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bda\Dropbox\Covid Model\"/>
    </mc:Choice>
  </mc:AlternateContent>
  <xr:revisionPtr revIDLastSave="0" documentId="13_ncr:1_{722253BB-CAC5-4A9A-A247-8FA047713D3D}" xr6:coauthVersionLast="45" xr6:coauthVersionMax="45" xr10:uidLastSave="{00000000-0000-0000-0000-000000000000}"/>
  <bookViews>
    <workbookView xWindow="840" yWindow="-120" windowWidth="18480" windowHeight="11040" tabRatio="768" firstSheet="6" activeTab="12" xr2:uid="{53F3D916-1896-4AAE-B772-D37453D6A646}"/>
  </bookViews>
  <sheets>
    <sheet name="Notes" sheetId="4" r:id="rId1"/>
    <sheet name="Summary Results" sheetId="21" r:id="rId2"/>
    <sheet name="AveQ1-4Impacts" sheetId="25" r:id="rId3"/>
    <sheet name="Q1BaseShocks" sheetId="10" r:id="rId4"/>
    <sheet name="Q1Shock" sheetId="19" r:id="rId5"/>
    <sheet name="Q1Impacts" sheetId="3" r:id="rId6"/>
    <sheet name="Q2BaseShocks" sheetId="26" r:id="rId7"/>
    <sheet name="Q2Shock" sheetId="15" r:id="rId8"/>
    <sheet name="Q2Impacts" sheetId="16" r:id="rId9"/>
    <sheet name="Q3BaseShocks" sheetId="27" r:id="rId10"/>
    <sheet name="Q3Shock" sheetId="17" r:id="rId11"/>
    <sheet name="Q3Impacts" sheetId="13" r:id="rId12"/>
    <sheet name="Q4BaseShocks" sheetId="28" r:id="rId13"/>
    <sheet name="Q4Shock" sheetId="23" r:id="rId14"/>
    <sheet name="Q4Impacts" sheetId="24" r:id="rId15"/>
    <sheet name="Employment" sheetId="5" state="hidden" r:id="rId16"/>
    <sheet name="Empl Elast" sheetId="7" state="hidden" r:id="rId17"/>
    <sheet name="SAM and Preps" sheetId="1" r:id="rId18"/>
  </sheets>
  <externalReferences>
    <externalReference r:id="rId19"/>
  </externalReferences>
  <definedNames>
    <definedName name="_AMO_ContentDefinition_296899469" hidden="1">"'Partitions:6'"</definedName>
    <definedName name="_AMO_ContentDefinition_296899469.0" hidden="1">"'&lt;ContentDefinition name=""SASApp:GDPDATA.SUPPLY_TABLE_FIRST"" rsid=""296899469"" type=""Dataset"" format=""REPORTXML"" imgfmt=""ACTIVEX"" created=""04/08/2009 15:05:03"" modifed=""10/22/2009 10:59:23"" user=""gerhardb"" apply=""False"" thread=""BACK'"</definedName>
    <definedName name="_AMO_ContentDefinition_296899469.1" hidden="1">"'GROUND"" css=""C:\Program Files\SAS\Shared Files\BIClientStyles\AMODefault.css"" range=""SASApp_GDPDATA_SUPPLY_TABLE_FIRST"" auto=""False"" rdc=""False"" mig=""False"" xTime=""00:00:03.7185120"" rTime=""00:00:01.5624000"" bgnew=""False"" nFmt=""Fal'"</definedName>
    <definedName name="_AMO_ContentDefinition_296899469.2" hidden="1">"'se"" grphSet=""False"" imgY=""0"" imgX=""0""&gt;_x000D_
  &lt;files /&gt;_x000D_
  &lt;param n=""DisplayName"" v=""SASApp:GDPDATA.SUPPLY_TABLE_FIRST"" /&gt;_x000D_
  &lt;param n=""AMO_Version"" v=""2.1"" /&gt;_x000D_
  &lt;param n=""DataSourceType"" v=""SAS DATASET"" /&gt;_x000D_
  &lt;param n=""SASFilter""'"</definedName>
    <definedName name="_AMO_ContentDefinition_296899469.3" hidden="1">"' v="""" /&gt;_x000D_
  &lt;param n=""OpenDataInto"" v=""ExistingWorksheet"" /&gt;_x000D_
  &lt;param n=""MoreSheetsForRows"" v=""False"" /&gt;_x000D_
  &lt;param n=""ClassName"" v=""SAS.OfficeAddin.DataViewItem"" /&gt;_x000D_
  &lt;param n=""ServerName"" v=""SASApp"" /&gt;_x000D_
  &lt;param n=""DataSource"" '"</definedName>
    <definedName name="_AMO_ContentDefinition_296899469.4" hidden="1">"'v=""&amp;lt;SasDataSource Version=&amp;quot;2.1&amp;quot; Type=&amp;quot;SAS.Servers.Dataset&amp;quot; Svr=&amp;quot;SASApp&amp;quot; Lib=&amp;quot;GDPDATA&amp;quot; UseLbls=&amp;quot;true&amp;quot; ColSelFlg=&amp;quot;0&amp;quot; Name=&amp;quot;SUPPLY_TABLE_FIRST&amp;quot; /&amp;gt;"" /&gt;_x000D_
  &lt;ExcelXMLOptions AdjCo'"</definedName>
    <definedName name="_AMO_ContentDefinition_296899469.5" hidden="1">"'lWidths=""True"" RowOpt=""InsertCells"" ColOpt=""InsertCells"" /&gt;_x000D_
&lt;/ContentDefinition&gt;'"</definedName>
    <definedName name="_AMO_ContentLocation_296899469__A1" hidden="1">"'Partitions:2'"</definedName>
    <definedName name="_AMO_ContentLocation_296899469__A1.0" hidden="1">"'&lt;ContentLocation path=""A1"" rsid=""296899469"" tag="""" fid=""0""&gt;&lt;param n=""VarSelStateFlag"" v=""0"" /&gt;&lt;param n=""VarCount"" v=""185"" /&gt;&lt;param n=""DataInfo"" v=""false"" /&gt;&lt;param n=""ObsColumn"" v=""true"" /&gt;&lt;param n=""DataRowCount"" v=""110"" '"</definedName>
    <definedName name="_AMO_ContentLocation_296899469__A1.1" hidden="1">"'/&gt;&lt;param n=""DataColCount"" v=""186"" /&gt;&lt;param n=""SASDataState"" v=""none"" /&gt;&lt;param n=""SASDataStart"" v=""1"" /&gt;&lt;param n=""SASDataEnd"" v=""109"" /&gt;&lt;/ContentLocation&gt;'"</definedName>
    <definedName name="_AMO_RefreshMultipleList" hidden="1">"'296899469 426988102 362274166 589584065 285770244'"</definedName>
    <definedName name="_AMO_UniqueIdentifier" hidden="1">"'ccb1dd26-1acc-4413-9d36-58efc43e9cac'"</definedName>
    <definedName name="_AMO_XmlVersion" hidden="1">"'1'"</definedName>
    <definedName name="_xlnm._FilterDatabase" localSheetId="2" hidden="1">'AveQ1-4Impacts'!$P$7:$P$181</definedName>
    <definedName name="_xlnm._FilterDatabase" localSheetId="0" hidden="1">Notes!$E$1:$E$207</definedName>
    <definedName name="_xlnm._FilterDatabase" localSheetId="5" hidden="1">Q1Impacts!$P$7:$P$181</definedName>
    <definedName name="_xlnm._FilterDatabase" localSheetId="4" hidden="1">Q1Shock!#REF!</definedName>
    <definedName name="_xlnm._FilterDatabase" localSheetId="8" hidden="1">Q2Impacts!$P$7:$P$181</definedName>
    <definedName name="_xlnm._FilterDatabase" localSheetId="7" hidden="1">Q2Shock!$D$6:$T$180</definedName>
    <definedName name="_xlnm._FilterDatabase" localSheetId="11" hidden="1">Q3Impacts!$P$7:$P$181</definedName>
    <definedName name="_xlnm._FilterDatabase" localSheetId="10" hidden="1">Q3Shock!#REF!</definedName>
    <definedName name="_xlnm._FilterDatabase" localSheetId="14" hidden="1">Q4Impacts!$P$7:$P$181</definedName>
    <definedName name="_xlnm._FilterDatabase" localSheetId="13" hidden="1">Q4Shock!#REF!</definedName>
    <definedName name="_xlnm._FilterDatabase" localSheetId="1" hidden="1">'Summary Results'!$A$7:$J$89</definedName>
    <definedName name="Adj_Q1">'Summary Results'!$D$2:$D$5</definedName>
    <definedName name="Adj_Q2">'Summary Results'!$E$2:$E$5</definedName>
    <definedName name="Adj_Q3">'Summary Results'!$F$2:$F$5</definedName>
    <definedName name="Adj_Q4">'Summary Results'!$G$2:$G$5</definedName>
    <definedName name="Base_shock_LR" localSheetId="3">Q1BaseShocks!$D$7:$H$110</definedName>
    <definedName name="Base_Shock_LR" localSheetId="6">Q2BaseShocks!$D$7:$H$110</definedName>
    <definedName name="Base_Shock_LR" localSheetId="9">Q3BaseShocks!$D$7:$H$110</definedName>
    <definedName name="Base_Shock_LR" localSheetId="12">Q4BaseShocks!$D$7:$H$110</definedName>
    <definedName name="BaseShockQ1_CH" localSheetId="3">Q1BaseShocks!$D$3:$H$3</definedName>
    <definedName name="BaseShockQ1_LR" localSheetId="3">Q1BaseShocks!$D$7:$H$110</definedName>
    <definedName name="BaseShockQ2_CH" localSheetId="6">Q2BaseShocks!$D$3:$H$3</definedName>
    <definedName name="BaseShockQ2_LR" localSheetId="6">Q2BaseShocks!$D$7:$H$110</definedName>
    <definedName name="BaseShockQ3_CH" localSheetId="9">Q3BaseShocks!$D$3:$H$3</definedName>
    <definedName name="BaseShockQ3_LR" localSheetId="9">Q3BaseShocks!$D$7:$H$110</definedName>
    <definedName name="BaseShockQ4_CH" localSheetId="12">Q4BaseShocks!$D$3:$H$3</definedName>
    <definedName name="BaseShockQ4_LR" localSheetId="12">Q4BaseShocks!$D$7:$H$110</definedName>
    <definedName name="comm_shock" localSheetId="2">'AveQ1-4Impacts'!$P$70:$P$173</definedName>
    <definedName name="comm_shock" localSheetId="8">Q2Impacts!$P$70:$P$173</definedName>
    <definedName name="comm_shock" localSheetId="11">Q3Impacts!$P$70:$P$173</definedName>
    <definedName name="comm_shock" localSheetId="14">Q4Impacts!$P$70:$P$173</definedName>
    <definedName name="comm_shock">Q1Impacts!$P$70:$P$173</definedName>
    <definedName name="comm_supply">'SAM and Preps'!$BM$203:$FL$203</definedName>
    <definedName name="Constraint_Selector_Mod" localSheetId="2">'AveQ1-4Impacts'!$O$8:$O$180</definedName>
    <definedName name="Constraint_Selector_Mod" localSheetId="8">Q2Impacts!$O$8:$O$180</definedName>
    <definedName name="Constraint_Selector_Mod" localSheetId="11">Q3Impacts!$O$8:$O$180</definedName>
    <definedName name="Constraint_Selector_Mod" localSheetId="14">Q4Impacts!$O$8:$O$180</definedName>
    <definedName name="Constraint_Selector_Mod">Q1Impacts!$O$8:$O$180</definedName>
    <definedName name="Constraint_Selector_Prep">'SAM and Preps'!$GV$8:$GV$180</definedName>
    <definedName name="df" localSheetId="2">'AveQ1-4Impacts'!$R$8:$R$180</definedName>
    <definedName name="df" localSheetId="8">Q2Impacts!$R$8:$R$180</definedName>
    <definedName name="df" localSheetId="11">Q3Impacts!$R$8:$R$180</definedName>
    <definedName name="df" localSheetId="14">Q4Impacts!$R$8:$R$180</definedName>
    <definedName name="df">Q1Impacts!$R$8:$R$180</definedName>
    <definedName name="dm_endo" localSheetId="2">'AveQ1-4Impacts'!$Q$8:$Q$180</definedName>
    <definedName name="dm_endo" localSheetId="8">Q2Impacts!$Q$8:$Q$180</definedName>
    <definedName name="dm_endo" localSheetId="11">Q3Impacts!$Q$8:$Q$180</definedName>
    <definedName name="dm_endo" localSheetId="14">Q4Impacts!$Q$8:$Q$180</definedName>
    <definedName name="dm_endo">Q1Impacts!$Q$8:$Q$180</definedName>
    <definedName name="dm_endo_act" localSheetId="2">'AveQ1-4Impacts'!$Q$8:$Q$69</definedName>
    <definedName name="dm_endo_act" localSheetId="8">Q2Impacts!$Q$8:$Q$69</definedName>
    <definedName name="dm_endo_act" localSheetId="11">Q3Impacts!$Q$8:$Q$69</definedName>
    <definedName name="dm_endo_act" localSheetId="14">Q4Impacts!$Q$8:$Q$69</definedName>
    <definedName name="dm_endo_act">Q1Impacts!$Q$8:$Q$69</definedName>
    <definedName name="dm_exo" localSheetId="2">'AveQ1-4Impacts'!$P$8:$P$180</definedName>
    <definedName name="dm_exo" localSheetId="8">Q2Impacts!$P$8:$P$180</definedName>
    <definedName name="dm_exo" localSheetId="11">Q3Impacts!$P$8:$P$180</definedName>
    <definedName name="dm_exo" localSheetId="14">Q4Impacts!$P$8:$P$180</definedName>
    <definedName name="dm_exo">Q1Impacts!$P$8:$P$180</definedName>
    <definedName name="dx" localSheetId="2">'AveQ1-4Impacts'!$S$8:$S$180</definedName>
    <definedName name="dx" localSheetId="8">Q2Impacts!$S$8:$S$180</definedName>
    <definedName name="dx" localSheetId="11">Q3Impacts!$S$8:$S$180</definedName>
    <definedName name="dx" localSheetId="14">Q4Impacts!$S$8:$S$180</definedName>
    <definedName name="dx">Q1Impacts!$S$8:$S$180</definedName>
    <definedName name="EMP_all" localSheetId="2">'AveQ1-4Impacts'!$I$8:$L$69</definedName>
    <definedName name="EMP_all" localSheetId="8">Q2Impacts!$I$8:$L$69</definedName>
    <definedName name="EMP_all" localSheetId="11">Q3Impacts!$I$8:$L$69</definedName>
    <definedName name="EMP_all" localSheetId="14">Q4Impacts!$I$8:$L$69</definedName>
    <definedName name="EMP_all">Q1Impacts!$I$8:$L$69</definedName>
    <definedName name="EMP_ELAS_all">'Empl Elast'!$N$3:$Q$64</definedName>
    <definedName name="f">'SAM and Preps'!$GR$8:$GR$180</definedName>
    <definedName name="first_rnd" localSheetId="2">'AveQ1-4Impacts'!$X$8:$X$69</definedName>
    <definedName name="first_rnd" localSheetId="5">Q1Impacts!$X$8:$X$69</definedName>
    <definedName name="first_rnd" localSheetId="8">Q2Impacts!$X$8:$X$69</definedName>
    <definedName name="first_rnd" localSheetId="11">Q3Impacts!$X$8:$X$69</definedName>
    <definedName name="first_rnd" localSheetId="14">Q4Impacts!$X$8:$X$69</definedName>
    <definedName name="gdp_act" localSheetId="2">'AveQ1-4Impacts'!$H$8:$H$69</definedName>
    <definedName name="gdp_act" localSheetId="8">Q2Impacts!$H$8:$H$69</definedName>
    <definedName name="gdp_act" localSheetId="11">Q3Impacts!$H$8:$H$69</definedName>
    <definedName name="gdp_act" localSheetId="14">Q4Impacts!$H$8:$H$69</definedName>
    <definedName name="gdp_act">Q1Impacts!$H$8:$H$69</definedName>
    <definedName name="hh_inc">'SAM and Preps'!$C$181:$FS$194</definedName>
    <definedName name="hh_outlays">'SAM and Preps'!$FT$203:$GG$203</definedName>
    <definedName name="hh_post_impacts" localSheetId="2">'AveQ1-4Impacts'!$Q$208:$Q$221</definedName>
    <definedName name="hh_post_impacts" localSheetId="8">Q2Impacts!$Q$208:$Q$221</definedName>
    <definedName name="hh_post_impacts" localSheetId="11">Q3Impacts!$Q$208:$Q$221</definedName>
    <definedName name="hh_post_impacts" localSheetId="14">Q4Impacts!$Q$208:$Q$221</definedName>
    <definedName name="hh_post_impacts">Q1Impacts!$Q$208:$Q$221</definedName>
    <definedName name="hh_tax">'SAM and Preps'!$FT$197:$GG$197</definedName>
    <definedName name="imports">'SAM and Preps'!$C$204:$FS$204</definedName>
    <definedName name="M" localSheetId="2">IF(TRANSPOSE('AveQ1-4Impacts'!Constraint_Selector_Mod)=0,_xlfn.MUNIT(ROWS(x))-Z/TRANSPOSE(x),-_xlfn.MUNIT(ROWS(x)))</definedName>
    <definedName name="M" localSheetId="8">IF(TRANSPOSE(Q2Impacts!Constraint_Selector_Mod)=0,_xlfn.MUNIT(ROWS(x))-Z/TRANSPOSE(x),-_xlfn.MUNIT(ROWS(x)))</definedName>
    <definedName name="M" localSheetId="11">IF(TRANSPOSE(Q3Impacts!Constraint_Selector_Mod)=0,_xlfn.MUNIT(ROWS(x))-Z/TRANSPOSE(x),-_xlfn.MUNIT(ROWS(x)))</definedName>
    <definedName name="M" localSheetId="14">IF(TRANSPOSE(Q4Impacts!Constraint_Selector_Mod)=0,_xlfn.MUNIT(ROWS(x))-Z/TRANSPOSE(x),-_xlfn.MUNIT(ROWS(x)))</definedName>
    <definedName name="M">IF(TRANSPOSE(Constraint_Selector_Mod)=0,_xlfn.MUNIT(ROWS(x))-Z/TRANSPOSE(x),-_xlfn.MUNIT(ROWS(x)))</definedName>
    <definedName name="m_endo">'SAM and Preps'!$GX$8:$GX$180</definedName>
    <definedName name="m_exo">'SAM and Preps'!$GW$8:$GW$180</definedName>
    <definedName name="M_prep">IF(TRANSPOSE(Constraint_Selector_Prep)=0,_xlfn.MUNIT(ROWS(x))-Z/TRANSPOSE(x),-_xlfn.MUNIT(ROWS(x)))</definedName>
    <definedName name="N" localSheetId="2">IF(TRANSPOSE('AveQ1-4Impacts'!Constraint_Selector_Mod)=0,_xlfn.MUNIT(ROWS(x)),-(_xlfn.MUNIT(ROWS(x))-Z/TRANSPOSE(x)))</definedName>
    <definedName name="N" localSheetId="8">IF(TRANSPOSE(Q2Impacts!Constraint_Selector_Mod)=0,_xlfn.MUNIT(ROWS(x)),-(_xlfn.MUNIT(ROWS(x))-Z/TRANSPOSE(x)))</definedName>
    <definedName name="N" localSheetId="11">IF(TRANSPOSE(Q3Impacts!Constraint_Selector_Mod)=0,_xlfn.MUNIT(ROWS(x)),-(_xlfn.MUNIT(ROWS(x))-Z/TRANSPOSE(x)))</definedName>
    <definedName name="N" localSheetId="14">IF(TRANSPOSE(Q4Impacts!Constraint_Selector_Mod)=0,_xlfn.MUNIT(ROWS(x)),-(_xlfn.MUNIT(ROWS(x))-Z/TRANSPOSE(x)))</definedName>
    <definedName name="N">IF(TRANSPOSE(Constraint_Selector_Mod)=0,_xlfn.MUNIT(ROWS(x)),-(_xlfn.MUNIT(ROWS(x))-Z/TRANSPOSE(x)))</definedName>
    <definedName name="N_prep">IF(TRANSPOSE(Constraint_Selector_Prep)=0,_xlfn.MUNIT(ROWS(x)),-(_xlfn.MUNIT(ROWS(x))-Z/TRANSPOSE(x)))</definedName>
    <definedName name="shock" localSheetId="4">Q1Shock!$S$7:$S$180</definedName>
    <definedName name="shock" localSheetId="7">Q2Shock!$S$7:$S$180</definedName>
    <definedName name="shock" localSheetId="10">Q3Shock!$S$7:$S$180</definedName>
    <definedName name="shock" localSheetId="13">Q4Shock!$S$7:$S$180</definedName>
    <definedName name="Sim_1" localSheetId="6">Q2BaseShocks!$W$7:$Z$110</definedName>
    <definedName name="Sim_1" localSheetId="9">Q3BaseShocks!$W$7:$Z$110</definedName>
    <definedName name="Sim_1" localSheetId="12">Q4BaseShocks!$W$7:$Z$110</definedName>
    <definedName name="Sim_2" localSheetId="6">Q2BaseShocks!$AC$7:$AF$110</definedName>
    <definedName name="Sim_2" localSheetId="9">Q3BaseShocks!$AC$7:$AF$110</definedName>
    <definedName name="Sim_2" localSheetId="12">Q4BaseShocks!$AC$7:$AF$110</definedName>
    <definedName name="Sim_3" localSheetId="6">Q2BaseShocks!$AI$7:$AL$110</definedName>
    <definedName name="Sim_3" localSheetId="9">Q3BaseShocks!$AI$7:$AL$110</definedName>
    <definedName name="Sim_3" localSheetId="12">Q4BaseShocks!$AI$7:$AL$110</definedName>
    <definedName name="Sim_4" localSheetId="6">Q2BaseShocks!$AO$7:$AR$110</definedName>
    <definedName name="Sim_4" localSheetId="9">Q3BaseShocks!$AO$7:$AR$110</definedName>
    <definedName name="Sim_4" localSheetId="12">Q4BaseShocks!$AO$7:$AR$110</definedName>
    <definedName name="Sim_4">Q1BaseShocks!$AO$7:$AR$110</definedName>
    <definedName name="Sim_5" localSheetId="3">Q1BaseShocks!$AU$7:$AX$110</definedName>
    <definedName name="Sim_5" localSheetId="6">Q2BaseShocks!$AU$7:$AX$110</definedName>
    <definedName name="Sim_5" localSheetId="9">Q3BaseShocks!$AU$7:$AX$110</definedName>
    <definedName name="Sim_5" localSheetId="12">Q4BaseShocks!$AU$7:$AX$110</definedName>
    <definedName name="Sim_6" localSheetId="3">Q1BaseShocks!$BA$7:$BD$110</definedName>
    <definedName name="Sim_6" localSheetId="6">Q2BaseShocks!$BA$7:$BD$110</definedName>
    <definedName name="Sim_6" localSheetId="9">Q3BaseShocks!$BA$7:$BD$110</definedName>
    <definedName name="Sim_6" localSheetId="12">Q4BaseShocks!$BA$7:$BD$110</definedName>
    <definedName name="Sim_7" localSheetId="3">Q1BaseShocks!$BG$7:$BJ$110</definedName>
    <definedName name="Sim_7" localSheetId="6">Q2BaseShocks!$BG$7:$BJ$110</definedName>
    <definedName name="Sim_7" localSheetId="9">Q3BaseShocks!$BG$7:$BJ$110</definedName>
    <definedName name="Sim_7" localSheetId="12">Q4BaseShocks!$BG$7:$BJ$110</definedName>
    <definedName name="supply_col_coeff">supply_matrix/comm_supply</definedName>
    <definedName name="supply_matrix">'SAM and Preps'!$BM$8:$FL$69</definedName>
    <definedName name="tax_a">'SAM and Preps'!$C$196:$FS$196</definedName>
    <definedName name="tax_d">'SAM and Preps'!$C$197:$FS$197</definedName>
    <definedName name="tax_m">'SAM and Preps'!$C$198:$FS$198</definedName>
    <definedName name="tax_s">'SAM and Preps'!$C$199:$FS$199</definedName>
    <definedName name="Warning1" localSheetId="4">Q1Shock!$T$69:$T$172</definedName>
    <definedName name="Warning1" localSheetId="7">Q2Shock!$T$69:$T$172</definedName>
    <definedName name="Warning1" localSheetId="10">Q3Shock!$T$69:$T$172</definedName>
    <definedName name="Warning1" localSheetId="13">Q4Shock!$T$69:$T$172</definedName>
    <definedName name="x">'SAM and Preps'!$GP$8:$GP$180</definedName>
    <definedName name="x_act" localSheetId="2">'AveQ1-4Impacts'!$N$8:$N$69</definedName>
    <definedName name="x_act" localSheetId="8">Q2Impacts!$N$8:$N$69</definedName>
    <definedName name="x_act" localSheetId="11">Q3Impacts!$N$8:$N$69</definedName>
    <definedName name="x_act" localSheetId="14">Q4Impacts!$N$8:$N$69</definedName>
    <definedName name="x_act">Q1Impacts!$N$8:$N$69</definedName>
    <definedName name="Z">'SAM and Preps'!$C$8:$FS$180</definedName>
  </definedNames>
  <calcPr calcId="191029" iterate="1" iterateCount="1000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U7" i="10" l="1"/>
  <c r="AV7" i="10"/>
  <c r="AW7" i="10"/>
  <c r="AX7" i="10"/>
  <c r="AU8" i="10"/>
  <c r="AV8" i="10"/>
  <c r="AW8" i="10"/>
  <c r="AX8" i="10"/>
  <c r="AW9" i="10"/>
  <c r="AW10" i="10"/>
  <c r="AW11" i="10"/>
  <c r="AW12" i="10"/>
  <c r="AW13" i="10"/>
  <c r="AW14" i="10"/>
  <c r="AW15" i="10"/>
  <c r="AW16" i="10"/>
  <c r="AW17" i="10"/>
  <c r="AW18" i="10"/>
  <c r="AW19" i="10"/>
  <c r="AW20" i="10"/>
  <c r="AW21" i="10"/>
  <c r="AW22" i="10"/>
  <c r="AW23" i="10"/>
  <c r="AW24" i="10"/>
  <c r="AW25" i="10"/>
  <c r="AW26" i="10"/>
  <c r="AW27" i="10"/>
  <c r="AW28" i="10"/>
  <c r="AW29" i="10"/>
  <c r="AW30" i="10"/>
  <c r="AW31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106" i="10"/>
  <c r="AW107" i="10"/>
  <c r="AW108" i="10"/>
  <c r="AU109" i="10"/>
  <c r="AV109" i="10"/>
  <c r="AW109" i="10"/>
  <c r="AX109" i="10"/>
  <c r="AU110" i="10"/>
  <c r="AV110" i="10"/>
  <c r="AW110" i="10"/>
  <c r="AX110" i="10"/>
  <c r="AW7" i="26"/>
  <c r="AW8" i="26"/>
  <c r="AW9" i="26"/>
  <c r="AW10" i="26"/>
  <c r="AW11" i="26"/>
  <c r="AW12" i="26"/>
  <c r="AW13" i="26"/>
  <c r="AW14" i="26"/>
  <c r="AW15" i="26"/>
  <c r="AW16" i="26"/>
  <c r="AW17" i="26"/>
  <c r="AW18" i="26"/>
  <c r="AW19" i="26"/>
  <c r="AW20" i="26"/>
  <c r="AW21" i="26"/>
  <c r="AW22" i="26"/>
  <c r="AW23" i="26"/>
  <c r="AW24" i="26"/>
  <c r="AW25" i="26"/>
  <c r="AW26" i="26"/>
  <c r="AW27" i="26"/>
  <c r="AW28" i="26"/>
  <c r="AW29" i="26"/>
  <c r="AW30" i="26"/>
  <c r="AW31" i="26"/>
  <c r="AW32" i="26"/>
  <c r="AW33" i="26"/>
  <c r="AW34" i="26"/>
  <c r="AW35" i="26"/>
  <c r="AW36" i="26"/>
  <c r="AW37" i="26"/>
  <c r="AW38" i="26"/>
  <c r="AW39" i="26"/>
  <c r="AW40" i="26"/>
  <c r="AW41" i="26"/>
  <c r="AW42" i="26"/>
  <c r="AW43" i="26"/>
  <c r="AW44" i="26"/>
  <c r="AW45" i="26"/>
  <c r="AW46" i="26"/>
  <c r="AW47" i="26"/>
  <c r="AW48" i="26"/>
  <c r="AW49" i="26"/>
  <c r="AW50" i="26"/>
  <c r="AW51" i="26"/>
  <c r="AW52" i="26"/>
  <c r="AW53" i="26"/>
  <c r="AW54" i="26"/>
  <c r="AW55" i="26"/>
  <c r="AW56" i="26"/>
  <c r="AW57" i="26"/>
  <c r="AW58" i="26"/>
  <c r="AW59" i="26"/>
  <c r="AW60" i="26"/>
  <c r="AW61" i="26"/>
  <c r="AW62" i="26"/>
  <c r="AW63" i="26"/>
  <c r="AW64" i="26"/>
  <c r="AW65" i="26"/>
  <c r="AW66" i="26"/>
  <c r="AW67" i="26"/>
  <c r="AW68" i="26"/>
  <c r="AW69" i="26"/>
  <c r="AW70" i="26"/>
  <c r="AW71" i="26"/>
  <c r="AW72" i="26"/>
  <c r="AW73" i="26"/>
  <c r="AW74" i="26"/>
  <c r="AW75" i="26"/>
  <c r="AW76" i="26"/>
  <c r="AW77" i="26"/>
  <c r="AW78" i="26"/>
  <c r="AW79" i="26"/>
  <c r="AW80" i="26"/>
  <c r="AW81" i="26"/>
  <c r="AW82" i="26"/>
  <c r="AW83" i="26"/>
  <c r="AW84" i="26"/>
  <c r="AW85" i="26"/>
  <c r="AW86" i="26"/>
  <c r="AW87" i="26"/>
  <c r="AW88" i="26"/>
  <c r="AW89" i="26"/>
  <c r="AW90" i="26"/>
  <c r="AW91" i="26"/>
  <c r="AW92" i="26"/>
  <c r="AW93" i="26"/>
  <c r="AW94" i="26"/>
  <c r="AW95" i="26"/>
  <c r="AW96" i="26"/>
  <c r="AW97" i="26"/>
  <c r="AW98" i="26"/>
  <c r="AW99" i="26"/>
  <c r="AW100" i="26"/>
  <c r="AW101" i="26"/>
  <c r="AW102" i="26"/>
  <c r="AW103" i="26"/>
  <c r="AW104" i="26"/>
  <c r="AW105" i="26"/>
  <c r="AW106" i="26"/>
  <c r="AW107" i="26"/>
  <c r="AW108" i="26"/>
  <c r="AW109" i="26"/>
  <c r="AW110" i="26"/>
  <c r="AW7" i="28"/>
  <c r="AW8" i="28"/>
  <c r="AW9" i="28"/>
  <c r="AW10" i="28"/>
  <c r="AW11" i="28"/>
  <c r="AW12" i="28"/>
  <c r="AW13" i="28"/>
  <c r="AW14" i="28"/>
  <c r="AW15" i="28"/>
  <c r="AW16" i="28"/>
  <c r="AW17" i="28"/>
  <c r="AW18" i="28"/>
  <c r="AW19" i="28"/>
  <c r="AW20" i="28"/>
  <c r="AW21" i="28"/>
  <c r="AW22" i="28"/>
  <c r="AW23" i="28"/>
  <c r="AW24" i="28"/>
  <c r="AW25" i="28"/>
  <c r="AW26" i="28"/>
  <c r="AW27" i="28"/>
  <c r="AW28" i="28"/>
  <c r="AW29" i="28"/>
  <c r="AW30" i="28"/>
  <c r="AW31" i="28"/>
  <c r="AW32" i="28"/>
  <c r="AW33" i="28"/>
  <c r="AW34" i="28"/>
  <c r="AW35" i="28"/>
  <c r="AW36" i="28"/>
  <c r="AW37" i="28"/>
  <c r="AW38" i="28"/>
  <c r="AW39" i="28"/>
  <c r="AW40" i="28"/>
  <c r="AW41" i="28"/>
  <c r="AW42" i="28"/>
  <c r="AW43" i="28"/>
  <c r="AW44" i="28"/>
  <c r="AW45" i="28"/>
  <c r="AW46" i="28"/>
  <c r="AW47" i="28"/>
  <c r="AW48" i="28"/>
  <c r="AW49" i="28"/>
  <c r="AW50" i="28"/>
  <c r="AW51" i="28"/>
  <c r="AW52" i="28"/>
  <c r="AW53" i="28"/>
  <c r="AW54" i="28"/>
  <c r="AW55" i="28"/>
  <c r="AW56" i="28"/>
  <c r="AW57" i="28"/>
  <c r="AW58" i="28"/>
  <c r="AW59" i="28"/>
  <c r="AW60" i="28"/>
  <c r="AW61" i="28"/>
  <c r="AW62" i="28"/>
  <c r="AW63" i="28"/>
  <c r="AW64" i="28"/>
  <c r="AW65" i="28"/>
  <c r="AW66" i="28"/>
  <c r="AW67" i="28"/>
  <c r="AW68" i="28"/>
  <c r="AW69" i="28"/>
  <c r="AW70" i="28"/>
  <c r="AW71" i="28"/>
  <c r="AW72" i="28"/>
  <c r="AW73" i="28"/>
  <c r="AW74" i="28"/>
  <c r="AW75" i="28"/>
  <c r="AW76" i="28"/>
  <c r="AW77" i="28"/>
  <c r="AW78" i="28"/>
  <c r="AW79" i="28"/>
  <c r="AW80" i="28"/>
  <c r="AW81" i="28"/>
  <c r="AW82" i="28"/>
  <c r="AW83" i="28"/>
  <c r="AW84" i="28"/>
  <c r="AW85" i="28"/>
  <c r="AW86" i="28"/>
  <c r="AW87" i="28"/>
  <c r="AW88" i="28"/>
  <c r="AW89" i="28"/>
  <c r="AW90" i="28"/>
  <c r="AW91" i="28"/>
  <c r="AW92" i="28"/>
  <c r="AW93" i="28"/>
  <c r="AW94" i="28"/>
  <c r="AW95" i="28"/>
  <c r="AW96" i="28"/>
  <c r="AW97" i="28"/>
  <c r="AW98" i="28"/>
  <c r="AW99" i="28"/>
  <c r="AW100" i="28"/>
  <c r="AW101" i="28"/>
  <c r="AW102" i="28"/>
  <c r="AW103" i="28"/>
  <c r="AW104" i="28"/>
  <c r="AW105" i="28"/>
  <c r="AW106" i="28"/>
  <c r="AW107" i="28"/>
  <c r="AW108" i="28"/>
  <c r="AW109" i="28"/>
  <c r="AW110" i="28"/>
  <c r="AW7" i="27"/>
  <c r="AW8" i="27"/>
  <c r="AW9" i="27"/>
  <c r="AW10" i="27"/>
  <c r="AW11" i="27"/>
  <c r="AW12" i="27"/>
  <c r="AW13" i="27"/>
  <c r="AW14" i="27"/>
  <c r="AW15" i="27"/>
  <c r="AW16" i="27"/>
  <c r="AW17" i="27"/>
  <c r="AW18" i="27"/>
  <c r="AW19" i="27"/>
  <c r="AW20" i="27"/>
  <c r="AW21" i="27"/>
  <c r="AW22" i="27"/>
  <c r="AW23" i="27"/>
  <c r="AW24" i="27"/>
  <c r="AW25" i="27"/>
  <c r="AW26" i="27"/>
  <c r="AW27" i="27"/>
  <c r="AW28" i="27"/>
  <c r="AW29" i="27"/>
  <c r="AW30" i="27"/>
  <c r="AW31" i="27"/>
  <c r="AW32" i="27"/>
  <c r="AW33" i="27"/>
  <c r="AW34" i="27"/>
  <c r="AW35" i="27"/>
  <c r="AW36" i="27"/>
  <c r="AW37" i="27"/>
  <c r="AW38" i="27"/>
  <c r="AW39" i="27"/>
  <c r="AW40" i="27"/>
  <c r="AW41" i="27"/>
  <c r="AW42" i="27"/>
  <c r="AW43" i="27"/>
  <c r="AW44" i="27"/>
  <c r="AW45" i="27"/>
  <c r="AW46" i="27"/>
  <c r="AW47" i="27"/>
  <c r="AW48" i="27"/>
  <c r="AW49" i="27"/>
  <c r="AW50" i="27"/>
  <c r="AW51" i="27"/>
  <c r="AW52" i="27"/>
  <c r="AW53" i="27"/>
  <c r="AW54" i="27"/>
  <c r="AW55" i="27"/>
  <c r="AW56" i="27"/>
  <c r="AW57" i="27"/>
  <c r="AW58" i="27"/>
  <c r="AW59" i="27"/>
  <c r="AW60" i="27"/>
  <c r="AW61" i="27"/>
  <c r="AW62" i="27"/>
  <c r="AW63" i="27"/>
  <c r="AW64" i="27"/>
  <c r="AW65" i="27"/>
  <c r="AW66" i="27"/>
  <c r="AW67" i="27"/>
  <c r="AW68" i="27"/>
  <c r="AW69" i="27"/>
  <c r="AW70" i="27"/>
  <c r="AW71" i="27"/>
  <c r="AW72" i="27"/>
  <c r="AW73" i="27"/>
  <c r="AW74" i="27"/>
  <c r="AW75" i="27"/>
  <c r="AW76" i="27"/>
  <c r="AW77" i="27"/>
  <c r="AW78" i="27"/>
  <c r="AW79" i="27"/>
  <c r="AW80" i="27"/>
  <c r="AW81" i="27"/>
  <c r="AW82" i="27"/>
  <c r="AW83" i="27"/>
  <c r="AW84" i="27"/>
  <c r="AW85" i="27"/>
  <c r="AW86" i="27"/>
  <c r="AW87" i="27"/>
  <c r="AW88" i="27"/>
  <c r="AW89" i="27"/>
  <c r="AW90" i="27"/>
  <c r="AW91" i="27"/>
  <c r="AW92" i="27"/>
  <c r="AW93" i="27"/>
  <c r="AW94" i="27"/>
  <c r="AW95" i="27"/>
  <c r="AW96" i="27"/>
  <c r="AW97" i="27"/>
  <c r="AW98" i="27"/>
  <c r="AW99" i="27"/>
  <c r="AW100" i="27"/>
  <c r="AW101" i="27"/>
  <c r="AW102" i="27"/>
  <c r="AW103" i="27"/>
  <c r="AW104" i="27"/>
  <c r="AW105" i="27"/>
  <c r="AW106" i="27"/>
  <c r="AW107" i="27"/>
  <c r="AW108" i="27"/>
  <c r="AW109" i="27"/>
  <c r="AW110" i="27"/>
  <c r="AV12" i="10"/>
  <c r="AV16" i="10"/>
  <c r="AV20" i="10"/>
  <c r="AV24" i="10"/>
  <c r="AV28" i="10"/>
  <c r="AV32" i="10"/>
  <c r="AV36" i="10"/>
  <c r="AV40" i="10"/>
  <c r="AV44" i="10"/>
  <c r="AV48" i="10"/>
  <c r="AV52" i="10"/>
  <c r="AV56" i="10"/>
  <c r="AV60" i="10"/>
  <c r="AV64" i="10"/>
  <c r="AV68" i="10"/>
  <c r="AV72" i="10"/>
  <c r="AV76" i="10"/>
  <c r="AV80" i="10"/>
  <c r="AV84" i="10"/>
  <c r="AV88" i="10"/>
  <c r="AV92" i="10"/>
  <c r="AV96" i="10"/>
  <c r="AV100" i="10"/>
  <c r="AV104" i="10"/>
  <c r="AV108" i="10"/>
  <c r="AV10" i="10"/>
  <c r="AV14" i="10"/>
  <c r="AV18" i="10"/>
  <c r="AV22" i="10"/>
  <c r="AV26" i="10"/>
  <c r="AV30" i="10"/>
  <c r="AV34" i="10"/>
  <c r="AV38" i="10"/>
  <c r="AV42" i="10"/>
  <c r="AV46" i="10"/>
  <c r="AV50" i="10"/>
  <c r="AV54" i="10"/>
  <c r="AV58" i="10"/>
  <c r="AV62" i="10"/>
  <c r="AV66" i="10"/>
  <c r="AV70" i="10"/>
  <c r="AV74" i="10"/>
  <c r="AV78" i="10"/>
  <c r="AV82" i="10"/>
  <c r="AV86" i="10"/>
  <c r="AV90" i="10"/>
  <c r="AV94" i="10"/>
  <c r="AV98" i="10"/>
  <c r="AV102" i="10"/>
  <c r="AV106" i="10"/>
  <c r="AV11" i="10"/>
  <c r="AV15" i="10"/>
  <c r="AV19" i="10"/>
  <c r="AV23" i="10"/>
  <c r="AV27" i="10"/>
  <c r="AV31" i="10"/>
  <c r="AV35" i="10"/>
  <c r="AV39" i="10"/>
  <c r="AV43" i="10"/>
  <c r="AV47" i="10"/>
  <c r="AV51" i="10"/>
  <c r="AV55" i="10"/>
  <c r="AV59" i="10"/>
  <c r="AV63" i="10"/>
  <c r="AV67" i="10"/>
  <c r="AV71" i="10"/>
  <c r="AV75" i="10"/>
  <c r="AV79" i="10"/>
  <c r="AV83" i="10"/>
  <c r="AV87" i="10"/>
  <c r="AV91" i="10"/>
  <c r="AV95" i="10"/>
  <c r="AV99" i="10"/>
  <c r="AV103" i="10"/>
  <c r="AV107" i="10"/>
  <c r="AV29" i="10"/>
  <c r="AV61" i="10"/>
  <c r="AV93" i="10"/>
  <c r="AV9" i="10"/>
  <c r="AV41" i="10"/>
  <c r="AV73" i="10"/>
  <c r="AV105" i="10"/>
  <c r="AV21" i="10"/>
  <c r="AV53" i="10"/>
  <c r="AV85" i="10"/>
  <c r="AV33" i="10"/>
  <c r="AV65" i="10"/>
  <c r="AV97" i="10"/>
  <c r="AV13" i="10"/>
  <c r="AV45" i="10"/>
  <c r="AV77" i="10"/>
  <c r="AV25" i="10"/>
  <c r="AV57" i="10"/>
  <c r="AV89" i="10"/>
  <c r="AV37" i="10"/>
  <c r="AV69" i="10"/>
  <c r="AV101" i="10"/>
  <c r="AV17" i="10"/>
  <c r="AV49" i="10"/>
  <c r="AV81" i="10"/>
  <c r="AX9" i="10"/>
  <c r="AX13" i="10"/>
  <c r="AX17" i="10"/>
  <c r="AX21" i="10"/>
  <c r="AX25" i="10"/>
  <c r="AX29" i="10"/>
  <c r="AX33" i="10"/>
  <c r="AX37" i="10"/>
  <c r="AX41" i="10"/>
  <c r="AX45" i="10"/>
  <c r="AX49" i="10"/>
  <c r="AX53" i="10"/>
  <c r="AX57" i="10"/>
  <c r="AX61" i="10"/>
  <c r="AX65" i="10"/>
  <c r="AX69" i="10"/>
  <c r="AX73" i="10"/>
  <c r="AX77" i="10"/>
  <c r="AX81" i="10"/>
  <c r="AX85" i="10"/>
  <c r="AX89" i="10"/>
  <c r="AX93" i="10"/>
  <c r="AX97" i="10"/>
  <c r="AX101" i="10"/>
  <c r="AX105" i="10"/>
  <c r="AX10" i="10"/>
  <c r="AX14" i="10"/>
  <c r="AX18" i="10"/>
  <c r="AX22" i="10"/>
  <c r="AX26" i="10"/>
  <c r="AX30" i="10"/>
  <c r="AX34" i="10"/>
  <c r="AX38" i="10"/>
  <c r="AX42" i="10"/>
  <c r="AX46" i="10"/>
  <c r="AX50" i="10"/>
  <c r="AX54" i="10"/>
  <c r="AX58" i="10"/>
  <c r="AX62" i="10"/>
  <c r="AX66" i="10"/>
  <c r="AX70" i="10"/>
  <c r="AX74" i="10"/>
  <c r="AX78" i="10"/>
  <c r="AX82" i="10"/>
  <c r="AX86" i="10"/>
  <c r="AX90" i="10"/>
  <c r="AX94" i="10"/>
  <c r="AX98" i="10"/>
  <c r="AX102" i="10"/>
  <c r="AX106" i="10"/>
  <c r="AX19" i="10"/>
  <c r="AX40" i="10"/>
  <c r="AX51" i="10"/>
  <c r="AX72" i="10"/>
  <c r="AX83" i="10"/>
  <c r="AX104" i="10"/>
  <c r="AX20" i="10"/>
  <c r="AX31" i="10"/>
  <c r="AX52" i="10"/>
  <c r="AX63" i="10"/>
  <c r="AX84" i="10"/>
  <c r="AX95" i="10"/>
  <c r="AX11" i="10"/>
  <c r="AX32" i="10"/>
  <c r="AX43" i="10"/>
  <c r="AX64" i="10"/>
  <c r="AX75" i="10"/>
  <c r="AX96" i="10"/>
  <c r="AX107" i="10"/>
  <c r="AX12" i="10"/>
  <c r="AX23" i="10"/>
  <c r="AX44" i="10"/>
  <c r="AX55" i="10"/>
  <c r="AX76" i="10"/>
  <c r="AX87" i="10"/>
  <c r="AX108" i="10"/>
  <c r="AX24" i="10"/>
  <c r="AX35" i="10"/>
  <c r="AX56" i="10"/>
  <c r="AX67" i="10"/>
  <c r="AX88" i="10"/>
  <c r="AX99" i="10"/>
  <c r="AX15" i="10"/>
  <c r="AX36" i="10"/>
  <c r="AX47" i="10"/>
  <c r="AX68" i="10"/>
  <c r="AX79" i="10"/>
  <c r="AX100" i="10"/>
  <c r="AX16" i="10"/>
  <c r="AX27" i="10"/>
  <c r="AX48" i="10"/>
  <c r="AX59" i="10"/>
  <c r="AX80" i="10"/>
  <c r="AX91" i="10"/>
  <c r="AX28" i="10"/>
  <c r="AX39" i="10"/>
  <c r="AX60" i="10"/>
  <c r="AX71" i="10"/>
  <c r="AX92" i="10"/>
  <c r="AX103" i="10"/>
  <c r="AU107" i="10"/>
  <c r="AU108" i="10"/>
  <c r="AU106" i="10"/>
  <c r="AU104" i="10"/>
  <c r="AU102" i="10"/>
  <c r="AU100" i="10"/>
  <c r="AU98" i="10"/>
  <c r="AU96" i="10"/>
  <c r="AU94" i="10"/>
  <c r="AU92" i="10"/>
  <c r="AU90" i="10"/>
  <c r="AU88" i="10"/>
  <c r="AU86" i="10"/>
  <c r="AU84" i="10"/>
  <c r="AU82" i="10"/>
  <c r="AU80" i="10"/>
  <c r="AU78" i="10"/>
  <c r="AU76" i="10"/>
  <c r="AU74" i="10"/>
  <c r="AU72" i="10"/>
  <c r="AU70" i="10"/>
  <c r="AU68" i="10"/>
  <c r="AU66" i="10"/>
  <c r="AU64" i="10"/>
  <c r="AU62" i="10"/>
  <c r="AU60" i="10"/>
  <c r="AU58" i="10"/>
  <c r="AU56" i="10"/>
  <c r="AU54" i="10"/>
  <c r="AU52" i="10"/>
  <c r="AU50" i="10"/>
  <c r="AU48" i="10"/>
  <c r="AU46" i="10"/>
  <c r="AU44" i="10"/>
  <c r="AU42" i="10"/>
  <c r="AU40" i="10"/>
  <c r="AU38" i="10"/>
  <c r="AU36" i="10"/>
  <c r="AU34" i="10"/>
  <c r="AU32" i="10"/>
  <c r="AU30" i="10"/>
  <c r="AU28" i="10"/>
  <c r="AU26" i="10"/>
  <c r="AU24" i="10"/>
  <c r="AU22" i="10"/>
  <c r="AU20" i="10"/>
  <c r="AU18" i="10"/>
  <c r="AU16" i="10"/>
  <c r="AU14" i="10"/>
  <c r="AU12" i="10"/>
  <c r="AU10" i="10"/>
  <c r="AU105" i="10"/>
  <c r="AU103" i="10"/>
  <c r="AU101" i="10"/>
  <c r="AU99" i="10"/>
  <c r="AU97" i="10"/>
  <c r="AU95" i="10"/>
  <c r="AU93" i="10"/>
  <c r="AU91" i="10"/>
  <c r="AU89" i="10"/>
  <c r="AU87" i="10"/>
  <c r="AU85" i="10"/>
  <c r="AU83" i="10"/>
  <c r="AU81" i="10"/>
  <c r="AU79" i="10"/>
  <c r="AU77" i="10"/>
  <c r="AU75" i="10"/>
  <c r="AU73" i="10"/>
  <c r="AU71" i="10"/>
  <c r="AU69" i="10"/>
  <c r="AU67" i="10"/>
  <c r="AU65" i="10"/>
  <c r="AU63" i="10"/>
  <c r="AU61" i="10"/>
  <c r="AU59" i="10"/>
  <c r="AU57" i="10"/>
  <c r="AU55" i="10"/>
  <c r="AU53" i="10"/>
  <c r="AU51" i="10"/>
  <c r="AU49" i="10"/>
  <c r="AU47" i="10"/>
  <c r="AU45" i="10"/>
  <c r="AU43" i="10"/>
  <c r="AU41" i="10"/>
  <c r="AU39" i="10"/>
  <c r="AU37" i="10"/>
  <c r="AU35" i="10"/>
  <c r="AU33" i="10"/>
  <c r="AU31" i="10"/>
  <c r="AU29" i="10"/>
  <c r="AU27" i="10"/>
  <c r="AU25" i="10"/>
  <c r="AU23" i="10"/>
  <c r="AU21" i="10"/>
  <c r="AU19" i="10"/>
  <c r="AU17" i="10"/>
  <c r="AU15" i="10"/>
  <c r="AU13" i="10"/>
  <c r="AU11" i="10"/>
  <c r="AU9" i="10"/>
  <c r="E112" i="28" a="1"/>
  <c r="E112" i="28" s="1"/>
  <c r="F112" i="28" a="1"/>
  <c r="F112" i="28"/>
  <c r="G112" i="28" a="1"/>
  <c r="G112" i="28"/>
  <c r="H112" i="28" a="1"/>
  <c r="H112" i="28"/>
  <c r="E112" i="27" a="1"/>
  <c r="E112" i="27" s="1"/>
  <c r="F112" i="27" a="1"/>
  <c r="F112" i="27"/>
  <c r="G112" i="27" a="1"/>
  <c r="G112" i="27"/>
  <c r="H112" i="27" a="1"/>
  <c r="H112" i="27"/>
  <c r="F112" i="10" a="1"/>
  <c r="F112" i="10"/>
  <c r="G112" i="10" a="1"/>
  <c r="G112" i="10"/>
  <c r="H112" i="10" a="1"/>
  <c r="H112" i="10"/>
  <c r="E112" i="10" a="1"/>
  <c r="E112" i="10"/>
  <c r="I183" i="23" a="1"/>
  <c r="I183" i="23"/>
  <c r="I183" i="17" a="1"/>
  <c r="K183" i="17"/>
  <c r="I183" i="15" a="1"/>
  <c r="K183" i="15"/>
  <c r="I183" i="19" a="1"/>
  <c r="I183" i="19"/>
  <c r="L183" i="23"/>
  <c r="K183" i="23"/>
  <c r="J183" i="23"/>
  <c r="I183" i="17"/>
  <c r="L183" i="17"/>
  <c r="J183" i="17"/>
  <c r="J183" i="15"/>
  <c r="I183" i="15"/>
  <c r="L183" i="15"/>
  <c r="K183" i="19"/>
  <c r="J183" i="19"/>
  <c r="L183" i="19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E1" i="21"/>
  <c r="F1" i="21"/>
  <c r="G1" i="21"/>
  <c r="D1" i="21"/>
  <c r="K5" i="21"/>
  <c r="N221" i="25"/>
  <c r="B221" i="25"/>
  <c r="N220" i="25"/>
  <c r="B220" i="25"/>
  <c r="N219" i="25"/>
  <c r="B219" i="25"/>
  <c r="N218" i="25"/>
  <c r="B218" i="25"/>
  <c r="N217" i="25"/>
  <c r="B217" i="25"/>
  <c r="N216" i="25"/>
  <c r="B216" i="25"/>
  <c r="N215" i="25"/>
  <c r="B215" i="25"/>
  <c r="N214" i="25"/>
  <c r="B214" i="25"/>
  <c r="N213" i="25"/>
  <c r="B213" i="25"/>
  <c r="N212" i="25"/>
  <c r="B212" i="25"/>
  <c r="N211" i="25"/>
  <c r="B211" i="25"/>
  <c r="N210" i="25"/>
  <c r="B210" i="25"/>
  <c r="N209" i="25"/>
  <c r="B209" i="25"/>
  <c r="N208" i="25"/>
  <c r="N222" i="25"/>
  <c r="B208" i="25"/>
  <c r="N206" i="25"/>
  <c r="N203" i="25"/>
  <c r="N202" i="25"/>
  <c r="N200" i="25"/>
  <c r="N198" i="25"/>
  <c r="N197" i="25"/>
  <c r="N199" i="25"/>
  <c r="N201" i="25"/>
  <c r="N204" i="25"/>
  <c r="N192" i="25"/>
  <c r="N190" i="25"/>
  <c r="N189" i="25" a="1"/>
  <c r="N189" i="25"/>
  <c r="N188" i="25" a="1"/>
  <c r="N188" i="25"/>
  <c r="U188" i="25"/>
  <c r="N187" i="25" a="1"/>
  <c r="N187" i="25"/>
  <c r="N186" i="25" a="1"/>
  <c r="N186" i="25"/>
  <c r="N185" i="25"/>
  <c r="L180" i="25"/>
  <c r="K180" i="25"/>
  <c r="J180" i="25"/>
  <c r="I180" i="25"/>
  <c r="H180" i="25" a="1"/>
  <c r="H180" i="25"/>
  <c r="F180" i="25"/>
  <c r="E180" i="25"/>
  <c r="D180" i="25"/>
  <c r="C180" i="25"/>
  <c r="B180" i="25"/>
  <c r="L179" i="25"/>
  <c r="K179" i="25"/>
  <c r="J179" i="25"/>
  <c r="I179" i="25"/>
  <c r="M179" i="25"/>
  <c r="H179" i="25"/>
  <c r="F179" i="25"/>
  <c r="E179" i="25"/>
  <c r="D179" i="25"/>
  <c r="C179" i="25"/>
  <c r="B179" i="25"/>
  <c r="L178" i="25"/>
  <c r="K178" i="25"/>
  <c r="J178" i="25"/>
  <c r="I178" i="25"/>
  <c r="H178" i="25"/>
  <c r="F178" i="25"/>
  <c r="E178" i="25"/>
  <c r="D178" i="25"/>
  <c r="C178" i="25"/>
  <c r="B178" i="25"/>
  <c r="L177" i="25"/>
  <c r="K177" i="25"/>
  <c r="J177" i="25"/>
  <c r="I177" i="25"/>
  <c r="H177" i="25"/>
  <c r="F177" i="25"/>
  <c r="E177" i="25"/>
  <c r="D177" i="25"/>
  <c r="C177" i="25"/>
  <c r="B177" i="25"/>
  <c r="L176" i="25"/>
  <c r="K176" i="25"/>
  <c r="J176" i="25"/>
  <c r="I176" i="25"/>
  <c r="H176" i="25"/>
  <c r="F176" i="25"/>
  <c r="E176" i="25"/>
  <c r="D176" i="25"/>
  <c r="C176" i="25"/>
  <c r="B176" i="25"/>
  <c r="L175" i="25"/>
  <c r="K175" i="25"/>
  <c r="J175" i="25"/>
  <c r="I175" i="25"/>
  <c r="M175" i="25"/>
  <c r="H175" i="25"/>
  <c r="F175" i="25"/>
  <c r="E175" i="25"/>
  <c r="D175" i="25"/>
  <c r="C175" i="25"/>
  <c r="B175" i="25"/>
  <c r="L174" i="25"/>
  <c r="K174" i="25"/>
  <c r="J174" i="25"/>
  <c r="I174" i="25"/>
  <c r="H174" i="25"/>
  <c r="F174" i="25"/>
  <c r="E174" i="25"/>
  <c r="D174" i="25"/>
  <c r="C174" i="25"/>
  <c r="B174" i="25"/>
  <c r="L173" i="25"/>
  <c r="K173" i="25"/>
  <c r="J173" i="25"/>
  <c r="I173" i="25"/>
  <c r="H173" i="25"/>
  <c r="F173" i="25"/>
  <c r="E173" i="25"/>
  <c r="D173" i="25"/>
  <c r="C173" i="25"/>
  <c r="B173" i="25"/>
  <c r="L172" i="25"/>
  <c r="K172" i="25"/>
  <c r="J172" i="25"/>
  <c r="I172" i="25"/>
  <c r="H172" i="25"/>
  <c r="F172" i="25"/>
  <c r="E172" i="25"/>
  <c r="D172" i="25"/>
  <c r="C172" i="25"/>
  <c r="B172" i="25"/>
  <c r="L171" i="25"/>
  <c r="K171" i="25"/>
  <c r="J171" i="25"/>
  <c r="I171" i="25"/>
  <c r="H171" i="25"/>
  <c r="F171" i="25"/>
  <c r="E171" i="25"/>
  <c r="D171" i="25"/>
  <c r="C171" i="25"/>
  <c r="B171" i="25"/>
  <c r="L170" i="25"/>
  <c r="K170" i="25"/>
  <c r="J170" i="25"/>
  <c r="I170" i="25"/>
  <c r="H170" i="25"/>
  <c r="F170" i="25"/>
  <c r="E170" i="25"/>
  <c r="D170" i="25"/>
  <c r="C170" i="25"/>
  <c r="B170" i="25"/>
  <c r="L169" i="25"/>
  <c r="K169" i="25"/>
  <c r="J169" i="25"/>
  <c r="I169" i="25"/>
  <c r="H169" i="25"/>
  <c r="F169" i="25"/>
  <c r="E169" i="25"/>
  <c r="D169" i="25"/>
  <c r="C169" i="25"/>
  <c r="B169" i="25"/>
  <c r="L168" i="25"/>
  <c r="K168" i="25"/>
  <c r="J168" i="25"/>
  <c r="I168" i="25"/>
  <c r="H168" i="25"/>
  <c r="F168" i="25"/>
  <c r="E168" i="25"/>
  <c r="D168" i="25"/>
  <c r="C168" i="25"/>
  <c r="B168" i="25"/>
  <c r="L167" i="25"/>
  <c r="K167" i="25"/>
  <c r="J167" i="25"/>
  <c r="I167" i="25"/>
  <c r="H167" i="25"/>
  <c r="F167" i="25"/>
  <c r="E167" i="25"/>
  <c r="D167" i="25"/>
  <c r="C167" i="25"/>
  <c r="B167" i="25"/>
  <c r="L166" i="25"/>
  <c r="K166" i="25"/>
  <c r="J166" i="25"/>
  <c r="I166" i="25"/>
  <c r="H166" i="25"/>
  <c r="F166" i="25"/>
  <c r="E166" i="25"/>
  <c r="D166" i="25"/>
  <c r="C166" i="25"/>
  <c r="B166" i="25"/>
  <c r="L165" i="25"/>
  <c r="K165" i="25"/>
  <c r="J165" i="25"/>
  <c r="I165" i="25"/>
  <c r="H165" i="25"/>
  <c r="F165" i="25"/>
  <c r="E165" i="25"/>
  <c r="D165" i="25"/>
  <c r="C165" i="25"/>
  <c r="B165" i="25"/>
  <c r="L164" i="25"/>
  <c r="K164" i="25"/>
  <c r="J164" i="25"/>
  <c r="I164" i="25"/>
  <c r="H164" i="25"/>
  <c r="F164" i="25"/>
  <c r="E164" i="25"/>
  <c r="D164" i="25"/>
  <c r="C164" i="25"/>
  <c r="B164" i="25"/>
  <c r="L163" i="25"/>
  <c r="K163" i="25"/>
  <c r="J163" i="25"/>
  <c r="I163" i="25"/>
  <c r="H163" i="25"/>
  <c r="F163" i="25"/>
  <c r="E163" i="25"/>
  <c r="D163" i="25"/>
  <c r="C163" i="25"/>
  <c r="B163" i="25"/>
  <c r="L162" i="25"/>
  <c r="K162" i="25"/>
  <c r="J162" i="25"/>
  <c r="I162" i="25"/>
  <c r="H162" i="25"/>
  <c r="F162" i="25"/>
  <c r="E162" i="25"/>
  <c r="D162" i="25"/>
  <c r="C162" i="25"/>
  <c r="B162" i="25"/>
  <c r="L161" i="25"/>
  <c r="M161" i="25"/>
  <c r="K161" i="25"/>
  <c r="J161" i="25"/>
  <c r="I161" i="25"/>
  <c r="H161" i="25"/>
  <c r="F161" i="25"/>
  <c r="E161" i="25"/>
  <c r="D161" i="25"/>
  <c r="C161" i="25"/>
  <c r="B161" i="25"/>
  <c r="L160" i="25"/>
  <c r="K160" i="25"/>
  <c r="J160" i="25"/>
  <c r="I160" i="25"/>
  <c r="H160" i="25"/>
  <c r="F160" i="25"/>
  <c r="E160" i="25"/>
  <c r="D160" i="25"/>
  <c r="C160" i="25"/>
  <c r="B160" i="25"/>
  <c r="L159" i="25"/>
  <c r="K159" i="25"/>
  <c r="J159" i="25"/>
  <c r="I159" i="25"/>
  <c r="H159" i="25"/>
  <c r="F159" i="25"/>
  <c r="E159" i="25"/>
  <c r="D159" i="25"/>
  <c r="C159" i="25"/>
  <c r="B159" i="25"/>
  <c r="L158" i="25"/>
  <c r="K158" i="25"/>
  <c r="J158" i="25"/>
  <c r="I158" i="25"/>
  <c r="H158" i="25"/>
  <c r="F158" i="25"/>
  <c r="E158" i="25"/>
  <c r="D158" i="25"/>
  <c r="C158" i="25"/>
  <c r="B158" i="25"/>
  <c r="L157" i="25"/>
  <c r="K157" i="25"/>
  <c r="J157" i="25"/>
  <c r="I157" i="25"/>
  <c r="H157" i="25"/>
  <c r="F157" i="25"/>
  <c r="E157" i="25"/>
  <c r="D157" i="25"/>
  <c r="C157" i="25"/>
  <c r="B157" i="25"/>
  <c r="L156" i="25"/>
  <c r="K156" i="25"/>
  <c r="J156" i="25"/>
  <c r="I156" i="25"/>
  <c r="H156" i="25"/>
  <c r="F156" i="25"/>
  <c r="E156" i="25"/>
  <c r="D156" i="25"/>
  <c r="C156" i="25"/>
  <c r="B156" i="25"/>
  <c r="L155" i="25"/>
  <c r="K155" i="25"/>
  <c r="J155" i="25"/>
  <c r="I155" i="25"/>
  <c r="H155" i="25"/>
  <c r="F155" i="25"/>
  <c r="E155" i="25"/>
  <c r="D155" i="25"/>
  <c r="C155" i="25"/>
  <c r="B155" i="25"/>
  <c r="L154" i="25"/>
  <c r="K154" i="25"/>
  <c r="J154" i="25"/>
  <c r="I154" i="25"/>
  <c r="H154" i="25"/>
  <c r="F154" i="25"/>
  <c r="E154" i="25"/>
  <c r="D154" i="25"/>
  <c r="C154" i="25"/>
  <c r="B154" i="25"/>
  <c r="L153" i="25"/>
  <c r="K153" i="25"/>
  <c r="J153" i="25"/>
  <c r="I153" i="25"/>
  <c r="H153" i="25"/>
  <c r="F153" i="25"/>
  <c r="E153" i="25"/>
  <c r="D153" i="25"/>
  <c r="C153" i="25"/>
  <c r="B153" i="25"/>
  <c r="L152" i="25"/>
  <c r="K152" i="25"/>
  <c r="J152" i="25"/>
  <c r="I152" i="25"/>
  <c r="H152" i="25"/>
  <c r="F152" i="25"/>
  <c r="E152" i="25"/>
  <c r="D152" i="25"/>
  <c r="C152" i="25"/>
  <c r="B152" i="25"/>
  <c r="L151" i="25"/>
  <c r="K151" i="25"/>
  <c r="J151" i="25"/>
  <c r="I151" i="25"/>
  <c r="H151" i="25"/>
  <c r="F151" i="25"/>
  <c r="E151" i="25"/>
  <c r="D151" i="25"/>
  <c r="C151" i="25"/>
  <c r="B151" i="25"/>
  <c r="L150" i="25"/>
  <c r="K150" i="25"/>
  <c r="J150" i="25"/>
  <c r="I150" i="25"/>
  <c r="H150" i="25"/>
  <c r="F150" i="25"/>
  <c r="E150" i="25"/>
  <c r="D150" i="25"/>
  <c r="C150" i="25"/>
  <c r="B150" i="25"/>
  <c r="L149" i="25"/>
  <c r="K149" i="25"/>
  <c r="J149" i="25"/>
  <c r="I149" i="25"/>
  <c r="H149" i="25"/>
  <c r="F149" i="25"/>
  <c r="E149" i="25"/>
  <c r="D149" i="25"/>
  <c r="C149" i="25"/>
  <c r="B149" i="25"/>
  <c r="L148" i="25"/>
  <c r="K148" i="25"/>
  <c r="J148" i="25"/>
  <c r="I148" i="25"/>
  <c r="H148" i="25"/>
  <c r="F148" i="25"/>
  <c r="E148" i="25"/>
  <c r="D148" i="25"/>
  <c r="C148" i="25"/>
  <c r="B148" i="25"/>
  <c r="L147" i="25"/>
  <c r="K147" i="25"/>
  <c r="J147" i="25"/>
  <c r="I147" i="25"/>
  <c r="M147" i="25"/>
  <c r="H147" i="25"/>
  <c r="F147" i="25"/>
  <c r="E147" i="25"/>
  <c r="D147" i="25"/>
  <c r="C147" i="25"/>
  <c r="B147" i="25"/>
  <c r="L146" i="25"/>
  <c r="K146" i="25"/>
  <c r="J146" i="25"/>
  <c r="I146" i="25"/>
  <c r="H146" i="25"/>
  <c r="F146" i="25"/>
  <c r="E146" i="25"/>
  <c r="D146" i="25"/>
  <c r="C146" i="25"/>
  <c r="B146" i="25"/>
  <c r="L145" i="25"/>
  <c r="K145" i="25"/>
  <c r="J145" i="25"/>
  <c r="I145" i="25"/>
  <c r="H145" i="25"/>
  <c r="F145" i="25"/>
  <c r="E145" i="25"/>
  <c r="D145" i="25"/>
  <c r="C145" i="25"/>
  <c r="B145" i="25"/>
  <c r="L144" i="25"/>
  <c r="K144" i="25"/>
  <c r="J144" i="25"/>
  <c r="I144" i="25"/>
  <c r="H144" i="25"/>
  <c r="F144" i="25"/>
  <c r="E144" i="25"/>
  <c r="D144" i="25"/>
  <c r="C144" i="25"/>
  <c r="B144" i="25"/>
  <c r="L143" i="25"/>
  <c r="K143" i="25"/>
  <c r="J143" i="25"/>
  <c r="I143" i="25"/>
  <c r="H143" i="25"/>
  <c r="F143" i="25"/>
  <c r="E143" i="25"/>
  <c r="D143" i="25"/>
  <c r="C143" i="25"/>
  <c r="B143" i="25"/>
  <c r="L142" i="25"/>
  <c r="K142" i="25"/>
  <c r="J142" i="25"/>
  <c r="I142" i="25"/>
  <c r="H142" i="25"/>
  <c r="F142" i="25"/>
  <c r="E142" i="25"/>
  <c r="D142" i="25"/>
  <c r="C142" i="25"/>
  <c r="B142" i="25"/>
  <c r="L141" i="25"/>
  <c r="K141" i="25"/>
  <c r="J141" i="25"/>
  <c r="I141" i="25"/>
  <c r="H141" i="25"/>
  <c r="F141" i="25"/>
  <c r="E141" i="25"/>
  <c r="D141" i="25"/>
  <c r="C141" i="25"/>
  <c r="B141" i="25"/>
  <c r="L140" i="25"/>
  <c r="K140" i="25"/>
  <c r="J140" i="25"/>
  <c r="I140" i="25"/>
  <c r="H140" i="25"/>
  <c r="F140" i="25"/>
  <c r="E140" i="25"/>
  <c r="D140" i="25"/>
  <c r="C140" i="25"/>
  <c r="B140" i="25"/>
  <c r="L139" i="25"/>
  <c r="K139" i="25"/>
  <c r="J139" i="25"/>
  <c r="I139" i="25"/>
  <c r="H139" i="25"/>
  <c r="F139" i="25"/>
  <c r="E139" i="25"/>
  <c r="D139" i="25"/>
  <c r="C139" i="25"/>
  <c r="B139" i="25"/>
  <c r="L138" i="25"/>
  <c r="K138" i="25"/>
  <c r="J138" i="25"/>
  <c r="I138" i="25"/>
  <c r="H138" i="25"/>
  <c r="F138" i="25"/>
  <c r="E138" i="25"/>
  <c r="D138" i="25"/>
  <c r="C138" i="25"/>
  <c r="B138" i="25"/>
  <c r="L137" i="25"/>
  <c r="K137" i="25"/>
  <c r="J137" i="25"/>
  <c r="I137" i="25"/>
  <c r="H137" i="25"/>
  <c r="F137" i="25"/>
  <c r="E137" i="25"/>
  <c r="D137" i="25"/>
  <c r="C137" i="25"/>
  <c r="B137" i="25"/>
  <c r="L136" i="25"/>
  <c r="K136" i="25"/>
  <c r="J136" i="25"/>
  <c r="I136" i="25"/>
  <c r="H136" i="25"/>
  <c r="F136" i="25"/>
  <c r="E136" i="25"/>
  <c r="D136" i="25"/>
  <c r="C136" i="25"/>
  <c r="B136" i="25"/>
  <c r="L135" i="25"/>
  <c r="K135" i="25"/>
  <c r="J135" i="25"/>
  <c r="I135" i="25"/>
  <c r="M135" i="25"/>
  <c r="H135" i="25"/>
  <c r="F135" i="25"/>
  <c r="E135" i="25"/>
  <c r="D135" i="25"/>
  <c r="C135" i="25"/>
  <c r="B135" i="25"/>
  <c r="L134" i="25"/>
  <c r="K134" i="25"/>
  <c r="J134" i="25"/>
  <c r="I134" i="25"/>
  <c r="H134" i="25"/>
  <c r="F134" i="25"/>
  <c r="E134" i="25"/>
  <c r="D134" i="25"/>
  <c r="C134" i="25"/>
  <c r="B134" i="25"/>
  <c r="L133" i="25"/>
  <c r="K133" i="25"/>
  <c r="J133" i="25"/>
  <c r="I133" i="25"/>
  <c r="H133" i="25"/>
  <c r="F133" i="25"/>
  <c r="E133" i="25"/>
  <c r="D133" i="25"/>
  <c r="C133" i="25"/>
  <c r="B133" i="25"/>
  <c r="L132" i="25"/>
  <c r="K132" i="25"/>
  <c r="J132" i="25"/>
  <c r="I132" i="25"/>
  <c r="H132" i="25"/>
  <c r="F132" i="25"/>
  <c r="E132" i="25"/>
  <c r="D132" i="25"/>
  <c r="C132" i="25"/>
  <c r="B132" i="25"/>
  <c r="L131" i="25"/>
  <c r="K131" i="25"/>
  <c r="J131" i="25"/>
  <c r="I131" i="25"/>
  <c r="H131" i="25"/>
  <c r="F131" i="25"/>
  <c r="E131" i="25"/>
  <c r="D131" i="25"/>
  <c r="C131" i="25"/>
  <c r="B131" i="25"/>
  <c r="L130" i="25"/>
  <c r="K130" i="25"/>
  <c r="J130" i="25"/>
  <c r="I130" i="25"/>
  <c r="H130" i="25"/>
  <c r="F130" i="25"/>
  <c r="E130" i="25"/>
  <c r="D130" i="25"/>
  <c r="C130" i="25"/>
  <c r="B130" i="25"/>
  <c r="L129" i="25"/>
  <c r="K129" i="25"/>
  <c r="J129" i="25"/>
  <c r="I129" i="25"/>
  <c r="H129" i="25"/>
  <c r="F129" i="25"/>
  <c r="E129" i="25"/>
  <c r="D129" i="25"/>
  <c r="C129" i="25"/>
  <c r="B129" i="25"/>
  <c r="L128" i="25"/>
  <c r="K128" i="25"/>
  <c r="J128" i="25"/>
  <c r="I128" i="25"/>
  <c r="H128" i="25"/>
  <c r="F128" i="25"/>
  <c r="E128" i="25"/>
  <c r="D128" i="25"/>
  <c r="C128" i="25"/>
  <c r="B128" i="25"/>
  <c r="L127" i="25"/>
  <c r="K127" i="25"/>
  <c r="J127" i="25"/>
  <c r="I127" i="25"/>
  <c r="H127" i="25"/>
  <c r="F127" i="25"/>
  <c r="E127" i="25"/>
  <c r="D127" i="25"/>
  <c r="C127" i="25"/>
  <c r="B127" i="25"/>
  <c r="L126" i="25"/>
  <c r="K126" i="25"/>
  <c r="J126" i="25"/>
  <c r="I126" i="25"/>
  <c r="H126" i="25"/>
  <c r="F126" i="25"/>
  <c r="E126" i="25"/>
  <c r="D126" i="25"/>
  <c r="C126" i="25"/>
  <c r="B126" i="25"/>
  <c r="L125" i="25"/>
  <c r="K125" i="25"/>
  <c r="J125" i="25"/>
  <c r="I125" i="25"/>
  <c r="H125" i="25"/>
  <c r="F125" i="25"/>
  <c r="E125" i="25"/>
  <c r="D125" i="25"/>
  <c r="C125" i="25"/>
  <c r="B125" i="25"/>
  <c r="L124" i="25"/>
  <c r="K124" i="25"/>
  <c r="J124" i="25"/>
  <c r="I124" i="25"/>
  <c r="H124" i="25"/>
  <c r="F124" i="25"/>
  <c r="E124" i="25"/>
  <c r="D124" i="25"/>
  <c r="C124" i="25"/>
  <c r="B124" i="25"/>
  <c r="L123" i="25"/>
  <c r="K123" i="25"/>
  <c r="J123" i="25"/>
  <c r="I123" i="25"/>
  <c r="H123" i="25"/>
  <c r="F123" i="25"/>
  <c r="E123" i="25"/>
  <c r="D123" i="25"/>
  <c r="C123" i="25"/>
  <c r="B123" i="25"/>
  <c r="L122" i="25"/>
  <c r="K122" i="25"/>
  <c r="J122" i="25"/>
  <c r="I122" i="25"/>
  <c r="H122" i="25"/>
  <c r="F122" i="25"/>
  <c r="E122" i="25"/>
  <c r="D122" i="25"/>
  <c r="C122" i="25"/>
  <c r="B122" i="25"/>
  <c r="L121" i="25"/>
  <c r="K121" i="25"/>
  <c r="J121" i="25"/>
  <c r="I121" i="25"/>
  <c r="H121" i="25"/>
  <c r="F121" i="25"/>
  <c r="E121" i="25"/>
  <c r="D121" i="25"/>
  <c r="C121" i="25"/>
  <c r="B121" i="25"/>
  <c r="L120" i="25"/>
  <c r="K120" i="25"/>
  <c r="J120" i="25"/>
  <c r="I120" i="25"/>
  <c r="H120" i="25"/>
  <c r="F120" i="25"/>
  <c r="E120" i="25"/>
  <c r="D120" i="25"/>
  <c r="C120" i="25"/>
  <c r="B120" i="25"/>
  <c r="L119" i="25"/>
  <c r="K119" i="25"/>
  <c r="J119" i="25"/>
  <c r="I119" i="25"/>
  <c r="H119" i="25"/>
  <c r="F119" i="25"/>
  <c r="E119" i="25"/>
  <c r="D119" i="25"/>
  <c r="C119" i="25"/>
  <c r="B119" i="25"/>
  <c r="L118" i="25"/>
  <c r="K118" i="25"/>
  <c r="J118" i="25"/>
  <c r="I118" i="25"/>
  <c r="H118" i="25"/>
  <c r="F118" i="25"/>
  <c r="E118" i="25"/>
  <c r="D118" i="25"/>
  <c r="C118" i="25"/>
  <c r="B118" i="25"/>
  <c r="L117" i="25"/>
  <c r="K117" i="25"/>
  <c r="J117" i="25"/>
  <c r="I117" i="25"/>
  <c r="H117" i="25"/>
  <c r="F117" i="25"/>
  <c r="E117" i="25"/>
  <c r="D117" i="25"/>
  <c r="C117" i="25"/>
  <c r="B117" i="25"/>
  <c r="L116" i="25"/>
  <c r="K116" i="25"/>
  <c r="J116" i="25"/>
  <c r="I116" i="25"/>
  <c r="H116" i="25"/>
  <c r="F116" i="25"/>
  <c r="E116" i="25"/>
  <c r="D116" i="25"/>
  <c r="C116" i="25"/>
  <c r="B116" i="25"/>
  <c r="L115" i="25"/>
  <c r="K115" i="25"/>
  <c r="J115" i="25"/>
  <c r="I115" i="25"/>
  <c r="H115" i="25"/>
  <c r="F115" i="25"/>
  <c r="E115" i="25"/>
  <c r="D115" i="25"/>
  <c r="C115" i="25"/>
  <c r="B115" i="25"/>
  <c r="L114" i="25"/>
  <c r="K114" i="25"/>
  <c r="J114" i="25"/>
  <c r="I114" i="25"/>
  <c r="H114" i="25"/>
  <c r="F114" i="25"/>
  <c r="E114" i="25"/>
  <c r="D114" i="25"/>
  <c r="C114" i="25"/>
  <c r="B114" i="25"/>
  <c r="L113" i="25"/>
  <c r="K113" i="25"/>
  <c r="J113" i="25"/>
  <c r="I113" i="25"/>
  <c r="H113" i="25"/>
  <c r="F113" i="25"/>
  <c r="E113" i="25"/>
  <c r="D113" i="25"/>
  <c r="C113" i="25"/>
  <c r="B113" i="25"/>
  <c r="L112" i="25"/>
  <c r="K112" i="25"/>
  <c r="J112" i="25"/>
  <c r="I112" i="25"/>
  <c r="H112" i="25"/>
  <c r="F112" i="25"/>
  <c r="E112" i="25"/>
  <c r="D112" i="25"/>
  <c r="C112" i="25"/>
  <c r="B112" i="25"/>
  <c r="L111" i="25"/>
  <c r="K111" i="25"/>
  <c r="J111" i="25"/>
  <c r="I111" i="25"/>
  <c r="H111" i="25"/>
  <c r="F111" i="25"/>
  <c r="E111" i="25"/>
  <c r="D111" i="25"/>
  <c r="C111" i="25"/>
  <c r="B111" i="25"/>
  <c r="L110" i="25"/>
  <c r="K110" i="25"/>
  <c r="J110" i="25"/>
  <c r="I110" i="25"/>
  <c r="H110" i="25"/>
  <c r="F110" i="25"/>
  <c r="E110" i="25"/>
  <c r="D110" i="25"/>
  <c r="C110" i="25"/>
  <c r="B110" i="25"/>
  <c r="L109" i="25"/>
  <c r="K109" i="25"/>
  <c r="J109" i="25"/>
  <c r="I109" i="25"/>
  <c r="H109" i="25"/>
  <c r="F109" i="25"/>
  <c r="E109" i="25"/>
  <c r="D109" i="25"/>
  <c r="C109" i="25"/>
  <c r="B109" i="25"/>
  <c r="L108" i="25"/>
  <c r="K108" i="25"/>
  <c r="J108" i="25"/>
  <c r="I108" i="25"/>
  <c r="H108" i="25"/>
  <c r="F108" i="25"/>
  <c r="E108" i="25"/>
  <c r="D108" i="25"/>
  <c r="C108" i="25"/>
  <c r="B108" i="25"/>
  <c r="L107" i="25"/>
  <c r="K107" i="25"/>
  <c r="J107" i="25"/>
  <c r="I107" i="25"/>
  <c r="H107" i="25"/>
  <c r="F107" i="25"/>
  <c r="E107" i="25"/>
  <c r="D107" i="25"/>
  <c r="C107" i="25"/>
  <c r="B107" i="25"/>
  <c r="L106" i="25"/>
  <c r="K106" i="25"/>
  <c r="J106" i="25"/>
  <c r="I106" i="25"/>
  <c r="H106" i="25"/>
  <c r="F106" i="25"/>
  <c r="E106" i="25"/>
  <c r="D106" i="25"/>
  <c r="C106" i="25"/>
  <c r="B106" i="25"/>
  <c r="L105" i="25"/>
  <c r="K105" i="25"/>
  <c r="J105" i="25"/>
  <c r="I105" i="25"/>
  <c r="H105" i="25"/>
  <c r="F105" i="25"/>
  <c r="E105" i="25"/>
  <c r="D105" i="25"/>
  <c r="C105" i="25"/>
  <c r="B105" i="25"/>
  <c r="L104" i="25"/>
  <c r="K104" i="25"/>
  <c r="J104" i="25"/>
  <c r="I104" i="25"/>
  <c r="H104" i="25"/>
  <c r="F104" i="25"/>
  <c r="E104" i="25"/>
  <c r="D104" i="25"/>
  <c r="C104" i="25"/>
  <c r="B104" i="25"/>
  <c r="L103" i="25"/>
  <c r="K103" i="25"/>
  <c r="J103" i="25"/>
  <c r="I103" i="25"/>
  <c r="H103" i="25"/>
  <c r="F103" i="25"/>
  <c r="E103" i="25"/>
  <c r="D103" i="25"/>
  <c r="C103" i="25"/>
  <c r="B103" i="25"/>
  <c r="L102" i="25"/>
  <c r="K102" i="25"/>
  <c r="J102" i="25"/>
  <c r="I102" i="25"/>
  <c r="H102" i="25"/>
  <c r="F102" i="25"/>
  <c r="E102" i="25"/>
  <c r="D102" i="25"/>
  <c r="C102" i="25"/>
  <c r="B102" i="25"/>
  <c r="L101" i="25"/>
  <c r="K101" i="25"/>
  <c r="J101" i="25"/>
  <c r="I101" i="25"/>
  <c r="H101" i="25"/>
  <c r="F101" i="25"/>
  <c r="E101" i="25"/>
  <c r="D101" i="25"/>
  <c r="C101" i="25"/>
  <c r="B101" i="25"/>
  <c r="L100" i="25"/>
  <c r="K100" i="25"/>
  <c r="J100" i="25"/>
  <c r="I100" i="25"/>
  <c r="H100" i="25"/>
  <c r="F100" i="25"/>
  <c r="E100" i="25"/>
  <c r="D100" i="25"/>
  <c r="C100" i="25"/>
  <c r="B100" i="25"/>
  <c r="L99" i="25"/>
  <c r="K99" i="25"/>
  <c r="J99" i="25"/>
  <c r="I99" i="25"/>
  <c r="H99" i="25"/>
  <c r="F99" i="25"/>
  <c r="E99" i="25"/>
  <c r="D99" i="25"/>
  <c r="C99" i="25"/>
  <c r="B99" i="25"/>
  <c r="L98" i="25"/>
  <c r="K98" i="25"/>
  <c r="J98" i="25"/>
  <c r="I98" i="25"/>
  <c r="H98" i="25"/>
  <c r="F98" i="25"/>
  <c r="E98" i="25"/>
  <c r="D98" i="25"/>
  <c r="C98" i="25"/>
  <c r="B98" i="25"/>
  <c r="L97" i="25"/>
  <c r="K97" i="25"/>
  <c r="J97" i="25"/>
  <c r="I97" i="25"/>
  <c r="H97" i="25"/>
  <c r="F97" i="25"/>
  <c r="E97" i="25"/>
  <c r="D97" i="25"/>
  <c r="C97" i="25"/>
  <c r="B97" i="25"/>
  <c r="L96" i="25"/>
  <c r="K96" i="25"/>
  <c r="J96" i="25"/>
  <c r="I96" i="25"/>
  <c r="H96" i="25"/>
  <c r="F96" i="25"/>
  <c r="E96" i="25"/>
  <c r="D96" i="25"/>
  <c r="C96" i="25"/>
  <c r="B96" i="25"/>
  <c r="L95" i="25"/>
  <c r="K95" i="25"/>
  <c r="J95" i="25"/>
  <c r="I95" i="25"/>
  <c r="H95" i="25"/>
  <c r="F95" i="25"/>
  <c r="E95" i="25"/>
  <c r="D95" i="25"/>
  <c r="C95" i="25"/>
  <c r="B95" i="25"/>
  <c r="L94" i="25"/>
  <c r="K94" i="25"/>
  <c r="J94" i="25"/>
  <c r="I94" i="25"/>
  <c r="H94" i="25"/>
  <c r="F94" i="25"/>
  <c r="E94" i="25"/>
  <c r="D94" i="25"/>
  <c r="C94" i="25"/>
  <c r="B94" i="25"/>
  <c r="L93" i="25"/>
  <c r="K93" i="25"/>
  <c r="J93" i="25"/>
  <c r="I93" i="25"/>
  <c r="H93" i="25"/>
  <c r="F93" i="25"/>
  <c r="E93" i="25"/>
  <c r="D93" i="25"/>
  <c r="C93" i="25"/>
  <c r="B93" i="25"/>
  <c r="L92" i="25"/>
  <c r="K92" i="25"/>
  <c r="J92" i="25"/>
  <c r="I92" i="25"/>
  <c r="H92" i="25"/>
  <c r="F92" i="25"/>
  <c r="E92" i="25"/>
  <c r="D92" i="25"/>
  <c r="C92" i="25"/>
  <c r="B92" i="25"/>
  <c r="L91" i="25"/>
  <c r="K91" i="25"/>
  <c r="J91" i="25"/>
  <c r="I91" i="25"/>
  <c r="H91" i="25"/>
  <c r="F91" i="25"/>
  <c r="E91" i="25"/>
  <c r="D91" i="25"/>
  <c r="C91" i="25"/>
  <c r="B91" i="25"/>
  <c r="L90" i="25"/>
  <c r="K90" i="25"/>
  <c r="J90" i="25"/>
  <c r="I90" i="25"/>
  <c r="H90" i="25"/>
  <c r="F90" i="25"/>
  <c r="E90" i="25"/>
  <c r="D90" i="25"/>
  <c r="C90" i="25"/>
  <c r="B90" i="25"/>
  <c r="L89" i="25"/>
  <c r="K89" i="25"/>
  <c r="J89" i="25"/>
  <c r="I89" i="25"/>
  <c r="H89" i="25"/>
  <c r="F89" i="25"/>
  <c r="E89" i="25"/>
  <c r="D89" i="25"/>
  <c r="C89" i="25"/>
  <c r="B89" i="25"/>
  <c r="L88" i="25"/>
  <c r="K88" i="25"/>
  <c r="J88" i="25"/>
  <c r="I88" i="25"/>
  <c r="H88" i="25"/>
  <c r="F88" i="25"/>
  <c r="E88" i="25"/>
  <c r="D88" i="25"/>
  <c r="C88" i="25"/>
  <c r="B88" i="25"/>
  <c r="L87" i="25"/>
  <c r="K87" i="25"/>
  <c r="J87" i="25"/>
  <c r="I87" i="25"/>
  <c r="H87" i="25"/>
  <c r="F87" i="25"/>
  <c r="E87" i="25"/>
  <c r="D87" i="25"/>
  <c r="C87" i="25"/>
  <c r="B87" i="25"/>
  <c r="L86" i="25"/>
  <c r="K86" i="25"/>
  <c r="J86" i="25"/>
  <c r="I86" i="25"/>
  <c r="H86" i="25"/>
  <c r="F86" i="25"/>
  <c r="E86" i="25"/>
  <c r="D86" i="25"/>
  <c r="C86" i="25"/>
  <c r="B86" i="25"/>
  <c r="L85" i="25"/>
  <c r="K85" i="25"/>
  <c r="J85" i="25"/>
  <c r="I85" i="25"/>
  <c r="H85" i="25"/>
  <c r="F85" i="25"/>
  <c r="E85" i="25"/>
  <c r="D85" i="25"/>
  <c r="C85" i="25"/>
  <c r="B85" i="25"/>
  <c r="L84" i="25"/>
  <c r="K84" i="25"/>
  <c r="J84" i="25"/>
  <c r="I84" i="25"/>
  <c r="H84" i="25"/>
  <c r="F84" i="25"/>
  <c r="E84" i="25"/>
  <c r="D84" i="25"/>
  <c r="C84" i="25"/>
  <c r="B84" i="25"/>
  <c r="L83" i="25"/>
  <c r="K83" i="25"/>
  <c r="J83" i="25"/>
  <c r="I83" i="25"/>
  <c r="H83" i="25"/>
  <c r="F83" i="25"/>
  <c r="E83" i="25"/>
  <c r="D83" i="25"/>
  <c r="C83" i="25"/>
  <c r="B83" i="25"/>
  <c r="L82" i="25"/>
  <c r="K82" i="25"/>
  <c r="J82" i="25"/>
  <c r="I82" i="25"/>
  <c r="H82" i="25"/>
  <c r="F82" i="25"/>
  <c r="E82" i="25"/>
  <c r="D82" i="25"/>
  <c r="C82" i="25"/>
  <c r="B82" i="25"/>
  <c r="L81" i="25"/>
  <c r="K81" i="25"/>
  <c r="J81" i="25"/>
  <c r="I81" i="25"/>
  <c r="H81" i="25"/>
  <c r="F81" i="25"/>
  <c r="E81" i="25"/>
  <c r="D81" i="25"/>
  <c r="C81" i="25"/>
  <c r="B81" i="25"/>
  <c r="L80" i="25"/>
  <c r="K80" i="25"/>
  <c r="J80" i="25"/>
  <c r="I80" i="25"/>
  <c r="H80" i="25"/>
  <c r="F80" i="25"/>
  <c r="E80" i="25"/>
  <c r="D80" i="25"/>
  <c r="C80" i="25"/>
  <c r="B80" i="25"/>
  <c r="L79" i="25"/>
  <c r="K79" i="25"/>
  <c r="J79" i="25"/>
  <c r="I79" i="25"/>
  <c r="H79" i="25"/>
  <c r="F79" i="25"/>
  <c r="E79" i="25"/>
  <c r="D79" i="25"/>
  <c r="C79" i="25"/>
  <c r="B79" i="25"/>
  <c r="L78" i="25"/>
  <c r="K78" i="25"/>
  <c r="J78" i="25"/>
  <c r="I78" i="25"/>
  <c r="H78" i="25"/>
  <c r="F78" i="25"/>
  <c r="E78" i="25"/>
  <c r="D78" i="25"/>
  <c r="C78" i="25"/>
  <c r="B78" i="25"/>
  <c r="L77" i="25"/>
  <c r="K77" i="25"/>
  <c r="J77" i="25"/>
  <c r="I77" i="25"/>
  <c r="H77" i="25"/>
  <c r="F77" i="25"/>
  <c r="E77" i="25"/>
  <c r="D77" i="25"/>
  <c r="C77" i="25"/>
  <c r="B77" i="25"/>
  <c r="L76" i="25"/>
  <c r="K76" i="25"/>
  <c r="J76" i="25"/>
  <c r="I76" i="25"/>
  <c r="H76" i="25"/>
  <c r="F76" i="25"/>
  <c r="E76" i="25"/>
  <c r="D76" i="25"/>
  <c r="C76" i="25"/>
  <c r="B76" i="25"/>
  <c r="L75" i="25"/>
  <c r="K75" i="25"/>
  <c r="J75" i="25"/>
  <c r="I75" i="25"/>
  <c r="H75" i="25"/>
  <c r="F75" i="25"/>
  <c r="E75" i="25"/>
  <c r="D75" i="25"/>
  <c r="C75" i="25"/>
  <c r="B75" i="25"/>
  <c r="L74" i="25"/>
  <c r="K74" i="25"/>
  <c r="J74" i="25"/>
  <c r="I74" i="25"/>
  <c r="H74" i="25"/>
  <c r="F74" i="25"/>
  <c r="E74" i="25"/>
  <c r="D74" i="25"/>
  <c r="C74" i="25"/>
  <c r="B74" i="25"/>
  <c r="L73" i="25"/>
  <c r="K73" i="25"/>
  <c r="J73" i="25"/>
  <c r="I73" i="25"/>
  <c r="H73" i="25"/>
  <c r="F73" i="25"/>
  <c r="E73" i="25"/>
  <c r="D73" i="25"/>
  <c r="C73" i="25"/>
  <c r="B73" i="25"/>
  <c r="L72" i="25"/>
  <c r="K72" i="25"/>
  <c r="J72" i="25"/>
  <c r="I72" i="25"/>
  <c r="H72" i="25"/>
  <c r="F72" i="25"/>
  <c r="E72" i="25"/>
  <c r="D72" i="25"/>
  <c r="C72" i="25"/>
  <c r="B72" i="25"/>
  <c r="L71" i="25"/>
  <c r="K71" i="25"/>
  <c r="J71" i="25"/>
  <c r="I71" i="25"/>
  <c r="H71" i="25"/>
  <c r="F71" i="25"/>
  <c r="E71" i="25"/>
  <c r="D71" i="25"/>
  <c r="C71" i="25"/>
  <c r="B71" i="25"/>
  <c r="L70" i="25"/>
  <c r="K70" i="25"/>
  <c r="J70" i="25"/>
  <c r="I70" i="25"/>
  <c r="H70" i="25"/>
  <c r="F70" i="25"/>
  <c r="E70" i="25"/>
  <c r="D70" i="25"/>
  <c r="C70" i="25"/>
  <c r="B70" i="25"/>
  <c r="L69" i="25"/>
  <c r="K69" i="25"/>
  <c r="J69" i="25"/>
  <c r="I69" i="25"/>
  <c r="H69" i="25"/>
  <c r="F69" i="25"/>
  <c r="E69" i="25"/>
  <c r="D69" i="25"/>
  <c r="C69" i="25"/>
  <c r="B69" i="25"/>
  <c r="L68" i="25"/>
  <c r="K68" i="25"/>
  <c r="J68" i="25"/>
  <c r="I68" i="25"/>
  <c r="H68" i="25"/>
  <c r="F68" i="25"/>
  <c r="E68" i="25"/>
  <c r="D68" i="25"/>
  <c r="C68" i="25"/>
  <c r="B68" i="25"/>
  <c r="L67" i="25"/>
  <c r="K67" i="25"/>
  <c r="J67" i="25"/>
  <c r="I67" i="25"/>
  <c r="H67" i="25"/>
  <c r="F67" i="25"/>
  <c r="E67" i="25"/>
  <c r="D67" i="25"/>
  <c r="C67" i="25"/>
  <c r="B67" i="25"/>
  <c r="L66" i="25"/>
  <c r="K66" i="25"/>
  <c r="J66" i="25"/>
  <c r="I66" i="25"/>
  <c r="H66" i="25"/>
  <c r="F66" i="25"/>
  <c r="E66" i="25"/>
  <c r="D66" i="25"/>
  <c r="C66" i="25"/>
  <c r="B66" i="25"/>
  <c r="L65" i="25"/>
  <c r="K65" i="25"/>
  <c r="J65" i="25"/>
  <c r="I65" i="25"/>
  <c r="H65" i="25"/>
  <c r="F65" i="25"/>
  <c r="E65" i="25"/>
  <c r="D65" i="25"/>
  <c r="C65" i="25"/>
  <c r="B65" i="25"/>
  <c r="L64" i="25"/>
  <c r="K64" i="25"/>
  <c r="J64" i="25"/>
  <c r="I64" i="25"/>
  <c r="H64" i="25"/>
  <c r="F64" i="25"/>
  <c r="E64" i="25"/>
  <c r="D64" i="25"/>
  <c r="C64" i="25"/>
  <c r="B64" i="25"/>
  <c r="L63" i="25"/>
  <c r="K63" i="25"/>
  <c r="J63" i="25"/>
  <c r="I63" i="25"/>
  <c r="H63" i="25"/>
  <c r="F63" i="25"/>
  <c r="E63" i="25"/>
  <c r="D63" i="25"/>
  <c r="C63" i="25"/>
  <c r="B63" i="25"/>
  <c r="L62" i="25"/>
  <c r="K62" i="25"/>
  <c r="J62" i="25"/>
  <c r="I62" i="25"/>
  <c r="H62" i="25"/>
  <c r="F62" i="25"/>
  <c r="E62" i="25"/>
  <c r="D62" i="25"/>
  <c r="C62" i="25"/>
  <c r="B62" i="25"/>
  <c r="L61" i="25"/>
  <c r="K61" i="25"/>
  <c r="J61" i="25"/>
  <c r="I61" i="25"/>
  <c r="M61" i="25"/>
  <c r="H61" i="25"/>
  <c r="F61" i="25"/>
  <c r="E61" i="25"/>
  <c r="D61" i="25"/>
  <c r="C61" i="25"/>
  <c r="B61" i="25"/>
  <c r="L60" i="25"/>
  <c r="K60" i="25"/>
  <c r="J60" i="25"/>
  <c r="I60" i="25"/>
  <c r="M60" i="25"/>
  <c r="H60" i="25"/>
  <c r="F60" i="25"/>
  <c r="E60" i="25"/>
  <c r="D60" i="25"/>
  <c r="C60" i="25"/>
  <c r="B60" i="25"/>
  <c r="L59" i="25"/>
  <c r="K59" i="25"/>
  <c r="J59" i="25"/>
  <c r="I59" i="25"/>
  <c r="H59" i="25"/>
  <c r="F59" i="25"/>
  <c r="E59" i="25"/>
  <c r="D59" i="25"/>
  <c r="C59" i="25"/>
  <c r="B59" i="25"/>
  <c r="L58" i="25"/>
  <c r="K58" i="25"/>
  <c r="J58" i="25"/>
  <c r="I58" i="25"/>
  <c r="H58" i="25"/>
  <c r="F58" i="25"/>
  <c r="E58" i="25"/>
  <c r="D58" i="25"/>
  <c r="C58" i="25"/>
  <c r="B58" i="25"/>
  <c r="L57" i="25"/>
  <c r="K57" i="25"/>
  <c r="J57" i="25"/>
  <c r="I57" i="25"/>
  <c r="H57" i="25"/>
  <c r="F57" i="25"/>
  <c r="E57" i="25"/>
  <c r="D57" i="25"/>
  <c r="C57" i="25"/>
  <c r="B57" i="25"/>
  <c r="L56" i="25"/>
  <c r="K56" i="25"/>
  <c r="J56" i="25"/>
  <c r="I56" i="25"/>
  <c r="H56" i="25"/>
  <c r="F56" i="25"/>
  <c r="E56" i="25"/>
  <c r="D56" i="25"/>
  <c r="C56" i="25"/>
  <c r="B56" i="25"/>
  <c r="L55" i="25"/>
  <c r="K55" i="25"/>
  <c r="J55" i="25"/>
  <c r="I55" i="25"/>
  <c r="H55" i="25"/>
  <c r="F55" i="25"/>
  <c r="E55" i="25"/>
  <c r="D55" i="25"/>
  <c r="C55" i="25"/>
  <c r="B55" i="25"/>
  <c r="L54" i="25"/>
  <c r="K54" i="25"/>
  <c r="J54" i="25"/>
  <c r="I54" i="25"/>
  <c r="H54" i="25"/>
  <c r="F54" i="25"/>
  <c r="E54" i="25"/>
  <c r="D54" i="25"/>
  <c r="C54" i="25"/>
  <c r="B54" i="25"/>
  <c r="L53" i="25"/>
  <c r="K53" i="25"/>
  <c r="J53" i="25"/>
  <c r="I53" i="25"/>
  <c r="H53" i="25"/>
  <c r="F53" i="25"/>
  <c r="E53" i="25"/>
  <c r="D53" i="25"/>
  <c r="C53" i="25"/>
  <c r="B53" i="25"/>
  <c r="L52" i="25"/>
  <c r="K52" i="25"/>
  <c r="J52" i="25"/>
  <c r="I52" i="25"/>
  <c r="H52" i="25"/>
  <c r="F52" i="25"/>
  <c r="E52" i="25"/>
  <c r="D52" i="25"/>
  <c r="C52" i="25"/>
  <c r="B52" i="25"/>
  <c r="L51" i="25"/>
  <c r="K51" i="25"/>
  <c r="J51" i="25"/>
  <c r="I51" i="25"/>
  <c r="H51" i="25"/>
  <c r="F51" i="25"/>
  <c r="E51" i="25"/>
  <c r="D51" i="25"/>
  <c r="C51" i="25"/>
  <c r="B51" i="25"/>
  <c r="L50" i="25"/>
  <c r="K50" i="25"/>
  <c r="J50" i="25"/>
  <c r="I50" i="25"/>
  <c r="H50" i="25"/>
  <c r="F50" i="25"/>
  <c r="E50" i="25"/>
  <c r="D50" i="25"/>
  <c r="C50" i="25"/>
  <c r="B50" i="25"/>
  <c r="L49" i="25"/>
  <c r="K49" i="25"/>
  <c r="J49" i="25"/>
  <c r="I49" i="25"/>
  <c r="H49" i="25"/>
  <c r="F49" i="25"/>
  <c r="E49" i="25"/>
  <c r="D49" i="25"/>
  <c r="C49" i="25"/>
  <c r="B49" i="25"/>
  <c r="L48" i="25"/>
  <c r="K48" i="25"/>
  <c r="J48" i="25"/>
  <c r="I48" i="25"/>
  <c r="H48" i="25"/>
  <c r="F48" i="25"/>
  <c r="E48" i="25"/>
  <c r="D48" i="25"/>
  <c r="C48" i="25"/>
  <c r="B48" i="25"/>
  <c r="L47" i="25"/>
  <c r="K47" i="25"/>
  <c r="J47" i="25"/>
  <c r="I47" i="25"/>
  <c r="H47" i="25"/>
  <c r="F47" i="25"/>
  <c r="E47" i="25"/>
  <c r="D47" i="25"/>
  <c r="C47" i="25"/>
  <c r="B47" i="25"/>
  <c r="L46" i="25"/>
  <c r="K46" i="25"/>
  <c r="J46" i="25"/>
  <c r="I46" i="25"/>
  <c r="H46" i="25"/>
  <c r="F46" i="25"/>
  <c r="E46" i="25"/>
  <c r="D46" i="25"/>
  <c r="C46" i="25"/>
  <c r="B46" i="25"/>
  <c r="L45" i="25"/>
  <c r="K45" i="25"/>
  <c r="J45" i="25"/>
  <c r="I45" i="25"/>
  <c r="H45" i="25"/>
  <c r="F45" i="25"/>
  <c r="E45" i="25"/>
  <c r="D45" i="25"/>
  <c r="C45" i="25"/>
  <c r="B45" i="25"/>
  <c r="L44" i="25"/>
  <c r="K44" i="25"/>
  <c r="J44" i="25"/>
  <c r="I44" i="25"/>
  <c r="H44" i="25"/>
  <c r="F44" i="25"/>
  <c r="E44" i="25"/>
  <c r="D44" i="25"/>
  <c r="C44" i="25"/>
  <c r="B44" i="25"/>
  <c r="L43" i="25"/>
  <c r="K43" i="25"/>
  <c r="J43" i="25"/>
  <c r="I43" i="25"/>
  <c r="H43" i="25"/>
  <c r="F43" i="25"/>
  <c r="E43" i="25"/>
  <c r="D43" i="25"/>
  <c r="C43" i="25"/>
  <c r="B43" i="25"/>
  <c r="M42" i="25"/>
  <c r="L42" i="25"/>
  <c r="K42" i="25"/>
  <c r="J42" i="25"/>
  <c r="I42" i="25"/>
  <c r="H42" i="25"/>
  <c r="F42" i="25"/>
  <c r="E42" i="25"/>
  <c r="D42" i="25"/>
  <c r="C42" i="25"/>
  <c r="B42" i="25"/>
  <c r="L41" i="25"/>
  <c r="K41" i="25"/>
  <c r="J41" i="25"/>
  <c r="I41" i="25"/>
  <c r="H41" i="25"/>
  <c r="F41" i="25"/>
  <c r="E41" i="25"/>
  <c r="D41" i="25"/>
  <c r="C41" i="25"/>
  <c r="B41" i="25"/>
  <c r="L40" i="25"/>
  <c r="K40" i="25"/>
  <c r="J40" i="25"/>
  <c r="I40" i="25"/>
  <c r="H40" i="25"/>
  <c r="F40" i="25"/>
  <c r="E40" i="25"/>
  <c r="D40" i="25"/>
  <c r="C40" i="25"/>
  <c r="B40" i="25"/>
  <c r="L39" i="25"/>
  <c r="K39" i="25"/>
  <c r="J39" i="25"/>
  <c r="I39" i="25"/>
  <c r="H39" i="25"/>
  <c r="F39" i="25"/>
  <c r="E39" i="25"/>
  <c r="D39" i="25"/>
  <c r="C39" i="25"/>
  <c r="B39" i="25"/>
  <c r="L38" i="25"/>
  <c r="K38" i="25"/>
  <c r="J38" i="25"/>
  <c r="I38" i="25"/>
  <c r="M38" i="25"/>
  <c r="H38" i="25"/>
  <c r="F38" i="25"/>
  <c r="E38" i="25"/>
  <c r="D38" i="25"/>
  <c r="C38" i="25"/>
  <c r="B38" i="25"/>
  <c r="L37" i="25"/>
  <c r="K37" i="25"/>
  <c r="J37" i="25"/>
  <c r="I37" i="25"/>
  <c r="H37" i="25"/>
  <c r="F37" i="25"/>
  <c r="E37" i="25"/>
  <c r="D37" i="25"/>
  <c r="C37" i="25"/>
  <c r="B37" i="25"/>
  <c r="L36" i="25"/>
  <c r="K36" i="25"/>
  <c r="J36" i="25"/>
  <c r="I36" i="25"/>
  <c r="H36" i="25"/>
  <c r="F36" i="25"/>
  <c r="E36" i="25"/>
  <c r="D36" i="25"/>
  <c r="C36" i="25"/>
  <c r="B36" i="25"/>
  <c r="L35" i="25"/>
  <c r="K35" i="25"/>
  <c r="J35" i="25"/>
  <c r="I35" i="25"/>
  <c r="H35" i="25"/>
  <c r="F35" i="25"/>
  <c r="E35" i="25"/>
  <c r="D35" i="25"/>
  <c r="C35" i="25"/>
  <c r="B35" i="25"/>
  <c r="L34" i="25"/>
  <c r="K34" i="25"/>
  <c r="J34" i="25"/>
  <c r="I34" i="25"/>
  <c r="M34" i="25"/>
  <c r="H34" i="25"/>
  <c r="F34" i="25"/>
  <c r="E34" i="25"/>
  <c r="D34" i="25"/>
  <c r="C34" i="25"/>
  <c r="B34" i="25"/>
  <c r="L33" i="25"/>
  <c r="K33" i="25"/>
  <c r="J33" i="25"/>
  <c r="I33" i="25"/>
  <c r="H33" i="25"/>
  <c r="F33" i="25"/>
  <c r="E33" i="25"/>
  <c r="D33" i="25"/>
  <c r="C33" i="25"/>
  <c r="B33" i="25"/>
  <c r="L32" i="25"/>
  <c r="K32" i="25"/>
  <c r="J32" i="25"/>
  <c r="I32" i="25"/>
  <c r="H32" i="25"/>
  <c r="F32" i="25"/>
  <c r="E32" i="25"/>
  <c r="D32" i="25"/>
  <c r="C32" i="25"/>
  <c r="B32" i="25"/>
  <c r="L31" i="25"/>
  <c r="K31" i="25"/>
  <c r="J31" i="25"/>
  <c r="I31" i="25"/>
  <c r="H31" i="25"/>
  <c r="F31" i="25"/>
  <c r="E31" i="25"/>
  <c r="D31" i="25"/>
  <c r="C31" i="25"/>
  <c r="B31" i="25"/>
  <c r="L30" i="25"/>
  <c r="K30" i="25"/>
  <c r="J30" i="25"/>
  <c r="I30" i="25"/>
  <c r="H30" i="25"/>
  <c r="F30" i="25"/>
  <c r="E30" i="25"/>
  <c r="D30" i="25"/>
  <c r="C30" i="25"/>
  <c r="B30" i="25"/>
  <c r="L29" i="25"/>
  <c r="K29" i="25"/>
  <c r="J29" i="25"/>
  <c r="I29" i="25"/>
  <c r="H29" i="25"/>
  <c r="F29" i="25"/>
  <c r="E29" i="25"/>
  <c r="D29" i="25"/>
  <c r="C29" i="25"/>
  <c r="B29" i="25"/>
  <c r="L28" i="25"/>
  <c r="K28" i="25"/>
  <c r="J28" i="25"/>
  <c r="I28" i="25"/>
  <c r="H28" i="25"/>
  <c r="F28" i="25"/>
  <c r="E28" i="25"/>
  <c r="D28" i="25"/>
  <c r="C28" i="25"/>
  <c r="B28" i="25"/>
  <c r="L27" i="25"/>
  <c r="K27" i="25"/>
  <c r="J27" i="25"/>
  <c r="I27" i="25"/>
  <c r="H27" i="25"/>
  <c r="F27" i="25"/>
  <c r="E27" i="25"/>
  <c r="D27" i="25"/>
  <c r="C27" i="25"/>
  <c r="B27" i="25"/>
  <c r="L26" i="25"/>
  <c r="K26" i="25"/>
  <c r="J26" i="25"/>
  <c r="I26" i="25"/>
  <c r="H26" i="25"/>
  <c r="F26" i="25"/>
  <c r="E26" i="25"/>
  <c r="D26" i="25"/>
  <c r="C26" i="25"/>
  <c r="B26" i="25"/>
  <c r="L25" i="25"/>
  <c r="K25" i="25"/>
  <c r="J25" i="25"/>
  <c r="I25" i="25"/>
  <c r="H25" i="25"/>
  <c r="F25" i="25"/>
  <c r="E25" i="25"/>
  <c r="D25" i="25"/>
  <c r="C25" i="25"/>
  <c r="B25" i="25"/>
  <c r="L24" i="25"/>
  <c r="K24" i="25"/>
  <c r="J24" i="25"/>
  <c r="I24" i="25"/>
  <c r="M24" i="25"/>
  <c r="H24" i="25"/>
  <c r="F24" i="25"/>
  <c r="E24" i="25"/>
  <c r="D24" i="25"/>
  <c r="C24" i="25"/>
  <c r="B24" i="25"/>
  <c r="L23" i="25"/>
  <c r="K23" i="25"/>
  <c r="J23" i="25"/>
  <c r="I23" i="25"/>
  <c r="H23" i="25"/>
  <c r="F23" i="25"/>
  <c r="E23" i="25"/>
  <c r="D23" i="25"/>
  <c r="C23" i="25"/>
  <c r="B23" i="25"/>
  <c r="L22" i="25"/>
  <c r="K22" i="25"/>
  <c r="J22" i="25"/>
  <c r="I22" i="25"/>
  <c r="H22" i="25"/>
  <c r="F22" i="25"/>
  <c r="E22" i="25"/>
  <c r="D22" i="25"/>
  <c r="C22" i="25"/>
  <c r="B22" i="25"/>
  <c r="L21" i="25"/>
  <c r="K21" i="25"/>
  <c r="J21" i="25"/>
  <c r="I21" i="25"/>
  <c r="H21" i="25"/>
  <c r="F21" i="25"/>
  <c r="E21" i="25"/>
  <c r="D21" i="25"/>
  <c r="C21" i="25"/>
  <c r="B21" i="25"/>
  <c r="L20" i="25"/>
  <c r="K20" i="25"/>
  <c r="J20" i="25"/>
  <c r="I20" i="25"/>
  <c r="M20" i="25"/>
  <c r="H20" i="25"/>
  <c r="F20" i="25"/>
  <c r="E20" i="25"/>
  <c r="D20" i="25"/>
  <c r="C20" i="25"/>
  <c r="B20" i="25"/>
  <c r="L19" i="25"/>
  <c r="K19" i="25"/>
  <c r="J19" i="25"/>
  <c r="I19" i="25"/>
  <c r="H19" i="25"/>
  <c r="F19" i="25"/>
  <c r="E19" i="25"/>
  <c r="D19" i="25"/>
  <c r="C19" i="25"/>
  <c r="B19" i="25"/>
  <c r="L18" i="25"/>
  <c r="K18" i="25"/>
  <c r="J18" i="25"/>
  <c r="I18" i="25"/>
  <c r="H18" i="25"/>
  <c r="F18" i="25"/>
  <c r="E18" i="25"/>
  <c r="D18" i="25"/>
  <c r="C18" i="25"/>
  <c r="B18" i="25"/>
  <c r="L17" i="25"/>
  <c r="K17" i="25"/>
  <c r="J17" i="25"/>
  <c r="I17" i="25"/>
  <c r="H17" i="25"/>
  <c r="F17" i="25"/>
  <c r="E17" i="25"/>
  <c r="D17" i="25"/>
  <c r="C17" i="25"/>
  <c r="B17" i="25"/>
  <c r="L16" i="25"/>
  <c r="K16" i="25"/>
  <c r="J16" i="25"/>
  <c r="I16" i="25"/>
  <c r="H16" i="25"/>
  <c r="F16" i="25"/>
  <c r="E16" i="25"/>
  <c r="D16" i="25"/>
  <c r="C16" i="25"/>
  <c r="B16" i="25"/>
  <c r="L15" i="25"/>
  <c r="K15" i="25"/>
  <c r="J15" i="25"/>
  <c r="I15" i="25"/>
  <c r="H15" i="25"/>
  <c r="F15" i="25"/>
  <c r="E15" i="25"/>
  <c r="D15" i="25"/>
  <c r="C15" i="25"/>
  <c r="B15" i="25"/>
  <c r="L14" i="25"/>
  <c r="K14" i="25"/>
  <c r="J14" i="25"/>
  <c r="I14" i="25"/>
  <c r="H14" i="25"/>
  <c r="F14" i="25"/>
  <c r="E14" i="25"/>
  <c r="D14" i="25"/>
  <c r="C14" i="25"/>
  <c r="B14" i="25"/>
  <c r="L13" i="25"/>
  <c r="K13" i="25"/>
  <c r="J13" i="25"/>
  <c r="I13" i="25"/>
  <c r="H13" i="25"/>
  <c r="F13" i="25"/>
  <c r="E13" i="25"/>
  <c r="D13" i="25"/>
  <c r="C13" i="25"/>
  <c r="B13" i="25"/>
  <c r="L12" i="25"/>
  <c r="K12" i="25"/>
  <c r="J12" i="25"/>
  <c r="I12" i="25"/>
  <c r="H12" i="25"/>
  <c r="F12" i="25"/>
  <c r="E12" i="25"/>
  <c r="D12" i="25"/>
  <c r="C12" i="25"/>
  <c r="B12" i="25"/>
  <c r="L11" i="25"/>
  <c r="K11" i="25"/>
  <c r="J11" i="25"/>
  <c r="I11" i="25"/>
  <c r="H11" i="25"/>
  <c r="F11" i="25"/>
  <c r="E11" i="25"/>
  <c r="D11" i="25"/>
  <c r="C11" i="25"/>
  <c r="B11" i="25"/>
  <c r="L10" i="25"/>
  <c r="K10" i="25"/>
  <c r="J10" i="25"/>
  <c r="M10" i="25"/>
  <c r="I10" i="25"/>
  <c r="H10" i="25"/>
  <c r="F10" i="25"/>
  <c r="E10" i="25"/>
  <c r="D10" i="25"/>
  <c r="C10" i="25"/>
  <c r="B10" i="25"/>
  <c r="L9" i="25"/>
  <c r="K9" i="25"/>
  <c r="J9" i="25"/>
  <c r="I9" i="25"/>
  <c r="H9" i="25"/>
  <c r="F9" i="25"/>
  <c r="E9" i="25"/>
  <c r="D9" i="25"/>
  <c r="C9" i="25"/>
  <c r="B9" i="25"/>
  <c r="N8" i="25" a="1"/>
  <c r="L8" i="25"/>
  <c r="K8" i="25"/>
  <c r="J8" i="25"/>
  <c r="I8" i="25"/>
  <c r="H8" i="25"/>
  <c r="G8" i="25" a="1"/>
  <c r="G178" i="25"/>
  <c r="F8" i="25"/>
  <c r="E8" i="25"/>
  <c r="D8" i="25"/>
  <c r="C8" i="25"/>
  <c r="B8" i="25"/>
  <c r="A1" i="25" a="1"/>
  <c r="A1" i="25" s="1"/>
  <c r="Q7" i="28" a="1"/>
  <c r="Q7" i="27" a="1"/>
  <c r="Q7" i="26" a="1"/>
  <c r="M19" i="25"/>
  <c r="M26" i="25"/>
  <c r="M31" i="25"/>
  <c r="M69" i="25"/>
  <c r="M70" i="25"/>
  <c r="M73" i="25"/>
  <c r="M77" i="25"/>
  <c r="M106" i="25"/>
  <c r="M122" i="25"/>
  <c r="M173" i="25"/>
  <c r="M177" i="25"/>
  <c r="M180" i="25"/>
  <c r="N207" i="25"/>
  <c r="N226" i="25"/>
  <c r="M50" i="25"/>
  <c r="M174" i="25"/>
  <c r="M16" i="25"/>
  <c r="M39" i="25"/>
  <c r="M56" i="25"/>
  <c r="M151" i="25"/>
  <c r="M163" i="25"/>
  <c r="M167" i="25"/>
  <c r="N223" i="25"/>
  <c r="M36" i="25"/>
  <c r="M41" i="25"/>
  <c r="M47" i="25"/>
  <c r="M131" i="25"/>
  <c r="M101" i="25"/>
  <c r="M58" i="25"/>
  <c r="M129" i="25"/>
  <c r="M137" i="25"/>
  <c r="N228" i="25"/>
  <c r="M35" i="25"/>
  <c r="M44" i="25"/>
  <c r="M45" i="25"/>
  <c r="M49" i="25"/>
  <c r="M52" i="25"/>
  <c r="M62" i="25"/>
  <c r="M66" i="25"/>
  <c r="M105" i="25"/>
  <c r="M109" i="25"/>
  <c r="M113" i="25"/>
  <c r="M117" i="25"/>
  <c r="M121" i="25"/>
  <c r="M125" i="25"/>
  <c r="M133" i="25"/>
  <c r="M141" i="25"/>
  <c r="M156" i="25"/>
  <c r="M171" i="25"/>
  <c r="M17" i="25"/>
  <c r="M28" i="25"/>
  <c r="M67" i="25"/>
  <c r="M79" i="25"/>
  <c r="M87" i="25"/>
  <c r="M145" i="25"/>
  <c r="M178" i="25"/>
  <c r="M46" i="25"/>
  <c r="M71" i="25"/>
  <c r="M95" i="25"/>
  <c r="M127" i="25"/>
  <c r="M146" i="25"/>
  <c r="M149" i="25"/>
  <c r="M153" i="25"/>
  <c r="M157" i="25"/>
  <c r="M172" i="25"/>
  <c r="M23" i="25"/>
  <c r="M18" i="25"/>
  <c r="M21" i="25"/>
  <c r="M22" i="25"/>
  <c r="M29" i="25"/>
  <c r="M54" i="25"/>
  <c r="M57" i="25"/>
  <c r="M64" i="25"/>
  <c r="M68" i="25"/>
  <c r="M88" i="25"/>
  <c r="M91" i="25"/>
  <c r="M103" i="25"/>
  <c r="M11" i="25"/>
  <c r="M30" i="25"/>
  <c r="M40" i="25"/>
  <c r="M139" i="25"/>
  <c r="M143" i="25"/>
  <c r="M162" i="25"/>
  <c r="M165" i="25"/>
  <c r="M169" i="25"/>
  <c r="M176" i="25"/>
  <c r="M51" i="25"/>
  <c r="M85" i="25"/>
  <c r="M93" i="25"/>
  <c r="N227" i="25"/>
  <c r="M27" i="25"/>
  <c r="M37" i="25"/>
  <c r="M48" i="25"/>
  <c r="M55" i="25"/>
  <c r="M140" i="25"/>
  <c r="M155" i="25"/>
  <c r="M159" i="25"/>
  <c r="M126" i="25"/>
  <c r="M142" i="25"/>
  <c r="M158" i="25"/>
  <c r="M78" i="25"/>
  <c r="M152" i="25"/>
  <c r="M168" i="25"/>
  <c r="M72" i="25"/>
  <c r="M75" i="25"/>
  <c r="M76" i="25"/>
  <c r="M89" i="25"/>
  <c r="M107" i="25"/>
  <c r="M108" i="25"/>
  <c r="M111" i="25"/>
  <c r="M115" i="25"/>
  <c r="M119" i="25"/>
  <c r="M123" i="25"/>
  <c r="M150" i="25"/>
  <c r="M166" i="25"/>
  <c r="M128" i="25"/>
  <c r="M144" i="25"/>
  <c r="M160" i="25"/>
  <c r="M81" i="25"/>
  <c r="M99" i="25"/>
  <c r="M80" i="25"/>
  <c r="M83" i="25"/>
  <c r="M97" i="25"/>
  <c r="M154" i="25"/>
  <c r="M170" i="25"/>
  <c r="M148" i="25"/>
  <c r="M164" i="25"/>
  <c r="G35" i="25"/>
  <c r="G59" i="25"/>
  <c r="G12" i="25"/>
  <c r="G44" i="25"/>
  <c r="G19" i="25"/>
  <c r="G43" i="25"/>
  <c r="G67" i="25"/>
  <c r="G36" i="25"/>
  <c r="G68" i="25"/>
  <c r="G180" i="25"/>
  <c r="G15" i="25"/>
  <c r="G23" i="25"/>
  <c r="G31" i="25"/>
  <c r="G39" i="25"/>
  <c r="G47" i="25"/>
  <c r="G55" i="25"/>
  <c r="G63" i="25"/>
  <c r="G175" i="25"/>
  <c r="G11" i="25"/>
  <c r="G27" i="25"/>
  <c r="G51" i="25"/>
  <c r="G179" i="25"/>
  <c r="G20" i="25"/>
  <c r="G52" i="25"/>
  <c r="G13" i="25"/>
  <c r="G29" i="25"/>
  <c r="G45" i="25"/>
  <c r="G61" i="25"/>
  <c r="G69" i="25"/>
  <c r="G173" i="25"/>
  <c r="G22" i="25"/>
  <c r="G46" i="25"/>
  <c r="G62" i="25"/>
  <c r="G174" i="25"/>
  <c r="G8" i="25"/>
  <c r="G24" i="25"/>
  <c r="G40" i="25"/>
  <c r="G48" i="25"/>
  <c r="G56" i="25"/>
  <c r="G64" i="25"/>
  <c r="G176" i="25"/>
  <c r="N196" i="25"/>
  <c r="N193" i="25"/>
  <c r="N195" i="25"/>
  <c r="N194" i="25"/>
  <c r="R45" i="25"/>
  <c r="S8" i="25" a="1"/>
  <c r="S8" i="25"/>
  <c r="V8" i="25" a="1"/>
  <c r="V8" i="25"/>
  <c r="G28" i="25"/>
  <c r="G60" i="25"/>
  <c r="N8" i="25"/>
  <c r="G21" i="25"/>
  <c r="G37" i="25"/>
  <c r="G53" i="25"/>
  <c r="G14" i="25"/>
  <c r="G30" i="25"/>
  <c r="G38" i="25"/>
  <c r="G54" i="25"/>
  <c r="G70" i="25"/>
  <c r="G16" i="25"/>
  <c r="G32" i="25"/>
  <c r="G9" i="25"/>
  <c r="G17" i="25"/>
  <c r="G25" i="25"/>
  <c r="G33" i="25"/>
  <c r="G41" i="25"/>
  <c r="G49" i="25"/>
  <c r="G57" i="25"/>
  <c r="G65" i="25"/>
  <c r="G177" i="25"/>
  <c r="N225" i="25"/>
  <c r="G10" i="25"/>
  <c r="G18" i="25"/>
  <c r="G26" i="25"/>
  <c r="G34" i="25"/>
  <c r="G42" i="25"/>
  <c r="G50" i="25"/>
  <c r="G58" i="25"/>
  <c r="G66" i="25"/>
  <c r="M8" i="25"/>
  <c r="M12" i="25"/>
  <c r="M13" i="25"/>
  <c r="M9" i="25"/>
  <c r="M15" i="25"/>
  <c r="M14" i="25"/>
  <c r="M32" i="25"/>
  <c r="M25" i="25"/>
  <c r="M33" i="25"/>
  <c r="M43" i="25"/>
  <c r="M63" i="25"/>
  <c r="M59" i="25"/>
  <c r="M53" i="25"/>
  <c r="M110" i="25"/>
  <c r="M114" i="25"/>
  <c r="M118" i="25"/>
  <c r="M74" i="25"/>
  <c r="M82" i="25"/>
  <c r="M90" i="25"/>
  <c r="M98" i="25"/>
  <c r="M104" i="25"/>
  <c r="M136" i="25"/>
  <c r="M130" i="25"/>
  <c r="M96" i="25"/>
  <c r="M102" i="25"/>
  <c r="M112" i="25"/>
  <c r="M116" i="25"/>
  <c r="M120" i="25"/>
  <c r="M124" i="25"/>
  <c r="M134" i="25"/>
  <c r="M86" i="25"/>
  <c r="M94" i="25"/>
  <c r="N191" i="25"/>
  <c r="N205" i="25"/>
  <c r="N224" i="25"/>
  <c r="M65" i="25"/>
  <c r="M138" i="25"/>
  <c r="M84" i="25"/>
  <c r="M92" i="25"/>
  <c r="M100" i="25"/>
  <c r="M132" i="25"/>
  <c r="BG21" i="25"/>
  <c r="BG58" i="25"/>
  <c r="BG13" i="25"/>
  <c r="N229" i="25"/>
  <c r="BG20" i="25"/>
  <c r="BG26" i="25"/>
  <c r="BG61" i="25"/>
  <c r="BG32" i="25"/>
  <c r="BG57" i="25"/>
  <c r="BG67" i="25"/>
  <c r="BG40" i="25"/>
  <c r="BG60" i="25"/>
  <c r="BG47" i="25"/>
  <c r="BG24" i="25"/>
  <c r="BG16" i="25"/>
  <c r="BG53" i="25"/>
  <c r="BG48" i="25"/>
  <c r="BG37" i="25"/>
  <c r="BG35" i="25"/>
  <c r="BG59" i="25"/>
  <c r="BG50" i="25"/>
  <c r="BG42" i="25"/>
  <c r="BG25" i="25"/>
  <c r="BG34" i="25"/>
  <c r="BG31" i="25"/>
  <c r="BG17" i="25"/>
  <c r="BG10" i="25"/>
  <c r="BG52" i="25"/>
  <c r="BG22" i="25"/>
  <c r="BG43" i="25"/>
  <c r="BG65" i="25"/>
  <c r="BG33" i="25"/>
  <c r="BG11" i="25"/>
  <c r="BG68" i="25"/>
  <c r="BG46" i="25"/>
  <c r="BG36" i="25"/>
  <c r="BG14" i="25"/>
  <c r="BG64" i="25"/>
  <c r="BG51" i="25"/>
  <c r="BG45" i="25"/>
  <c r="BG39" i="25"/>
  <c r="BG27" i="25"/>
  <c r="BG28" i="25"/>
  <c r="BG19" i="25"/>
  <c r="BG23" i="25"/>
  <c r="BG56" i="25"/>
  <c r="BG12" i="25"/>
  <c r="BG69" i="25"/>
  <c r="BG63" i="25"/>
  <c r="BG54" i="25"/>
  <c r="BG49" i="25"/>
  <c r="BG38" i="25"/>
  <c r="BG30" i="25"/>
  <c r="BG15" i="25"/>
  <c r="BG44" i="25"/>
  <c r="BG62" i="25"/>
  <c r="BG41" i="25"/>
  <c r="M181" i="25"/>
  <c r="BG8" i="25"/>
  <c r="BG66" i="25"/>
  <c r="BG29" i="25"/>
  <c r="BG55" i="25"/>
  <c r="BG9" i="25"/>
  <c r="N184" i="25"/>
  <c r="AK8" i="25" a="1"/>
  <c r="BG18" i="25"/>
  <c r="AK69" i="25"/>
  <c r="AK61" i="25"/>
  <c r="AK53" i="25"/>
  <c r="AK67" i="25"/>
  <c r="AK58" i="25"/>
  <c r="AK49" i="25"/>
  <c r="AK41" i="25"/>
  <c r="AK33" i="25"/>
  <c r="AK25" i="25"/>
  <c r="AK17" i="25"/>
  <c r="AK9" i="25"/>
  <c r="AK65" i="25"/>
  <c r="AK56" i="25"/>
  <c r="AK47" i="25"/>
  <c r="AK39" i="25"/>
  <c r="AK31" i="25"/>
  <c r="AK23" i="25"/>
  <c r="AK15" i="25"/>
  <c r="AK64" i="25"/>
  <c r="AK55" i="25"/>
  <c r="AK46" i="25"/>
  <c r="AK38" i="25"/>
  <c r="AK30" i="25"/>
  <c r="AK22" i="25"/>
  <c r="AK14" i="25"/>
  <c r="AK63" i="25"/>
  <c r="AK54" i="25"/>
  <c r="AK45" i="25"/>
  <c r="AK37" i="25"/>
  <c r="AK29" i="25"/>
  <c r="AK21" i="25"/>
  <c r="AK13" i="25"/>
  <c r="AK68" i="25"/>
  <c r="AK59" i="25"/>
  <c r="AK50" i="25"/>
  <c r="AK42" i="25"/>
  <c r="AK34" i="25"/>
  <c r="AK26" i="25"/>
  <c r="AK18" i="25"/>
  <c r="AK10" i="25"/>
  <c r="AK60" i="25"/>
  <c r="AK36" i="25"/>
  <c r="AK16" i="25"/>
  <c r="AK57" i="25"/>
  <c r="AK35" i="25"/>
  <c r="AK12" i="25"/>
  <c r="AK52" i="25"/>
  <c r="AK32" i="25"/>
  <c r="AK11" i="25"/>
  <c r="AK51" i="25"/>
  <c r="AK28" i="25"/>
  <c r="AK8" i="25"/>
  <c r="AK48" i="25"/>
  <c r="AK27" i="25"/>
  <c r="AK44" i="25"/>
  <c r="AK24" i="25"/>
  <c r="AK66" i="25"/>
  <c r="AK43" i="25"/>
  <c r="AK20" i="25"/>
  <c r="AK62" i="25"/>
  <c r="AK40" i="25"/>
  <c r="AK19" i="25"/>
  <c r="BG181" i="25"/>
  <c r="BB20" i="25"/>
  <c r="BB28" i="25"/>
  <c r="BB16" i="25"/>
  <c r="BB54" i="25"/>
  <c r="BB53" i="25"/>
  <c r="BB51" i="25"/>
  <c r="BB59" i="25"/>
  <c r="BB15" i="25"/>
  <c r="BB61" i="25"/>
  <c r="BB11" i="25"/>
  <c r="BB68" i="25"/>
  <c r="BB14" i="25"/>
  <c r="BB23" i="25"/>
  <c r="BB25" i="25"/>
  <c r="BB69" i="25"/>
  <c r="BB24" i="25"/>
  <c r="BB32" i="25"/>
  <c r="BB10" i="25"/>
  <c r="BB13" i="25"/>
  <c r="BB22" i="25"/>
  <c r="BB31" i="25"/>
  <c r="BB33" i="25"/>
  <c r="BB50" i="25"/>
  <c r="BB64" i="25"/>
  <c r="BB9" i="25"/>
  <c r="BB43" i="25"/>
  <c r="BB36" i="25"/>
  <c r="BB63" i="25"/>
  <c r="BB17" i="25"/>
  <c r="BB66" i="25"/>
  <c r="BB60" i="25"/>
  <c r="BB44" i="25"/>
  <c r="BB52" i="25"/>
  <c r="BB18" i="25"/>
  <c r="BB21" i="25"/>
  <c r="BB30" i="25"/>
  <c r="BB39" i="25"/>
  <c r="BB41" i="25"/>
  <c r="BB19" i="25"/>
  <c r="BB27" i="25"/>
  <c r="BB12" i="25"/>
  <c r="BB26" i="25"/>
  <c r="BB29" i="25"/>
  <c r="BB38" i="25"/>
  <c r="BB47" i="25"/>
  <c r="BB49" i="25"/>
  <c r="BB40" i="25"/>
  <c r="BB48" i="25"/>
  <c r="BB35" i="25"/>
  <c r="BB34" i="25"/>
  <c r="BB37" i="25"/>
  <c r="BB46" i="25"/>
  <c r="BB56" i="25"/>
  <c r="BB58" i="25"/>
  <c r="BB62" i="25"/>
  <c r="AK181" i="25"/>
  <c r="BB8" i="25"/>
  <c r="BB57" i="25"/>
  <c r="BB42" i="25"/>
  <c r="BB45" i="25"/>
  <c r="BB55" i="25"/>
  <c r="BB65" i="25"/>
  <c r="BB67" i="25"/>
  <c r="BB181" i="25"/>
  <c r="G12" i="21"/>
  <c r="N221" i="24"/>
  <c r="B221" i="24"/>
  <c r="N220" i="24"/>
  <c r="B220" i="24"/>
  <c r="N219" i="24"/>
  <c r="B219" i="24"/>
  <c r="N218" i="24"/>
  <c r="B218" i="24"/>
  <c r="N217" i="24"/>
  <c r="B217" i="24"/>
  <c r="N216" i="24"/>
  <c r="B216" i="24"/>
  <c r="N215" i="24"/>
  <c r="B215" i="24"/>
  <c r="N214" i="24"/>
  <c r="B214" i="24"/>
  <c r="N213" i="24"/>
  <c r="B213" i="24"/>
  <c r="N212" i="24"/>
  <c r="B212" i="24"/>
  <c r="N211" i="24"/>
  <c r="B211" i="24"/>
  <c r="N210" i="24"/>
  <c r="B210" i="24"/>
  <c r="N209" i="24"/>
  <c r="B209" i="24"/>
  <c r="N208" i="24"/>
  <c r="B208" i="24"/>
  <c r="N206" i="24"/>
  <c r="N203" i="24"/>
  <c r="N202" i="24"/>
  <c r="N200" i="24"/>
  <c r="N198" i="24"/>
  <c r="N197" i="24"/>
  <c r="N192" i="24"/>
  <c r="N190" i="24"/>
  <c r="N189" i="24" a="1"/>
  <c r="N189" i="24"/>
  <c r="N188" i="24" a="1"/>
  <c r="N188" i="24"/>
  <c r="U188" i="24"/>
  <c r="N187" i="24" a="1"/>
  <c r="N187" i="24"/>
  <c r="N186" i="24" a="1"/>
  <c r="N186" i="24"/>
  <c r="N185" i="24"/>
  <c r="L180" i="24"/>
  <c r="K180" i="24"/>
  <c r="J180" i="24"/>
  <c r="I180" i="24"/>
  <c r="M180" i="24"/>
  <c r="H180" i="24" a="1"/>
  <c r="H180" i="24"/>
  <c r="F180" i="24"/>
  <c r="E180" i="24"/>
  <c r="D180" i="24"/>
  <c r="C180" i="24"/>
  <c r="B180" i="24"/>
  <c r="M179" i="24"/>
  <c r="L179" i="24"/>
  <c r="K179" i="24"/>
  <c r="J179" i="24"/>
  <c r="I179" i="24"/>
  <c r="H179" i="24"/>
  <c r="F179" i="24"/>
  <c r="E179" i="24"/>
  <c r="D179" i="24"/>
  <c r="C179" i="24"/>
  <c r="B179" i="24"/>
  <c r="L178" i="24"/>
  <c r="K178" i="24"/>
  <c r="J178" i="24"/>
  <c r="I178" i="24"/>
  <c r="H178" i="24"/>
  <c r="F178" i="24"/>
  <c r="E178" i="24"/>
  <c r="D178" i="24"/>
  <c r="C178" i="24"/>
  <c r="B178" i="24"/>
  <c r="L177" i="24"/>
  <c r="K177" i="24"/>
  <c r="J177" i="24"/>
  <c r="I177" i="24"/>
  <c r="H177" i="24"/>
  <c r="F177" i="24"/>
  <c r="E177" i="24"/>
  <c r="D177" i="24"/>
  <c r="C177" i="24"/>
  <c r="B177" i="24"/>
  <c r="L176" i="24"/>
  <c r="K176" i="24"/>
  <c r="J176" i="24"/>
  <c r="I176" i="24"/>
  <c r="H176" i="24"/>
  <c r="F176" i="24"/>
  <c r="E176" i="24"/>
  <c r="D176" i="24"/>
  <c r="C176" i="24"/>
  <c r="B176" i="24"/>
  <c r="M175" i="24"/>
  <c r="L175" i="24"/>
  <c r="K175" i="24"/>
  <c r="J175" i="24"/>
  <c r="I175" i="24"/>
  <c r="H175" i="24"/>
  <c r="F175" i="24"/>
  <c r="E175" i="24"/>
  <c r="D175" i="24"/>
  <c r="C175" i="24"/>
  <c r="B175" i="24"/>
  <c r="L174" i="24"/>
  <c r="K174" i="24"/>
  <c r="J174" i="24"/>
  <c r="I174" i="24"/>
  <c r="M174" i="24"/>
  <c r="H174" i="24"/>
  <c r="F174" i="24"/>
  <c r="E174" i="24"/>
  <c r="D174" i="24"/>
  <c r="C174" i="24"/>
  <c r="B174" i="24"/>
  <c r="L173" i="24"/>
  <c r="M173" i="24"/>
  <c r="K173" i="24"/>
  <c r="J173" i="24"/>
  <c r="I173" i="24"/>
  <c r="H173" i="24"/>
  <c r="F173" i="24"/>
  <c r="E173" i="24"/>
  <c r="D173" i="24"/>
  <c r="C173" i="24"/>
  <c r="B173" i="24"/>
  <c r="L172" i="24"/>
  <c r="K172" i="24"/>
  <c r="J172" i="24"/>
  <c r="I172" i="24"/>
  <c r="H172" i="24"/>
  <c r="F172" i="24"/>
  <c r="E172" i="24"/>
  <c r="D172" i="24"/>
  <c r="C172" i="24"/>
  <c r="B172" i="24"/>
  <c r="L171" i="24"/>
  <c r="K171" i="24"/>
  <c r="J171" i="24"/>
  <c r="I171" i="24"/>
  <c r="M171" i="24"/>
  <c r="H171" i="24"/>
  <c r="F171" i="24"/>
  <c r="E171" i="24"/>
  <c r="D171" i="24"/>
  <c r="C171" i="24"/>
  <c r="B171" i="24"/>
  <c r="L170" i="24"/>
  <c r="K170" i="24"/>
  <c r="J170" i="24"/>
  <c r="I170" i="24"/>
  <c r="H170" i="24"/>
  <c r="F170" i="24"/>
  <c r="E170" i="24"/>
  <c r="D170" i="24"/>
  <c r="C170" i="24"/>
  <c r="B170" i="24"/>
  <c r="L169" i="24"/>
  <c r="K169" i="24"/>
  <c r="J169" i="24"/>
  <c r="I169" i="24"/>
  <c r="M169" i="24"/>
  <c r="H169" i="24"/>
  <c r="F169" i="24"/>
  <c r="E169" i="24"/>
  <c r="D169" i="24"/>
  <c r="C169" i="24"/>
  <c r="B169" i="24"/>
  <c r="L168" i="24"/>
  <c r="K168" i="24"/>
  <c r="J168" i="24"/>
  <c r="I168" i="24"/>
  <c r="M168" i="24"/>
  <c r="H168" i="24"/>
  <c r="F168" i="24"/>
  <c r="E168" i="24"/>
  <c r="D168" i="24"/>
  <c r="C168" i="24"/>
  <c r="B168" i="24"/>
  <c r="L167" i="24"/>
  <c r="K167" i="24"/>
  <c r="J167" i="24"/>
  <c r="I167" i="24"/>
  <c r="M167" i="24"/>
  <c r="H167" i="24"/>
  <c r="F167" i="24"/>
  <c r="E167" i="24"/>
  <c r="D167" i="24"/>
  <c r="C167" i="24"/>
  <c r="B167" i="24"/>
  <c r="L166" i="24"/>
  <c r="K166" i="24"/>
  <c r="J166" i="24"/>
  <c r="I166" i="24"/>
  <c r="H166" i="24"/>
  <c r="F166" i="24"/>
  <c r="E166" i="24"/>
  <c r="D166" i="24"/>
  <c r="C166" i="24"/>
  <c r="B166" i="24"/>
  <c r="L165" i="24"/>
  <c r="K165" i="24"/>
  <c r="J165" i="24"/>
  <c r="I165" i="24"/>
  <c r="M165" i="24"/>
  <c r="H165" i="24"/>
  <c r="F165" i="24"/>
  <c r="E165" i="24"/>
  <c r="D165" i="24"/>
  <c r="C165" i="24"/>
  <c r="B165" i="24"/>
  <c r="L164" i="24"/>
  <c r="K164" i="24"/>
  <c r="J164" i="24"/>
  <c r="I164" i="24"/>
  <c r="H164" i="24"/>
  <c r="F164" i="24"/>
  <c r="E164" i="24"/>
  <c r="D164" i="24"/>
  <c r="C164" i="24"/>
  <c r="B164" i="24"/>
  <c r="M163" i="24"/>
  <c r="L163" i="24"/>
  <c r="K163" i="24"/>
  <c r="J163" i="24"/>
  <c r="I163" i="24"/>
  <c r="H163" i="24"/>
  <c r="F163" i="24"/>
  <c r="E163" i="24"/>
  <c r="D163" i="24"/>
  <c r="C163" i="24"/>
  <c r="B163" i="24"/>
  <c r="L162" i="24"/>
  <c r="K162" i="24"/>
  <c r="J162" i="24"/>
  <c r="I162" i="24"/>
  <c r="H162" i="24"/>
  <c r="F162" i="24"/>
  <c r="E162" i="24"/>
  <c r="D162" i="24"/>
  <c r="C162" i="24"/>
  <c r="B162" i="24"/>
  <c r="L161" i="24"/>
  <c r="K161" i="24"/>
  <c r="J161" i="24"/>
  <c r="M161" i="24"/>
  <c r="I161" i="24"/>
  <c r="H161" i="24"/>
  <c r="F161" i="24"/>
  <c r="E161" i="24"/>
  <c r="D161" i="24"/>
  <c r="C161" i="24"/>
  <c r="B161" i="24"/>
  <c r="L160" i="24"/>
  <c r="K160" i="24"/>
  <c r="J160" i="24"/>
  <c r="I160" i="24"/>
  <c r="H160" i="24"/>
  <c r="F160" i="24"/>
  <c r="E160" i="24"/>
  <c r="D160" i="24"/>
  <c r="C160" i="24"/>
  <c r="B160" i="24"/>
  <c r="M159" i="24"/>
  <c r="L159" i="24"/>
  <c r="K159" i="24"/>
  <c r="J159" i="24"/>
  <c r="I159" i="24"/>
  <c r="H159" i="24"/>
  <c r="F159" i="24"/>
  <c r="E159" i="24"/>
  <c r="D159" i="24"/>
  <c r="C159" i="24"/>
  <c r="B159" i="24"/>
  <c r="L158" i="24"/>
  <c r="K158" i="24"/>
  <c r="J158" i="24"/>
  <c r="I158" i="24"/>
  <c r="M158" i="24"/>
  <c r="H158" i="24"/>
  <c r="F158" i="24"/>
  <c r="E158" i="24"/>
  <c r="D158" i="24"/>
  <c r="C158" i="24"/>
  <c r="B158" i="24"/>
  <c r="L157" i="24"/>
  <c r="M157" i="24"/>
  <c r="K157" i="24"/>
  <c r="J157" i="24"/>
  <c r="I157" i="24"/>
  <c r="H157" i="24"/>
  <c r="F157" i="24"/>
  <c r="E157" i="24"/>
  <c r="D157" i="24"/>
  <c r="C157" i="24"/>
  <c r="B157" i="24"/>
  <c r="L156" i="24"/>
  <c r="K156" i="24"/>
  <c r="J156" i="24"/>
  <c r="I156" i="24"/>
  <c r="H156" i="24"/>
  <c r="F156" i="24"/>
  <c r="E156" i="24"/>
  <c r="D156" i="24"/>
  <c r="C156" i="24"/>
  <c r="B156" i="24"/>
  <c r="L155" i="24"/>
  <c r="K155" i="24"/>
  <c r="J155" i="24"/>
  <c r="I155" i="24"/>
  <c r="M155" i="24"/>
  <c r="H155" i="24"/>
  <c r="F155" i="24"/>
  <c r="E155" i="24"/>
  <c r="D155" i="24"/>
  <c r="C155" i="24"/>
  <c r="B155" i="24"/>
  <c r="L154" i="24"/>
  <c r="K154" i="24"/>
  <c r="J154" i="24"/>
  <c r="I154" i="24"/>
  <c r="H154" i="24"/>
  <c r="F154" i="24"/>
  <c r="E154" i="24"/>
  <c r="D154" i="24"/>
  <c r="C154" i="24"/>
  <c r="B154" i="24"/>
  <c r="L153" i="24"/>
  <c r="K153" i="24"/>
  <c r="J153" i="24"/>
  <c r="I153" i="24"/>
  <c r="M153" i="24"/>
  <c r="H153" i="24"/>
  <c r="F153" i="24"/>
  <c r="E153" i="24"/>
  <c r="D153" i="24"/>
  <c r="C153" i="24"/>
  <c r="B153" i="24"/>
  <c r="L152" i="24"/>
  <c r="K152" i="24"/>
  <c r="J152" i="24"/>
  <c r="I152" i="24"/>
  <c r="M152" i="24"/>
  <c r="H152" i="24"/>
  <c r="F152" i="24"/>
  <c r="E152" i="24"/>
  <c r="D152" i="24"/>
  <c r="C152" i="24"/>
  <c r="B152" i="24"/>
  <c r="L151" i="24"/>
  <c r="K151" i="24"/>
  <c r="J151" i="24"/>
  <c r="I151" i="24"/>
  <c r="M151" i="24"/>
  <c r="H151" i="24"/>
  <c r="F151" i="24"/>
  <c r="E151" i="24"/>
  <c r="D151" i="24"/>
  <c r="C151" i="24"/>
  <c r="B151" i="24"/>
  <c r="L150" i="24"/>
  <c r="K150" i="24"/>
  <c r="J150" i="24"/>
  <c r="I150" i="24"/>
  <c r="H150" i="24"/>
  <c r="F150" i="24"/>
  <c r="E150" i="24"/>
  <c r="D150" i="24"/>
  <c r="C150" i="24"/>
  <c r="B150" i="24"/>
  <c r="L149" i="24"/>
  <c r="K149" i="24"/>
  <c r="J149" i="24"/>
  <c r="I149" i="24"/>
  <c r="M149" i="24"/>
  <c r="H149" i="24"/>
  <c r="F149" i="24"/>
  <c r="E149" i="24"/>
  <c r="D149" i="24"/>
  <c r="C149" i="24"/>
  <c r="B149" i="24"/>
  <c r="L148" i="24"/>
  <c r="K148" i="24"/>
  <c r="J148" i="24"/>
  <c r="I148" i="24"/>
  <c r="H148" i="24"/>
  <c r="F148" i="24"/>
  <c r="E148" i="24"/>
  <c r="D148" i="24"/>
  <c r="C148" i="24"/>
  <c r="B148" i="24"/>
  <c r="M147" i="24"/>
  <c r="L147" i="24"/>
  <c r="K147" i="24"/>
  <c r="J147" i="24"/>
  <c r="I147" i="24"/>
  <c r="H147" i="24"/>
  <c r="F147" i="24"/>
  <c r="E147" i="24"/>
  <c r="D147" i="24"/>
  <c r="C147" i="24"/>
  <c r="B147" i="24"/>
  <c r="L146" i="24"/>
  <c r="K146" i="24"/>
  <c r="J146" i="24"/>
  <c r="I146" i="24"/>
  <c r="H146" i="24"/>
  <c r="F146" i="24"/>
  <c r="E146" i="24"/>
  <c r="D146" i="24"/>
  <c r="C146" i="24"/>
  <c r="B146" i="24"/>
  <c r="L145" i="24"/>
  <c r="K145" i="24"/>
  <c r="J145" i="24"/>
  <c r="I145" i="24"/>
  <c r="H145" i="24"/>
  <c r="F145" i="24"/>
  <c r="E145" i="24"/>
  <c r="D145" i="24"/>
  <c r="C145" i="24"/>
  <c r="B145" i="24"/>
  <c r="L144" i="24"/>
  <c r="K144" i="24"/>
  <c r="J144" i="24"/>
  <c r="I144" i="24"/>
  <c r="H144" i="24"/>
  <c r="F144" i="24"/>
  <c r="E144" i="24"/>
  <c r="D144" i="24"/>
  <c r="C144" i="24"/>
  <c r="B144" i="24"/>
  <c r="L143" i="24"/>
  <c r="K143" i="24"/>
  <c r="M143" i="24"/>
  <c r="J143" i="24"/>
  <c r="I143" i="24"/>
  <c r="H143" i="24"/>
  <c r="F143" i="24"/>
  <c r="E143" i="24"/>
  <c r="D143" i="24"/>
  <c r="C143" i="24"/>
  <c r="B143" i="24"/>
  <c r="L142" i="24"/>
  <c r="K142" i="24"/>
  <c r="J142" i="24"/>
  <c r="I142" i="24"/>
  <c r="H142" i="24"/>
  <c r="F142" i="24"/>
  <c r="E142" i="24"/>
  <c r="D142" i="24"/>
  <c r="C142" i="24"/>
  <c r="B142" i="24"/>
  <c r="L141" i="24"/>
  <c r="K141" i="24"/>
  <c r="J141" i="24"/>
  <c r="M141" i="24"/>
  <c r="I141" i="24"/>
  <c r="H141" i="24"/>
  <c r="F141" i="24"/>
  <c r="E141" i="24"/>
  <c r="D141" i="24"/>
  <c r="C141" i="24"/>
  <c r="B141" i="24"/>
  <c r="L140" i="24"/>
  <c r="K140" i="24"/>
  <c r="J140" i="24"/>
  <c r="I140" i="24"/>
  <c r="H140" i="24"/>
  <c r="F140" i="24"/>
  <c r="E140" i="24"/>
  <c r="D140" i="24"/>
  <c r="C140" i="24"/>
  <c r="B140" i="24"/>
  <c r="M139" i="24"/>
  <c r="L139" i="24"/>
  <c r="K139" i="24"/>
  <c r="J139" i="24"/>
  <c r="I139" i="24"/>
  <c r="H139" i="24"/>
  <c r="F139" i="24"/>
  <c r="E139" i="24"/>
  <c r="D139" i="24"/>
  <c r="C139" i="24"/>
  <c r="B139" i="24"/>
  <c r="L138" i="24"/>
  <c r="K138" i="24"/>
  <c r="J138" i="24"/>
  <c r="I138" i="24"/>
  <c r="M138" i="24"/>
  <c r="H138" i="24"/>
  <c r="F138" i="24"/>
  <c r="E138" i="24"/>
  <c r="D138" i="24"/>
  <c r="C138" i="24"/>
  <c r="B138" i="24"/>
  <c r="L137" i="24"/>
  <c r="K137" i="24"/>
  <c r="M137" i="24"/>
  <c r="J137" i="24"/>
  <c r="I137" i="24"/>
  <c r="H137" i="24"/>
  <c r="F137" i="24"/>
  <c r="E137" i="24"/>
  <c r="D137" i="24"/>
  <c r="C137" i="24"/>
  <c r="B137" i="24"/>
  <c r="L136" i="24"/>
  <c r="K136" i="24"/>
  <c r="J136" i="24"/>
  <c r="I136" i="24"/>
  <c r="H136" i="24"/>
  <c r="F136" i="24"/>
  <c r="E136" i="24"/>
  <c r="D136" i="24"/>
  <c r="C136" i="24"/>
  <c r="B136" i="24"/>
  <c r="L135" i="24"/>
  <c r="K135" i="24"/>
  <c r="J135" i="24"/>
  <c r="I135" i="24"/>
  <c r="M135" i="24"/>
  <c r="H135" i="24"/>
  <c r="F135" i="24"/>
  <c r="E135" i="24"/>
  <c r="D135" i="24"/>
  <c r="C135" i="24"/>
  <c r="B135" i="24"/>
  <c r="L134" i="24"/>
  <c r="K134" i="24"/>
  <c r="J134" i="24"/>
  <c r="I134" i="24"/>
  <c r="H134" i="24"/>
  <c r="F134" i="24"/>
  <c r="E134" i="24"/>
  <c r="D134" i="24"/>
  <c r="C134" i="24"/>
  <c r="B134" i="24"/>
  <c r="L133" i="24"/>
  <c r="K133" i="24"/>
  <c r="J133" i="24"/>
  <c r="I133" i="24"/>
  <c r="H133" i="24"/>
  <c r="F133" i="24"/>
  <c r="E133" i="24"/>
  <c r="D133" i="24"/>
  <c r="C133" i="24"/>
  <c r="B133" i="24"/>
  <c r="L132" i="24"/>
  <c r="K132" i="24"/>
  <c r="J132" i="24"/>
  <c r="I132" i="24"/>
  <c r="H132" i="24"/>
  <c r="F132" i="24"/>
  <c r="E132" i="24"/>
  <c r="D132" i="24"/>
  <c r="C132" i="24"/>
  <c r="B132" i="24"/>
  <c r="L131" i="24"/>
  <c r="K131" i="24"/>
  <c r="J131" i="24"/>
  <c r="I131" i="24"/>
  <c r="H131" i="24"/>
  <c r="F131" i="24"/>
  <c r="E131" i="24"/>
  <c r="D131" i="24"/>
  <c r="C131" i="24"/>
  <c r="B131" i="24"/>
  <c r="L130" i="24"/>
  <c r="K130" i="24"/>
  <c r="J130" i="24"/>
  <c r="I130" i="24"/>
  <c r="H130" i="24"/>
  <c r="F130" i="24"/>
  <c r="E130" i="24"/>
  <c r="D130" i="24"/>
  <c r="C130" i="24"/>
  <c r="B130" i="24"/>
  <c r="L129" i="24"/>
  <c r="K129" i="24"/>
  <c r="J129" i="24"/>
  <c r="I129" i="24"/>
  <c r="H129" i="24"/>
  <c r="F129" i="24"/>
  <c r="E129" i="24"/>
  <c r="D129" i="24"/>
  <c r="C129" i="24"/>
  <c r="B129" i="24"/>
  <c r="L128" i="24"/>
  <c r="K128" i="24"/>
  <c r="J128" i="24"/>
  <c r="I128" i="24"/>
  <c r="H128" i="24"/>
  <c r="F128" i="24"/>
  <c r="E128" i="24"/>
  <c r="D128" i="24"/>
  <c r="C128" i="24"/>
  <c r="B128" i="24"/>
  <c r="L127" i="24"/>
  <c r="K127" i="24"/>
  <c r="J127" i="24"/>
  <c r="I127" i="24"/>
  <c r="H127" i="24"/>
  <c r="F127" i="24"/>
  <c r="E127" i="24"/>
  <c r="D127" i="24"/>
  <c r="C127" i="24"/>
  <c r="B127" i="24"/>
  <c r="L126" i="24"/>
  <c r="K126" i="24"/>
  <c r="J126" i="24"/>
  <c r="I126" i="24"/>
  <c r="H126" i="24"/>
  <c r="F126" i="24"/>
  <c r="E126" i="24"/>
  <c r="D126" i="24"/>
  <c r="C126" i="24"/>
  <c r="B126" i="24"/>
  <c r="M125" i="24"/>
  <c r="L125" i="24"/>
  <c r="K125" i="24"/>
  <c r="J125" i="24"/>
  <c r="I125" i="24"/>
  <c r="H125" i="24"/>
  <c r="F125" i="24"/>
  <c r="E125" i="24"/>
  <c r="D125" i="24"/>
  <c r="C125" i="24"/>
  <c r="B125" i="24"/>
  <c r="L124" i="24"/>
  <c r="K124" i="24"/>
  <c r="J124" i="24"/>
  <c r="I124" i="24"/>
  <c r="H124" i="24"/>
  <c r="F124" i="24"/>
  <c r="E124" i="24"/>
  <c r="D124" i="24"/>
  <c r="C124" i="24"/>
  <c r="B124" i="24"/>
  <c r="L123" i="24"/>
  <c r="K123" i="24"/>
  <c r="J123" i="24"/>
  <c r="M123" i="24"/>
  <c r="I123" i="24"/>
  <c r="H123" i="24"/>
  <c r="F123" i="24"/>
  <c r="E123" i="24"/>
  <c r="D123" i="24"/>
  <c r="C123" i="24"/>
  <c r="B123" i="24"/>
  <c r="L122" i="24"/>
  <c r="K122" i="24"/>
  <c r="J122" i="24"/>
  <c r="I122" i="24"/>
  <c r="H122" i="24"/>
  <c r="F122" i="24"/>
  <c r="E122" i="24"/>
  <c r="D122" i="24"/>
  <c r="C122" i="24"/>
  <c r="B122" i="24"/>
  <c r="L121" i="24"/>
  <c r="K121" i="24"/>
  <c r="J121" i="24"/>
  <c r="I121" i="24"/>
  <c r="H121" i="24"/>
  <c r="F121" i="24"/>
  <c r="E121" i="24"/>
  <c r="D121" i="24"/>
  <c r="C121" i="24"/>
  <c r="B121" i="24"/>
  <c r="L120" i="24"/>
  <c r="K120" i="24"/>
  <c r="J120" i="24"/>
  <c r="I120" i="24"/>
  <c r="M120" i="24"/>
  <c r="H120" i="24"/>
  <c r="F120" i="24"/>
  <c r="E120" i="24"/>
  <c r="D120" i="24"/>
  <c r="C120" i="24"/>
  <c r="B120" i="24"/>
  <c r="L119" i="24"/>
  <c r="K119" i="24"/>
  <c r="J119" i="24"/>
  <c r="I119" i="24"/>
  <c r="H119" i="24"/>
  <c r="F119" i="24"/>
  <c r="E119" i="24"/>
  <c r="D119" i="24"/>
  <c r="C119" i="24"/>
  <c r="B119" i="24"/>
  <c r="L118" i="24"/>
  <c r="K118" i="24"/>
  <c r="J118" i="24"/>
  <c r="I118" i="24"/>
  <c r="H118" i="24"/>
  <c r="F118" i="24"/>
  <c r="E118" i="24"/>
  <c r="D118" i="24"/>
  <c r="C118" i="24"/>
  <c r="B118" i="24"/>
  <c r="L117" i="24"/>
  <c r="K117" i="24"/>
  <c r="J117" i="24"/>
  <c r="I117" i="24"/>
  <c r="H117" i="24"/>
  <c r="F117" i="24"/>
  <c r="E117" i="24"/>
  <c r="D117" i="24"/>
  <c r="C117" i="24"/>
  <c r="B117" i="24"/>
  <c r="L116" i="24"/>
  <c r="K116" i="24"/>
  <c r="J116" i="24"/>
  <c r="I116" i="24"/>
  <c r="H116" i="24"/>
  <c r="F116" i="24"/>
  <c r="E116" i="24"/>
  <c r="D116" i="24"/>
  <c r="C116" i="24"/>
  <c r="B116" i="24"/>
  <c r="L115" i="24"/>
  <c r="K115" i="24"/>
  <c r="J115" i="24"/>
  <c r="I115" i="24"/>
  <c r="H115" i="24"/>
  <c r="F115" i="24"/>
  <c r="E115" i="24"/>
  <c r="D115" i="24"/>
  <c r="C115" i="24"/>
  <c r="B115" i="24"/>
  <c r="L114" i="24"/>
  <c r="K114" i="24"/>
  <c r="J114" i="24"/>
  <c r="I114" i="24"/>
  <c r="H114" i="24"/>
  <c r="F114" i="24"/>
  <c r="E114" i="24"/>
  <c r="D114" i="24"/>
  <c r="C114" i="24"/>
  <c r="B114" i="24"/>
  <c r="L113" i="24"/>
  <c r="K113" i="24"/>
  <c r="J113" i="24"/>
  <c r="I113" i="24"/>
  <c r="H113" i="24"/>
  <c r="F113" i="24"/>
  <c r="E113" i="24"/>
  <c r="D113" i="24"/>
  <c r="C113" i="24"/>
  <c r="B113" i="24"/>
  <c r="L112" i="24"/>
  <c r="K112" i="24"/>
  <c r="J112" i="24"/>
  <c r="I112" i="24"/>
  <c r="M112" i="24"/>
  <c r="H112" i="24"/>
  <c r="F112" i="24"/>
  <c r="E112" i="24"/>
  <c r="D112" i="24"/>
  <c r="C112" i="24"/>
  <c r="B112" i="24"/>
  <c r="L111" i="24"/>
  <c r="K111" i="24"/>
  <c r="J111" i="24"/>
  <c r="I111" i="24"/>
  <c r="H111" i="24"/>
  <c r="F111" i="24"/>
  <c r="E111" i="24"/>
  <c r="D111" i="24"/>
  <c r="C111" i="24"/>
  <c r="B111" i="24"/>
  <c r="L110" i="24"/>
  <c r="K110" i="24"/>
  <c r="J110" i="24"/>
  <c r="I110" i="24"/>
  <c r="H110" i="24"/>
  <c r="F110" i="24"/>
  <c r="E110" i="24"/>
  <c r="D110" i="24"/>
  <c r="C110" i="24"/>
  <c r="B110" i="24"/>
  <c r="M109" i="24"/>
  <c r="L109" i="24"/>
  <c r="K109" i="24"/>
  <c r="J109" i="24"/>
  <c r="I109" i="24"/>
  <c r="H109" i="24"/>
  <c r="F109" i="24"/>
  <c r="E109" i="24"/>
  <c r="D109" i="24"/>
  <c r="C109" i="24"/>
  <c r="B109" i="24"/>
  <c r="L108" i="24"/>
  <c r="K108" i="24"/>
  <c r="J108" i="24"/>
  <c r="I108" i="24"/>
  <c r="M108" i="24"/>
  <c r="H108" i="24"/>
  <c r="F108" i="24"/>
  <c r="E108" i="24"/>
  <c r="D108" i="24"/>
  <c r="C108" i="24"/>
  <c r="B108" i="24"/>
  <c r="L107" i="24"/>
  <c r="M107" i="24"/>
  <c r="K107" i="24"/>
  <c r="J107" i="24"/>
  <c r="I107" i="24"/>
  <c r="H107" i="24"/>
  <c r="F107" i="24"/>
  <c r="E107" i="24"/>
  <c r="D107" i="24"/>
  <c r="C107" i="24"/>
  <c r="B107" i="24"/>
  <c r="L106" i="24"/>
  <c r="K106" i="24"/>
  <c r="J106" i="24"/>
  <c r="I106" i="24"/>
  <c r="H106" i="24"/>
  <c r="F106" i="24"/>
  <c r="E106" i="24"/>
  <c r="D106" i="24"/>
  <c r="C106" i="24"/>
  <c r="B106" i="24"/>
  <c r="L105" i="24"/>
  <c r="K105" i="24"/>
  <c r="J105" i="24"/>
  <c r="I105" i="24"/>
  <c r="H105" i="24"/>
  <c r="F105" i="24"/>
  <c r="E105" i="24"/>
  <c r="D105" i="24"/>
  <c r="C105" i="24"/>
  <c r="B105" i="24"/>
  <c r="L104" i="24"/>
  <c r="K104" i="24"/>
  <c r="J104" i="24"/>
  <c r="I104" i="24"/>
  <c r="H104" i="24"/>
  <c r="F104" i="24"/>
  <c r="E104" i="24"/>
  <c r="D104" i="24"/>
  <c r="C104" i="24"/>
  <c r="B104" i="24"/>
  <c r="L103" i="24"/>
  <c r="M103" i="24"/>
  <c r="K103" i="24"/>
  <c r="J103" i="24"/>
  <c r="I103" i="24"/>
  <c r="H103" i="24"/>
  <c r="F103" i="24"/>
  <c r="E103" i="24"/>
  <c r="D103" i="24"/>
  <c r="C103" i="24"/>
  <c r="B103" i="24"/>
  <c r="L102" i="24"/>
  <c r="K102" i="24"/>
  <c r="J102" i="24"/>
  <c r="I102" i="24"/>
  <c r="H102" i="24"/>
  <c r="F102" i="24"/>
  <c r="E102" i="24"/>
  <c r="D102" i="24"/>
  <c r="C102" i="24"/>
  <c r="B102" i="24"/>
  <c r="L101" i="24"/>
  <c r="K101" i="24"/>
  <c r="J101" i="24"/>
  <c r="I101" i="24"/>
  <c r="H101" i="24"/>
  <c r="F101" i="24"/>
  <c r="E101" i="24"/>
  <c r="D101" i="24"/>
  <c r="C101" i="24"/>
  <c r="B101" i="24"/>
  <c r="L100" i="24"/>
  <c r="K100" i="24"/>
  <c r="J100" i="24"/>
  <c r="I100" i="24"/>
  <c r="H100" i="24"/>
  <c r="F100" i="24"/>
  <c r="E100" i="24"/>
  <c r="D100" i="24"/>
  <c r="C100" i="24"/>
  <c r="B100" i="24"/>
  <c r="L99" i="24"/>
  <c r="K99" i="24"/>
  <c r="J99" i="24"/>
  <c r="I99" i="24"/>
  <c r="H99" i="24"/>
  <c r="F99" i="24"/>
  <c r="E99" i="24"/>
  <c r="D99" i="24"/>
  <c r="C99" i="24"/>
  <c r="B99" i="24"/>
  <c r="L98" i="24"/>
  <c r="K98" i="24"/>
  <c r="J98" i="24"/>
  <c r="I98" i="24"/>
  <c r="H98" i="24"/>
  <c r="F98" i="24"/>
  <c r="E98" i="24"/>
  <c r="D98" i="24"/>
  <c r="C98" i="24"/>
  <c r="B98" i="24"/>
  <c r="L97" i="24"/>
  <c r="K97" i="24"/>
  <c r="J97" i="24"/>
  <c r="I97" i="24"/>
  <c r="H97" i="24"/>
  <c r="F97" i="24"/>
  <c r="E97" i="24"/>
  <c r="D97" i="24"/>
  <c r="C97" i="24"/>
  <c r="B97" i="24"/>
  <c r="L96" i="24"/>
  <c r="K96" i="24"/>
  <c r="J96" i="24"/>
  <c r="I96" i="24"/>
  <c r="H96" i="24"/>
  <c r="F96" i="24"/>
  <c r="E96" i="24"/>
  <c r="D96" i="24"/>
  <c r="C96" i="24"/>
  <c r="B96" i="24"/>
  <c r="L95" i="24"/>
  <c r="K95" i="24"/>
  <c r="J95" i="24"/>
  <c r="I95" i="24"/>
  <c r="H95" i="24"/>
  <c r="F95" i="24"/>
  <c r="E95" i="24"/>
  <c r="D95" i="24"/>
  <c r="C95" i="24"/>
  <c r="B95" i="24"/>
  <c r="L94" i="24"/>
  <c r="K94" i="24"/>
  <c r="J94" i="24"/>
  <c r="I94" i="24"/>
  <c r="H94" i="24"/>
  <c r="F94" i="24"/>
  <c r="E94" i="24"/>
  <c r="D94" i="24"/>
  <c r="C94" i="24"/>
  <c r="B94" i="24"/>
  <c r="L93" i="24"/>
  <c r="K93" i="24"/>
  <c r="J93" i="24"/>
  <c r="I93" i="24"/>
  <c r="H93" i="24"/>
  <c r="F93" i="24"/>
  <c r="E93" i="24"/>
  <c r="D93" i="24"/>
  <c r="C93" i="24"/>
  <c r="B93" i="24"/>
  <c r="L92" i="24"/>
  <c r="K92" i="24"/>
  <c r="J92" i="24"/>
  <c r="I92" i="24"/>
  <c r="H92" i="24"/>
  <c r="F92" i="24"/>
  <c r="E92" i="24"/>
  <c r="D92" i="24"/>
  <c r="C92" i="24"/>
  <c r="B92" i="24"/>
  <c r="L91" i="24"/>
  <c r="M91" i="24"/>
  <c r="K91" i="24"/>
  <c r="J91" i="24"/>
  <c r="I91" i="24"/>
  <c r="H91" i="24"/>
  <c r="F91" i="24"/>
  <c r="E91" i="24"/>
  <c r="D91" i="24"/>
  <c r="C91" i="24"/>
  <c r="B91" i="24"/>
  <c r="L90" i="24"/>
  <c r="K90" i="24"/>
  <c r="J90" i="24"/>
  <c r="I90" i="24"/>
  <c r="H90" i="24"/>
  <c r="F90" i="24"/>
  <c r="E90" i="24"/>
  <c r="D90" i="24"/>
  <c r="C90" i="24"/>
  <c r="B90" i="24"/>
  <c r="L89" i="24"/>
  <c r="K89" i="24"/>
  <c r="J89" i="24"/>
  <c r="I89" i="24"/>
  <c r="M89" i="24"/>
  <c r="H89" i="24"/>
  <c r="F89" i="24"/>
  <c r="E89" i="24"/>
  <c r="D89" i="24"/>
  <c r="C89" i="24"/>
  <c r="B89" i="24"/>
  <c r="L88" i="24"/>
  <c r="K88" i="24"/>
  <c r="J88" i="24"/>
  <c r="I88" i="24"/>
  <c r="H88" i="24"/>
  <c r="F88" i="24"/>
  <c r="E88" i="24"/>
  <c r="D88" i="24"/>
  <c r="C88" i="24"/>
  <c r="B88" i="24"/>
  <c r="L87" i="24"/>
  <c r="K87" i="24"/>
  <c r="M87" i="24"/>
  <c r="J87" i="24"/>
  <c r="I87" i="24"/>
  <c r="H87" i="24"/>
  <c r="F87" i="24"/>
  <c r="E87" i="24"/>
  <c r="D87" i="24"/>
  <c r="C87" i="24"/>
  <c r="B87" i="24"/>
  <c r="L86" i="24"/>
  <c r="K86" i="24"/>
  <c r="J86" i="24"/>
  <c r="I86" i="24"/>
  <c r="H86" i="24"/>
  <c r="F86" i="24"/>
  <c r="E86" i="24"/>
  <c r="D86" i="24"/>
  <c r="C86" i="24"/>
  <c r="B86" i="24"/>
  <c r="L85" i="24"/>
  <c r="K85" i="24"/>
  <c r="J85" i="24"/>
  <c r="I85" i="24"/>
  <c r="H85" i="24"/>
  <c r="F85" i="24"/>
  <c r="E85" i="24"/>
  <c r="D85" i="24"/>
  <c r="C85" i="24"/>
  <c r="B85" i="24"/>
  <c r="L84" i="24"/>
  <c r="K84" i="24"/>
  <c r="J84" i="24"/>
  <c r="I84" i="24"/>
  <c r="H84" i="24"/>
  <c r="F84" i="24"/>
  <c r="E84" i="24"/>
  <c r="D84" i="24"/>
  <c r="C84" i="24"/>
  <c r="B84" i="24"/>
  <c r="L83" i="24"/>
  <c r="K83" i="24"/>
  <c r="J83" i="24"/>
  <c r="I83" i="24"/>
  <c r="H83" i="24"/>
  <c r="F83" i="24"/>
  <c r="E83" i="24"/>
  <c r="D83" i="24"/>
  <c r="C83" i="24"/>
  <c r="B83" i="24"/>
  <c r="L82" i="24"/>
  <c r="K82" i="24"/>
  <c r="J82" i="24"/>
  <c r="I82" i="24"/>
  <c r="H82" i="24"/>
  <c r="F82" i="24"/>
  <c r="E82" i="24"/>
  <c r="D82" i="24"/>
  <c r="C82" i="24"/>
  <c r="B82" i="24"/>
  <c r="L81" i="24"/>
  <c r="K81" i="24"/>
  <c r="J81" i="24"/>
  <c r="M81" i="24"/>
  <c r="I81" i="24"/>
  <c r="H81" i="24"/>
  <c r="F81" i="24"/>
  <c r="E81" i="24"/>
  <c r="D81" i="24"/>
  <c r="C81" i="24"/>
  <c r="B81" i="24"/>
  <c r="L80" i="24"/>
  <c r="K80" i="24"/>
  <c r="J80" i="24"/>
  <c r="I80" i="24"/>
  <c r="H80" i="24"/>
  <c r="F80" i="24"/>
  <c r="E80" i="24"/>
  <c r="D80" i="24"/>
  <c r="C80" i="24"/>
  <c r="B80" i="24"/>
  <c r="L79" i="24"/>
  <c r="K79" i="24"/>
  <c r="J79" i="24"/>
  <c r="I79" i="24"/>
  <c r="H79" i="24"/>
  <c r="F79" i="24"/>
  <c r="E79" i="24"/>
  <c r="D79" i="24"/>
  <c r="C79" i="24"/>
  <c r="B79" i="24"/>
  <c r="L78" i="24"/>
  <c r="K78" i="24"/>
  <c r="J78" i="24"/>
  <c r="I78" i="24"/>
  <c r="H78" i="24"/>
  <c r="F78" i="24"/>
  <c r="E78" i="24"/>
  <c r="D78" i="24"/>
  <c r="C78" i="24"/>
  <c r="B78" i="24"/>
  <c r="L77" i="24"/>
  <c r="K77" i="24"/>
  <c r="J77" i="24"/>
  <c r="I77" i="24"/>
  <c r="H77" i="24"/>
  <c r="F77" i="24"/>
  <c r="E77" i="24"/>
  <c r="D77" i="24"/>
  <c r="C77" i="24"/>
  <c r="B77" i="24"/>
  <c r="L76" i="24"/>
  <c r="K76" i="24"/>
  <c r="J76" i="24"/>
  <c r="I76" i="24"/>
  <c r="H76" i="24"/>
  <c r="F76" i="24"/>
  <c r="E76" i="24"/>
  <c r="D76" i="24"/>
  <c r="C76" i="24"/>
  <c r="B76" i="24"/>
  <c r="L75" i="24"/>
  <c r="M75" i="24"/>
  <c r="K75" i="24"/>
  <c r="J75" i="24"/>
  <c r="I75" i="24"/>
  <c r="H75" i="24"/>
  <c r="F75" i="24"/>
  <c r="E75" i="24"/>
  <c r="D75" i="24"/>
  <c r="C75" i="24"/>
  <c r="B75" i="24"/>
  <c r="L74" i="24"/>
  <c r="K74" i="24"/>
  <c r="J74" i="24"/>
  <c r="I74" i="24"/>
  <c r="H74" i="24"/>
  <c r="F74" i="24"/>
  <c r="E74" i="24"/>
  <c r="D74" i="24"/>
  <c r="C74" i="24"/>
  <c r="B74" i="24"/>
  <c r="L73" i="24"/>
  <c r="K73" i="24"/>
  <c r="J73" i="24"/>
  <c r="I73" i="24"/>
  <c r="M73" i="24"/>
  <c r="H73" i="24"/>
  <c r="F73" i="24"/>
  <c r="E73" i="24"/>
  <c r="D73" i="24"/>
  <c r="C73" i="24"/>
  <c r="B73" i="24"/>
  <c r="L72" i="24"/>
  <c r="K72" i="24"/>
  <c r="J72" i="24"/>
  <c r="I72" i="24"/>
  <c r="H72" i="24"/>
  <c r="F72" i="24"/>
  <c r="E72" i="24"/>
  <c r="D72" i="24"/>
  <c r="C72" i="24"/>
  <c r="B72" i="24"/>
  <c r="L71" i="24"/>
  <c r="K71" i="24"/>
  <c r="J71" i="24"/>
  <c r="I71" i="24"/>
  <c r="H71" i="24"/>
  <c r="F71" i="24"/>
  <c r="E71" i="24"/>
  <c r="D71" i="24"/>
  <c r="C71" i="24"/>
  <c r="B71" i="24"/>
  <c r="L70" i="24"/>
  <c r="K70" i="24"/>
  <c r="J70" i="24"/>
  <c r="I70" i="24"/>
  <c r="H70" i="24"/>
  <c r="F70" i="24"/>
  <c r="E70" i="24"/>
  <c r="D70" i="24"/>
  <c r="C70" i="24"/>
  <c r="B70" i="24"/>
  <c r="L69" i="24"/>
  <c r="K69" i="24"/>
  <c r="M69" i="24"/>
  <c r="J69" i="24"/>
  <c r="I69" i="24"/>
  <c r="H69" i="24"/>
  <c r="F69" i="24"/>
  <c r="E69" i="24"/>
  <c r="D69" i="24"/>
  <c r="C69" i="24"/>
  <c r="B69" i="24"/>
  <c r="L68" i="24"/>
  <c r="K68" i="24"/>
  <c r="J68" i="24"/>
  <c r="I68" i="24"/>
  <c r="H68" i="24"/>
  <c r="F68" i="24"/>
  <c r="E68" i="24"/>
  <c r="D68" i="24"/>
  <c r="C68" i="24"/>
  <c r="B68" i="24"/>
  <c r="L67" i="24"/>
  <c r="K67" i="24"/>
  <c r="J67" i="24"/>
  <c r="M67" i="24"/>
  <c r="I67" i="24"/>
  <c r="H67" i="24"/>
  <c r="F67" i="24"/>
  <c r="E67" i="24"/>
  <c r="D67" i="24"/>
  <c r="C67" i="24"/>
  <c r="B67" i="24"/>
  <c r="L66" i="24"/>
  <c r="K66" i="24"/>
  <c r="J66" i="24"/>
  <c r="I66" i="24"/>
  <c r="M66" i="24"/>
  <c r="H66" i="24"/>
  <c r="F66" i="24"/>
  <c r="E66" i="24"/>
  <c r="D66" i="24"/>
  <c r="C66" i="24"/>
  <c r="B66" i="24"/>
  <c r="L65" i="24"/>
  <c r="M65" i="24"/>
  <c r="K65" i="24"/>
  <c r="J65" i="24"/>
  <c r="I65" i="24"/>
  <c r="H65" i="24"/>
  <c r="F65" i="24"/>
  <c r="E65" i="24"/>
  <c r="D65" i="24"/>
  <c r="C65" i="24"/>
  <c r="B65" i="24"/>
  <c r="M64" i="24"/>
  <c r="L64" i="24"/>
  <c r="K64" i="24"/>
  <c r="J64" i="24"/>
  <c r="I64" i="24"/>
  <c r="H64" i="24"/>
  <c r="F64" i="24"/>
  <c r="E64" i="24"/>
  <c r="D64" i="24"/>
  <c r="C64" i="24"/>
  <c r="B64" i="24"/>
  <c r="L63" i="24"/>
  <c r="K63" i="24"/>
  <c r="J63" i="24"/>
  <c r="I63" i="24"/>
  <c r="H63" i="24"/>
  <c r="F63" i="24"/>
  <c r="E63" i="24"/>
  <c r="D63" i="24"/>
  <c r="C63" i="24"/>
  <c r="B63" i="24"/>
  <c r="L62" i="24"/>
  <c r="K62" i="24"/>
  <c r="J62" i="24"/>
  <c r="I62" i="24"/>
  <c r="H62" i="24"/>
  <c r="F62" i="24"/>
  <c r="E62" i="24"/>
  <c r="D62" i="24"/>
  <c r="C62" i="24"/>
  <c r="B62" i="24"/>
  <c r="L61" i="24"/>
  <c r="K61" i="24"/>
  <c r="J61" i="24"/>
  <c r="I61" i="24"/>
  <c r="H61" i="24"/>
  <c r="F61" i="24"/>
  <c r="E61" i="24"/>
  <c r="D61" i="24"/>
  <c r="C61" i="24"/>
  <c r="B61" i="24"/>
  <c r="L60" i="24"/>
  <c r="K60" i="24"/>
  <c r="J60" i="24"/>
  <c r="I60" i="24"/>
  <c r="H60" i="24"/>
  <c r="F60" i="24"/>
  <c r="E60" i="24"/>
  <c r="D60" i="24"/>
  <c r="C60" i="24"/>
  <c r="B60" i="24"/>
  <c r="L59" i="24"/>
  <c r="K59" i="24"/>
  <c r="J59" i="24"/>
  <c r="I59" i="24"/>
  <c r="H59" i="24"/>
  <c r="F59" i="24"/>
  <c r="E59" i="24"/>
  <c r="D59" i="24"/>
  <c r="C59" i="24"/>
  <c r="B59" i="24"/>
  <c r="L58" i="24"/>
  <c r="K58" i="24"/>
  <c r="M58" i="24"/>
  <c r="J58" i="24"/>
  <c r="I58" i="24"/>
  <c r="H58" i="24"/>
  <c r="F58" i="24"/>
  <c r="E58" i="24"/>
  <c r="D58" i="24"/>
  <c r="C58" i="24"/>
  <c r="B58" i="24"/>
  <c r="L57" i="24"/>
  <c r="K57" i="24"/>
  <c r="J57" i="24"/>
  <c r="I57" i="24"/>
  <c r="M57" i="24"/>
  <c r="H57" i="24"/>
  <c r="F57" i="24"/>
  <c r="E57" i="24"/>
  <c r="D57" i="24"/>
  <c r="C57" i="24"/>
  <c r="B57" i="24"/>
  <c r="L56" i="24"/>
  <c r="K56" i="24"/>
  <c r="J56" i="24"/>
  <c r="I56" i="24"/>
  <c r="H56" i="24"/>
  <c r="F56" i="24"/>
  <c r="E56" i="24"/>
  <c r="D56" i="24"/>
  <c r="C56" i="24"/>
  <c r="B56" i="24"/>
  <c r="L55" i="24"/>
  <c r="K55" i="24"/>
  <c r="J55" i="24"/>
  <c r="I55" i="24"/>
  <c r="H55" i="24"/>
  <c r="F55" i="24"/>
  <c r="E55" i="24"/>
  <c r="D55" i="24"/>
  <c r="C55" i="24"/>
  <c r="B55" i="24"/>
  <c r="L54" i="24"/>
  <c r="K54" i="24"/>
  <c r="J54" i="24"/>
  <c r="I54" i="24"/>
  <c r="H54" i="24"/>
  <c r="F54" i="24"/>
  <c r="E54" i="24"/>
  <c r="D54" i="24"/>
  <c r="C54" i="24"/>
  <c r="B54" i="24"/>
  <c r="L53" i="24"/>
  <c r="K53" i="24"/>
  <c r="J53" i="24"/>
  <c r="I53" i="24"/>
  <c r="H53" i="24"/>
  <c r="F53" i="24"/>
  <c r="E53" i="24"/>
  <c r="D53" i="24"/>
  <c r="C53" i="24"/>
  <c r="B53" i="24"/>
  <c r="L52" i="24"/>
  <c r="K52" i="24"/>
  <c r="J52" i="24"/>
  <c r="I52" i="24"/>
  <c r="H52" i="24"/>
  <c r="F52" i="24"/>
  <c r="E52" i="24"/>
  <c r="D52" i="24"/>
  <c r="C52" i="24"/>
  <c r="B52" i="24"/>
  <c r="L51" i="24"/>
  <c r="K51" i="24"/>
  <c r="J51" i="24"/>
  <c r="I51" i="24"/>
  <c r="H51" i="24"/>
  <c r="F51" i="24"/>
  <c r="E51" i="24"/>
  <c r="D51" i="24"/>
  <c r="C51" i="24"/>
  <c r="B51" i="24"/>
  <c r="L50" i="24"/>
  <c r="K50" i="24"/>
  <c r="J50" i="24"/>
  <c r="I50" i="24"/>
  <c r="H50" i="24"/>
  <c r="F50" i="24"/>
  <c r="E50" i="24"/>
  <c r="D50" i="24"/>
  <c r="C50" i="24"/>
  <c r="B50" i="24"/>
  <c r="M49" i="24"/>
  <c r="L49" i="24"/>
  <c r="K49" i="24"/>
  <c r="J49" i="24"/>
  <c r="I49" i="24"/>
  <c r="H49" i="24"/>
  <c r="F49" i="24"/>
  <c r="E49" i="24"/>
  <c r="D49" i="24"/>
  <c r="C49" i="24"/>
  <c r="B49" i="24"/>
  <c r="L48" i="24"/>
  <c r="K48" i="24"/>
  <c r="J48" i="24"/>
  <c r="I48" i="24"/>
  <c r="H48" i="24"/>
  <c r="F48" i="24"/>
  <c r="E48" i="24"/>
  <c r="D48" i="24"/>
  <c r="C48" i="24"/>
  <c r="B48" i="24"/>
  <c r="L47" i="24"/>
  <c r="K47" i="24"/>
  <c r="J47" i="24"/>
  <c r="I47" i="24"/>
  <c r="H47" i="24"/>
  <c r="F47" i="24"/>
  <c r="E47" i="24"/>
  <c r="D47" i="24"/>
  <c r="C47" i="24"/>
  <c r="B47" i="24"/>
  <c r="L46" i="24"/>
  <c r="K46" i="24"/>
  <c r="J46" i="24"/>
  <c r="I46" i="24"/>
  <c r="H46" i="24"/>
  <c r="F46" i="24"/>
  <c r="E46" i="24"/>
  <c r="D46" i="24"/>
  <c r="C46" i="24"/>
  <c r="B46" i="24"/>
  <c r="L45" i="24"/>
  <c r="K45" i="24"/>
  <c r="J45" i="24"/>
  <c r="M45" i="24"/>
  <c r="I45" i="24"/>
  <c r="H45" i="24"/>
  <c r="F45" i="24"/>
  <c r="E45" i="24"/>
  <c r="D45" i="24"/>
  <c r="C45" i="24"/>
  <c r="B45" i="24"/>
  <c r="L44" i="24"/>
  <c r="K44" i="24"/>
  <c r="J44" i="24"/>
  <c r="I44" i="24"/>
  <c r="H44" i="24"/>
  <c r="F44" i="24"/>
  <c r="E44" i="24"/>
  <c r="D44" i="24"/>
  <c r="C44" i="24"/>
  <c r="B44" i="24"/>
  <c r="L43" i="24"/>
  <c r="M43" i="24"/>
  <c r="K43" i="24"/>
  <c r="J43" i="24"/>
  <c r="I43" i="24"/>
  <c r="H43" i="24"/>
  <c r="F43" i="24"/>
  <c r="E43" i="24"/>
  <c r="D43" i="24"/>
  <c r="C43" i="24"/>
  <c r="B43" i="24"/>
  <c r="L42" i="24"/>
  <c r="K42" i="24"/>
  <c r="J42" i="24"/>
  <c r="I42" i="24"/>
  <c r="H42" i="24"/>
  <c r="F42" i="24"/>
  <c r="E42" i="24"/>
  <c r="D42" i="24"/>
  <c r="C42" i="24"/>
  <c r="B42" i="24"/>
  <c r="L41" i="24"/>
  <c r="K41" i="24"/>
  <c r="J41" i="24"/>
  <c r="I41" i="24"/>
  <c r="H41" i="24"/>
  <c r="F41" i="24"/>
  <c r="E41" i="24"/>
  <c r="D41" i="24"/>
  <c r="C41" i="24"/>
  <c r="B41" i="24"/>
  <c r="L40" i="24"/>
  <c r="K40" i="24"/>
  <c r="J40" i="24"/>
  <c r="I40" i="24"/>
  <c r="H40" i="24"/>
  <c r="F40" i="24"/>
  <c r="E40" i="24"/>
  <c r="D40" i="24"/>
  <c r="C40" i="24"/>
  <c r="B40" i="24"/>
  <c r="L39" i="24"/>
  <c r="K39" i="24"/>
  <c r="J39" i="24"/>
  <c r="I39" i="24"/>
  <c r="H39" i="24"/>
  <c r="F39" i="24"/>
  <c r="E39" i="24"/>
  <c r="D39" i="24"/>
  <c r="C39" i="24"/>
  <c r="B39" i="24"/>
  <c r="L38" i="24"/>
  <c r="K38" i="24"/>
  <c r="J38" i="24"/>
  <c r="I38" i="24"/>
  <c r="H38" i="24"/>
  <c r="F38" i="24"/>
  <c r="E38" i="24"/>
  <c r="D38" i="24"/>
  <c r="C38" i="24"/>
  <c r="B38" i="24"/>
  <c r="L37" i="24"/>
  <c r="K37" i="24"/>
  <c r="J37" i="24"/>
  <c r="I37" i="24"/>
  <c r="M37" i="24"/>
  <c r="H37" i="24"/>
  <c r="F37" i="24"/>
  <c r="E37" i="24"/>
  <c r="D37" i="24"/>
  <c r="C37" i="24"/>
  <c r="B37" i="24"/>
  <c r="L36" i="24"/>
  <c r="M36" i="24"/>
  <c r="K36" i="24"/>
  <c r="J36" i="24"/>
  <c r="I36" i="24"/>
  <c r="H36" i="24"/>
  <c r="F36" i="24"/>
  <c r="E36" i="24"/>
  <c r="D36" i="24"/>
  <c r="C36" i="24"/>
  <c r="B36" i="24"/>
  <c r="L35" i="24"/>
  <c r="K35" i="24"/>
  <c r="J35" i="24"/>
  <c r="I35" i="24"/>
  <c r="H35" i="24"/>
  <c r="F35" i="24"/>
  <c r="E35" i="24"/>
  <c r="D35" i="24"/>
  <c r="C35" i="24"/>
  <c r="B35" i="24"/>
  <c r="L34" i="24"/>
  <c r="K34" i="24"/>
  <c r="J34" i="24"/>
  <c r="I34" i="24"/>
  <c r="M34" i="24"/>
  <c r="H34" i="24"/>
  <c r="F34" i="24"/>
  <c r="E34" i="24"/>
  <c r="D34" i="24"/>
  <c r="C34" i="24"/>
  <c r="B34" i="24"/>
  <c r="L33" i="24"/>
  <c r="K33" i="24"/>
  <c r="J33" i="24"/>
  <c r="I33" i="24"/>
  <c r="H33" i="24"/>
  <c r="F33" i="24"/>
  <c r="E33" i="24"/>
  <c r="D33" i="24"/>
  <c r="C33" i="24"/>
  <c r="B33" i="24"/>
  <c r="L32" i="24"/>
  <c r="K32" i="24"/>
  <c r="J32" i="24"/>
  <c r="I32" i="24"/>
  <c r="H32" i="24"/>
  <c r="F32" i="24"/>
  <c r="E32" i="24"/>
  <c r="D32" i="24"/>
  <c r="C32" i="24"/>
  <c r="B32" i="24"/>
  <c r="L31" i="24"/>
  <c r="K31" i="24"/>
  <c r="J31" i="24"/>
  <c r="I31" i="24"/>
  <c r="H31" i="24"/>
  <c r="F31" i="24"/>
  <c r="E31" i="24"/>
  <c r="D31" i="24"/>
  <c r="C31" i="24"/>
  <c r="B31" i="24"/>
  <c r="L30" i="24"/>
  <c r="K30" i="24"/>
  <c r="J30" i="24"/>
  <c r="I30" i="24"/>
  <c r="H30" i="24"/>
  <c r="F30" i="24"/>
  <c r="E30" i="24"/>
  <c r="D30" i="24"/>
  <c r="C30" i="24"/>
  <c r="B30" i="24"/>
  <c r="L29" i="24"/>
  <c r="K29" i="24"/>
  <c r="M29" i="24"/>
  <c r="J29" i="24"/>
  <c r="I29" i="24"/>
  <c r="H29" i="24"/>
  <c r="F29" i="24"/>
  <c r="E29" i="24"/>
  <c r="D29" i="24"/>
  <c r="C29" i="24"/>
  <c r="B29" i="24"/>
  <c r="L28" i="24"/>
  <c r="K28" i="24"/>
  <c r="M28" i="24"/>
  <c r="J28" i="24"/>
  <c r="I28" i="24"/>
  <c r="H28" i="24"/>
  <c r="F28" i="24"/>
  <c r="E28" i="24"/>
  <c r="D28" i="24"/>
  <c r="C28" i="24"/>
  <c r="B28" i="24"/>
  <c r="L27" i="24"/>
  <c r="K27" i="24"/>
  <c r="J27" i="24"/>
  <c r="I27" i="24"/>
  <c r="H27" i="24"/>
  <c r="F27" i="24"/>
  <c r="E27" i="24"/>
  <c r="D27" i="24"/>
  <c r="C27" i="24"/>
  <c r="B27" i="24"/>
  <c r="L26" i="24"/>
  <c r="K26" i="24"/>
  <c r="J26" i="24"/>
  <c r="I26" i="24"/>
  <c r="H26" i="24"/>
  <c r="F26" i="24"/>
  <c r="E26" i="24"/>
  <c r="D26" i="24"/>
  <c r="C26" i="24"/>
  <c r="B26" i="24"/>
  <c r="L25" i="24"/>
  <c r="K25" i="24"/>
  <c r="J25" i="24"/>
  <c r="I25" i="24"/>
  <c r="H25" i="24"/>
  <c r="F25" i="24"/>
  <c r="E25" i="24"/>
  <c r="D25" i="24"/>
  <c r="C25" i="24"/>
  <c r="B25" i="24"/>
  <c r="L24" i="24"/>
  <c r="K24" i="24"/>
  <c r="J24" i="24"/>
  <c r="I24" i="24"/>
  <c r="M24" i="24"/>
  <c r="H24" i="24"/>
  <c r="F24" i="24"/>
  <c r="E24" i="24"/>
  <c r="D24" i="24"/>
  <c r="C24" i="24"/>
  <c r="B24" i="24"/>
  <c r="L23" i="24"/>
  <c r="K23" i="24"/>
  <c r="J23" i="24"/>
  <c r="I23" i="24"/>
  <c r="M23" i="24"/>
  <c r="H23" i="24"/>
  <c r="F23" i="24"/>
  <c r="E23" i="24"/>
  <c r="D23" i="24"/>
  <c r="C23" i="24"/>
  <c r="B23" i="24"/>
  <c r="L22" i="24"/>
  <c r="K22" i="24"/>
  <c r="J22" i="24"/>
  <c r="I22" i="24"/>
  <c r="H22" i="24"/>
  <c r="F22" i="24"/>
  <c r="E22" i="24"/>
  <c r="D22" i="24"/>
  <c r="C22" i="24"/>
  <c r="B22" i="24"/>
  <c r="L21" i="24"/>
  <c r="K21" i="24"/>
  <c r="J21" i="24"/>
  <c r="I21" i="24"/>
  <c r="H21" i="24"/>
  <c r="F21" i="24"/>
  <c r="E21" i="24"/>
  <c r="D21" i="24"/>
  <c r="C21" i="24"/>
  <c r="B21" i="24"/>
  <c r="L20" i="24"/>
  <c r="K20" i="24"/>
  <c r="J20" i="24"/>
  <c r="I20" i="24"/>
  <c r="H20" i="24"/>
  <c r="F20" i="24"/>
  <c r="E20" i="24"/>
  <c r="D20" i="24"/>
  <c r="C20" i="24"/>
  <c r="B20" i="24"/>
  <c r="L19" i="24"/>
  <c r="K19" i="24"/>
  <c r="J19" i="24"/>
  <c r="I19" i="24"/>
  <c r="M19" i="24"/>
  <c r="H19" i="24"/>
  <c r="F19" i="24"/>
  <c r="E19" i="24"/>
  <c r="D19" i="24"/>
  <c r="C19" i="24"/>
  <c r="B19" i="24"/>
  <c r="L18" i="24"/>
  <c r="K18" i="24"/>
  <c r="J18" i="24"/>
  <c r="M18" i="24"/>
  <c r="I18" i="24"/>
  <c r="H18" i="24"/>
  <c r="F18" i="24"/>
  <c r="E18" i="24"/>
  <c r="D18" i="24"/>
  <c r="C18" i="24"/>
  <c r="B18" i="24"/>
  <c r="L17" i="24"/>
  <c r="K17" i="24"/>
  <c r="J17" i="24"/>
  <c r="I17" i="24"/>
  <c r="H17" i="24"/>
  <c r="F17" i="24"/>
  <c r="E17" i="24"/>
  <c r="D17" i="24"/>
  <c r="C17" i="24"/>
  <c r="B17" i="24"/>
  <c r="L16" i="24"/>
  <c r="K16" i="24"/>
  <c r="J16" i="24"/>
  <c r="I16" i="24"/>
  <c r="H16" i="24"/>
  <c r="F16" i="24"/>
  <c r="E16" i="24"/>
  <c r="D16" i="24"/>
  <c r="C16" i="24"/>
  <c r="B16" i="24"/>
  <c r="L15" i="24"/>
  <c r="K15" i="24"/>
  <c r="J15" i="24"/>
  <c r="I15" i="24"/>
  <c r="H15" i="24"/>
  <c r="F15" i="24"/>
  <c r="E15" i="24"/>
  <c r="D15" i="24"/>
  <c r="C15" i="24"/>
  <c r="B15" i="24"/>
  <c r="L14" i="24"/>
  <c r="K14" i="24"/>
  <c r="J14" i="24"/>
  <c r="I14" i="24"/>
  <c r="H14" i="24"/>
  <c r="F14" i="24"/>
  <c r="E14" i="24"/>
  <c r="D14" i="24"/>
  <c r="C14" i="24"/>
  <c r="B14" i="24"/>
  <c r="L13" i="24"/>
  <c r="K13" i="24"/>
  <c r="J13" i="24"/>
  <c r="I13" i="24"/>
  <c r="H13" i="24"/>
  <c r="F13" i="24"/>
  <c r="E13" i="24"/>
  <c r="D13" i="24"/>
  <c r="C13" i="24"/>
  <c r="B13" i="24"/>
  <c r="L12" i="24"/>
  <c r="K12" i="24"/>
  <c r="J12" i="24"/>
  <c r="I12" i="24"/>
  <c r="H12" i="24"/>
  <c r="F12" i="24"/>
  <c r="E12" i="24"/>
  <c r="D12" i="24"/>
  <c r="C12" i="24"/>
  <c r="B12" i="24"/>
  <c r="L11" i="24"/>
  <c r="K11" i="24"/>
  <c r="J11" i="24"/>
  <c r="I11" i="24"/>
  <c r="H11" i="24"/>
  <c r="F11" i="24"/>
  <c r="E11" i="24"/>
  <c r="D11" i="24"/>
  <c r="C11" i="24"/>
  <c r="B11" i="24"/>
  <c r="L10" i="24"/>
  <c r="K10" i="24"/>
  <c r="J10" i="24"/>
  <c r="I10" i="24"/>
  <c r="H10" i="24"/>
  <c r="F10" i="24"/>
  <c r="E10" i="24"/>
  <c r="D10" i="24"/>
  <c r="C10" i="24"/>
  <c r="B10" i="24"/>
  <c r="L9" i="24"/>
  <c r="K9" i="24"/>
  <c r="J9" i="24"/>
  <c r="I9" i="24"/>
  <c r="H9" i="24"/>
  <c r="F9" i="24"/>
  <c r="E9" i="24"/>
  <c r="D9" i="24"/>
  <c r="C9" i="24"/>
  <c r="B9" i="24"/>
  <c r="N8" i="24" a="1"/>
  <c r="L8" i="24"/>
  <c r="K8" i="24"/>
  <c r="J8" i="24"/>
  <c r="I8" i="24"/>
  <c r="H8" i="24"/>
  <c r="G8" i="24" a="1"/>
  <c r="F8" i="24"/>
  <c r="E8" i="24"/>
  <c r="D8" i="24"/>
  <c r="C8" i="24"/>
  <c r="B8" i="24"/>
  <c r="A1" i="24" a="1"/>
  <c r="A1" i="24" s="1"/>
  <c r="G7" i="21" s="1"/>
  <c r="N179" i="23" a="1"/>
  <c r="G179" i="23"/>
  <c r="F179" i="23"/>
  <c r="P179" i="23"/>
  <c r="E179" i="23"/>
  <c r="D179" i="23"/>
  <c r="B179" i="23"/>
  <c r="C179" i="23"/>
  <c r="B178" i="23"/>
  <c r="C178" i="23"/>
  <c r="B177" i="23"/>
  <c r="C177" i="23"/>
  <c r="B176" i="23"/>
  <c r="C176" i="23"/>
  <c r="B175" i="23"/>
  <c r="C175" i="23"/>
  <c r="B174" i="23"/>
  <c r="C174" i="23"/>
  <c r="B173" i="23"/>
  <c r="C173" i="23"/>
  <c r="B172" i="23"/>
  <c r="B171" i="23"/>
  <c r="B170" i="23"/>
  <c r="B169" i="23"/>
  <c r="B168" i="23"/>
  <c r="B167" i="23"/>
  <c r="B166" i="23"/>
  <c r="B165" i="23"/>
  <c r="B164" i="23"/>
  <c r="B163" i="23"/>
  <c r="B162" i="23"/>
  <c r="B161" i="23"/>
  <c r="B160" i="23"/>
  <c r="B159" i="23"/>
  <c r="B158" i="23"/>
  <c r="B157" i="23"/>
  <c r="B156" i="23"/>
  <c r="B155" i="23"/>
  <c r="B154" i="23"/>
  <c r="B153" i="23"/>
  <c r="B152" i="23"/>
  <c r="B151" i="23"/>
  <c r="B150" i="23"/>
  <c r="B149" i="23"/>
  <c r="B148" i="23"/>
  <c r="B147" i="23"/>
  <c r="B146" i="23"/>
  <c r="B145" i="23"/>
  <c r="B144" i="23"/>
  <c r="B143" i="23"/>
  <c r="B142" i="23"/>
  <c r="B141" i="23"/>
  <c r="B140" i="23"/>
  <c r="B139" i="23"/>
  <c r="B138" i="23"/>
  <c r="B137" i="23"/>
  <c r="B136" i="23"/>
  <c r="B135" i="23"/>
  <c r="B134" i="23"/>
  <c r="B133" i="23"/>
  <c r="B132" i="23"/>
  <c r="B131" i="23"/>
  <c r="B130" i="23"/>
  <c r="B129" i="23"/>
  <c r="B128" i="23"/>
  <c r="B127" i="23"/>
  <c r="B126" i="23"/>
  <c r="B125" i="23"/>
  <c r="B124" i="23"/>
  <c r="B123" i="23"/>
  <c r="B122" i="23"/>
  <c r="B121" i="23"/>
  <c r="B120" i="23"/>
  <c r="B119" i="23"/>
  <c r="B118" i="23"/>
  <c r="B117" i="23"/>
  <c r="B116" i="23"/>
  <c r="B115" i="23"/>
  <c r="B114" i="23"/>
  <c r="B113" i="23"/>
  <c r="B112" i="23"/>
  <c r="B111" i="23"/>
  <c r="B110" i="23"/>
  <c r="B109" i="23"/>
  <c r="B108" i="23"/>
  <c r="B107" i="23"/>
  <c r="B106" i="23"/>
  <c r="B105" i="23"/>
  <c r="B104" i="23"/>
  <c r="B103" i="23"/>
  <c r="B102" i="23"/>
  <c r="B101" i="23"/>
  <c r="B100" i="23"/>
  <c r="B99" i="23"/>
  <c r="B98" i="23"/>
  <c r="B97" i="23"/>
  <c r="B96" i="23"/>
  <c r="B95" i="23"/>
  <c r="B94" i="23"/>
  <c r="B93" i="23"/>
  <c r="B92" i="23"/>
  <c r="B91" i="23"/>
  <c r="B90" i="23"/>
  <c r="B89" i="23"/>
  <c r="B88" i="23"/>
  <c r="B87" i="23"/>
  <c r="B86" i="23"/>
  <c r="B85" i="23"/>
  <c r="B84" i="23"/>
  <c r="B83" i="23"/>
  <c r="B82" i="23"/>
  <c r="B81" i="23"/>
  <c r="B80" i="23"/>
  <c r="B79" i="23"/>
  <c r="B78" i="23"/>
  <c r="B77" i="23"/>
  <c r="B76" i="23"/>
  <c r="B75" i="23"/>
  <c r="B74" i="23"/>
  <c r="B73" i="23"/>
  <c r="B72" i="23"/>
  <c r="B71" i="23"/>
  <c r="B70" i="23"/>
  <c r="B69" i="23"/>
  <c r="B68" i="23"/>
  <c r="C68" i="23"/>
  <c r="B67" i="23"/>
  <c r="C67" i="23"/>
  <c r="B66" i="23"/>
  <c r="C66" i="23"/>
  <c r="B65" i="23"/>
  <c r="C65" i="23"/>
  <c r="B64" i="23"/>
  <c r="C64" i="23"/>
  <c r="B63" i="23"/>
  <c r="C63" i="23"/>
  <c r="B62" i="23"/>
  <c r="C62" i="23"/>
  <c r="B61" i="23"/>
  <c r="C61" i="23"/>
  <c r="C60" i="23"/>
  <c r="B60" i="23"/>
  <c r="B59" i="23"/>
  <c r="C59" i="23"/>
  <c r="B58" i="23"/>
  <c r="C58" i="23"/>
  <c r="B57" i="23"/>
  <c r="C57" i="23"/>
  <c r="B56" i="23"/>
  <c r="C56" i="23"/>
  <c r="B55" i="23"/>
  <c r="C55" i="23"/>
  <c r="C54" i="23"/>
  <c r="B54" i="23"/>
  <c r="B53" i="23"/>
  <c r="C53" i="23"/>
  <c r="B52" i="23"/>
  <c r="C52" i="23"/>
  <c r="B51" i="23"/>
  <c r="C51" i="23"/>
  <c r="C50" i="23"/>
  <c r="B50" i="23"/>
  <c r="B49" i="23"/>
  <c r="C49" i="23"/>
  <c r="C48" i="23"/>
  <c r="B48" i="23"/>
  <c r="B47" i="23"/>
  <c r="C47" i="23"/>
  <c r="B46" i="23"/>
  <c r="C46" i="23"/>
  <c r="B45" i="23"/>
  <c r="C45" i="23"/>
  <c r="B44" i="23"/>
  <c r="C44" i="23"/>
  <c r="B43" i="23"/>
  <c r="C43" i="23"/>
  <c r="B42" i="23"/>
  <c r="C42" i="23"/>
  <c r="B41" i="23"/>
  <c r="C41" i="23"/>
  <c r="B40" i="23"/>
  <c r="C40" i="23"/>
  <c r="B39" i="23"/>
  <c r="C39" i="23"/>
  <c r="B38" i="23"/>
  <c r="C38" i="23"/>
  <c r="B37" i="23"/>
  <c r="C37" i="23"/>
  <c r="B36" i="23"/>
  <c r="C36" i="23"/>
  <c r="B35" i="23"/>
  <c r="C35" i="23"/>
  <c r="B34" i="23"/>
  <c r="C34" i="23"/>
  <c r="B33" i="23"/>
  <c r="C33" i="23"/>
  <c r="B32" i="23"/>
  <c r="C32" i="23"/>
  <c r="B31" i="23"/>
  <c r="C31" i="23"/>
  <c r="B30" i="23"/>
  <c r="C30" i="23"/>
  <c r="C29" i="23"/>
  <c r="B29" i="23"/>
  <c r="B28" i="23"/>
  <c r="C28" i="23"/>
  <c r="B27" i="23"/>
  <c r="C27" i="23"/>
  <c r="B26" i="23"/>
  <c r="C26" i="23"/>
  <c r="B25" i="23"/>
  <c r="C25" i="23"/>
  <c r="B24" i="23"/>
  <c r="C24" i="23"/>
  <c r="B23" i="23"/>
  <c r="C23" i="23"/>
  <c r="B22" i="23"/>
  <c r="C22" i="23"/>
  <c r="B21" i="23"/>
  <c r="C21" i="23"/>
  <c r="B20" i="23"/>
  <c r="C20" i="23"/>
  <c r="B19" i="23"/>
  <c r="C19" i="23"/>
  <c r="B18" i="23"/>
  <c r="C18" i="23"/>
  <c r="B17" i="23"/>
  <c r="C17" i="23"/>
  <c r="B16" i="23"/>
  <c r="C16" i="23"/>
  <c r="B15" i="23"/>
  <c r="C15" i="23"/>
  <c r="B14" i="23"/>
  <c r="C14" i="23"/>
  <c r="B13" i="23"/>
  <c r="C13" i="23"/>
  <c r="B12" i="23"/>
  <c r="C12" i="23"/>
  <c r="B11" i="23"/>
  <c r="C11" i="23"/>
  <c r="B10" i="23"/>
  <c r="C10" i="23"/>
  <c r="B9" i="23"/>
  <c r="C9" i="23"/>
  <c r="B8" i="23"/>
  <c r="C8" i="23"/>
  <c r="B7" i="23"/>
  <c r="C7" i="23"/>
  <c r="J6" i="23"/>
  <c r="O6" i="23"/>
  <c r="I6" i="23"/>
  <c r="N6" i="23"/>
  <c r="O5" i="23"/>
  <c r="L5" i="23"/>
  <c r="Q5" i="23"/>
  <c r="K5" i="23"/>
  <c r="P5" i="23"/>
  <c r="J5" i="23"/>
  <c r="I5" i="23"/>
  <c r="N5" i="23"/>
  <c r="L4" i="23"/>
  <c r="K4" i="23"/>
  <c r="P4" i="23"/>
  <c r="J4" i="23"/>
  <c r="I4" i="23"/>
  <c r="N4" i="23"/>
  <c r="M177" i="24"/>
  <c r="O4" i="23"/>
  <c r="C72" i="23"/>
  <c r="C96" i="23"/>
  <c r="C75" i="23"/>
  <c r="C82" i="23"/>
  <c r="C90" i="23"/>
  <c r="C89" i="23"/>
  <c r="C91" i="23"/>
  <c r="C113" i="23"/>
  <c r="C73" i="23"/>
  <c r="C88" i="23"/>
  <c r="C98" i="23"/>
  <c r="C121" i="23"/>
  <c r="C99" i="23"/>
  <c r="C106" i="23"/>
  <c r="C114" i="23"/>
  <c r="C129" i="23"/>
  <c r="C137" i="23"/>
  <c r="C145" i="23"/>
  <c r="C153" i="23"/>
  <c r="C161" i="23"/>
  <c r="C81" i="23"/>
  <c r="C83" i="23"/>
  <c r="C105" i="23"/>
  <c r="C77" i="23"/>
  <c r="C107" i="23"/>
  <c r="C115" i="23"/>
  <c r="C122" i="23"/>
  <c r="C130" i="23"/>
  <c r="C138" i="23"/>
  <c r="C146" i="23"/>
  <c r="C154" i="23"/>
  <c r="C169" i="23"/>
  <c r="C123" i="23"/>
  <c r="C131" i="23"/>
  <c r="C139" i="23"/>
  <c r="C147" i="23"/>
  <c r="C155" i="23"/>
  <c r="C162" i="23"/>
  <c r="C170" i="23"/>
  <c r="C163" i="23"/>
  <c r="C171" i="23"/>
  <c r="C74" i="23"/>
  <c r="C97" i="23"/>
  <c r="M111" i="24"/>
  <c r="M77" i="24"/>
  <c r="N225" i="24"/>
  <c r="M11" i="24"/>
  <c r="M56" i="24"/>
  <c r="M59" i="24"/>
  <c r="M60" i="24"/>
  <c r="M85" i="24"/>
  <c r="M119" i="24"/>
  <c r="M124" i="24"/>
  <c r="M142" i="24"/>
  <c r="M145" i="24"/>
  <c r="M146" i="24"/>
  <c r="M162" i="24"/>
  <c r="M178" i="24"/>
  <c r="M16" i="24"/>
  <c r="M93" i="24"/>
  <c r="M97" i="24"/>
  <c r="M102" i="24"/>
  <c r="M105" i="24"/>
  <c r="M106" i="24"/>
  <c r="M127" i="24"/>
  <c r="M128" i="24"/>
  <c r="M131" i="24"/>
  <c r="M156" i="24"/>
  <c r="M172" i="24"/>
  <c r="N227" i="24"/>
  <c r="M35" i="24"/>
  <c r="M61" i="24"/>
  <c r="M68" i="24"/>
  <c r="M71" i="24"/>
  <c r="M136" i="24"/>
  <c r="M150" i="24"/>
  <c r="M166" i="24"/>
  <c r="M26" i="24"/>
  <c r="M48" i="24"/>
  <c r="M115" i="24"/>
  <c r="M38" i="24"/>
  <c r="H179" i="23"/>
  <c r="N228" i="24"/>
  <c r="M12" i="24"/>
  <c r="M42" i="24"/>
  <c r="M54" i="24"/>
  <c r="M79" i="24"/>
  <c r="M113" i="24"/>
  <c r="M118" i="24"/>
  <c r="M121" i="24"/>
  <c r="M122" i="24"/>
  <c r="M140" i="24"/>
  <c r="M160" i="24"/>
  <c r="M176" i="24"/>
  <c r="M62" i="24"/>
  <c r="M144" i="24"/>
  <c r="M154" i="24"/>
  <c r="M170" i="24"/>
  <c r="M51" i="24"/>
  <c r="M33" i="24"/>
  <c r="M13" i="24"/>
  <c r="M14" i="24"/>
  <c r="M21" i="24"/>
  <c r="M46" i="24"/>
  <c r="M50" i="24"/>
  <c r="M83" i="24"/>
  <c r="M95" i="24"/>
  <c r="M96" i="24"/>
  <c r="M99" i="24"/>
  <c r="M104" i="24"/>
  <c r="M129" i="24"/>
  <c r="M133" i="24"/>
  <c r="M134" i="24"/>
  <c r="M148" i="24"/>
  <c r="M164" i="24"/>
  <c r="N199" i="24"/>
  <c r="N201" i="24"/>
  <c r="N204" i="24"/>
  <c r="N191" i="24"/>
  <c r="O192" i="24"/>
  <c r="O179" i="23"/>
  <c r="M10" i="24"/>
  <c r="N226" i="24"/>
  <c r="N229" i="24"/>
  <c r="M8" i="24"/>
  <c r="BG34" i="24"/>
  <c r="N196" i="24"/>
  <c r="N193" i="24"/>
  <c r="N195" i="24"/>
  <c r="N194" i="24"/>
  <c r="R45" i="24"/>
  <c r="S8" i="24" a="1"/>
  <c r="S8" i="24"/>
  <c r="V8" i="24" a="1"/>
  <c r="V8" i="24"/>
  <c r="N8" i="24"/>
  <c r="M9" i="24"/>
  <c r="M15" i="24"/>
  <c r="M27" i="24"/>
  <c r="M20" i="24"/>
  <c r="M31" i="24"/>
  <c r="M17" i="24"/>
  <c r="M39" i="24"/>
  <c r="M30" i="24"/>
  <c r="M32" i="24"/>
  <c r="M40" i="24"/>
  <c r="M41" i="24"/>
  <c r="BG41" i="24"/>
  <c r="M22" i="24"/>
  <c r="BG22" i="24"/>
  <c r="M25" i="24"/>
  <c r="M47" i="24"/>
  <c r="M52" i="24"/>
  <c r="BG52" i="24"/>
  <c r="M63" i="24"/>
  <c r="M44" i="24"/>
  <c r="M53" i="24"/>
  <c r="M101" i="24"/>
  <c r="M117" i="24"/>
  <c r="M55" i="24"/>
  <c r="M72" i="24"/>
  <c r="M80" i="24"/>
  <c r="M88" i="24"/>
  <c r="M70" i="24"/>
  <c r="M78" i="24"/>
  <c r="M86" i="24"/>
  <c r="M94" i="24"/>
  <c r="M100" i="24"/>
  <c r="M116" i="24"/>
  <c r="M132" i="24"/>
  <c r="N222" i="24"/>
  <c r="M110" i="24"/>
  <c r="M126" i="24"/>
  <c r="N223" i="24"/>
  <c r="M76" i="24"/>
  <c r="M84" i="24"/>
  <c r="M92" i="24"/>
  <c r="M98" i="24"/>
  <c r="M114" i="24"/>
  <c r="M130" i="24"/>
  <c r="M74" i="24"/>
  <c r="M82" i="24"/>
  <c r="M90" i="24"/>
  <c r="Q4" i="23"/>
  <c r="C109" i="23"/>
  <c r="C134" i="23"/>
  <c r="C78" i="23"/>
  <c r="C117" i="23"/>
  <c r="C125" i="23"/>
  <c r="C133" i="23"/>
  <c r="C148" i="23"/>
  <c r="C76" i="23"/>
  <c r="C85" i="23"/>
  <c r="C102" i="23"/>
  <c r="C165" i="23"/>
  <c r="C80" i="23"/>
  <c r="C110" i="23"/>
  <c r="C118" i="23"/>
  <c r="C101" i="23"/>
  <c r="C126" i="23"/>
  <c r="N7" i="23" a="1"/>
  <c r="C100" i="23"/>
  <c r="C108" i="23"/>
  <c r="C116" i="23"/>
  <c r="C124" i="23"/>
  <c r="C132" i="23"/>
  <c r="C157" i="23"/>
  <c r="C69" i="23"/>
  <c r="C70" i="23"/>
  <c r="C156" i="23"/>
  <c r="C142" i="23"/>
  <c r="C92" i="23"/>
  <c r="C93" i="23"/>
  <c r="C94" i="23"/>
  <c r="C141" i="23"/>
  <c r="C150" i="23"/>
  <c r="C84" i="23"/>
  <c r="C86" i="23"/>
  <c r="C140" i="23"/>
  <c r="C166" i="23"/>
  <c r="C104" i="23"/>
  <c r="C112" i="23"/>
  <c r="C120" i="23"/>
  <c r="C128" i="23"/>
  <c r="C136" i="23"/>
  <c r="C149" i="23"/>
  <c r="C158" i="23"/>
  <c r="Q179" i="23"/>
  <c r="C164" i="23"/>
  <c r="C172" i="23"/>
  <c r="C71" i="23"/>
  <c r="C79" i="23"/>
  <c r="C87" i="23"/>
  <c r="C95" i="23"/>
  <c r="C103" i="23"/>
  <c r="C111" i="23"/>
  <c r="C119" i="23"/>
  <c r="C127" i="23"/>
  <c r="C135" i="23"/>
  <c r="C143" i="23"/>
  <c r="C151" i="23"/>
  <c r="C159" i="23"/>
  <c r="C167" i="23"/>
  <c r="N179" i="23"/>
  <c r="C144" i="23"/>
  <c r="C152" i="23"/>
  <c r="C160" i="23"/>
  <c r="C168" i="23"/>
  <c r="B17" i="21"/>
  <c r="B18" i="21"/>
  <c r="B19" i="21"/>
  <c r="B20" i="21"/>
  <c r="N205" i="24"/>
  <c r="BG20" i="24"/>
  <c r="BG46" i="24"/>
  <c r="BG42" i="24"/>
  <c r="BG19" i="24"/>
  <c r="BG29" i="24"/>
  <c r="BG27" i="24"/>
  <c r="BG21" i="24"/>
  <c r="BG64" i="24"/>
  <c r="BG12" i="24"/>
  <c r="BG18" i="24"/>
  <c r="BG60" i="24"/>
  <c r="BG53" i="24"/>
  <c r="BG40" i="24"/>
  <c r="BG15" i="24"/>
  <c r="M181" i="24"/>
  <c r="BG8" i="24"/>
  <c r="BG14" i="24"/>
  <c r="BG62" i="24"/>
  <c r="BG59" i="24"/>
  <c r="BG57" i="24"/>
  <c r="BG44" i="24"/>
  <c r="BG32" i="24"/>
  <c r="BG9" i="24"/>
  <c r="BG13" i="24"/>
  <c r="BG49" i="24"/>
  <c r="BG56" i="24"/>
  <c r="BG36" i="24"/>
  <c r="BG63" i="24"/>
  <c r="BG30" i="24"/>
  <c r="BG10" i="24"/>
  <c r="BG66" i="24"/>
  <c r="BG33" i="24"/>
  <c r="BG28" i="24"/>
  <c r="BG38" i="24"/>
  <c r="BG68" i="24"/>
  <c r="BG67" i="24"/>
  <c r="BG11" i="24"/>
  <c r="BG37" i="24"/>
  <c r="BG51" i="24"/>
  <c r="BG23" i="24"/>
  <c r="BG61" i="24"/>
  <c r="BG45" i="24"/>
  <c r="BG43" i="24"/>
  <c r="BG39" i="24"/>
  <c r="BG47" i="24"/>
  <c r="BG17" i="24"/>
  <c r="BG48" i="24"/>
  <c r="BG35" i="24"/>
  <c r="BG16" i="24"/>
  <c r="BG24" i="24"/>
  <c r="BG55" i="24"/>
  <c r="BG25" i="24"/>
  <c r="BG31" i="24"/>
  <c r="BG50" i="24"/>
  <c r="BG54" i="24"/>
  <c r="BG26" i="24"/>
  <c r="BG58" i="24"/>
  <c r="BG69" i="24"/>
  <c r="BG65" i="24"/>
  <c r="N207" i="24"/>
  <c r="N224" i="24"/>
  <c r="N184" i="24"/>
  <c r="AK8" i="24" a="1"/>
  <c r="R179" i="23"/>
  <c r="BG181" i="24"/>
  <c r="AK68" i="24"/>
  <c r="AK60" i="24"/>
  <c r="AK52" i="24"/>
  <c r="AK44" i="24"/>
  <c r="AK36" i="24"/>
  <c r="AK28" i="24"/>
  <c r="AK20" i="24"/>
  <c r="AK12" i="24"/>
  <c r="AK67" i="24"/>
  <c r="AK59" i="24"/>
  <c r="AK51" i="24"/>
  <c r="AK43" i="24"/>
  <c r="AK35" i="24"/>
  <c r="AK27" i="24"/>
  <c r="AK19" i="24"/>
  <c r="AK11" i="24"/>
  <c r="AK64" i="24"/>
  <c r="AK54" i="24"/>
  <c r="AK42" i="24"/>
  <c r="AK32" i="24"/>
  <c r="AK22" i="24"/>
  <c r="AK10" i="24"/>
  <c r="AK61" i="24"/>
  <c r="AK49" i="24"/>
  <c r="AK39" i="24"/>
  <c r="AK29" i="24"/>
  <c r="AK17" i="24"/>
  <c r="AK69" i="24"/>
  <c r="AK57" i="24"/>
  <c r="AK47" i="24"/>
  <c r="AK37" i="24"/>
  <c r="AK25" i="24"/>
  <c r="AK15" i="24"/>
  <c r="AK66" i="24"/>
  <c r="AK56" i="24"/>
  <c r="AK46" i="24"/>
  <c r="AK34" i="24"/>
  <c r="AK24" i="24"/>
  <c r="AK14" i="24"/>
  <c r="AK50" i="24"/>
  <c r="AK30" i="24"/>
  <c r="AK8" i="24"/>
  <c r="AK48" i="24"/>
  <c r="AK26" i="24"/>
  <c r="AK65" i="24"/>
  <c r="AK45" i="24"/>
  <c r="AK23" i="24"/>
  <c r="AK63" i="24"/>
  <c r="AK41" i="24"/>
  <c r="AK21" i="24"/>
  <c r="AK62" i="24"/>
  <c r="AK40" i="24"/>
  <c r="AK18" i="24"/>
  <c r="AK58" i="24"/>
  <c r="AK38" i="24"/>
  <c r="AK16" i="24"/>
  <c r="AK55" i="24"/>
  <c r="AK33" i="24"/>
  <c r="AK13" i="24"/>
  <c r="AK53" i="24"/>
  <c r="AK31" i="24"/>
  <c r="AK9" i="24"/>
  <c r="B47" i="21"/>
  <c r="B48" i="21"/>
  <c r="N198" i="13"/>
  <c r="N197" i="13"/>
  <c r="N198" i="16"/>
  <c r="N197" i="16"/>
  <c r="N199" i="16"/>
  <c r="N198" i="3"/>
  <c r="N197" i="3"/>
  <c r="BB13" i="24"/>
  <c r="BB62" i="24"/>
  <c r="BB48" i="24"/>
  <c r="BB52" i="24"/>
  <c r="BB8" i="24"/>
  <c r="BB59" i="24"/>
  <c r="BB41" i="24"/>
  <c r="BB15" i="24"/>
  <c r="BB64" i="24"/>
  <c r="BB67" i="24"/>
  <c r="BB68" i="24"/>
  <c r="BB16" i="24"/>
  <c r="BB63" i="24"/>
  <c r="BB50" i="24"/>
  <c r="BB25" i="24"/>
  <c r="BB49" i="24"/>
  <c r="BB11" i="24"/>
  <c r="BB12" i="24"/>
  <c r="BB17" i="24"/>
  <c r="BB33" i="24"/>
  <c r="BB29" i="24"/>
  <c r="BB55" i="24"/>
  <c r="BB30" i="24"/>
  <c r="BB39" i="24"/>
  <c r="BB38" i="24"/>
  <c r="BB23" i="24"/>
  <c r="BB14" i="24"/>
  <c r="BB37" i="24"/>
  <c r="BB61" i="24"/>
  <c r="BB19" i="24"/>
  <c r="BB20" i="24"/>
  <c r="BB56" i="24"/>
  <c r="BB51" i="24"/>
  <c r="BB66" i="24"/>
  <c r="BB54" i="24"/>
  <c r="BB9" i="24"/>
  <c r="BB45" i="24"/>
  <c r="BB47" i="24"/>
  <c r="BB10" i="24"/>
  <c r="BB28" i="24"/>
  <c r="BB31" i="24"/>
  <c r="BB18" i="24"/>
  <c r="BB65" i="24"/>
  <c r="BB34" i="24"/>
  <c r="BB57" i="24"/>
  <c r="BB22" i="24"/>
  <c r="BB35" i="24"/>
  <c r="BB36" i="24"/>
  <c r="BB42" i="24"/>
  <c r="BB21" i="24"/>
  <c r="BB60" i="24"/>
  <c r="BB58" i="24"/>
  <c r="BB24" i="24"/>
  <c r="BB27" i="24"/>
  <c r="BB53" i="24"/>
  <c r="BB40" i="24"/>
  <c r="BB26" i="24"/>
  <c r="BB46" i="24"/>
  <c r="BB69" i="24"/>
  <c r="BB32" i="24"/>
  <c r="BB43" i="24"/>
  <c r="BB44" i="24"/>
  <c r="N199" i="3"/>
  <c r="N199" i="13"/>
  <c r="AK181" i="24"/>
  <c r="S7" i="23" a="1"/>
  <c r="B22" i="21"/>
  <c r="B23" i="21"/>
  <c r="B24" i="21"/>
  <c r="B25" i="21"/>
  <c r="B26" i="21"/>
  <c r="B27" i="21"/>
  <c r="B28" i="21"/>
  <c r="B30" i="21"/>
  <c r="B31" i="21"/>
  <c r="B21" i="21"/>
  <c r="B53" i="21"/>
  <c r="B52" i="21"/>
  <c r="B51" i="21"/>
  <c r="B50" i="21"/>
  <c r="B49" i="21"/>
  <c r="B46" i="21"/>
  <c r="B16" i="21"/>
  <c r="B29" i="21"/>
  <c r="B15" i="21"/>
  <c r="B14" i="21"/>
  <c r="B13" i="21"/>
  <c r="D12" i="21"/>
  <c r="B12" i="21"/>
  <c r="B11" i="21"/>
  <c r="B10" i="21"/>
  <c r="B9" i="21"/>
  <c r="B8" i="21"/>
  <c r="E179" i="17"/>
  <c r="D179" i="17"/>
  <c r="E179" i="15"/>
  <c r="D179" i="15"/>
  <c r="E179" i="19"/>
  <c r="D179" i="19"/>
  <c r="R54" i="5"/>
  <c r="R53" i="5"/>
  <c r="R52" i="5"/>
  <c r="R51" i="5"/>
  <c r="R50" i="5"/>
  <c r="R49" i="5"/>
  <c r="R48" i="5"/>
  <c r="R47" i="5"/>
  <c r="R46" i="5"/>
  <c r="R45" i="5"/>
  <c r="R44" i="5"/>
  <c r="R43" i="5"/>
  <c r="R42" i="5"/>
  <c r="R41" i="5"/>
  <c r="R40" i="5"/>
  <c r="R39" i="5"/>
  <c r="R38" i="5"/>
  <c r="R37" i="5"/>
  <c r="R36" i="5"/>
  <c r="R35" i="5"/>
  <c r="R34" i="5"/>
  <c r="R33" i="5"/>
  <c r="R32" i="5"/>
  <c r="R31" i="5"/>
  <c r="R30" i="5"/>
  <c r="R29" i="5"/>
  <c r="R28" i="5"/>
  <c r="R27" i="5"/>
  <c r="R26" i="5"/>
  <c r="R25" i="5"/>
  <c r="R24" i="5"/>
  <c r="R23" i="5"/>
  <c r="R22" i="5"/>
  <c r="R21" i="5"/>
  <c r="R20" i="5"/>
  <c r="R19" i="5"/>
  <c r="R18" i="5"/>
  <c r="R17" i="5"/>
  <c r="R16" i="5"/>
  <c r="R15" i="5"/>
  <c r="R14" i="5"/>
  <c r="R13" i="5"/>
  <c r="R12" i="5"/>
  <c r="R11" i="5"/>
  <c r="R10" i="5"/>
  <c r="R9" i="5"/>
  <c r="R8" i="5"/>
  <c r="R7" i="5"/>
  <c r="R6" i="5"/>
  <c r="R5" i="5"/>
  <c r="R56" i="5"/>
  <c r="R55" i="5"/>
  <c r="G179" i="19"/>
  <c r="F179" i="19"/>
  <c r="G179" i="15"/>
  <c r="F179" i="15"/>
  <c r="G179" i="17"/>
  <c r="F179" i="17"/>
  <c r="H179" i="17"/>
  <c r="H179" i="19"/>
  <c r="H179" i="15"/>
  <c r="BB181" i="24"/>
  <c r="S179" i="23"/>
  <c r="C67" i="4"/>
  <c r="C68" i="4"/>
  <c r="C69" i="4"/>
  <c r="C71" i="4"/>
  <c r="C72" i="4"/>
  <c r="C73" i="4"/>
  <c r="C13" i="4"/>
  <c r="C14" i="4"/>
  <c r="F12" i="21"/>
  <c r="E12" i="21"/>
  <c r="A1" i="13" a="1"/>
  <c r="A1" i="13" s="1"/>
  <c r="BS7" i="13" s="1"/>
  <c r="A1" i="16" a="1"/>
  <c r="A1" i="16" s="1"/>
  <c r="A1" i="3" a="1"/>
  <c r="A1" i="3" s="1"/>
  <c r="BW7" i="3" s="1"/>
  <c r="N179" i="19" a="1"/>
  <c r="B179" i="19"/>
  <c r="C179" i="19"/>
  <c r="B178" i="19"/>
  <c r="C178" i="19"/>
  <c r="B177" i="19"/>
  <c r="C177" i="19"/>
  <c r="B176" i="19"/>
  <c r="C176" i="19"/>
  <c r="B175" i="19"/>
  <c r="C175" i="19"/>
  <c r="B174" i="19"/>
  <c r="C174" i="19"/>
  <c r="B173" i="19"/>
  <c r="C173" i="19"/>
  <c r="B172" i="19"/>
  <c r="C172" i="19"/>
  <c r="B171" i="19"/>
  <c r="B170" i="19"/>
  <c r="B169" i="19"/>
  <c r="B168" i="19"/>
  <c r="B167" i="19"/>
  <c r="B166" i="19"/>
  <c r="B165" i="19"/>
  <c r="B164" i="19"/>
  <c r="B163" i="19"/>
  <c r="B162" i="19"/>
  <c r="B161" i="19"/>
  <c r="B160" i="19"/>
  <c r="B159" i="19"/>
  <c r="B158" i="19"/>
  <c r="B157" i="19"/>
  <c r="B156" i="19"/>
  <c r="B155" i="19"/>
  <c r="B154" i="19"/>
  <c r="B153" i="19"/>
  <c r="B152" i="19"/>
  <c r="B151" i="19"/>
  <c r="B150" i="19"/>
  <c r="B149" i="19"/>
  <c r="B148" i="19"/>
  <c r="B147" i="19"/>
  <c r="B146" i="19"/>
  <c r="B145" i="19"/>
  <c r="B144" i="19"/>
  <c r="B143" i="19"/>
  <c r="B142" i="19"/>
  <c r="B141" i="19"/>
  <c r="B140" i="19"/>
  <c r="B139" i="19"/>
  <c r="B138" i="19"/>
  <c r="B137" i="19"/>
  <c r="B136" i="19"/>
  <c r="B135" i="19"/>
  <c r="B134" i="19"/>
  <c r="B133" i="19"/>
  <c r="B132" i="19"/>
  <c r="B131" i="19"/>
  <c r="B130" i="19"/>
  <c r="B129" i="19"/>
  <c r="B128" i="19"/>
  <c r="B127" i="19"/>
  <c r="B126" i="19"/>
  <c r="B125" i="19"/>
  <c r="B124" i="19"/>
  <c r="B123" i="19"/>
  <c r="B122" i="19"/>
  <c r="B121" i="19"/>
  <c r="B120" i="19"/>
  <c r="B119" i="19"/>
  <c r="B118" i="19"/>
  <c r="B117" i="19"/>
  <c r="B116" i="19"/>
  <c r="B115" i="19"/>
  <c r="B114" i="19"/>
  <c r="B113" i="19"/>
  <c r="B112" i="19"/>
  <c r="B111" i="19"/>
  <c r="B110" i="19"/>
  <c r="B109" i="19"/>
  <c r="B108" i="19"/>
  <c r="B107" i="19"/>
  <c r="B106" i="19"/>
  <c r="B105" i="19"/>
  <c r="B104" i="19"/>
  <c r="B103" i="19"/>
  <c r="B102" i="19"/>
  <c r="B101" i="19"/>
  <c r="B100" i="19"/>
  <c r="B99" i="19"/>
  <c r="B98" i="19"/>
  <c r="B97" i="19"/>
  <c r="B96" i="19"/>
  <c r="B95" i="19"/>
  <c r="B94" i="19"/>
  <c r="B93" i="19"/>
  <c r="B92" i="19"/>
  <c r="B91" i="19"/>
  <c r="C90" i="19"/>
  <c r="B90" i="19"/>
  <c r="B89" i="19"/>
  <c r="B88" i="19"/>
  <c r="B87" i="19"/>
  <c r="B86" i="19"/>
  <c r="B85" i="19"/>
  <c r="B84" i="19"/>
  <c r="B83" i="19"/>
  <c r="B82" i="19"/>
  <c r="B81" i="19"/>
  <c r="B80" i="19"/>
  <c r="B79" i="19"/>
  <c r="B78" i="19"/>
  <c r="B77" i="19"/>
  <c r="B76" i="19"/>
  <c r="B75" i="19"/>
  <c r="B74" i="19"/>
  <c r="B73" i="19"/>
  <c r="B72" i="19"/>
  <c r="B71" i="19"/>
  <c r="B70" i="19"/>
  <c r="B69" i="19"/>
  <c r="B68" i="19"/>
  <c r="C68" i="19"/>
  <c r="B67" i="19"/>
  <c r="C67" i="19"/>
  <c r="B66" i="19"/>
  <c r="C66" i="19"/>
  <c r="B65" i="19"/>
  <c r="C65" i="19"/>
  <c r="B64" i="19"/>
  <c r="C64" i="19"/>
  <c r="B63" i="19"/>
  <c r="C63" i="19"/>
  <c r="B62" i="19"/>
  <c r="C62" i="19"/>
  <c r="B61" i="19"/>
  <c r="C61" i="19"/>
  <c r="B60" i="19"/>
  <c r="C60" i="19"/>
  <c r="B59" i="19"/>
  <c r="C59" i="19"/>
  <c r="B58" i="19"/>
  <c r="C58" i="19"/>
  <c r="B57" i="19"/>
  <c r="C57" i="19"/>
  <c r="B56" i="19"/>
  <c r="C56" i="19"/>
  <c r="B55" i="19"/>
  <c r="C55" i="19"/>
  <c r="B54" i="19"/>
  <c r="C54" i="19"/>
  <c r="B53" i="19"/>
  <c r="C53" i="19"/>
  <c r="B52" i="19"/>
  <c r="C52" i="19"/>
  <c r="B51" i="19"/>
  <c r="C51" i="19"/>
  <c r="B50" i="19"/>
  <c r="C50" i="19"/>
  <c r="B49" i="19"/>
  <c r="C49" i="19"/>
  <c r="B48" i="19"/>
  <c r="C48" i="19"/>
  <c r="B47" i="19"/>
  <c r="C47" i="19"/>
  <c r="B46" i="19"/>
  <c r="C46" i="19"/>
  <c r="B45" i="19"/>
  <c r="C45" i="19"/>
  <c r="B44" i="19"/>
  <c r="C44" i="19"/>
  <c r="B43" i="19"/>
  <c r="C43" i="19"/>
  <c r="B42" i="19"/>
  <c r="C42" i="19"/>
  <c r="B41" i="19"/>
  <c r="C41" i="19"/>
  <c r="B40" i="19"/>
  <c r="C40" i="19"/>
  <c r="B39" i="19"/>
  <c r="C39" i="19"/>
  <c r="B38" i="19"/>
  <c r="C38" i="19"/>
  <c r="B37" i="19"/>
  <c r="C37" i="19"/>
  <c r="B36" i="19"/>
  <c r="C36" i="19"/>
  <c r="B35" i="19"/>
  <c r="C35" i="19"/>
  <c r="B34" i="19"/>
  <c r="C34" i="19"/>
  <c r="B33" i="19"/>
  <c r="C33" i="19"/>
  <c r="B32" i="19"/>
  <c r="C32" i="19"/>
  <c r="B31" i="19"/>
  <c r="C31" i="19"/>
  <c r="B30" i="19"/>
  <c r="C30" i="19"/>
  <c r="B29" i="19"/>
  <c r="C29" i="19"/>
  <c r="B28" i="19"/>
  <c r="C28" i="19"/>
  <c r="B27" i="19"/>
  <c r="C27" i="19"/>
  <c r="B26" i="19"/>
  <c r="C26" i="19"/>
  <c r="B25" i="19"/>
  <c r="C25" i="19"/>
  <c r="B24" i="19"/>
  <c r="C24" i="19"/>
  <c r="B23" i="19"/>
  <c r="C23" i="19"/>
  <c r="B22" i="19"/>
  <c r="C22" i="19"/>
  <c r="B21" i="19"/>
  <c r="C21" i="19"/>
  <c r="B20" i="19"/>
  <c r="C20" i="19"/>
  <c r="B19" i="19"/>
  <c r="C19" i="19"/>
  <c r="B18" i="19"/>
  <c r="C18" i="19"/>
  <c r="B17" i="19"/>
  <c r="C17" i="19"/>
  <c r="B16" i="19"/>
  <c r="C16" i="19"/>
  <c r="C15" i="19"/>
  <c r="B15" i="19"/>
  <c r="B14" i="19"/>
  <c r="C14" i="19"/>
  <c r="B13" i="19"/>
  <c r="C13" i="19"/>
  <c r="C12" i="19"/>
  <c r="B12" i="19"/>
  <c r="B11" i="19"/>
  <c r="C11" i="19"/>
  <c r="B10" i="19"/>
  <c r="C10" i="19"/>
  <c r="B9" i="19"/>
  <c r="C9" i="19"/>
  <c r="B8" i="19"/>
  <c r="C8" i="19"/>
  <c r="C7" i="19"/>
  <c r="B7" i="19"/>
  <c r="J6" i="19"/>
  <c r="O6" i="19"/>
  <c r="I6" i="19"/>
  <c r="N6" i="19"/>
  <c r="L5" i="19"/>
  <c r="Q5" i="19"/>
  <c r="K5" i="19"/>
  <c r="P5" i="19"/>
  <c r="J5" i="19"/>
  <c r="O5" i="19"/>
  <c r="I5" i="19"/>
  <c r="N5" i="19"/>
  <c r="L4" i="19"/>
  <c r="K4" i="19"/>
  <c r="J4" i="19"/>
  <c r="I4" i="19"/>
  <c r="N179" i="17" a="1"/>
  <c r="B179" i="17"/>
  <c r="C179" i="17"/>
  <c r="B178" i="17"/>
  <c r="C178" i="17"/>
  <c r="B177" i="17"/>
  <c r="C177" i="17"/>
  <c r="B176" i="17"/>
  <c r="C176" i="17"/>
  <c r="B175" i="17"/>
  <c r="C175" i="17"/>
  <c r="B174" i="17"/>
  <c r="C174" i="17"/>
  <c r="B173" i="17"/>
  <c r="C173" i="17"/>
  <c r="B172" i="17"/>
  <c r="B171" i="17"/>
  <c r="B170" i="17"/>
  <c r="B169" i="17"/>
  <c r="B168" i="17"/>
  <c r="B167" i="17"/>
  <c r="B166" i="17"/>
  <c r="B165" i="17"/>
  <c r="B164" i="17"/>
  <c r="B163" i="17"/>
  <c r="B162" i="17"/>
  <c r="B161" i="17"/>
  <c r="B160" i="17"/>
  <c r="B159" i="17"/>
  <c r="B158" i="17"/>
  <c r="B157" i="17"/>
  <c r="B156" i="17"/>
  <c r="B155" i="17"/>
  <c r="C155" i="17"/>
  <c r="B154" i="17"/>
  <c r="B153" i="17"/>
  <c r="B152" i="17"/>
  <c r="B151" i="17"/>
  <c r="B150" i="17"/>
  <c r="B149" i="17"/>
  <c r="B148" i="17"/>
  <c r="B147" i="17"/>
  <c r="B146" i="17"/>
  <c r="C146" i="17"/>
  <c r="B145" i="17"/>
  <c r="B144" i="17"/>
  <c r="B143" i="17"/>
  <c r="B142" i="17"/>
  <c r="B141" i="17"/>
  <c r="B140" i="17"/>
  <c r="B139" i="17"/>
  <c r="B138" i="17"/>
  <c r="C138" i="17"/>
  <c r="B137" i="17"/>
  <c r="B136" i="17"/>
  <c r="B135" i="17"/>
  <c r="B134" i="17"/>
  <c r="B133" i="17"/>
  <c r="B132" i="17"/>
  <c r="B131" i="17"/>
  <c r="B130" i="17"/>
  <c r="B129" i="17"/>
  <c r="B128" i="17"/>
  <c r="B127" i="17"/>
  <c r="B126" i="17"/>
  <c r="B125" i="17"/>
  <c r="B124" i="17"/>
  <c r="B123" i="17"/>
  <c r="B122" i="17"/>
  <c r="B121" i="17"/>
  <c r="B120" i="17"/>
  <c r="B119" i="17"/>
  <c r="B118" i="17"/>
  <c r="B117" i="17"/>
  <c r="B116" i="17"/>
  <c r="B115" i="17"/>
  <c r="C115" i="17"/>
  <c r="B114" i="17"/>
  <c r="B113" i="17"/>
  <c r="B112" i="17"/>
  <c r="B111" i="17"/>
  <c r="B110" i="17"/>
  <c r="B109" i="17"/>
  <c r="B108" i="17"/>
  <c r="B107" i="17"/>
  <c r="B106" i="17"/>
  <c r="B105" i="17"/>
  <c r="C104" i="17"/>
  <c r="B104" i="17"/>
  <c r="B103" i="17"/>
  <c r="B102" i="17"/>
  <c r="B101" i="17"/>
  <c r="B100" i="17"/>
  <c r="B99" i="17"/>
  <c r="B98" i="17"/>
  <c r="B97" i="17"/>
  <c r="B96" i="17"/>
  <c r="B95" i="17"/>
  <c r="B94" i="17"/>
  <c r="B93" i="17"/>
  <c r="B92" i="17"/>
  <c r="B91" i="17"/>
  <c r="B90" i="17"/>
  <c r="B89" i="17"/>
  <c r="B88" i="17"/>
  <c r="B87" i="17"/>
  <c r="B86" i="17"/>
  <c r="B85" i="17"/>
  <c r="B84" i="17"/>
  <c r="B83" i="17"/>
  <c r="B82" i="17"/>
  <c r="B81" i="17"/>
  <c r="B80" i="17"/>
  <c r="B79" i="17"/>
  <c r="B78" i="17"/>
  <c r="B77" i="17"/>
  <c r="B76" i="17"/>
  <c r="B75" i="17"/>
  <c r="B74" i="17"/>
  <c r="B73" i="17"/>
  <c r="B72" i="17"/>
  <c r="B71" i="17"/>
  <c r="B70" i="17"/>
  <c r="B69" i="17"/>
  <c r="B68" i="17"/>
  <c r="C68" i="17"/>
  <c r="B67" i="17"/>
  <c r="C67" i="17"/>
  <c r="B66" i="17"/>
  <c r="C66" i="17"/>
  <c r="B65" i="17"/>
  <c r="C65" i="17"/>
  <c r="B64" i="17"/>
  <c r="C64" i="17"/>
  <c r="B63" i="17"/>
  <c r="C63" i="17"/>
  <c r="B62" i="17"/>
  <c r="C62" i="17"/>
  <c r="B61" i="17"/>
  <c r="C61" i="17"/>
  <c r="B60" i="17"/>
  <c r="C60" i="17"/>
  <c r="B59" i="17"/>
  <c r="C59" i="17"/>
  <c r="B58" i="17"/>
  <c r="C58" i="17"/>
  <c r="B57" i="17"/>
  <c r="C57" i="17"/>
  <c r="B56" i="17"/>
  <c r="C56" i="17"/>
  <c r="B55" i="17"/>
  <c r="C55" i="17"/>
  <c r="B54" i="17"/>
  <c r="C54" i="17"/>
  <c r="B53" i="17"/>
  <c r="C53" i="17"/>
  <c r="B52" i="17"/>
  <c r="C52" i="17"/>
  <c r="B51" i="17"/>
  <c r="C51" i="17"/>
  <c r="B50" i="17"/>
  <c r="C50" i="17"/>
  <c r="B49" i="17"/>
  <c r="C49" i="17"/>
  <c r="B48" i="17"/>
  <c r="C48" i="17"/>
  <c r="B47" i="17"/>
  <c r="C47" i="17"/>
  <c r="B46" i="17"/>
  <c r="C46" i="17"/>
  <c r="B45" i="17"/>
  <c r="C45" i="17"/>
  <c r="B44" i="17"/>
  <c r="C44" i="17"/>
  <c r="B43" i="17"/>
  <c r="C43" i="17"/>
  <c r="B42" i="17"/>
  <c r="C42" i="17"/>
  <c r="B41" i="17"/>
  <c r="C41" i="17"/>
  <c r="B40" i="17"/>
  <c r="C40" i="17"/>
  <c r="B39" i="17"/>
  <c r="C39" i="17"/>
  <c r="B38" i="17"/>
  <c r="C38" i="17"/>
  <c r="B37" i="17"/>
  <c r="C37" i="17"/>
  <c r="B36" i="17"/>
  <c r="C36" i="17"/>
  <c r="B35" i="17"/>
  <c r="C35" i="17"/>
  <c r="B34" i="17"/>
  <c r="C34" i="17"/>
  <c r="B33" i="17"/>
  <c r="C33" i="17"/>
  <c r="B32" i="17"/>
  <c r="C32" i="17"/>
  <c r="B31" i="17"/>
  <c r="C31" i="17"/>
  <c r="B30" i="17"/>
  <c r="C30" i="17"/>
  <c r="B29" i="17"/>
  <c r="C29" i="17"/>
  <c r="B28" i="17"/>
  <c r="C28" i="17"/>
  <c r="B27" i="17"/>
  <c r="C27" i="17"/>
  <c r="B26" i="17"/>
  <c r="C26" i="17"/>
  <c r="B25" i="17"/>
  <c r="C25" i="17"/>
  <c r="B24" i="17"/>
  <c r="C24" i="17"/>
  <c r="B23" i="17"/>
  <c r="C23" i="17"/>
  <c r="B22" i="17"/>
  <c r="C22" i="17"/>
  <c r="B21" i="17"/>
  <c r="C21" i="17"/>
  <c r="B20" i="17"/>
  <c r="C20" i="17"/>
  <c r="B19" i="17"/>
  <c r="C19" i="17"/>
  <c r="B18" i="17"/>
  <c r="C18" i="17"/>
  <c r="B17" i="17"/>
  <c r="C17" i="17"/>
  <c r="B16" i="17"/>
  <c r="C16" i="17"/>
  <c r="B15" i="17"/>
  <c r="C15" i="17"/>
  <c r="B14" i="17"/>
  <c r="C14" i="17"/>
  <c r="B13" i="17"/>
  <c r="C13" i="17"/>
  <c r="B12" i="17"/>
  <c r="C12" i="17"/>
  <c r="B11" i="17"/>
  <c r="C11" i="17"/>
  <c r="B10" i="17"/>
  <c r="C10" i="17"/>
  <c r="B9" i="17"/>
  <c r="C9" i="17"/>
  <c r="B8" i="17"/>
  <c r="C8" i="17"/>
  <c r="B7" i="17"/>
  <c r="C7" i="17"/>
  <c r="J6" i="17"/>
  <c r="O6" i="17"/>
  <c r="I6" i="17"/>
  <c r="N6" i="17"/>
  <c r="L5" i="17"/>
  <c r="Q5" i="17"/>
  <c r="K5" i="17"/>
  <c r="P5" i="17"/>
  <c r="J5" i="17"/>
  <c r="O5" i="17"/>
  <c r="I5" i="17"/>
  <c r="N5" i="17"/>
  <c r="L4" i="17"/>
  <c r="K4" i="17"/>
  <c r="J4" i="17"/>
  <c r="I4" i="17"/>
  <c r="N192" i="16"/>
  <c r="N190" i="16"/>
  <c r="N189" i="16" a="1"/>
  <c r="N189" i="16"/>
  <c r="N188" i="16" a="1"/>
  <c r="N188" i="16"/>
  <c r="U188" i="16"/>
  <c r="N187" i="16" a="1"/>
  <c r="N187" i="16"/>
  <c r="N186" i="16" a="1"/>
  <c r="N186" i="16"/>
  <c r="N185" i="16"/>
  <c r="N203" i="16"/>
  <c r="N202" i="16"/>
  <c r="N200" i="16"/>
  <c r="N206" i="16"/>
  <c r="N221" i="16"/>
  <c r="B221" i="16"/>
  <c r="N220" i="16"/>
  <c r="B220" i="16"/>
  <c r="N219" i="16"/>
  <c r="B219" i="16"/>
  <c r="N218" i="16"/>
  <c r="B218" i="16"/>
  <c r="N217" i="16"/>
  <c r="B217" i="16"/>
  <c r="N216" i="16"/>
  <c r="B216" i="16"/>
  <c r="N215" i="16"/>
  <c r="B215" i="16"/>
  <c r="N214" i="16"/>
  <c r="B214" i="16"/>
  <c r="N213" i="16"/>
  <c r="B213" i="16"/>
  <c r="N212" i="16"/>
  <c r="B212" i="16"/>
  <c r="N211" i="16"/>
  <c r="B211" i="16"/>
  <c r="N210" i="16"/>
  <c r="B210" i="16"/>
  <c r="N209" i="16"/>
  <c r="B209" i="16"/>
  <c r="N208" i="16"/>
  <c r="B208" i="16"/>
  <c r="L180" i="16"/>
  <c r="K180" i="16"/>
  <c r="J180" i="16"/>
  <c r="I180" i="16"/>
  <c r="H180" i="16" a="1"/>
  <c r="H180" i="16"/>
  <c r="F180" i="16"/>
  <c r="E180" i="16"/>
  <c r="D180" i="16"/>
  <c r="C180" i="16"/>
  <c r="B180" i="16"/>
  <c r="L179" i="16"/>
  <c r="K179" i="16"/>
  <c r="J179" i="16"/>
  <c r="I179" i="16"/>
  <c r="H179" i="16"/>
  <c r="F179" i="16"/>
  <c r="E179" i="16"/>
  <c r="D179" i="16"/>
  <c r="C179" i="16"/>
  <c r="B179" i="16"/>
  <c r="L178" i="16"/>
  <c r="K178" i="16"/>
  <c r="J178" i="16"/>
  <c r="I178" i="16"/>
  <c r="H178" i="16"/>
  <c r="F178" i="16"/>
  <c r="E178" i="16"/>
  <c r="D178" i="16"/>
  <c r="C178" i="16"/>
  <c r="B178" i="16"/>
  <c r="L177" i="16"/>
  <c r="K177" i="16"/>
  <c r="J177" i="16"/>
  <c r="I177" i="16"/>
  <c r="H177" i="16"/>
  <c r="F177" i="16"/>
  <c r="E177" i="16"/>
  <c r="D177" i="16"/>
  <c r="C177" i="16"/>
  <c r="B177" i="16"/>
  <c r="L176" i="16"/>
  <c r="K176" i="16"/>
  <c r="J176" i="16"/>
  <c r="I176" i="16"/>
  <c r="H176" i="16"/>
  <c r="F176" i="16"/>
  <c r="E176" i="16"/>
  <c r="D176" i="16"/>
  <c r="C176" i="16"/>
  <c r="B176" i="16"/>
  <c r="L175" i="16"/>
  <c r="K175" i="16"/>
  <c r="J175" i="16"/>
  <c r="I175" i="16"/>
  <c r="H175" i="16"/>
  <c r="F175" i="16"/>
  <c r="E175" i="16"/>
  <c r="D175" i="16"/>
  <c r="C175" i="16"/>
  <c r="B175" i="16"/>
  <c r="L174" i="16"/>
  <c r="K174" i="16"/>
  <c r="J174" i="16"/>
  <c r="I174" i="16"/>
  <c r="H174" i="16"/>
  <c r="F174" i="16"/>
  <c r="E174" i="16"/>
  <c r="D174" i="16"/>
  <c r="C174" i="16"/>
  <c r="B174" i="16"/>
  <c r="L173" i="16"/>
  <c r="K173" i="16"/>
  <c r="J173" i="16"/>
  <c r="I173" i="16"/>
  <c r="H173" i="16"/>
  <c r="F173" i="16"/>
  <c r="E173" i="16"/>
  <c r="D173" i="16"/>
  <c r="C173" i="16"/>
  <c r="B173" i="16"/>
  <c r="L172" i="16"/>
  <c r="K172" i="16"/>
  <c r="J172" i="16"/>
  <c r="I172" i="16"/>
  <c r="H172" i="16"/>
  <c r="F172" i="16"/>
  <c r="E172" i="16"/>
  <c r="D172" i="16"/>
  <c r="C172" i="16"/>
  <c r="B172" i="16"/>
  <c r="L171" i="16"/>
  <c r="K171" i="16"/>
  <c r="J171" i="16"/>
  <c r="I171" i="16"/>
  <c r="H171" i="16"/>
  <c r="F171" i="16"/>
  <c r="E171" i="16"/>
  <c r="D171" i="16"/>
  <c r="C171" i="16"/>
  <c r="B171" i="16"/>
  <c r="L170" i="16"/>
  <c r="K170" i="16"/>
  <c r="J170" i="16"/>
  <c r="I170" i="16"/>
  <c r="H170" i="16"/>
  <c r="F170" i="16"/>
  <c r="E170" i="16"/>
  <c r="D170" i="16"/>
  <c r="C170" i="16"/>
  <c r="B170" i="16"/>
  <c r="L169" i="16"/>
  <c r="K169" i="16"/>
  <c r="J169" i="16"/>
  <c r="I169" i="16"/>
  <c r="H169" i="16"/>
  <c r="F169" i="16"/>
  <c r="E169" i="16"/>
  <c r="D169" i="16"/>
  <c r="C169" i="16"/>
  <c r="B169" i="16"/>
  <c r="L168" i="16"/>
  <c r="K168" i="16"/>
  <c r="J168" i="16"/>
  <c r="I168" i="16"/>
  <c r="H168" i="16"/>
  <c r="F168" i="16"/>
  <c r="E168" i="16"/>
  <c r="D168" i="16"/>
  <c r="C168" i="16"/>
  <c r="B168" i="16"/>
  <c r="L167" i="16"/>
  <c r="K167" i="16"/>
  <c r="J167" i="16"/>
  <c r="I167" i="16"/>
  <c r="H167" i="16"/>
  <c r="F167" i="16"/>
  <c r="E167" i="16"/>
  <c r="D167" i="16"/>
  <c r="C167" i="16"/>
  <c r="B167" i="16"/>
  <c r="L166" i="16"/>
  <c r="K166" i="16"/>
  <c r="J166" i="16"/>
  <c r="I166" i="16"/>
  <c r="H166" i="16"/>
  <c r="F166" i="16"/>
  <c r="E166" i="16"/>
  <c r="D166" i="16"/>
  <c r="C166" i="16"/>
  <c r="B166" i="16"/>
  <c r="L165" i="16"/>
  <c r="K165" i="16"/>
  <c r="J165" i="16"/>
  <c r="I165" i="16"/>
  <c r="H165" i="16"/>
  <c r="F165" i="16"/>
  <c r="E165" i="16"/>
  <c r="D165" i="16"/>
  <c r="C165" i="16"/>
  <c r="B165" i="16"/>
  <c r="L164" i="16"/>
  <c r="K164" i="16"/>
  <c r="J164" i="16"/>
  <c r="I164" i="16"/>
  <c r="H164" i="16"/>
  <c r="F164" i="16"/>
  <c r="E164" i="16"/>
  <c r="D164" i="16"/>
  <c r="C164" i="16"/>
  <c r="B164" i="16"/>
  <c r="L163" i="16"/>
  <c r="K163" i="16"/>
  <c r="J163" i="16"/>
  <c r="I163" i="16"/>
  <c r="H163" i="16"/>
  <c r="F163" i="16"/>
  <c r="E163" i="16"/>
  <c r="D163" i="16"/>
  <c r="C163" i="16"/>
  <c r="B163" i="16"/>
  <c r="L162" i="16"/>
  <c r="K162" i="16"/>
  <c r="J162" i="16"/>
  <c r="I162" i="16"/>
  <c r="H162" i="16"/>
  <c r="F162" i="16"/>
  <c r="E162" i="16"/>
  <c r="D162" i="16"/>
  <c r="C162" i="16"/>
  <c r="B162" i="16"/>
  <c r="L161" i="16"/>
  <c r="K161" i="16"/>
  <c r="J161" i="16"/>
  <c r="I161" i="16"/>
  <c r="H161" i="16"/>
  <c r="F161" i="16"/>
  <c r="E161" i="16"/>
  <c r="D161" i="16"/>
  <c r="C161" i="16"/>
  <c r="B161" i="16"/>
  <c r="L160" i="16"/>
  <c r="K160" i="16"/>
  <c r="J160" i="16"/>
  <c r="I160" i="16"/>
  <c r="H160" i="16"/>
  <c r="F160" i="16"/>
  <c r="E160" i="16"/>
  <c r="D160" i="16"/>
  <c r="C160" i="16"/>
  <c r="B160" i="16"/>
  <c r="L159" i="16"/>
  <c r="K159" i="16"/>
  <c r="J159" i="16"/>
  <c r="I159" i="16"/>
  <c r="H159" i="16"/>
  <c r="F159" i="16"/>
  <c r="E159" i="16"/>
  <c r="D159" i="16"/>
  <c r="C159" i="16"/>
  <c r="B159" i="16"/>
  <c r="L158" i="16"/>
  <c r="K158" i="16"/>
  <c r="J158" i="16"/>
  <c r="I158" i="16"/>
  <c r="H158" i="16"/>
  <c r="F158" i="16"/>
  <c r="E158" i="16"/>
  <c r="D158" i="16"/>
  <c r="C158" i="16"/>
  <c r="B158" i="16"/>
  <c r="L157" i="16"/>
  <c r="K157" i="16"/>
  <c r="J157" i="16"/>
  <c r="I157" i="16"/>
  <c r="H157" i="16"/>
  <c r="F157" i="16"/>
  <c r="E157" i="16"/>
  <c r="D157" i="16"/>
  <c r="C157" i="16"/>
  <c r="B157" i="16"/>
  <c r="L156" i="16"/>
  <c r="K156" i="16"/>
  <c r="J156" i="16"/>
  <c r="I156" i="16"/>
  <c r="H156" i="16"/>
  <c r="F156" i="16"/>
  <c r="E156" i="16"/>
  <c r="D156" i="16"/>
  <c r="C156" i="16"/>
  <c r="B156" i="16"/>
  <c r="L155" i="16"/>
  <c r="K155" i="16"/>
  <c r="J155" i="16"/>
  <c r="I155" i="16"/>
  <c r="H155" i="16"/>
  <c r="F155" i="16"/>
  <c r="E155" i="16"/>
  <c r="D155" i="16"/>
  <c r="C155" i="16"/>
  <c r="B155" i="16"/>
  <c r="L154" i="16"/>
  <c r="K154" i="16"/>
  <c r="J154" i="16"/>
  <c r="I154" i="16"/>
  <c r="H154" i="16"/>
  <c r="F154" i="16"/>
  <c r="E154" i="16"/>
  <c r="D154" i="16"/>
  <c r="C154" i="16"/>
  <c r="B154" i="16"/>
  <c r="L153" i="16"/>
  <c r="K153" i="16"/>
  <c r="J153" i="16"/>
  <c r="I153" i="16"/>
  <c r="H153" i="16"/>
  <c r="F153" i="16"/>
  <c r="E153" i="16"/>
  <c r="D153" i="16"/>
  <c r="C153" i="16"/>
  <c r="B153" i="16"/>
  <c r="L152" i="16"/>
  <c r="K152" i="16"/>
  <c r="J152" i="16"/>
  <c r="I152" i="16"/>
  <c r="H152" i="16"/>
  <c r="F152" i="16"/>
  <c r="E152" i="16"/>
  <c r="D152" i="16"/>
  <c r="C152" i="16"/>
  <c r="B152" i="16"/>
  <c r="L151" i="16"/>
  <c r="K151" i="16"/>
  <c r="J151" i="16"/>
  <c r="I151" i="16"/>
  <c r="H151" i="16"/>
  <c r="F151" i="16"/>
  <c r="E151" i="16"/>
  <c r="D151" i="16"/>
  <c r="C151" i="16"/>
  <c r="B151" i="16"/>
  <c r="L150" i="16"/>
  <c r="K150" i="16"/>
  <c r="J150" i="16"/>
  <c r="I150" i="16"/>
  <c r="H150" i="16"/>
  <c r="F150" i="16"/>
  <c r="E150" i="16"/>
  <c r="D150" i="16"/>
  <c r="C150" i="16"/>
  <c r="B150" i="16"/>
  <c r="L149" i="16"/>
  <c r="K149" i="16"/>
  <c r="J149" i="16"/>
  <c r="I149" i="16"/>
  <c r="H149" i="16"/>
  <c r="F149" i="16"/>
  <c r="E149" i="16"/>
  <c r="D149" i="16"/>
  <c r="C149" i="16"/>
  <c r="B149" i="16"/>
  <c r="L148" i="16"/>
  <c r="K148" i="16"/>
  <c r="J148" i="16"/>
  <c r="I148" i="16"/>
  <c r="H148" i="16"/>
  <c r="F148" i="16"/>
  <c r="E148" i="16"/>
  <c r="D148" i="16"/>
  <c r="C148" i="16"/>
  <c r="B148" i="16"/>
  <c r="L147" i="16"/>
  <c r="K147" i="16"/>
  <c r="J147" i="16"/>
  <c r="I147" i="16"/>
  <c r="H147" i="16"/>
  <c r="F147" i="16"/>
  <c r="E147" i="16"/>
  <c r="D147" i="16"/>
  <c r="C147" i="16"/>
  <c r="B147" i="16"/>
  <c r="L146" i="16"/>
  <c r="K146" i="16"/>
  <c r="J146" i="16"/>
  <c r="I146" i="16"/>
  <c r="H146" i="16"/>
  <c r="F146" i="16"/>
  <c r="E146" i="16"/>
  <c r="D146" i="16"/>
  <c r="C146" i="16"/>
  <c r="B146" i="16"/>
  <c r="L145" i="16"/>
  <c r="K145" i="16"/>
  <c r="J145" i="16"/>
  <c r="I145" i="16"/>
  <c r="H145" i="16"/>
  <c r="F145" i="16"/>
  <c r="E145" i="16"/>
  <c r="D145" i="16"/>
  <c r="C145" i="16"/>
  <c r="B145" i="16"/>
  <c r="L144" i="16"/>
  <c r="K144" i="16"/>
  <c r="J144" i="16"/>
  <c r="I144" i="16"/>
  <c r="H144" i="16"/>
  <c r="F144" i="16"/>
  <c r="E144" i="16"/>
  <c r="D144" i="16"/>
  <c r="C144" i="16"/>
  <c r="B144" i="16"/>
  <c r="L143" i="16"/>
  <c r="K143" i="16"/>
  <c r="J143" i="16"/>
  <c r="I143" i="16"/>
  <c r="H143" i="16"/>
  <c r="F143" i="16"/>
  <c r="E143" i="16"/>
  <c r="D143" i="16"/>
  <c r="C143" i="16"/>
  <c r="B143" i="16"/>
  <c r="L142" i="16"/>
  <c r="K142" i="16"/>
  <c r="J142" i="16"/>
  <c r="I142" i="16"/>
  <c r="H142" i="16"/>
  <c r="F142" i="16"/>
  <c r="E142" i="16"/>
  <c r="D142" i="16"/>
  <c r="C142" i="16"/>
  <c r="B142" i="16"/>
  <c r="L141" i="16"/>
  <c r="K141" i="16"/>
  <c r="J141" i="16"/>
  <c r="I141" i="16"/>
  <c r="H141" i="16"/>
  <c r="F141" i="16"/>
  <c r="E141" i="16"/>
  <c r="D141" i="16"/>
  <c r="C141" i="16"/>
  <c r="B141" i="16"/>
  <c r="L140" i="16"/>
  <c r="K140" i="16"/>
  <c r="J140" i="16"/>
  <c r="I140" i="16"/>
  <c r="H140" i="16"/>
  <c r="F140" i="16"/>
  <c r="E140" i="16"/>
  <c r="D140" i="16"/>
  <c r="C140" i="16"/>
  <c r="B140" i="16"/>
  <c r="L139" i="16"/>
  <c r="K139" i="16"/>
  <c r="J139" i="16"/>
  <c r="I139" i="16"/>
  <c r="H139" i="16"/>
  <c r="F139" i="16"/>
  <c r="E139" i="16"/>
  <c r="D139" i="16"/>
  <c r="C139" i="16"/>
  <c r="B139" i="16"/>
  <c r="L138" i="16"/>
  <c r="K138" i="16"/>
  <c r="J138" i="16"/>
  <c r="I138" i="16"/>
  <c r="H138" i="16"/>
  <c r="F138" i="16"/>
  <c r="E138" i="16"/>
  <c r="D138" i="16"/>
  <c r="C138" i="16"/>
  <c r="B138" i="16"/>
  <c r="L137" i="16"/>
  <c r="K137" i="16"/>
  <c r="J137" i="16"/>
  <c r="I137" i="16"/>
  <c r="H137" i="16"/>
  <c r="F137" i="16"/>
  <c r="E137" i="16"/>
  <c r="D137" i="16"/>
  <c r="C137" i="16"/>
  <c r="B137" i="16"/>
  <c r="L136" i="16"/>
  <c r="K136" i="16"/>
  <c r="J136" i="16"/>
  <c r="I136" i="16"/>
  <c r="H136" i="16"/>
  <c r="F136" i="16"/>
  <c r="E136" i="16"/>
  <c r="D136" i="16"/>
  <c r="C136" i="16"/>
  <c r="B136" i="16"/>
  <c r="L135" i="16"/>
  <c r="K135" i="16"/>
  <c r="J135" i="16"/>
  <c r="I135" i="16"/>
  <c r="H135" i="16"/>
  <c r="F135" i="16"/>
  <c r="E135" i="16"/>
  <c r="D135" i="16"/>
  <c r="C135" i="16"/>
  <c r="B135" i="16"/>
  <c r="L134" i="16"/>
  <c r="K134" i="16"/>
  <c r="J134" i="16"/>
  <c r="I134" i="16"/>
  <c r="H134" i="16"/>
  <c r="F134" i="16"/>
  <c r="E134" i="16"/>
  <c r="D134" i="16"/>
  <c r="C134" i="16"/>
  <c r="B134" i="16"/>
  <c r="L133" i="16"/>
  <c r="K133" i="16"/>
  <c r="J133" i="16"/>
  <c r="I133" i="16"/>
  <c r="H133" i="16"/>
  <c r="F133" i="16"/>
  <c r="E133" i="16"/>
  <c r="D133" i="16"/>
  <c r="C133" i="16"/>
  <c r="B133" i="16"/>
  <c r="L132" i="16"/>
  <c r="K132" i="16"/>
  <c r="J132" i="16"/>
  <c r="I132" i="16"/>
  <c r="H132" i="16"/>
  <c r="F132" i="16"/>
  <c r="E132" i="16"/>
  <c r="D132" i="16"/>
  <c r="C132" i="16"/>
  <c r="B132" i="16"/>
  <c r="L131" i="16"/>
  <c r="K131" i="16"/>
  <c r="J131" i="16"/>
  <c r="I131" i="16"/>
  <c r="H131" i="16"/>
  <c r="F131" i="16"/>
  <c r="E131" i="16"/>
  <c r="D131" i="16"/>
  <c r="C131" i="16"/>
  <c r="B131" i="16"/>
  <c r="L130" i="16"/>
  <c r="K130" i="16"/>
  <c r="J130" i="16"/>
  <c r="I130" i="16"/>
  <c r="H130" i="16"/>
  <c r="F130" i="16"/>
  <c r="E130" i="16"/>
  <c r="D130" i="16"/>
  <c r="C130" i="16"/>
  <c r="B130" i="16"/>
  <c r="L129" i="16"/>
  <c r="K129" i="16"/>
  <c r="J129" i="16"/>
  <c r="I129" i="16"/>
  <c r="H129" i="16"/>
  <c r="F129" i="16"/>
  <c r="E129" i="16"/>
  <c r="D129" i="16"/>
  <c r="C129" i="16"/>
  <c r="B129" i="16"/>
  <c r="L128" i="16"/>
  <c r="K128" i="16"/>
  <c r="J128" i="16"/>
  <c r="I128" i="16"/>
  <c r="H128" i="16"/>
  <c r="F128" i="16"/>
  <c r="E128" i="16"/>
  <c r="D128" i="16"/>
  <c r="C128" i="16"/>
  <c r="B128" i="16"/>
  <c r="L127" i="16"/>
  <c r="K127" i="16"/>
  <c r="J127" i="16"/>
  <c r="I127" i="16"/>
  <c r="H127" i="16"/>
  <c r="F127" i="16"/>
  <c r="E127" i="16"/>
  <c r="D127" i="16"/>
  <c r="C127" i="16"/>
  <c r="B127" i="16"/>
  <c r="L126" i="16"/>
  <c r="K126" i="16"/>
  <c r="J126" i="16"/>
  <c r="I126" i="16"/>
  <c r="H126" i="16"/>
  <c r="F126" i="16"/>
  <c r="E126" i="16"/>
  <c r="D126" i="16"/>
  <c r="C126" i="16"/>
  <c r="B126" i="16"/>
  <c r="L125" i="16"/>
  <c r="K125" i="16"/>
  <c r="J125" i="16"/>
  <c r="I125" i="16"/>
  <c r="H125" i="16"/>
  <c r="F125" i="16"/>
  <c r="E125" i="16"/>
  <c r="D125" i="16"/>
  <c r="C125" i="16"/>
  <c r="B125" i="16"/>
  <c r="L124" i="16"/>
  <c r="K124" i="16"/>
  <c r="J124" i="16"/>
  <c r="I124" i="16"/>
  <c r="H124" i="16"/>
  <c r="F124" i="16"/>
  <c r="E124" i="16"/>
  <c r="D124" i="16"/>
  <c r="C124" i="16"/>
  <c r="B124" i="16"/>
  <c r="L123" i="16"/>
  <c r="K123" i="16"/>
  <c r="J123" i="16"/>
  <c r="I123" i="16"/>
  <c r="H123" i="16"/>
  <c r="F123" i="16"/>
  <c r="E123" i="16"/>
  <c r="D123" i="16"/>
  <c r="C123" i="16"/>
  <c r="B123" i="16"/>
  <c r="L122" i="16"/>
  <c r="K122" i="16"/>
  <c r="J122" i="16"/>
  <c r="I122" i="16"/>
  <c r="H122" i="16"/>
  <c r="F122" i="16"/>
  <c r="E122" i="16"/>
  <c r="D122" i="16"/>
  <c r="C122" i="16"/>
  <c r="B122" i="16"/>
  <c r="L121" i="16"/>
  <c r="K121" i="16"/>
  <c r="J121" i="16"/>
  <c r="I121" i="16"/>
  <c r="H121" i="16"/>
  <c r="F121" i="16"/>
  <c r="E121" i="16"/>
  <c r="D121" i="16"/>
  <c r="C121" i="16"/>
  <c r="B121" i="16"/>
  <c r="L120" i="16"/>
  <c r="K120" i="16"/>
  <c r="J120" i="16"/>
  <c r="I120" i="16"/>
  <c r="H120" i="16"/>
  <c r="F120" i="16"/>
  <c r="E120" i="16"/>
  <c r="D120" i="16"/>
  <c r="C120" i="16"/>
  <c r="B120" i="16"/>
  <c r="L119" i="16"/>
  <c r="K119" i="16"/>
  <c r="J119" i="16"/>
  <c r="I119" i="16"/>
  <c r="H119" i="16"/>
  <c r="F119" i="16"/>
  <c r="E119" i="16"/>
  <c r="D119" i="16"/>
  <c r="C119" i="16"/>
  <c r="B119" i="16"/>
  <c r="L118" i="16"/>
  <c r="K118" i="16"/>
  <c r="J118" i="16"/>
  <c r="I118" i="16"/>
  <c r="H118" i="16"/>
  <c r="F118" i="16"/>
  <c r="E118" i="16"/>
  <c r="D118" i="16"/>
  <c r="C118" i="16"/>
  <c r="B118" i="16"/>
  <c r="L117" i="16"/>
  <c r="K117" i="16"/>
  <c r="J117" i="16"/>
  <c r="I117" i="16"/>
  <c r="H117" i="16"/>
  <c r="F117" i="16"/>
  <c r="E117" i="16"/>
  <c r="D117" i="16"/>
  <c r="C117" i="16"/>
  <c r="B117" i="16"/>
  <c r="L116" i="16"/>
  <c r="K116" i="16"/>
  <c r="J116" i="16"/>
  <c r="I116" i="16"/>
  <c r="H116" i="16"/>
  <c r="F116" i="16"/>
  <c r="E116" i="16"/>
  <c r="D116" i="16"/>
  <c r="C116" i="16"/>
  <c r="B116" i="16"/>
  <c r="L115" i="16"/>
  <c r="K115" i="16"/>
  <c r="J115" i="16"/>
  <c r="I115" i="16"/>
  <c r="H115" i="16"/>
  <c r="F115" i="16"/>
  <c r="E115" i="16"/>
  <c r="D115" i="16"/>
  <c r="C115" i="16"/>
  <c r="B115" i="16"/>
  <c r="L114" i="16"/>
  <c r="K114" i="16"/>
  <c r="J114" i="16"/>
  <c r="I114" i="16"/>
  <c r="H114" i="16"/>
  <c r="F114" i="16"/>
  <c r="E114" i="16"/>
  <c r="D114" i="16"/>
  <c r="C114" i="16"/>
  <c r="B114" i="16"/>
  <c r="L113" i="16"/>
  <c r="K113" i="16"/>
  <c r="J113" i="16"/>
  <c r="I113" i="16"/>
  <c r="H113" i="16"/>
  <c r="F113" i="16"/>
  <c r="E113" i="16"/>
  <c r="D113" i="16"/>
  <c r="C113" i="16"/>
  <c r="B113" i="16"/>
  <c r="L112" i="16"/>
  <c r="K112" i="16"/>
  <c r="J112" i="16"/>
  <c r="I112" i="16"/>
  <c r="H112" i="16"/>
  <c r="F112" i="16"/>
  <c r="E112" i="16"/>
  <c r="D112" i="16"/>
  <c r="C112" i="16"/>
  <c r="B112" i="16"/>
  <c r="L111" i="16"/>
  <c r="K111" i="16"/>
  <c r="J111" i="16"/>
  <c r="I111" i="16"/>
  <c r="H111" i="16"/>
  <c r="F111" i="16"/>
  <c r="E111" i="16"/>
  <c r="D111" i="16"/>
  <c r="C111" i="16"/>
  <c r="B111" i="16"/>
  <c r="L110" i="16"/>
  <c r="K110" i="16"/>
  <c r="J110" i="16"/>
  <c r="I110" i="16"/>
  <c r="H110" i="16"/>
  <c r="F110" i="16"/>
  <c r="E110" i="16"/>
  <c r="D110" i="16"/>
  <c r="C110" i="16"/>
  <c r="B110" i="16"/>
  <c r="L109" i="16"/>
  <c r="K109" i="16"/>
  <c r="J109" i="16"/>
  <c r="I109" i="16"/>
  <c r="H109" i="16"/>
  <c r="F109" i="16"/>
  <c r="E109" i="16"/>
  <c r="D109" i="16"/>
  <c r="C109" i="16"/>
  <c r="B109" i="16"/>
  <c r="L108" i="16"/>
  <c r="K108" i="16"/>
  <c r="J108" i="16"/>
  <c r="I108" i="16"/>
  <c r="H108" i="16"/>
  <c r="F108" i="16"/>
  <c r="E108" i="16"/>
  <c r="D108" i="16"/>
  <c r="C108" i="16"/>
  <c r="B108" i="16"/>
  <c r="L107" i="16"/>
  <c r="K107" i="16"/>
  <c r="J107" i="16"/>
  <c r="I107" i="16"/>
  <c r="H107" i="16"/>
  <c r="F107" i="16"/>
  <c r="E107" i="16"/>
  <c r="D107" i="16"/>
  <c r="C107" i="16"/>
  <c r="B107" i="16"/>
  <c r="L106" i="16"/>
  <c r="K106" i="16"/>
  <c r="J106" i="16"/>
  <c r="I106" i="16"/>
  <c r="H106" i="16"/>
  <c r="F106" i="16"/>
  <c r="E106" i="16"/>
  <c r="D106" i="16"/>
  <c r="C106" i="16"/>
  <c r="B106" i="16"/>
  <c r="L105" i="16"/>
  <c r="K105" i="16"/>
  <c r="J105" i="16"/>
  <c r="I105" i="16"/>
  <c r="H105" i="16"/>
  <c r="F105" i="16"/>
  <c r="E105" i="16"/>
  <c r="D105" i="16"/>
  <c r="C105" i="16"/>
  <c r="B105" i="16"/>
  <c r="L104" i="16"/>
  <c r="K104" i="16"/>
  <c r="J104" i="16"/>
  <c r="I104" i="16"/>
  <c r="H104" i="16"/>
  <c r="F104" i="16"/>
  <c r="E104" i="16"/>
  <c r="D104" i="16"/>
  <c r="C104" i="16"/>
  <c r="B104" i="16"/>
  <c r="L103" i="16"/>
  <c r="K103" i="16"/>
  <c r="J103" i="16"/>
  <c r="I103" i="16"/>
  <c r="H103" i="16"/>
  <c r="F103" i="16"/>
  <c r="E103" i="16"/>
  <c r="D103" i="16"/>
  <c r="C103" i="16"/>
  <c r="B103" i="16"/>
  <c r="L102" i="16"/>
  <c r="K102" i="16"/>
  <c r="J102" i="16"/>
  <c r="I102" i="16"/>
  <c r="H102" i="16"/>
  <c r="F102" i="16"/>
  <c r="E102" i="16"/>
  <c r="D102" i="16"/>
  <c r="C102" i="16"/>
  <c r="B102" i="16"/>
  <c r="L101" i="16"/>
  <c r="K101" i="16"/>
  <c r="J101" i="16"/>
  <c r="I101" i="16"/>
  <c r="H101" i="16"/>
  <c r="F101" i="16"/>
  <c r="E101" i="16"/>
  <c r="D101" i="16"/>
  <c r="C101" i="16"/>
  <c r="B101" i="16"/>
  <c r="L100" i="16"/>
  <c r="K100" i="16"/>
  <c r="J100" i="16"/>
  <c r="I100" i="16"/>
  <c r="H100" i="16"/>
  <c r="F100" i="16"/>
  <c r="E100" i="16"/>
  <c r="D100" i="16"/>
  <c r="C100" i="16"/>
  <c r="B100" i="16"/>
  <c r="L99" i="16"/>
  <c r="K99" i="16"/>
  <c r="J99" i="16"/>
  <c r="I99" i="16"/>
  <c r="H99" i="16"/>
  <c r="F99" i="16"/>
  <c r="E99" i="16"/>
  <c r="D99" i="16"/>
  <c r="C99" i="16"/>
  <c r="B99" i="16"/>
  <c r="L98" i="16"/>
  <c r="K98" i="16"/>
  <c r="J98" i="16"/>
  <c r="I98" i="16"/>
  <c r="H98" i="16"/>
  <c r="F98" i="16"/>
  <c r="E98" i="16"/>
  <c r="D98" i="16"/>
  <c r="C98" i="16"/>
  <c r="B98" i="16"/>
  <c r="L97" i="16"/>
  <c r="K97" i="16"/>
  <c r="J97" i="16"/>
  <c r="I97" i="16"/>
  <c r="H97" i="16"/>
  <c r="F97" i="16"/>
  <c r="E97" i="16"/>
  <c r="D97" i="16"/>
  <c r="C97" i="16"/>
  <c r="B97" i="16"/>
  <c r="L96" i="16"/>
  <c r="K96" i="16"/>
  <c r="J96" i="16"/>
  <c r="I96" i="16"/>
  <c r="H96" i="16"/>
  <c r="F96" i="16"/>
  <c r="E96" i="16"/>
  <c r="D96" i="16"/>
  <c r="C96" i="16"/>
  <c r="B96" i="16"/>
  <c r="L95" i="16"/>
  <c r="K95" i="16"/>
  <c r="J95" i="16"/>
  <c r="I95" i="16"/>
  <c r="H95" i="16"/>
  <c r="F95" i="16"/>
  <c r="E95" i="16"/>
  <c r="D95" i="16"/>
  <c r="C95" i="16"/>
  <c r="B95" i="16"/>
  <c r="L94" i="16"/>
  <c r="K94" i="16"/>
  <c r="J94" i="16"/>
  <c r="I94" i="16"/>
  <c r="H94" i="16"/>
  <c r="F94" i="16"/>
  <c r="E94" i="16"/>
  <c r="D94" i="16"/>
  <c r="C94" i="16"/>
  <c r="B94" i="16"/>
  <c r="L93" i="16"/>
  <c r="K93" i="16"/>
  <c r="J93" i="16"/>
  <c r="I93" i="16"/>
  <c r="H93" i="16"/>
  <c r="F93" i="16"/>
  <c r="E93" i="16"/>
  <c r="D93" i="16"/>
  <c r="C93" i="16"/>
  <c r="B93" i="16"/>
  <c r="L92" i="16"/>
  <c r="K92" i="16"/>
  <c r="J92" i="16"/>
  <c r="I92" i="16"/>
  <c r="H92" i="16"/>
  <c r="F92" i="16"/>
  <c r="E92" i="16"/>
  <c r="D92" i="16"/>
  <c r="C92" i="16"/>
  <c r="B92" i="16"/>
  <c r="L91" i="16"/>
  <c r="K91" i="16"/>
  <c r="J91" i="16"/>
  <c r="I91" i="16"/>
  <c r="H91" i="16"/>
  <c r="F91" i="16"/>
  <c r="E91" i="16"/>
  <c r="D91" i="16"/>
  <c r="C91" i="16"/>
  <c r="B91" i="16"/>
  <c r="L90" i="16"/>
  <c r="K90" i="16"/>
  <c r="J90" i="16"/>
  <c r="I90" i="16"/>
  <c r="H90" i="16"/>
  <c r="F90" i="16"/>
  <c r="E90" i="16"/>
  <c r="D90" i="16"/>
  <c r="C90" i="16"/>
  <c r="B90" i="16"/>
  <c r="L89" i="16"/>
  <c r="K89" i="16"/>
  <c r="J89" i="16"/>
  <c r="I89" i="16"/>
  <c r="H89" i="16"/>
  <c r="F89" i="16"/>
  <c r="E89" i="16"/>
  <c r="D89" i="16"/>
  <c r="C89" i="16"/>
  <c r="B89" i="16"/>
  <c r="L88" i="16"/>
  <c r="K88" i="16"/>
  <c r="J88" i="16"/>
  <c r="I88" i="16"/>
  <c r="H88" i="16"/>
  <c r="F88" i="16"/>
  <c r="E88" i="16"/>
  <c r="D88" i="16"/>
  <c r="C88" i="16"/>
  <c r="B88" i="16"/>
  <c r="L87" i="16"/>
  <c r="K87" i="16"/>
  <c r="J87" i="16"/>
  <c r="I87" i="16"/>
  <c r="H87" i="16"/>
  <c r="F87" i="16"/>
  <c r="E87" i="16"/>
  <c r="D87" i="16"/>
  <c r="C87" i="16"/>
  <c r="B87" i="16"/>
  <c r="L86" i="16"/>
  <c r="K86" i="16"/>
  <c r="J86" i="16"/>
  <c r="I86" i="16"/>
  <c r="H86" i="16"/>
  <c r="F86" i="16"/>
  <c r="E86" i="16"/>
  <c r="D86" i="16"/>
  <c r="C86" i="16"/>
  <c r="B86" i="16"/>
  <c r="L85" i="16"/>
  <c r="K85" i="16"/>
  <c r="J85" i="16"/>
  <c r="I85" i="16"/>
  <c r="H85" i="16"/>
  <c r="F85" i="16"/>
  <c r="E85" i="16"/>
  <c r="D85" i="16"/>
  <c r="C85" i="16"/>
  <c r="B85" i="16"/>
  <c r="L84" i="16"/>
  <c r="K84" i="16"/>
  <c r="J84" i="16"/>
  <c r="I84" i="16"/>
  <c r="H84" i="16"/>
  <c r="F84" i="16"/>
  <c r="E84" i="16"/>
  <c r="D84" i="16"/>
  <c r="C84" i="16"/>
  <c r="B84" i="16"/>
  <c r="L83" i="16"/>
  <c r="K83" i="16"/>
  <c r="J83" i="16"/>
  <c r="I83" i="16"/>
  <c r="H83" i="16"/>
  <c r="F83" i="16"/>
  <c r="E83" i="16"/>
  <c r="D83" i="16"/>
  <c r="C83" i="16"/>
  <c r="B83" i="16"/>
  <c r="L82" i="16"/>
  <c r="K82" i="16"/>
  <c r="J82" i="16"/>
  <c r="I82" i="16"/>
  <c r="H82" i="16"/>
  <c r="F82" i="16"/>
  <c r="E82" i="16"/>
  <c r="D82" i="16"/>
  <c r="C82" i="16"/>
  <c r="B82" i="16"/>
  <c r="L81" i="16"/>
  <c r="K81" i="16"/>
  <c r="J81" i="16"/>
  <c r="I81" i="16"/>
  <c r="H81" i="16"/>
  <c r="F81" i="16"/>
  <c r="E81" i="16"/>
  <c r="D81" i="16"/>
  <c r="C81" i="16"/>
  <c r="B81" i="16"/>
  <c r="L80" i="16"/>
  <c r="K80" i="16"/>
  <c r="J80" i="16"/>
  <c r="I80" i="16"/>
  <c r="H80" i="16"/>
  <c r="F80" i="16"/>
  <c r="E80" i="16"/>
  <c r="D80" i="16"/>
  <c r="C80" i="16"/>
  <c r="B80" i="16"/>
  <c r="L79" i="16"/>
  <c r="K79" i="16"/>
  <c r="J79" i="16"/>
  <c r="I79" i="16"/>
  <c r="H79" i="16"/>
  <c r="F79" i="16"/>
  <c r="E79" i="16"/>
  <c r="D79" i="16"/>
  <c r="C79" i="16"/>
  <c r="B79" i="16"/>
  <c r="L78" i="16"/>
  <c r="K78" i="16"/>
  <c r="J78" i="16"/>
  <c r="I78" i="16"/>
  <c r="H78" i="16"/>
  <c r="F78" i="16"/>
  <c r="E78" i="16"/>
  <c r="D78" i="16"/>
  <c r="C78" i="16"/>
  <c r="B78" i="16"/>
  <c r="L77" i="16"/>
  <c r="K77" i="16"/>
  <c r="J77" i="16"/>
  <c r="I77" i="16"/>
  <c r="H77" i="16"/>
  <c r="F77" i="16"/>
  <c r="E77" i="16"/>
  <c r="D77" i="16"/>
  <c r="C77" i="16"/>
  <c r="B77" i="16"/>
  <c r="L76" i="16"/>
  <c r="K76" i="16"/>
  <c r="J76" i="16"/>
  <c r="I76" i="16"/>
  <c r="H76" i="16"/>
  <c r="F76" i="16"/>
  <c r="E76" i="16"/>
  <c r="D76" i="16"/>
  <c r="C76" i="16"/>
  <c r="B76" i="16"/>
  <c r="L75" i="16"/>
  <c r="K75" i="16"/>
  <c r="J75" i="16"/>
  <c r="I75" i="16"/>
  <c r="H75" i="16"/>
  <c r="F75" i="16"/>
  <c r="E75" i="16"/>
  <c r="D75" i="16"/>
  <c r="C75" i="16"/>
  <c r="B75" i="16"/>
  <c r="L74" i="16"/>
  <c r="K74" i="16"/>
  <c r="J74" i="16"/>
  <c r="I74" i="16"/>
  <c r="H74" i="16"/>
  <c r="F74" i="16"/>
  <c r="E74" i="16"/>
  <c r="D74" i="16"/>
  <c r="C74" i="16"/>
  <c r="B74" i="16"/>
  <c r="L73" i="16"/>
  <c r="K73" i="16"/>
  <c r="J73" i="16"/>
  <c r="I73" i="16"/>
  <c r="H73" i="16"/>
  <c r="F73" i="16"/>
  <c r="E73" i="16"/>
  <c r="D73" i="16"/>
  <c r="C73" i="16"/>
  <c r="B73" i="16"/>
  <c r="L72" i="16"/>
  <c r="K72" i="16"/>
  <c r="J72" i="16"/>
  <c r="I72" i="16"/>
  <c r="H72" i="16"/>
  <c r="F72" i="16"/>
  <c r="E72" i="16"/>
  <c r="D72" i="16"/>
  <c r="C72" i="16"/>
  <c r="B72" i="16"/>
  <c r="L71" i="16"/>
  <c r="K71" i="16"/>
  <c r="J71" i="16"/>
  <c r="I71" i="16"/>
  <c r="H71" i="16"/>
  <c r="F71" i="16"/>
  <c r="E71" i="16"/>
  <c r="D71" i="16"/>
  <c r="C71" i="16"/>
  <c r="B71" i="16"/>
  <c r="L70" i="16"/>
  <c r="K70" i="16"/>
  <c r="J70" i="16"/>
  <c r="I70" i="16"/>
  <c r="H70" i="16"/>
  <c r="F70" i="16"/>
  <c r="E70" i="16"/>
  <c r="D70" i="16"/>
  <c r="C70" i="16"/>
  <c r="B70" i="16"/>
  <c r="L69" i="16"/>
  <c r="K69" i="16"/>
  <c r="J69" i="16"/>
  <c r="I69" i="16"/>
  <c r="H69" i="16"/>
  <c r="F69" i="16"/>
  <c r="E69" i="16"/>
  <c r="D69" i="16"/>
  <c r="C69" i="16"/>
  <c r="B69" i="16"/>
  <c r="L68" i="16"/>
  <c r="K68" i="16"/>
  <c r="J68" i="16"/>
  <c r="I68" i="16"/>
  <c r="H68" i="16"/>
  <c r="F68" i="16"/>
  <c r="E68" i="16"/>
  <c r="D68" i="16"/>
  <c r="C68" i="16"/>
  <c r="B68" i="16"/>
  <c r="L67" i="16"/>
  <c r="K67" i="16"/>
  <c r="J67" i="16"/>
  <c r="I67" i="16"/>
  <c r="H67" i="16"/>
  <c r="F67" i="16"/>
  <c r="E67" i="16"/>
  <c r="D67" i="16"/>
  <c r="C67" i="16"/>
  <c r="B67" i="16"/>
  <c r="L66" i="16"/>
  <c r="K66" i="16"/>
  <c r="J66" i="16"/>
  <c r="I66" i="16"/>
  <c r="H66" i="16"/>
  <c r="F66" i="16"/>
  <c r="E66" i="16"/>
  <c r="D66" i="16"/>
  <c r="C66" i="16"/>
  <c r="B66" i="16"/>
  <c r="L65" i="16"/>
  <c r="K65" i="16"/>
  <c r="J65" i="16"/>
  <c r="I65" i="16"/>
  <c r="H65" i="16"/>
  <c r="F65" i="16"/>
  <c r="E65" i="16"/>
  <c r="D65" i="16"/>
  <c r="C65" i="16"/>
  <c r="B65" i="16"/>
  <c r="L64" i="16"/>
  <c r="K64" i="16"/>
  <c r="J64" i="16"/>
  <c r="I64" i="16"/>
  <c r="H64" i="16"/>
  <c r="F64" i="16"/>
  <c r="E64" i="16"/>
  <c r="D64" i="16"/>
  <c r="C64" i="16"/>
  <c r="B64" i="16"/>
  <c r="L63" i="16"/>
  <c r="K63" i="16"/>
  <c r="J63" i="16"/>
  <c r="I63" i="16"/>
  <c r="H63" i="16"/>
  <c r="F63" i="16"/>
  <c r="E63" i="16"/>
  <c r="D63" i="16"/>
  <c r="C63" i="16"/>
  <c r="B63" i="16"/>
  <c r="L62" i="16"/>
  <c r="K62" i="16"/>
  <c r="J62" i="16"/>
  <c r="I62" i="16"/>
  <c r="H62" i="16"/>
  <c r="F62" i="16"/>
  <c r="E62" i="16"/>
  <c r="D62" i="16"/>
  <c r="C62" i="16"/>
  <c r="B62" i="16"/>
  <c r="L61" i="16"/>
  <c r="K61" i="16"/>
  <c r="J61" i="16"/>
  <c r="I61" i="16"/>
  <c r="H61" i="16"/>
  <c r="F61" i="16"/>
  <c r="E61" i="16"/>
  <c r="D61" i="16"/>
  <c r="C61" i="16"/>
  <c r="B61" i="16"/>
  <c r="L60" i="16"/>
  <c r="K60" i="16"/>
  <c r="J60" i="16"/>
  <c r="I60" i="16"/>
  <c r="H60" i="16"/>
  <c r="F60" i="16"/>
  <c r="E60" i="16"/>
  <c r="D60" i="16"/>
  <c r="C60" i="16"/>
  <c r="B60" i="16"/>
  <c r="L59" i="16"/>
  <c r="K59" i="16"/>
  <c r="J59" i="16"/>
  <c r="I59" i="16"/>
  <c r="H59" i="16"/>
  <c r="F59" i="16"/>
  <c r="E59" i="16"/>
  <c r="D59" i="16"/>
  <c r="C59" i="16"/>
  <c r="B59" i="16"/>
  <c r="L58" i="16"/>
  <c r="K58" i="16"/>
  <c r="J58" i="16"/>
  <c r="I58" i="16"/>
  <c r="H58" i="16"/>
  <c r="F58" i="16"/>
  <c r="E58" i="16"/>
  <c r="D58" i="16"/>
  <c r="C58" i="16"/>
  <c r="B58" i="16"/>
  <c r="L57" i="16"/>
  <c r="K57" i="16"/>
  <c r="J57" i="16"/>
  <c r="I57" i="16"/>
  <c r="H57" i="16"/>
  <c r="F57" i="16"/>
  <c r="E57" i="16"/>
  <c r="D57" i="16"/>
  <c r="C57" i="16"/>
  <c r="B57" i="16"/>
  <c r="L56" i="16"/>
  <c r="K56" i="16"/>
  <c r="J56" i="16"/>
  <c r="I56" i="16"/>
  <c r="H56" i="16"/>
  <c r="F56" i="16"/>
  <c r="E56" i="16"/>
  <c r="D56" i="16"/>
  <c r="C56" i="16"/>
  <c r="B56" i="16"/>
  <c r="L55" i="16"/>
  <c r="K55" i="16"/>
  <c r="J55" i="16"/>
  <c r="I55" i="16"/>
  <c r="H55" i="16"/>
  <c r="F55" i="16"/>
  <c r="E55" i="16"/>
  <c r="D55" i="16"/>
  <c r="C55" i="16"/>
  <c r="B55" i="16"/>
  <c r="L54" i="16"/>
  <c r="K54" i="16"/>
  <c r="J54" i="16"/>
  <c r="I54" i="16"/>
  <c r="H54" i="16"/>
  <c r="F54" i="16"/>
  <c r="E54" i="16"/>
  <c r="D54" i="16"/>
  <c r="C54" i="16"/>
  <c r="B54" i="16"/>
  <c r="L53" i="16"/>
  <c r="K53" i="16"/>
  <c r="J53" i="16"/>
  <c r="I53" i="16"/>
  <c r="H53" i="16"/>
  <c r="F53" i="16"/>
  <c r="E53" i="16"/>
  <c r="D53" i="16"/>
  <c r="C53" i="16"/>
  <c r="B53" i="16"/>
  <c r="L52" i="16"/>
  <c r="K52" i="16"/>
  <c r="J52" i="16"/>
  <c r="I52" i="16"/>
  <c r="H52" i="16"/>
  <c r="F52" i="16"/>
  <c r="E52" i="16"/>
  <c r="D52" i="16"/>
  <c r="C52" i="16"/>
  <c r="B52" i="16"/>
  <c r="L51" i="16"/>
  <c r="K51" i="16"/>
  <c r="J51" i="16"/>
  <c r="I51" i="16"/>
  <c r="H51" i="16"/>
  <c r="F51" i="16"/>
  <c r="E51" i="16"/>
  <c r="D51" i="16"/>
  <c r="C51" i="16"/>
  <c r="B51" i="16"/>
  <c r="L50" i="16"/>
  <c r="K50" i="16"/>
  <c r="J50" i="16"/>
  <c r="I50" i="16"/>
  <c r="H50" i="16"/>
  <c r="F50" i="16"/>
  <c r="E50" i="16"/>
  <c r="D50" i="16"/>
  <c r="C50" i="16"/>
  <c r="B50" i="16"/>
  <c r="L49" i="16"/>
  <c r="K49" i="16"/>
  <c r="J49" i="16"/>
  <c r="I49" i="16"/>
  <c r="H49" i="16"/>
  <c r="F49" i="16"/>
  <c r="E49" i="16"/>
  <c r="D49" i="16"/>
  <c r="C49" i="16"/>
  <c r="B49" i="16"/>
  <c r="L48" i="16"/>
  <c r="K48" i="16"/>
  <c r="J48" i="16"/>
  <c r="I48" i="16"/>
  <c r="H48" i="16"/>
  <c r="F48" i="16"/>
  <c r="E48" i="16"/>
  <c r="D48" i="16"/>
  <c r="C48" i="16"/>
  <c r="B48" i="16"/>
  <c r="L47" i="16"/>
  <c r="K47" i="16"/>
  <c r="J47" i="16"/>
  <c r="I47" i="16"/>
  <c r="H47" i="16"/>
  <c r="F47" i="16"/>
  <c r="E47" i="16"/>
  <c r="D47" i="16"/>
  <c r="C47" i="16"/>
  <c r="B47" i="16"/>
  <c r="L46" i="16"/>
  <c r="K46" i="16"/>
  <c r="J46" i="16"/>
  <c r="I46" i="16"/>
  <c r="H46" i="16"/>
  <c r="F46" i="16"/>
  <c r="E46" i="16"/>
  <c r="D46" i="16"/>
  <c r="C46" i="16"/>
  <c r="B46" i="16"/>
  <c r="L45" i="16"/>
  <c r="K45" i="16"/>
  <c r="J45" i="16"/>
  <c r="I45" i="16"/>
  <c r="H45" i="16"/>
  <c r="F45" i="16"/>
  <c r="E45" i="16"/>
  <c r="D45" i="16"/>
  <c r="C45" i="16"/>
  <c r="B45" i="16"/>
  <c r="L44" i="16"/>
  <c r="K44" i="16"/>
  <c r="J44" i="16"/>
  <c r="I44" i="16"/>
  <c r="H44" i="16"/>
  <c r="F44" i="16"/>
  <c r="E44" i="16"/>
  <c r="D44" i="16"/>
  <c r="C44" i="16"/>
  <c r="B44" i="16"/>
  <c r="L43" i="16"/>
  <c r="K43" i="16"/>
  <c r="J43" i="16"/>
  <c r="I43" i="16"/>
  <c r="H43" i="16"/>
  <c r="F43" i="16"/>
  <c r="E43" i="16"/>
  <c r="D43" i="16"/>
  <c r="C43" i="16"/>
  <c r="B43" i="16"/>
  <c r="L42" i="16"/>
  <c r="K42" i="16"/>
  <c r="J42" i="16"/>
  <c r="I42" i="16"/>
  <c r="H42" i="16"/>
  <c r="F42" i="16"/>
  <c r="E42" i="16"/>
  <c r="D42" i="16"/>
  <c r="C42" i="16"/>
  <c r="B42" i="16"/>
  <c r="L41" i="16"/>
  <c r="K41" i="16"/>
  <c r="J41" i="16"/>
  <c r="I41" i="16"/>
  <c r="H41" i="16"/>
  <c r="F41" i="16"/>
  <c r="E41" i="16"/>
  <c r="D41" i="16"/>
  <c r="C41" i="16"/>
  <c r="B41" i="16"/>
  <c r="L40" i="16"/>
  <c r="K40" i="16"/>
  <c r="J40" i="16"/>
  <c r="I40" i="16"/>
  <c r="H40" i="16"/>
  <c r="F40" i="16"/>
  <c r="E40" i="16"/>
  <c r="D40" i="16"/>
  <c r="C40" i="16"/>
  <c r="B40" i="16"/>
  <c r="L39" i="16"/>
  <c r="K39" i="16"/>
  <c r="J39" i="16"/>
  <c r="I39" i="16"/>
  <c r="H39" i="16"/>
  <c r="F39" i="16"/>
  <c r="E39" i="16"/>
  <c r="D39" i="16"/>
  <c r="C39" i="16"/>
  <c r="B39" i="16"/>
  <c r="L38" i="16"/>
  <c r="K38" i="16"/>
  <c r="J38" i="16"/>
  <c r="I38" i="16"/>
  <c r="H38" i="16"/>
  <c r="F38" i="16"/>
  <c r="E38" i="16"/>
  <c r="D38" i="16"/>
  <c r="C38" i="16"/>
  <c r="B38" i="16"/>
  <c r="L37" i="16"/>
  <c r="K37" i="16"/>
  <c r="J37" i="16"/>
  <c r="I37" i="16"/>
  <c r="H37" i="16"/>
  <c r="F37" i="16"/>
  <c r="E37" i="16"/>
  <c r="D37" i="16"/>
  <c r="C37" i="16"/>
  <c r="B37" i="16"/>
  <c r="L36" i="16"/>
  <c r="K36" i="16"/>
  <c r="J36" i="16"/>
  <c r="I36" i="16"/>
  <c r="H36" i="16"/>
  <c r="F36" i="16"/>
  <c r="E36" i="16"/>
  <c r="D36" i="16"/>
  <c r="C36" i="16"/>
  <c r="B36" i="16"/>
  <c r="L35" i="16"/>
  <c r="K35" i="16"/>
  <c r="J35" i="16"/>
  <c r="I35" i="16"/>
  <c r="H35" i="16"/>
  <c r="F35" i="16"/>
  <c r="E35" i="16"/>
  <c r="D35" i="16"/>
  <c r="C35" i="16"/>
  <c r="B35" i="16"/>
  <c r="L34" i="16"/>
  <c r="K34" i="16"/>
  <c r="J34" i="16"/>
  <c r="I34" i="16"/>
  <c r="H34" i="16"/>
  <c r="F34" i="16"/>
  <c r="E34" i="16"/>
  <c r="D34" i="16"/>
  <c r="C34" i="16"/>
  <c r="B34" i="16"/>
  <c r="L33" i="16"/>
  <c r="K33" i="16"/>
  <c r="J33" i="16"/>
  <c r="I33" i="16"/>
  <c r="H33" i="16"/>
  <c r="F33" i="16"/>
  <c r="E33" i="16"/>
  <c r="D33" i="16"/>
  <c r="C33" i="16"/>
  <c r="B33" i="16"/>
  <c r="L32" i="16"/>
  <c r="K32" i="16"/>
  <c r="J32" i="16"/>
  <c r="I32" i="16"/>
  <c r="H32" i="16"/>
  <c r="F32" i="16"/>
  <c r="E32" i="16"/>
  <c r="D32" i="16"/>
  <c r="C32" i="16"/>
  <c r="B32" i="16"/>
  <c r="L31" i="16"/>
  <c r="K31" i="16"/>
  <c r="J31" i="16"/>
  <c r="I31" i="16"/>
  <c r="H31" i="16"/>
  <c r="F31" i="16"/>
  <c r="E31" i="16"/>
  <c r="D31" i="16"/>
  <c r="C31" i="16"/>
  <c r="B31" i="16"/>
  <c r="L30" i="16"/>
  <c r="K30" i="16"/>
  <c r="J30" i="16"/>
  <c r="I30" i="16"/>
  <c r="H30" i="16"/>
  <c r="F30" i="16"/>
  <c r="E30" i="16"/>
  <c r="D30" i="16"/>
  <c r="C30" i="16"/>
  <c r="B30" i="16"/>
  <c r="L29" i="16"/>
  <c r="K29" i="16"/>
  <c r="J29" i="16"/>
  <c r="I29" i="16"/>
  <c r="H29" i="16"/>
  <c r="F29" i="16"/>
  <c r="E29" i="16"/>
  <c r="D29" i="16"/>
  <c r="C29" i="16"/>
  <c r="B29" i="16"/>
  <c r="L28" i="16"/>
  <c r="K28" i="16"/>
  <c r="J28" i="16"/>
  <c r="I28" i="16"/>
  <c r="H28" i="16"/>
  <c r="F28" i="16"/>
  <c r="E28" i="16"/>
  <c r="D28" i="16"/>
  <c r="C28" i="16"/>
  <c r="B28" i="16"/>
  <c r="L27" i="16"/>
  <c r="K27" i="16"/>
  <c r="J27" i="16"/>
  <c r="I27" i="16"/>
  <c r="H27" i="16"/>
  <c r="F27" i="16"/>
  <c r="E27" i="16"/>
  <c r="D27" i="16"/>
  <c r="C27" i="16"/>
  <c r="B27" i="16"/>
  <c r="L26" i="16"/>
  <c r="K26" i="16"/>
  <c r="J26" i="16"/>
  <c r="I26" i="16"/>
  <c r="H26" i="16"/>
  <c r="F26" i="16"/>
  <c r="E26" i="16"/>
  <c r="D26" i="16"/>
  <c r="C26" i="16"/>
  <c r="B26" i="16"/>
  <c r="L25" i="16"/>
  <c r="K25" i="16"/>
  <c r="J25" i="16"/>
  <c r="I25" i="16"/>
  <c r="H25" i="16"/>
  <c r="F25" i="16"/>
  <c r="E25" i="16"/>
  <c r="D25" i="16"/>
  <c r="C25" i="16"/>
  <c r="B25" i="16"/>
  <c r="L24" i="16"/>
  <c r="K24" i="16"/>
  <c r="J24" i="16"/>
  <c r="I24" i="16"/>
  <c r="H24" i="16"/>
  <c r="F24" i="16"/>
  <c r="E24" i="16"/>
  <c r="D24" i="16"/>
  <c r="C24" i="16"/>
  <c r="B24" i="16"/>
  <c r="L23" i="16"/>
  <c r="K23" i="16"/>
  <c r="J23" i="16"/>
  <c r="I23" i="16"/>
  <c r="H23" i="16"/>
  <c r="F23" i="16"/>
  <c r="E23" i="16"/>
  <c r="D23" i="16"/>
  <c r="C23" i="16"/>
  <c r="B23" i="16"/>
  <c r="L22" i="16"/>
  <c r="K22" i="16"/>
  <c r="J22" i="16"/>
  <c r="I22" i="16"/>
  <c r="H22" i="16"/>
  <c r="F22" i="16"/>
  <c r="E22" i="16"/>
  <c r="D22" i="16"/>
  <c r="C22" i="16"/>
  <c r="B22" i="16"/>
  <c r="L21" i="16"/>
  <c r="K21" i="16"/>
  <c r="J21" i="16"/>
  <c r="I21" i="16"/>
  <c r="H21" i="16"/>
  <c r="F21" i="16"/>
  <c r="E21" i="16"/>
  <c r="D21" i="16"/>
  <c r="C21" i="16"/>
  <c r="B21" i="16"/>
  <c r="L20" i="16"/>
  <c r="K20" i="16"/>
  <c r="J20" i="16"/>
  <c r="I20" i="16"/>
  <c r="H20" i="16"/>
  <c r="F20" i="16"/>
  <c r="E20" i="16"/>
  <c r="D20" i="16"/>
  <c r="C20" i="16"/>
  <c r="B20" i="16"/>
  <c r="L19" i="16"/>
  <c r="K19" i="16"/>
  <c r="J19" i="16"/>
  <c r="I19" i="16"/>
  <c r="H19" i="16"/>
  <c r="F19" i="16"/>
  <c r="E19" i="16"/>
  <c r="D19" i="16"/>
  <c r="C19" i="16"/>
  <c r="B19" i="16"/>
  <c r="L18" i="16"/>
  <c r="K18" i="16"/>
  <c r="J18" i="16"/>
  <c r="I18" i="16"/>
  <c r="H18" i="16"/>
  <c r="F18" i="16"/>
  <c r="E18" i="16"/>
  <c r="D18" i="16"/>
  <c r="C18" i="16"/>
  <c r="B18" i="16"/>
  <c r="L17" i="16"/>
  <c r="K17" i="16"/>
  <c r="J17" i="16"/>
  <c r="I17" i="16"/>
  <c r="H17" i="16"/>
  <c r="F17" i="16"/>
  <c r="E17" i="16"/>
  <c r="D17" i="16"/>
  <c r="C17" i="16"/>
  <c r="B17" i="16"/>
  <c r="L16" i="16"/>
  <c r="K16" i="16"/>
  <c r="J16" i="16"/>
  <c r="I16" i="16"/>
  <c r="H16" i="16"/>
  <c r="F16" i="16"/>
  <c r="E16" i="16"/>
  <c r="D16" i="16"/>
  <c r="C16" i="16"/>
  <c r="B16" i="16"/>
  <c r="L15" i="16"/>
  <c r="K15" i="16"/>
  <c r="J15" i="16"/>
  <c r="I15" i="16"/>
  <c r="H15" i="16"/>
  <c r="F15" i="16"/>
  <c r="E15" i="16"/>
  <c r="D15" i="16"/>
  <c r="C15" i="16"/>
  <c r="B15" i="16"/>
  <c r="L14" i="16"/>
  <c r="K14" i="16"/>
  <c r="J14" i="16"/>
  <c r="I14" i="16"/>
  <c r="H14" i="16"/>
  <c r="F14" i="16"/>
  <c r="E14" i="16"/>
  <c r="D14" i="16"/>
  <c r="C14" i="16"/>
  <c r="B14" i="16"/>
  <c r="L13" i="16"/>
  <c r="K13" i="16"/>
  <c r="J13" i="16"/>
  <c r="I13" i="16"/>
  <c r="H13" i="16"/>
  <c r="F13" i="16"/>
  <c r="E13" i="16"/>
  <c r="D13" i="16"/>
  <c r="C13" i="16"/>
  <c r="B13" i="16"/>
  <c r="L12" i="16"/>
  <c r="K12" i="16"/>
  <c r="J12" i="16"/>
  <c r="I12" i="16"/>
  <c r="H12" i="16"/>
  <c r="F12" i="16"/>
  <c r="E12" i="16"/>
  <c r="D12" i="16"/>
  <c r="C12" i="16"/>
  <c r="B12" i="16"/>
  <c r="L11" i="16"/>
  <c r="K11" i="16"/>
  <c r="J11" i="16"/>
  <c r="I11" i="16"/>
  <c r="H11" i="16"/>
  <c r="F11" i="16"/>
  <c r="E11" i="16"/>
  <c r="D11" i="16"/>
  <c r="C11" i="16"/>
  <c r="B11" i="16"/>
  <c r="L10" i="16"/>
  <c r="K10" i="16"/>
  <c r="J10" i="16"/>
  <c r="I10" i="16"/>
  <c r="H10" i="16"/>
  <c r="F10" i="16"/>
  <c r="E10" i="16"/>
  <c r="D10" i="16"/>
  <c r="C10" i="16"/>
  <c r="B10" i="16"/>
  <c r="L9" i="16"/>
  <c r="K9" i="16"/>
  <c r="J9" i="16"/>
  <c r="I9" i="16"/>
  <c r="H9" i="16"/>
  <c r="F9" i="16"/>
  <c r="E9" i="16"/>
  <c r="D9" i="16"/>
  <c r="C9" i="16"/>
  <c r="B9" i="16"/>
  <c r="N8" i="16" a="1"/>
  <c r="L8" i="16"/>
  <c r="K8" i="16"/>
  <c r="J8" i="16"/>
  <c r="I8" i="16"/>
  <c r="H8" i="16"/>
  <c r="G8" i="16" a="1"/>
  <c r="F8" i="16"/>
  <c r="E8" i="16"/>
  <c r="D8" i="16"/>
  <c r="C8" i="16"/>
  <c r="B8" i="16"/>
  <c r="B179" i="15"/>
  <c r="C179" i="15"/>
  <c r="B178" i="15"/>
  <c r="C178" i="15"/>
  <c r="B177" i="15"/>
  <c r="C177" i="15"/>
  <c r="B176" i="15"/>
  <c r="C176" i="15"/>
  <c r="B175" i="15"/>
  <c r="C175" i="15"/>
  <c r="B174" i="15"/>
  <c r="C174" i="15"/>
  <c r="B173" i="15"/>
  <c r="C173" i="15"/>
  <c r="B172" i="15"/>
  <c r="C172" i="15"/>
  <c r="B171" i="15"/>
  <c r="B170" i="15"/>
  <c r="B169" i="15"/>
  <c r="B168" i="15"/>
  <c r="B167" i="15"/>
  <c r="B166" i="15"/>
  <c r="B165" i="15"/>
  <c r="B164" i="15"/>
  <c r="B163" i="15"/>
  <c r="B162" i="15"/>
  <c r="B161" i="15"/>
  <c r="B160" i="15"/>
  <c r="B159" i="15"/>
  <c r="B158" i="15"/>
  <c r="B157" i="15"/>
  <c r="B156" i="15"/>
  <c r="B155" i="15"/>
  <c r="B154" i="15"/>
  <c r="B153" i="15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C68" i="15"/>
  <c r="B67" i="15"/>
  <c r="C67" i="15"/>
  <c r="B66" i="15"/>
  <c r="C66" i="15"/>
  <c r="B65" i="15"/>
  <c r="C65" i="15"/>
  <c r="B64" i="15"/>
  <c r="C64" i="15"/>
  <c r="B63" i="15"/>
  <c r="C63" i="15"/>
  <c r="B62" i="15"/>
  <c r="C62" i="15"/>
  <c r="B61" i="15"/>
  <c r="C61" i="15"/>
  <c r="B60" i="15"/>
  <c r="C60" i="15"/>
  <c r="B59" i="15"/>
  <c r="C59" i="15"/>
  <c r="B58" i="15"/>
  <c r="C58" i="15"/>
  <c r="B57" i="15"/>
  <c r="C57" i="15"/>
  <c r="B56" i="15"/>
  <c r="C56" i="15"/>
  <c r="B55" i="15"/>
  <c r="C55" i="15"/>
  <c r="B54" i="15"/>
  <c r="C54" i="15"/>
  <c r="B53" i="15"/>
  <c r="C53" i="15"/>
  <c r="B52" i="15"/>
  <c r="C52" i="15"/>
  <c r="B51" i="15"/>
  <c r="C51" i="15"/>
  <c r="B50" i="15"/>
  <c r="C50" i="15"/>
  <c r="B49" i="15"/>
  <c r="C49" i="15"/>
  <c r="B48" i="15"/>
  <c r="C48" i="15"/>
  <c r="B47" i="15"/>
  <c r="C47" i="15"/>
  <c r="B46" i="15"/>
  <c r="C46" i="15"/>
  <c r="B45" i="15"/>
  <c r="C45" i="15"/>
  <c r="B44" i="15"/>
  <c r="C44" i="15"/>
  <c r="B43" i="15"/>
  <c r="C43" i="15"/>
  <c r="B42" i="15"/>
  <c r="C42" i="15"/>
  <c r="B41" i="15"/>
  <c r="C41" i="15"/>
  <c r="B40" i="15"/>
  <c r="C40" i="15"/>
  <c r="B39" i="15"/>
  <c r="C39" i="15"/>
  <c r="B38" i="15"/>
  <c r="C38" i="15"/>
  <c r="B37" i="15"/>
  <c r="C37" i="15"/>
  <c r="B36" i="15"/>
  <c r="C36" i="15"/>
  <c r="B35" i="15"/>
  <c r="C35" i="15"/>
  <c r="B34" i="15"/>
  <c r="C34" i="15"/>
  <c r="B33" i="15"/>
  <c r="C33" i="15"/>
  <c r="B32" i="15"/>
  <c r="C32" i="15"/>
  <c r="B31" i="15"/>
  <c r="C31" i="15"/>
  <c r="B30" i="15"/>
  <c r="C30" i="15"/>
  <c r="B29" i="15"/>
  <c r="C29" i="15"/>
  <c r="B28" i="15"/>
  <c r="C28" i="15"/>
  <c r="B27" i="15"/>
  <c r="C27" i="15"/>
  <c r="B26" i="15"/>
  <c r="C26" i="15"/>
  <c r="B25" i="15"/>
  <c r="C25" i="15"/>
  <c r="B24" i="15"/>
  <c r="C24" i="15"/>
  <c r="B23" i="15"/>
  <c r="C23" i="15"/>
  <c r="B22" i="15"/>
  <c r="C22" i="15"/>
  <c r="B21" i="15"/>
  <c r="C21" i="15"/>
  <c r="B20" i="15"/>
  <c r="C20" i="15"/>
  <c r="B19" i="15"/>
  <c r="C19" i="15"/>
  <c r="B18" i="15"/>
  <c r="C18" i="15"/>
  <c r="B17" i="15"/>
  <c r="C17" i="15"/>
  <c r="B16" i="15"/>
  <c r="C16" i="15"/>
  <c r="B15" i="15"/>
  <c r="C15" i="15"/>
  <c r="B14" i="15"/>
  <c r="C14" i="15"/>
  <c r="B13" i="15"/>
  <c r="C13" i="15"/>
  <c r="B12" i="15"/>
  <c r="C12" i="15"/>
  <c r="B11" i="15"/>
  <c r="C11" i="15"/>
  <c r="B10" i="15"/>
  <c r="C10" i="15"/>
  <c r="B9" i="15"/>
  <c r="C9" i="15"/>
  <c r="B8" i="15"/>
  <c r="C8" i="15"/>
  <c r="B7" i="15"/>
  <c r="C7" i="15"/>
  <c r="J6" i="15"/>
  <c r="O6" i="15"/>
  <c r="I6" i="15"/>
  <c r="N6" i="15"/>
  <c r="L5" i="15"/>
  <c r="Q5" i="15"/>
  <c r="K5" i="15"/>
  <c r="P5" i="15"/>
  <c r="J5" i="15"/>
  <c r="O5" i="15"/>
  <c r="I5" i="15"/>
  <c r="N5" i="15"/>
  <c r="L4" i="15"/>
  <c r="K4" i="15"/>
  <c r="J4" i="15"/>
  <c r="I4" i="15"/>
  <c r="N192" i="13"/>
  <c r="N190" i="13"/>
  <c r="N189" i="13" a="1"/>
  <c r="N189" i="13"/>
  <c r="N188" i="13" a="1"/>
  <c r="N188" i="13"/>
  <c r="U188" i="13"/>
  <c r="N187" i="13" a="1"/>
  <c r="N187" i="13"/>
  <c r="N186" i="13" a="1"/>
  <c r="N186" i="13"/>
  <c r="N185" i="13"/>
  <c r="N203" i="13"/>
  <c r="N202" i="13"/>
  <c r="N200" i="13"/>
  <c r="N206" i="13"/>
  <c r="N221" i="13"/>
  <c r="B221" i="13"/>
  <c r="N220" i="13"/>
  <c r="B220" i="13"/>
  <c r="N219" i="13"/>
  <c r="B219" i="13"/>
  <c r="N218" i="13"/>
  <c r="B218" i="13"/>
  <c r="N217" i="13"/>
  <c r="B217" i="13"/>
  <c r="N216" i="13"/>
  <c r="B216" i="13"/>
  <c r="N215" i="13"/>
  <c r="B215" i="13"/>
  <c r="N214" i="13"/>
  <c r="B214" i="13"/>
  <c r="N213" i="13"/>
  <c r="B213" i="13"/>
  <c r="N212" i="13"/>
  <c r="B212" i="13"/>
  <c r="N211" i="13"/>
  <c r="B211" i="13"/>
  <c r="N210" i="13"/>
  <c r="B210" i="13"/>
  <c r="N209" i="13"/>
  <c r="B209" i="13"/>
  <c r="N208" i="13"/>
  <c r="B208" i="13"/>
  <c r="L180" i="13"/>
  <c r="K180" i="13"/>
  <c r="J180" i="13"/>
  <c r="I180" i="13"/>
  <c r="H180" i="13" a="1"/>
  <c r="H180" i="13"/>
  <c r="F180" i="13"/>
  <c r="E180" i="13"/>
  <c r="D180" i="13"/>
  <c r="C180" i="13"/>
  <c r="B180" i="13"/>
  <c r="L179" i="13"/>
  <c r="K179" i="13"/>
  <c r="J179" i="13"/>
  <c r="I179" i="13"/>
  <c r="H179" i="13"/>
  <c r="F179" i="13"/>
  <c r="E179" i="13"/>
  <c r="D179" i="13"/>
  <c r="C179" i="13"/>
  <c r="B179" i="13"/>
  <c r="L178" i="13"/>
  <c r="K178" i="13"/>
  <c r="J178" i="13"/>
  <c r="I178" i="13"/>
  <c r="H178" i="13"/>
  <c r="F178" i="13"/>
  <c r="E178" i="13"/>
  <c r="D178" i="13"/>
  <c r="C178" i="13"/>
  <c r="B178" i="13"/>
  <c r="L177" i="13"/>
  <c r="K177" i="13"/>
  <c r="J177" i="13"/>
  <c r="I177" i="13"/>
  <c r="H177" i="13"/>
  <c r="F177" i="13"/>
  <c r="E177" i="13"/>
  <c r="D177" i="13"/>
  <c r="C177" i="13"/>
  <c r="B177" i="13"/>
  <c r="L176" i="13"/>
  <c r="K176" i="13"/>
  <c r="J176" i="13"/>
  <c r="I176" i="13"/>
  <c r="H176" i="13"/>
  <c r="F176" i="13"/>
  <c r="E176" i="13"/>
  <c r="D176" i="13"/>
  <c r="C176" i="13"/>
  <c r="B176" i="13"/>
  <c r="L175" i="13"/>
  <c r="K175" i="13"/>
  <c r="J175" i="13"/>
  <c r="I175" i="13"/>
  <c r="H175" i="13"/>
  <c r="F175" i="13"/>
  <c r="E175" i="13"/>
  <c r="D175" i="13"/>
  <c r="C175" i="13"/>
  <c r="B175" i="13"/>
  <c r="L174" i="13"/>
  <c r="K174" i="13"/>
  <c r="J174" i="13"/>
  <c r="I174" i="13"/>
  <c r="H174" i="13"/>
  <c r="F174" i="13"/>
  <c r="E174" i="13"/>
  <c r="D174" i="13"/>
  <c r="C174" i="13"/>
  <c r="B174" i="13"/>
  <c r="L173" i="13"/>
  <c r="K173" i="13"/>
  <c r="J173" i="13"/>
  <c r="I173" i="13"/>
  <c r="H173" i="13"/>
  <c r="F173" i="13"/>
  <c r="E173" i="13"/>
  <c r="D173" i="13"/>
  <c r="C173" i="13"/>
  <c r="B173" i="13"/>
  <c r="L172" i="13"/>
  <c r="K172" i="13"/>
  <c r="J172" i="13"/>
  <c r="I172" i="13"/>
  <c r="H172" i="13"/>
  <c r="F172" i="13"/>
  <c r="E172" i="13"/>
  <c r="D172" i="13"/>
  <c r="C172" i="13"/>
  <c r="B172" i="13"/>
  <c r="L171" i="13"/>
  <c r="K171" i="13"/>
  <c r="J171" i="13"/>
  <c r="I171" i="13"/>
  <c r="H171" i="13"/>
  <c r="F171" i="13"/>
  <c r="E171" i="13"/>
  <c r="D171" i="13"/>
  <c r="C171" i="13"/>
  <c r="B171" i="13"/>
  <c r="L170" i="13"/>
  <c r="K170" i="13"/>
  <c r="J170" i="13"/>
  <c r="I170" i="13"/>
  <c r="H170" i="13"/>
  <c r="F170" i="13"/>
  <c r="E170" i="13"/>
  <c r="D170" i="13"/>
  <c r="C170" i="13"/>
  <c r="B170" i="13"/>
  <c r="L169" i="13"/>
  <c r="K169" i="13"/>
  <c r="J169" i="13"/>
  <c r="I169" i="13"/>
  <c r="H169" i="13"/>
  <c r="F169" i="13"/>
  <c r="E169" i="13"/>
  <c r="D169" i="13"/>
  <c r="C169" i="13"/>
  <c r="B169" i="13"/>
  <c r="L168" i="13"/>
  <c r="K168" i="13"/>
  <c r="J168" i="13"/>
  <c r="I168" i="13"/>
  <c r="H168" i="13"/>
  <c r="F168" i="13"/>
  <c r="E168" i="13"/>
  <c r="D168" i="13"/>
  <c r="C168" i="13"/>
  <c r="B168" i="13"/>
  <c r="L167" i="13"/>
  <c r="K167" i="13"/>
  <c r="J167" i="13"/>
  <c r="I167" i="13"/>
  <c r="H167" i="13"/>
  <c r="F167" i="13"/>
  <c r="E167" i="13"/>
  <c r="D167" i="13"/>
  <c r="C167" i="13"/>
  <c r="B167" i="13"/>
  <c r="L166" i="13"/>
  <c r="K166" i="13"/>
  <c r="J166" i="13"/>
  <c r="I166" i="13"/>
  <c r="H166" i="13"/>
  <c r="F166" i="13"/>
  <c r="E166" i="13"/>
  <c r="D166" i="13"/>
  <c r="C166" i="13"/>
  <c r="B166" i="13"/>
  <c r="L165" i="13"/>
  <c r="K165" i="13"/>
  <c r="J165" i="13"/>
  <c r="I165" i="13"/>
  <c r="H165" i="13"/>
  <c r="F165" i="13"/>
  <c r="E165" i="13"/>
  <c r="D165" i="13"/>
  <c r="C165" i="13"/>
  <c r="B165" i="13"/>
  <c r="L164" i="13"/>
  <c r="K164" i="13"/>
  <c r="J164" i="13"/>
  <c r="I164" i="13"/>
  <c r="H164" i="13"/>
  <c r="F164" i="13"/>
  <c r="E164" i="13"/>
  <c r="D164" i="13"/>
  <c r="C164" i="13"/>
  <c r="B164" i="13"/>
  <c r="L163" i="13"/>
  <c r="K163" i="13"/>
  <c r="J163" i="13"/>
  <c r="I163" i="13"/>
  <c r="H163" i="13"/>
  <c r="F163" i="13"/>
  <c r="E163" i="13"/>
  <c r="D163" i="13"/>
  <c r="C163" i="13"/>
  <c r="B163" i="13"/>
  <c r="L162" i="13"/>
  <c r="K162" i="13"/>
  <c r="J162" i="13"/>
  <c r="I162" i="13"/>
  <c r="H162" i="13"/>
  <c r="F162" i="13"/>
  <c r="E162" i="13"/>
  <c r="D162" i="13"/>
  <c r="C162" i="13"/>
  <c r="B162" i="13"/>
  <c r="L161" i="13"/>
  <c r="K161" i="13"/>
  <c r="J161" i="13"/>
  <c r="I161" i="13"/>
  <c r="H161" i="13"/>
  <c r="F161" i="13"/>
  <c r="E161" i="13"/>
  <c r="D161" i="13"/>
  <c r="C161" i="13"/>
  <c r="B161" i="13"/>
  <c r="L160" i="13"/>
  <c r="K160" i="13"/>
  <c r="J160" i="13"/>
  <c r="I160" i="13"/>
  <c r="H160" i="13"/>
  <c r="F160" i="13"/>
  <c r="E160" i="13"/>
  <c r="D160" i="13"/>
  <c r="C160" i="13"/>
  <c r="B160" i="13"/>
  <c r="L159" i="13"/>
  <c r="K159" i="13"/>
  <c r="J159" i="13"/>
  <c r="I159" i="13"/>
  <c r="H159" i="13"/>
  <c r="F159" i="13"/>
  <c r="E159" i="13"/>
  <c r="D159" i="13"/>
  <c r="C159" i="13"/>
  <c r="B159" i="13"/>
  <c r="L158" i="13"/>
  <c r="K158" i="13"/>
  <c r="J158" i="13"/>
  <c r="I158" i="13"/>
  <c r="H158" i="13"/>
  <c r="F158" i="13"/>
  <c r="E158" i="13"/>
  <c r="D158" i="13"/>
  <c r="C158" i="13"/>
  <c r="B158" i="13"/>
  <c r="L157" i="13"/>
  <c r="K157" i="13"/>
  <c r="J157" i="13"/>
  <c r="I157" i="13"/>
  <c r="H157" i="13"/>
  <c r="F157" i="13"/>
  <c r="E157" i="13"/>
  <c r="D157" i="13"/>
  <c r="C157" i="13"/>
  <c r="B157" i="13"/>
  <c r="L156" i="13"/>
  <c r="K156" i="13"/>
  <c r="J156" i="13"/>
  <c r="I156" i="13"/>
  <c r="H156" i="13"/>
  <c r="F156" i="13"/>
  <c r="E156" i="13"/>
  <c r="D156" i="13"/>
  <c r="C156" i="13"/>
  <c r="B156" i="13"/>
  <c r="L155" i="13"/>
  <c r="K155" i="13"/>
  <c r="J155" i="13"/>
  <c r="I155" i="13"/>
  <c r="H155" i="13"/>
  <c r="F155" i="13"/>
  <c r="E155" i="13"/>
  <c r="D155" i="13"/>
  <c r="C155" i="13"/>
  <c r="B155" i="13"/>
  <c r="L154" i="13"/>
  <c r="K154" i="13"/>
  <c r="J154" i="13"/>
  <c r="I154" i="13"/>
  <c r="H154" i="13"/>
  <c r="F154" i="13"/>
  <c r="E154" i="13"/>
  <c r="D154" i="13"/>
  <c r="C154" i="13"/>
  <c r="B154" i="13"/>
  <c r="L153" i="13"/>
  <c r="K153" i="13"/>
  <c r="J153" i="13"/>
  <c r="I153" i="13"/>
  <c r="H153" i="13"/>
  <c r="F153" i="13"/>
  <c r="E153" i="13"/>
  <c r="D153" i="13"/>
  <c r="C153" i="13"/>
  <c r="B153" i="13"/>
  <c r="L152" i="13"/>
  <c r="K152" i="13"/>
  <c r="J152" i="13"/>
  <c r="I152" i="13"/>
  <c r="H152" i="13"/>
  <c r="F152" i="13"/>
  <c r="E152" i="13"/>
  <c r="D152" i="13"/>
  <c r="C152" i="13"/>
  <c r="B152" i="13"/>
  <c r="L151" i="13"/>
  <c r="K151" i="13"/>
  <c r="J151" i="13"/>
  <c r="I151" i="13"/>
  <c r="H151" i="13"/>
  <c r="F151" i="13"/>
  <c r="E151" i="13"/>
  <c r="D151" i="13"/>
  <c r="C151" i="13"/>
  <c r="B151" i="13"/>
  <c r="L150" i="13"/>
  <c r="K150" i="13"/>
  <c r="J150" i="13"/>
  <c r="I150" i="13"/>
  <c r="H150" i="13"/>
  <c r="F150" i="13"/>
  <c r="E150" i="13"/>
  <c r="D150" i="13"/>
  <c r="C150" i="13"/>
  <c r="B150" i="13"/>
  <c r="L149" i="13"/>
  <c r="K149" i="13"/>
  <c r="J149" i="13"/>
  <c r="I149" i="13"/>
  <c r="H149" i="13"/>
  <c r="F149" i="13"/>
  <c r="E149" i="13"/>
  <c r="D149" i="13"/>
  <c r="C149" i="13"/>
  <c r="B149" i="13"/>
  <c r="L148" i="13"/>
  <c r="K148" i="13"/>
  <c r="J148" i="13"/>
  <c r="I148" i="13"/>
  <c r="H148" i="13"/>
  <c r="F148" i="13"/>
  <c r="E148" i="13"/>
  <c r="D148" i="13"/>
  <c r="C148" i="13"/>
  <c r="B148" i="13"/>
  <c r="L147" i="13"/>
  <c r="K147" i="13"/>
  <c r="J147" i="13"/>
  <c r="I147" i="13"/>
  <c r="H147" i="13"/>
  <c r="F147" i="13"/>
  <c r="E147" i="13"/>
  <c r="D147" i="13"/>
  <c r="C147" i="13"/>
  <c r="B147" i="13"/>
  <c r="L146" i="13"/>
  <c r="K146" i="13"/>
  <c r="J146" i="13"/>
  <c r="I146" i="13"/>
  <c r="H146" i="13"/>
  <c r="F146" i="13"/>
  <c r="E146" i="13"/>
  <c r="D146" i="13"/>
  <c r="C146" i="13"/>
  <c r="B146" i="13"/>
  <c r="L145" i="13"/>
  <c r="K145" i="13"/>
  <c r="J145" i="13"/>
  <c r="I145" i="13"/>
  <c r="H145" i="13"/>
  <c r="F145" i="13"/>
  <c r="E145" i="13"/>
  <c r="D145" i="13"/>
  <c r="C145" i="13"/>
  <c r="B145" i="13"/>
  <c r="L144" i="13"/>
  <c r="K144" i="13"/>
  <c r="J144" i="13"/>
  <c r="I144" i="13"/>
  <c r="H144" i="13"/>
  <c r="F144" i="13"/>
  <c r="E144" i="13"/>
  <c r="D144" i="13"/>
  <c r="C144" i="13"/>
  <c r="B144" i="13"/>
  <c r="L143" i="13"/>
  <c r="K143" i="13"/>
  <c r="J143" i="13"/>
  <c r="I143" i="13"/>
  <c r="H143" i="13"/>
  <c r="F143" i="13"/>
  <c r="E143" i="13"/>
  <c r="D143" i="13"/>
  <c r="C143" i="13"/>
  <c r="B143" i="13"/>
  <c r="L142" i="13"/>
  <c r="K142" i="13"/>
  <c r="J142" i="13"/>
  <c r="I142" i="13"/>
  <c r="H142" i="13"/>
  <c r="F142" i="13"/>
  <c r="E142" i="13"/>
  <c r="D142" i="13"/>
  <c r="C142" i="13"/>
  <c r="B142" i="13"/>
  <c r="L141" i="13"/>
  <c r="K141" i="13"/>
  <c r="J141" i="13"/>
  <c r="I141" i="13"/>
  <c r="H141" i="13"/>
  <c r="F141" i="13"/>
  <c r="E141" i="13"/>
  <c r="D141" i="13"/>
  <c r="C141" i="13"/>
  <c r="B141" i="13"/>
  <c r="L140" i="13"/>
  <c r="K140" i="13"/>
  <c r="J140" i="13"/>
  <c r="I140" i="13"/>
  <c r="H140" i="13"/>
  <c r="F140" i="13"/>
  <c r="E140" i="13"/>
  <c r="D140" i="13"/>
  <c r="C140" i="13"/>
  <c r="B140" i="13"/>
  <c r="L139" i="13"/>
  <c r="K139" i="13"/>
  <c r="J139" i="13"/>
  <c r="I139" i="13"/>
  <c r="H139" i="13"/>
  <c r="F139" i="13"/>
  <c r="E139" i="13"/>
  <c r="D139" i="13"/>
  <c r="C139" i="13"/>
  <c r="B139" i="13"/>
  <c r="L138" i="13"/>
  <c r="K138" i="13"/>
  <c r="J138" i="13"/>
  <c r="I138" i="13"/>
  <c r="H138" i="13"/>
  <c r="F138" i="13"/>
  <c r="E138" i="13"/>
  <c r="D138" i="13"/>
  <c r="C138" i="13"/>
  <c r="B138" i="13"/>
  <c r="L137" i="13"/>
  <c r="K137" i="13"/>
  <c r="J137" i="13"/>
  <c r="I137" i="13"/>
  <c r="H137" i="13"/>
  <c r="F137" i="13"/>
  <c r="E137" i="13"/>
  <c r="D137" i="13"/>
  <c r="C137" i="13"/>
  <c r="B137" i="13"/>
  <c r="L136" i="13"/>
  <c r="K136" i="13"/>
  <c r="J136" i="13"/>
  <c r="I136" i="13"/>
  <c r="H136" i="13"/>
  <c r="F136" i="13"/>
  <c r="E136" i="13"/>
  <c r="D136" i="13"/>
  <c r="C136" i="13"/>
  <c r="B136" i="13"/>
  <c r="L135" i="13"/>
  <c r="K135" i="13"/>
  <c r="J135" i="13"/>
  <c r="I135" i="13"/>
  <c r="H135" i="13"/>
  <c r="F135" i="13"/>
  <c r="E135" i="13"/>
  <c r="D135" i="13"/>
  <c r="C135" i="13"/>
  <c r="B135" i="13"/>
  <c r="L134" i="13"/>
  <c r="K134" i="13"/>
  <c r="J134" i="13"/>
  <c r="I134" i="13"/>
  <c r="H134" i="13"/>
  <c r="F134" i="13"/>
  <c r="E134" i="13"/>
  <c r="D134" i="13"/>
  <c r="C134" i="13"/>
  <c r="B134" i="13"/>
  <c r="L133" i="13"/>
  <c r="K133" i="13"/>
  <c r="J133" i="13"/>
  <c r="I133" i="13"/>
  <c r="H133" i="13"/>
  <c r="F133" i="13"/>
  <c r="E133" i="13"/>
  <c r="D133" i="13"/>
  <c r="C133" i="13"/>
  <c r="B133" i="13"/>
  <c r="L132" i="13"/>
  <c r="K132" i="13"/>
  <c r="J132" i="13"/>
  <c r="I132" i="13"/>
  <c r="H132" i="13"/>
  <c r="F132" i="13"/>
  <c r="E132" i="13"/>
  <c r="D132" i="13"/>
  <c r="C132" i="13"/>
  <c r="B132" i="13"/>
  <c r="L131" i="13"/>
  <c r="K131" i="13"/>
  <c r="J131" i="13"/>
  <c r="I131" i="13"/>
  <c r="H131" i="13"/>
  <c r="F131" i="13"/>
  <c r="E131" i="13"/>
  <c r="D131" i="13"/>
  <c r="C131" i="13"/>
  <c r="B131" i="13"/>
  <c r="L130" i="13"/>
  <c r="K130" i="13"/>
  <c r="J130" i="13"/>
  <c r="I130" i="13"/>
  <c r="H130" i="13"/>
  <c r="F130" i="13"/>
  <c r="E130" i="13"/>
  <c r="D130" i="13"/>
  <c r="C130" i="13"/>
  <c r="B130" i="13"/>
  <c r="L129" i="13"/>
  <c r="K129" i="13"/>
  <c r="J129" i="13"/>
  <c r="I129" i="13"/>
  <c r="H129" i="13"/>
  <c r="F129" i="13"/>
  <c r="E129" i="13"/>
  <c r="D129" i="13"/>
  <c r="C129" i="13"/>
  <c r="B129" i="13"/>
  <c r="L128" i="13"/>
  <c r="K128" i="13"/>
  <c r="J128" i="13"/>
  <c r="I128" i="13"/>
  <c r="H128" i="13"/>
  <c r="F128" i="13"/>
  <c r="E128" i="13"/>
  <c r="D128" i="13"/>
  <c r="C128" i="13"/>
  <c r="B128" i="13"/>
  <c r="L127" i="13"/>
  <c r="K127" i="13"/>
  <c r="J127" i="13"/>
  <c r="I127" i="13"/>
  <c r="H127" i="13"/>
  <c r="F127" i="13"/>
  <c r="E127" i="13"/>
  <c r="D127" i="13"/>
  <c r="C127" i="13"/>
  <c r="B127" i="13"/>
  <c r="L126" i="13"/>
  <c r="K126" i="13"/>
  <c r="J126" i="13"/>
  <c r="I126" i="13"/>
  <c r="H126" i="13"/>
  <c r="F126" i="13"/>
  <c r="E126" i="13"/>
  <c r="D126" i="13"/>
  <c r="C126" i="13"/>
  <c r="B126" i="13"/>
  <c r="L125" i="13"/>
  <c r="K125" i="13"/>
  <c r="J125" i="13"/>
  <c r="I125" i="13"/>
  <c r="H125" i="13"/>
  <c r="F125" i="13"/>
  <c r="E125" i="13"/>
  <c r="D125" i="13"/>
  <c r="C125" i="13"/>
  <c r="B125" i="13"/>
  <c r="L124" i="13"/>
  <c r="K124" i="13"/>
  <c r="J124" i="13"/>
  <c r="I124" i="13"/>
  <c r="H124" i="13"/>
  <c r="F124" i="13"/>
  <c r="E124" i="13"/>
  <c r="D124" i="13"/>
  <c r="C124" i="13"/>
  <c r="B124" i="13"/>
  <c r="L123" i="13"/>
  <c r="K123" i="13"/>
  <c r="J123" i="13"/>
  <c r="I123" i="13"/>
  <c r="H123" i="13"/>
  <c r="F123" i="13"/>
  <c r="E123" i="13"/>
  <c r="D123" i="13"/>
  <c r="C123" i="13"/>
  <c r="B123" i="13"/>
  <c r="L122" i="13"/>
  <c r="K122" i="13"/>
  <c r="J122" i="13"/>
  <c r="I122" i="13"/>
  <c r="H122" i="13"/>
  <c r="F122" i="13"/>
  <c r="E122" i="13"/>
  <c r="D122" i="13"/>
  <c r="C122" i="13"/>
  <c r="B122" i="13"/>
  <c r="L121" i="13"/>
  <c r="K121" i="13"/>
  <c r="J121" i="13"/>
  <c r="I121" i="13"/>
  <c r="H121" i="13"/>
  <c r="F121" i="13"/>
  <c r="E121" i="13"/>
  <c r="D121" i="13"/>
  <c r="C121" i="13"/>
  <c r="B121" i="13"/>
  <c r="L120" i="13"/>
  <c r="K120" i="13"/>
  <c r="J120" i="13"/>
  <c r="I120" i="13"/>
  <c r="H120" i="13"/>
  <c r="F120" i="13"/>
  <c r="E120" i="13"/>
  <c r="D120" i="13"/>
  <c r="C120" i="13"/>
  <c r="B120" i="13"/>
  <c r="L119" i="13"/>
  <c r="K119" i="13"/>
  <c r="J119" i="13"/>
  <c r="I119" i="13"/>
  <c r="H119" i="13"/>
  <c r="F119" i="13"/>
  <c r="E119" i="13"/>
  <c r="D119" i="13"/>
  <c r="C119" i="13"/>
  <c r="B119" i="13"/>
  <c r="L118" i="13"/>
  <c r="K118" i="13"/>
  <c r="J118" i="13"/>
  <c r="I118" i="13"/>
  <c r="H118" i="13"/>
  <c r="F118" i="13"/>
  <c r="E118" i="13"/>
  <c r="D118" i="13"/>
  <c r="C118" i="13"/>
  <c r="B118" i="13"/>
  <c r="L117" i="13"/>
  <c r="K117" i="13"/>
  <c r="J117" i="13"/>
  <c r="I117" i="13"/>
  <c r="H117" i="13"/>
  <c r="F117" i="13"/>
  <c r="E117" i="13"/>
  <c r="D117" i="13"/>
  <c r="C117" i="13"/>
  <c r="B117" i="13"/>
  <c r="L116" i="13"/>
  <c r="K116" i="13"/>
  <c r="J116" i="13"/>
  <c r="I116" i="13"/>
  <c r="H116" i="13"/>
  <c r="F116" i="13"/>
  <c r="E116" i="13"/>
  <c r="D116" i="13"/>
  <c r="C116" i="13"/>
  <c r="B116" i="13"/>
  <c r="L115" i="13"/>
  <c r="K115" i="13"/>
  <c r="J115" i="13"/>
  <c r="I115" i="13"/>
  <c r="H115" i="13"/>
  <c r="F115" i="13"/>
  <c r="E115" i="13"/>
  <c r="D115" i="13"/>
  <c r="C115" i="13"/>
  <c r="B115" i="13"/>
  <c r="L114" i="13"/>
  <c r="K114" i="13"/>
  <c r="J114" i="13"/>
  <c r="I114" i="13"/>
  <c r="H114" i="13"/>
  <c r="F114" i="13"/>
  <c r="E114" i="13"/>
  <c r="D114" i="13"/>
  <c r="C114" i="13"/>
  <c r="B114" i="13"/>
  <c r="L113" i="13"/>
  <c r="K113" i="13"/>
  <c r="J113" i="13"/>
  <c r="I113" i="13"/>
  <c r="H113" i="13"/>
  <c r="F113" i="13"/>
  <c r="E113" i="13"/>
  <c r="D113" i="13"/>
  <c r="C113" i="13"/>
  <c r="B113" i="13"/>
  <c r="L112" i="13"/>
  <c r="K112" i="13"/>
  <c r="J112" i="13"/>
  <c r="I112" i="13"/>
  <c r="H112" i="13"/>
  <c r="F112" i="13"/>
  <c r="E112" i="13"/>
  <c r="D112" i="13"/>
  <c r="C112" i="13"/>
  <c r="B112" i="13"/>
  <c r="L111" i="13"/>
  <c r="K111" i="13"/>
  <c r="J111" i="13"/>
  <c r="I111" i="13"/>
  <c r="H111" i="13"/>
  <c r="F111" i="13"/>
  <c r="E111" i="13"/>
  <c r="D111" i="13"/>
  <c r="C111" i="13"/>
  <c r="B111" i="13"/>
  <c r="L110" i="13"/>
  <c r="K110" i="13"/>
  <c r="J110" i="13"/>
  <c r="I110" i="13"/>
  <c r="H110" i="13"/>
  <c r="F110" i="13"/>
  <c r="E110" i="13"/>
  <c r="D110" i="13"/>
  <c r="C110" i="13"/>
  <c r="B110" i="13"/>
  <c r="L109" i="13"/>
  <c r="K109" i="13"/>
  <c r="J109" i="13"/>
  <c r="I109" i="13"/>
  <c r="H109" i="13"/>
  <c r="F109" i="13"/>
  <c r="E109" i="13"/>
  <c r="D109" i="13"/>
  <c r="C109" i="13"/>
  <c r="B109" i="13"/>
  <c r="L108" i="13"/>
  <c r="K108" i="13"/>
  <c r="J108" i="13"/>
  <c r="I108" i="13"/>
  <c r="H108" i="13"/>
  <c r="F108" i="13"/>
  <c r="E108" i="13"/>
  <c r="D108" i="13"/>
  <c r="C108" i="13"/>
  <c r="B108" i="13"/>
  <c r="L107" i="13"/>
  <c r="K107" i="13"/>
  <c r="J107" i="13"/>
  <c r="I107" i="13"/>
  <c r="H107" i="13"/>
  <c r="F107" i="13"/>
  <c r="E107" i="13"/>
  <c r="D107" i="13"/>
  <c r="C107" i="13"/>
  <c r="B107" i="13"/>
  <c r="L106" i="13"/>
  <c r="K106" i="13"/>
  <c r="J106" i="13"/>
  <c r="I106" i="13"/>
  <c r="H106" i="13"/>
  <c r="F106" i="13"/>
  <c r="E106" i="13"/>
  <c r="D106" i="13"/>
  <c r="C106" i="13"/>
  <c r="B106" i="13"/>
  <c r="L105" i="13"/>
  <c r="K105" i="13"/>
  <c r="J105" i="13"/>
  <c r="I105" i="13"/>
  <c r="H105" i="13"/>
  <c r="F105" i="13"/>
  <c r="E105" i="13"/>
  <c r="D105" i="13"/>
  <c r="C105" i="13"/>
  <c r="B105" i="13"/>
  <c r="L104" i="13"/>
  <c r="K104" i="13"/>
  <c r="J104" i="13"/>
  <c r="I104" i="13"/>
  <c r="H104" i="13"/>
  <c r="F104" i="13"/>
  <c r="E104" i="13"/>
  <c r="D104" i="13"/>
  <c r="C104" i="13"/>
  <c r="B104" i="13"/>
  <c r="L103" i="13"/>
  <c r="K103" i="13"/>
  <c r="J103" i="13"/>
  <c r="I103" i="13"/>
  <c r="H103" i="13"/>
  <c r="F103" i="13"/>
  <c r="E103" i="13"/>
  <c r="D103" i="13"/>
  <c r="C103" i="13"/>
  <c r="B103" i="13"/>
  <c r="L102" i="13"/>
  <c r="K102" i="13"/>
  <c r="J102" i="13"/>
  <c r="I102" i="13"/>
  <c r="H102" i="13"/>
  <c r="F102" i="13"/>
  <c r="E102" i="13"/>
  <c r="D102" i="13"/>
  <c r="C102" i="13"/>
  <c r="B102" i="13"/>
  <c r="L101" i="13"/>
  <c r="K101" i="13"/>
  <c r="J101" i="13"/>
  <c r="I101" i="13"/>
  <c r="H101" i="13"/>
  <c r="F101" i="13"/>
  <c r="E101" i="13"/>
  <c r="D101" i="13"/>
  <c r="C101" i="13"/>
  <c r="B101" i="13"/>
  <c r="L100" i="13"/>
  <c r="K100" i="13"/>
  <c r="J100" i="13"/>
  <c r="I100" i="13"/>
  <c r="H100" i="13"/>
  <c r="F100" i="13"/>
  <c r="E100" i="13"/>
  <c r="D100" i="13"/>
  <c r="C100" i="13"/>
  <c r="B100" i="13"/>
  <c r="L99" i="13"/>
  <c r="K99" i="13"/>
  <c r="J99" i="13"/>
  <c r="I99" i="13"/>
  <c r="H99" i="13"/>
  <c r="F99" i="13"/>
  <c r="E99" i="13"/>
  <c r="D99" i="13"/>
  <c r="C99" i="13"/>
  <c r="B99" i="13"/>
  <c r="L98" i="13"/>
  <c r="K98" i="13"/>
  <c r="J98" i="13"/>
  <c r="I98" i="13"/>
  <c r="H98" i="13"/>
  <c r="F98" i="13"/>
  <c r="E98" i="13"/>
  <c r="D98" i="13"/>
  <c r="C98" i="13"/>
  <c r="B98" i="13"/>
  <c r="L97" i="13"/>
  <c r="K97" i="13"/>
  <c r="J97" i="13"/>
  <c r="I97" i="13"/>
  <c r="H97" i="13"/>
  <c r="F97" i="13"/>
  <c r="E97" i="13"/>
  <c r="D97" i="13"/>
  <c r="C97" i="13"/>
  <c r="B97" i="13"/>
  <c r="L96" i="13"/>
  <c r="K96" i="13"/>
  <c r="J96" i="13"/>
  <c r="I96" i="13"/>
  <c r="H96" i="13"/>
  <c r="F96" i="13"/>
  <c r="E96" i="13"/>
  <c r="D96" i="13"/>
  <c r="C96" i="13"/>
  <c r="B96" i="13"/>
  <c r="L95" i="13"/>
  <c r="K95" i="13"/>
  <c r="J95" i="13"/>
  <c r="I95" i="13"/>
  <c r="H95" i="13"/>
  <c r="F95" i="13"/>
  <c r="E95" i="13"/>
  <c r="D95" i="13"/>
  <c r="C95" i="13"/>
  <c r="B95" i="13"/>
  <c r="L94" i="13"/>
  <c r="K94" i="13"/>
  <c r="J94" i="13"/>
  <c r="I94" i="13"/>
  <c r="H94" i="13"/>
  <c r="F94" i="13"/>
  <c r="E94" i="13"/>
  <c r="D94" i="13"/>
  <c r="C94" i="13"/>
  <c r="B94" i="13"/>
  <c r="L93" i="13"/>
  <c r="K93" i="13"/>
  <c r="J93" i="13"/>
  <c r="I93" i="13"/>
  <c r="H93" i="13"/>
  <c r="F93" i="13"/>
  <c r="E93" i="13"/>
  <c r="D93" i="13"/>
  <c r="C93" i="13"/>
  <c r="B93" i="13"/>
  <c r="L92" i="13"/>
  <c r="K92" i="13"/>
  <c r="J92" i="13"/>
  <c r="I92" i="13"/>
  <c r="H92" i="13"/>
  <c r="F92" i="13"/>
  <c r="E92" i="13"/>
  <c r="D92" i="13"/>
  <c r="C92" i="13"/>
  <c r="B92" i="13"/>
  <c r="L91" i="13"/>
  <c r="K91" i="13"/>
  <c r="J91" i="13"/>
  <c r="I91" i="13"/>
  <c r="H91" i="13"/>
  <c r="F91" i="13"/>
  <c r="E91" i="13"/>
  <c r="D91" i="13"/>
  <c r="C91" i="13"/>
  <c r="B91" i="13"/>
  <c r="L90" i="13"/>
  <c r="K90" i="13"/>
  <c r="J90" i="13"/>
  <c r="I90" i="13"/>
  <c r="H90" i="13"/>
  <c r="F90" i="13"/>
  <c r="E90" i="13"/>
  <c r="D90" i="13"/>
  <c r="C90" i="13"/>
  <c r="B90" i="13"/>
  <c r="L89" i="13"/>
  <c r="K89" i="13"/>
  <c r="J89" i="13"/>
  <c r="I89" i="13"/>
  <c r="H89" i="13"/>
  <c r="F89" i="13"/>
  <c r="E89" i="13"/>
  <c r="D89" i="13"/>
  <c r="C89" i="13"/>
  <c r="B89" i="13"/>
  <c r="L88" i="13"/>
  <c r="K88" i="13"/>
  <c r="J88" i="13"/>
  <c r="I88" i="13"/>
  <c r="H88" i="13"/>
  <c r="F88" i="13"/>
  <c r="E88" i="13"/>
  <c r="D88" i="13"/>
  <c r="C88" i="13"/>
  <c r="B88" i="13"/>
  <c r="L87" i="13"/>
  <c r="K87" i="13"/>
  <c r="J87" i="13"/>
  <c r="I87" i="13"/>
  <c r="H87" i="13"/>
  <c r="F87" i="13"/>
  <c r="E87" i="13"/>
  <c r="D87" i="13"/>
  <c r="C87" i="13"/>
  <c r="B87" i="13"/>
  <c r="L86" i="13"/>
  <c r="K86" i="13"/>
  <c r="J86" i="13"/>
  <c r="I86" i="13"/>
  <c r="H86" i="13"/>
  <c r="F86" i="13"/>
  <c r="E86" i="13"/>
  <c r="D86" i="13"/>
  <c r="C86" i="13"/>
  <c r="B86" i="13"/>
  <c r="L85" i="13"/>
  <c r="K85" i="13"/>
  <c r="J85" i="13"/>
  <c r="I85" i="13"/>
  <c r="H85" i="13"/>
  <c r="F85" i="13"/>
  <c r="E85" i="13"/>
  <c r="D85" i="13"/>
  <c r="C85" i="13"/>
  <c r="B85" i="13"/>
  <c r="L84" i="13"/>
  <c r="K84" i="13"/>
  <c r="J84" i="13"/>
  <c r="I84" i="13"/>
  <c r="H84" i="13"/>
  <c r="F84" i="13"/>
  <c r="E84" i="13"/>
  <c r="D84" i="13"/>
  <c r="C84" i="13"/>
  <c r="B84" i="13"/>
  <c r="L83" i="13"/>
  <c r="K83" i="13"/>
  <c r="J83" i="13"/>
  <c r="I83" i="13"/>
  <c r="H83" i="13"/>
  <c r="F83" i="13"/>
  <c r="E83" i="13"/>
  <c r="D83" i="13"/>
  <c r="C83" i="13"/>
  <c r="B83" i="13"/>
  <c r="L82" i="13"/>
  <c r="K82" i="13"/>
  <c r="J82" i="13"/>
  <c r="I82" i="13"/>
  <c r="H82" i="13"/>
  <c r="F82" i="13"/>
  <c r="E82" i="13"/>
  <c r="D82" i="13"/>
  <c r="C82" i="13"/>
  <c r="B82" i="13"/>
  <c r="L81" i="13"/>
  <c r="K81" i="13"/>
  <c r="J81" i="13"/>
  <c r="I81" i="13"/>
  <c r="H81" i="13"/>
  <c r="F81" i="13"/>
  <c r="E81" i="13"/>
  <c r="D81" i="13"/>
  <c r="C81" i="13"/>
  <c r="B81" i="13"/>
  <c r="L80" i="13"/>
  <c r="K80" i="13"/>
  <c r="J80" i="13"/>
  <c r="I80" i="13"/>
  <c r="H80" i="13"/>
  <c r="F80" i="13"/>
  <c r="E80" i="13"/>
  <c r="D80" i="13"/>
  <c r="C80" i="13"/>
  <c r="B80" i="13"/>
  <c r="L79" i="13"/>
  <c r="K79" i="13"/>
  <c r="J79" i="13"/>
  <c r="I79" i="13"/>
  <c r="H79" i="13"/>
  <c r="F79" i="13"/>
  <c r="E79" i="13"/>
  <c r="D79" i="13"/>
  <c r="C79" i="13"/>
  <c r="B79" i="13"/>
  <c r="L78" i="13"/>
  <c r="K78" i="13"/>
  <c r="J78" i="13"/>
  <c r="I78" i="13"/>
  <c r="H78" i="13"/>
  <c r="F78" i="13"/>
  <c r="E78" i="13"/>
  <c r="D78" i="13"/>
  <c r="C78" i="13"/>
  <c r="B78" i="13"/>
  <c r="L77" i="13"/>
  <c r="K77" i="13"/>
  <c r="J77" i="13"/>
  <c r="I77" i="13"/>
  <c r="H77" i="13"/>
  <c r="F77" i="13"/>
  <c r="E77" i="13"/>
  <c r="D77" i="13"/>
  <c r="C77" i="13"/>
  <c r="B77" i="13"/>
  <c r="L76" i="13"/>
  <c r="K76" i="13"/>
  <c r="J76" i="13"/>
  <c r="I76" i="13"/>
  <c r="H76" i="13"/>
  <c r="F76" i="13"/>
  <c r="E76" i="13"/>
  <c r="D76" i="13"/>
  <c r="C76" i="13"/>
  <c r="B76" i="13"/>
  <c r="L75" i="13"/>
  <c r="K75" i="13"/>
  <c r="J75" i="13"/>
  <c r="I75" i="13"/>
  <c r="H75" i="13"/>
  <c r="F75" i="13"/>
  <c r="E75" i="13"/>
  <c r="D75" i="13"/>
  <c r="C75" i="13"/>
  <c r="B75" i="13"/>
  <c r="L74" i="13"/>
  <c r="K74" i="13"/>
  <c r="J74" i="13"/>
  <c r="I74" i="13"/>
  <c r="H74" i="13"/>
  <c r="F74" i="13"/>
  <c r="E74" i="13"/>
  <c r="D74" i="13"/>
  <c r="C74" i="13"/>
  <c r="B74" i="13"/>
  <c r="L73" i="13"/>
  <c r="K73" i="13"/>
  <c r="J73" i="13"/>
  <c r="I73" i="13"/>
  <c r="H73" i="13"/>
  <c r="F73" i="13"/>
  <c r="E73" i="13"/>
  <c r="D73" i="13"/>
  <c r="C73" i="13"/>
  <c r="B73" i="13"/>
  <c r="L72" i="13"/>
  <c r="K72" i="13"/>
  <c r="J72" i="13"/>
  <c r="I72" i="13"/>
  <c r="H72" i="13"/>
  <c r="F72" i="13"/>
  <c r="E72" i="13"/>
  <c r="D72" i="13"/>
  <c r="C72" i="13"/>
  <c r="B72" i="13"/>
  <c r="L71" i="13"/>
  <c r="K71" i="13"/>
  <c r="J71" i="13"/>
  <c r="I71" i="13"/>
  <c r="H71" i="13"/>
  <c r="F71" i="13"/>
  <c r="E71" i="13"/>
  <c r="D71" i="13"/>
  <c r="C71" i="13"/>
  <c r="B71" i="13"/>
  <c r="L70" i="13"/>
  <c r="K70" i="13"/>
  <c r="J70" i="13"/>
  <c r="I70" i="13"/>
  <c r="H70" i="13"/>
  <c r="F70" i="13"/>
  <c r="E70" i="13"/>
  <c r="D70" i="13"/>
  <c r="C70" i="13"/>
  <c r="B70" i="13"/>
  <c r="L69" i="13"/>
  <c r="K69" i="13"/>
  <c r="J69" i="13"/>
  <c r="I69" i="13"/>
  <c r="H69" i="13"/>
  <c r="F69" i="13"/>
  <c r="E69" i="13"/>
  <c r="D69" i="13"/>
  <c r="C69" i="13"/>
  <c r="B69" i="13"/>
  <c r="L68" i="13"/>
  <c r="K68" i="13"/>
  <c r="J68" i="13"/>
  <c r="I68" i="13"/>
  <c r="H68" i="13"/>
  <c r="F68" i="13"/>
  <c r="E68" i="13"/>
  <c r="D68" i="13"/>
  <c r="C68" i="13"/>
  <c r="B68" i="13"/>
  <c r="L67" i="13"/>
  <c r="K67" i="13"/>
  <c r="J67" i="13"/>
  <c r="I67" i="13"/>
  <c r="H67" i="13"/>
  <c r="F67" i="13"/>
  <c r="E67" i="13"/>
  <c r="D67" i="13"/>
  <c r="C67" i="13"/>
  <c r="B67" i="13"/>
  <c r="L66" i="13"/>
  <c r="K66" i="13"/>
  <c r="J66" i="13"/>
  <c r="I66" i="13"/>
  <c r="H66" i="13"/>
  <c r="F66" i="13"/>
  <c r="E66" i="13"/>
  <c r="D66" i="13"/>
  <c r="C66" i="13"/>
  <c r="B66" i="13"/>
  <c r="L65" i="13"/>
  <c r="K65" i="13"/>
  <c r="J65" i="13"/>
  <c r="I65" i="13"/>
  <c r="H65" i="13"/>
  <c r="F65" i="13"/>
  <c r="E65" i="13"/>
  <c r="D65" i="13"/>
  <c r="C65" i="13"/>
  <c r="B65" i="13"/>
  <c r="L64" i="13"/>
  <c r="K64" i="13"/>
  <c r="J64" i="13"/>
  <c r="I64" i="13"/>
  <c r="H64" i="13"/>
  <c r="F64" i="13"/>
  <c r="E64" i="13"/>
  <c r="D64" i="13"/>
  <c r="C64" i="13"/>
  <c r="B64" i="13"/>
  <c r="L63" i="13"/>
  <c r="K63" i="13"/>
  <c r="J63" i="13"/>
  <c r="I63" i="13"/>
  <c r="H63" i="13"/>
  <c r="F63" i="13"/>
  <c r="E63" i="13"/>
  <c r="D63" i="13"/>
  <c r="C63" i="13"/>
  <c r="B63" i="13"/>
  <c r="L62" i="13"/>
  <c r="K62" i="13"/>
  <c r="J62" i="13"/>
  <c r="I62" i="13"/>
  <c r="H62" i="13"/>
  <c r="F62" i="13"/>
  <c r="E62" i="13"/>
  <c r="D62" i="13"/>
  <c r="C62" i="13"/>
  <c r="B62" i="13"/>
  <c r="L61" i="13"/>
  <c r="K61" i="13"/>
  <c r="J61" i="13"/>
  <c r="I61" i="13"/>
  <c r="H61" i="13"/>
  <c r="F61" i="13"/>
  <c r="E61" i="13"/>
  <c r="D61" i="13"/>
  <c r="C61" i="13"/>
  <c r="B61" i="13"/>
  <c r="L60" i="13"/>
  <c r="K60" i="13"/>
  <c r="J60" i="13"/>
  <c r="I60" i="13"/>
  <c r="H60" i="13"/>
  <c r="F60" i="13"/>
  <c r="E60" i="13"/>
  <c r="D60" i="13"/>
  <c r="C60" i="13"/>
  <c r="B60" i="13"/>
  <c r="L59" i="13"/>
  <c r="K59" i="13"/>
  <c r="J59" i="13"/>
  <c r="I59" i="13"/>
  <c r="H59" i="13"/>
  <c r="F59" i="13"/>
  <c r="E59" i="13"/>
  <c r="D59" i="13"/>
  <c r="C59" i="13"/>
  <c r="B59" i="13"/>
  <c r="L58" i="13"/>
  <c r="K58" i="13"/>
  <c r="J58" i="13"/>
  <c r="I58" i="13"/>
  <c r="H58" i="13"/>
  <c r="F58" i="13"/>
  <c r="E58" i="13"/>
  <c r="D58" i="13"/>
  <c r="C58" i="13"/>
  <c r="B58" i="13"/>
  <c r="L57" i="13"/>
  <c r="K57" i="13"/>
  <c r="J57" i="13"/>
  <c r="I57" i="13"/>
  <c r="H57" i="13"/>
  <c r="F57" i="13"/>
  <c r="E57" i="13"/>
  <c r="D57" i="13"/>
  <c r="C57" i="13"/>
  <c r="B57" i="13"/>
  <c r="L56" i="13"/>
  <c r="K56" i="13"/>
  <c r="J56" i="13"/>
  <c r="I56" i="13"/>
  <c r="H56" i="13"/>
  <c r="F56" i="13"/>
  <c r="E56" i="13"/>
  <c r="D56" i="13"/>
  <c r="C56" i="13"/>
  <c r="B56" i="13"/>
  <c r="L55" i="13"/>
  <c r="K55" i="13"/>
  <c r="J55" i="13"/>
  <c r="I55" i="13"/>
  <c r="H55" i="13"/>
  <c r="F55" i="13"/>
  <c r="E55" i="13"/>
  <c r="D55" i="13"/>
  <c r="C55" i="13"/>
  <c r="B55" i="13"/>
  <c r="L54" i="13"/>
  <c r="K54" i="13"/>
  <c r="J54" i="13"/>
  <c r="I54" i="13"/>
  <c r="H54" i="13"/>
  <c r="F54" i="13"/>
  <c r="E54" i="13"/>
  <c r="D54" i="13"/>
  <c r="C54" i="13"/>
  <c r="B54" i="13"/>
  <c r="L53" i="13"/>
  <c r="K53" i="13"/>
  <c r="J53" i="13"/>
  <c r="I53" i="13"/>
  <c r="H53" i="13"/>
  <c r="F53" i="13"/>
  <c r="E53" i="13"/>
  <c r="D53" i="13"/>
  <c r="C53" i="13"/>
  <c r="B53" i="13"/>
  <c r="L52" i="13"/>
  <c r="K52" i="13"/>
  <c r="J52" i="13"/>
  <c r="I52" i="13"/>
  <c r="H52" i="13"/>
  <c r="F52" i="13"/>
  <c r="E52" i="13"/>
  <c r="D52" i="13"/>
  <c r="C52" i="13"/>
  <c r="B52" i="13"/>
  <c r="L51" i="13"/>
  <c r="K51" i="13"/>
  <c r="J51" i="13"/>
  <c r="I51" i="13"/>
  <c r="H51" i="13"/>
  <c r="F51" i="13"/>
  <c r="E51" i="13"/>
  <c r="D51" i="13"/>
  <c r="C51" i="13"/>
  <c r="B51" i="13"/>
  <c r="L50" i="13"/>
  <c r="K50" i="13"/>
  <c r="J50" i="13"/>
  <c r="I50" i="13"/>
  <c r="H50" i="13"/>
  <c r="F50" i="13"/>
  <c r="E50" i="13"/>
  <c r="D50" i="13"/>
  <c r="C50" i="13"/>
  <c r="B50" i="13"/>
  <c r="L49" i="13"/>
  <c r="K49" i="13"/>
  <c r="J49" i="13"/>
  <c r="I49" i="13"/>
  <c r="H49" i="13"/>
  <c r="F49" i="13"/>
  <c r="E49" i="13"/>
  <c r="D49" i="13"/>
  <c r="C49" i="13"/>
  <c r="B49" i="13"/>
  <c r="L48" i="13"/>
  <c r="K48" i="13"/>
  <c r="J48" i="13"/>
  <c r="I48" i="13"/>
  <c r="H48" i="13"/>
  <c r="F48" i="13"/>
  <c r="E48" i="13"/>
  <c r="D48" i="13"/>
  <c r="C48" i="13"/>
  <c r="B48" i="13"/>
  <c r="L47" i="13"/>
  <c r="K47" i="13"/>
  <c r="J47" i="13"/>
  <c r="I47" i="13"/>
  <c r="H47" i="13"/>
  <c r="F47" i="13"/>
  <c r="E47" i="13"/>
  <c r="D47" i="13"/>
  <c r="C47" i="13"/>
  <c r="B47" i="13"/>
  <c r="L46" i="13"/>
  <c r="K46" i="13"/>
  <c r="J46" i="13"/>
  <c r="I46" i="13"/>
  <c r="H46" i="13"/>
  <c r="F46" i="13"/>
  <c r="E46" i="13"/>
  <c r="D46" i="13"/>
  <c r="C46" i="13"/>
  <c r="B46" i="13"/>
  <c r="L45" i="13"/>
  <c r="K45" i="13"/>
  <c r="J45" i="13"/>
  <c r="I45" i="13"/>
  <c r="H45" i="13"/>
  <c r="F45" i="13"/>
  <c r="E45" i="13"/>
  <c r="D45" i="13"/>
  <c r="C45" i="13"/>
  <c r="B45" i="13"/>
  <c r="L44" i="13"/>
  <c r="K44" i="13"/>
  <c r="J44" i="13"/>
  <c r="I44" i="13"/>
  <c r="H44" i="13"/>
  <c r="F44" i="13"/>
  <c r="E44" i="13"/>
  <c r="D44" i="13"/>
  <c r="C44" i="13"/>
  <c r="B44" i="13"/>
  <c r="L43" i="13"/>
  <c r="K43" i="13"/>
  <c r="J43" i="13"/>
  <c r="I43" i="13"/>
  <c r="H43" i="13"/>
  <c r="F43" i="13"/>
  <c r="E43" i="13"/>
  <c r="D43" i="13"/>
  <c r="C43" i="13"/>
  <c r="B43" i="13"/>
  <c r="L42" i="13"/>
  <c r="K42" i="13"/>
  <c r="J42" i="13"/>
  <c r="I42" i="13"/>
  <c r="H42" i="13"/>
  <c r="F42" i="13"/>
  <c r="E42" i="13"/>
  <c r="D42" i="13"/>
  <c r="C42" i="13"/>
  <c r="B42" i="13"/>
  <c r="L41" i="13"/>
  <c r="K41" i="13"/>
  <c r="J41" i="13"/>
  <c r="I41" i="13"/>
  <c r="H41" i="13"/>
  <c r="F41" i="13"/>
  <c r="E41" i="13"/>
  <c r="D41" i="13"/>
  <c r="C41" i="13"/>
  <c r="B41" i="13"/>
  <c r="L40" i="13"/>
  <c r="K40" i="13"/>
  <c r="J40" i="13"/>
  <c r="I40" i="13"/>
  <c r="H40" i="13"/>
  <c r="F40" i="13"/>
  <c r="E40" i="13"/>
  <c r="D40" i="13"/>
  <c r="C40" i="13"/>
  <c r="B40" i="13"/>
  <c r="L39" i="13"/>
  <c r="K39" i="13"/>
  <c r="J39" i="13"/>
  <c r="I39" i="13"/>
  <c r="H39" i="13"/>
  <c r="F39" i="13"/>
  <c r="E39" i="13"/>
  <c r="D39" i="13"/>
  <c r="C39" i="13"/>
  <c r="B39" i="13"/>
  <c r="L38" i="13"/>
  <c r="K38" i="13"/>
  <c r="J38" i="13"/>
  <c r="I38" i="13"/>
  <c r="H38" i="13"/>
  <c r="F38" i="13"/>
  <c r="E38" i="13"/>
  <c r="D38" i="13"/>
  <c r="C38" i="13"/>
  <c r="B38" i="13"/>
  <c r="L37" i="13"/>
  <c r="K37" i="13"/>
  <c r="J37" i="13"/>
  <c r="I37" i="13"/>
  <c r="H37" i="13"/>
  <c r="F37" i="13"/>
  <c r="E37" i="13"/>
  <c r="D37" i="13"/>
  <c r="C37" i="13"/>
  <c r="B37" i="13"/>
  <c r="L36" i="13"/>
  <c r="K36" i="13"/>
  <c r="J36" i="13"/>
  <c r="I36" i="13"/>
  <c r="H36" i="13"/>
  <c r="F36" i="13"/>
  <c r="E36" i="13"/>
  <c r="D36" i="13"/>
  <c r="C36" i="13"/>
  <c r="B36" i="13"/>
  <c r="L35" i="13"/>
  <c r="K35" i="13"/>
  <c r="J35" i="13"/>
  <c r="I35" i="13"/>
  <c r="H35" i="13"/>
  <c r="F35" i="13"/>
  <c r="E35" i="13"/>
  <c r="D35" i="13"/>
  <c r="C35" i="13"/>
  <c r="B35" i="13"/>
  <c r="L34" i="13"/>
  <c r="K34" i="13"/>
  <c r="J34" i="13"/>
  <c r="I34" i="13"/>
  <c r="H34" i="13"/>
  <c r="F34" i="13"/>
  <c r="E34" i="13"/>
  <c r="D34" i="13"/>
  <c r="C34" i="13"/>
  <c r="B34" i="13"/>
  <c r="L33" i="13"/>
  <c r="K33" i="13"/>
  <c r="J33" i="13"/>
  <c r="I33" i="13"/>
  <c r="H33" i="13"/>
  <c r="F33" i="13"/>
  <c r="E33" i="13"/>
  <c r="D33" i="13"/>
  <c r="C33" i="13"/>
  <c r="B33" i="13"/>
  <c r="L32" i="13"/>
  <c r="K32" i="13"/>
  <c r="J32" i="13"/>
  <c r="I32" i="13"/>
  <c r="H32" i="13"/>
  <c r="F32" i="13"/>
  <c r="E32" i="13"/>
  <c r="D32" i="13"/>
  <c r="C32" i="13"/>
  <c r="B32" i="13"/>
  <c r="L31" i="13"/>
  <c r="K31" i="13"/>
  <c r="J31" i="13"/>
  <c r="I31" i="13"/>
  <c r="H31" i="13"/>
  <c r="F31" i="13"/>
  <c r="E31" i="13"/>
  <c r="D31" i="13"/>
  <c r="C31" i="13"/>
  <c r="B31" i="13"/>
  <c r="L30" i="13"/>
  <c r="K30" i="13"/>
  <c r="J30" i="13"/>
  <c r="I30" i="13"/>
  <c r="H30" i="13"/>
  <c r="F30" i="13"/>
  <c r="E30" i="13"/>
  <c r="D30" i="13"/>
  <c r="C30" i="13"/>
  <c r="B30" i="13"/>
  <c r="L29" i="13"/>
  <c r="K29" i="13"/>
  <c r="J29" i="13"/>
  <c r="I29" i="13"/>
  <c r="H29" i="13"/>
  <c r="F29" i="13"/>
  <c r="E29" i="13"/>
  <c r="D29" i="13"/>
  <c r="C29" i="13"/>
  <c r="B29" i="13"/>
  <c r="L28" i="13"/>
  <c r="K28" i="13"/>
  <c r="J28" i="13"/>
  <c r="I28" i="13"/>
  <c r="H28" i="13"/>
  <c r="F28" i="13"/>
  <c r="E28" i="13"/>
  <c r="D28" i="13"/>
  <c r="C28" i="13"/>
  <c r="B28" i="13"/>
  <c r="L27" i="13"/>
  <c r="K27" i="13"/>
  <c r="J27" i="13"/>
  <c r="I27" i="13"/>
  <c r="H27" i="13"/>
  <c r="F27" i="13"/>
  <c r="E27" i="13"/>
  <c r="D27" i="13"/>
  <c r="C27" i="13"/>
  <c r="B27" i="13"/>
  <c r="L26" i="13"/>
  <c r="K26" i="13"/>
  <c r="J26" i="13"/>
  <c r="I26" i="13"/>
  <c r="H26" i="13"/>
  <c r="F26" i="13"/>
  <c r="E26" i="13"/>
  <c r="D26" i="13"/>
  <c r="C26" i="13"/>
  <c r="B26" i="13"/>
  <c r="L25" i="13"/>
  <c r="K25" i="13"/>
  <c r="J25" i="13"/>
  <c r="I25" i="13"/>
  <c r="H25" i="13"/>
  <c r="F25" i="13"/>
  <c r="E25" i="13"/>
  <c r="D25" i="13"/>
  <c r="C25" i="13"/>
  <c r="B25" i="13"/>
  <c r="L24" i="13"/>
  <c r="K24" i="13"/>
  <c r="J24" i="13"/>
  <c r="I24" i="13"/>
  <c r="H24" i="13"/>
  <c r="F24" i="13"/>
  <c r="E24" i="13"/>
  <c r="D24" i="13"/>
  <c r="C24" i="13"/>
  <c r="B24" i="13"/>
  <c r="L23" i="13"/>
  <c r="K23" i="13"/>
  <c r="J23" i="13"/>
  <c r="I23" i="13"/>
  <c r="H23" i="13"/>
  <c r="F23" i="13"/>
  <c r="E23" i="13"/>
  <c r="D23" i="13"/>
  <c r="C23" i="13"/>
  <c r="B23" i="13"/>
  <c r="L22" i="13"/>
  <c r="K22" i="13"/>
  <c r="J22" i="13"/>
  <c r="I22" i="13"/>
  <c r="H22" i="13"/>
  <c r="F22" i="13"/>
  <c r="E22" i="13"/>
  <c r="D22" i="13"/>
  <c r="C22" i="13"/>
  <c r="B22" i="13"/>
  <c r="L21" i="13"/>
  <c r="K21" i="13"/>
  <c r="J21" i="13"/>
  <c r="I21" i="13"/>
  <c r="H21" i="13"/>
  <c r="F21" i="13"/>
  <c r="E21" i="13"/>
  <c r="D21" i="13"/>
  <c r="C21" i="13"/>
  <c r="B21" i="13"/>
  <c r="L20" i="13"/>
  <c r="K20" i="13"/>
  <c r="J20" i="13"/>
  <c r="I20" i="13"/>
  <c r="H20" i="13"/>
  <c r="F20" i="13"/>
  <c r="E20" i="13"/>
  <c r="D20" i="13"/>
  <c r="C20" i="13"/>
  <c r="B20" i="13"/>
  <c r="L19" i="13"/>
  <c r="K19" i="13"/>
  <c r="J19" i="13"/>
  <c r="I19" i="13"/>
  <c r="H19" i="13"/>
  <c r="F19" i="13"/>
  <c r="E19" i="13"/>
  <c r="D19" i="13"/>
  <c r="C19" i="13"/>
  <c r="B19" i="13"/>
  <c r="L18" i="13"/>
  <c r="K18" i="13"/>
  <c r="J18" i="13"/>
  <c r="I18" i="13"/>
  <c r="H18" i="13"/>
  <c r="F18" i="13"/>
  <c r="E18" i="13"/>
  <c r="D18" i="13"/>
  <c r="C18" i="13"/>
  <c r="B18" i="13"/>
  <c r="L17" i="13"/>
  <c r="K17" i="13"/>
  <c r="J17" i="13"/>
  <c r="I17" i="13"/>
  <c r="H17" i="13"/>
  <c r="F17" i="13"/>
  <c r="E17" i="13"/>
  <c r="D17" i="13"/>
  <c r="C17" i="13"/>
  <c r="B17" i="13"/>
  <c r="L16" i="13"/>
  <c r="K16" i="13"/>
  <c r="J16" i="13"/>
  <c r="I16" i="13"/>
  <c r="H16" i="13"/>
  <c r="F16" i="13"/>
  <c r="E16" i="13"/>
  <c r="D16" i="13"/>
  <c r="C16" i="13"/>
  <c r="B16" i="13"/>
  <c r="L15" i="13"/>
  <c r="K15" i="13"/>
  <c r="J15" i="13"/>
  <c r="I15" i="13"/>
  <c r="H15" i="13"/>
  <c r="F15" i="13"/>
  <c r="E15" i="13"/>
  <c r="D15" i="13"/>
  <c r="C15" i="13"/>
  <c r="B15" i="13"/>
  <c r="L14" i="13"/>
  <c r="K14" i="13"/>
  <c r="J14" i="13"/>
  <c r="I14" i="13"/>
  <c r="H14" i="13"/>
  <c r="F14" i="13"/>
  <c r="E14" i="13"/>
  <c r="D14" i="13"/>
  <c r="C14" i="13"/>
  <c r="B14" i="13"/>
  <c r="L13" i="13"/>
  <c r="K13" i="13"/>
  <c r="J13" i="13"/>
  <c r="I13" i="13"/>
  <c r="H13" i="13"/>
  <c r="F13" i="13"/>
  <c r="E13" i="13"/>
  <c r="D13" i="13"/>
  <c r="C13" i="13"/>
  <c r="B13" i="13"/>
  <c r="L12" i="13"/>
  <c r="K12" i="13"/>
  <c r="J12" i="13"/>
  <c r="I12" i="13"/>
  <c r="H12" i="13"/>
  <c r="F12" i="13"/>
  <c r="E12" i="13"/>
  <c r="D12" i="13"/>
  <c r="C12" i="13"/>
  <c r="B12" i="13"/>
  <c r="L11" i="13"/>
  <c r="K11" i="13"/>
  <c r="J11" i="13"/>
  <c r="I11" i="13"/>
  <c r="H11" i="13"/>
  <c r="F11" i="13"/>
  <c r="E11" i="13"/>
  <c r="D11" i="13"/>
  <c r="C11" i="13"/>
  <c r="B11" i="13"/>
  <c r="L10" i="13"/>
  <c r="K10" i="13"/>
  <c r="J10" i="13"/>
  <c r="I10" i="13"/>
  <c r="H10" i="13"/>
  <c r="F10" i="13"/>
  <c r="E10" i="13"/>
  <c r="D10" i="13"/>
  <c r="C10" i="13"/>
  <c r="B10" i="13"/>
  <c r="L9" i="13"/>
  <c r="K9" i="13"/>
  <c r="J9" i="13"/>
  <c r="I9" i="13"/>
  <c r="H9" i="13"/>
  <c r="F9" i="13"/>
  <c r="E9" i="13"/>
  <c r="D9" i="13"/>
  <c r="C9" i="13"/>
  <c r="B9" i="13"/>
  <c r="N8" i="13" a="1"/>
  <c r="L8" i="13"/>
  <c r="K8" i="13"/>
  <c r="J8" i="13"/>
  <c r="I8" i="13"/>
  <c r="H8" i="13"/>
  <c r="G8" i="13" a="1"/>
  <c r="F8" i="13"/>
  <c r="E8" i="13"/>
  <c r="D8" i="13"/>
  <c r="C8" i="13"/>
  <c r="B8" i="13"/>
  <c r="F112" i="26" a="1"/>
  <c r="F112" i="26"/>
  <c r="E112" i="26" a="1"/>
  <c r="E112" i="26" s="1"/>
  <c r="G112" i="26" a="1"/>
  <c r="G112" i="26"/>
  <c r="H112" i="26" a="1"/>
  <c r="H112" i="26"/>
  <c r="O4" i="15"/>
  <c r="C92" i="19"/>
  <c r="C100" i="19"/>
  <c r="C108" i="19"/>
  <c r="C131" i="19"/>
  <c r="C139" i="19"/>
  <c r="C147" i="19"/>
  <c r="C155" i="19"/>
  <c r="C163" i="19"/>
  <c r="C171" i="19"/>
  <c r="C164" i="15"/>
  <c r="C78" i="19"/>
  <c r="C86" i="19"/>
  <c r="C156" i="19"/>
  <c r="C164" i="19"/>
  <c r="C94" i="19"/>
  <c r="C102" i="19"/>
  <c r="C110" i="19"/>
  <c r="C70" i="15"/>
  <c r="C78" i="15"/>
  <c r="C80" i="19"/>
  <c r="C88" i="19"/>
  <c r="C96" i="19"/>
  <c r="C104" i="19"/>
  <c r="C82" i="19"/>
  <c r="C113" i="19"/>
  <c r="C121" i="19"/>
  <c r="C129" i="19"/>
  <c r="C73" i="15"/>
  <c r="C113" i="15"/>
  <c r="C145" i="15"/>
  <c r="C153" i="15"/>
  <c r="C75" i="19"/>
  <c r="C98" i="19"/>
  <c r="C106" i="19"/>
  <c r="C114" i="19"/>
  <c r="C122" i="19"/>
  <c r="C137" i="19"/>
  <c r="C145" i="19"/>
  <c r="C153" i="19"/>
  <c r="C161" i="19"/>
  <c r="C169" i="19"/>
  <c r="C74" i="15"/>
  <c r="C122" i="15"/>
  <c r="C154" i="15"/>
  <c r="C84" i="19"/>
  <c r="C115" i="19"/>
  <c r="C123" i="19"/>
  <c r="C130" i="19"/>
  <c r="C138" i="19"/>
  <c r="C146" i="19"/>
  <c r="C154" i="19"/>
  <c r="C162" i="19"/>
  <c r="O4" i="17"/>
  <c r="N4" i="15"/>
  <c r="P4" i="15"/>
  <c r="Q4" i="15"/>
  <c r="N4" i="19"/>
  <c r="N4" i="17"/>
  <c r="P4" i="17"/>
  <c r="N194" i="13"/>
  <c r="N195" i="13"/>
  <c r="N196" i="13"/>
  <c r="N193" i="13"/>
  <c r="N196" i="16"/>
  <c r="N194" i="16"/>
  <c r="N193" i="16"/>
  <c r="N195" i="16"/>
  <c r="M101" i="13"/>
  <c r="M18" i="13"/>
  <c r="M14" i="13"/>
  <c r="M75" i="13"/>
  <c r="M45" i="13"/>
  <c r="M65" i="13"/>
  <c r="M69" i="13"/>
  <c r="M77" i="13"/>
  <c r="M121" i="13"/>
  <c r="M9" i="13"/>
  <c r="M66" i="13"/>
  <c r="M146" i="13"/>
  <c r="M158" i="13"/>
  <c r="M162" i="13"/>
  <c r="C100" i="17"/>
  <c r="C130" i="17"/>
  <c r="C137" i="17"/>
  <c r="M141" i="13"/>
  <c r="M27" i="13"/>
  <c r="M131" i="13"/>
  <c r="M135" i="13"/>
  <c r="M147" i="13"/>
  <c r="M43" i="13"/>
  <c r="M79" i="13"/>
  <c r="M119" i="13"/>
  <c r="C163" i="17"/>
  <c r="M36" i="13"/>
  <c r="M76" i="13"/>
  <c r="M73" i="16"/>
  <c r="M103" i="13"/>
  <c r="M28" i="13"/>
  <c r="M38" i="13"/>
  <c r="M42" i="13"/>
  <c r="M70" i="13"/>
  <c r="M81" i="13"/>
  <c r="M89" i="13"/>
  <c r="M97" i="13"/>
  <c r="M105" i="13"/>
  <c r="M109" i="13"/>
  <c r="M139" i="13"/>
  <c r="M140" i="13"/>
  <c r="M151" i="13"/>
  <c r="M13" i="13"/>
  <c r="M17" i="13"/>
  <c r="M67" i="13"/>
  <c r="M93" i="13"/>
  <c r="M125" i="13"/>
  <c r="M129" i="13"/>
  <c r="M159" i="13"/>
  <c r="M163" i="13"/>
  <c r="M180" i="13"/>
  <c r="M71" i="13"/>
  <c r="M90" i="13"/>
  <c r="M98" i="13"/>
  <c r="M114" i="13"/>
  <c r="M160" i="16"/>
  <c r="M180" i="16"/>
  <c r="M77" i="16"/>
  <c r="M21" i="13"/>
  <c r="M24" i="13"/>
  <c r="M41" i="13"/>
  <c r="M113" i="13"/>
  <c r="M134" i="13"/>
  <c r="M137" i="13"/>
  <c r="M153" i="13"/>
  <c r="M157" i="13"/>
  <c r="C88" i="17"/>
  <c r="M10" i="13"/>
  <c r="M34" i="13"/>
  <c r="M87" i="13"/>
  <c r="M95" i="13"/>
  <c r="M111" i="13"/>
  <c r="M145" i="13"/>
  <c r="C96" i="17"/>
  <c r="C102" i="17"/>
  <c r="C153" i="17"/>
  <c r="C162" i="17"/>
  <c r="C84" i="17"/>
  <c r="C123" i="17"/>
  <c r="R45" i="13"/>
  <c r="S8" i="13" a="1"/>
  <c r="S8" i="13"/>
  <c r="V8" i="13" a="1"/>
  <c r="V8" i="13"/>
  <c r="C170" i="19"/>
  <c r="R45" i="16"/>
  <c r="S8" i="16" a="1"/>
  <c r="S8" i="16"/>
  <c r="V8" i="16" a="1"/>
  <c r="V8" i="16"/>
  <c r="C80" i="17"/>
  <c r="C86" i="17"/>
  <c r="C172" i="17"/>
  <c r="C147" i="17"/>
  <c r="C122" i="17"/>
  <c r="M171" i="16"/>
  <c r="C16" i="4"/>
  <c r="C17" i="4"/>
  <c r="C18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7" i="4"/>
  <c r="C50" i="4"/>
  <c r="C51" i="4"/>
  <c r="C52" i="4"/>
  <c r="C69" i="15"/>
  <c r="M11" i="13"/>
  <c r="M39" i="13"/>
  <c r="M91" i="13"/>
  <c r="M92" i="13"/>
  <c r="M115" i="13"/>
  <c r="M130" i="13"/>
  <c r="M143" i="13"/>
  <c r="M144" i="13"/>
  <c r="M154" i="13"/>
  <c r="M12" i="13"/>
  <c r="M25" i="13"/>
  <c r="M32" i="13"/>
  <c r="M33" i="13"/>
  <c r="M58" i="13"/>
  <c r="M62" i="13"/>
  <c r="M72" i="13"/>
  <c r="M106" i="13"/>
  <c r="M133" i="13"/>
  <c r="M161" i="13"/>
  <c r="M165" i="13"/>
  <c r="M166" i="13"/>
  <c r="M169" i="13"/>
  <c r="M170" i="13"/>
  <c r="M173" i="13"/>
  <c r="M174" i="13"/>
  <c r="M177" i="13"/>
  <c r="M178" i="13"/>
  <c r="N227" i="13"/>
  <c r="M16" i="13"/>
  <c r="M26" i="13"/>
  <c r="M40" i="13"/>
  <c r="M51" i="13"/>
  <c r="M55" i="13"/>
  <c r="M59" i="13"/>
  <c r="M63" i="13"/>
  <c r="M85" i="13"/>
  <c r="M123" i="13"/>
  <c r="M124" i="13"/>
  <c r="M148" i="13"/>
  <c r="N228" i="13"/>
  <c r="M22" i="13"/>
  <c r="M23" i="13"/>
  <c r="M37" i="13"/>
  <c r="M44" i="13"/>
  <c r="M73" i="13"/>
  <c r="M99" i="13"/>
  <c r="M127" i="13"/>
  <c r="M138" i="13"/>
  <c r="M152" i="13"/>
  <c r="N222" i="13"/>
  <c r="M117" i="13"/>
  <c r="M142" i="13"/>
  <c r="M155" i="13"/>
  <c r="M156" i="13"/>
  <c r="M30" i="13"/>
  <c r="M31" i="13"/>
  <c r="M56" i="13"/>
  <c r="M107" i="13"/>
  <c r="M108" i="13"/>
  <c r="M160" i="13"/>
  <c r="M164" i="13"/>
  <c r="M167" i="13"/>
  <c r="M168" i="13"/>
  <c r="M171" i="13"/>
  <c r="M172" i="13"/>
  <c r="M175" i="13"/>
  <c r="M176" i="13"/>
  <c r="M179" i="13"/>
  <c r="M35" i="13"/>
  <c r="M68" i="13"/>
  <c r="M83" i="13"/>
  <c r="M122" i="13"/>
  <c r="M136" i="13"/>
  <c r="M149" i="13"/>
  <c r="M150" i="13"/>
  <c r="M123" i="16"/>
  <c r="M127" i="16"/>
  <c r="M36" i="16"/>
  <c r="M40" i="16"/>
  <c r="M44" i="16"/>
  <c r="M103" i="16"/>
  <c r="M137" i="16"/>
  <c r="M149" i="16"/>
  <c r="M165" i="16"/>
  <c r="M117" i="16"/>
  <c r="M177" i="16"/>
  <c r="M86" i="16"/>
  <c r="M98" i="16"/>
  <c r="M19" i="16"/>
  <c r="M35" i="16"/>
  <c r="M39" i="16"/>
  <c r="M55" i="16"/>
  <c r="M71" i="16"/>
  <c r="M83" i="16"/>
  <c r="M87" i="16"/>
  <c r="M135" i="16"/>
  <c r="M155" i="16"/>
  <c r="M179" i="16"/>
  <c r="M59" i="16"/>
  <c r="M99" i="16"/>
  <c r="M115" i="16"/>
  <c r="M119" i="16"/>
  <c r="M154" i="16"/>
  <c r="M161" i="16"/>
  <c r="M175" i="16"/>
  <c r="M10" i="16"/>
  <c r="M12" i="16"/>
  <c r="M16" i="16"/>
  <c r="M67" i="16"/>
  <c r="M72" i="16"/>
  <c r="M80" i="16"/>
  <c r="M104" i="16"/>
  <c r="M107" i="16"/>
  <c r="M111" i="16"/>
  <c r="M116" i="16"/>
  <c r="M131" i="16"/>
  <c r="M147" i="16"/>
  <c r="M158" i="16"/>
  <c r="M169" i="16"/>
  <c r="M173" i="16"/>
  <c r="M151" i="16"/>
  <c r="M170" i="16"/>
  <c r="N227" i="16"/>
  <c r="M9" i="16"/>
  <c r="M13" i="16"/>
  <c r="M61" i="16"/>
  <c r="M69" i="16"/>
  <c r="M101" i="16"/>
  <c r="M139" i="16"/>
  <c r="M140" i="16"/>
  <c r="M143" i="16"/>
  <c r="M144" i="16"/>
  <c r="M163" i="16"/>
  <c r="M174" i="16"/>
  <c r="N223" i="16"/>
  <c r="M133" i="16"/>
  <c r="M167" i="16"/>
  <c r="M38" i="16"/>
  <c r="M42" i="16"/>
  <c r="M53" i="16"/>
  <c r="M66" i="16"/>
  <c r="M85" i="16"/>
  <c r="M125" i="16"/>
  <c r="M129" i="16"/>
  <c r="M130" i="16"/>
  <c r="M145" i="16"/>
  <c r="M159" i="16"/>
  <c r="M121" i="16"/>
  <c r="M153" i="16"/>
  <c r="M157" i="16"/>
  <c r="M176" i="16"/>
  <c r="C113" i="17"/>
  <c r="C108" i="17"/>
  <c r="C77" i="15"/>
  <c r="C121" i="15"/>
  <c r="C130" i="15"/>
  <c r="C162" i="15"/>
  <c r="C98" i="17"/>
  <c r="C170" i="15"/>
  <c r="C94" i="17"/>
  <c r="C72" i="15"/>
  <c r="C76" i="15"/>
  <c r="C129" i="15"/>
  <c r="C138" i="15"/>
  <c r="C161" i="15"/>
  <c r="C82" i="17"/>
  <c r="C106" i="17"/>
  <c r="C114" i="17"/>
  <c r="C92" i="17"/>
  <c r="C129" i="17"/>
  <c r="C139" i="17"/>
  <c r="C71" i="15"/>
  <c r="C75" i="15"/>
  <c r="C114" i="15"/>
  <c r="C137" i="15"/>
  <c r="C146" i="15"/>
  <c r="C169" i="15"/>
  <c r="C78" i="17"/>
  <c r="C164" i="17"/>
  <c r="C90" i="17"/>
  <c r="C76" i="17"/>
  <c r="C110" i="17"/>
  <c r="C170" i="17"/>
  <c r="C154" i="17"/>
  <c r="C161" i="17"/>
  <c r="C131" i="17"/>
  <c r="C145" i="17"/>
  <c r="C156" i="17"/>
  <c r="C171" i="17"/>
  <c r="C121" i="17"/>
  <c r="C148" i="17"/>
  <c r="C169" i="17"/>
  <c r="M27" i="16"/>
  <c r="M47" i="16"/>
  <c r="M75" i="16"/>
  <c r="M79" i="16"/>
  <c r="M134" i="16"/>
  <c r="M148" i="16"/>
  <c r="M164" i="16"/>
  <c r="M89" i="16"/>
  <c r="M28" i="16"/>
  <c r="M32" i="16"/>
  <c r="M51" i="16"/>
  <c r="M84" i="16"/>
  <c r="M102" i="16"/>
  <c r="M120" i="16"/>
  <c r="M93" i="16"/>
  <c r="M65" i="16"/>
  <c r="M105" i="16"/>
  <c r="M109" i="16"/>
  <c r="M113" i="16"/>
  <c r="M114" i="16"/>
  <c r="M138" i="16"/>
  <c r="M141" i="16"/>
  <c r="M142" i="16"/>
  <c r="M152" i="16"/>
  <c r="M168" i="16"/>
  <c r="M97" i="16"/>
  <c r="M11" i="16"/>
  <c r="M14" i="16"/>
  <c r="M37" i="16"/>
  <c r="M41" i="16"/>
  <c r="M45" i="16"/>
  <c r="M88" i="16"/>
  <c r="M91" i="16"/>
  <c r="M95" i="16"/>
  <c r="M132" i="16"/>
  <c r="M146" i="16"/>
  <c r="M162" i="16"/>
  <c r="M178" i="16"/>
  <c r="M57" i="16"/>
  <c r="M18" i="16"/>
  <c r="M25" i="16"/>
  <c r="M81" i="16"/>
  <c r="M82" i="16"/>
  <c r="M100" i="16"/>
  <c r="M118" i="16"/>
  <c r="M156" i="16"/>
  <c r="M172" i="16"/>
  <c r="M15" i="16"/>
  <c r="M22" i="16"/>
  <c r="M30" i="16"/>
  <c r="M34" i="16"/>
  <c r="M46" i="16"/>
  <c r="M49" i="16"/>
  <c r="M50" i="16"/>
  <c r="M63" i="16"/>
  <c r="M136" i="16"/>
  <c r="M150" i="16"/>
  <c r="M166" i="16"/>
  <c r="O4" i="19"/>
  <c r="P4" i="19"/>
  <c r="Q4" i="19"/>
  <c r="N7" i="19" a="1"/>
  <c r="C76" i="19"/>
  <c r="C89" i="19"/>
  <c r="C77" i="19"/>
  <c r="C105" i="19"/>
  <c r="C70" i="19"/>
  <c r="C81" i="19"/>
  <c r="C74" i="19"/>
  <c r="C93" i="19"/>
  <c r="C157" i="19"/>
  <c r="C72" i="19"/>
  <c r="C91" i="19"/>
  <c r="C107" i="19"/>
  <c r="C69" i="19"/>
  <c r="C71" i="19"/>
  <c r="C73" i="19"/>
  <c r="C85" i="19"/>
  <c r="C101" i="19"/>
  <c r="C165" i="19"/>
  <c r="C87" i="19"/>
  <c r="C103" i="19"/>
  <c r="C109" i="19"/>
  <c r="C167" i="19"/>
  <c r="Q179" i="19"/>
  <c r="P179" i="19"/>
  <c r="O179" i="19"/>
  <c r="N179" i="19"/>
  <c r="C79" i="19"/>
  <c r="C95" i="19"/>
  <c r="C111" i="19"/>
  <c r="C119" i="19"/>
  <c r="C127" i="19"/>
  <c r="C135" i="19"/>
  <c r="C143" i="19"/>
  <c r="C151" i="19"/>
  <c r="C97" i="19"/>
  <c r="C118" i="19"/>
  <c r="C126" i="19"/>
  <c r="C134" i="19"/>
  <c r="C142" i="19"/>
  <c r="C150" i="19"/>
  <c r="C159" i="19"/>
  <c r="C83" i="19"/>
  <c r="C99" i="19"/>
  <c r="C116" i="19"/>
  <c r="C117" i="19"/>
  <c r="C124" i="19"/>
  <c r="C125" i="19"/>
  <c r="C132" i="19"/>
  <c r="C133" i="19"/>
  <c r="C140" i="19"/>
  <c r="C141" i="19"/>
  <c r="C148" i="19"/>
  <c r="C149" i="19"/>
  <c r="C112" i="19"/>
  <c r="C120" i="19"/>
  <c r="C128" i="19"/>
  <c r="C136" i="19"/>
  <c r="C144" i="19"/>
  <c r="C152" i="19"/>
  <c r="C160" i="19"/>
  <c r="C168" i="19"/>
  <c r="C158" i="19"/>
  <c r="C166" i="19"/>
  <c r="C70" i="17"/>
  <c r="Q4" i="17"/>
  <c r="C72" i="17"/>
  <c r="C75" i="17"/>
  <c r="C69" i="17"/>
  <c r="C74" i="17"/>
  <c r="C71" i="17"/>
  <c r="C89" i="17"/>
  <c r="C73" i="17"/>
  <c r="C105" i="17"/>
  <c r="C93" i="17"/>
  <c r="C109" i="17"/>
  <c r="C116" i="17"/>
  <c r="C81" i="17"/>
  <c r="C149" i="17"/>
  <c r="C97" i="17"/>
  <c r="C79" i="17"/>
  <c r="C95" i="17"/>
  <c r="C111" i="17"/>
  <c r="C91" i="17"/>
  <c r="C107" i="17"/>
  <c r="C150" i="17"/>
  <c r="C165" i="17"/>
  <c r="C119" i="17"/>
  <c r="C127" i="17"/>
  <c r="C135" i="17"/>
  <c r="C143" i="17"/>
  <c r="C157" i="17"/>
  <c r="C118" i="17"/>
  <c r="C126" i="17"/>
  <c r="C134" i="17"/>
  <c r="C142" i="17"/>
  <c r="Q179" i="17"/>
  <c r="P179" i="17"/>
  <c r="O179" i="17"/>
  <c r="N179" i="17"/>
  <c r="C77" i="17"/>
  <c r="C83" i="17"/>
  <c r="C99" i="17"/>
  <c r="C117" i="17"/>
  <c r="C124" i="17"/>
  <c r="C125" i="17"/>
  <c r="C132" i="17"/>
  <c r="C133" i="17"/>
  <c r="C140" i="17"/>
  <c r="C141" i="17"/>
  <c r="C167" i="17"/>
  <c r="C85" i="17"/>
  <c r="C101" i="17"/>
  <c r="C87" i="17"/>
  <c r="C103" i="17"/>
  <c r="C151" i="17"/>
  <c r="C159" i="17"/>
  <c r="C112" i="17"/>
  <c r="C120" i="17"/>
  <c r="C128" i="17"/>
  <c r="C136" i="17"/>
  <c r="C144" i="17"/>
  <c r="C152" i="17"/>
  <c r="C160" i="17"/>
  <c r="C168" i="17"/>
  <c r="C158" i="17"/>
  <c r="C166" i="17"/>
  <c r="N225" i="16"/>
  <c r="N228" i="16"/>
  <c r="M8" i="16"/>
  <c r="M17" i="16"/>
  <c r="N8" i="16"/>
  <c r="AK8" i="16" a="1"/>
  <c r="AK40" i="16"/>
  <c r="N226" i="16"/>
  <c r="M20" i="16"/>
  <c r="M31" i="16"/>
  <c r="M23" i="16"/>
  <c r="M26" i="16"/>
  <c r="M33" i="16"/>
  <c r="M21" i="16"/>
  <c r="M24" i="16"/>
  <c r="BG24" i="16"/>
  <c r="M29" i="16"/>
  <c r="M54" i="16"/>
  <c r="M48" i="16"/>
  <c r="M60" i="16"/>
  <c r="M96" i="16"/>
  <c r="M58" i="16"/>
  <c r="M62" i="16"/>
  <c r="M64" i="16"/>
  <c r="BG64" i="16"/>
  <c r="M43" i="16"/>
  <c r="M68" i="16"/>
  <c r="M52" i="16"/>
  <c r="M56" i="16"/>
  <c r="M76" i="16"/>
  <c r="M92" i="16"/>
  <c r="M108" i="16"/>
  <c r="M124" i="16"/>
  <c r="M70" i="16"/>
  <c r="M112" i="16"/>
  <c r="M128" i="16"/>
  <c r="M74" i="16"/>
  <c r="M90" i="16"/>
  <c r="M106" i="16"/>
  <c r="M122" i="16"/>
  <c r="N222" i="16"/>
  <c r="N191" i="16"/>
  <c r="O192" i="16"/>
  <c r="M78" i="16"/>
  <c r="M94" i="16"/>
  <c r="M110" i="16"/>
  <c r="M126" i="16"/>
  <c r="C91" i="15"/>
  <c r="C79" i="15"/>
  <c r="C116" i="15"/>
  <c r="C124" i="15"/>
  <c r="C159" i="15"/>
  <c r="C119" i="15"/>
  <c r="C117" i="15"/>
  <c r="C127" i="15"/>
  <c r="C135" i="15"/>
  <c r="C143" i="15"/>
  <c r="C149" i="15"/>
  <c r="C95" i="15"/>
  <c r="C112" i="15"/>
  <c r="C93" i="15"/>
  <c r="C111" i="15"/>
  <c r="C125" i="15"/>
  <c r="C133" i="15"/>
  <c r="C141" i="15"/>
  <c r="C148" i="15"/>
  <c r="C109" i="15"/>
  <c r="C132" i="15"/>
  <c r="C140" i="15"/>
  <c r="C107" i="15"/>
  <c r="C120" i="15"/>
  <c r="C128" i="15"/>
  <c r="C136" i="15"/>
  <c r="C81" i="15"/>
  <c r="C97" i="15"/>
  <c r="C83" i="15"/>
  <c r="C99" i="15"/>
  <c r="C157" i="15"/>
  <c r="C167" i="15"/>
  <c r="C85" i="15"/>
  <c r="C101" i="15"/>
  <c r="C156" i="15"/>
  <c r="C87" i="15"/>
  <c r="C103" i="15"/>
  <c r="C151" i="15"/>
  <c r="C89" i="15"/>
  <c r="C105" i="15"/>
  <c r="C165" i="15"/>
  <c r="C144" i="15"/>
  <c r="C152" i="15"/>
  <c r="C160" i="15"/>
  <c r="C168" i="15"/>
  <c r="C80" i="15"/>
  <c r="C82" i="15"/>
  <c r="C84" i="15"/>
  <c r="C86" i="15"/>
  <c r="C88" i="15"/>
  <c r="C90" i="15"/>
  <c r="C92" i="15"/>
  <c r="C94" i="15"/>
  <c r="C96" i="15"/>
  <c r="C98" i="15"/>
  <c r="C100" i="15"/>
  <c r="C102" i="15"/>
  <c r="C104" i="15"/>
  <c r="C106" i="15"/>
  <c r="C108" i="15"/>
  <c r="C110" i="15"/>
  <c r="C115" i="15"/>
  <c r="C123" i="15"/>
  <c r="C131" i="15"/>
  <c r="C139" i="15"/>
  <c r="C147" i="15"/>
  <c r="C155" i="15"/>
  <c r="C163" i="15"/>
  <c r="C171" i="15"/>
  <c r="C118" i="15"/>
  <c r="C126" i="15"/>
  <c r="C134" i="15"/>
  <c r="C142" i="15"/>
  <c r="C150" i="15"/>
  <c r="C158" i="15"/>
  <c r="C166" i="15"/>
  <c r="N226" i="13"/>
  <c r="M8" i="13"/>
  <c r="N8" i="13"/>
  <c r="AK8" i="13" a="1"/>
  <c r="AK56" i="13"/>
  <c r="N225" i="13"/>
  <c r="M15" i="13"/>
  <c r="M19" i="13"/>
  <c r="M20" i="13"/>
  <c r="BG20" i="13"/>
  <c r="M29" i="13"/>
  <c r="M47" i="13"/>
  <c r="M49" i="13"/>
  <c r="M60" i="13"/>
  <c r="M61" i="13"/>
  <c r="M53" i="13"/>
  <c r="M64" i="13"/>
  <c r="M46" i="13"/>
  <c r="BG46" i="13"/>
  <c r="M48" i="13"/>
  <c r="M57" i="13"/>
  <c r="M74" i="13"/>
  <c r="M50" i="13"/>
  <c r="M54" i="13"/>
  <c r="M52" i="13"/>
  <c r="M86" i="13"/>
  <c r="M102" i="13"/>
  <c r="M118" i="13"/>
  <c r="M80" i="13"/>
  <c r="M96" i="13"/>
  <c r="M112" i="13"/>
  <c r="M128" i="13"/>
  <c r="N223" i="13"/>
  <c r="M84" i="13"/>
  <c r="M100" i="13"/>
  <c r="M116" i="13"/>
  <c r="M132" i="13"/>
  <c r="M78" i="13"/>
  <c r="M94" i="13"/>
  <c r="M110" i="13"/>
  <c r="M126" i="13"/>
  <c r="M88" i="13"/>
  <c r="M104" i="13"/>
  <c r="M120" i="13"/>
  <c r="N191" i="13"/>
  <c r="O192" i="13"/>
  <c r="M82" i="13"/>
  <c r="BG19" i="13"/>
  <c r="BG21" i="16"/>
  <c r="BG15" i="16"/>
  <c r="BG51" i="13"/>
  <c r="BG52" i="13"/>
  <c r="BG33" i="16"/>
  <c r="BG57" i="16"/>
  <c r="BG30" i="13"/>
  <c r="BG40" i="13"/>
  <c r="BG54" i="13"/>
  <c r="BG61" i="13"/>
  <c r="BG48" i="13"/>
  <c r="BG29" i="13"/>
  <c r="BG43" i="16"/>
  <c r="BG29" i="16"/>
  <c r="BG30" i="16"/>
  <c r="BG32" i="16"/>
  <c r="BG47" i="16"/>
  <c r="BG38" i="16"/>
  <c r="BG10" i="16"/>
  <c r="BG35" i="16"/>
  <c r="BG23" i="13"/>
  <c r="BG59" i="13"/>
  <c r="BG12" i="13"/>
  <c r="BG39" i="13"/>
  <c r="BG34" i="13"/>
  <c r="BG41" i="13"/>
  <c r="BG67" i="13"/>
  <c r="BG45" i="13"/>
  <c r="BG22" i="16"/>
  <c r="BG25" i="16"/>
  <c r="BG28" i="16"/>
  <c r="BG27" i="16"/>
  <c r="BG19" i="16"/>
  <c r="BG56" i="13"/>
  <c r="BG22" i="13"/>
  <c r="BG55" i="13"/>
  <c r="BG11" i="13"/>
  <c r="BG10" i="13"/>
  <c r="BG24" i="13"/>
  <c r="BG17" i="13"/>
  <c r="BG21" i="13"/>
  <c r="BG13" i="13"/>
  <c r="BG36" i="13"/>
  <c r="BG27" i="13"/>
  <c r="BG66" i="13"/>
  <c r="BG14" i="13"/>
  <c r="BG62" i="16"/>
  <c r="BG63" i="16"/>
  <c r="BG62" i="13"/>
  <c r="BG9" i="13"/>
  <c r="BG42" i="13"/>
  <c r="BG64" i="13"/>
  <c r="BG65" i="16"/>
  <c r="BG31" i="13"/>
  <c r="BG53" i="13"/>
  <c r="BG8" i="16"/>
  <c r="M181" i="16"/>
  <c r="BG45" i="16"/>
  <c r="BG69" i="16"/>
  <c r="BG40" i="16"/>
  <c r="BG18" i="13"/>
  <c r="BG26" i="16"/>
  <c r="BG50" i="16"/>
  <c r="BG41" i="16"/>
  <c r="BG61" i="16"/>
  <c r="BG36" i="16"/>
  <c r="BG68" i="13"/>
  <c r="BG26" i="13"/>
  <c r="BG58" i="13"/>
  <c r="BG50" i="13"/>
  <c r="BG60" i="13"/>
  <c r="BG60" i="16"/>
  <c r="BG37" i="16"/>
  <c r="BG66" i="16"/>
  <c r="BG67" i="16"/>
  <c r="BG35" i="13"/>
  <c r="BG16" i="13"/>
  <c r="BG33" i="13"/>
  <c r="BG38" i="13"/>
  <c r="BG13" i="16"/>
  <c r="BG49" i="13"/>
  <c r="M181" i="13"/>
  <c r="BG8" i="13"/>
  <c r="BG52" i="16"/>
  <c r="BG48" i="16"/>
  <c r="BG31" i="16"/>
  <c r="BG46" i="16"/>
  <c r="BG14" i="16"/>
  <c r="BG53" i="16"/>
  <c r="BG9" i="16"/>
  <c r="BG16" i="16"/>
  <c r="BG55" i="16"/>
  <c r="BG44" i="13"/>
  <c r="BG32" i="13"/>
  <c r="BG28" i="13"/>
  <c r="BG43" i="13"/>
  <c r="BG69" i="13"/>
  <c r="BG17" i="16"/>
  <c r="BG18" i="16"/>
  <c r="BG44" i="16"/>
  <c r="BG15" i="13"/>
  <c r="BG58" i="16"/>
  <c r="BG56" i="16"/>
  <c r="BG23" i="16"/>
  <c r="BG49" i="16"/>
  <c r="BG57" i="13"/>
  <c r="BG47" i="13"/>
  <c r="BG68" i="16"/>
  <c r="BG54" i="16"/>
  <c r="BG20" i="16"/>
  <c r="BG34" i="16"/>
  <c r="BG11" i="16"/>
  <c r="BG51" i="16"/>
  <c r="BG42" i="16"/>
  <c r="BG12" i="16"/>
  <c r="BG59" i="16"/>
  <c r="BG39" i="16"/>
  <c r="BG37" i="13"/>
  <c r="BG63" i="13"/>
  <c r="BG25" i="13"/>
  <c r="BG65" i="13"/>
  <c r="AK36" i="16"/>
  <c r="AK29" i="16"/>
  <c r="AK22" i="16"/>
  <c r="AK14" i="16"/>
  <c r="AK60" i="16"/>
  <c r="AK24" i="16"/>
  <c r="AK58" i="16"/>
  <c r="AK48" i="16"/>
  <c r="AK58" i="13"/>
  <c r="AK38" i="13"/>
  <c r="AK27" i="13"/>
  <c r="AK35" i="13"/>
  <c r="AK25" i="13"/>
  <c r="AK24" i="13"/>
  <c r="AK39" i="13"/>
  <c r="AK51" i="16"/>
  <c r="AK63" i="16"/>
  <c r="AK35" i="16"/>
  <c r="AK28" i="16"/>
  <c r="AK21" i="16"/>
  <c r="AK13" i="16"/>
  <c r="AK47" i="16"/>
  <c r="AK34" i="13"/>
  <c r="AK67" i="13"/>
  <c r="AK51" i="13"/>
  <c r="AK28" i="13"/>
  <c r="AK36" i="13"/>
  <c r="AK65" i="13"/>
  <c r="AK57" i="13"/>
  <c r="AK16" i="13"/>
  <c r="AK46" i="16"/>
  <c r="AK61" i="16"/>
  <c r="AK34" i="16"/>
  <c r="AK27" i="16"/>
  <c r="AK20" i="16"/>
  <c r="AK12" i="16"/>
  <c r="AK69" i="16"/>
  <c r="AK50" i="13"/>
  <c r="AK68" i="13"/>
  <c r="AK14" i="13"/>
  <c r="AK29" i="13"/>
  <c r="AK37" i="13"/>
  <c r="AK69" i="13"/>
  <c r="AK40" i="13"/>
  <c r="AK47" i="13"/>
  <c r="AK45" i="16"/>
  <c r="AK59" i="16"/>
  <c r="AK33" i="16"/>
  <c r="AK26" i="16"/>
  <c r="AK19" i="16"/>
  <c r="AK11" i="16"/>
  <c r="AK68" i="16"/>
  <c r="AK59" i="13"/>
  <c r="AK30" i="13"/>
  <c r="AK19" i="13"/>
  <c r="AK54" i="13"/>
  <c r="AK62" i="13"/>
  <c r="AK61" i="13"/>
  <c r="AK17" i="13"/>
  <c r="AK55" i="13"/>
  <c r="AK50" i="16"/>
  <c r="AK44" i="16"/>
  <c r="AK56" i="16"/>
  <c r="AK64" i="16"/>
  <c r="AK25" i="16"/>
  <c r="AK18" i="16"/>
  <c r="AK10" i="16"/>
  <c r="AK67" i="16"/>
  <c r="AK60" i="13"/>
  <c r="AK66" i="13"/>
  <c r="AK20" i="13"/>
  <c r="AK44" i="13"/>
  <c r="AK10" i="13"/>
  <c r="AK41" i="13"/>
  <c r="AK32" i="13"/>
  <c r="AK33" i="13"/>
  <c r="AK49" i="16"/>
  <c r="AK43" i="16"/>
  <c r="AK52" i="16"/>
  <c r="AK32" i="16"/>
  <c r="AK15" i="16"/>
  <c r="AK17" i="16"/>
  <c r="AK9" i="16"/>
  <c r="AK66" i="16"/>
  <c r="AK22" i="13"/>
  <c r="AK11" i="13"/>
  <c r="AK21" i="13"/>
  <c r="AK42" i="13"/>
  <c r="AK53" i="13"/>
  <c r="AK23" i="13"/>
  <c r="AK31" i="13"/>
  <c r="AK15" i="13"/>
  <c r="AK16" i="16"/>
  <c r="AK42" i="16"/>
  <c r="AK38" i="16"/>
  <c r="AK53" i="16"/>
  <c r="AK39" i="16"/>
  <c r="AK23" i="16"/>
  <c r="AK55" i="16"/>
  <c r="AK65" i="16"/>
  <c r="AK43" i="13"/>
  <c r="AK12" i="13"/>
  <c r="AK46" i="13"/>
  <c r="AK52" i="13"/>
  <c r="AK64" i="13"/>
  <c r="AK9" i="13"/>
  <c r="AK63" i="13"/>
  <c r="AK31" i="16"/>
  <c r="AK41" i="16"/>
  <c r="AK37" i="16"/>
  <c r="AK30" i="16"/>
  <c r="AK57" i="16"/>
  <c r="AK54" i="16"/>
  <c r="AK62" i="16"/>
  <c r="AK45" i="13"/>
  <c r="AK13" i="13"/>
  <c r="AK18" i="13"/>
  <c r="AK26" i="13"/>
  <c r="AK48" i="13"/>
  <c r="AK49" i="13"/>
  <c r="AK8" i="13"/>
  <c r="AK8" i="16"/>
  <c r="N201" i="13"/>
  <c r="N204" i="13"/>
  <c r="N207" i="13"/>
  <c r="N201" i="16"/>
  <c r="N224" i="16"/>
  <c r="N224" i="13"/>
  <c r="N229" i="13"/>
  <c r="C54" i="4"/>
  <c r="C55" i="4"/>
  <c r="C56" i="4"/>
  <c r="C57" i="4"/>
  <c r="R179" i="19"/>
  <c r="N229" i="16"/>
  <c r="R179" i="17"/>
  <c r="N184" i="16"/>
  <c r="N184" i="13"/>
  <c r="BG181" i="16"/>
  <c r="BG181" i="13"/>
  <c r="BB23" i="16"/>
  <c r="BB9" i="13"/>
  <c r="BB62" i="16"/>
  <c r="BB17" i="16"/>
  <c r="BB18" i="13"/>
  <c r="BB41" i="16"/>
  <c r="BB43" i="13"/>
  <c r="BB16" i="16"/>
  <c r="BB22" i="13"/>
  <c r="BB49" i="16"/>
  <c r="BB60" i="13"/>
  <c r="BB50" i="16"/>
  <c r="BB59" i="13"/>
  <c r="BB47" i="13"/>
  <c r="BB69" i="16"/>
  <c r="BB57" i="13"/>
  <c r="BB13" i="16"/>
  <c r="BB25" i="13"/>
  <c r="BB60" i="16"/>
  <c r="BB31" i="16"/>
  <c r="BB65" i="16"/>
  <c r="BB15" i="13"/>
  <c r="BB66" i="16"/>
  <c r="BB33" i="13"/>
  <c r="BB67" i="16"/>
  <c r="BB55" i="13"/>
  <c r="BB68" i="16"/>
  <c r="BB40" i="13"/>
  <c r="BB12" i="16"/>
  <c r="BB65" i="13"/>
  <c r="BB21" i="16"/>
  <c r="BB35" i="13"/>
  <c r="BB14" i="16"/>
  <c r="BB41" i="13"/>
  <c r="BB61" i="13"/>
  <c r="BB19" i="16"/>
  <c r="BB27" i="16"/>
  <c r="BB28" i="13"/>
  <c r="BB38" i="13"/>
  <c r="BB57" i="16"/>
  <c r="BB53" i="16"/>
  <c r="BB32" i="16"/>
  <c r="BB64" i="16"/>
  <c r="BB33" i="16"/>
  <c r="BB14" i="13"/>
  <c r="BB67" i="13"/>
  <c r="BB40" i="16"/>
  <c r="BB30" i="16"/>
  <c r="BB38" i="16"/>
  <c r="BB21" i="13"/>
  <c r="BB20" i="13"/>
  <c r="BB19" i="13"/>
  <c r="BB8" i="16"/>
  <c r="BB26" i="13"/>
  <c r="BB37" i="16"/>
  <c r="BB12" i="13"/>
  <c r="BB42" i="16"/>
  <c r="BB11" i="13"/>
  <c r="BB43" i="16"/>
  <c r="BB66" i="13"/>
  <c r="BB44" i="16"/>
  <c r="BB30" i="13"/>
  <c r="BB45" i="16"/>
  <c r="BB50" i="13"/>
  <c r="BB16" i="13"/>
  <c r="BB47" i="16"/>
  <c r="BB24" i="13"/>
  <c r="BB24" i="16"/>
  <c r="BB13" i="13"/>
  <c r="BB8" i="13"/>
  <c r="BB45" i="13"/>
  <c r="BB63" i="13"/>
  <c r="BB55" i="16"/>
  <c r="BB31" i="13"/>
  <c r="BB9" i="16"/>
  <c r="BB32" i="13"/>
  <c r="BB10" i="16"/>
  <c r="BB17" i="13"/>
  <c r="BB11" i="16"/>
  <c r="BB69" i="13"/>
  <c r="BB20" i="16"/>
  <c r="BB36" i="13"/>
  <c r="BB28" i="16"/>
  <c r="BB27" i="13"/>
  <c r="BB22" i="16"/>
  <c r="BB23" i="13"/>
  <c r="BB18" i="16"/>
  <c r="BB37" i="13"/>
  <c r="BB29" i="16"/>
  <c r="BB54" i="16"/>
  <c r="BB64" i="13"/>
  <c r="BB39" i="16"/>
  <c r="BB53" i="13"/>
  <c r="BB15" i="16"/>
  <c r="BB10" i="13"/>
  <c r="BB25" i="16"/>
  <c r="BB62" i="13"/>
  <c r="BB26" i="16"/>
  <c r="BB29" i="13"/>
  <c r="BB34" i="16"/>
  <c r="BB51" i="13"/>
  <c r="BB63" i="16"/>
  <c r="BB58" i="13"/>
  <c r="BB36" i="16"/>
  <c r="BB35" i="16"/>
  <c r="BB49" i="13"/>
  <c r="BB52" i="13"/>
  <c r="BB42" i="13"/>
  <c r="BB44" i="13"/>
  <c r="BB54" i="13"/>
  <c r="BB61" i="16"/>
  <c r="BB51" i="16"/>
  <c r="BB48" i="16"/>
  <c r="BB48" i="13"/>
  <c r="BB46" i="13"/>
  <c r="BB52" i="16"/>
  <c r="BB56" i="16"/>
  <c r="BB59" i="16"/>
  <c r="BB68" i="13"/>
  <c r="BB46" i="16"/>
  <c r="BB34" i="13"/>
  <c r="BB39" i="13"/>
  <c r="BB58" i="16"/>
  <c r="BB56" i="13"/>
  <c r="N205" i="13"/>
  <c r="N204" i="16"/>
  <c r="C59" i="4"/>
  <c r="S7" i="19" a="1"/>
  <c r="C60" i="4"/>
  <c r="BB181" i="13"/>
  <c r="BB181" i="16"/>
  <c r="N207" i="16"/>
  <c r="N205" i="16"/>
  <c r="S179" i="19"/>
  <c r="C61" i="4"/>
  <c r="C62" i="4"/>
  <c r="H180" i="3" a="1"/>
  <c r="H180" i="3"/>
  <c r="I180" i="3"/>
  <c r="J180" i="3"/>
  <c r="K180" i="3"/>
  <c r="L180" i="3"/>
  <c r="F180" i="3"/>
  <c r="E180" i="3"/>
  <c r="D180" i="3"/>
  <c r="C180" i="3"/>
  <c r="B180" i="3"/>
  <c r="B8" i="3"/>
  <c r="GR179" i="1"/>
  <c r="GR178" i="1"/>
  <c r="GR177" i="1"/>
  <c r="GR176" i="1"/>
  <c r="GR175" i="1"/>
  <c r="GR174" i="1"/>
  <c r="GR173" i="1"/>
  <c r="GR172" i="1"/>
  <c r="G172" i="25"/>
  <c r="GR171" i="1"/>
  <c r="G171" i="25"/>
  <c r="GR170" i="1"/>
  <c r="G170" i="25"/>
  <c r="GR169" i="1"/>
  <c r="G169" i="25"/>
  <c r="GR168" i="1"/>
  <c r="G168" i="25"/>
  <c r="GR167" i="1"/>
  <c r="G167" i="25"/>
  <c r="GR166" i="1"/>
  <c r="G166" i="25"/>
  <c r="GR165" i="1"/>
  <c r="G165" i="25"/>
  <c r="GR164" i="1"/>
  <c r="G164" i="25"/>
  <c r="GR163" i="1"/>
  <c r="G163" i="25"/>
  <c r="GR162" i="1"/>
  <c r="G162" i="25"/>
  <c r="GR161" i="1"/>
  <c r="G161" i="25"/>
  <c r="GR160" i="1"/>
  <c r="G160" i="25"/>
  <c r="GR159" i="1"/>
  <c r="G159" i="25"/>
  <c r="GR158" i="1"/>
  <c r="G158" i="25"/>
  <c r="GR157" i="1"/>
  <c r="G157" i="25"/>
  <c r="GR156" i="1"/>
  <c r="G156" i="25"/>
  <c r="GR155" i="1"/>
  <c r="G155" i="25"/>
  <c r="GR154" i="1"/>
  <c r="G154" i="25"/>
  <c r="GR153" i="1"/>
  <c r="G153" i="25"/>
  <c r="GR152" i="1"/>
  <c r="G152" i="25"/>
  <c r="GR151" i="1"/>
  <c r="G151" i="25"/>
  <c r="GR150" i="1"/>
  <c r="G150" i="25"/>
  <c r="GR149" i="1"/>
  <c r="G149" i="25"/>
  <c r="GR148" i="1"/>
  <c r="G148" i="25"/>
  <c r="GR147" i="1"/>
  <c r="G147" i="25"/>
  <c r="GR146" i="1"/>
  <c r="G146" i="25"/>
  <c r="GR145" i="1"/>
  <c r="G145" i="25"/>
  <c r="GR144" i="1"/>
  <c r="G144" i="25"/>
  <c r="GR143" i="1"/>
  <c r="G143" i="25"/>
  <c r="GR142" i="1"/>
  <c r="G142" i="25"/>
  <c r="GR141" i="1"/>
  <c r="G141" i="25"/>
  <c r="GR140" i="1"/>
  <c r="G140" i="25"/>
  <c r="GR139" i="1"/>
  <c r="G139" i="25"/>
  <c r="GR138" i="1"/>
  <c r="G138" i="25"/>
  <c r="GR137" i="1"/>
  <c r="G137" i="25"/>
  <c r="GR136" i="1"/>
  <c r="G136" i="25"/>
  <c r="GR135" i="1"/>
  <c r="G135" i="25"/>
  <c r="GR134" i="1"/>
  <c r="G134" i="25"/>
  <c r="GR133" i="1"/>
  <c r="G133" i="25"/>
  <c r="GR132" i="1"/>
  <c r="G132" i="25"/>
  <c r="GR131" i="1"/>
  <c r="G131" i="25"/>
  <c r="GR130" i="1"/>
  <c r="G130" i="25"/>
  <c r="GR129" i="1"/>
  <c r="G129" i="25"/>
  <c r="GR128" i="1"/>
  <c r="G128" i="25"/>
  <c r="GR127" i="1"/>
  <c r="G127" i="25"/>
  <c r="GR126" i="1"/>
  <c r="G126" i="25"/>
  <c r="GR125" i="1"/>
  <c r="G125" i="25"/>
  <c r="GR124" i="1"/>
  <c r="G124" i="25"/>
  <c r="GR123" i="1"/>
  <c r="G123" i="25"/>
  <c r="GR122" i="1"/>
  <c r="G122" i="25"/>
  <c r="GR121" i="1"/>
  <c r="G121" i="25"/>
  <c r="GR120" i="1"/>
  <c r="G120" i="25"/>
  <c r="GR119" i="1"/>
  <c r="G119" i="25"/>
  <c r="GR118" i="1"/>
  <c r="G118" i="25"/>
  <c r="GR117" i="1"/>
  <c r="G117" i="25"/>
  <c r="GR116" i="1"/>
  <c r="G116" i="25"/>
  <c r="GR115" i="1"/>
  <c r="G115" i="25"/>
  <c r="GR114" i="1"/>
  <c r="G114" i="25"/>
  <c r="GR113" i="1"/>
  <c r="G113" i="25"/>
  <c r="GR112" i="1"/>
  <c r="G112" i="25"/>
  <c r="GR111" i="1"/>
  <c r="G111" i="25"/>
  <c r="GR110" i="1"/>
  <c r="G110" i="25"/>
  <c r="GR109" i="1"/>
  <c r="G109" i="25"/>
  <c r="GR108" i="1"/>
  <c r="G108" i="25"/>
  <c r="GR107" i="1"/>
  <c r="G107" i="25"/>
  <c r="GR106" i="1"/>
  <c r="G106" i="25"/>
  <c r="GR105" i="1"/>
  <c r="G105" i="25"/>
  <c r="GR104" i="1"/>
  <c r="G104" i="25"/>
  <c r="GR103" i="1"/>
  <c r="G103" i="25"/>
  <c r="GR102" i="1"/>
  <c r="G102" i="25"/>
  <c r="GR101" i="1"/>
  <c r="G101" i="25"/>
  <c r="GR100" i="1"/>
  <c r="G100" i="25"/>
  <c r="GR99" i="1"/>
  <c r="G99" i="25"/>
  <c r="GR98" i="1"/>
  <c r="G98" i="25"/>
  <c r="GR97" i="1"/>
  <c r="G97" i="25"/>
  <c r="GR96" i="1"/>
  <c r="G96" i="25"/>
  <c r="GR95" i="1"/>
  <c r="G95" i="25"/>
  <c r="GR94" i="1"/>
  <c r="G94" i="25"/>
  <c r="GR93" i="1"/>
  <c r="G93" i="25"/>
  <c r="GR92" i="1"/>
  <c r="G92" i="25"/>
  <c r="GR91" i="1"/>
  <c r="G91" i="25"/>
  <c r="GR90" i="1"/>
  <c r="G90" i="25"/>
  <c r="GR89" i="1"/>
  <c r="G89" i="25"/>
  <c r="GR88" i="1"/>
  <c r="G88" i="25"/>
  <c r="GR87" i="1"/>
  <c r="G87" i="25"/>
  <c r="GR86" i="1"/>
  <c r="G86" i="25"/>
  <c r="GR85" i="1"/>
  <c r="G85" i="25"/>
  <c r="GR84" i="1"/>
  <c r="G84" i="25"/>
  <c r="GR83" i="1"/>
  <c r="G83" i="25"/>
  <c r="GR82" i="1"/>
  <c r="G82" i="25"/>
  <c r="GR81" i="1"/>
  <c r="G81" i="25"/>
  <c r="GR80" i="1"/>
  <c r="G80" i="25"/>
  <c r="GR79" i="1"/>
  <c r="G79" i="25"/>
  <c r="GR78" i="1"/>
  <c r="G78" i="25"/>
  <c r="GR77" i="1"/>
  <c r="G77" i="25"/>
  <c r="GR76" i="1"/>
  <c r="G76" i="25"/>
  <c r="GR75" i="1"/>
  <c r="G75" i="25"/>
  <c r="GR74" i="1"/>
  <c r="G74" i="25"/>
  <c r="GR73" i="1"/>
  <c r="G73" i="25"/>
  <c r="GR72" i="1"/>
  <c r="G72" i="25"/>
  <c r="GR71" i="1"/>
  <c r="G71" i="25"/>
  <c r="GR70" i="1"/>
  <c r="GR69" i="1"/>
  <c r="GR68" i="1"/>
  <c r="GR67" i="1"/>
  <c r="GR66" i="1"/>
  <c r="GR65" i="1"/>
  <c r="GR64" i="1"/>
  <c r="GR63" i="1"/>
  <c r="GR62" i="1"/>
  <c r="GR61" i="1"/>
  <c r="GR60" i="1"/>
  <c r="GR59" i="1"/>
  <c r="GR58" i="1"/>
  <c r="GR57" i="1"/>
  <c r="GR56" i="1"/>
  <c r="GR55" i="1"/>
  <c r="GR54" i="1"/>
  <c r="GR53" i="1"/>
  <c r="GR52" i="1"/>
  <c r="GR51" i="1"/>
  <c r="GR50" i="1"/>
  <c r="GR49" i="1"/>
  <c r="GR48" i="1"/>
  <c r="GR47" i="1"/>
  <c r="GR46" i="1"/>
  <c r="GR45" i="1"/>
  <c r="GR44" i="1"/>
  <c r="GR43" i="1"/>
  <c r="GR42" i="1"/>
  <c r="GR41" i="1"/>
  <c r="GR40" i="1"/>
  <c r="GR39" i="1"/>
  <c r="GR38" i="1"/>
  <c r="GR37" i="1"/>
  <c r="GR36" i="1"/>
  <c r="GR35" i="1"/>
  <c r="GR34" i="1"/>
  <c r="GR33" i="1"/>
  <c r="GR32" i="1"/>
  <c r="GR31" i="1"/>
  <c r="GR30" i="1"/>
  <c r="GR29" i="1"/>
  <c r="GR28" i="1"/>
  <c r="GR27" i="1"/>
  <c r="GR26" i="1"/>
  <c r="GR25" i="1"/>
  <c r="GR24" i="1"/>
  <c r="GR23" i="1"/>
  <c r="GR22" i="1"/>
  <c r="GR21" i="1"/>
  <c r="GR20" i="1"/>
  <c r="GR19" i="1"/>
  <c r="GR18" i="1"/>
  <c r="GR17" i="1"/>
  <c r="GR16" i="1"/>
  <c r="GR15" i="1"/>
  <c r="GR14" i="1"/>
  <c r="GR13" i="1"/>
  <c r="GR12" i="1"/>
  <c r="GR11" i="1"/>
  <c r="GR10" i="1"/>
  <c r="GR9" i="1"/>
  <c r="GR8" i="1"/>
  <c r="GR180" i="1"/>
  <c r="C63" i="4"/>
  <c r="G16" i="24"/>
  <c r="G56" i="24"/>
  <c r="G64" i="24"/>
  <c r="G72" i="24"/>
  <c r="G80" i="24"/>
  <c r="G88" i="24"/>
  <c r="G96" i="24"/>
  <c r="G104" i="24"/>
  <c r="G112" i="24"/>
  <c r="G120" i="24"/>
  <c r="G128" i="24"/>
  <c r="G136" i="24"/>
  <c r="G144" i="24"/>
  <c r="G152" i="24"/>
  <c r="G160" i="24"/>
  <c r="G168" i="24"/>
  <c r="G9" i="24"/>
  <c r="G17" i="24"/>
  <c r="G25" i="24"/>
  <c r="G33" i="24"/>
  <c r="G41" i="24"/>
  <c r="G49" i="24"/>
  <c r="G57" i="24"/>
  <c r="G65" i="24"/>
  <c r="G73" i="24"/>
  <c r="G81" i="24"/>
  <c r="G89" i="24"/>
  <c r="G97" i="24"/>
  <c r="G105" i="24"/>
  <c r="G113" i="24"/>
  <c r="G121" i="24"/>
  <c r="G129" i="24"/>
  <c r="G137" i="24"/>
  <c r="G145" i="24"/>
  <c r="G153" i="24"/>
  <c r="G161" i="24"/>
  <c r="G169" i="24"/>
  <c r="G40" i="24"/>
  <c r="G26" i="24"/>
  <c r="G58" i="24"/>
  <c r="G90" i="24"/>
  <c r="G122" i="24"/>
  <c r="G170" i="24"/>
  <c r="G27" i="24"/>
  <c r="G51" i="24"/>
  <c r="G91" i="24"/>
  <c r="G131" i="24"/>
  <c r="G155" i="24"/>
  <c r="G12" i="24"/>
  <c r="G20" i="24"/>
  <c r="G28" i="24"/>
  <c r="G36" i="24"/>
  <c r="G44" i="24"/>
  <c r="G52" i="24"/>
  <c r="G60" i="24"/>
  <c r="G68" i="24"/>
  <c r="G76" i="24"/>
  <c r="G84" i="24"/>
  <c r="G92" i="24"/>
  <c r="G100" i="24"/>
  <c r="G108" i="24"/>
  <c r="G116" i="24"/>
  <c r="G124" i="24"/>
  <c r="G132" i="24"/>
  <c r="G140" i="24"/>
  <c r="G148" i="24"/>
  <c r="G156" i="24"/>
  <c r="G164" i="24"/>
  <c r="G172" i="24"/>
  <c r="G24" i="24"/>
  <c r="G48" i="24"/>
  <c r="G34" i="24"/>
  <c r="G50" i="24"/>
  <c r="G82" i="24"/>
  <c r="G114" i="24"/>
  <c r="G130" i="24"/>
  <c r="G162" i="24"/>
  <c r="G11" i="24"/>
  <c r="G43" i="24"/>
  <c r="G67" i="24"/>
  <c r="G99" i="24"/>
  <c r="G123" i="24"/>
  <c r="G147" i="24"/>
  <c r="G179" i="24"/>
  <c r="G13" i="24"/>
  <c r="G21" i="24"/>
  <c r="G29" i="24"/>
  <c r="G37" i="24"/>
  <c r="G45" i="24"/>
  <c r="G53" i="24"/>
  <c r="G61" i="24"/>
  <c r="G69" i="24"/>
  <c r="G77" i="24"/>
  <c r="G85" i="24"/>
  <c r="G93" i="24"/>
  <c r="G101" i="24"/>
  <c r="G109" i="24"/>
  <c r="G117" i="24"/>
  <c r="G125" i="24"/>
  <c r="G133" i="24"/>
  <c r="G141" i="24"/>
  <c r="G149" i="24"/>
  <c r="G157" i="24"/>
  <c r="G165" i="24"/>
  <c r="G173" i="24"/>
  <c r="G8" i="24"/>
  <c r="G10" i="24"/>
  <c r="G42" i="24"/>
  <c r="G74" i="24"/>
  <c r="G98" i="24"/>
  <c r="G138" i="24"/>
  <c r="G154" i="24"/>
  <c r="G35" i="24"/>
  <c r="G75" i="24"/>
  <c r="G107" i="24"/>
  <c r="G139" i="24"/>
  <c r="G171" i="24"/>
  <c r="G14" i="24"/>
  <c r="G22" i="24"/>
  <c r="G30" i="24"/>
  <c r="G38" i="24"/>
  <c r="G46" i="24"/>
  <c r="G54" i="24"/>
  <c r="G62" i="24"/>
  <c r="G70" i="24"/>
  <c r="G78" i="24"/>
  <c r="G86" i="24"/>
  <c r="G94" i="24"/>
  <c r="G102" i="24"/>
  <c r="G110" i="24"/>
  <c r="G118" i="24"/>
  <c r="G126" i="24"/>
  <c r="G134" i="24"/>
  <c r="G142" i="24"/>
  <c r="G150" i="24"/>
  <c r="G158" i="24"/>
  <c r="G166" i="24"/>
  <c r="G174" i="24"/>
  <c r="G32" i="24"/>
  <c r="G18" i="24"/>
  <c r="G66" i="24"/>
  <c r="G106" i="24"/>
  <c r="G146" i="24"/>
  <c r="G19" i="24"/>
  <c r="G59" i="24"/>
  <c r="G83" i="24"/>
  <c r="G115" i="24"/>
  <c r="G163" i="24"/>
  <c r="G180" i="24"/>
  <c r="G15" i="24"/>
  <c r="G23" i="24"/>
  <c r="G31" i="24"/>
  <c r="G39" i="24"/>
  <c r="G47" i="24"/>
  <c r="G55" i="24"/>
  <c r="G63" i="24"/>
  <c r="G71" i="24"/>
  <c r="G79" i="24"/>
  <c r="G87" i="24"/>
  <c r="G95" i="24"/>
  <c r="G103" i="24"/>
  <c r="G111" i="24"/>
  <c r="G119" i="24"/>
  <c r="G127" i="24"/>
  <c r="G135" i="24"/>
  <c r="G143" i="24"/>
  <c r="G151" i="24"/>
  <c r="G159" i="24"/>
  <c r="G167" i="24"/>
  <c r="G175" i="24"/>
  <c r="G176" i="24"/>
  <c r="G177" i="24"/>
  <c r="G178" i="24"/>
  <c r="G70" i="16"/>
  <c r="G70" i="13"/>
  <c r="G174" i="16"/>
  <c r="G174" i="13"/>
  <c r="G180" i="16"/>
  <c r="G180" i="13"/>
  <c r="G15" i="16"/>
  <c r="G15" i="13"/>
  <c r="G23" i="13"/>
  <c r="G23" i="16"/>
  <c r="G31" i="16"/>
  <c r="G31" i="13"/>
  <c r="G39" i="13"/>
  <c r="G39" i="16"/>
  <c r="G47" i="16"/>
  <c r="G47" i="13"/>
  <c r="G55" i="13"/>
  <c r="G55" i="16"/>
  <c r="G63" i="16"/>
  <c r="G63" i="13"/>
  <c r="G175" i="16"/>
  <c r="G175" i="13"/>
  <c r="G36" i="16"/>
  <c r="G36" i="13"/>
  <c r="G13" i="16"/>
  <c r="G13" i="13"/>
  <c r="G37" i="13"/>
  <c r="G37" i="16"/>
  <c r="G61" i="13"/>
  <c r="G61" i="16"/>
  <c r="G22" i="16"/>
  <c r="G22" i="13"/>
  <c r="G38" i="16"/>
  <c r="G38" i="13"/>
  <c r="G54" i="13"/>
  <c r="G54" i="16"/>
  <c r="G24" i="16"/>
  <c r="G24" i="13"/>
  <c r="G40" i="13"/>
  <c r="G40" i="16"/>
  <c r="G64" i="16"/>
  <c r="G64" i="13"/>
  <c r="G20" i="16"/>
  <c r="G20" i="13"/>
  <c r="G52" i="13"/>
  <c r="G52" i="16"/>
  <c r="G29" i="13"/>
  <c r="G29" i="16"/>
  <c r="G53" i="13"/>
  <c r="G53" i="16"/>
  <c r="G14" i="16"/>
  <c r="G14" i="13"/>
  <c r="G30" i="16"/>
  <c r="G30" i="13"/>
  <c r="G46" i="13"/>
  <c r="G46" i="16"/>
  <c r="G8" i="16"/>
  <c r="G8" i="13"/>
  <c r="G16" i="16"/>
  <c r="G16" i="13"/>
  <c r="G32" i="13"/>
  <c r="G32" i="16"/>
  <c r="G48" i="16"/>
  <c r="G48" i="13"/>
  <c r="G56" i="13"/>
  <c r="G56" i="16"/>
  <c r="G49" i="16"/>
  <c r="G49" i="13"/>
  <c r="G176" i="13"/>
  <c r="G176" i="16"/>
  <c r="G9" i="13"/>
  <c r="G9" i="16"/>
  <c r="G17" i="16"/>
  <c r="G17" i="13"/>
  <c r="G25" i="16"/>
  <c r="G25" i="13"/>
  <c r="G33" i="16"/>
  <c r="G33" i="13"/>
  <c r="G41" i="13"/>
  <c r="G41" i="16"/>
  <c r="G57" i="16"/>
  <c r="G57" i="13"/>
  <c r="G65" i="16"/>
  <c r="G65" i="13"/>
  <c r="G177" i="13"/>
  <c r="G177" i="16"/>
  <c r="GW8" i="1" a="1"/>
  <c r="GW8" i="1"/>
  <c r="G10" i="16"/>
  <c r="G10" i="13"/>
  <c r="G18" i="13"/>
  <c r="G18" i="16"/>
  <c r="G26" i="13"/>
  <c r="G26" i="16"/>
  <c r="G34" i="13"/>
  <c r="G34" i="16"/>
  <c r="G42" i="16"/>
  <c r="G42" i="13"/>
  <c r="G50" i="16"/>
  <c r="G50" i="13"/>
  <c r="G58" i="16"/>
  <c r="G58" i="13"/>
  <c r="G66" i="13"/>
  <c r="G66" i="16"/>
  <c r="G178" i="16"/>
  <c r="G178" i="13"/>
  <c r="G11" i="13"/>
  <c r="G11" i="16"/>
  <c r="G19" i="13"/>
  <c r="G19" i="16"/>
  <c r="G27" i="16"/>
  <c r="G27" i="13"/>
  <c r="G35" i="16"/>
  <c r="G35" i="13"/>
  <c r="G43" i="16"/>
  <c r="G43" i="13"/>
  <c r="G51" i="13"/>
  <c r="G51" i="16"/>
  <c r="G59" i="16"/>
  <c r="G59" i="13"/>
  <c r="G67" i="16"/>
  <c r="G67" i="13"/>
  <c r="G179" i="16"/>
  <c r="G179" i="13"/>
  <c r="G28" i="13"/>
  <c r="G28" i="16"/>
  <c r="G60" i="13"/>
  <c r="G60" i="16"/>
  <c r="G68" i="16"/>
  <c r="G68" i="13"/>
  <c r="G12" i="13"/>
  <c r="G12" i="16"/>
  <c r="G44" i="16"/>
  <c r="G44" i="13"/>
  <c r="G21" i="13"/>
  <c r="G21" i="16"/>
  <c r="G45" i="13"/>
  <c r="G45" i="16"/>
  <c r="G69" i="13"/>
  <c r="G69" i="16"/>
  <c r="G173" i="13"/>
  <c r="G173" i="16"/>
  <c r="G62" i="16"/>
  <c r="G62" i="13"/>
  <c r="G71" i="16"/>
  <c r="G71" i="13"/>
  <c r="G103" i="16"/>
  <c r="G103" i="13"/>
  <c r="G151" i="13"/>
  <c r="G151" i="16"/>
  <c r="G72" i="13"/>
  <c r="G72" i="16"/>
  <c r="G80" i="16"/>
  <c r="G80" i="13"/>
  <c r="G88" i="13"/>
  <c r="G88" i="16"/>
  <c r="G96" i="13"/>
  <c r="G96" i="16"/>
  <c r="G104" i="13"/>
  <c r="G104" i="16"/>
  <c r="G112" i="16"/>
  <c r="G112" i="13"/>
  <c r="G120" i="16"/>
  <c r="G120" i="13"/>
  <c r="G128" i="13"/>
  <c r="G128" i="16"/>
  <c r="G136" i="16"/>
  <c r="G136" i="13"/>
  <c r="G144" i="13"/>
  <c r="G144" i="16"/>
  <c r="G152" i="16"/>
  <c r="G152" i="13"/>
  <c r="G160" i="16"/>
  <c r="G160" i="13"/>
  <c r="G168" i="13"/>
  <c r="G168" i="16"/>
  <c r="G79" i="13"/>
  <c r="G79" i="16"/>
  <c r="G119" i="16"/>
  <c r="G119" i="13"/>
  <c r="G143" i="16"/>
  <c r="G143" i="13"/>
  <c r="G73" i="13"/>
  <c r="G73" i="16"/>
  <c r="G81" i="16"/>
  <c r="G81" i="13"/>
  <c r="G89" i="16"/>
  <c r="G89" i="13"/>
  <c r="G97" i="16"/>
  <c r="G97" i="13"/>
  <c r="G105" i="13"/>
  <c r="G105" i="16"/>
  <c r="G113" i="16"/>
  <c r="G113" i="13"/>
  <c r="G121" i="16"/>
  <c r="G121" i="13"/>
  <c r="G129" i="13"/>
  <c r="G129" i="16"/>
  <c r="G137" i="16"/>
  <c r="G137" i="13"/>
  <c r="G145" i="13"/>
  <c r="G145" i="16"/>
  <c r="G153" i="13"/>
  <c r="G153" i="16"/>
  <c r="G161" i="16"/>
  <c r="G161" i="13"/>
  <c r="G169" i="16"/>
  <c r="G169" i="13"/>
  <c r="G74" i="16"/>
  <c r="G74" i="13"/>
  <c r="G82" i="16"/>
  <c r="G82" i="13"/>
  <c r="G90" i="16"/>
  <c r="G90" i="13"/>
  <c r="G98" i="16"/>
  <c r="G98" i="13"/>
  <c r="G106" i="16"/>
  <c r="G106" i="13"/>
  <c r="G114" i="13"/>
  <c r="G114" i="16"/>
  <c r="G122" i="16"/>
  <c r="G122" i="13"/>
  <c r="G130" i="16"/>
  <c r="G130" i="13"/>
  <c r="G138" i="16"/>
  <c r="G138" i="13"/>
  <c r="G146" i="13"/>
  <c r="G146" i="16"/>
  <c r="G154" i="16"/>
  <c r="G154" i="13"/>
  <c r="G162" i="13"/>
  <c r="G162" i="16"/>
  <c r="G170" i="16"/>
  <c r="G170" i="13"/>
  <c r="G87" i="13"/>
  <c r="G87" i="16"/>
  <c r="G159" i="13"/>
  <c r="G159" i="16"/>
  <c r="G99" i="13"/>
  <c r="G99" i="16"/>
  <c r="G107" i="13"/>
  <c r="G107" i="16"/>
  <c r="G115" i="13"/>
  <c r="G115" i="16"/>
  <c r="G123" i="16"/>
  <c r="G123" i="13"/>
  <c r="G131" i="16"/>
  <c r="G131" i="13"/>
  <c r="G139" i="13"/>
  <c r="G139" i="16"/>
  <c r="G147" i="13"/>
  <c r="G147" i="16"/>
  <c r="G155" i="13"/>
  <c r="G155" i="16"/>
  <c r="G163" i="16"/>
  <c r="G163" i="13"/>
  <c r="G171" i="16"/>
  <c r="G171" i="13"/>
  <c r="G111" i="16"/>
  <c r="G111" i="13"/>
  <c r="G167" i="13"/>
  <c r="G167" i="16"/>
  <c r="G83" i="13"/>
  <c r="G83" i="16"/>
  <c r="G76" i="13"/>
  <c r="G76" i="16"/>
  <c r="G84" i="13"/>
  <c r="G84" i="16"/>
  <c r="G92" i="13"/>
  <c r="G92" i="16"/>
  <c r="G100" i="16"/>
  <c r="G100" i="13"/>
  <c r="G108" i="13"/>
  <c r="G108" i="16"/>
  <c r="G116" i="16"/>
  <c r="G116" i="13"/>
  <c r="G124" i="16"/>
  <c r="G124" i="13"/>
  <c r="G132" i="16"/>
  <c r="G132" i="13"/>
  <c r="G140" i="16"/>
  <c r="G140" i="13"/>
  <c r="G148" i="13"/>
  <c r="G148" i="16"/>
  <c r="G156" i="16"/>
  <c r="G156" i="13"/>
  <c r="G164" i="16"/>
  <c r="G164" i="13"/>
  <c r="G172" i="16"/>
  <c r="G172" i="13"/>
  <c r="G95" i="16"/>
  <c r="G95" i="13"/>
  <c r="G135" i="16"/>
  <c r="G135" i="13"/>
  <c r="G91" i="13"/>
  <c r="G91" i="16"/>
  <c r="G77" i="16"/>
  <c r="G77" i="13"/>
  <c r="G85" i="16"/>
  <c r="G85" i="13"/>
  <c r="G93" i="16"/>
  <c r="G93" i="13"/>
  <c r="G101" i="16"/>
  <c r="G101" i="13"/>
  <c r="G109" i="16"/>
  <c r="G109" i="13"/>
  <c r="G117" i="13"/>
  <c r="G117" i="16"/>
  <c r="G125" i="13"/>
  <c r="G125" i="16"/>
  <c r="G133" i="13"/>
  <c r="G133" i="16"/>
  <c r="G141" i="16"/>
  <c r="G141" i="13"/>
  <c r="G149" i="13"/>
  <c r="G149" i="16"/>
  <c r="G157" i="13"/>
  <c r="G157" i="16"/>
  <c r="G165" i="13"/>
  <c r="G165" i="16"/>
  <c r="G127" i="16"/>
  <c r="G127" i="13"/>
  <c r="G75" i="16"/>
  <c r="G75" i="13"/>
  <c r="G78" i="13"/>
  <c r="G78" i="16"/>
  <c r="G86" i="16"/>
  <c r="G86" i="13"/>
  <c r="G94" i="16"/>
  <c r="G94" i="13"/>
  <c r="G102" i="16"/>
  <c r="G102" i="13"/>
  <c r="G110" i="13"/>
  <c r="G110" i="16"/>
  <c r="G118" i="13"/>
  <c r="G118" i="16"/>
  <c r="G126" i="13"/>
  <c r="G126" i="16"/>
  <c r="G134" i="13"/>
  <c r="G134" i="16"/>
  <c r="G142" i="13"/>
  <c r="G142" i="16"/>
  <c r="G150" i="16"/>
  <c r="G150" i="13"/>
  <c r="G158" i="16"/>
  <c r="G158" i="13"/>
  <c r="G166" i="16"/>
  <c r="G166" i="13"/>
  <c r="M180" i="3"/>
  <c r="C64" i="4"/>
  <c r="GW127" i="1"/>
  <c r="GW119" i="1"/>
  <c r="GW96" i="1"/>
  <c r="GW113" i="1"/>
  <c r="GW130" i="1"/>
  <c r="GW95" i="1"/>
  <c r="GW156" i="1"/>
  <c r="GW61" i="1"/>
  <c r="GW150" i="1"/>
  <c r="GW40" i="1"/>
  <c r="GW168" i="1"/>
  <c r="GW121" i="1"/>
  <c r="GW74" i="1"/>
  <c r="GW36" i="1"/>
  <c r="GW111" i="1"/>
  <c r="GW107" i="1"/>
  <c r="GW172" i="1"/>
  <c r="GW69" i="1"/>
  <c r="GW30" i="1"/>
  <c r="GW158" i="1"/>
  <c r="GW48" i="1"/>
  <c r="GW112" i="1"/>
  <c r="GW176" i="1"/>
  <c r="GW65" i="1"/>
  <c r="GW129" i="1"/>
  <c r="GW18" i="1"/>
  <c r="GW82" i="1"/>
  <c r="GW146" i="1"/>
  <c r="GW44" i="1"/>
  <c r="GW140" i="1"/>
  <c r="GW143" i="1"/>
  <c r="GW51" i="1"/>
  <c r="GW115" i="1"/>
  <c r="GW179" i="1"/>
  <c r="GW15" i="1"/>
  <c r="GW13" i="1"/>
  <c r="GW77" i="1"/>
  <c r="GW141" i="1"/>
  <c r="GW38" i="1"/>
  <c r="GW102" i="1"/>
  <c r="GW166" i="1"/>
  <c r="GW120" i="1"/>
  <c r="GW149" i="1"/>
  <c r="GW169" i="1"/>
  <c r="GW27" i="1"/>
  <c r="GW117" i="1"/>
  <c r="GW9" i="1"/>
  <c r="GX8" i="1" a="1"/>
  <c r="GW90" i="1"/>
  <c r="GW123" i="1"/>
  <c r="GW128" i="1"/>
  <c r="GW164" i="1"/>
  <c r="GW118" i="1"/>
  <c r="GW152" i="1"/>
  <c r="GW12" i="1"/>
  <c r="GW155" i="1"/>
  <c r="GW56" i="1"/>
  <c r="GW137" i="1"/>
  <c r="GW154" i="1"/>
  <c r="GW159" i="1"/>
  <c r="GW20" i="1"/>
  <c r="GW85" i="1"/>
  <c r="GW110" i="1"/>
  <c r="GW64" i="1"/>
  <c r="GW81" i="1"/>
  <c r="GW145" i="1"/>
  <c r="GW98" i="1"/>
  <c r="GW60" i="1"/>
  <c r="GW67" i="1"/>
  <c r="GW76" i="1"/>
  <c r="GW55" i="1"/>
  <c r="GW29" i="1"/>
  <c r="GW157" i="1"/>
  <c r="GW54" i="1"/>
  <c r="GW23" i="1"/>
  <c r="GW136" i="1"/>
  <c r="GW180" i="1"/>
  <c r="GW62" i="1"/>
  <c r="GW88" i="1"/>
  <c r="GW58" i="1"/>
  <c r="GW92" i="1"/>
  <c r="GW132" i="1"/>
  <c r="GW53" i="1"/>
  <c r="GW142" i="1"/>
  <c r="GW73" i="1"/>
  <c r="GW26" i="1"/>
  <c r="GW52" i="1"/>
  <c r="GW148" i="1"/>
  <c r="GW59" i="1"/>
  <c r="GW39" i="1"/>
  <c r="GW21" i="1"/>
  <c r="GW46" i="1"/>
  <c r="GW174" i="1"/>
  <c r="GW17" i="1"/>
  <c r="GW34" i="1"/>
  <c r="GW162" i="1"/>
  <c r="GW175" i="1"/>
  <c r="GW131" i="1"/>
  <c r="GW93" i="1"/>
  <c r="GW72" i="1"/>
  <c r="GW25" i="1"/>
  <c r="GW89" i="1"/>
  <c r="GW153" i="1"/>
  <c r="GW42" i="1"/>
  <c r="GW106" i="1"/>
  <c r="GW170" i="1"/>
  <c r="GW68" i="1"/>
  <c r="GW11" i="1"/>
  <c r="GW75" i="1"/>
  <c r="GW139" i="1"/>
  <c r="GW100" i="1"/>
  <c r="GW79" i="1"/>
  <c r="GW37" i="1"/>
  <c r="GW101" i="1"/>
  <c r="GW165" i="1"/>
  <c r="GW126" i="1"/>
  <c r="GW71" i="1"/>
  <c r="GW16" i="1"/>
  <c r="GW80" i="1"/>
  <c r="GW144" i="1"/>
  <c r="GW33" i="1"/>
  <c r="GW97" i="1"/>
  <c r="GW161" i="1"/>
  <c r="GW50" i="1"/>
  <c r="GW114" i="1"/>
  <c r="GW178" i="1"/>
  <c r="GW84" i="1"/>
  <c r="GW31" i="1"/>
  <c r="GW19" i="1"/>
  <c r="GW83" i="1"/>
  <c r="GW147" i="1"/>
  <c r="GW116" i="1"/>
  <c r="GW103" i="1"/>
  <c r="GW45" i="1"/>
  <c r="GW109" i="1"/>
  <c r="GW173" i="1"/>
  <c r="GW70" i="1"/>
  <c r="GW134" i="1"/>
  <c r="GW87" i="1"/>
  <c r="GW24" i="1"/>
  <c r="GW105" i="1"/>
  <c r="GW63" i="1"/>
  <c r="GW14" i="1"/>
  <c r="GW160" i="1"/>
  <c r="GW177" i="1"/>
  <c r="GW28" i="1"/>
  <c r="GW99" i="1"/>
  <c r="GW22" i="1"/>
  <c r="GW41" i="1"/>
  <c r="GW122" i="1"/>
  <c r="GW91" i="1"/>
  <c r="GW78" i="1"/>
  <c r="GW32" i="1"/>
  <c r="GW49" i="1"/>
  <c r="GW66" i="1"/>
  <c r="GW108" i="1"/>
  <c r="GW35" i="1"/>
  <c r="GW163" i="1"/>
  <c r="GW167" i="1"/>
  <c r="GW125" i="1"/>
  <c r="GW86" i="1"/>
  <c r="GW135" i="1"/>
  <c r="GW104" i="1"/>
  <c r="GW57" i="1"/>
  <c r="GW10" i="1"/>
  <c r="GW138" i="1"/>
  <c r="GW124" i="1"/>
  <c r="GW43" i="1"/>
  <c r="GW171" i="1"/>
  <c r="GW47" i="1"/>
  <c r="GW133" i="1"/>
  <c r="GW94" i="1"/>
  <c r="GW151" i="1"/>
  <c r="C65" i="4"/>
  <c r="C58" i="21"/>
  <c r="N237" i="13"/>
  <c r="N235" i="13"/>
  <c r="N232" i="13"/>
  <c r="C64" i="21"/>
  <c r="N231" i="13"/>
  <c r="N230" i="13"/>
  <c r="C63" i="21"/>
  <c r="C61" i="21"/>
  <c r="N234" i="16"/>
  <c r="N233" i="13"/>
  <c r="N236" i="16"/>
  <c r="GX42" i="1"/>
  <c r="GX106" i="1"/>
  <c r="GX170" i="1"/>
  <c r="GX59" i="1"/>
  <c r="GX12" i="1"/>
  <c r="GX76" i="1"/>
  <c r="GX140" i="1"/>
  <c r="GX30" i="1"/>
  <c r="GX94" i="1"/>
  <c r="GX158" i="1"/>
  <c r="GX89" i="1"/>
  <c r="GX87" i="1"/>
  <c r="GX171" i="1"/>
  <c r="GX121" i="1"/>
  <c r="GX31" i="1"/>
  <c r="GX151" i="1"/>
  <c r="GX95" i="1"/>
  <c r="GX37" i="1"/>
  <c r="GX155" i="1"/>
  <c r="GX112" i="1"/>
  <c r="GX101" i="1"/>
  <c r="GX159" i="1"/>
  <c r="GX10" i="1"/>
  <c r="GX74" i="1"/>
  <c r="GX138" i="1"/>
  <c r="GX27" i="1"/>
  <c r="GX99" i="1"/>
  <c r="GX44" i="1"/>
  <c r="GX108" i="1"/>
  <c r="GX172" i="1"/>
  <c r="GX62" i="1"/>
  <c r="GX126" i="1"/>
  <c r="GX25" i="1"/>
  <c r="GX147" i="1"/>
  <c r="GX56" i="1"/>
  <c r="GX61" i="1"/>
  <c r="GX175" i="1"/>
  <c r="GX93" i="1"/>
  <c r="GX32" i="1"/>
  <c r="GX152" i="1"/>
  <c r="GX97" i="1"/>
  <c r="GX49" i="1"/>
  <c r="GX167" i="1"/>
  <c r="GX40" i="1"/>
  <c r="GX18" i="1"/>
  <c r="GX82" i="1"/>
  <c r="GX146" i="1"/>
  <c r="GX35" i="1"/>
  <c r="GX107" i="1"/>
  <c r="GX52" i="1"/>
  <c r="GX116" i="1"/>
  <c r="GX180" i="1"/>
  <c r="GX70" i="1"/>
  <c r="GX134" i="1"/>
  <c r="GX41" i="1"/>
  <c r="GX160" i="1"/>
  <c r="GX88" i="1"/>
  <c r="GX77" i="1"/>
  <c r="GX55" i="1"/>
  <c r="GX109" i="1"/>
  <c r="GX48" i="1"/>
  <c r="GX165" i="1"/>
  <c r="GX113" i="1"/>
  <c r="GX65" i="1"/>
  <c r="GX179" i="1"/>
  <c r="GX72" i="1"/>
  <c r="GX26" i="1"/>
  <c r="GX90" i="1"/>
  <c r="GX154" i="1"/>
  <c r="GX43" i="1"/>
  <c r="GX115" i="1"/>
  <c r="GX60" i="1"/>
  <c r="GX124" i="1"/>
  <c r="GX14" i="1"/>
  <c r="GX78" i="1"/>
  <c r="GX142" i="1"/>
  <c r="GX57" i="1"/>
  <c r="GX173" i="1"/>
  <c r="GX119" i="1"/>
  <c r="GX91" i="1"/>
  <c r="GX169" i="1"/>
  <c r="GX125" i="1"/>
  <c r="GX64" i="1"/>
  <c r="GX177" i="1"/>
  <c r="GX129" i="1"/>
  <c r="GX81" i="1"/>
  <c r="GX23" i="1"/>
  <c r="GX103" i="1"/>
  <c r="GX34" i="1"/>
  <c r="GX98" i="1"/>
  <c r="GX162" i="1"/>
  <c r="GX51" i="1"/>
  <c r="GX123" i="1"/>
  <c r="GX68" i="1"/>
  <c r="GX132" i="1"/>
  <c r="GX22" i="1"/>
  <c r="GX86" i="1"/>
  <c r="GX150" i="1"/>
  <c r="GX73" i="1"/>
  <c r="GX39" i="1"/>
  <c r="GX145" i="1"/>
  <c r="GX105" i="1"/>
  <c r="GX15" i="1"/>
  <c r="GX137" i="1"/>
  <c r="GX80" i="1"/>
  <c r="GX21" i="1"/>
  <c r="GX143" i="1"/>
  <c r="GX117" i="1"/>
  <c r="GX168" i="1"/>
  <c r="GX176" i="1"/>
  <c r="GX45" i="1"/>
  <c r="GX104" i="1"/>
  <c r="GX46" i="1"/>
  <c r="GX36" i="1"/>
  <c r="GX178" i="1"/>
  <c r="GX141" i="1"/>
  <c r="GX53" i="1"/>
  <c r="GX63" i="1"/>
  <c r="GX24" i="1"/>
  <c r="GX166" i="1"/>
  <c r="GX156" i="1"/>
  <c r="GX83" i="1"/>
  <c r="GX114" i="1"/>
  <c r="GX128" i="1"/>
  <c r="GX139" i="1"/>
  <c r="GX47" i="1"/>
  <c r="GX157" i="1"/>
  <c r="GX118" i="1"/>
  <c r="GX148" i="1"/>
  <c r="GX75" i="1"/>
  <c r="GX66" i="1"/>
  <c r="GX133" i="1"/>
  <c r="GX96" i="1"/>
  <c r="GX127" i="1"/>
  <c r="GX161" i="1"/>
  <c r="GX131" i="1"/>
  <c r="GX110" i="1"/>
  <c r="GX100" i="1"/>
  <c r="GX67" i="1"/>
  <c r="GX58" i="1"/>
  <c r="GX8" i="1"/>
  <c r="GX33" i="1"/>
  <c r="GX111" i="1"/>
  <c r="GX149" i="1"/>
  <c r="GX135" i="1"/>
  <c r="GX102" i="1"/>
  <c r="GX92" i="1"/>
  <c r="GX19" i="1"/>
  <c r="GX50" i="1"/>
  <c r="GX144" i="1"/>
  <c r="GX17" i="1"/>
  <c r="GX16" i="1"/>
  <c r="GX136" i="1"/>
  <c r="GX120" i="1"/>
  <c r="GX54" i="1"/>
  <c r="GX84" i="1"/>
  <c r="GX11" i="1"/>
  <c r="GX71" i="1"/>
  <c r="GX85" i="1"/>
  <c r="GX163" i="1"/>
  <c r="GX29" i="1"/>
  <c r="GX9" i="1"/>
  <c r="GY8" i="1" a="1"/>
  <c r="GX38" i="1"/>
  <c r="GX28" i="1"/>
  <c r="GX130" i="1"/>
  <c r="GX153" i="1"/>
  <c r="GX69" i="1"/>
  <c r="GX79" i="1"/>
  <c r="GX13" i="1"/>
  <c r="GX174" i="1"/>
  <c r="GX164" i="1"/>
  <c r="GX20" i="1"/>
  <c r="GX122" i="1"/>
  <c r="N190" i="3"/>
  <c r="C14" i="2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DB204" i="1"/>
  <c r="DC204" i="1"/>
  <c r="DD204" i="1"/>
  <c r="DE204" i="1"/>
  <c r="DF204" i="1"/>
  <c r="DG204" i="1"/>
  <c r="DH204" i="1"/>
  <c r="DI204" i="1"/>
  <c r="DJ204" i="1"/>
  <c r="DK204" i="1"/>
  <c r="DL204" i="1"/>
  <c r="DM204" i="1"/>
  <c r="DN204" i="1"/>
  <c r="DO204" i="1"/>
  <c r="DP204" i="1"/>
  <c r="DQ204" i="1"/>
  <c r="DR204" i="1"/>
  <c r="DS204" i="1"/>
  <c r="DT204" i="1"/>
  <c r="DU204" i="1"/>
  <c r="DV204" i="1"/>
  <c r="DW204" i="1"/>
  <c r="DX204" i="1"/>
  <c r="DY204" i="1"/>
  <c r="DZ204" i="1"/>
  <c r="EA204" i="1"/>
  <c r="EB204" i="1"/>
  <c r="EC204" i="1"/>
  <c r="ED204" i="1"/>
  <c r="EE204" i="1"/>
  <c r="EF204" i="1"/>
  <c r="EG204" i="1"/>
  <c r="EH204" i="1"/>
  <c r="EI204" i="1"/>
  <c r="EJ204" i="1"/>
  <c r="EK204" i="1"/>
  <c r="EL204" i="1"/>
  <c r="EM204" i="1"/>
  <c r="EN204" i="1"/>
  <c r="EO204" i="1"/>
  <c r="EP204" i="1"/>
  <c r="EQ204" i="1"/>
  <c r="ER204" i="1"/>
  <c r="ES204" i="1"/>
  <c r="ET204" i="1"/>
  <c r="EU204" i="1"/>
  <c r="EV204" i="1"/>
  <c r="EW204" i="1"/>
  <c r="EX204" i="1"/>
  <c r="EY204" i="1"/>
  <c r="EZ204" i="1"/>
  <c r="FA204" i="1"/>
  <c r="FB204" i="1"/>
  <c r="FC204" i="1"/>
  <c r="FD204" i="1"/>
  <c r="FE204" i="1"/>
  <c r="FF204" i="1"/>
  <c r="FG204" i="1"/>
  <c r="FH204" i="1"/>
  <c r="FI204" i="1"/>
  <c r="FJ204" i="1"/>
  <c r="FK204" i="1"/>
  <c r="FL204" i="1"/>
  <c r="C204" i="1"/>
  <c r="N189" i="3" a="1"/>
  <c r="N189" i="3"/>
  <c r="C13" i="21"/>
  <c r="N188" i="3" a="1"/>
  <c r="N188" i="3"/>
  <c r="C12" i="21"/>
  <c r="N187" i="3" a="1"/>
  <c r="N187" i="3"/>
  <c r="C11" i="21"/>
  <c r="N186" i="3" a="1"/>
  <c r="N186" i="3"/>
  <c r="C10" i="21"/>
  <c r="N185" i="3"/>
  <c r="C9" i="21"/>
  <c r="K12" i="21"/>
  <c r="L12" i="21"/>
  <c r="H12" i="21"/>
  <c r="I12" i="21"/>
  <c r="J12" i="21"/>
  <c r="N235" i="24"/>
  <c r="N235" i="25"/>
  <c r="N238" i="25"/>
  <c r="N236" i="25"/>
  <c r="C79" i="21"/>
  <c r="C87" i="21"/>
  <c r="N238" i="24"/>
  <c r="C83" i="21"/>
  <c r="N237" i="25"/>
  <c r="N237" i="24"/>
  <c r="N234" i="24"/>
  <c r="N231" i="25"/>
  <c r="N234" i="25"/>
  <c r="N231" i="24"/>
  <c r="N233" i="25"/>
  <c r="N239" i="24"/>
  <c r="N232" i="25"/>
  <c r="N233" i="24"/>
  <c r="C84" i="21"/>
  <c r="C86" i="21"/>
  <c r="C80" i="21"/>
  <c r="C88" i="21"/>
  <c r="N236" i="24"/>
  <c r="C85" i="21"/>
  <c r="C82" i="21"/>
  <c r="N239" i="25"/>
  <c r="C81" i="21"/>
  <c r="N230" i="24"/>
  <c r="N230" i="25"/>
  <c r="N233" i="16"/>
  <c r="N232" i="24"/>
  <c r="N239" i="13"/>
  <c r="N231" i="16"/>
  <c r="N235" i="16"/>
  <c r="N234" i="13"/>
  <c r="N239" i="16"/>
  <c r="C62" i="21"/>
  <c r="N238" i="16"/>
  <c r="N230" i="16"/>
  <c r="C56" i="21"/>
  <c r="N236" i="13"/>
  <c r="C57" i="21"/>
  <c r="N232" i="16"/>
  <c r="C60" i="21"/>
  <c r="C55" i="21"/>
  <c r="N238" i="13"/>
  <c r="C59" i="21"/>
  <c r="N237" i="16"/>
  <c r="U188" i="3"/>
  <c r="GY8" i="1"/>
  <c r="GY16" i="1"/>
  <c r="GY24" i="1"/>
  <c r="GY32" i="1"/>
  <c r="GY40" i="1"/>
  <c r="GY48" i="1"/>
  <c r="GY56" i="1"/>
  <c r="GY64" i="1"/>
  <c r="GY72" i="1"/>
  <c r="GY80" i="1"/>
  <c r="GY88" i="1"/>
  <c r="GY96" i="1"/>
  <c r="GY104" i="1"/>
  <c r="GY112" i="1"/>
  <c r="GY120" i="1"/>
  <c r="GY128" i="1"/>
  <c r="GY136" i="1"/>
  <c r="GY144" i="1"/>
  <c r="GY152" i="1"/>
  <c r="GY160" i="1"/>
  <c r="GY168" i="1"/>
  <c r="GY176" i="1"/>
  <c r="GY9" i="1"/>
  <c r="GY17" i="1"/>
  <c r="GY25" i="1"/>
  <c r="GY33" i="1"/>
  <c r="GY41" i="1"/>
  <c r="GY49" i="1"/>
  <c r="GY57" i="1"/>
  <c r="GY65" i="1"/>
  <c r="GY73" i="1"/>
  <c r="GY81" i="1"/>
  <c r="GY89" i="1"/>
  <c r="GY97" i="1"/>
  <c r="GY105" i="1"/>
  <c r="GY113" i="1"/>
  <c r="GY121" i="1"/>
  <c r="GY129" i="1"/>
  <c r="GY137" i="1"/>
  <c r="GY145" i="1"/>
  <c r="GY153" i="1"/>
  <c r="GY161" i="1"/>
  <c r="GY169" i="1"/>
  <c r="GY177" i="1"/>
  <c r="GY10" i="1"/>
  <c r="GY18" i="1"/>
  <c r="GY26" i="1"/>
  <c r="GY34" i="1"/>
  <c r="GY42" i="1"/>
  <c r="GY50" i="1"/>
  <c r="GY58" i="1"/>
  <c r="GY66" i="1"/>
  <c r="GY74" i="1"/>
  <c r="GY82" i="1"/>
  <c r="GY90" i="1"/>
  <c r="GY98" i="1"/>
  <c r="GY106" i="1"/>
  <c r="GY114" i="1"/>
  <c r="GY122" i="1"/>
  <c r="GY130" i="1"/>
  <c r="GY138" i="1"/>
  <c r="GY146" i="1"/>
  <c r="GY154" i="1"/>
  <c r="GY162" i="1"/>
  <c r="GY170" i="1"/>
  <c r="GY178" i="1"/>
  <c r="GY12" i="1"/>
  <c r="GY20" i="1"/>
  <c r="GY28" i="1"/>
  <c r="GY36" i="1"/>
  <c r="GY44" i="1"/>
  <c r="GY52" i="1"/>
  <c r="GY60" i="1"/>
  <c r="GY68" i="1"/>
  <c r="GY76" i="1"/>
  <c r="GY84" i="1"/>
  <c r="GY92" i="1"/>
  <c r="GY100" i="1"/>
  <c r="GY108" i="1"/>
  <c r="GY116" i="1"/>
  <c r="GY124" i="1"/>
  <c r="GY132" i="1"/>
  <c r="GY140" i="1"/>
  <c r="GY148" i="1"/>
  <c r="GY156" i="1"/>
  <c r="GY164" i="1"/>
  <c r="GY172" i="1"/>
  <c r="GY180" i="1"/>
  <c r="GY23" i="1"/>
  <c r="GY39" i="1"/>
  <c r="GY55" i="1"/>
  <c r="GY71" i="1"/>
  <c r="GY87" i="1"/>
  <c r="GY103" i="1"/>
  <c r="GY119" i="1"/>
  <c r="GY135" i="1"/>
  <c r="GY151" i="1"/>
  <c r="GY167" i="1"/>
  <c r="GY86" i="1"/>
  <c r="GY166" i="1"/>
  <c r="GY11" i="1"/>
  <c r="GY27" i="1"/>
  <c r="GY43" i="1"/>
  <c r="GY59" i="1"/>
  <c r="GY75" i="1"/>
  <c r="GY91" i="1"/>
  <c r="GY107" i="1"/>
  <c r="GY123" i="1"/>
  <c r="GY139" i="1"/>
  <c r="GY155" i="1"/>
  <c r="GY171" i="1"/>
  <c r="GY13" i="1"/>
  <c r="GY29" i="1"/>
  <c r="GY45" i="1"/>
  <c r="GY61" i="1"/>
  <c r="GY77" i="1"/>
  <c r="GY93" i="1"/>
  <c r="GY109" i="1"/>
  <c r="GY125" i="1"/>
  <c r="GY141" i="1"/>
  <c r="GY157" i="1"/>
  <c r="GY173" i="1"/>
  <c r="GY14" i="1"/>
  <c r="GY30" i="1"/>
  <c r="GY46" i="1"/>
  <c r="GY62" i="1"/>
  <c r="GY78" i="1"/>
  <c r="GY94" i="1"/>
  <c r="GY110" i="1"/>
  <c r="GY126" i="1"/>
  <c r="GY142" i="1"/>
  <c r="GY158" i="1"/>
  <c r="GY174" i="1"/>
  <c r="GY21" i="1"/>
  <c r="GY37" i="1"/>
  <c r="GY53" i="1"/>
  <c r="GY69" i="1"/>
  <c r="GY85" i="1"/>
  <c r="GY101" i="1"/>
  <c r="GY117" i="1"/>
  <c r="GY133" i="1"/>
  <c r="GY149" i="1"/>
  <c r="GY165" i="1"/>
  <c r="GY19" i="1"/>
  <c r="GY35" i="1"/>
  <c r="GY51" i="1"/>
  <c r="GY67" i="1"/>
  <c r="GY83" i="1"/>
  <c r="GY99" i="1"/>
  <c r="GY115" i="1"/>
  <c r="GY131" i="1"/>
  <c r="GY147" i="1"/>
  <c r="GY163" i="1"/>
  <c r="GY179" i="1"/>
  <c r="GY15" i="1"/>
  <c r="GY31" i="1"/>
  <c r="GY47" i="1"/>
  <c r="GY63" i="1"/>
  <c r="GY79" i="1"/>
  <c r="GY95" i="1"/>
  <c r="GY111" i="1"/>
  <c r="GY127" i="1"/>
  <c r="GY143" i="1"/>
  <c r="GY159" i="1"/>
  <c r="GY175" i="1"/>
  <c r="GY22" i="1"/>
  <c r="GY38" i="1"/>
  <c r="GY54" i="1"/>
  <c r="GY70" i="1"/>
  <c r="GY102" i="1"/>
  <c r="GY118" i="1"/>
  <c r="GY134" i="1"/>
  <c r="GY150" i="1"/>
  <c r="N191" i="3"/>
  <c r="C15" i="21"/>
  <c r="N209" i="3"/>
  <c r="C33" i="21"/>
  <c r="N210" i="3"/>
  <c r="C34" i="21"/>
  <c r="N211" i="3"/>
  <c r="C35" i="21"/>
  <c r="N212" i="3"/>
  <c r="C36" i="21"/>
  <c r="N213" i="3"/>
  <c r="C37" i="21"/>
  <c r="N214" i="3"/>
  <c r="C38" i="21"/>
  <c r="N215" i="3"/>
  <c r="C39" i="21"/>
  <c r="N216" i="3"/>
  <c r="C40" i="21"/>
  <c r="N217" i="3"/>
  <c r="C41" i="21"/>
  <c r="N218" i="3"/>
  <c r="C42" i="21"/>
  <c r="N219" i="3"/>
  <c r="C43" i="21"/>
  <c r="N220" i="3"/>
  <c r="C44" i="21"/>
  <c r="N221" i="3"/>
  <c r="C45" i="21"/>
  <c r="N208" i="3"/>
  <c r="C32" i="21"/>
  <c r="N240" i="13"/>
  <c r="N240" i="24"/>
  <c r="N240" i="16"/>
  <c r="C65" i="21"/>
  <c r="N240" i="25"/>
  <c r="C89" i="21"/>
  <c r="P12" i="21"/>
  <c r="M12" i="21"/>
  <c r="O12" i="21"/>
  <c r="GY4" i="1" a="1"/>
  <c r="GY4" i="1"/>
  <c r="F179" i="3"/>
  <c r="G178" i="23"/>
  <c r="Q178" i="23"/>
  <c r="E179" i="3"/>
  <c r="F178" i="23"/>
  <c r="P178" i="23"/>
  <c r="D179" i="3"/>
  <c r="E178" i="23"/>
  <c r="O178" i="23"/>
  <c r="F178" i="3"/>
  <c r="G177" i="23"/>
  <c r="Q177" i="23"/>
  <c r="E178" i="3"/>
  <c r="F177" i="23"/>
  <c r="P177" i="23"/>
  <c r="D178" i="3"/>
  <c r="E177" i="23"/>
  <c r="O177" i="23"/>
  <c r="F177" i="3"/>
  <c r="G176" i="23"/>
  <c r="Q176" i="23"/>
  <c r="E177" i="3"/>
  <c r="F176" i="23"/>
  <c r="P176" i="23"/>
  <c r="D177" i="3"/>
  <c r="E176" i="23"/>
  <c r="O176" i="23"/>
  <c r="F176" i="3"/>
  <c r="G175" i="23"/>
  <c r="E176" i="3"/>
  <c r="F175" i="23"/>
  <c r="D176" i="3"/>
  <c r="E175" i="23"/>
  <c r="F175" i="3"/>
  <c r="G174" i="23"/>
  <c r="Q174" i="23"/>
  <c r="E175" i="3"/>
  <c r="F174" i="23"/>
  <c r="P174" i="23"/>
  <c r="D175" i="3"/>
  <c r="E174" i="23"/>
  <c r="O174" i="23"/>
  <c r="F174" i="3"/>
  <c r="G173" i="23"/>
  <c r="Q173" i="23"/>
  <c r="E174" i="3"/>
  <c r="F173" i="23"/>
  <c r="P173" i="23"/>
  <c r="D174" i="3"/>
  <c r="E173" i="23"/>
  <c r="O173" i="23"/>
  <c r="F173" i="3"/>
  <c r="G172" i="23"/>
  <c r="E173" i="3"/>
  <c r="F172" i="23"/>
  <c r="D173" i="3"/>
  <c r="E172" i="23"/>
  <c r="F172" i="3"/>
  <c r="G171" i="23"/>
  <c r="E172" i="3"/>
  <c r="F171" i="23"/>
  <c r="D172" i="3"/>
  <c r="E171" i="23"/>
  <c r="F171" i="3"/>
  <c r="G170" i="23"/>
  <c r="E171" i="3"/>
  <c r="F170" i="23"/>
  <c r="D171" i="3"/>
  <c r="E170" i="23"/>
  <c r="F170" i="3"/>
  <c r="G169" i="23"/>
  <c r="E170" i="3"/>
  <c r="F169" i="23"/>
  <c r="D170" i="3"/>
  <c r="E169" i="23"/>
  <c r="F169" i="3"/>
  <c r="G168" i="23"/>
  <c r="E169" i="3"/>
  <c r="F168" i="23"/>
  <c r="D169" i="3"/>
  <c r="E168" i="23"/>
  <c r="F168" i="3"/>
  <c r="G167" i="23"/>
  <c r="E168" i="3"/>
  <c r="F167" i="23"/>
  <c r="D168" i="3"/>
  <c r="E167" i="23"/>
  <c r="F167" i="3"/>
  <c r="G166" i="23"/>
  <c r="E167" i="3"/>
  <c r="F166" i="23"/>
  <c r="D167" i="3"/>
  <c r="E166" i="23"/>
  <c r="F166" i="3"/>
  <c r="G165" i="23"/>
  <c r="E166" i="3"/>
  <c r="F165" i="23"/>
  <c r="D166" i="3"/>
  <c r="E165" i="23"/>
  <c r="F165" i="3"/>
  <c r="G164" i="23"/>
  <c r="E165" i="3"/>
  <c r="F164" i="23"/>
  <c r="D165" i="3"/>
  <c r="E164" i="23"/>
  <c r="F164" i="3"/>
  <c r="G163" i="23"/>
  <c r="E164" i="3"/>
  <c r="F163" i="23"/>
  <c r="D164" i="3"/>
  <c r="E163" i="23"/>
  <c r="F163" i="3"/>
  <c r="G162" i="23"/>
  <c r="E163" i="3"/>
  <c r="F162" i="23"/>
  <c r="D163" i="3"/>
  <c r="E162" i="23"/>
  <c r="F162" i="3"/>
  <c r="G161" i="23"/>
  <c r="E162" i="3"/>
  <c r="F161" i="23"/>
  <c r="D162" i="3"/>
  <c r="E161" i="23"/>
  <c r="F161" i="3"/>
  <c r="G160" i="23"/>
  <c r="E161" i="3"/>
  <c r="F160" i="23"/>
  <c r="D161" i="3"/>
  <c r="E160" i="23"/>
  <c r="F160" i="3"/>
  <c r="G159" i="23"/>
  <c r="E160" i="3"/>
  <c r="F159" i="23"/>
  <c r="D160" i="3"/>
  <c r="E159" i="23"/>
  <c r="F159" i="3"/>
  <c r="G158" i="23"/>
  <c r="E159" i="3"/>
  <c r="F158" i="23"/>
  <c r="D159" i="3"/>
  <c r="E158" i="23"/>
  <c r="F158" i="3"/>
  <c r="G157" i="23"/>
  <c r="E158" i="3"/>
  <c r="F157" i="23"/>
  <c r="D158" i="3"/>
  <c r="E157" i="23"/>
  <c r="F157" i="3"/>
  <c r="G156" i="23"/>
  <c r="E157" i="3"/>
  <c r="F156" i="23"/>
  <c r="D157" i="3"/>
  <c r="E156" i="23"/>
  <c r="F156" i="3"/>
  <c r="G155" i="23"/>
  <c r="E156" i="3"/>
  <c r="F155" i="23"/>
  <c r="D156" i="3"/>
  <c r="E155" i="23"/>
  <c r="F155" i="3"/>
  <c r="G154" i="23"/>
  <c r="E155" i="3"/>
  <c r="F154" i="23"/>
  <c r="D155" i="3"/>
  <c r="E154" i="23"/>
  <c r="F154" i="3"/>
  <c r="G153" i="23"/>
  <c r="E154" i="3"/>
  <c r="F153" i="23"/>
  <c r="D154" i="3"/>
  <c r="E153" i="23"/>
  <c r="F153" i="3"/>
  <c r="G152" i="23"/>
  <c r="E153" i="3"/>
  <c r="F152" i="23"/>
  <c r="D153" i="3"/>
  <c r="E152" i="23"/>
  <c r="F152" i="3"/>
  <c r="G151" i="23"/>
  <c r="E152" i="3"/>
  <c r="F151" i="23"/>
  <c r="D152" i="3"/>
  <c r="E151" i="23"/>
  <c r="F151" i="3"/>
  <c r="G150" i="23"/>
  <c r="E151" i="3"/>
  <c r="F150" i="23"/>
  <c r="D151" i="3"/>
  <c r="E150" i="23"/>
  <c r="F150" i="3"/>
  <c r="G149" i="23"/>
  <c r="E150" i="3"/>
  <c r="F149" i="23"/>
  <c r="D150" i="3"/>
  <c r="E149" i="23"/>
  <c r="F149" i="3"/>
  <c r="G148" i="23"/>
  <c r="E149" i="3"/>
  <c r="F148" i="23"/>
  <c r="D149" i="3"/>
  <c r="E148" i="23"/>
  <c r="F148" i="3"/>
  <c r="G147" i="23"/>
  <c r="E148" i="3"/>
  <c r="F147" i="23"/>
  <c r="D148" i="3"/>
  <c r="E147" i="23"/>
  <c r="F147" i="3"/>
  <c r="G146" i="23"/>
  <c r="E147" i="3"/>
  <c r="F146" i="23"/>
  <c r="D147" i="3"/>
  <c r="E146" i="23"/>
  <c r="F146" i="3"/>
  <c r="G145" i="23"/>
  <c r="E146" i="3"/>
  <c r="F145" i="23"/>
  <c r="D146" i="3"/>
  <c r="E145" i="23"/>
  <c r="F145" i="3"/>
  <c r="G144" i="23"/>
  <c r="E145" i="3"/>
  <c r="F144" i="23"/>
  <c r="D145" i="3"/>
  <c r="E144" i="23"/>
  <c r="F144" i="3"/>
  <c r="G143" i="23"/>
  <c r="E144" i="3"/>
  <c r="F143" i="23"/>
  <c r="D144" i="3"/>
  <c r="E143" i="23"/>
  <c r="F143" i="3"/>
  <c r="G142" i="23"/>
  <c r="E143" i="3"/>
  <c r="F142" i="23"/>
  <c r="D143" i="3"/>
  <c r="E142" i="23"/>
  <c r="F142" i="3"/>
  <c r="G141" i="23"/>
  <c r="E142" i="3"/>
  <c r="F141" i="23"/>
  <c r="D142" i="3"/>
  <c r="E141" i="23"/>
  <c r="F141" i="3"/>
  <c r="G140" i="23"/>
  <c r="E141" i="3"/>
  <c r="F140" i="23"/>
  <c r="D141" i="3"/>
  <c r="E140" i="23"/>
  <c r="F140" i="3"/>
  <c r="G139" i="23"/>
  <c r="E140" i="3"/>
  <c r="F139" i="23"/>
  <c r="D140" i="3"/>
  <c r="E139" i="23"/>
  <c r="F139" i="3"/>
  <c r="G138" i="23"/>
  <c r="E139" i="3"/>
  <c r="F138" i="23"/>
  <c r="D139" i="3"/>
  <c r="E138" i="23"/>
  <c r="F138" i="3"/>
  <c r="G137" i="23"/>
  <c r="E138" i="3"/>
  <c r="F137" i="23"/>
  <c r="D138" i="3"/>
  <c r="E137" i="23"/>
  <c r="F137" i="3"/>
  <c r="G136" i="23"/>
  <c r="E137" i="3"/>
  <c r="F136" i="23"/>
  <c r="D137" i="3"/>
  <c r="E136" i="23"/>
  <c r="F136" i="3"/>
  <c r="G135" i="23"/>
  <c r="E136" i="3"/>
  <c r="F135" i="23"/>
  <c r="D136" i="3"/>
  <c r="E135" i="23"/>
  <c r="F135" i="3"/>
  <c r="G134" i="23"/>
  <c r="E135" i="3"/>
  <c r="F134" i="23"/>
  <c r="D135" i="3"/>
  <c r="E134" i="23"/>
  <c r="F134" i="3"/>
  <c r="G133" i="23"/>
  <c r="E134" i="3"/>
  <c r="F133" i="23"/>
  <c r="D134" i="3"/>
  <c r="E133" i="23"/>
  <c r="F133" i="3"/>
  <c r="G132" i="23"/>
  <c r="E133" i="3"/>
  <c r="F132" i="23"/>
  <c r="D133" i="3"/>
  <c r="E132" i="23"/>
  <c r="F132" i="3"/>
  <c r="G131" i="23"/>
  <c r="E132" i="3"/>
  <c r="F131" i="23"/>
  <c r="D132" i="3"/>
  <c r="E131" i="23"/>
  <c r="F131" i="3"/>
  <c r="G130" i="23"/>
  <c r="E131" i="3"/>
  <c r="F130" i="23"/>
  <c r="D131" i="3"/>
  <c r="E130" i="23"/>
  <c r="F130" i="3"/>
  <c r="G129" i="23"/>
  <c r="E130" i="3"/>
  <c r="F129" i="23"/>
  <c r="D130" i="3"/>
  <c r="E129" i="23"/>
  <c r="F129" i="3"/>
  <c r="G128" i="23"/>
  <c r="E129" i="3"/>
  <c r="F128" i="23"/>
  <c r="D129" i="3"/>
  <c r="E128" i="23"/>
  <c r="F128" i="3"/>
  <c r="G127" i="23"/>
  <c r="E128" i="3"/>
  <c r="F127" i="23"/>
  <c r="D128" i="3"/>
  <c r="E127" i="23"/>
  <c r="F127" i="3"/>
  <c r="G126" i="23"/>
  <c r="E127" i="3"/>
  <c r="F126" i="23"/>
  <c r="D127" i="3"/>
  <c r="E126" i="23"/>
  <c r="F126" i="3"/>
  <c r="G125" i="23"/>
  <c r="E126" i="3"/>
  <c r="F125" i="23"/>
  <c r="D126" i="3"/>
  <c r="E125" i="23"/>
  <c r="F125" i="3"/>
  <c r="G124" i="23"/>
  <c r="E125" i="3"/>
  <c r="F124" i="23"/>
  <c r="D125" i="3"/>
  <c r="E124" i="23"/>
  <c r="F124" i="3"/>
  <c r="G123" i="23"/>
  <c r="E124" i="3"/>
  <c r="F123" i="23"/>
  <c r="D124" i="3"/>
  <c r="E123" i="23"/>
  <c r="F123" i="3"/>
  <c r="G122" i="23"/>
  <c r="E123" i="3"/>
  <c r="F122" i="23"/>
  <c r="D123" i="3"/>
  <c r="E122" i="23"/>
  <c r="F122" i="3"/>
  <c r="G121" i="23"/>
  <c r="E122" i="3"/>
  <c r="F121" i="23"/>
  <c r="D122" i="3"/>
  <c r="E121" i="23"/>
  <c r="F121" i="3"/>
  <c r="G120" i="23"/>
  <c r="E121" i="3"/>
  <c r="F120" i="23"/>
  <c r="D121" i="3"/>
  <c r="E120" i="23"/>
  <c r="F120" i="3"/>
  <c r="G119" i="23"/>
  <c r="E120" i="3"/>
  <c r="F119" i="23"/>
  <c r="D120" i="3"/>
  <c r="E119" i="23"/>
  <c r="F119" i="3"/>
  <c r="G118" i="23"/>
  <c r="E119" i="3"/>
  <c r="F118" i="23"/>
  <c r="D119" i="3"/>
  <c r="E118" i="23"/>
  <c r="F118" i="3"/>
  <c r="G117" i="23"/>
  <c r="E118" i="3"/>
  <c r="F117" i="23"/>
  <c r="D118" i="3"/>
  <c r="E117" i="23"/>
  <c r="F117" i="3"/>
  <c r="G116" i="23"/>
  <c r="E117" i="3"/>
  <c r="F116" i="23"/>
  <c r="D117" i="3"/>
  <c r="E116" i="23"/>
  <c r="F116" i="3"/>
  <c r="G115" i="23"/>
  <c r="E116" i="3"/>
  <c r="F115" i="23"/>
  <c r="D116" i="3"/>
  <c r="E115" i="23"/>
  <c r="F115" i="3"/>
  <c r="G114" i="23"/>
  <c r="E115" i="3"/>
  <c r="F114" i="23"/>
  <c r="D115" i="3"/>
  <c r="E114" i="23"/>
  <c r="F114" i="3"/>
  <c r="G113" i="23"/>
  <c r="E114" i="3"/>
  <c r="F113" i="23"/>
  <c r="D114" i="3"/>
  <c r="E113" i="23"/>
  <c r="F113" i="3"/>
  <c r="G112" i="23"/>
  <c r="E113" i="3"/>
  <c r="F112" i="23"/>
  <c r="D113" i="3"/>
  <c r="E112" i="23"/>
  <c r="F112" i="3"/>
  <c r="G111" i="23"/>
  <c r="E112" i="3"/>
  <c r="F111" i="23"/>
  <c r="D112" i="3"/>
  <c r="E111" i="23"/>
  <c r="F111" i="3"/>
  <c r="G110" i="23"/>
  <c r="E111" i="3"/>
  <c r="F110" i="23"/>
  <c r="D111" i="3"/>
  <c r="E110" i="23"/>
  <c r="F110" i="3"/>
  <c r="G109" i="23"/>
  <c r="E110" i="3"/>
  <c r="F109" i="23"/>
  <c r="D110" i="3"/>
  <c r="E109" i="23"/>
  <c r="F109" i="3"/>
  <c r="G108" i="23"/>
  <c r="E109" i="3"/>
  <c r="F108" i="23"/>
  <c r="D109" i="3"/>
  <c r="E108" i="23"/>
  <c r="F108" i="3"/>
  <c r="G107" i="23"/>
  <c r="E108" i="3"/>
  <c r="F107" i="23"/>
  <c r="D108" i="3"/>
  <c r="E107" i="23"/>
  <c r="F107" i="3"/>
  <c r="G106" i="23"/>
  <c r="E107" i="3"/>
  <c r="F106" i="23"/>
  <c r="D107" i="3"/>
  <c r="E106" i="23"/>
  <c r="F106" i="3"/>
  <c r="G105" i="23"/>
  <c r="E106" i="3"/>
  <c r="F105" i="23"/>
  <c r="D106" i="3"/>
  <c r="E105" i="23"/>
  <c r="F105" i="3"/>
  <c r="G104" i="23"/>
  <c r="E105" i="3"/>
  <c r="F104" i="23"/>
  <c r="D105" i="3"/>
  <c r="E104" i="23"/>
  <c r="F104" i="3"/>
  <c r="G103" i="23"/>
  <c r="E104" i="3"/>
  <c r="F103" i="23"/>
  <c r="D104" i="3"/>
  <c r="E103" i="23"/>
  <c r="F103" i="3"/>
  <c r="G102" i="23"/>
  <c r="E103" i="3"/>
  <c r="F102" i="23"/>
  <c r="D103" i="3"/>
  <c r="E102" i="23"/>
  <c r="F102" i="3"/>
  <c r="G101" i="23"/>
  <c r="E102" i="3"/>
  <c r="F101" i="23"/>
  <c r="D102" i="3"/>
  <c r="E101" i="23"/>
  <c r="F101" i="3"/>
  <c r="G100" i="23"/>
  <c r="E101" i="3"/>
  <c r="F100" i="23"/>
  <c r="D101" i="3"/>
  <c r="E100" i="23"/>
  <c r="F100" i="3"/>
  <c r="G99" i="23"/>
  <c r="E100" i="3"/>
  <c r="F99" i="23"/>
  <c r="D100" i="3"/>
  <c r="E99" i="23"/>
  <c r="F99" i="3"/>
  <c r="G98" i="23"/>
  <c r="E99" i="3"/>
  <c r="F98" i="23"/>
  <c r="D99" i="3"/>
  <c r="E98" i="23"/>
  <c r="F98" i="3"/>
  <c r="G97" i="23"/>
  <c r="E98" i="3"/>
  <c r="F97" i="23"/>
  <c r="D98" i="3"/>
  <c r="E97" i="23"/>
  <c r="F97" i="3"/>
  <c r="G96" i="23"/>
  <c r="E97" i="3"/>
  <c r="F96" i="23"/>
  <c r="D97" i="3"/>
  <c r="E96" i="23"/>
  <c r="F96" i="3"/>
  <c r="G95" i="23"/>
  <c r="E96" i="3"/>
  <c r="F95" i="23"/>
  <c r="D96" i="3"/>
  <c r="E95" i="23"/>
  <c r="F95" i="3"/>
  <c r="G94" i="23"/>
  <c r="E95" i="3"/>
  <c r="F94" i="23"/>
  <c r="D95" i="3"/>
  <c r="E94" i="23"/>
  <c r="F94" i="3"/>
  <c r="G93" i="23"/>
  <c r="E94" i="3"/>
  <c r="F93" i="23"/>
  <c r="D94" i="3"/>
  <c r="E93" i="23"/>
  <c r="F93" i="3"/>
  <c r="G92" i="23"/>
  <c r="E93" i="3"/>
  <c r="F92" i="23"/>
  <c r="D93" i="3"/>
  <c r="E92" i="23"/>
  <c r="F92" i="3"/>
  <c r="G91" i="23"/>
  <c r="E92" i="3"/>
  <c r="F91" i="23"/>
  <c r="D92" i="3"/>
  <c r="E91" i="23"/>
  <c r="F91" i="3"/>
  <c r="G90" i="23"/>
  <c r="E91" i="3"/>
  <c r="F90" i="23"/>
  <c r="D91" i="3"/>
  <c r="E90" i="23"/>
  <c r="F90" i="3"/>
  <c r="G89" i="23"/>
  <c r="E90" i="3"/>
  <c r="F89" i="23"/>
  <c r="D90" i="3"/>
  <c r="E89" i="23"/>
  <c r="F89" i="3"/>
  <c r="G88" i="23"/>
  <c r="E89" i="3"/>
  <c r="F88" i="23"/>
  <c r="D89" i="3"/>
  <c r="E88" i="23"/>
  <c r="F88" i="3"/>
  <c r="G87" i="23"/>
  <c r="E88" i="3"/>
  <c r="F87" i="23"/>
  <c r="D88" i="3"/>
  <c r="E87" i="23"/>
  <c r="F87" i="3"/>
  <c r="G86" i="23"/>
  <c r="E87" i="3"/>
  <c r="F86" i="23"/>
  <c r="D87" i="3"/>
  <c r="E86" i="23"/>
  <c r="F86" i="3"/>
  <c r="G85" i="23"/>
  <c r="E86" i="3"/>
  <c r="F85" i="23"/>
  <c r="D86" i="3"/>
  <c r="E85" i="23"/>
  <c r="F85" i="3"/>
  <c r="G84" i="23"/>
  <c r="E85" i="3"/>
  <c r="F84" i="23"/>
  <c r="D85" i="3"/>
  <c r="E84" i="23"/>
  <c r="F84" i="3"/>
  <c r="G83" i="23"/>
  <c r="E84" i="3"/>
  <c r="F83" i="23"/>
  <c r="D84" i="3"/>
  <c r="E83" i="23"/>
  <c r="F83" i="3"/>
  <c r="G82" i="23"/>
  <c r="E83" i="3"/>
  <c r="F82" i="23"/>
  <c r="D83" i="3"/>
  <c r="E82" i="23"/>
  <c r="F82" i="3"/>
  <c r="G81" i="23"/>
  <c r="E82" i="3"/>
  <c r="F81" i="23"/>
  <c r="D82" i="3"/>
  <c r="E81" i="23"/>
  <c r="F81" i="3"/>
  <c r="G80" i="23"/>
  <c r="E81" i="3"/>
  <c r="F80" i="23"/>
  <c r="D81" i="3"/>
  <c r="E80" i="23"/>
  <c r="F80" i="3"/>
  <c r="G79" i="23"/>
  <c r="E80" i="3"/>
  <c r="F79" i="23"/>
  <c r="D80" i="3"/>
  <c r="E79" i="23"/>
  <c r="F79" i="3"/>
  <c r="G78" i="23"/>
  <c r="E79" i="3"/>
  <c r="F78" i="23"/>
  <c r="D79" i="3"/>
  <c r="E78" i="23"/>
  <c r="F78" i="3"/>
  <c r="G77" i="23"/>
  <c r="E78" i="3"/>
  <c r="F77" i="23"/>
  <c r="D78" i="3"/>
  <c r="E77" i="23"/>
  <c r="F77" i="3"/>
  <c r="G76" i="23"/>
  <c r="E77" i="3"/>
  <c r="F76" i="23"/>
  <c r="D77" i="3"/>
  <c r="E76" i="23"/>
  <c r="F76" i="3"/>
  <c r="G75" i="23"/>
  <c r="E76" i="3"/>
  <c r="F75" i="23"/>
  <c r="D76" i="3"/>
  <c r="E75" i="23"/>
  <c r="F75" i="3"/>
  <c r="G74" i="23"/>
  <c r="E75" i="3"/>
  <c r="F74" i="23"/>
  <c r="D75" i="3"/>
  <c r="E74" i="23"/>
  <c r="F74" i="3"/>
  <c r="G73" i="23"/>
  <c r="E74" i="3"/>
  <c r="F73" i="23"/>
  <c r="D74" i="3"/>
  <c r="E73" i="23"/>
  <c r="F73" i="3"/>
  <c r="G72" i="23"/>
  <c r="E73" i="3"/>
  <c r="F72" i="23"/>
  <c r="D73" i="3"/>
  <c r="E72" i="23"/>
  <c r="F72" i="3"/>
  <c r="G71" i="23"/>
  <c r="E72" i="3"/>
  <c r="F71" i="23"/>
  <c r="D72" i="3"/>
  <c r="E71" i="23"/>
  <c r="F71" i="3"/>
  <c r="G70" i="23"/>
  <c r="E71" i="3"/>
  <c r="F70" i="23"/>
  <c r="D71" i="3"/>
  <c r="E70" i="23"/>
  <c r="F70" i="3"/>
  <c r="G69" i="23"/>
  <c r="E70" i="3"/>
  <c r="F69" i="23"/>
  <c r="D70" i="3"/>
  <c r="E69" i="23"/>
  <c r="F69" i="3"/>
  <c r="G68" i="23"/>
  <c r="Q68" i="23"/>
  <c r="E69" i="3"/>
  <c r="F68" i="23"/>
  <c r="P68" i="23"/>
  <c r="D69" i="3"/>
  <c r="E68" i="23"/>
  <c r="O68" i="23"/>
  <c r="F68" i="3"/>
  <c r="G67" i="23"/>
  <c r="Q67" i="23"/>
  <c r="E68" i="3"/>
  <c r="F67" i="23"/>
  <c r="P67" i="23"/>
  <c r="D68" i="3"/>
  <c r="E67" i="23"/>
  <c r="O67" i="23"/>
  <c r="F67" i="3"/>
  <c r="G66" i="23"/>
  <c r="Q66" i="23"/>
  <c r="E67" i="3"/>
  <c r="F66" i="23"/>
  <c r="P66" i="23"/>
  <c r="D67" i="3"/>
  <c r="E66" i="23"/>
  <c r="O66" i="23"/>
  <c r="F66" i="3"/>
  <c r="G65" i="23"/>
  <c r="Q65" i="23"/>
  <c r="E66" i="3"/>
  <c r="F65" i="23"/>
  <c r="P65" i="23"/>
  <c r="D66" i="3"/>
  <c r="E65" i="23"/>
  <c r="O65" i="23"/>
  <c r="F65" i="3"/>
  <c r="G64" i="23"/>
  <c r="Q64" i="23"/>
  <c r="E65" i="3"/>
  <c r="F64" i="23"/>
  <c r="P64" i="23"/>
  <c r="D65" i="3"/>
  <c r="E64" i="23"/>
  <c r="O64" i="23"/>
  <c r="F64" i="3"/>
  <c r="G63" i="23"/>
  <c r="Q63" i="23"/>
  <c r="E64" i="3"/>
  <c r="F63" i="23"/>
  <c r="P63" i="23"/>
  <c r="D64" i="3"/>
  <c r="E63" i="23"/>
  <c r="O63" i="23"/>
  <c r="F63" i="3"/>
  <c r="G62" i="23"/>
  <c r="Q62" i="23"/>
  <c r="E63" i="3"/>
  <c r="F62" i="23"/>
  <c r="P62" i="23"/>
  <c r="D63" i="3"/>
  <c r="E62" i="23"/>
  <c r="O62" i="23"/>
  <c r="F62" i="3"/>
  <c r="G61" i="23"/>
  <c r="Q61" i="23"/>
  <c r="E62" i="3"/>
  <c r="F61" i="23"/>
  <c r="P61" i="23"/>
  <c r="D62" i="3"/>
  <c r="E61" i="23"/>
  <c r="O61" i="23"/>
  <c r="F61" i="3"/>
  <c r="G60" i="23"/>
  <c r="Q60" i="23"/>
  <c r="E61" i="3"/>
  <c r="F60" i="23"/>
  <c r="P60" i="23"/>
  <c r="D61" i="3"/>
  <c r="E60" i="23"/>
  <c r="O60" i="23"/>
  <c r="F60" i="3"/>
  <c r="G59" i="23"/>
  <c r="Q59" i="23"/>
  <c r="E60" i="3"/>
  <c r="F59" i="23"/>
  <c r="P59" i="23"/>
  <c r="D60" i="3"/>
  <c r="E59" i="23"/>
  <c r="O59" i="23"/>
  <c r="F59" i="3"/>
  <c r="G58" i="23"/>
  <c r="Q58" i="23"/>
  <c r="E59" i="3"/>
  <c r="F58" i="23"/>
  <c r="P58" i="23"/>
  <c r="D59" i="3"/>
  <c r="E58" i="23"/>
  <c r="O58" i="23"/>
  <c r="F58" i="3"/>
  <c r="G57" i="23"/>
  <c r="Q57" i="23"/>
  <c r="E58" i="3"/>
  <c r="F57" i="23"/>
  <c r="P57" i="23"/>
  <c r="D58" i="3"/>
  <c r="E57" i="23"/>
  <c r="O57" i="23"/>
  <c r="F57" i="3"/>
  <c r="G56" i="23"/>
  <c r="Q56" i="23"/>
  <c r="E57" i="3"/>
  <c r="F56" i="23"/>
  <c r="P56" i="23"/>
  <c r="D57" i="3"/>
  <c r="E56" i="23"/>
  <c r="O56" i="23"/>
  <c r="F56" i="3"/>
  <c r="G55" i="23"/>
  <c r="Q55" i="23"/>
  <c r="E56" i="3"/>
  <c r="F55" i="23"/>
  <c r="P55" i="23"/>
  <c r="D56" i="3"/>
  <c r="E55" i="23"/>
  <c r="O55" i="23"/>
  <c r="F55" i="3"/>
  <c r="G54" i="23"/>
  <c r="Q54" i="23"/>
  <c r="E55" i="3"/>
  <c r="F54" i="23"/>
  <c r="P54" i="23"/>
  <c r="D55" i="3"/>
  <c r="E54" i="23"/>
  <c r="O54" i="23"/>
  <c r="F54" i="3"/>
  <c r="G53" i="23"/>
  <c r="Q53" i="23"/>
  <c r="E54" i="3"/>
  <c r="F53" i="23"/>
  <c r="P53" i="23"/>
  <c r="D54" i="3"/>
  <c r="E53" i="23"/>
  <c r="O53" i="23"/>
  <c r="F53" i="3"/>
  <c r="G52" i="23"/>
  <c r="Q52" i="23"/>
  <c r="E53" i="3"/>
  <c r="F52" i="23"/>
  <c r="P52" i="23"/>
  <c r="D53" i="3"/>
  <c r="E52" i="23"/>
  <c r="O52" i="23"/>
  <c r="F52" i="3"/>
  <c r="G51" i="23"/>
  <c r="Q51" i="23"/>
  <c r="E52" i="3"/>
  <c r="F51" i="23"/>
  <c r="P51" i="23"/>
  <c r="D52" i="3"/>
  <c r="E51" i="23"/>
  <c r="O51" i="23"/>
  <c r="F51" i="3"/>
  <c r="G50" i="23"/>
  <c r="Q50" i="23"/>
  <c r="E51" i="3"/>
  <c r="F50" i="23"/>
  <c r="P50" i="23"/>
  <c r="D51" i="3"/>
  <c r="E50" i="23"/>
  <c r="O50" i="23"/>
  <c r="F50" i="3"/>
  <c r="G49" i="23"/>
  <c r="Q49" i="23"/>
  <c r="E50" i="3"/>
  <c r="F49" i="23"/>
  <c r="P49" i="23"/>
  <c r="D50" i="3"/>
  <c r="E49" i="23"/>
  <c r="O49" i="23"/>
  <c r="F49" i="3"/>
  <c r="G48" i="23"/>
  <c r="Q48" i="23"/>
  <c r="E49" i="3"/>
  <c r="F48" i="23"/>
  <c r="P48" i="23"/>
  <c r="D49" i="3"/>
  <c r="E48" i="23"/>
  <c r="O48" i="23"/>
  <c r="F48" i="3"/>
  <c r="G47" i="23"/>
  <c r="Q47" i="23"/>
  <c r="E48" i="3"/>
  <c r="F47" i="23"/>
  <c r="P47" i="23"/>
  <c r="D48" i="3"/>
  <c r="E47" i="23"/>
  <c r="O47" i="23"/>
  <c r="F47" i="3"/>
  <c r="G46" i="23"/>
  <c r="Q46" i="23"/>
  <c r="E47" i="3"/>
  <c r="F46" i="23"/>
  <c r="P46" i="23"/>
  <c r="D47" i="3"/>
  <c r="E46" i="23"/>
  <c r="O46" i="23"/>
  <c r="F46" i="3"/>
  <c r="G45" i="23"/>
  <c r="Q45" i="23"/>
  <c r="E46" i="3"/>
  <c r="F45" i="23"/>
  <c r="P45" i="23"/>
  <c r="D46" i="3"/>
  <c r="E45" i="23"/>
  <c r="O45" i="23"/>
  <c r="F45" i="3"/>
  <c r="G44" i="23"/>
  <c r="Q44" i="23"/>
  <c r="E45" i="3"/>
  <c r="F44" i="23"/>
  <c r="P44" i="23"/>
  <c r="D45" i="3"/>
  <c r="E44" i="23"/>
  <c r="O44" i="23"/>
  <c r="F44" i="3"/>
  <c r="G43" i="23"/>
  <c r="Q43" i="23"/>
  <c r="E44" i="3"/>
  <c r="F43" i="23"/>
  <c r="P43" i="23"/>
  <c r="D44" i="3"/>
  <c r="E43" i="23"/>
  <c r="O43" i="23"/>
  <c r="F43" i="3"/>
  <c r="G42" i="23"/>
  <c r="Q42" i="23"/>
  <c r="E43" i="3"/>
  <c r="F42" i="23"/>
  <c r="P42" i="23"/>
  <c r="D43" i="3"/>
  <c r="E42" i="23"/>
  <c r="O42" i="23"/>
  <c r="F42" i="3"/>
  <c r="G41" i="23"/>
  <c r="Q41" i="23"/>
  <c r="E42" i="3"/>
  <c r="F41" i="23"/>
  <c r="P41" i="23"/>
  <c r="D42" i="3"/>
  <c r="E41" i="23"/>
  <c r="O41" i="23"/>
  <c r="F41" i="3"/>
  <c r="G40" i="23"/>
  <c r="Q40" i="23"/>
  <c r="E41" i="3"/>
  <c r="F40" i="23"/>
  <c r="P40" i="23"/>
  <c r="D41" i="3"/>
  <c r="E40" i="23"/>
  <c r="O40" i="23"/>
  <c r="F40" i="3"/>
  <c r="G39" i="23"/>
  <c r="Q39" i="23"/>
  <c r="E40" i="3"/>
  <c r="F39" i="23"/>
  <c r="P39" i="23"/>
  <c r="D40" i="3"/>
  <c r="E39" i="23"/>
  <c r="O39" i="23"/>
  <c r="F39" i="3"/>
  <c r="G38" i="23"/>
  <c r="Q38" i="23"/>
  <c r="E39" i="3"/>
  <c r="F38" i="23"/>
  <c r="P38" i="23"/>
  <c r="D39" i="3"/>
  <c r="E38" i="23"/>
  <c r="O38" i="23"/>
  <c r="F38" i="3"/>
  <c r="G37" i="23"/>
  <c r="Q37" i="23"/>
  <c r="E38" i="3"/>
  <c r="F37" i="23"/>
  <c r="P37" i="23"/>
  <c r="D38" i="3"/>
  <c r="E37" i="23"/>
  <c r="O37" i="23"/>
  <c r="F37" i="3"/>
  <c r="G36" i="23"/>
  <c r="Q36" i="23"/>
  <c r="E37" i="3"/>
  <c r="F36" i="23"/>
  <c r="P36" i="23"/>
  <c r="D37" i="3"/>
  <c r="E36" i="23"/>
  <c r="O36" i="23"/>
  <c r="F36" i="3"/>
  <c r="G35" i="23"/>
  <c r="Q35" i="23"/>
  <c r="E36" i="3"/>
  <c r="F35" i="23"/>
  <c r="P35" i="23"/>
  <c r="D36" i="3"/>
  <c r="E35" i="23"/>
  <c r="O35" i="23"/>
  <c r="F35" i="3"/>
  <c r="G34" i="23"/>
  <c r="Q34" i="23"/>
  <c r="E35" i="3"/>
  <c r="F34" i="23"/>
  <c r="P34" i="23"/>
  <c r="D35" i="3"/>
  <c r="E34" i="23"/>
  <c r="O34" i="23"/>
  <c r="F34" i="3"/>
  <c r="G33" i="23"/>
  <c r="Q33" i="23"/>
  <c r="E34" i="3"/>
  <c r="F33" i="23"/>
  <c r="P33" i="23"/>
  <c r="D34" i="3"/>
  <c r="E33" i="23"/>
  <c r="O33" i="23"/>
  <c r="F33" i="3"/>
  <c r="G32" i="23"/>
  <c r="Q32" i="23"/>
  <c r="E33" i="3"/>
  <c r="F32" i="23"/>
  <c r="P32" i="23"/>
  <c r="D33" i="3"/>
  <c r="E32" i="23"/>
  <c r="O32" i="23"/>
  <c r="F32" i="3"/>
  <c r="G31" i="23"/>
  <c r="Q31" i="23"/>
  <c r="E32" i="3"/>
  <c r="F31" i="23"/>
  <c r="P31" i="23"/>
  <c r="D32" i="3"/>
  <c r="E31" i="23"/>
  <c r="O31" i="23"/>
  <c r="F31" i="3"/>
  <c r="G30" i="23"/>
  <c r="Q30" i="23"/>
  <c r="E31" i="3"/>
  <c r="F30" i="23"/>
  <c r="P30" i="23"/>
  <c r="D31" i="3"/>
  <c r="E30" i="23"/>
  <c r="O30" i="23"/>
  <c r="F30" i="3"/>
  <c r="G29" i="23"/>
  <c r="Q29" i="23"/>
  <c r="E30" i="3"/>
  <c r="F29" i="23"/>
  <c r="P29" i="23"/>
  <c r="D30" i="3"/>
  <c r="E29" i="23"/>
  <c r="O29" i="23"/>
  <c r="F29" i="3"/>
  <c r="G28" i="23"/>
  <c r="Q28" i="23"/>
  <c r="E29" i="3"/>
  <c r="F28" i="23"/>
  <c r="P28" i="23"/>
  <c r="D29" i="3"/>
  <c r="E28" i="23"/>
  <c r="O28" i="23"/>
  <c r="F28" i="3"/>
  <c r="G27" i="23"/>
  <c r="Q27" i="23"/>
  <c r="E28" i="3"/>
  <c r="F27" i="23"/>
  <c r="P27" i="23"/>
  <c r="D28" i="3"/>
  <c r="E27" i="23"/>
  <c r="O27" i="23"/>
  <c r="F27" i="3"/>
  <c r="G26" i="23"/>
  <c r="Q26" i="23"/>
  <c r="E27" i="3"/>
  <c r="F26" i="23"/>
  <c r="P26" i="23"/>
  <c r="D27" i="3"/>
  <c r="E26" i="23"/>
  <c r="O26" i="23"/>
  <c r="F26" i="3"/>
  <c r="G25" i="23"/>
  <c r="Q25" i="23"/>
  <c r="E26" i="3"/>
  <c r="F25" i="23"/>
  <c r="P25" i="23"/>
  <c r="D26" i="3"/>
  <c r="E25" i="23"/>
  <c r="O25" i="23"/>
  <c r="F25" i="3"/>
  <c r="G24" i="23"/>
  <c r="Q24" i="23"/>
  <c r="E25" i="3"/>
  <c r="F24" i="23"/>
  <c r="P24" i="23"/>
  <c r="D25" i="3"/>
  <c r="E24" i="23"/>
  <c r="O24" i="23"/>
  <c r="F24" i="3"/>
  <c r="G23" i="23"/>
  <c r="Q23" i="23"/>
  <c r="E24" i="3"/>
  <c r="F23" i="23"/>
  <c r="P23" i="23"/>
  <c r="D24" i="3"/>
  <c r="E23" i="23"/>
  <c r="O23" i="23"/>
  <c r="F23" i="3"/>
  <c r="G22" i="23"/>
  <c r="Q22" i="23"/>
  <c r="E23" i="3"/>
  <c r="F22" i="23"/>
  <c r="P22" i="23"/>
  <c r="D23" i="3"/>
  <c r="E22" i="23"/>
  <c r="O22" i="23"/>
  <c r="F22" i="3"/>
  <c r="G21" i="23"/>
  <c r="Q21" i="23"/>
  <c r="E22" i="3"/>
  <c r="F21" i="23"/>
  <c r="P21" i="23"/>
  <c r="D22" i="3"/>
  <c r="E21" i="23"/>
  <c r="O21" i="23"/>
  <c r="F21" i="3"/>
  <c r="G20" i="23"/>
  <c r="Q20" i="23"/>
  <c r="E21" i="3"/>
  <c r="F20" i="23"/>
  <c r="P20" i="23"/>
  <c r="D21" i="3"/>
  <c r="E20" i="23"/>
  <c r="O20" i="23"/>
  <c r="F20" i="3"/>
  <c r="G19" i="23"/>
  <c r="Q19" i="23"/>
  <c r="E20" i="3"/>
  <c r="F19" i="23"/>
  <c r="P19" i="23"/>
  <c r="D20" i="3"/>
  <c r="E19" i="23"/>
  <c r="O19" i="23"/>
  <c r="F19" i="3"/>
  <c r="G18" i="23"/>
  <c r="Q18" i="23"/>
  <c r="E19" i="3"/>
  <c r="F18" i="23"/>
  <c r="P18" i="23"/>
  <c r="D19" i="3"/>
  <c r="E18" i="23"/>
  <c r="O18" i="23"/>
  <c r="F18" i="3"/>
  <c r="G17" i="23"/>
  <c r="Q17" i="23"/>
  <c r="E18" i="3"/>
  <c r="F17" i="23"/>
  <c r="P17" i="23"/>
  <c r="D18" i="3"/>
  <c r="E17" i="23"/>
  <c r="O17" i="23"/>
  <c r="F17" i="3"/>
  <c r="G16" i="23"/>
  <c r="Q16" i="23"/>
  <c r="E17" i="3"/>
  <c r="F16" i="23"/>
  <c r="P16" i="23"/>
  <c r="D17" i="3"/>
  <c r="E16" i="23"/>
  <c r="O16" i="23"/>
  <c r="F16" i="3"/>
  <c r="G15" i="23"/>
  <c r="Q15" i="23"/>
  <c r="E16" i="3"/>
  <c r="F15" i="23"/>
  <c r="P15" i="23"/>
  <c r="D16" i="3"/>
  <c r="E15" i="23"/>
  <c r="O15" i="23"/>
  <c r="F15" i="3"/>
  <c r="G14" i="23"/>
  <c r="Q14" i="23"/>
  <c r="E15" i="3"/>
  <c r="F14" i="23"/>
  <c r="P14" i="23"/>
  <c r="D15" i="3"/>
  <c r="E14" i="23"/>
  <c r="O14" i="23"/>
  <c r="F14" i="3"/>
  <c r="G13" i="23"/>
  <c r="Q13" i="23"/>
  <c r="E14" i="3"/>
  <c r="F13" i="23"/>
  <c r="P13" i="23"/>
  <c r="D14" i="3"/>
  <c r="E13" i="23"/>
  <c r="O13" i="23"/>
  <c r="F13" i="3"/>
  <c r="G12" i="23"/>
  <c r="Q12" i="23"/>
  <c r="E13" i="3"/>
  <c r="F12" i="23"/>
  <c r="P12" i="23"/>
  <c r="D13" i="3"/>
  <c r="E12" i="23"/>
  <c r="O12" i="23"/>
  <c r="F12" i="3"/>
  <c r="G11" i="23"/>
  <c r="Q11" i="23"/>
  <c r="E12" i="3"/>
  <c r="F11" i="23"/>
  <c r="P11" i="23"/>
  <c r="D12" i="3"/>
  <c r="E11" i="23"/>
  <c r="O11" i="23"/>
  <c r="F11" i="3"/>
  <c r="G10" i="23"/>
  <c r="Q10" i="23"/>
  <c r="E11" i="3"/>
  <c r="F10" i="23"/>
  <c r="P10" i="23"/>
  <c r="D11" i="3"/>
  <c r="E10" i="23"/>
  <c r="O10" i="23"/>
  <c r="F10" i="3"/>
  <c r="G9" i="23"/>
  <c r="Q9" i="23"/>
  <c r="E10" i="3"/>
  <c r="F9" i="23"/>
  <c r="P9" i="23"/>
  <c r="D10" i="3"/>
  <c r="E9" i="23"/>
  <c r="O9" i="23"/>
  <c r="F9" i="3"/>
  <c r="G8" i="23"/>
  <c r="Q8" i="23"/>
  <c r="E9" i="3"/>
  <c r="F8" i="23"/>
  <c r="P8" i="23"/>
  <c r="D9" i="3"/>
  <c r="E8" i="23"/>
  <c r="O8" i="23"/>
  <c r="E8" i="3"/>
  <c r="F7" i="23"/>
  <c r="P7" i="23"/>
  <c r="D8" i="3"/>
  <c r="E7" i="23"/>
  <c r="O7" i="23"/>
  <c r="N12" i="21"/>
  <c r="F180" i="23"/>
  <c r="P175" i="23"/>
  <c r="Q175" i="23"/>
  <c r="E180" i="23"/>
  <c r="O175" i="23"/>
  <c r="F12" i="17"/>
  <c r="F12" i="15"/>
  <c r="F12" i="19"/>
  <c r="E31" i="17"/>
  <c r="E31" i="15"/>
  <c r="E31" i="19"/>
  <c r="E47" i="17"/>
  <c r="E47" i="15"/>
  <c r="E47" i="19"/>
  <c r="E63" i="17"/>
  <c r="E63" i="15"/>
  <c r="E63" i="19"/>
  <c r="O63" i="19"/>
  <c r="F68" i="17"/>
  <c r="F68" i="15"/>
  <c r="F68" i="19"/>
  <c r="P68" i="19"/>
  <c r="G81" i="17"/>
  <c r="G81" i="15"/>
  <c r="G81" i="19"/>
  <c r="G89" i="17"/>
  <c r="G89" i="15"/>
  <c r="G89" i="19"/>
  <c r="F100" i="17"/>
  <c r="F100" i="15"/>
  <c r="F100" i="19"/>
  <c r="E111" i="17"/>
  <c r="E111" i="15"/>
  <c r="E111" i="19"/>
  <c r="F116" i="17"/>
  <c r="F116" i="15"/>
  <c r="F116" i="19"/>
  <c r="E127" i="17"/>
  <c r="E127" i="15"/>
  <c r="E127" i="19"/>
  <c r="F132" i="17"/>
  <c r="F132" i="15"/>
  <c r="F132" i="19"/>
  <c r="G137" i="17"/>
  <c r="G137" i="15"/>
  <c r="G137" i="19"/>
  <c r="E143" i="17"/>
  <c r="E143" i="15"/>
  <c r="E143" i="19"/>
  <c r="F148" i="17"/>
  <c r="F148" i="15"/>
  <c r="F148" i="19"/>
  <c r="E151" i="17"/>
  <c r="E151" i="15"/>
  <c r="E151" i="19"/>
  <c r="F156" i="17"/>
  <c r="F156" i="19"/>
  <c r="F156" i="15"/>
  <c r="F172" i="17"/>
  <c r="F172" i="15"/>
  <c r="F172" i="19"/>
  <c r="E10" i="17"/>
  <c r="E10" i="15"/>
  <c r="E10" i="19"/>
  <c r="G20" i="17"/>
  <c r="G20" i="15"/>
  <c r="G20" i="19"/>
  <c r="Q20" i="19"/>
  <c r="E26" i="17"/>
  <c r="E26" i="15"/>
  <c r="E26" i="19"/>
  <c r="O26" i="19"/>
  <c r="G28" i="17"/>
  <c r="G28" i="15"/>
  <c r="G28" i="19"/>
  <c r="F31" i="17"/>
  <c r="F31" i="15"/>
  <c r="F31" i="19"/>
  <c r="P31" i="19"/>
  <c r="E34" i="17"/>
  <c r="E34" i="15"/>
  <c r="E34" i="19"/>
  <c r="O34" i="19"/>
  <c r="G36" i="15"/>
  <c r="G36" i="17"/>
  <c r="G36" i="19"/>
  <c r="F39" i="17"/>
  <c r="F39" i="19"/>
  <c r="P39" i="19"/>
  <c r="F39" i="15"/>
  <c r="E42" i="17"/>
  <c r="E42" i="15"/>
  <c r="E42" i="19"/>
  <c r="G44" i="17"/>
  <c r="G44" i="15"/>
  <c r="G44" i="19"/>
  <c r="Q44" i="19"/>
  <c r="F47" i="17"/>
  <c r="F47" i="15"/>
  <c r="F47" i="19"/>
  <c r="P47" i="19"/>
  <c r="E50" i="17"/>
  <c r="E50" i="15"/>
  <c r="E50" i="19"/>
  <c r="G52" i="17"/>
  <c r="G52" i="15"/>
  <c r="G52" i="19"/>
  <c r="Q52" i="19"/>
  <c r="F55" i="17"/>
  <c r="F55" i="15"/>
  <c r="F55" i="19"/>
  <c r="P55" i="19"/>
  <c r="E58" i="17"/>
  <c r="E58" i="15"/>
  <c r="E58" i="19"/>
  <c r="G60" i="17"/>
  <c r="G60" i="15"/>
  <c r="G60" i="19"/>
  <c r="F63" i="17"/>
  <c r="F63" i="15"/>
  <c r="F63" i="19"/>
  <c r="E66" i="17"/>
  <c r="E66" i="15"/>
  <c r="E66" i="19"/>
  <c r="O66" i="19"/>
  <c r="G68" i="17"/>
  <c r="G68" i="15"/>
  <c r="G68" i="19"/>
  <c r="Q68" i="19"/>
  <c r="F71" i="17"/>
  <c r="F71" i="15"/>
  <c r="F71" i="19"/>
  <c r="E74" i="17"/>
  <c r="E74" i="15"/>
  <c r="E74" i="19"/>
  <c r="G76" i="17"/>
  <c r="G76" i="15"/>
  <c r="G76" i="19"/>
  <c r="F79" i="17"/>
  <c r="F79" i="15"/>
  <c r="F79" i="19"/>
  <c r="E82" i="17"/>
  <c r="E82" i="15"/>
  <c r="E82" i="19"/>
  <c r="G84" i="17"/>
  <c r="G84" i="15"/>
  <c r="G84" i="19"/>
  <c r="F87" i="17"/>
  <c r="F87" i="15"/>
  <c r="F87" i="19"/>
  <c r="E90" i="17"/>
  <c r="E90" i="15"/>
  <c r="E90" i="19"/>
  <c r="G92" i="17"/>
  <c r="G92" i="15"/>
  <c r="G92" i="19"/>
  <c r="F95" i="17"/>
  <c r="F95" i="15"/>
  <c r="F95" i="19"/>
  <c r="E98" i="17"/>
  <c r="E98" i="15"/>
  <c r="E98" i="19"/>
  <c r="G100" i="17"/>
  <c r="G100" i="15"/>
  <c r="G100" i="19"/>
  <c r="F103" i="17"/>
  <c r="F103" i="15"/>
  <c r="F103" i="19"/>
  <c r="E106" i="17"/>
  <c r="E106" i="15"/>
  <c r="E106" i="19"/>
  <c r="G108" i="17"/>
  <c r="G108" i="15"/>
  <c r="G108" i="19"/>
  <c r="F111" i="17"/>
  <c r="F111" i="15"/>
  <c r="F111" i="19"/>
  <c r="E114" i="17"/>
  <c r="E114" i="15"/>
  <c r="E114" i="19"/>
  <c r="G116" i="17"/>
  <c r="G116" i="15"/>
  <c r="G116" i="19"/>
  <c r="F119" i="17"/>
  <c r="F119" i="15"/>
  <c r="F119" i="19"/>
  <c r="E122" i="17"/>
  <c r="E122" i="15"/>
  <c r="E122" i="19"/>
  <c r="G124" i="17"/>
  <c r="G124" i="15"/>
  <c r="G124" i="19"/>
  <c r="F127" i="17"/>
  <c r="F127" i="15"/>
  <c r="F127" i="19"/>
  <c r="E130" i="17"/>
  <c r="E130" i="15"/>
  <c r="E130" i="19"/>
  <c r="G132" i="17"/>
  <c r="G132" i="15"/>
  <c r="G132" i="19"/>
  <c r="F135" i="17"/>
  <c r="F135" i="15"/>
  <c r="F135" i="19"/>
  <c r="E138" i="17"/>
  <c r="E138" i="15"/>
  <c r="E138" i="19"/>
  <c r="G140" i="17"/>
  <c r="G140" i="15"/>
  <c r="G140" i="19"/>
  <c r="F143" i="17"/>
  <c r="F143" i="15"/>
  <c r="F143" i="19"/>
  <c r="E146" i="17"/>
  <c r="E146" i="19"/>
  <c r="E146" i="15"/>
  <c r="G148" i="17"/>
  <c r="G148" i="15"/>
  <c r="G148" i="19"/>
  <c r="F151" i="17"/>
  <c r="F151" i="15"/>
  <c r="F151" i="19"/>
  <c r="E154" i="17"/>
  <c r="E154" i="19"/>
  <c r="E154" i="15"/>
  <c r="G156" i="17"/>
  <c r="G156" i="15"/>
  <c r="G156" i="19"/>
  <c r="F159" i="17"/>
  <c r="F159" i="15"/>
  <c r="F159" i="19"/>
  <c r="E162" i="17"/>
  <c r="E162" i="15"/>
  <c r="E162" i="19"/>
  <c r="G164" i="17"/>
  <c r="G164" i="15"/>
  <c r="G164" i="19"/>
  <c r="F167" i="17"/>
  <c r="F167" i="15"/>
  <c r="F167" i="19"/>
  <c r="E170" i="17"/>
  <c r="E170" i="15"/>
  <c r="E170" i="19"/>
  <c r="G172" i="17"/>
  <c r="G172" i="15"/>
  <c r="G172" i="19"/>
  <c r="F175" i="17"/>
  <c r="F175" i="15"/>
  <c r="F175" i="19"/>
  <c r="P175" i="19"/>
  <c r="E178" i="17"/>
  <c r="E178" i="19"/>
  <c r="E178" i="15"/>
  <c r="E15" i="17"/>
  <c r="E15" i="15"/>
  <c r="E15" i="19"/>
  <c r="O15" i="19"/>
  <c r="G33" i="17"/>
  <c r="G33" i="15"/>
  <c r="G33" i="19"/>
  <c r="Q33" i="19"/>
  <c r="G49" i="17"/>
  <c r="G49" i="15"/>
  <c r="G49" i="19"/>
  <c r="G73" i="17"/>
  <c r="G73" i="15"/>
  <c r="G73" i="19"/>
  <c r="E103" i="17"/>
  <c r="E103" i="15"/>
  <c r="E103" i="19"/>
  <c r="F164" i="17"/>
  <c r="F164" i="19"/>
  <c r="F164" i="15"/>
  <c r="E7" i="17"/>
  <c r="E7" i="19"/>
  <c r="E7" i="15"/>
  <c r="G12" i="17"/>
  <c r="G12" i="15"/>
  <c r="G12" i="19"/>
  <c r="E18" i="17"/>
  <c r="E18" i="15"/>
  <c r="E18" i="19"/>
  <c r="O18" i="19"/>
  <c r="E13" i="17"/>
  <c r="E13" i="15"/>
  <c r="E13" i="19"/>
  <c r="O13" i="19"/>
  <c r="F18" i="17"/>
  <c r="F18" i="15"/>
  <c r="F18" i="19"/>
  <c r="G23" i="17"/>
  <c r="G23" i="15"/>
  <c r="G23" i="19"/>
  <c r="F26" i="17"/>
  <c r="F26" i="15"/>
  <c r="F26" i="19"/>
  <c r="E29" i="17"/>
  <c r="E29" i="15"/>
  <c r="E29" i="19"/>
  <c r="O29" i="19"/>
  <c r="G31" i="17"/>
  <c r="G31" i="15"/>
  <c r="G31" i="19"/>
  <c r="Q31" i="19"/>
  <c r="F34" i="15"/>
  <c r="F34" i="17"/>
  <c r="F34" i="19"/>
  <c r="E37" i="17"/>
  <c r="E37" i="15"/>
  <c r="E37" i="19"/>
  <c r="O37" i="19"/>
  <c r="G39" i="17"/>
  <c r="G39" i="15"/>
  <c r="G39" i="19"/>
  <c r="Q39" i="19"/>
  <c r="F42" i="17"/>
  <c r="F42" i="15"/>
  <c r="F42" i="19"/>
  <c r="E45" i="17"/>
  <c r="E45" i="15"/>
  <c r="E45" i="19"/>
  <c r="G47" i="17"/>
  <c r="G47" i="15"/>
  <c r="G47" i="19"/>
  <c r="F50" i="17"/>
  <c r="F50" i="15"/>
  <c r="F50" i="19"/>
  <c r="P50" i="19"/>
  <c r="E53" i="17"/>
  <c r="E53" i="15"/>
  <c r="E53" i="19"/>
  <c r="O53" i="19"/>
  <c r="G55" i="17"/>
  <c r="G55" i="15"/>
  <c r="G55" i="19"/>
  <c r="F58" i="17"/>
  <c r="F58" i="15"/>
  <c r="F58" i="19"/>
  <c r="P58" i="19"/>
  <c r="E61" i="17"/>
  <c r="E61" i="15"/>
  <c r="E61" i="19"/>
  <c r="O61" i="19"/>
  <c r="G63" i="17"/>
  <c r="G63" i="15"/>
  <c r="G63" i="19"/>
  <c r="F66" i="17"/>
  <c r="F66" i="19"/>
  <c r="P66" i="19"/>
  <c r="F66" i="15"/>
  <c r="E69" i="17"/>
  <c r="E69" i="15"/>
  <c r="E69" i="19"/>
  <c r="G71" i="17"/>
  <c r="G71" i="15"/>
  <c r="G71" i="19"/>
  <c r="F74" i="19"/>
  <c r="F74" i="17"/>
  <c r="F74" i="15"/>
  <c r="E77" i="17"/>
  <c r="E77" i="15"/>
  <c r="E77" i="19"/>
  <c r="G79" i="17"/>
  <c r="G79" i="15"/>
  <c r="G79" i="19"/>
  <c r="F82" i="17"/>
  <c r="F82" i="19"/>
  <c r="F82" i="15"/>
  <c r="E85" i="17"/>
  <c r="E85" i="15"/>
  <c r="E85" i="19"/>
  <c r="G87" i="17"/>
  <c r="G87" i="15"/>
  <c r="G87" i="19"/>
  <c r="F90" i="17"/>
  <c r="F90" i="19"/>
  <c r="F90" i="15"/>
  <c r="E93" i="17"/>
  <c r="E93" i="15"/>
  <c r="E93" i="19"/>
  <c r="G95" i="17"/>
  <c r="G95" i="15"/>
  <c r="G95" i="19"/>
  <c r="F98" i="17"/>
  <c r="F98" i="19"/>
  <c r="F98" i="15"/>
  <c r="E101" i="17"/>
  <c r="E101" i="15"/>
  <c r="E101" i="19"/>
  <c r="G103" i="17"/>
  <c r="G103" i="15"/>
  <c r="G103" i="19"/>
  <c r="F106" i="17"/>
  <c r="F106" i="19"/>
  <c r="F106" i="15"/>
  <c r="E109" i="17"/>
  <c r="E109" i="15"/>
  <c r="E109" i="19"/>
  <c r="G111" i="17"/>
  <c r="G111" i="15"/>
  <c r="G111" i="19"/>
  <c r="F114" i="17"/>
  <c r="F114" i="19"/>
  <c r="F114" i="15"/>
  <c r="E117" i="17"/>
  <c r="E117" i="15"/>
  <c r="E117" i="19"/>
  <c r="G119" i="17"/>
  <c r="G119" i="15"/>
  <c r="G119" i="19"/>
  <c r="F122" i="17"/>
  <c r="F122" i="19"/>
  <c r="F122" i="15"/>
  <c r="E125" i="17"/>
  <c r="E125" i="15"/>
  <c r="E125" i="19"/>
  <c r="G127" i="17"/>
  <c r="G127" i="15"/>
  <c r="G127" i="19"/>
  <c r="F130" i="17"/>
  <c r="F130" i="19"/>
  <c r="F130" i="15"/>
  <c r="E133" i="17"/>
  <c r="E133" i="15"/>
  <c r="E133" i="19"/>
  <c r="G135" i="17"/>
  <c r="G135" i="15"/>
  <c r="G135" i="19"/>
  <c r="F138" i="17"/>
  <c r="F138" i="15"/>
  <c r="F138" i="19"/>
  <c r="E141" i="17"/>
  <c r="E141" i="19"/>
  <c r="E141" i="15"/>
  <c r="G143" i="17"/>
  <c r="G143" i="15"/>
  <c r="G143" i="19"/>
  <c r="F146" i="17"/>
  <c r="F146" i="15"/>
  <c r="F146" i="19"/>
  <c r="E149" i="17"/>
  <c r="E149" i="19"/>
  <c r="E149" i="15"/>
  <c r="G151" i="17"/>
  <c r="G151" i="15"/>
  <c r="G151" i="19"/>
  <c r="F154" i="17"/>
  <c r="F154" i="15"/>
  <c r="F154" i="19"/>
  <c r="E157" i="17"/>
  <c r="E157" i="15"/>
  <c r="E157" i="19"/>
  <c r="G159" i="17"/>
  <c r="G159" i="15"/>
  <c r="G159" i="19"/>
  <c r="F162" i="17"/>
  <c r="F162" i="15"/>
  <c r="F162" i="19"/>
  <c r="E165" i="17"/>
  <c r="E165" i="19"/>
  <c r="E165" i="15"/>
  <c r="G167" i="17"/>
  <c r="G167" i="15"/>
  <c r="G167" i="19"/>
  <c r="F170" i="17"/>
  <c r="F170" i="15"/>
  <c r="F170" i="19"/>
  <c r="E173" i="17"/>
  <c r="E173" i="19"/>
  <c r="O173" i="19"/>
  <c r="E173" i="15"/>
  <c r="G175" i="17"/>
  <c r="G175" i="15"/>
  <c r="G175" i="19"/>
  <c r="Q175" i="19"/>
  <c r="F178" i="17"/>
  <c r="F178" i="15"/>
  <c r="F178" i="19"/>
  <c r="P178" i="19"/>
  <c r="E23" i="17"/>
  <c r="E23" i="19"/>
  <c r="E23" i="15"/>
  <c r="G41" i="15"/>
  <c r="G41" i="17"/>
  <c r="G41" i="19"/>
  <c r="G65" i="17"/>
  <c r="G65" i="15"/>
  <c r="G65" i="19"/>
  <c r="Q65" i="19"/>
  <c r="F92" i="17"/>
  <c r="F92" i="15"/>
  <c r="F92" i="19"/>
  <c r="G177" i="17"/>
  <c r="G177" i="15"/>
  <c r="G177" i="19"/>
  <c r="F15" i="17"/>
  <c r="F15" i="15"/>
  <c r="F15" i="19"/>
  <c r="F23" i="17"/>
  <c r="F23" i="19"/>
  <c r="P23" i="19"/>
  <c r="F23" i="15"/>
  <c r="F7" i="17"/>
  <c r="F7" i="19"/>
  <c r="F7" i="15"/>
  <c r="F10" i="17"/>
  <c r="F10" i="15"/>
  <c r="F10" i="19"/>
  <c r="P10" i="19"/>
  <c r="G15" i="17"/>
  <c r="G15" i="15"/>
  <c r="G15" i="19"/>
  <c r="E21" i="17"/>
  <c r="E21" i="15"/>
  <c r="E21" i="19"/>
  <c r="O21" i="19"/>
  <c r="E8" i="17"/>
  <c r="E8" i="15"/>
  <c r="E8" i="19"/>
  <c r="O8" i="19"/>
  <c r="G10" i="17"/>
  <c r="G10" i="15"/>
  <c r="G10" i="19"/>
  <c r="F13" i="17"/>
  <c r="F13" i="19"/>
  <c r="P13" i="19"/>
  <c r="F13" i="15"/>
  <c r="E16" i="17"/>
  <c r="E16" i="15"/>
  <c r="E16" i="19"/>
  <c r="G18" i="17"/>
  <c r="G18" i="15"/>
  <c r="G18" i="19"/>
  <c r="Q18" i="19"/>
  <c r="F21" i="17"/>
  <c r="F21" i="15"/>
  <c r="F21" i="19"/>
  <c r="P21" i="19"/>
  <c r="E24" i="17"/>
  <c r="E24" i="15"/>
  <c r="E24" i="19"/>
  <c r="G26" i="17"/>
  <c r="G26" i="15"/>
  <c r="G26" i="19"/>
  <c r="Q26" i="19"/>
  <c r="F29" i="17"/>
  <c r="F29" i="19"/>
  <c r="P29" i="19"/>
  <c r="F29" i="15"/>
  <c r="E32" i="17"/>
  <c r="E32" i="15"/>
  <c r="E32" i="19"/>
  <c r="G34" i="17"/>
  <c r="G34" i="15"/>
  <c r="G34" i="19"/>
  <c r="F37" i="17"/>
  <c r="F37" i="15"/>
  <c r="F37" i="19"/>
  <c r="E40" i="17"/>
  <c r="E40" i="15"/>
  <c r="E40" i="19"/>
  <c r="G42" i="17"/>
  <c r="G42" i="15"/>
  <c r="G42" i="19"/>
  <c r="Q42" i="19"/>
  <c r="F45" i="17"/>
  <c r="F45" i="19"/>
  <c r="F45" i="15"/>
  <c r="E48" i="17"/>
  <c r="E48" i="15"/>
  <c r="E48" i="19"/>
  <c r="O48" i="19"/>
  <c r="G50" i="17"/>
  <c r="G50" i="15"/>
  <c r="G50" i="19"/>
  <c r="Q50" i="19"/>
  <c r="F53" i="17"/>
  <c r="F53" i="15"/>
  <c r="F53" i="19"/>
  <c r="E56" i="17"/>
  <c r="E56" i="15"/>
  <c r="E56" i="19"/>
  <c r="G58" i="17"/>
  <c r="G58" i="15"/>
  <c r="G58" i="19"/>
  <c r="F61" i="17"/>
  <c r="F61" i="15"/>
  <c r="F61" i="19"/>
  <c r="P61" i="19"/>
  <c r="E64" i="17"/>
  <c r="E64" i="15"/>
  <c r="E64" i="19"/>
  <c r="O64" i="19"/>
  <c r="G66" i="17"/>
  <c r="G66" i="15"/>
  <c r="G66" i="19"/>
  <c r="F69" i="17"/>
  <c r="F69" i="19"/>
  <c r="F69" i="15"/>
  <c r="E72" i="17"/>
  <c r="E72" i="15"/>
  <c r="E72" i="19"/>
  <c r="G74" i="17"/>
  <c r="G74" i="15"/>
  <c r="G74" i="19"/>
  <c r="F77" i="17"/>
  <c r="F77" i="15"/>
  <c r="F77" i="19"/>
  <c r="E80" i="17"/>
  <c r="E80" i="15"/>
  <c r="E80" i="19"/>
  <c r="G82" i="17"/>
  <c r="G82" i="15"/>
  <c r="G82" i="19"/>
  <c r="F85" i="17"/>
  <c r="F85" i="19"/>
  <c r="F85" i="15"/>
  <c r="E88" i="17"/>
  <c r="E88" i="15"/>
  <c r="E88" i="19"/>
  <c r="G90" i="17"/>
  <c r="G90" i="15"/>
  <c r="G90" i="19"/>
  <c r="F93" i="17"/>
  <c r="F93" i="15"/>
  <c r="F93" i="19"/>
  <c r="E96" i="17"/>
  <c r="E96" i="15"/>
  <c r="E96" i="19"/>
  <c r="G98" i="17"/>
  <c r="G98" i="15"/>
  <c r="G98" i="19"/>
  <c r="F101" i="17"/>
  <c r="F101" i="15"/>
  <c r="F101" i="19"/>
  <c r="E104" i="15"/>
  <c r="E104" i="17"/>
  <c r="E104" i="19"/>
  <c r="G106" i="17"/>
  <c r="G106" i="15"/>
  <c r="G106" i="19"/>
  <c r="F109" i="17"/>
  <c r="F109" i="15"/>
  <c r="F109" i="19"/>
  <c r="E112" i="17"/>
  <c r="E112" i="15"/>
  <c r="E112" i="19"/>
  <c r="G114" i="17"/>
  <c r="G114" i="15"/>
  <c r="G114" i="19"/>
  <c r="F117" i="17"/>
  <c r="F117" i="15"/>
  <c r="F117" i="19"/>
  <c r="E120" i="17"/>
  <c r="E120" i="15"/>
  <c r="E120" i="19"/>
  <c r="G122" i="17"/>
  <c r="G122" i="15"/>
  <c r="G122" i="19"/>
  <c r="F125" i="17"/>
  <c r="F125" i="15"/>
  <c r="F125" i="19"/>
  <c r="E128" i="17"/>
  <c r="E128" i="15"/>
  <c r="E128" i="19"/>
  <c r="G130" i="17"/>
  <c r="G130" i="15"/>
  <c r="G130" i="19"/>
  <c r="F133" i="17"/>
  <c r="F133" i="15"/>
  <c r="F133" i="19"/>
  <c r="E136" i="17"/>
  <c r="E136" i="15"/>
  <c r="E136" i="19"/>
  <c r="G138" i="17"/>
  <c r="G138" i="15"/>
  <c r="G138" i="19"/>
  <c r="F141" i="17"/>
  <c r="F141" i="15"/>
  <c r="F141" i="19"/>
  <c r="E144" i="17"/>
  <c r="E144" i="15"/>
  <c r="E144" i="19"/>
  <c r="G146" i="17"/>
  <c r="G146" i="15"/>
  <c r="G146" i="19"/>
  <c r="F149" i="17"/>
  <c r="F149" i="15"/>
  <c r="F149" i="19"/>
  <c r="E152" i="17"/>
  <c r="E152" i="15"/>
  <c r="E152" i="19"/>
  <c r="G154" i="17"/>
  <c r="G154" i="15"/>
  <c r="G154" i="19"/>
  <c r="F157" i="17"/>
  <c r="F157" i="15"/>
  <c r="F157" i="19"/>
  <c r="E160" i="17"/>
  <c r="E160" i="15"/>
  <c r="E160" i="19"/>
  <c r="G162" i="17"/>
  <c r="G162" i="15"/>
  <c r="G162" i="19"/>
  <c r="F165" i="17"/>
  <c r="F165" i="15"/>
  <c r="F165" i="19"/>
  <c r="E168" i="17"/>
  <c r="E168" i="19"/>
  <c r="E168" i="15"/>
  <c r="G170" i="17"/>
  <c r="G170" i="15"/>
  <c r="G170" i="19"/>
  <c r="F173" i="17"/>
  <c r="F173" i="15"/>
  <c r="F173" i="19"/>
  <c r="E176" i="17"/>
  <c r="E176" i="15"/>
  <c r="E176" i="19"/>
  <c r="O176" i="19"/>
  <c r="G178" i="17"/>
  <c r="G178" i="15"/>
  <c r="G178" i="19"/>
  <c r="Q178" i="19"/>
  <c r="G9" i="17"/>
  <c r="G9" i="15"/>
  <c r="G9" i="19"/>
  <c r="G25" i="17"/>
  <c r="G25" i="15"/>
  <c r="G25" i="19"/>
  <c r="Q25" i="19"/>
  <c r="F36" i="17"/>
  <c r="F36" i="15"/>
  <c r="F36" i="19"/>
  <c r="F44" i="17"/>
  <c r="F44" i="15"/>
  <c r="F44" i="19"/>
  <c r="P44" i="19"/>
  <c r="F60" i="17"/>
  <c r="F60" i="15"/>
  <c r="F60" i="19"/>
  <c r="P60" i="19"/>
  <c r="E71" i="17"/>
  <c r="E71" i="15"/>
  <c r="E71" i="19"/>
  <c r="E79" i="17"/>
  <c r="E79" i="15"/>
  <c r="E79" i="19"/>
  <c r="F84" i="17"/>
  <c r="F84" i="15"/>
  <c r="F84" i="19"/>
  <c r="G97" i="17"/>
  <c r="G97" i="15"/>
  <c r="G97" i="19"/>
  <c r="F108" i="17"/>
  <c r="F108" i="15"/>
  <c r="F108" i="19"/>
  <c r="G113" i="17"/>
  <c r="G113" i="15"/>
  <c r="G113" i="19"/>
  <c r="E119" i="17"/>
  <c r="E119" i="15"/>
  <c r="E119" i="19"/>
  <c r="G121" i="17"/>
  <c r="G121" i="15"/>
  <c r="G121" i="19"/>
  <c r="F124" i="17"/>
  <c r="F124" i="15"/>
  <c r="F124" i="19"/>
  <c r="G129" i="17"/>
  <c r="G129" i="15"/>
  <c r="G129" i="19"/>
  <c r="E135" i="17"/>
  <c r="E135" i="15"/>
  <c r="E135" i="19"/>
  <c r="F140" i="17"/>
  <c r="F140" i="15"/>
  <c r="F140" i="19"/>
  <c r="G145" i="17"/>
  <c r="G145" i="15"/>
  <c r="G145" i="19"/>
  <c r="G153" i="17"/>
  <c r="G153" i="15"/>
  <c r="G153" i="19"/>
  <c r="E159" i="17"/>
  <c r="E159" i="15"/>
  <c r="E159" i="19"/>
  <c r="G169" i="17"/>
  <c r="G169" i="15"/>
  <c r="G169" i="19"/>
  <c r="E11" i="17"/>
  <c r="E11" i="15"/>
  <c r="E11" i="19"/>
  <c r="O11" i="19"/>
  <c r="G13" i="15"/>
  <c r="G13" i="17"/>
  <c r="G13" i="19"/>
  <c r="Q13" i="19"/>
  <c r="F16" i="17"/>
  <c r="F16" i="15"/>
  <c r="F16" i="19"/>
  <c r="P16" i="19"/>
  <c r="E19" i="17"/>
  <c r="E19" i="15"/>
  <c r="E19" i="19"/>
  <c r="G21" i="15"/>
  <c r="G21" i="17"/>
  <c r="G21" i="19"/>
  <c r="F24" i="17"/>
  <c r="F24" i="15"/>
  <c r="F24" i="19"/>
  <c r="E27" i="17"/>
  <c r="E27" i="15"/>
  <c r="E27" i="19"/>
  <c r="O27" i="19"/>
  <c r="G29" i="17"/>
  <c r="G29" i="15"/>
  <c r="G29" i="19"/>
  <c r="Q29" i="19"/>
  <c r="F32" i="17"/>
  <c r="F32" i="15"/>
  <c r="F32" i="19"/>
  <c r="E35" i="17"/>
  <c r="E35" i="15"/>
  <c r="E35" i="19"/>
  <c r="O35" i="19"/>
  <c r="G37" i="17"/>
  <c r="G37" i="15"/>
  <c r="G37" i="19"/>
  <c r="Q37" i="19"/>
  <c r="F40" i="17"/>
  <c r="F40" i="15"/>
  <c r="F40" i="19"/>
  <c r="E43" i="17"/>
  <c r="E43" i="15"/>
  <c r="E43" i="19"/>
  <c r="O43" i="19"/>
  <c r="G45" i="17"/>
  <c r="G45" i="15"/>
  <c r="G45" i="19"/>
  <c r="Q45" i="19"/>
  <c r="F48" i="17"/>
  <c r="F48" i="15"/>
  <c r="F48" i="19"/>
  <c r="P48" i="19"/>
  <c r="E51" i="17"/>
  <c r="E51" i="15"/>
  <c r="E51" i="19"/>
  <c r="O51" i="19"/>
  <c r="G53" i="17"/>
  <c r="G53" i="15"/>
  <c r="G53" i="19"/>
  <c r="F56" i="17"/>
  <c r="F56" i="15"/>
  <c r="F56" i="19"/>
  <c r="P56" i="19"/>
  <c r="E59" i="17"/>
  <c r="E59" i="15"/>
  <c r="E59" i="19"/>
  <c r="O59" i="19"/>
  <c r="G61" i="17"/>
  <c r="G61" i="15"/>
  <c r="G61" i="19"/>
  <c r="F64" i="17"/>
  <c r="F64" i="19"/>
  <c r="P64" i="19"/>
  <c r="F64" i="15"/>
  <c r="E67" i="17"/>
  <c r="E67" i="15"/>
  <c r="E67" i="19"/>
  <c r="G69" i="17"/>
  <c r="G69" i="15"/>
  <c r="G69" i="19"/>
  <c r="F72" i="17"/>
  <c r="F72" i="19"/>
  <c r="F72" i="15"/>
  <c r="E75" i="17"/>
  <c r="E75" i="15"/>
  <c r="E75" i="19"/>
  <c r="G77" i="17"/>
  <c r="G77" i="15"/>
  <c r="G77" i="19"/>
  <c r="F80" i="17"/>
  <c r="F80" i="19"/>
  <c r="F80" i="15"/>
  <c r="E83" i="17"/>
  <c r="E83" i="15"/>
  <c r="E83" i="19"/>
  <c r="G85" i="17"/>
  <c r="G85" i="15"/>
  <c r="G85" i="19"/>
  <c r="F88" i="17"/>
  <c r="F88" i="19"/>
  <c r="F88" i="15"/>
  <c r="E91" i="17"/>
  <c r="E91" i="15"/>
  <c r="E91" i="19"/>
  <c r="G93" i="17"/>
  <c r="G93" i="15"/>
  <c r="G93" i="19"/>
  <c r="F96" i="17"/>
  <c r="F96" i="15"/>
  <c r="F96" i="19"/>
  <c r="E99" i="17"/>
  <c r="E99" i="15"/>
  <c r="E99" i="19"/>
  <c r="G101" i="17"/>
  <c r="G101" i="15"/>
  <c r="G101" i="19"/>
  <c r="F104" i="17"/>
  <c r="F104" i="15"/>
  <c r="F104" i="19"/>
  <c r="E107" i="17"/>
  <c r="E107" i="15"/>
  <c r="E107" i="19"/>
  <c r="G109" i="17"/>
  <c r="G109" i="15"/>
  <c r="G109" i="19"/>
  <c r="F112" i="17"/>
  <c r="F112" i="15"/>
  <c r="F112" i="19"/>
  <c r="E115" i="17"/>
  <c r="E115" i="15"/>
  <c r="E115" i="19"/>
  <c r="G117" i="17"/>
  <c r="G117" i="15"/>
  <c r="G117" i="19"/>
  <c r="F120" i="17"/>
  <c r="F120" i="15"/>
  <c r="F120" i="19"/>
  <c r="E123" i="17"/>
  <c r="E123" i="15"/>
  <c r="E123" i="19"/>
  <c r="G125" i="17"/>
  <c r="G125" i="15"/>
  <c r="G125" i="19"/>
  <c r="F128" i="15"/>
  <c r="F128" i="19"/>
  <c r="F128" i="17"/>
  <c r="E131" i="17"/>
  <c r="E131" i="15"/>
  <c r="E131" i="19"/>
  <c r="G133" i="17"/>
  <c r="G133" i="15"/>
  <c r="G133" i="19"/>
  <c r="F136" i="17"/>
  <c r="F136" i="15"/>
  <c r="F136" i="19"/>
  <c r="E139" i="17"/>
  <c r="E139" i="19"/>
  <c r="E139" i="15"/>
  <c r="G141" i="17"/>
  <c r="G141" i="15"/>
  <c r="G141" i="19"/>
  <c r="F144" i="17"/>
  <c r="F144" i="19"/>
  <c r="F144" i="15"/>
  <c r="E147" i="17"/>
  <c r="E147" i="15"/>
  <c r="E147" i="19"/>
  <c r="G149" i="17"/>
  <c r="G149" i="15"/>
  <c r="G149" i="19"/>
  <c r="F152" i="17"/>
  <c r="F152" i="19"/>
  <c r="F152" i="15"/>
  <c r="E155" i="17"/>
  <c r="E155" i="19"/>
  <c r="E155" i="15"/>
  <c r="G157" i="17"/>
  <c r="G157" i="15"/>
  <c r="G157" i="19"/>
  <c r="F160" i="17"/>
  <c r="F160" i="15"/>
  <c r="F160" i="19"/>
  <c r="E163" i="17"/>
  <c r="E163" i="15"/>
  <c r="E163" i="19"/>
  <c r="G165" i="17"/>
  <c r="G165" i="15"/>
  <c r="G165" i="19"/>
  <c r="F168" i="17"/>
  <c r="F168" i="15"/>
  <c r="F168" i="19"/>
  <c r="E171" i="17"/>
  <c r="E171" i="19"/>
  <c r="E171" i="15"/>
  <c r="G173" i="17"/>
  <c r="G173" i="15"/>
  <c r="G173" i="19"/>
  <c r="Q173" i="19"/>
  <c r="F176" i="17"/>
  <c r="F176" i="15"/>
  <c r="F176" i="19"/>
  <c r="P176" i="19"/>
  <c r="F20" i="17"/>
  <c r="F20" i="15"/>
  <c r="F20" i="19"/>
  <c r="P20" i="19"/>
  <c r="F52" i="17"/>
  <c r="F52" i="15"/>
  <c r="F52" i="19"/>
  <c r="P52" i="19"/>
  <c r="E95" i="15"/>
  <c r="E95" i="17"/>
  <c r="E95" i="19"/>
  <c r="E167" i="17"/>
  <c r="E167" i="15"/>
  <c r="E167" i="19"/>
  <c r="G16" i="15"/>
  <c r="G16" i="17"/>
  <c r="G16" i="19"/>
  <c r="Q16" i="19"/>
  <c r="E22" i="17"/>
  <c r="E22" i="15"/>
  <c r="E22" i="19"/>
  <c r="O22" i="19"/>
  <c r="G24" i="15"/>
  <c r="G24" i="17"/>
  <c r="G24" i="19"/>
  <c r="Q24" i="19"/>
  <c r="F27" i="17"/>
  <c r="F27" i="19"/>
  <c r="P27" i="19"/>
  <c r="F27" i="15"/>
  <c r="E30" i="17"/>
  <c r="E30" i="15"/>
  <c r="E30" i="19"/>
  <c r="O30" i="19"/>
  <c r="G32" i="15"/>
  <c r="G32" i="17"/>
  <c r="G32" i="19"/>
  <c r="Q32" i="19"/>
  <c r="F35" i="17"/>
  <c r="F35" i="15"/>
  <c r="F35" i="19"/>
  <c r="P35" i="19"/>
  <c r="E38" i="17"/>
  <c r="E38" i="15"/>
  <c r="E38" i="19"/>
  <c r="O38" i="19"/>
  <c r="G40" i="17"/>
  <c r="G40" i="15"/>
  <c r="G40" i="19"/>
  <c r="Q40" i="19"/>
  <c r="F43" i="15"/>
  <c r="F43" i="17"/>
  <c r="F43" i="19"/>
  <c r="P43" i="19"/>
  <c r="E46" i="17"/>
  <c r="E46" i="15"/>
  <c r="E46" i="19"/>
  <c r="O46" i="19"/>
  <c r="G48" i="17"/>
  <c r="G48" i="15"/>
  <c r="G48" i="19"/>
  <c r="Q48" i="19"/>
  <c r="F51" i="17"/>
  <c r="F51" i="19"/>
  <c r="F51" i="15"/>
  <c r="E54" i="17"/>
  <c r="E54" i="15"/>
  <c r="E54" i="19"/>
  <c r="G56" i="17"/>
  <c r="G56" i="15"/>
  <c r="G56" i="19"/>
  <c r="Q56" i="19"/>
  <c r="F59" i="17"/>
  <c r="F59" i="19"/>
  <c r="P59" i="19"/>
  <c r="F59" i="15"/>
  <c r="E62" i="17"/>
  <c r="E62" i="15"/>
  <c r="E62" i="19"/>
  <c r="O62" i="19"/>
  <c r="G64" i="17"/>
  <c r="G64" i="15"/>
  <c r="G64" i="19"/>
  <c r="Q64" i="19"/>
  <c r="F67" i="17"/>
  <c r="F67" i="15"/>
  <c r="F67" i="19"/>
  <c r="E70" i="17"/>
  <c r="E70" i="15"/>
  <c r="E70" i="19"/>
  <c r="G72" i="17"/>
  <c r="G72" i="15"/>
  <c r="G72" i="19"/>
  <c r="F75" i="17"/>
  <c r="F75" i="19"/>
  <c r="F75" i="15"/>
  <c r="E78" i="17"/>
  <c r="E78" i="15"/>
  <c r="E78" i="19"/>
  <c r="G80" i="17"/>
  <c r="G80" i="15"/>
  <c r="G80" i="19"/>
  <c r="F83" i="17"/>
  <c r="F83" i="15"/>
  <c r="F83" i="19"/>
  <c r="E86" i="17"/>
  <c r="E86" i="15"/>
  <c r="E86" i="19"/>
  <c r="G88" i="17"/>
  <c r="G88" i="15"/>
  <c r="G88" i="19"/>
  <c r="F91" i="17"/>
  <c r="F91" i="19"/>
  <c r="F91" i="15"/>
  <c r="E94" i="17"/>
  <c r="E94" i="15"/>
  <c r="E94" i="19"/>
  <c r="G96" i="17"/>
  <c r="G96" i="15"/>
  <c r="G96" i="19"/>
  <c r="F99" i="17"/>
  <c r="F99" i="15"/>
  <c r="F99" i="19"/>
  <c r="E102" i="17"/>
  <c r="E102" i="15"/>
  <c r="E102" i="19"/>
  <c r="G104" i="17"/>
  <c r="G104" i="15"/>
  <c r="G104" i="19"/>
  <c r="F107" i="17"/>
  <c r="F107" i="15"/>
  <c r="F107" i="19"/>
  <c r="E110" i="17"/>
  <c r="E110" i="15"/>
  <c r="E110" i="19"/>
  <c r="G112" i="17"/>
  <c r="G112" i="15"/>
  <c r="G112" i="19"/>
  <c r="F115" i="17"/>
  <c r="F115" i="15"/>
  <c r="F115" i="19"/>
  <c r="E118" i="17"/>
  <c r="E118" i="15"/>
  <c r="E118" i="19"/>
  <c r="G120" i="17"/>
  <c r="G120" i="15"/>
  <c r="G120" i="19"/>
  <c r="F123" i="17"/>
  <c r="F123" i="15"/>
  <c r="F123" i="19"/>
  <c r="E126" i="17"/>
  <c r="E126" i="15"/>
  <c r="E126" i="19"/>
  <c r="G128" i="17"/>
  <c r="G128" i="15"/>
  <c r="G128" i="19"/>
  <c r="F131" i="17"/>
  <c r="F131" i="15"/>
  <c r="F131" i="19"/>
  <c r="E134" i="17"/>
  <c r="E134" i="15"/>
  <c r="E134" i="19"/>
  <c r="G136" i="17"/>
  <c r="G136" i="15"/>
  <c r="G136" i="19"/>
  <c r="F139" i="17"/>
  <c r="F139" i="15"/>
  <c r="F139" i="19"/>
  <c r="E142" i="17"/>
  <c r="E142" i="15"/>
  <c r="E142" i="19"/>
  <c r="G144" i="17"/>
  <c r="G144" i="15"/>
  <c r="G144" i="19"/>
  <c r="F147" i="17"/>
  <c r="F147" i="15"/>
  <c r="F147" i="19"/>
  <c r="E150" i="17"/>
  <c r="E150" i="15"/>
  <c r="E150" i="19"/>
  <c r="G152" i="17"/>
  <c r="G152" i="15"/>
  <c r="G152" i="19"/>
  <c r="F155" i="17"/>
  <c r="F155" i="15"/>
  <c r="F155" i="19"/>
  <c r="E158" i="17"/>
  <c r="E158" i="19"/>
  <c r="E158" i="15"/>
  <c r="G160" i="17"/>
  <c r="G160" i="15"/>
  <c r="G160" i="19"/>
  <c r="F163" i="17"/>
  <c r="F163" i="15"/>
  <c r="F163" i="19"/>
  <c r="E166" i="17"/>
  <c r="E166" i="15"/>
  <c r="E166" i="19"/>
  <c r="G168" i="17"/>
  <c r="G168" i="15"/>
  <c r="G168" i="19"/>
  <c r="F171" i="17"/>
  <c r="F171" i="15"/>
  <c r="F171" i="19"/>
  <c r="E174" i="17"/>
  <c r="E174" i="15"/>
  <c r="E174" i="19"/>
  <c r="O174" i="19"/>
  <c r="G176" i="17"/>
  <c r="G176" i="15"/>
  <c r="G176" i="19"/>
  <c r="G17" i="15"/>
  <c r="G17" i="17"/>
  <c r="G17" i="19"/>
  <c r="Q17" i="19"/>
  <c r="E39" i="17"/>
  <c r="E39" i="15"/>
  <c r="E39" i="19"/>
  <c r="G57" i="17"/>
  <c r="G57" i="15"/>
  <c r="G57" i="19"/>
  <c r="Q57" i="19"/>
  <c r="F76" i="17"/>
  <c r="F76" i="15"/>
  <c r="F76" i="19"/>
  <c r="G105" i="17"/>
  <c r="G105" i="15"/>
  <c r="G105" i="19"/>
  <c r="G161" i="17"/>
  <c r="G161" i="15"/>
  <c r="G161" i="19"/>
  <c r="F8" i="17"/>
  <c r="F8" i="15"/>
  <c r="F8" i="19"/>
  <c r="P8" i="19"/>
  <c r="G8" i="15"/>
  <c r="G8" i="17"/>
  <c r="G8" i="19"/>
  <c r="E14" i="17"/>
  <c r="E14" i="15"/>
  <c r="E14" i="19"/>
  <c r="O14" i="19"/>
  <c r="G11" i="17"/>
  <c r="G11" i="15"/>
  <c r="G11" i="19"/>
  <c r="Q11" i="19"/>
  <c r="E17" i="17"/>
  <c r="E17" i="15"/>
  <c r="E17" i="19"/>
  <c r="O17" i="19"/>
  <c r="F22" i="17"/>
  <c r="F22" i="15"/>
  <c r="F22" i="19"/>
  <c r="P22" i="19"/>
  <c r="E25" i="17"/>
  <c r="E25" i="15"/>
  <c r="E25" i="19"/>
  <c r="O25" i="19"/>
  <c r="G27" i="17"/>
  <c r="G27" i="15"/>
  <c r="G27" i="19"/>
  <c r="F30" i="17"/>
  <c r="F30" i="15"/>
  <c r="F30" i="19"/>
  <c r="E33" i="17"/>
  <c r="E33" i="15"/>
  <c r="E33" i="19"/>
  <c r="O33" i="19"/>
  <c r="G35" i="17"/>
  <c r="G35" i="15"/>
  <c r="G35" i="19"/>
  <c r="Q35" i="19"/>
  <c r="F38" i="17"/>
  <c r="F38" i="15"/>
  <c r="F38" i="19"/>
  <c r="P38" i="19"/>
  <c r="E41" i="17"/>
  <c r="E41" i="15"/>
  <c r="E41" i="19"/>
  <c r="O41" i="19"/>
  <c r="G43" i="17"/>
  <c r="G43" i="15"/>
  <c r="G43" i="19"/>
  <c r="Q43" i="19"/>
  <c r="F46" i="15"/>
  <c r="F46" i="17"/>
  <c r="F46" i="19"/>
  <c r="P46" i="19"/>
  <c r="E49" i="17"/>
  <c r="E49" i="15"/>
  <c r="E49" i="19"/>
  <c r="G51" i="17"/>
  <c r="G51" i="15"/>
  <c r="G51" i="19"/>
  <c r="Q51" i="19"/>
  <c r="F54" i="17"/>
  <c r="F54" i="15"/>
  <c r="F54" i="19"/>
  <c r="P54" i="19"/>
  <c r="E57" i="17"/>
  <c r="E57" i="15"/>
  <c r="E57" i="19"/>
  <c r="O57" i="19"/>
  <c r="G59" i="17"/>
  <c r="G59" i="15"/>
  <c r="G59" i="19"/>
  <c r="Q59" i="19"/>
  <c r="F62" i="17"/>
  <c r="F62" i="15"/>
  <c r="F62" i="19"/>
  <c r="P62" i="19"/>
  <c r="E65" i="17"/>
  <c r="E65" i="15"/>
  <c r="E65" i="19"/>
  <c r="O65" i="19"/>
  <c r="G67" i="17"/>
  <c r="G67" i="15"/>
  <c r="G67" i="19"/>
  <c r="Q67" i="19"/>
  <c r="F70" i="19"/>
  <c r="F70" i="17"/>
  <c r="F70" i="15"/>
  <c r="E73" i="17"/>
  <c r="E73" i="15"/>
  <c r="E73" i="19"/>
  <c r="G75" i="17"/>
  <c r="G75" i="15"/>
  <c r="G75" i="19"/>
  <c r="F78" i="15"/>
  <c r="F78" i="19"/>
  <c r="F78" i="17"/>
  <c r="E81" i="17"/>
  <c r="E81" i="15"/>
  <c r="E81" i="19"/>
  <c r="G83" i="17"/>
  <c r="G83" i="15"/>
  <c r="G83" i="19"/>
  <c r="F86" i="17"/>
  <c r="F86" i="19"/>
  <c r="F86" i="15"/>
  <c r="E89" i="17"/>
  <c r="E89" i="15"/>
  <c r="E89" i="19"/>
  <c r="G91" i="17"/>
  <c r="G91" i="15"/>
  <c r="G91" i="19"/>
  <c r="F94" i="17"/>
  <c r="F94" i="15"/>
  <c r="F94" i="19"/>
  <c r="E97" i="17"/>
  <c r="E97" i="15"/>
  <c r="E97" i="19"/>
  <c r="G99" i="17"/>
  <c r="G99" i="15"/>
  <c r="G99" i="19"/>
  <c r="F102" i="17"/>
  <c r="F102" i="19"/>
  <c r="F102" i="15"/>
  <c r="E105" i="17"/>
  <c r="E105" i="15"/>
  <c r="E105" i="19"/>
  <c r="G107" i="17"/>
  <c r="G107" i="15"/>
  <c r="G107" i="19"/>
  <c r="F110" i="17"/>
  <c r="F110" i="15"/>
  <c r="F110" i="19"/>
  <c r="E113" i="17"/>
  <c r="E113" i="15"/>
  <c r="E113" i="19"/>
  <c r="G115" i="17"/>
  <c r="G115" i="15"/>
  <c r="G115" i="19"/>
  <c r="F118" i="17"/>
  <c r="F118" i="19"/>
  <c r="F118" i="15"/>
  <c r="E121" i="17"/>
  <c r="E121" i="15"/>
  <c r="E121" i="19"/>
  <c r="G123" i="17"/>
  <c r="G123" i="15"/>
  <c r="G123" i="19"/>
  <c r="F126" i="17"/>
  <c r="F126" i="15"/>
  <c r="F126" i="19"/>
  <c r="E129" i="17"/>
  <c r="E129" i="15"/>
  <c r="E129" i="19"/>
  <c r="G131" i="17"/>
  <c r="G131" i="15"/>
  <c r="G131" i="19"/>
  <c r="F134" i="17"/>
  <c r="F134" i="19"/>
  <c r="F134" i="15"/>
  <c r="E137" i="17"/>
  <c r="E137" i="15"/>
  <c r="E137" i="19"/>
  <c r="G139" i="17"/>
  <c r="G139" i="15"/>
  <c r="G139" i="19"/>
  <c r="F142" i="17"/>
  <c r="F142" i="19"/>
  <c r="F142" i="15"/>
  <c r="E145" i="17"/>
  <c r="E145" i="19"/>
  <c r="E145" i="15"/>
  <c r="G147" i="17"/>
  <c r="G147" i="15"/>
  <c r="G147" i="19"/>
  <c r="F150" i="17"/>
  <c r="F150" i="15"/>
  <c r="F150" i="19"/>
  <c r="E153" i="17"/>
  <c r="E153" i="15"/>
  <c r="E153" i="19"/>
  <c r="G155" i="17"/>
  <c r="G155" i="15"/>
  <c r="G155" i="19"/>
  <c r="F158" i="17"/>
  <c r="F158" i="15"/>
  <c r="F158" i="19"/>
  <c r="E161" i="17"/>
  <c r="E161" i="19"/>
  <c r="E161" i="15"/>
  <c r="G163" i="17"/>
  <c r="G163" i="15"/>
  <c r="G163" i="19"/>
  <c r="F166" i="15"/>
  <c r="F166" i="19"/>
  <c r="F166" i="17"/>
  <c r="E169" i="17"/>
  <c r="E169" i="19"/>
  <c r="E169" i="15"/>
  <c r="G171" i="17"/>
  <c r="G171" i="15"/>
  <c r="G171" i="19"/>
  <c r="F174" i="17"/>
  <c r="F174" i="19"/>
  <c r="P174" i="19"/>
  <c r="F174" i="15"/>
  <c r="E177" i="17"/>
  <c r="E177" i="19"/>
  <c r="O177" i="19"/>
  <c r="E177" i="15"/>
  <c r="F28" i="17"/>
  <c r="F28" i="15"/>
  <c r="F28" i="19"/>
  <c r="E55" i="17"/>
  <c r="E55" i="15"/>
  <c r="E55" i="19"/>
  <c r="O55" i="19"/>
  <c r="E87" i="15"/>
  <c r="E87" i="17"/>
  <c r="E87" i="19"/>
  <c r="E175" i="17"/>
  <c r="E175" i="15"/>
  <c r="E175" i="19"/>
  <c r="O175" i="19"/>
  <c r="F11" i="19"/>
  <c r="P11" i="19"/>
  <c r="F11" i="17"/>
  <c r="F11" i="15"/>
  <c r="F19" i="17"/>
  <c r="F19" i="15"/>
  <c r="F19" i="19"/>
  <c r="P19" i="19"/>
  <c r="E9" i="17"/>
  <c r="E9" i="15"/>
  <c r="E9" i="19"/>
  <c r="O9" i="19"/>
  <c r="F14" i="17"/>
  <c r="F14" i="15"/>
  <c r="F14" i="19"/>
  <c r="P14" i="19"/>
  <c r="G19" i="17"/>
  <c r="G19" i="15"/>
  <c r="G19" i="19"/>
  <c r="Q19" i="19"/>
  <c r="F9" i="17"/>
  <c r="F9" i="15"/>
  <c r="F9" i="19"/>
  <c r="E12" i="17"/>
  <c r="E12" i="15"/>
  <c r="E12" i="19"/>
  <c r="O12" i="19"/>
  <c r="G14" i="17"/>
  <c r="G14" i="15"/>
  <c r="G14" i="19"/>
  <c r="Q14" i="19"/>
  <c r="F17" i="17"/>
  <c r="F17" i="19"/>
  <c r="P17" i="19"/>
  <c r="F17" i="15"/>
  <c r="E20" i="17"/>
  <c r="E20" i="15"/>
  <c r="E20" i="19"/>
  <c r="O20" i="19"/>
  <c r="G22" i="17"/>
  <c r="G22" i="15"/>
  <c r="G22" i="19"/>
  <c r="Q22" i="19"/>
  <c r="F25" i="17"/>
  <c r="F25" i="15"/>
  <c r="F25" i="19"/>
  <c r="P25" i="19"/>
  <c r="E28" i="17"/>
  <c r="E28" i="15"/>
  <c r="E28" i="19"/>
  <c r="G30" i="17"/>
  <c r="G30" i="15"/>
  <c r="G30" i="19"/>
  <c r="Q30" i="19"/>
  <c r="F33" i="17"/>
  <c r="F33" i="19"/>
  <c r="P33" i="19"/>
  <c r="F33" i="15"/>
  <c r="E36" i="17"/>
  <c r="E36" i="19"/>
  <c r="O36" i="19"/>
  <c r="E36" i="15"/>
  <c r="G38" i="17"/>
  <c r="G38" i="15"/>
  <c r="G38" i="19"/>
  <c r="Q38" i="19"/>
  <c r="F41" i="17"/>
  <c r="F41" i="15"/>
  <c r="F41" i="19"/>
  <c r="P41" i="19"/>
  <c r="E44" i="17"/>
  <c r="E44" i="15"/>
  <c r="E44" i="19"/>
  <c r="O44" i="19"/>
  <c r="G46" i="17"/>
  <c r="G46" i="15"/>
  <c r="G46" i="19"/>
  <c r="Q46" i="19"/>
  <c r="F49" i="15"/>
  <c r="F49" i="19"/>
  <c r="P49" i="19"/>
  <c r="F49" i="17"/>
  <c r="E52" i="17"/>
  <c r="E52" i="15"/>
  <c r="E52" i="19"/>
  <c r="O52" i="19"/>
  <c r="G54" i="17"/>
  <c r="G54" i="15"/>
  <c r="G54" i="19"/>
  <c r="Q54" i="19"/>
  <c r="F57" i="15"/>
  <c r="F57" i="19"/>
  <c r="F57" i="17"/>
  <c r="E60" i="17"/>
  <c r="E60" i="15"/>
  <c r="E60" i="19"/>
  <c r="O60" i="19"/>
  <c r="G62" i="17"/>
  <c r="G62" i="15"/>
  <c r="G62" i="19"/>
  <c r="Q62" i="19"/>
  <c r="F65" i="15"/>
  <c r="F65" i="17"/>
  <c r="F65" i="19"/>
  <c r="P65" i="19"/>
  <c r="E68" i="17"/>
  <c r="E68" i="15"/>
  <c r="E68" i="19"/>
  <c r="O68" i="19"/>
  <c r="G70" i="17"/>
  <c r="G70" i="15"/>
  <c r="G70" i="19"/>
  <c r="F73" i="17"/>
  <c r="F73" i="15"/>
  <c r="F73" i="19"/>
  <c r="E76" i="17"/>
  <c r="E76" i="15"/>
  <c r="E76" i="19"/>
  <c r="G78" i="17"/>
  <c r="G78" i="15"/>
  <c r="G78" i="19"/>
  <c r="F81" i="17"/>
  <c r="F81" i="15"/>
  <c r="F81" i="19"/>
  <c r="E84" i="15"/>
  <c r="E84" i="17"/>
  <c r="E84" i="19"/>
  <c r="G86" i="17"/>
  <c r="G86" i="15"/>
  <c r="G86" i="19"/>
  <c r="F89" i="17"/>
  <c r="F89" i="15"/>
  <c r="F89" i="19"/>
  <c r="E92" i="15"/>
  <c r="E92" i="17"/>
  <c r="E92" i="19"/>
  <c r="G94" i="17"/>
  <c r="G94" i="15"/>
  <c r="G94" i="19"/>
  <c r="F97" i="17"/>
  <c r="F97" i="15"/>
  <c r="F97" i="19"/>
  <c r="E100" i="15"/>
  <c r="E100" i="17"/>
  <c r="E100" i="19"/>
  <c r="G102" i="17"/>
  <c r="G102" i="15"/>
  <c r="G102" i="19"/>
  <c r="F105" i="17"/>
  <c r="F105" i="19"/>
  <c r="F105" i="15"/>
  <c r="E108" i="15"/>
  <c r="E108" i="17"/>
  <c r="E108" i="19"/>
  <c r="G110" i="17"/>
  <c r="G110" i="15"/>
  <c r="G110" i="19"/>
  <c r="F113" i="17"/>
  <c r="F113" i="15"/>
  <c r="F113" i="19"/>
  <c r="E116" i="17"/>
  <c r="E116" i="15"/>
  <c r="E116" i="19"/>
  <c r="G118" i="17"/>
  <c r="G118" i="15"/>
  <c r="G118" i="19"/>
  <c r="F121" i="17"/>
  <c r="F121" i="19"/>
  <c r="F121" i="15"/>
  <c r="E124" i="17"/>
  <c r="E124" i="15"/>
  <c r="E124" i="19"/>
  <c r="G126" i="17"/>
  <c r="G126" i="15"/>
  <c r="G126" i="19"/>
  <c r="F129" i="17"/>
  <c r="F129" i="15"/>
  <c r="F129" i="19"/>
  <c r="E132" i="17"/>
  <c r="E132" i="15"/>
  <c r="E132" i="19"/>
  <c r="G134" i="17"/>
  <c r="G134" i="15"/>
  <c r="G134" i="19"/>
  <c r="F137" i="17"/>
  <c r="F137" i="15"/>
  <c r="F137" i="19"/>
  <c r="E140" i="17"/>
  <c r="E140" i="15"/>
  <c r="E140" i="19"/>
  <c r="G142" i="17"/>
  <c r="G142" i="15"/>
  <c r="G142" i="19"/>
  <c r="F145" i="17"/>
  <c r="F145" i="15"/>
  <c r="F145" i="19"/>
  <c r="E148" i="17"/>
  <c r="E148" i="15"/>
  <c r="E148" i="19"/>
  <c r="G150" i="17"/>
  <c r="G150" i="15"/>
  <c r="G150" i="19"/>
  <c r="F153" i="17"/>
  <c r="F153" i="15"/>
  <c r="F153" i="19"/>
  <c r="E156" i="17"/>
  <c r="E156" i="15"/>
  <c r="E156" i="19"/>
  <c r="G158" i="17"/>
  <c r="G158" i="15"/>
  <c r="G158" i="19"/>
  <c r="F161" i="17"/>
  <c r="F161" i="15"/>
  <c r="F161" i="19"/>
  <c r="E164" i="17"/>
  <c r="E164" i="15"/>
  <c r="E164" i="19"/>
  <c r="G166" i="17"/>
  <c r="G166" i="15"/>
  <c r="G166" i="19"/>
  <c r="F169" i="17"/>
  <c r="F169" i="15"/>
  <c r="F169" i="19"/>
  <c r="E172" i="17"/>
  <c r="E172" i="15"/>
  <c r="E172" i="19"/>
  <c r="G174" i="17"/>
  <c r="G174" i="15"/>
  <c r="G174" i="19"/>
  <c r="Q174" i="19"/>
  <c r="F177" i="17"/>
  <c r="F177" i="15"/>
  <c r="F177" i="19"/>
  <c r="P177" i="19"/>
  <c r="P12" i="19"/>
  <c r="Q177" i="19"/>
  <c r="O7" i="19"/>
  <c r="O10" i="19"/>
  <c r="Q12" i="19"/>
  <c r="P15" i="19"/>
  <c r="Q28" i="19"/>
  <c r="Q36" i="19"/>
  <c r="O42" i="19"/>
  <c r="O50" i="19"/>
  <c r="O58" i="19"/>
  <c r="Q60" i="19"/>
  <c r="P63" i="19"/>
  <c r="O178" i="19"/>
  <c r="P7" i="19"/>
  <c r="P18" i="19"/>
  <c r="Q23" i="19"/>
  <c r="P26" i="19"/>
  <c r="P34" i="19"/>
  <c r="P42" i="19"/>
  <c r="O45" i="19"/>
  <c r="Q47" i="19"/>
  <c r="Q55" i="19"/>
  <c r="Q63" i="19"/>
  <c r="Q41" i="19"/>
  <c r="Q10" i="19"/>
  <c r="O16" i="19"/>
  <c r="O24" i="19"/>
  <c r="O32" i="19"/>
  <c r="Q34" i="19"/>
  <c r="P37" i="19"/>
  <c r="O40" i="19"/>
  <c r="P45" i="19"/>
  <c r="P53" i="19"/>
  <c r="O56" i="19"/>
  <c r="Q58" i="19"/>
  <c r="Q66" i="19"/>
  <c r="P173" i="19"/>
  <c r="Q9" i="19"/>
  <c r="P28" i="19"/>
  <c r="O19" i="19"/>
  <c r="Q21" i="19"/>
  <c r="P24" i="19"/>
  <c r="P32" i="19"/>
  <c r="P40" i="19"/>
  <c r="Q53" i="19"/>
  <c r="Q61" i="19"/>
  <c r="O67" i="19"/>
  <c r="O23" i="19"/>
  <c r="P36" i="19"/>
  <c r="Q49" i="19"/>
  <c r="Q15" i="19"/>
  <c r="Q8" i="19"/>
  <c r="P51" i="19"/>
  <c r="O54" i="19"/>
  <c r="P67" i="19"/>
  <c r="Q176" i="19"/>
  <c r="O31" i="19"/>
  <c r="O47" i="19"/>
  <c r="Q27" i="19"/>
  <c r="P30" i="19"/>
  <c r="O49" i="19"/>
  <c r="O39" i="19"/>
  <c r="P9" i="19"/>
  <c r="O28" i="19"/>
  <c r="P57" i="19"/>
  <c r="N6" i="7"/>
  <c r="O6" i="7"/>
  <c r="P6" i="7"/>
  <c r="O7" i="7"/>
  <c r="Q7" i="7"/>
  <c r="N10" i="7"/>
  <c r="O10" i="7"/>
  <c r="P10" i="7"/>
  <c r="N14" i="7"/>
  <c r="O14" i="7"/>
  <c r="P14" i="7"/>
  <c r="O15" i="7"/>
  <c r="Q15" i="7"/>
  <c r="O17" i="7"/>
  <c r="Q17" i="7"/>
  <c r="N22" i="7"/>
  <c r="O22" i="7"/>
  <c r="P22" i="7"/>
  <c r="O23" i="7"/>
  <c r="Q23" i="7"/>
  <c r="O25" i="7"/>
  <c r="Q25" i="7"/>
  <c r="N30" i="7"/>
  <c r="O30" i="7"/>
  <c r="P30" i="7"/>
  <c r="O31" i="7"/>
  <c r="Q31" i="7"/>
  <c r="O33" i="7"/>
  <c r="Q33" i="7"/>
  <c r="O37" i="7"/>
  <c r="Q37" i="7"/>
  <c r="N40" i="7"/>
  <c r="O40" i="7"/>
  <c r="P40" i="7"/>
  <c r="O43" i="7"/>
  <c r="Q43" i="7"/>
  <c r="O45" i="7"/>
  <c r="Q45" i="7"/>
  <c r="Q47" i="7"/>
  <c r="N48" i="7"/>
  <c r="O48" i="7"/>
  <c r="P48" i="7"/>
  <c r="O49" i="7"/>
  <c r="Q49" i="7"/>
  <c r="Q53" i="7"/>
  <c r="N54" i="7"/>
  <c r="O54" i="7"/>
  <c r="P54" i="7"/>
  <c r="N56" i="7"/>
  <c r="O56" i="7"/>
  <c r="P56" i="7"/>
  <c r="O57" i="7"/>
  <c r="Q57" i="7"/>
  <c r="N58" i="7"/>
  <c r="O58" i="7"/>
  <c r="P58" i="7"/>
  <c r="O59" i="7"/>
  <c r="Q59" i="7"/>
  <c r="O62" i="7"/>
  <c r="P62" i="7"/>
  <c r="N64" i="7"/>
  <c r="O64" i="7"/>
  <c r="P64" i="7"/>
  <c r="K2" i="7"/>
  <c r="L2" i="7"/>
  <c r="M2" i="7"/>
  <c r="J2" i="7"/>
  <c r="J57" i="7"/>
  <c r="N57" i="7"/>
  <c r="J58" i="7"/>
  <c r="Q58" i="7"/>
  <c r="J64" i="7"/>
  <c r="Q64" i="7"/>
  <c r="J63" i="7"/>
  <c r="N63" i="7"/>
  <c r="J62" i="7"/>
  <c r="Q62" i="7"/>
  <c r="J60" i="7"/>
  <c r="O60" i="7"/>
  <c r="J61" i="7"/>
  <c r="N61" i="7"/>
  <c r="J59" i="7"/>
  <c r="N59" i="7"/>
  <c r="J56" i="7"/>
  <c r="Q56" i="7"/>
  <c r="J53" i="7"/>
  <c r="O53" i="7"/>
  <c r="J54" i="7"/>
  <c r="Q54" i="7"/>
  <c r="J55" i="7"/>
  <c r="O55" i="7"/>
  <c r="J52" i="7"/>
  <c r="N52" i="7"/>
  <c r="J51" i="7"/>
  <c r="N51" i="7"/>
  <c r="J50" i="7"/>
  <c r="N50" i="7"/>
  <c r="J49" i="7"/>
  <c r="N49" i="7"/>
  <c r="J48" i="7"/>
  <c r="Q48" i="7"/>
  <c r="J47" i="7"/>
  <c r="N47" i="7"/>
  <c r="J45" i="7"/>
  <c r="N45" i="7"/>
  <c r="J46" i="7"/>
  <c r="N46" i="7"/>
  <c r="J44" i="7"/>
  <c r="N44" i="7"/>
  <c r="J41" i="7"/>
  <c r="N41" i="7"/>
  <c r="J42" i="7"/>
  <c r="N42" i="7"/>
  <c r="J40" i="7"/>
  <c r="Q40" i="7"/>
  <c r="J43" i="7"/>
  <c r="N43" i="7"/>
  <c r="J36" i="7"/>
  <c r="N36" i="7"/>
  <c r="J37" i="7"/>
  <c r="N37" i="7"/>
  <c r="J38" i="7"/>
  <c r="N38" i="7"/>
  <c r="J39" i="7"/>
  <c r="N39" i="7"/>
  <c r="J12" i="7"/>
  <c r="N12" i="7"/>
  <c r="J13" i="7"/>
  <c r="O13" i="7"/>
  <c r="J14" i="7"/>
  <c r="Q14" i="7"/>
  <c r="J15" i="7"/>
  <c r="N15" i="7"/>
  <c r="J16" i="7"/>
  <c r="N16" i="7"/>
  <c r="J17" i="7"/>
  <c r="N17" i="7"/>
  <c r="J18" i="7"/>
  <c r="N18" i="7"/>
  <c r="J19" i="7"/>
  <c r="N19" i="7"/>
  <c r="J20" i="7"/>
  <c r="N20" i="7"/>
  <c r="J21" i="7"/>
  <c r="O21" i="7"/>
  <c r="J22" i="7"/>
  <c r="Q22" i="7"/>
  <c r="J23" i="7"/>
  <c r="N23" i="7"/>
  <c r="J24" i="7"/>
  <c r="N24" i="7"/>
  <c r="J25" i="7"/>
  <c r="N25" i="7"/>
  <c r="J26" i="7"/>
  <c r="N26" i="7"/>
  <c r="J27" i="7"/>
  <c r="N27" i="7"/>
  <c r="J28" i="7"/>
  <c r="N28" i="7"/>
  <c r="J29" i="7"/>
  <c r="N29" i="7"/>
  <c r="J30" i="7"/>
  <c r="Q30" i="7"/>
  <c r="J31" i="7"/>
  <c r="N31" i="7"/>
  <c r="J32" i="7"/>
  <c r="N32" i="7"/>
  <c r="J33" i="7"/>
  <c r="N33" i="7"/>
  <c r="J34" i="7"/>
  <c r="N34" i="7"/>
  <c r="J35" i="7"/>
  <c r="N35" i="7"/>
  <c r="J9" i="7"/>
  <c r="O9" i="7"/>
  <c r="J8" i="7"/>
  <c r="N8" i="7"/>
  <c r="J7" i="7"/>
  <c r="N7" i="7"/>
  <c r="J10" i="7"/>
  <c r="Q10" i="7"/>
  <c r="J11" i="7"/>
  <c r="O11" i="7"/>
  <c r="J6" i="7"/>
  <c r="Q6" i="7"/>
  <c r="J4" i="7"/>
  <c r="N4" i="7"/>
  <c r="J5" i="7"/>
  <c r="O5" i="7"/>
  <c r="J3" i="7"/>
  <c r="O3" i="7"/>
  <c r="A45" i="7"/>
  <c r="A44" i="7"/>
  <c r="A43" i="7"/>
  <c r="A38" i="7"/>
  <c r="A39" i="7"/>
  <c r="A40" i="7"/>
  <c r="A41" i="7"/>
  <c r="A42" i="7"/>
  <c r="A37" i="7"/>
  <c r="A33" i="7"/>
  <c r="A34" i="7"/>
  <c r="A35" i="7"/>
  <c r="A36" i="7"/>
  <c r="A27" i="7"/>
  <c r="A28" i="7"/>
  <c r="A29" i="7"/>
  <c r="A30" i="7"/>
  <c r="A31" i="7"/>
  <c r="A3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10" i="7"/>
  <c r="A11" i="7"/>
  <c r="A12" i="7"/>
  <c r="A9" i="7"/>
  <c r="A7" i="7"/>
  <c r="A8" i="7"/>
  <c r="A4" i="7"/>
  <c r="A5" i="7"/>
  <c r="A6" i="7"/>
  <c r="A3" i="7"/>
  <c r="E180" i="15"/>
  <c r="E180" i="17"/>
  <c r="F180" i="17"/>
  <c r="E180" i="19"/>
  <c r="F180" i="19"/>
  <c r="F180" i="15"/>
  <c r="N60" i="7"/>
  <c r="N3" i="7"/>
  <c r="Q63" i="7"/>
  <c r="Q61" i="7"/>
  <c r="Q41" i="7"/>
  <c r="Q39" i="7"/>
  <c r="Q35" i="7"/>
  <c r="Q29" i="7"/>
  <c r="Q27" i="7"/>
  <c r="Q21" i="7"/>
  <c r="Q19" i="7"/>
  <c r="Q13" i="7"/>
  <c r="Q11" i="7"/>
  <c r="Q9" i="7"/>
  <c r="Q5" i="7"/>
  <c r="Q3" i="7"/>
  <c r="P63" i="7"/>
  <c r="P61" i="7"/>
  <c r="P59" i="7"/>
  <c r="P57" i="7"/>
  <c r="P55" i="7"/>
  <c r="P53" i="7"/>
  <c r="P51" i="7"/>
  <c r="P49" i="7"/>
  <c r="P47" i="7"/>
  <c r="P45" i="7"/>
  <c r="P43" i="7"/>
  <c r="P41" i="7"/>
  <c r="P39" i="7"/>
  <c r="P37" i="7"/>
  <c r="P35" i="7"/>
  <c r="P33" i="7"/>
  <c r="P31" i="7"/>
  <c r="P29" i="7"/>
  <c r="P27" i="7"/>
  <c r="P25" i="7"/>
  <c r="P23" i="7"/>
  <c r="P21" i="7"/>
  <c r="P19" i="7"/>
  <c r="P17" i="7"/>
  <c r="P15" i="7"/>
  <c r="P13" i="7"/>
  <c r="P11" i="7"/>
  <c r="P9" i="7"/>
  <c r="P7" i="7"/>
  <c r="P5" i="7"/>
  <c r="Q51" i="7"/>
  <c r="P3" i="7"/>
  <c r="O63" i="7"/>
  <c r="O61" i="7"/>
  <c r="O47" i="7"/>
  <c r="O35" i="7"/>
  <c r="N62" i="7"/>
  <c r="O51" i="7"/>
  <c r="O41" i="7"/>
  <c r="O39" i="7"/>
  <c r="O29" i="7"/>
  <c r="O27" i="7"/>
  <c r="O19" i="7"/>
  <c r="N55" i="7"/>
  <c r="N53" i="7"/>
  <c r="N21" i="7"/>
  <c r="N13" i="7"/>
  <c r="N11" i="7"/>
  <c r="N9" i="7"/>
  <c r="N5" i="7"/>
  <c r="Q55" i="7"/>
  <c r="Q60" i="7"/>
  <c r="Q52" i="7"/>
  <c r="Q50" i="7"/>
  <c r="Q46" i="7"/>
  <c r="Q44" i="7"/>
  <c r="Q42" i="7"/>
  <c r="Q38" i="7"/>
  <c r="Q36" i="7"/>
  <c r="Q34" i="7"/>
  <c r="Q32" i="7"/>
  <c r="Q28" i="7"/>
  <c r="Q26" i="7"/>
  <c r="Q24" i="7"/>
  <c r="Q20" i="7"/>
  <c r="Q18" i="7"/>
  <c r="Q16" i="7"/>
  <c r="Q12" i="7"/>
  <c r="Q8" i="7"/>
  <c r="Q4" i="7"/>
  <c r="P60" i="7"/>
  <c r="P52" i="7"/>
  <c r="P50" i="7"/>
  <c r="P46" i="7"/>
  <c r="P44" i="7"/>
  <c r="P42" i="7"/>
  <c r="P38" i="7"/>
  <c r="P36" i="7"/>
  <c r="P34" i="7"/>
  <c r="P32" i="7"/>
  <c r="P28" i="7"/>
  <c r="P26" i="7"/>
  <c r="P24" i="7"/>
  <c r="P20" i="7"/>
  <c r="P18" i="7"/>
  <c r="P16" i="7"/>
  <c r="P12" i="7"/>
  <c r="P8" i="7"/>
  <c r="P4" i="7"/>
  <c r="O52" i="7"/>
  <c r="O50" i="7"/>
  <c r="O46" i="7"/>
  <c r="O44" i="7"/>
  <c r="O42" i="7"/>
  <c r="O38" i="7"/>
  <c r="O36" i="7"/>
  <c r="O34" i="7"/>
  <c r="O32" i="7"/>
  <c r="O28" i="7"/>
  <c r="O26" i="7"/>
  <c r="O24" i="7"/>
  <c r="O20" i="7"/>
  <c r="O18" i="7"/>
  <c r="O16" i="7"/>
  <c r="O12" i="7"/>
  <c r="O8" i="7"/>
  <c r="O4" i="7"/>
  <c r="N192" i="3"/>
  <c r="N206" i="3"/>
  <c r="C30" i="21"/>
  <c r="N203" i="3"/>
  <c r="C27" i="21"/>
  <c r="N202" i="3"/>
  <c r="C26" i="21"/>
  <c r="N200" i="3"/>
  <c r="C24" i="21"/>
  <c r="N8" i="3" a="1"/>
  <c r="J9" i="3"/>
  <c r="K9" i="3"/>
  <c r="L9" i="3"/>
  <c r="J10" i="3"/>
  <c r="K10" i="3"/>
  <c r="L10" i="3"/>
  <c r="J11" i="3"/>
  <c r="K11" i="3"/>
  <c r="L11" i="3"/>
  <c r="J12" i="3"/>
  <c r="K12" i="3"/>
  <c r="L12" i="3"/>
  <c r="J13" i="3"/>
  <c r="K13" i="3"/>
  <c r="L13" i="3"/>
  <c r="J14" i="3"/>
  <c r="K14" i="3"/>
  <c r="L14" i="3"/>
  <c r="J15" i="3"/>
  <c r="K15" i="3"/>
  <c r="L15" i="3"/>
  <c r="J16" i="3"/>
  <c r="K16" i="3"/>
  <c r="L16" i="3"/>
  <c r="J17" i="3"/>
  <c r="K17" i="3"/>
  <c r="L17" i="3"/>
  <c r="J18" i="3"/>
  <c r="K18" i="3"/>
  <c r="L18" i="3"/>
  <c r="J19" i="3"/>
  <c r="K19" i="3"/>
  <c r="L19" i="3"/>
  <c r="J20" i="3"/>
  <c r="K20" i="3"/>
  <c r="L20" i="3"/>
  <c r="J21" i="3"/>
  <c r="K21" i="3"/>
  <c r="L21" i="3"/>
  <c r="J22" i="3"/>
  <c r="K22" i="3"/>
  <c r="L22" i="3"/>
  <c r="J23" i="3"/>
  <c r="K23" i="3"/>
  <c r="L23" i="3"/>
  <c r="J24" i="3"/>
  <c r="K24" i="3"/>
  <c r="L24" i="3"/>
  <c r="J25" i="3"/>
  <c r="K25" i="3"/>
  <c r="L25" i="3"/>
  <c r="J26" i="3"/>
  <c r="K26" i="3"/>
  <c r="L26" i="3"/>
  <c r="J27" i="3"/>
  <c r="K27" i="3"/>
  <c r="L27" i="3"/>
  <c r="J28" i="3"/>
  <c r="K28" i="3"/>
  <c r="L28" i="3"/>
  <c r="J29" i="3"/>
  <c r="K29" i="3"/>
  <c r="L29" i="3"/>
  <c r="J30" i="3"/>
  <c r="K30" i="3"/>
  <c r="L30" i="3"/>
  <c r="J31" i="3"/>
  <c r="K31" i="3"/>
  <c r="L31" i="3"/>
  <c r="J32" i="3"/>
  <c r="K32" i="3"/>
  <c r="L32" i="3"/>
  <c r="J33" i="3"/>
  <c r="K33" i="3"/>
  <c r="L33" i="3"/>
  <c r="J34" i="3"/>
  <c r="K34" i="3"/>
  <c r="L34" i="3"/>
  <c r="J35" i="3"/>
  <c r="K35" i="3"/>
  <c r="L35" i="3"/>
  <c r="J36" i="3"/>
  <c r="K36" i="3"/>
  <c r="L36" i="3"/>
  <c r="J37" i="3"/>
  <c r="K37" i="3"/>
  <c r="L37" i="3"/>
  <c r="J38" i="3"/>
  <c r="K38" i="3"/>
  <c r="L38" i="3"/>
  <c r="J39" i="3"/>
  <c r="K39" i="3"/>
  <c r="L39" i="3"/>
  <c r="J40" i="3"/>
  <c r="K40" i="3"/>
  <c r="L40" i="3"/>
  <c r="J41" i="3"/>
  <c r="K41" i="3"/>
  <c r="L41" i="3"/>
  <c r="J42" i="3"/>
  <c r="K42" i="3"/>
  <c r="L42" i="3"/>
  <c r="J43" i="3"/>
  <c r="K43" i="3"/>
  <c r="L43" i="3"/>
  <c r="J44" i="3"/>
  <c r="K44" i="3"/>
  <c r="L44" i="3"/>
  <c r="J45" i="3"/>
  <c r="K45" i="3"/>
  <c r="L45" i="3"/>
  <c r="J46" i="3"/>
  <c r="K46" i="3"/>
  <c r="L46" i="3"/>
  <c r="J47" i="3"/>
  <c r="K47" i="3"/>
  <c r="L47" i="3"/>
  <c r="J48" i="3"/>
  <c r="K48" i="3"/>
  <c r="L48" i="3"/>
  <c r="J49" i="3"/>
  <c r="K49" i="3"/>
  <c r="L49" i="3"/>
  <c r="J50" i="3"/>
  <c r="K50" i="3"/>
  <c r="L50" i="3"/>
  <c r="J51" i="3"/>
  <c r="K51" i="3"/>
  <c r="L51" i="3"/>
  <c r="J52" i="3"/>
  <c r="K52" i="3"/>
  <c r="L52" i="3"/>
  <c r="J53" i="3"/>
  <c r="K53" i="3"/>
  <c r="L53" i="3"/>
  <c r="J54" i="3"/>
  <c r="K54" i="3"/>
  <c r="L54" i="3"/>
  <c r="J55" i="3"/>
  <c r="K55" i="3"/>
  <c r="L55" i="3"/>
  <c r="J56" i="3"/>
  <c r="K56" i="3"/>
  <c r="L56" i="3"/>
  <c r="J57" i="3"/>
  <c r="K57" i="3"/>
  <c r="L57" i="3"/>
  <c r="J58" i="3"/>
  <c r="K58" i="3"/>
  <c r="L58" i="3"/>
  <c r="J59" i="3"/>
  <c r="K59" i="3"/>
  <c r="L59" i="3"/>
  <c r="J60" i="3"/>
  <c r="K60" i="3"/>
  <c r="L60" i="3"/>
  <c r="J61" i="3"/>
  <c r="K61" i="3"/>
  <c r="L61" i="3"/>
  <c r="J62" i="3"/>
  <c r="K62" i="3"/>
  <c r="L62" i="3"/>
  <c r="J63" i="3"/>
  <c r="K63" i="3"/>
  <c r="L63" i="3"/>
  <c r="J64" i="3"/>
  <c r="K64" i="3"/>
  <c r="L64" i="3"/>
  <c r="J65" i="3"/>
  <c r="K65" i="3"/>
  <c r="L65" i="3"/>
  <c r="J66" i="3"/>
  <c r="K66" i="3"/>
  <c r="L66" i="3"/>
  <c r="J67" i="3"/>
  <c r="K67" i="3"/>
  <c r="L67" i="3"/>
  <c r="J68" i="3"/>
  <c r="K68" i="3"/>
  <c r="L68" i="3"/>
  <c r="J69" i="3"/>
  <c r="K69" i="3"/>
  <c r="L69" i="3"/>
  <c r="J70" i="3"/>
  <c r="K70" i="3"/>
  <c r="L70" i="3"/>
  <c r="J71" i="3"/>
  <c r="K71" i="3"/>
  <c r="L71" i="3"/>
  <c r="J72" i="3"/>
  <c r="K72" i="3"/>
  <c r="L72" i="3"/>
  <c r="J73" i="3"/>
  <c r="K73" i="3"/>
  <c r="L73" i="3"/>
  <c r="J74" i="3"/>
  <c r="K74" i="3"/>
  <c r="L74" i="3"/>
  <c r="J75" i="3"/>
  <c r="K75" i="3"/>
  <c r="L75" i="3"/>
  <c r="J76" i="3"/>
  <c r="K76" i="3"/>
  <c r="L76" i="3"/>
  <c r="J77" i="3"/>
  <c r="K77" i="3"/>
  <c r="L77" i="3"/>
  <c r="J78" i="3"/>
  <c r="K78" i="3"/>
  <c r="L78" i="3"/>
  <c r="J79" i="3"/>
  <c r="K79" i="3"/>
  <c r="L79" i="3"/>
  <c r="J80" i="3"/>
  <c r="K80" i="3"/>
  <c r="L80" i="3"/>
  <c r="J81" i="3"/>
  <c r="K81" i="3"/>
  <c r="L81" i="3"/>
  <c r="J82" i="3"/>
  <c r="K82" i="3"/>
  <c r="L82" i="3"/>
  <c r="J83" i="3"/>
  <c r="K83" i="3"/>
  <c r="L83" i="3"/>
  <c r="J84" i="3"/>
  <c r="K84" i="3"/>
  <c r="L84" i="3"/>
  <c r="J85" i="3"/>
  <c r="K85" i="3"/>
  <c r="L85" i="3"/>
  <c r="J86" i="3"/>
  <c r="K86" i="3"/>
  <c r="L86" i="3"/>
  <c r="J87" i="3"/>
  <c r="K87" i="3"/>
  <c r="L87" i="3"/>
  <c r="J88" i="3"/>
  <c r="K88" i="3"/>
  <c r="L88" i="3"/>
  <c r="J89" i="3"/>
  <c r="K89" i="3"/>
  <c r="L89" i="3"/>
  <c r="J90" i="3"/>
  <c r="K90" i="3"/>
  <c r="L90" i="3"/>
  <c r="J91" i="3"/>
  <c r="K91" i="3"/>
  <c r="L91" i="3"/>
  <c r="J92" i="3"/>
  <c r="K92" i="3"/>
  <c r="L92" i="3"/>
  <c r="J93" i="3"/>
  <c r="K93" i="3"/>
  <c r="L93" i="3"/>
  <c r="J94" i="3"/>
  <c r="K94" i="3"/>
  <c r="L94" i="3"/>
  <c r="J95" i="3"/>
  <c r="K95" i="3"/>
  <c r="L95" i="3"/>
  <c r="J96" i="3"/>
  <c r="K96" i="3"/>
  <c r="L96" i="3"/>
  <c r="J97" i="3"/>
  <c r="K97" i="3"/>
  <c r="L97" i="3"/>
  <c r="J98" i="3"/>
  <c r="K98" i="3"/>
  <c r="L98" i="3"/>
  <c r="J99" i="3"/>
  <c r="K99" i="3"/>
  <c r="L99" i="3"/>
  <c r="J100" i="3"/>
  <c r="K100" i="3"/>
  <c r="L100" i="3"/>
  <c r="J101" i="3"/>
  <c r="K101" i="3"/>
  <c r="L101" i="3"/>
  <c r="J102" i="3"/>
  <c r="K102" i="3"/>
  <c r="L102" i="3"/>
  <c r="J103" i="3"/>
  <c r="K103" i="3"/>
  <c r="L103" i="3"/>
  <c r="J104" i="3"/>
  <c r="K104" i="3"/>
  <c r="L104" i="3"/>
  <c r="J105" i="3"/>
  <c r="K105" i="3"/>
  <c r="L105" i="3"/>
  <c r="J106" i="3"/>
  <c r="K106" i="3"/>
  <c r="L106" i="3"/>
  <c r="J107" i="3"/>
  <c r="K107" i="3"/>
  <c r="L107" i="3"/>
  <c r="J108" i="3"/>
  <c r="K108" i="3"/>
  <c r="L108" i="3"/>
  <c r="J109" i="3"/>
  <c r="K109" i="3"/>
  <c r="L109" i="3"/>
  <c r="J110" i="3"/>
  <c r="K110" i="3"/>
  <c r="L110" i="3"/>
  <c r="J111" i="3"/>
  <c r="K111" i="3"/>
  <c r="L111" i="3"/>
  <c r="J112" i="3"/>
  <c r="K112" i="3"/>
  <c r="L112" i="3"/>
  <c r="J113" i="3"/>
  <c r="K113" i="3"/>
  <c r="L113" i="3"/>
  <c r="J114" i="3"/>
  <c r="K114" i="3"/>
  <c r="L114" i="3"/>
  <c r="J115" i="3"/>
  <c r="K115" i="3"/>
  <c r="L115" i="3"/>
  <c r="J116" i="3"/>
  <c r="K116" i="3"/>
  <c r="L116" i="3"/>
  <c r="J117" i="3"/>
  <c r="K117" i="3"/>
  <c r="L117" i="3"/>
  <c r="J118" i="3"/>
  <c r="K118" i="3"/>
  <c r="L118" i="3"/>
  <c r="J119" i="3"/>
  <c r="K119" i="3"/>
  <c r="L119" i="3"/>
  <c r="J120" i="3"/>
  <c r="K120" i="3"/>
  <c r="L120" i="3"/>
  <c r="J121" i="3"/>
  <c r="K121" i="3"/>
  <c r="L121" i="3"/>
  <c r="J122" i="3"/>
  <c r="K122" i="3"/>
  <c r="L122" i="3"/>
  <c r="J123" i="3"/>
  <c r="K123" i="3"/>
  <c r="L123" i="3"/>
  <c r="J124" i="3"/>
  <c r="K124" i="3"/>
  <c r="L124" i="3"/>
  <c r="J125" i="3"/>
  <c r="K125" i="3"/>
  <c r="L125" i="3"/>
  <c r="J126" i="3"/>
  <c r="K126" i="3"/>
  <c r="L126" i="3"/>
  <c r="J127" i="3"/>
  <c r="K127" i="3"/>
  <c r="L127" i="3"/>
  <c r="J128" i="3"/>
  <c r="K128" i="3"/>
  <c r="L128" i="3"/>
  <c r="J129" i="3"/>
  <c r="K129" i="3"/>
  <c r="L129" i="3"/>
  <c r="J130" i="3"/>
  <c r="K130" i="3"/>
  <c r="L130" i="3"/>
  <c r="J131" i="3"/>
  <c r="K131" i="3"/>
  <c r="L131" i="3"/>
  <c r="J132" i="3"/>
  <c r="K132" i="3"/>
  <c r="L132" i="3"/>
  <c r="J133" i="3"/>
  <c r="K133" i="3"/>
  <c r="L133" i="3"/>
  <c r="J134" i="3"/>
  <c r="K134" i="3"/>
  <c r="L134" i="3"/>
  <c r="J135" i="3"/>
  <c r="K135" i="3"/>
  <c r="L135" i="3"/>
  <c r="J136" i="3"/>
  <c r="K136" i="3"/>
  <c r="L136" i="3"/>
  <c r="J137" i="3"/>
  <c r="K137" i="3"/>
  <c r="L137" i="3"/>
  <c r="J138" i="3"/>
  <c r="K138" i="3"/>
  <c r="L138" i="3"/>
  <c r="J139" i="3"/>
  <c r="K139" i="3"/>
  <c r="L139" i="3"/>
  <c r="J140" i="3"/>
  <c r="K140" i="3"/>
  <c r="L140" i="3"/>
  <c r="J141" i="3"/>
  <c r="K141" i="3"/>
  <c r="L141" i="3"/>
  <c r="J142" i="3"/>
  <c r="K142" i="3"/>
  <c r="L142" i="3"/>
  <c r="J143" i="3"/>
  <c r="K143" i="3"/>
  <c r="L143" i="3"/>
  <c r="J144" i="3"/>
  <c r="K144" i="3"/>
  <c r="L144" i="3"/>
  <c r="J145" i="3"/>
  <c r="K145" i="3"/>
  <c r="L145" i="3"/>
  <c r="J146" i="3"/>
  <c r="K146" i="3"/>
  <c r="L146" i="3"/>
  <c r="J147" i="3"/>
  <c r="K147" i="3"/>
  <c r="L147" i="3"/>
  <c r="J148" i="3"/>
  <c r="K148" i="3"/>
  <c r="L148" i="3"/>
  <c r="J149" i="3"/>
  <c r="K149" i="3"/>
  <c r="L149" i="3"/>
  <c r="J150" i="3"/>
  <c r="K150" i="3"/>
  <c r="L150" i="3"/>
  <c r="J151" i="3"/>
  <c r="K151" i="3"/>
  <c r="L151" i="3"/>
  <c r="J152" i="3"/>
  <c r="K152" i="3"/>
  <c r="L152" i="3"/>
  <c r="J153" i="3"/>
  <c r="K153" i="3"/>
  <c r="L153" i="3"/>
  <c r="J154" i="3"/>
  <c r="K154" i="3"/>
  <c r="L154" i="3"/>
  <c r="J155" i="3"/>
  <c r="K155" i="3"/>
  <c r="L155" i="3"/>
  <c r="J156" i="3"/>
  <c r="K156" i="3"/>
  <c r="L156" i="3"/>
  <c r="J157" i="3"/>
  <c r="K157" i="3"/>
  <c r="L157" i="3"/>
  <c r="J158" i="3"/>
  <c r="K158" i="3"/>
  <c r="L158" i="3"/>
  <c r="J159" i="3"/>
  <c r="K159" i="3"/>
  <c r="L159" i="3"/>
  <c r="J160" i="3"/>
  <c r="K160" i="3"/>
  <c r="L160" i="3"/>
  <c r="J161" i="3"/>
  <c r="K161" i="3"/>
  <c r="L161" i="3"/>
  <c r="J162" i="3"/>
  <c r="K162" i="3"/>
  <c r="L162" i="3"/>
  <c r="J163" i="3"/>
  <c r="K163" i="3"/>
  <c r="L163" i="3"/>
  <c r="J164" i="3"/>
  <c r="K164" i="3"/>
  <c r="L164" i="3"/>
  <c r="J165" i="3"/>
  <c r="K165" i="3"/>
  <c r="L165" i="3"/>
  <c r="J166" i="3"/>
  <c r="K166" i="3"/>
  <c r="L166" i="3"/>
  <c r="J167" i="3"/>
  <c r="K167" i="3"/>
  <c r="L167" i="3"/>
  <c r="J168" i="3"/>
  <c r="K168" i="3"/>
  <c r="L168" i="3"/>
  <c r="J169" i="3"/>
  <c r="K169" i="3"/>
  <c r="L169" i="3"/>
  <c r="J170" i="3"/>
  <c r="K170" i="3"/>
  <c r="L170" i="3"/>
  <c r="J171" i="3"/>
  <c r="K171" i="3"/>
  <c r="L171" i="3"/>
  <c r="J172" i="3"/>
  <c r="K172" i="3"/>
  <c r="L172" i="3"/>
  <c r="J173" i="3"/>
  <c r="K173" i="3"/>
  <c r="L173" i="3"/>
  <c r="J174" i="3"/>
  <c r="K174" i="3"/>
  <c r="L174" i="3"/>
  <c r="J175" i="3"/>
  <c r="K175" i="3"/>
  <c r="L175" i="3"/>
  <c r="J176" i="3"/>
  <c r="K176" i="3"/>
  <c r="L176" i="3"/>
  <c r="J177" i="3"/>
  <c r="K177" i="3"/>
  <c r="L177" i="3"/>
  <c r="J178" i="3"/>
  <c r="K178" i="3"/>
  <c r="L178" i="3"/>
  <c r="J179" i="3"/>
  <c r="K179" i="3"/>
  <c r="L179" i="3"/>
  <c r="L8" i="3"/>
  <c r="K8" i="3"/>
  <c r="J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8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F8" i="3"/>
  <c r="G7" i="23"/>
  <c r="C174" i="3"/>
  <c r="D173" i="23"/>
  <c r="C175" i="3"/>
  <c r="D174" i="23"/>
  <c r="C176" i="3"/>
  <c r="D175" i="23"/>
  <c r="H175" i="23"/>
  <c r="C177" i="3"/>
  <c r="D176" i="23"/>
  <c r="C178" i="3"/>
  <c r="D177" i="23"/>
  <c r="C179" i="3"/>
  <c r="D178" i="23"/>
  <c r="C9" i="3"/>
  <c r="D8" i="23"/>
  <c r="C10" i="3"/>
  <c r="D9" i="23"/>
  <c r="C11" i="3"/>
  <c r="D10" i="23"/>
  <c r="C12" i="3"/>
  <c r="D11" i="23"/>
  <c r="C13" i="3"/>
  <c r="D12" i="23"/>
  <c r="C14" i="3"/>
  <c r="D13" i="23"/>
  <c r="C15" i="3"/>
  <c r="D14" i="23"/>
  <c r="C16" i="3"/>
  <c r="D15" i="23"/>
  <c r="C17" i="3"/>
  <c r="D16" i="23"/>
  <c r="C18" i="3"/>
  <c r="D17" i="23"/>
  <c r="C19" i="3"/>
  <c r="D18" i="23"/>
  <c r="C20" i="3"/>
  <c r="D19" i="23"/>
  <c r="C21" i="3"/>
  <c r="D20" i="23"/>
  <c r="C22" i="3"/>
  <c r="D21" i="23"/>
  <c r="C23" i="3"/>
  <c r="D22" i="23"/>
  <c r="C24" i="3"/>
  <c r="D23" i="23"/>
  <c r="C25" i="3"/>
  <c r="D24" i="23"/>
  <c r="C26" i="3"/>
  <c r="D25" i="23"/>
  <c r="C27" i="3"/>
  <c r="D26" i="23"/>
  <c r="C28" i="3"/>
  <c r="D27" i="23"/>
  <c r="C29" i="3"/>
  <c r="D28" i="23"/>
  <c r="C30" i="3"/>
  <c r="D29" i="23"/>
  <c r="C31" i="3"/>
  <c r="D30" i="23"/>
  <c r="C32" i="3"/>
  <c r="D31" i="23"/>
  <c r="C33" i="3"/>
  <c r="D32" i="23"/>
  <c r="C34" i="3"/>
  <c r="D33" i="23"/>
  <c r="C35" i="3"/>
  <c r="D34" i="23"/>
  <c r="C36" i="3"/>
  <c r="D35" i="23"/>
  <c r="C37" i="3"/>
  <c r="D36" i="23"/>
  <c r="C38" i="3"/>
  <c r="D37" i="23"/>
  <c r="C39" i="3"/>
  <c r="D38" i="23"/>
  <c r="C40" i="3"/>
  <c r="D39" i="23"/>
  <c r="C41" i="3"/>
  <c r="D40" i="23"/>
  <c r="C42" i="3"/>
  <c r="D41" i="23"/>
  <c r="C43" i="3"/>
  <c r="D42" i="23"/>
  <c r="C44" i="3"/>
  <c r="D43" i="23"/>
  <c r="C45" i="3"/>
  <c r="D44" i="23"/>
  <c r="C46" i="3"/>
  <c r="D45" i="23"/>
  <c r="C47" i="3"/>
  <c r="D46" i="23"/>
  <c r="C48" i="3"/>
  <c r="D47" i="23"/>
  <c r="C49" i="3"/>
  <c r="D48" i="23"/>
  <c r="C50" i="3"/>
  <c r="D49" i="23"/>
  <c r="C51" i="3"/>
  <c r="D50" i="23"/>
  <c r="C52" i="3"/>
  <c r="D51" i="23"/>
  <c r="C53" i="3"/>
  <c r="D52" i="23"/>
  <c r="C54" i="3"/>
  <c r="D53" i="23"/>
  <c r="C55" i="3"/>
  <c r="D54" i="23"/>
  <c r="C56" i="3"/>
  <c r="D55" i="23"/>
  <c r="C57" i="3"/>
  <c r="D56" i="23"/>
  <c r="C58" i="3"/>
  <c r="D57" i="23"/>
  <c r="C59" i="3"/>
  <c r="D58" i="23"/>
  <c r="C60" i="3"/>
  <c r="D59" i="23"/>
  <c r="C61" i="3"/>
  <c r="D60" i="23"/>
  <c r="C62" i="3"/>
  <c r="D61" i="23"/>
  <c r="C63" i="3"/>
  <c r="D62" i="23"/>
  <c r="C64" i="3"/>
  <c r="D63" i="23"/>
  <c r="C65" i="3"/>
  <c r="D64" i="23"/>
  <c r="C66" i="3"/>
  <c r="D65" i="23"/>
  <c r="C67" i="3"/>
  <c r="D66" i="23"/>
  <c r="C68" i="3"/>
  <c r="D67" i="23"/>
  <c r="C69" i="3"/>
  <c r="D68" i="23"/>
  <c r="C70" i="3"/>
  <c r="D69" i="23"/>
  <c r="H69" i="23"/>
  <c r="C71" i="3"/>
  <c r="D70" i="23"/>
  <c r="H70" i="23"/>
  <c r="C72" i="3"/>
  <c r="D71" i="23"/>
  <c r="H71" i="23"/>
  <c r="C73" i="3"/>
  <c r="D72" i="23"/>
  <c r="H72" i="23"/>
  <c r="C74" i="3"/>
  <c r="D73" i="23"/>
  <c r="H73" i="23"/>
  <c r="C75" i="3"/>
  <c r="D74" i="23"/>
  <c r="H74" i="23"/>
  <c r="C76" i="3"/>
  <c r="D75" i="23"/>
  <c r="H75" i="23"/>
  <c r="C77" i="3"/>
  <c r="D76" i="23"/>
  <c r="H76" i="23"/>
  <c r="C78" i="3"/>
  <c r="D77" i="23"/>
  <c r="H77" i="23"/>
  <c r="C79" i="3"/>
  <c r="D78" i="23"/>
  <c r="H78" i="23"/>
  <c r="C80" i="3"/>
  <c r="D79" i="23"/>
  <c r="H79" i="23"/>
  <c r="C81" i="3"/>
  <c r="D80" i="23"/>
  <c r="H80" i="23"/>
  <c r="C82" i="3"/>
  <c r="D81" i="23"/>
  <c r="H81" i="23"/>
  <c r="C83" i="3"/>
  <c r="D82" i="23"/>
  <c r="H82" i="23"/>
  <c r="C84" i="3"/>
  <c r="D83" i="23"/>
  <c r="H83" i="23"/>
  <c r="C85" i="3"/>
  <c r="D84" i="23"/>
  <c r="H84" i="23"/>
  <c r="C86" i="3"/>
  <c r="D85" i="23"/>
  <c r="H85" i="23"/>
  <c r="C87" i="3"/>
  <c r="D86" i="23"/>
  <c r="H86" i="23"/>
  <c r="C88" i="3"/>
  <c r="D87" i="23"/>
  <c r="H87" i="23"/>
  <c r="C89" i="3"/>
  <c r="D88" i="23"/>
  <c r="H88" i="23"/>
  <c r="C90" i="3"/>
  <c r="D89" i="23"/>
  <c r="H89" i="23"/>
  <c r="C91" i="3"/>
  <c r="D90" i="23"/>
  <c r="H90" i="23"/>
  <c r="C92" i="3"/>
  <c r="D91" i="23"/>
  <c r="H91" i="23"/>
  <c r="C93" i="3"/>
  <c r="D92" i="23"/>
  <c r="H92" i="23"/>
  <c r="C94" i="3"/>
  <c r="D93" i="23"/>
  <c r="H93" i="23"/>
  <c r="C95" i="3"/>
  <c r="D94" i="23"/>
  <c r="H94" i="23"/>
  <c r="C96" i="3"/>
  <c r="D95" i="23"/>
  <c r="H95" i="23"/>
  <c r="C97" i="3"/>
  <c r="D96" i="23"/>
  <c r="H96" i="23"/>
  <c r="C98" i="3"/>
  <c r="D97" i="23"/>
  <c r="H97" i="23"/>
  <c r="C99" i="3"/>
  <c r="D98" i="23"/>
  <c r="H98" i="23"/>
  <c r="C100" i="3"/>
  <c r="D99" i="23"/>
  <c r="H99" i="23"/>
  <c r="C101" i="3"/>
  <c r="D100" i="23"/>
  <c r="H100" i="23"/>
  <c r="C102" i="3"/>
  <c r="D101" i="23"/>
  <c r="H101" i="23"/>
  <c r="C103" i="3"/>
  <c r="D102" i="23"/>
  <c r="H102" i="23"/>
  <c r="C104" i="3"/>
  <c r="D103" i="23"/>
  <c r="H103" i="23"/>
  <c r="C105" i="3"/>
  <c r="D104" i="23"/>
  <c r="H104" i="23"/>
  <c r="C106" i="3"/>
  <c r="D105" i="23"/>
  <c r="H105" i="23"/>
  <c r="C107" i="3"/>
  <c r="D106" i="23"/>
  <c r="H106" i="23"/>
  <c r="C108" i="3"/>
  <c r="D107" i="23"/>
  <c r="H107" i="23"/>
  <c r="C109" i="3"/>
  <c r="D108" i="23"/>
  <c r="H108" i="23"/>
  <c r="C110" i="3"/>
  <c r="D109" i="23"/>
  <c r="H109" i="23"/>
  <c r="C111" i="3"/>
  <c r="D110" i="23"/>
  <c r="H110" i="23"/>
  <c r="C112" i="3"/>
  <c r="D111" i="23"/>
  <c r="H111" i="23"/>
  <c r="C113" i="3"/>
  <c r="D112" i="23"/>
  <c r="H112" i="23"/>
  <c r="C114" i="3"/>
  <c r="D113" i="23"/>
  <c r="H113" i="23"/>
  <c r="C115" i="3"/>
  <c r="D114" i="23"/>
  <c r="H114" i="23"/>
  <c r="C116" i="3"/>
  <c r="D115" i="23"/>
  <c r="H115" i="23"/>
  <c r="C117" i="3"/>
  <c r="D116" i="23"/>
  <c r="H116" i="23"/>
  <c r="C118" i="3"/>
  <c r="D117" i="23"/>
  <c r="H117" i="23"/>
  <c r="C119" i="3"/>
  <c r="D118" i="23"/>
  <c r="H118" i="23"/>
  <c r="C120" i="3"/>
  <c r="D119" i="23"/>
  <c r="H119" i="23"/>
  <c r="C121" i="3"/>
  <c r="D120" i="23"/>
  <c r="H120" i="23"/>
  <c r="C122" i="3"/>
  <c r="D121" i="23"/>
  <c r="H121" i="23"/>
  <c r="C123" i="3"/>
  <c r="D122" i="23"/>
  <c r="H122" i="23"/>
  <c r="C124" i="3"/>
  <c r="D123" i="23"/>
  <c r="H123" i="23"/>
  <c r="C125" i="3"/>
  <c r="D124" i="23"/>
  <c r="H124" i="23"/>
  <c r="C126" i="3"/>
  <c r="D125" i="23"/>
  <c r="H125" i="23"/>
  <c r="C127" i="3"/>
  <c r="D126" i="23"/>
  <c r="H126" i="23"/>
  <c r="C128" i="3"/>
  <c r="D127" i="23"/>
  <c r="H127" i="23"/>
  <c r="C129" i="3"/>
  <c r="D128" i="23"/>
  <c r="H128" i="23"/>
  <c r="C130" i="3"/>
  <c r="D129" i="23"/>
  <c r="H129" i="23"/>
  <c r="C131" i="3"/>
  <c r="D130" i="23"/>
  <c r="H130" i="23"/>
  <c r="C132" i="3"/>
  <c r="D131" i="23"/>
  <c r="H131" i="23"/>
  <c r="C133" i="3"/>
  <c r="D132" i="23"/>
  <c r="H132" i="23"/>
  <c r="C134" i="3"/>
  <c r="D133" i="23"/>
  <c r="H133" i="23"/>
  <c r="C135" i="3"/>
  <c r="D134" i="23"/>
  <c r="H134" i="23"/>
  <c r="C136" i="3"/>
  <c r="D135" i="23"/>
  <c r="H135" i="23"/>
  <c r="C137" i="3"/>
  <c r="D136" i="23"/>
  <c r="H136" i="23"/>
  <c r="C138" i="3"/>
  <c r="D137" i="23"/>
  <c r="H137" i="23"/>
  <c r="C139" i="3"/>
  <c r="D138" i="23"/>
  <c r="H138" i="23"/>
  <c r="C140" i="3"/>
  <c r="D139" i="23"/>
  <c r="H139" i="23"/>
  <c r="C141" i="3"/>
  <c r="D140" i="23"/>
  <c r="H140" i="23"/>
  <c r="C142" i="3"/>
  <c r="D141" i="23"/>
  <c r="H141" i="23"/>
  <c r="C143" i="3"/>
  <c r="D142" i="23"/>
  <c r="H142" i="23"/>
  <c r="C144" i="3"/>
  <c r="D143" i="23"/>
  <c r="H143" i="23"/>
  <c r="C145" i="3"/>
  <c r="D144" i="23"/>
  <c r="H144" i="23"/>
  <c r="C146" i="3"/>
  <c r="D145" i="23"/>
  <c r="H145" i="23"/>
  <c r="C147" i="3"/>
  <c r="D146" i="23"/>
  <c r="H146" i="23"/>
  <c r="C148" i="3"/>
  <c r="D147" i="23"/>
  <c r="H147" i="23"/>
  <c r="C149" i="3"/>
  <c r="D148" i="23"/>
  <c r="H148" i="23"/>
  <c r="C150" i="3"/>
  <c r="D149" i="23"/>
  <c r="H149" i="23"/>
  <c r="C151" i="3"/>
  <c r="D150" i="23"/>
  <c r="H150" i="23"/>
  <c r="C152" i="3"/>
  <c r="D151" i="23"/>
  <c r="H151" i="23"/>
  <c r="C153" i="3"/>
  <c r="D152" i="23"/>
  <c r="H152" i="23"/>
  <c r="C154" i="3"/>
  <c r="D153" i="23"/>
  <c r="H153" i="23"/>
  <c r="C155" i="3"/>
  <c r="D154" i="23"/>
  <c r="H154" i="23"/>
  <c r="C156" i="3"/>
  <c r="D155" i="23"/>
  <c r="H155" i="23"/>
  <c r="C157" i="3"/>
  <c r="D156" i="23"/>
  <c r="H156" i="23"/>
  <c r="C158" i="3"/>
  <c r="D157" i="23"/>
  <c r="H157" i="23"/>
  <c r="C159" i="3"/>
  <c r="D158" i="23"/>
  <c r="H158" i="23"/>
  <c r="C160" i="3"/>
  <c r="D159" i="23"/>
  <c r="H159" i="23"/>
  <c r="C161" i="3"/>
  <c r="D160" i="23"/>
  <c r="H160" i="23"/>
  <c r="C162" i="3"/>
  <c r="D161" i="23"/>
  <c r="H161" i="23"/>
  <c r="C163" i="3"/>
  <c r="D162" i="23"/>
  <c r="H162" i="23"/>
  <c r="C164" i="3"/>
  <c r="D163" i="23"/>
  <c r="H163" i="23"/>
  <c r="C165" i="3"/>
  <c r="D164" i="23"/>
  <c r="H164" i="23"/>
  <c r="C166" i="3"/>
  <c r="D165" i="23"/>
  <c r="H165" i="23"/>
  <c r="C167" i="3"/>
  <c r="D166" i="23"/>
  <c r="H166" i="23"/>
  <c r="C168" i="3"/>
  <c r="D167" i="23"/>
  <c r="H167" i="23"/>
  <c r="C169" i="3"/>
  <c r="D168" i="23"/>
  <c r="H168" i="23"/>
  <c r="C170" i="3"/>
  <c r="D169" i="23"/>
  <c r="H169" i="23"/>
  <c r="C171" i="3"/>
  <c r="D170" i="23"/>
  <c r="H170" i="23"/>
  <c r="C172" i="3"/>
  <c r="D171" i="23"/>
  <c r="H171" i="23"/>
  <c r="C173" i="3"/>
  <c r="D172" i="23"/>
  <c r="H172" i="23"/>
  <c r="C8" i="3"/>
  <c r="D7" i="2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208" i="3"/>
  <c r="B32" i="21"/>
  <c r="B209" i="3"/>
  <c r="B33" i="21"/>
  <c r="B210" i="3"/>
  <c r="B34" i="21"/>
  <c r="B211" i="3"/>
  <c r="B35" i="21"/>
  <c r="B212" i="3"/>
  <c r="B36" i="21"/>
  <c r="B213" i="3"/>
  <c r="B37" i="21"/>
  <c r="B214" i="3"/>
  <c r="B38" i="21"/>
  <c r="B215" i="3"/>
  <c r="B39" i="21"/>
  <c r="B216" i="3"/>
  <c r="B40" i="21"/>
  <c r="B217" i="3"/>
  <c r="B41" i="21"/>
  <c r="B218" i="3"/>
  <c r="B42" i="21"/>
  <c r="B219" i="3"/>
  <c r="B43" i="21"/>
  <c r="B220" i="3"/>
  <c r="B44" i="21"/>
  <c r="B221" i="3"/>
  <c r="B45" i="21"/>
  <c r="GS8" i="1" a="1"/>
  <c r="GS8" i="1"/>
  <c r="GT8" i="1" a="1"/>
  <c r="GT8" i="1"/>
  <c r="GT4" i="1" a="1"/>
  <c r="GT4" i="1"/>
  <c r="GO4" i="1"/>
  <c r="GN4" i="1"/>
  <c r="GM4" i="1"/>
  <c r="GL4" i="1"/>
  <c r="GK4" i="1"/>
  <c r="GJ4" i="1"/>
  <c r="GI4" i="1"/>
  <c r="GH4" i="1"/>
  <c r="GG4" i="1"/>
  <c r="GF4" i="1"/>
  <c r="GE4" i="1"/>
  <c r="GD4" i="1"/>
  <c r="GC4" i="1"/>
  <c r="GB4" i="1"/>
  <c r="GA4" i="1"/>
  <c r="FZ4" i="1"/>
  <c r="FY4" i="1"/>
  <c r="FX4" i="1"/>
  <c r="FW4" i="1"/>
  <c r="FV4" i="1"/>
  <c r="FU4" i="1"/>
  <c r="FT4" i="1"/>
  <c r="FS4" i="1"/>
  <c r="FR4" i="1"/>
  <c r="FQ4" i="1"/>
  <c r="FP4" i="1"/>
  <c r="FO4" i="1"/>
  <c r="FN4" i="1"/>
  <c r="FM4" i="1"/>
  <c r="FL4" i="1"/>
  <c r="FK4" i="1"/>
  <c r="FJ4" i="1"/>
  <c r="FI4" i="1"/>
  <c r="FH4" i="1"/>
  <c r="FG4" i="1"/>
  <c r="FF4" i="1"/>
  <c r="FE4" i="1"/>
  <c r="FD4" i="1"/>
  <c r="FC4" i="1"/>
  <c r="FB4" i="1"/>
  <c r="FA4" i="1"/>
  <c r="EZ4" i="1"/>
  <c r="EY4" i="1"/>
  <c r="EX4" i="1"/>
  <c r="EW4" i="1"/>
  <c r="EV4" i="1"/>
  <c r="EU4" i="1"/>
  <c r="ET4" i="1"/>
  <c r="ES4" i="1"/>
  <c r="ER4" i="1"/>
  <c r="EQ4" i="1"/>
  <c r="EP4" i="1"/>
  <c r="EO4" i="1"/>
  <c r="EN4" i="1"/>
  <c r="EM4" i="1"/>
  <c r="EL4" i="1"/>
  <c r="EK4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DW4" i="1"/>
  <c r="DV4" i="1"/>
  <c r="DU4" i="1"/>
  <c r="DT4" i="1"/>
  <c r="DS4" i="1"/>
  <c r="DR4" i="1"/>
  <c r="DQ4" i="1"/>
  <c r="DP4" i="1"/>
  <c r="DO4" i="1"/>
  <c r="DN4" i="1"/>
  <c r="DM4" i="1"/>
  <c r="DL4" i="1"/>
  <c r="DK4" i="1"/>
  <c r="DJ4" i="1"/>
  <c r="DI4" i="1"/>
  <c r="DH4" i="1"/>
  <c r="DG4" i="1"/>
  <c r="DF4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GO3" i="1"/>
  <c r="GN3" i="1"/>
  <c r="GM3" i="1"/>
  <c r="GL3" i="1"/>
  <c r="GK3" i="1"/>
  <c r="GJ3" i="1"/>
  <c r="GI3" i="1"/>
  <c r="GH3" i="1"/>
  <c r="GG3" i="1"/>
  <c r="GF3" i="1"/>
  <c r="GE3" i="1"/>
  <c r="GD3" i="1"/>
  <c r="GC3" i="1"/>
  <c r="GB3" i="1"/>
  <c r="GA3" i="1"/>
  <c r="FZ3" i="1"/>
  <c r="FY3" i="1"/>
  <c r="FX3" i="1"/>
  <c r="FW3" i="1"/>
  <c r="FV3" i="1"/>
  <c r="FU3" i="1"/>
  <c r="FT3" i="1"/>
  <c r="FS3" i="1"/>
  <c r="FR3" i="1"/>
  <c r="FQ3" i="1"/>
  <c r="FP3" i="1"/>
  <c r="FO3" i="1"/>
  <c r="FN3" i="1"/>
  <c r="FM3" i="1"/>
  <c r="FL3" i="1"/>
  <c r="FK3" i="1"/>
  <c r="FJ3" i="1"/>
  <c r="FI3" i="1"/>
  <c r="FH3" i="1"/>
  <c r="FG3" i="1"/>
  <c r="FF3" i="1"/>
  <c r="FE3" i="1"/>
  <c r="FD3" i="1"/>
  <c r="FC3" i="1"/>
  <c r="FB3" i="1"/>
  <c r="FA3" i="1"/>
  <c r="EZ3" i="1"/>
  <c r="EY3" i="1"/>
  <c r="EX3" i="1"/>
  <c r="EW3" i="1"/>
  <c r="EV3" i="1"/>
  <c r="EU3" i="1"/>
  <c r="ET3" i="1"/>
  <c r="ES3" i="1"/>
  <c r="ER3" i="1"/>
  <c r="EQ3" i="1"/>
  <c r="EP3" i="1"/>
  <c r="EO3" i="1"/>
  <c r="EN3" i="1"/>
  <c r="EM3" i="1"/>
  <c r="EL3" i="1"/>
  <c r="EK3" i="1"/>
  <c r="EJ3" i="1"/>
  <c r="EI3" i="1"/>
  <c r="EH3" i="1"/>
  <c r="EG3" i="1"/>
  <c r="EF3" i="1"/>
  <c r="EE3" i="1"/>
  <c r="ED3" i="1"/>
  <c r="EC3" i="1"/>
  <c r="EB3" i="1"/>
  <c r="EA3" i="1"/>
  <c r="DZ3" i="1"/>
  <c r="DY3" i="1"/>
  <c r="DX3" i="1"/>
  <c r="DW3" i="1"/>
  <c r="DV3" i="1"/>
  <c r="DU3" i="1"/>
  <c r="DT3" i="1"/>
  <c r="DS3" i="1"/>
  <c r="DR3" i="1"/>
  <c r="DQ3" i="1"/>
  <c r="DP3" i="1"/>
  <c r="DO3" i="1"/>
  <c r="DN3" i="1"/>
  <c r="DM3" i="1"/>
  <c r="DL3" i="1"/>
  <c r="DK3" i="1"/>
  <c r="DJ3" i="1"/>
  <c r="DI3" i="1"/>
  <c r="DH3" i="1"/>
  <c r="DG3" i="1"/>
  <c r="DF3" i="1"/>
  <c r="DE3" i="1"/>
  <c r="DD3" i="1"/>
  <c r="DC3" i="1"/>
  <c r="DB3" i="1"/>
  <c r="DA3" i="1"/>
  <c r="CZ3" i="1"/>
  <c r="CY3" i="1"/>
  <c r="CX3" i="1"/>
  <c r="CW3" i="1"/>
  <c r="CV3" i="1"/>
  <c r="CU3" i="1"/>
  <c r="CT3" i="1"/>
  <c r="CS3" i="1"/>
  <c r="CR3" i="1"/>
  <c r="CQ3" i="1"/>
  <c r="CP3" i="1"/>
  <c r="CO3" i="1"/>
  <c r="CN3" i="1"/>
  <c r="CM3" i="1"/>
  <c r="CL3" i="1"/>
  <c r="CK3" i="1"/>
  <c r="CJ3" i="1"/>
  <c r="CI3" i="1"/>
  <c r="CH3" i="1"/>
  <c r="CG3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BO3" i="1"/>
  <c r="BN3" i="1"/>
  <c r="BM3" i="1"/>
  <c r="BL3" i="1"/>
  <c r="BK3" i="1"/>
  <c r="BJ3" i="1"/>
  <c r="BI3" i="1"/>
  <c r="BH3" i="1"/>
  <c r="BG3" i="1"/>
  <c r="BF3" i="1"/>
  <c r="BE3" i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N55" i="23"/>
  <c r="R55" i="23"/>
  <c r="S55" i="23"/>
  <c r="H55" i="23"/>
  <c r="N68" i="23"/>
  <c r="R68" i="23"/>
  <c r="S68" i="23"/>
  <c r="H68" i="23"/>
  <c r="N60" i="23"/>
  <c r="R60" i="23"/>
  <c r="S60" i="23"/>
  <c r="H60" i="23"/>
  <c r="N52" i="23"/>
  <c r="R52" i="23"/>
  <c r="S52" i="23"/>
  <c r="H52" i="23"/>
  <c r="N44" i="23"/>
  <c r="R44" i="23"/>
  <c r="S44" i="23"/>
  <c r="H44" i="23"/>
  <c r="N36" i="23"/>
  <c r="R36" i="23"/>
  <c r="S36" i="23"/>
  <c r="H36" i="23"/>
  <c r="N28" i="23"/>
  <c r="R28" i="23"/>
  <c r="S28" i="23"/>
  <c r="H28" i="23"/>
  <c r="N20" i="23"/>
  <c r="R20" i="23"/>
  <c r="S20" i="23"/>
  <c r="H20" i="23"/>
  <c r="N12" i="23"/>
  <c r="R12" i="23"/>
  <c r="S12" i="23"/>
  <c r="H12" i="23"/>
  <c r="N67" i="23"/>
  <c r="R67" i="23"/>
  <c r="S67" i="23"/>
  <c r="H67" i="23"/>
  <c r="N59" i="23"/>
  <c r="R59" i="23"/>
  <c r="S59" i="23"/>
  <c r="H59" i="23"/>
  <c r="N51" i="23"/>
  <c r="R51" i="23"/>
  <c r="S51" i="23"/>
  <c r="H51" i="23"/>
  <c r="N43" i="23"/>
  <c r="R43" i="23"/>
  <c r="S43" i="23"/>
  <c r="H43" i="23"/>
  <c r="N35" i="23"/>
  <c r="R35" i="23"/>
  <c r="S35" i="23"/>
  <c r="H35" i="23"/>
  <c r="N27" i="23"/>
  <c r="R27" i="23"/>
  <c r="S27" i="23"/>
  <c r="H27" i="23"/>
  <c r="N19" i="23"/>
  <c r="R19" i="23"/>
  <c r="S19" i="23"/>
  <c r="H19" i="23"/>
  <c r="N11" i="23"/>
  <c r="R11" i="23"/>
  <c r="S11" i="23"/>
  <c r="H11" i="23"/>
  <c r="N174" i="23"/>
  <c r="R174" i="23"/>
  <c r="S174" i="23"/>
  <c r="H174" i="23"/>
  <c r="N66" i="23"/>
  <c r="R66" i="23"/>
  <c r="S66" i="23"/>
  <c r="H66" i="23"/>
  <c r="N58" i="23"/>
  <c r="R58" i="23"/>
  <c r="S58" i="23"/>
  <c r="H58" i="23"/>
  <c r="N50" i="23"/>
  <c r="R50" i="23"/>
  <c r="S50" i="23"/>
  <c r="H50" i="23"/>
  <c r="N42" i="23"/>
  <c r="R42" i="23"/>
  <c r="S42" i="23"/>
  <c r="H42" i="23"/>
  <c r="N34" i="23"/>
  <c r="R34" i="23"/>
  <c r="S34" i="23"/>
  <c r="H34" i="23"/>
  <c r="N26" i="23"/>
  <c r="R26" i="23"/>
  <c r="S26" i="23"/>
  <c r="H26" i="23"/>
  <c r="N18" i="23"/>
  <c r="R18" i="23"/>
  <c r="S18" i="23"/>
  <c r="H18" i="23"/>
  <c r="N10" i="23"/>
  <c r="R10" i="23"/>
  <c r="S10" i="23"/>
  <c r="H10" i="23"/>
  <c r="N173" i="23"/>
  <c r="R173" i="23"/>
  <c r="S173" i="23"/>
  <c r="H173" i="23"/>
  <c r="N65" i="23"/>
  <c r="R65" i="23"/>
  <c r="S65" i="23"/>
  <c r="H65" i="23"/>
  <c r="N57" i="23"/>
  <c r="R57" i="23"/>
  <c r="S57" i="23"/>
  <c r="H57" i="23"/>
  <c r="N49" i="23"/>
  <c r="R49" i="23"/>
  <c r="S49" i="23"/>
  <c r="H49" i="23"/>
  <c r="N41" i="23"/>
  <c r="R41" i="23"/>
  <c r="S41" i="23"/>
  <c r="H41" i="23"/>
  <c r="N33" i="23"/>
  <c r="R33" i="23"/>
  <c r="S33" i="23"/>
  <c r="H33" i="23"/>
  <c r="N25" i="23"/>
  <c r="R25" i="23"/>
  <c r="S25" i="23"/>
  <c r="H25" i="23"/>
  <c r="N17" i="23"/>
  <c r="R17" i="23"/>
  <c r="S17" i="23"/>
  <c r="H17" i="23"/>
  <c r="N9" i="23"/>
  <c r="R9" i="23"/>
  <c r="S9" i="23"/>
  <c r="H9" i="23"/>
  <c r="N64" i="23"/>
  <c r="R64" i="23"/>
  <c r="S64" i="23"/>
  <c r="H64" i="23"/>
  <c r="N56" i="23"/>
  <c r="R56" i="23"/>
  <c r="S56" i="23"/>
  <c r="H56" i="23"/>
  <c r="N48" i="23"/>
  <c r="R48" i="23"/>
  <c r="S48" i="23"/>
  <c r="H48" i="23"/>
  <c r="N40" i="23"/>
  <c r="R40" i="23"/>
  <c r="S40" i="23"/>
  <c r="H40" i="23"/>
  <c r="N32" i="23"/>
  <c r="R32" i="23"/>
  <c r="S32" i="23"/>
  <c r="H32" i="23"/>
  <c r="N24" i="23"/>
  <c r="R24" i="23"/>
  <c r="S24" i="23"/>
  <c r="H24" i="23"/>
  <c r="N16" i="23"/>
  <c r="R16" i="23"/>
  <c r="S16" i="23"/>
  <c r="H16" i="23"/>
  <c r="N8" i="23"/>
  <c r="R8" i="23"/>
  <c r="S8" i="23"/>
  <c r="H8" i="23"/>
  <c r="N63" i="23"/>
  <c r="R63" i="23"/>
  <c r="S63" i="23"/>
  <c r="H63" i="23"/>
  <c r="N23" i="23"/>
  <c r="R23" i="23"/>
  <c r="S23" i="23"/>
  <c r="H23" i="23"/>
  <c r="C16" i="21"/>
  <c r="O192" i="3"/>
  <c r="N47" i="23"/>
  <c r="R47" i="23"/>
  <c r="S47" i="23"/>
  <c r="H47" i="23"/>
  <c r="N31" i="23"/>
  <c r="R31" i="23"/>
  <c r="S31" i="23"/>
  <c r="H31" i="23"/>
  <c r="N178" i="23"/>
  <c r="R178" i="23"/>
  <c r="S178" i="23"/>
  <c r="H178" i="23"/>
  <c r="N62" i="23"/>
  <c r="R62" i="23"/>
  <c r="S62" i="23"/>
  <c r="H62" i="23"/>
  <c r="N54" i="23"/>
  <c r="R54" i="23"/>
  <c r="S54" i="23"/>
  <c r="H54" i="23"/>
  <c r="N46" i="23"/>
  <c r="R46" i="23"/>
  <c r="S46" i="23"/>
  <c r="H46" i="23"/>
  <c r="N38" i="23"/>
  <c r="R38" i="23"/>
  <c r="S38" i="23"/>
  <c r="H38" i="23"/>
  <c r="N30" i="23"/>
  <c r="R30" i="23"/>
  <c r="S30" i="23"/>
  <c r="H30" i="23"/>
  <c r="N22" i="23"/>
  <c r="R22" i="23"/>
  <c r="S22" i="23"/>
  <c r="H22" i="23"/>
  <c r="N14" i="23"/>
  <c r="R14" i="23"/>
  <c r="S14" i="23"/>
  <c r="H14" i="23"/>
  <c r="N177" i="23"/>
  <c r="R177" i="23"/>
  <c r="S177" i="23"/>
  <c r="H177" i="23"/>
  <c r="N39" i="23"/>
  <c r="R39" i="23"/>
  <c r="S39" i="23"/>
  <c r="H39" i="23"/>
  <c r="N15" i="23"/>
  <c r="R15" i="23"/>
  <c r="S15" i="23"/>
  <c r="H15" i="23"/>
  <c r="N7" i="23"/>
  <c r="H7" i="23"/>
  <c r="N61" i="23"/>
  <c r="R61" i="23"/>
  <c r="S61" i="23"/>
  <c r="H61" i="23"/>
  <c r="N53" i="23"/>
  <c r="R53" i="23"/>
  <c r="S53" i="23"/>
  <c r="H53" i="23"/>
  <c r="N45" i="23"/>
  <c r="R45" i="23"/>
  <c r="S45" i="23"/>
  <c r="H45" i="23"/>
  <c r="N37" i="23"/>
  <c r="R37" i="23"/>
  <c r="S37" i="23"/>
  <c r="H37" i="23"/>
  <c r="N29" i="23"/>
  <c r="R29" i="23"/>
  <c r="S29" i="23"/>
  <c r="H29" i="23"/>
  <c r="N21" i="23"/>
  <c r="R21" i="23"/>
  <c r="S21" i="23"/>
  <c r="H21" i="23"/>
  <c r="N13" i="23"/>
  <c r="R13" i="23"/>
  <c r="S13" i="23"/>
  <c r="H13" i="23"/>
  <c r="N176" i="23"/>
  <c r="R176" i="23"/>
  <c r="S176" i="23"/>
  <c r="H176" i="23"/>
  <c r="Q7" i="23"/>
  <c r="G180" i="23"/>
  <c r="D180" i="23"/>
  <c r="N175" i="23"/>
  <c r="N196" i="3"/>
  <c r="C20" i="21"/>
  <c r="N193" i="3"/>
  <c r="C17" i="21"/>
  <c r="N194" i="3"/>
  <c r="N195" i="3"/>
  <c r="C19" i="21"/>
  <c r="C22" i="21"/>
  <c r="C21" i="21"/>
  <c r="D170" i="17"/>
  <c r="H170" i="17"/>
  <c r="D170" i="15"/>
  <c r="H170" i="15"/>
  <c r="D170" i="19"/>
  <c r="H170" i="19"/>
  <c r="D162" i="17"/>
  <c r="H162" i="17"/>
  <c r="D162" i="15"/>
  <c r="H162" i="15"/>
  <c r="D162" i="19"/>
  <c r="D154" i="17"/>
  <c r="H154" i="17"/>
  <c r="D154" i="15"/>
  <c r="H154" i="15"/>
  <c r="D154" i="19"/>
  <c r="D146" i="17"/>
  <c r="H146" i="17"/>
  <c r="D146" i="15"/>
  <c r="H146" i="15"/>
  <c r="D146" i="19"/>
  <c r="H146" i="19"/>
  <c r="D138" i="17"/>
  <c r="H138" i="17"/>
  <c r="D138" i="15"/>
  <c r="H138" i="15"/>
  <c r="D138" i="19"/>
  <c r="D130" i="17"/>
  <c r="H130" i="17"/>
  <c r="D130" i="15"/>
  <c r="H130" i="15"/>
  <c r="D130" i="19"/>
  <c r="H130" i="19"/>
  <c r="D122" i="17"/>
  <c r="H122" i="17"/>
  <c r="D122" i="15"/>
  <c r="H122" i="15"/>
  <c r="D122" i="19"/>
  <c r="H122" i="19"/>
  <c r="D114" i="17"/>
  <c r="H114" i="17"/>
  <c r="D114" i="15"/>
  <c r="H114" i="15"/>
  <c r="D114" i="19"/>
  <c r="D106" i="17"/>
  <c r="H106" i="17"/>
  <c r="D106" i="15"/>
  <c r="H106" i="15"/>
  <c r="D106" i="19"/>
  <c r="H106" i="19"/>
  <c r="D98" i="15"/>
  <c r="H98" i="15"/>
  <c r="D98" i="19"/>
  <c r="D98" i="17"/>
  <c r="H98" i="17"/>
  <c r="D90" i="17"/>
  <c r="H90" i="17"/>
  <c r="D90" i="19"/>
  <c r="H90" i="19"/>
  <c r="D90" i="15"/>
  <c r="H90" i="15"/>
  <c r="D82" i="17"/>
  <c r="H82" i="17"/>
  <c r="D82" i="19"/>
  <c r="D82" i="15"/>
  <c r="H82" i="15"/>
  <c r="D74" i="17"/>
  <c r="H74" i="17"/>
  <c r="D74" i="15"/>
  <c r="H74" i="15"/>
  <c r="D74" i="19"/>
  <c r="D66" i="17"/>
  <c r="H66" i="17"/>
  <c r="D66" i="19"/>
  <c r="D66" i="15"/>
  <c r="H66" i="15"/>
  <c r="D58" i="17"/>
  <c r="H58" i="17"/>
  <c r="D58" i="15"/>
  <c r="H58" i="15"/>
  <c r="D58" i="19"/>
  <c r="H58" i="19"/>
  <c r="D50" i="17"/>
  <c r="H50" i="17"/>
  <c r="D50" i="19"/>
  <c r="D50" i="15"/>
  <c r="H50" i="15"/>
  <c r="D42" i="17"/>
  <c r="H42" i="17"/>
  <c r="D42" i="15"/>
  <c r="H42" i="15"/>
  <c r="D42" i="19"/>
  <c r="D34" i="17"/>
  <c r="H34" i="17"/>
  <c r="D34" i="15"/>
  <c r="H34" i="15"/>
  <c r="D34" i="19"/>
  <c r="D26" i="17"/>
  <c r="H26" i="17"/>
  <c r="D26" i="15"/>
  <c r="H26" i="15"/>
  <c r="D26" i="19"/>
  <c r="D18" i="17"/>
  <c r="H18" i="17"/>
  <c r="D18" i="15"/>
  <c r="H18" i="15"/>
  <c r="D18" i="19"/>
  <c r="D10" i="17"/>
  <c r="H10" i="17"/>
  <c r="D10" i="15"/>
  <c r="H10" i="15"/>
  <c r="D10" i="19"/>
  <c r="D173" i="17"/>
  <c r="H173" i="17"/>
  <c r="D173" i="15"/>
  <c r="H173" i="15"/>
  <c r="D173" i="19"/>
  <c r="H173" i="19"/>
  <c r="D169" i="17"/>
  <c r="H169" i="17"/>
  <c r="D169" i="15"/>
  <c r="H169" i="15"/>
  <c r="D169" i="19"/>
  <c r="D161" i="17"/>
  <c r="H161" i="17"/>
  <c r="D161" i="15"/>
  <c r="H161" i="15"/>
  <c r="D161" i="19"/>
  <c r="H161" i="19"/>
  <c r="D153" i="17"/>
  <c r="H153" i="17"/>
  <c r="D153" i="15"/>
  <c r="H153" i="15"/>
  <c r="D153" i="19"/>
  <c r="H153" i="19"/>
  <c r="D145" i="17"/>
  <c r="H145" i="17"/>
  <c r="D145" i="15"/>
  <c r="H145" i="15"/>
  <c r="D145" i="19"/>
  <c r="D137" i="17"/>
  <c r="H137" i="17"/>
  <c r="D137" i="15"/>
  <c r="H137" i="15"/>
  <c r="D137" i="19"/>
  <c r="D129" i="17"/>
  <c r="H129" i="17"/>
  <c r="D129" i="15"/>
  <c r="H129" i="15"/>
  <c r="D129" i="19"/>
  <c r="H129" i="19"/>
  <c r="D121" i="17"/>
  <c r="H121" i="17"/>
  <c r="D121" i="15"/>
  <c r="H121" i="15"/>
  <c r="D121" i="19"/>
  <c r="D113" i="17"/>
  <c r="H113" i="17"/>
  <c r="D113" i="15"/>
  <c r="H113" i="15"/>
  <c r="D113" i="19"/>
  <c r="H113" i="19"/>
  <c r="D105" i="17"/>
  <c r="H105" i="17"/>
  <c r="D105" i="15"/>
  <c r="H105" i="15"/>
  <c r="D105" i="19"/>
  <c r="D97" i="17"/>
  <c r="H97" i="17"/>
  <c r="D97" i="15"/>
  <c r="H97" i="15"/>
  <c r="D97" i="19"/>
  <c r="D89" i="17"/>
  <c r="H89" i="17"/>
  <c r="D89" i="15"/>
  <c r="H89" i="15"/>
  <c r="D89" i="19"/>
  <c r="H89" i="19"/>
  <c r="D81" i="17"/>
  <c r="H81" i="17"/>
  <c r="D81" i="15"/>
  <c r="H81" i="15"/>
  <c r="D81" i="19"/>
  <c r="D73" i="17"/>
  <c r="H73" i="17"/>
  <c r="D73" i="15"/>
  <c r="H73" i="15"/>
  <c r="D73" i="19"/>
  <c r="D65" i="17"/>
  <c r="H65" i="17"/>
  <c r="D65" i="15"/>
  <c r="H65" i="15"/>
  <c r="D65" i="19"/>
  <c r="D57" i="17"/>
  <c r="H57" i="17"/>
  <c r="D57" i="15"/>
  <c r="H57" i="15"/>
  <c r="D57" i="19"/>
  <c r="D49" i="17"/>
  <c r="H49" i="17"/>
  <c r="D49" i="15"/>
  <c r="H49" i="15"/>
  <c r="D49" i="19"/>
  <c r="H49" i="19"/>
  <c r="D41" i="17"/>
  <c r="H41" i="17"/>
  <c r="D41" i="15"/>
  <c r="H41" i="15"/>
  <c r="D41" i="19"/>
  <c r="D33" i="17"/>
  <c r="H33" i="17"/>
  <c r="D33" i="19"/>
  <c r="D33" i="15"/>
  <c r="H33" i="15"/>
  <c r="D25" i="17"/>
  <c r="H25" i="17"/>
  <c r="D25" i="15"/>
  <c r="H25" i="15"/>
  <c r="D25" i="19"/>
  <c r="D17" i="17"/>
  <c r="H17" i="17"/>
  <c r="D17" i="19"/>
  <c r="H17" i="19"/>
  <c r="D17" i="15"/>
  <c r="H17" i="15"/>
  <c r="D9" i="17"/>
  <c r="H9" i="17"/>
  <c r="D9" i="15"/>
  <c r="H9" i="15"/>
  <c r="D9" i="19"/>
  <c r="G7" i="17"/>
  <c r="G7" i="15"/>
  <c r="G7" i="19"/>
  <c r="D168" i="17"/>
  <c r="H168" i="17"/>
  <c r="D168" i="15"/>
  <c r="H168" i="15"/>
  <c r="D168" i="19"/>
  <c r="D160" i="17"/>
  <c r="H160" i="17"/>
  <c r="D160" i="15"/>
  <c r="H160" i="15"/>
  <c r="D160" i="19"/>
  <c r="H160" i="19"/>
  <c r="D152" i="17"/>
  <c r="H152" i="17"/>
  <c r="D152" i="15"/>
  <c r="H152" i="15"/>
  <c r="D152" i="19"/>
  <c r="D144" i="17"/>
  <c r="H144" i="17"/>
  <c r="D144" i="19"/>
  <c r="D144" i="15"/>
  <c r="H144" i="15"/>
  <c r="D136" i="17"/>
  <c r="H136" i="17"/>
  <c r="D136" i="15"/>
  <c r="H136" i="15"/>
  <c r="D136" i="19"/>
  <c r="D128" i="17"/>
  <c r="H128" i="17"/>
  <c r="D128" i="15"/>
  <c r="H128" i="15"/>
  <c r="D128" i="19"/>
  <c r="D120" i="17"/>
  <c r="H120" i="17"/>
  <c r="D120" i="15"/>
  <c r="H120" i="15"/>
  <c r="D120" i="19"/>
  <c r="D112" i="17"/>
  <c r="H112" i="17"/>
  <c r="D112" i="15"/>
  <c r="H112" i="15"/>
  <c r="D112" i="19"/>
  <c r="D104" i="17"/>
  <c r="H104" i="17"/>
  <c r="D104" i="15"/>
  <c r="H104" i="15"/>
  <c r="D104" i="19"/>
  <c r="H104" i="19"/>
  <c r="D96" i="17"/>
  <c r="H96" i="17"/>
  <c r="D96" i="19"/>
  <c r="D96" i="15"/>
  <c r="H96" i="15"/>
  <c r="D88" i="17"/>
  <c r="H88" i="17"/>
  <c r="D88" i="15"/>
  <c r="H88" i="15"/>
  <c r="D88" i="19"/>
  <c r="D80" i="17"/>
  <c r="H80" i="17"/>
  <c r="D80" i="19"/>
  <c r="D80" i="15"/>
  <c r="H80" i="15"/>
  <c r="D72" i="17"/>
  <c r="H72" i="17"/>
  <c r="D72" i="15"/>
  <c r="H72" i="15"/>
  <c r="D72" i="19"/>
  <c r="D64" i="15"/>
  <c r="H64" i="15"/>
  <c r="D64" i="19"/>
  <c r="H64" i="19"/>
  <c r="D64" i="17"/>
  <c r="H64" i="17"/>
  <c r="D56" i="17"/>
  <c r="H56" i="17"/>
  <c r="D56" i="15"/>
  <c r="H56" i="15"/>
  <c r="D56" i="19"/>
  <c r="D48" i="17"/>
  <c r="H48" i="17"/>
  <c r="D48" i="15"/>
  <c r="H48" i="15"/>
  <c r="D48" i="19"/>
  <c r="D40" i="17"/>
  <c r="H40" i="17"/>
  <c r="D40" i="15"/>
  <c r="H40" i="15"/>
  <c r="D40" i="19"/>
  <c r="D32" i="17"/>
  <c r="H32" i="17"/>
  <c r="D32" i="15"/>
  <c r="H32" i="15"/>
  <c r="D32" i="19"/>
  <c r="H32" i="19"/>
  <c r="D24" i="17"/>
  <c r="H24" i="17"/>
  <c r="D24" i="15"/>
  <c r="H24" i="15"/>
  <c r="D24" i="19"/>
  <c r="D16" i="17"/>
  <c r="H16" i="17"/>
  <c r="D16" i="15"/>
  <c r="H16" i="15"/>
  <c r="D16" i="19"/>
  <c r="D8" i="17"/>
  <c r="H8" i="17"/>
  <c r="D8" i="15"/>
  <c r="H8" i="15"/>
  <c r="D8" i="19"/>
  <c r="D167" i="17"/>
  <c r="H167" i="17"/>
  <c r="D167" i="19"/>
  <c r="D167" i="15"/>
  <c r="H167" i="15"/>
  <c r="D159" i="17"/>
  <c r="H159" i="17"/>
  <c r="D159" i="15"/>
  <c r="H159" i="15"/>
  <c r="D159" i="19"/>
  <c r="D151" i="17"/>
  <c r="H151" i="17"/>
  <c r="D151" i="15"/>
  <c r="H151" i="15"/>
  <c r="D151" i="19"/>
  <c r="D143" i="17"/>
  <c r="H143" i="17"/>
  <c r="D143" i="15"/>
  <c r="H143" i="15"/>
  <c r="D143" i="19"/>
  <c r="D135" i="17"/>
  <c r="H135" i="17"/>
  <c r="D135" i="15"/>
  <c r="H135" i="15"/>
  <c r="D135" i="19"/>
  <c r="H135" i="19"/>
  <c r="D127" i="17"/>
  <c r="H127" i="17"/>
  <c r="D127" i="15"/>
  <c r="H127" i="15"/>
  <c r="D127" i="19"/>
  <c r="D119" i="17"/>
  <c r="H119" i="17"/>
  <c r="D119" i="15"/>
  <c r="H119" i="15"/>
  <c r="D119" i="19"/>
  <c r="D111" i="17"/>
  <c r="H111" i="17"/>
  <c r="D111" i="15"/>
  <c r="H111" i="15"/>
  <c r="D111" i="19"/>
  <c r="D103" i="17"/>
  <c r="H103" i="17"/>
  <c r="D103" i="15"/>
  <c r="H103" i="15"/>
  <c r="D103" i="19"/>
  <c r="D95" i="17"/>
  <c r="H95" i="17"/>
  <c r="D95" i="15"/>
  <c r="H95" i="15"/>
  <c r="D95" i="19"/>
  <c r="D87" i="17"/>
  <c r="H87" i="17"/>
  <c r="D87" i="15"/>
  <c r="H87" i="15"/>
  <c r="D87" i="19"/>
  <c r="D79" i="17"/>
  <c r="H79" i="17"/>
  <c r="D79" i="15"/>
  <c r="H79" i="15"/>
  <c r="D79" i="19"/>
  <c r="D71" i="17"/>
  <c r="H71" i="17"/>
  <c r="D71" i="15"/>
  <c r="H71" i="15"/>
  <c r="D71" i="19"/>
  <c r="H71" i="19"/>
  <c r="D63" i="17"/>
  <c r="H63" i="17"/>
  <c r="D63" i="15"/>
  <c r="H63" i="15"/>
  <c r="D63" i="19"/>
  <c r="D55" i="17"/>
  <c r="H55" i="17"/>
  <c r="D55" i="15"/>
  <c r="H55" i="15"/>
  <c r="D55" i="19"/>
  <c r="D47" i="17"/>
  <c r="H47" i="17"/>
  <c r="D47" i="15"/>
  <c r="H47" i="15"/>
  <c r="D47" i="19"/>
  <c r="D39" i="17"/>
  <c r="H39" i="17"/>
  <c r="D39" i="15"/>
  <c r="H39" i="15"/>
  <c r="D39" i="19"/>
  <c r="D31" i="17"/>
  <c r="H31" i="17"/>
  <c r="D31" i="15"/>
  <c r="H31" i="15"/>
  <c r="D31" i="19"/>
  <c r="D23" i="17"/>
  <c r="H23" i="17"/>
  <c r="D23" i="15"/>
  <c r="H23" i="15"/>
  <c r="D23" i="19"/>
  <c r="D15" i="17"/>
  <c r="H15" i="17"/>
  <c r="D15" i="15"/>
  <c r="H15" i="15"/>
  <c r="D15" i="19"/>
  <c r="D178" i="17"/>
  <c r="H178" i="17"/>
  <c r="D178" i="15"/>
  <c r="H178" i="15"/>
  <c r="D178" i="19"/>
  <c r="H178" i="19"/>
  <c r="D166" i="17"/>
  <c r="H166" i="17"/>
  <c r="D166" i="15"/>
  <c r="H166" i="15"/>
  <c r="D166" i="19"/>
  <c r="D158" i="17"/>
  <c r="H158" i="17"/>
  <c r="D158" i="15"/>
  <c r="H158" i="15"/>
  <c r="D158" i="19"/>
  <c r="D150" i="17"/>
  <c r="H150" i="17"/>
  <c r="D150" i="15"/>
  <c r="H150" i="15"/>
  <c r="D150" i="19"/>
  <c r="H150" i="19"/>
  <c r="D142" i="17"/>
  <c r="H142" i="17"/>
  <c r="D142" i="15"/>
  <c r="H142" i="15"/>
  <c r="D142" i="19"/>
  <c r="D134" i="17"/>
  <c r="H134" i="17"/>
  <c r="D134" i="15"/>
  <c r="H134" i="15"/>
  <c r="D134" i="19"/>
  <c r="D126" i="17"/>
  <c r="H126" i="17"/>
  <c r="D126" i="15"/>
  <c r="H126" i="15"/>
  <c r="D126" i="19"/>
  <c r="D118" i="17"/>
  <c r="H118" i="17"/>
  <c r="D118" i="15"/>
  <c r="H118" i="15"/>
  <c r="D118" i="19"/>
  <c r="D110" i="17"/>
  <c r="H110" i="17"/>
  <c r="D110" i="15"/>
  <c r="H110" i="15"/>
  <c r="D110" i="19"/>
  <c r="H110" i="19"/>
  <c r="D102" i="15"/>
  <c r="H102" i="15"/>
  <c r="D102" i="17"/>
  <c r="H102" i="17"/>
  <c r="D102" i="19"/>
  <c r="D94" i="15"/>
  <c r="H94" i="15"/>
  <c r="D94" i="19"/>
  <c r="H94" i="19"/>
  <c r="D94" i="17"/>
  <c r="H94" i="17"/>
  <c r="D86" i="17"/>
  <c r="H86" i="17"/>
  <c r="D86" i="15"/>
  <c r="H86" i="15"/>
  <c r="D86" i="19"/>
  <c r="D78" i="17"/>
  <c r="H78" i="17"/>
  <c r="D78" i="15"/>
  <c r="H78" i="15"/>
  <c r="D78" i="19"/>
  <c r="D70" i="17"/>
  <c r="H70" i="17"/>
  <c r="D70" i="15"/>
  <c r="H70" i="15"/>
  <c r="D70" i="19"/>
  <c r="H70" i="19"/>
  <c r="D62" i="17"/>
  <c r="H62" i="17"/>
  <c r="D62" i="15"/>
  <c r="H62" i="15"/>
  <c r="D62" i="19"/>
  <c r="D54" i="17"/>
  <c r="H54" i="17"/>
  <c r="D54" i="15"/>
  <c r="H54" i="15"/>
  <c r="D54" i="19"/>
  <c r="D46" i="17"/>
  <c r="H46" i="17"/>
  <c r="D46" i="15"/>
  <c r="H46" i="15"/>
  <c r="D46" i="19"/>
  <c r="H46" i="19"/>
  <c r="D38" i="17"/>
  <c r="H38" i="17"/>
  <c r="D38" i="15"/>
  <c r="H38" i="15"/>
  <c r="D38" i="19"/>
  <c r="H38" i="19"/>
  <c r="D30" i="17"/>
  <c r="H30" i="17"/>
  <c r="D30" i="15"/>
  <c r="H30" i="15"/>
  <c r="D30" i="19"/>
  <c r="H30" i="19"/>
  <c r="D22" i="17"/>
  <c r="H22" i="17"/>
  <c r="D22" i="15"/>
  <c r="H22" i="15"/>
  <c r="D22" i="19"/>
  <c r="D14" i="17"/>
  <c r="H14" i="17"/>
  <c r="D14" i="15"/>
  <c r="H14" i="15"/>
  <c r="D14" i="19"/>
  <c r="D177" i="17"/>
  <c r="H177" i="17"/>
  <c r="D177" i="15"/>
  <c r="H177" i="15"/>
  <c r="D177" i="19"/>
  <c r="D7" i="17"/>
  <c r="D7" i="15"/>
  <c r="H7" i="15"/>
  <c r="D7" i="19"/>
  <c r="D165" i="17"/>
  <c r="H165" i="17"/>
  <c r="D165" i="15"/>
  <c r="H165" i="15"/>
  <c r="D165" i="19"/>
  <c r="D157" i="17"/>
  <c r="H157" i="17"/>
  <c r="D157" i="15"/>
  <c r="H157" i="15"/>
  <c r="D157" i="19"/>
  <c r="H157" i="19"/>
  <c r="D149" i="17"/>
  <c r="H149" i="17"/>
  <c r="D149" i="15"/>
  <c r="H149" i="15"/>
  <c r="D149" i="19"/>
  <c r="D141" i="17"/>
  <c r="H141" i="17"/>
  <c r="D141" i="15"/>
  <c r="H141" i="15"/>
  <c r="D141" i="19"/>
  <c r="D133" i="17"/>
  <c r="H133" i="17"/>
  <c r="D133" i="15"/>
  <c r="H133" i="15"/>
  <c r="D133" i="19"/>
  <c r="D125" i="17"/>
  <c r="H125" i="17"/>
  <c r="D125" i="15"/>
  <c r="H125" i="15"/>
  <c r="D125" i="19"/>
  <c r="D117" i="17"/>
  <c r="H117" i="17"/>
  <c r="D117" i="15"/>
  <c r="H117" i="15"/>
  <c r="D117" i="19"/>
  <c r="D109" i="17"/>
  <c r="H109" i="17"/>
  <c r="D109" i="15"/>
  <c r="H109" i="15"/>
  <c r="D109" i="19"/>
  <c r="D101" i="17"/>
  <c r="H101" i="17"/>
  <c r="D101" i="15"/>
  <c r="H101" i="15"/>
  <c r="D101" i="19"/>
  <c r="D93" i="17"/>
  <c r="H93" i="17"/>
  <c r="D93" i="15"/>
  <c r="H93" i="15"/>
  <c r="D93" i="19"/>
  <c r="H93" i="19"/>
  <c r="D85" i="17"/>
  <c r="H85" i="17"/>
  <c r="D85" i="19"/>
  <c r="D85" i="15"/>
  <c r="H85" i="15"/>
  <c r="D77" i="17"/>
  <c r="H77" i="17"/>
  <c r="D77" i="15"/>
  <c r="H77" i="15"/>
  <c r="D77" i="19"/>
  <c r="D69" i="17"/>
  <c r="H69" i="17"/>
  <c r="D69" i="15"/>
  <c r="H69" i="15"/>
  <c r="D69" i="19"/>
  <c r="D61" i="17"/>
  <c r="H61" i="17"/>
  <c r="D61" i="15"/>
  <c r="H61" i="15"/>
  <c r="D61" i="19"/>
  <c r="D53" i="17"/>
  <c r="H53" i="17"/>
  <c r="D53" i="15"/>
  <c r="H53" i="15"/>
  <c r="D53" i="19"/>
  <c r="D45" i="17"/>
  <c r="H45" i="17"/>
  <c r="D45" i="15"/>
  <c r="H45" i="15"/>
  <c r="D45" i="19"/>
  <c r="D37" i="17"/>
  <c r="H37" i="17"/>
  <c r="D37" i="15"/>
  <c r="H37" i="15"/>
  <c r="D37" i="19"/>
  <c r="D29" i="17"/>
  <c r="H29" i="17"/>
  <c r="D29" i="15"/>
  <c r="H29" i="15"/>
  <c r="D29" i="19"/>
  <c r="H29" i="19"/>
  <c r="D21" i="17"/>
  <c r="H21" i="17"/>
  <c r="D21" i="15"/>
  <c r="H21" i="15"/>
  <c r="D21" i="19"/>
  <c r="D13" i="17"/>
  <c r="H13" i="17"/>
  <c r="D13" i="15"/>
  <c r="H13" i="15"/>
  <c r="D13" i="19"/>
  <c r="D176" i="17"/>
  <c r="H176" i="17"/>
  <c r="D176" i="15"/>
  <c r="H176" i="15"/>
  <c r="D176" i="19"/>
  <c r="D172" i="17"/>
  <c r="H172" i="17"/>
  <c r="D172" i="19"/>
  <c r="D172" i="15"/>
  <c r="H172" i="15"/>
  <c r="D164" i="17"/>
  <c r="H164" i="17"/>
  <c r="D164" i="15"/>
  <c r="H164" i="15"/>
  <c r="D164" i="19"/>
  <c r="D156" i="17"/>
  <c r="H156" i="17"/>
  <c r="D156" i="15"/>
  <c r="H156" i="15"/>
  <c r="D156" i="19"/>
  <c r="D148" i="17"/>
  <c r="H148" i="17"/>
  <c r="D148" i="15"/>
  <c r="H148" i="15"/>
  <c r="D148" i="19"/>
  <c r="D140" i="17"/>
  <c r="H140" i="17"/>
  <c r="D140" i="15"/>
  <c r="H140" i="15"/>
  <c r="D140" i="19"/>
  <c r="H140" i="19"/>
  <c r="D132" i="17"/>
  <c r="H132" i="17"/>
  <c r="D132" i="19"/>
  <c r="D132" i="15"/>
  <c r="H132" i="15"/>
  <c r="D124" i="17"/>
  <c r="H124" i="17"/>
  <c r="D124" i="19"/>
  <c r="D124" i="15"/>
  <c r="H124" i="15"/>
  <c r="D116" i="17"/>
  <c r="H116" i="17"/>
  <c r="D116" i="19"/>
  <c r="H116" i="19"/>
  <c r="D116" i="15"/>
  <c r="H116" i="15"/>
  <c r="D108" i="17"/>
  <c r="H108" i="17"/>
  <c r="D108" i="19"/>
  <c r="D108" i="15"/>
  <c r="H108" i="15"/>
  <c r="D100" i="17"/>
  <c r="H100" i="17"/>
  <c r="D100" i="19"/>
  <c r="D100" i="15"/>
  <c r="H100" i="15"/>
  <c r="D92" i="17"/>
  <c r="H92" i="17"/>
  <c r="D92" i="19"/>
  <c r="D92" i="15"/>
  <c r="H92" i="15"/>
  <c r="D84" i="17"/>
  <c r="H84" i="17"/>
  <c r="D84" i="15"/>
  <c r="H84" i="15"/>
  <c r="D84" i="19"/>
  <c r="D76" i="17"/>
  <c r="H76" i="17"/>
  <c r="D76" i="19"/>
  <c r="D76" i="15"/>
  <c r="H76" i="15"/>
  <c r="D68" i="17"/>
  <c r="H68" i="17"/>
  <c r="D68" i="15"/>
  <c r="H68" i="15"/>
  <c r="D68" i="19"/>
  <c r="D60" i="19"/>
  <c r="D60" i="17"/>
  <c r="H60" i="17"/>
  <c r="D60" i="15"/>
  <c r="H60" i="15"/>
  <c r="D52" i="17"/>
  <c r="H52" i="17"/>
  <c r="D52" i="15"/>
  <c r="H52" i="15"/>
  <c r="D52" i="19"/>
  <c r="D44" i="17"/>
  <c r="H44" i="17"/>
  <c r="D44" i="19"/>
  <c r="H44" i="19"/>
  <c r="D44" i="15"/>
  <c r="H44" i="15"/>
  <c r="D36" i="17"/>
  <c r="H36" i="17"/>
  <c r="D36" i="15"/>
  <c r="H36" i="15"/>
  <c r="D36" i="19"/>
  <c r="D28" i="15"/>
  <c r="H28" i="15"/>
  <c r="D28" i="19"/>
  <c r="D28" i="17"/>
  <c r="H28" i="17"/>
  <c r="D20" i="15"/>
  <c r="H20" i="15"/>
  <c r="D20" i="17"/>
  <c r="H20" i="17"/>
  <c r="D20" i="19"/>
  <c r="D12" i="17"/>
  <c r="H12" i="17"/>
  <c r="D12" i="15"/>
  <c r="H12" i="15"/>
  <c r="D12" i="19"/>
  <c r="H12" i="19"/>
  <c r="D175" i="17"/>
  <c r="H175" i="17"/>
  <c r="D175" i="15"/>
  <c r="H175" i="15"/>
  <c r="D175" i="19"/>
  <c r="D171" i="17"/>
  <c r="H171" i="17"/>
  <c r="D171" i="15"/>
  <c r="H171" i="15"/>
  <c r="D171" i="19"/>
  <c r="D163" i="17"/>
  <c r="H163" i="17"/>
  <c r="D163" i="15"/>
  <c r="H163" i="15"/>
  <c r="D163" i="19"/>
  <c r="D155" i="17"/>
  <c r="H155" i="17"/>
  <c r="D155" i="15"/>
  <c r="H155" i="15"/>
  <c r="D155" i="19"/>
  <c r="D147" i="17"/>
  <c r="H147" i="17"/>
  <c r="D147" i="15"/>
  <c r="H147" i="15"/>
  <c r="D147" i="19"/>
  <c r="D139" i="17"/>
  <c r="H139" i="17"/>
  <c r="D139" i="19"/>
  <c r="D139" i="15"/>
  <c r="H139" i="15"/>
  <c r="D131" i="17"/>
  <c r="H131" i="17"/>
  <c r="D131" i="15"/>
  <c r="H131" i="15"/>
  <c r="D131" i="19"/>
  <c r="D123" i="17"/>
  <c r="H123" i="17"/>
  <c r="D123" i="15"/>
  <c r="H123" i="15"/>
  <c r="D123" i="19"/>
  <c r="D115" i="17"/>
  <c r="H115" i="17"/>
  <c r="D115" i="15"/>
  <c r="H115" i="15"/>
  <c r="D115" i="19"/>
  <c r="D107" i="17"/>
  <c r="H107" i="17"/>
  <c r="D107" i="15"/>
  <c r="H107" i="15"/>
  <c r="D107" i="19"/>
  <c r="D99" i="17"/>
  <c r="H99" i="17"/>
  <c r="D99" i="15"/>
  <c r="H99" i="15"/>
  <c r="D99" i="19"/>
  <c r="D91" i="17"/>
  <c r="H91" i="17"/>
  <c r="D91" i="15"/>
  <c r="H91" i="15"/>
  <c r="D91" i="19"/>
  <c r="D83" i="17"/>
  <c r="H83" i="17"/>
  <c r="D83" i="15"/>
  <c r="H83" i="15"/>
  <c r="D83" i="19"/>
  <c r="D75" i="17"/>
  <c r="H75" i="17"/>
  <c r="D75" i="15"/>
  <c r="H75" i="15"/>
  <c r="D75" i="19"/>
  <c r="D67" i="17"/>
  <c r="H67" i="17"/>
  <c r="D67" i="15"/>
  <c r="H67" i="15"/>
  <c r="D67" i="19"/>
  <c r="D59" i="17"/>
  <c r="H59" i="17"/>
  <c r="D59" i="15"/>
  <c r="H59" i="15"/>
  <c r="D59" i="19"/>
  <c r="H59" i="19"/>
  <c r="D51" i="17"/>
  <c r="H51" i="17"/>
  <c r="D51" i="15"/>
  <c r="H51" i="15"/>
  <c r="D51" i="19"/>
  <c r="D43" i="17"/>
  <c r="H43" i="17"/>
  <c r="D43" i="15"/>
  <c r="H43" i="15"/>
  <c r="D43" i="19"/>
  <c r="D35" i="17"/>
  <c r="H35" i="17"/>
  <c r="D35" i="15"/>
  <c r="H35" i="15"/>
  <c r="D35" i="19"/>
  <c r="D27" i="17"/>
  <c r="H27" i="17"/>
  <c r="D27" i="15"/>
  <c r="H27" i="15"/>
  <c r="D27" i="19"/>
  <c r="D19" i="17"/>
  <c r="H19" i="17"/>
  <c r="D19" i="15"/>
  <c r="H19" i="15"/>
  <c r="D19" i="19"/>
  <c r="D11" i="17"/>
  <c r="H11" i="17"/>
  <c r="D11" i="15"/>
  <c r="H11" i="15"/>
  <c r="D11" i="19"/>
  <c r="D174" i="17"/>
  <c r="H174" i="17"/>
  <c r="D174" i="15"/>
  <c r="H174" i="15"/>
  <c r="D174" i="19"/>
  <c r="N234" i="3"/>
  <c r="N235" i="3"/>
  <c r="N233" i="3"/>
  <c r="N232" i="3"/>
  <c r="N236" i="3"/>
  <c r="N239" i="3"/>
  <c r="N237" i="3"/>
  <c r="N238" i="3"/>
  <c r="N231" i="3"/>
  <c r="N64" i="19"/>
  <c r="R64" i="19"/>
  <c r="S64" i="19"/>
  <c r="N32" i="19"/>
  <c r="R32" i="19"/>
  <c r="S32" i="19"/>
  <c r="N178" i="19"/>
  <c r="R178" i="19"/>
  <c r="S178" i="19"/>
  <c r="N46" i="19"/>
  <c r="R46" i="19"/>
  <c r="S46" i="19"/>
  <c r="N38" i="19"/>
  <c r="R38" i="19"/>
  <c r="S38" i="19"/>
  <c r="N29" i="19"/>
  <c r="R29" i="19"/>
  <c r="S29" i="19"/>
  <c r="N44" i="19"/>
  <c r="R44" i="19"/>
  <c r="S44" i="19"/>
  <c r="N12" i="19"/>
  <c r="R12" i="19"/>
  <c r="S12" i="19"/>
  <c r="N59" i="19"/>
  <c r="R59" i="19"/>
  <c r="S59" i="19"/>
  <c r="N58" i="19"/>
  <c r="R58" i="19"/>
  <c r="S58" i="19"/>
  <c r="N173" i="19"/>
  <c r="R173" i="19"/>
  <c r="S173" i="19"/>
  <c r="N49" i="19"/>
  <c r="R49" i="19"/>
  <c r="S49" i="19"/>
  <c r="N17" i="19"/>
  <c r="R17" i="19"/>
  <c r="S17" i="19"/>
  <c r="N8" i="3"/>
  <c r="AK8" i="3" a="1"/>
  <c r="AK18" i="3"/>
  <c r="M76" i="3"/>
  <c r="M68" i="3"/>
  <c r="M60" i="3"/>
  <c r="M52" i="3"/>
  <c r="M44" i="3"/>
  <c r="M36" i="3"/>
  <c r="M28" i="3"/>
  <c r="M20" i="3"/>
  <c r="M12" i="3"/>
  <c r="N227" i="3"/>
  <c r="C51" i="21"/>
  <c r="M132" i="3"/>
  <c r="M124" i="3"/>
  <c r="M116" i="3"/>
  <c r="M108" i="3"/>
  <c r="M100" i="3"/>
  <c r="M92" i="3"/>
  <c r="M84" i="3"/>
  <c r="N225" i="3"/>
  <c r="C49" i="21"/>
  <c r="N226" i="3"/>
  <c r="C50" i="21"/>
  <c r="N228" i="3"/>
  <c r="C52" i="21"/>
  <c r="N222" i="3"/>
  <c r="C46" i="21"/>
  <c r="N223" i="3"/>
  <c r="C47" i="21"/>
  <c r="M172" i="3"/>
  <c r="M164" i="3"/>
  <c r="M156" i="3"/>
  <c r="M148" i="3"/>
  <c r="M140" i="3"/>
  <c r="M168" i="3"/>
  <c r="M160" i="3"/>
  <c r="M152" i="3"/>
  <c r="M144" i="3"/>
  <c r="M136" i="3"/>
  <c r="M128" i="3"/>
  <c r="M120" i="3"/>
  <c r="M112" i="3"/>
  <c r="M104" i="3"/>
  <c r="M96" i="3"/>
  <c r="M88" i="3"/>
  <c r="M80" i="3"/>
  <c r="M72" i="3"/>
  <c r="M64" i="3"/>
  <c r="M56" i="3"/>
  <c r="M48" i="3"/>
  <c r="M40" i="3"/>
  <c r="M175" i="3"/>
  <c r="M63" i="3"/>
  <c r="M55" i="3"/>
  <c r="M47" i="3"/>
  <c r="M39" i="3"/>
  <c r="M31" i="3"/>
  <c r="M23" i="3"/>
  <c r="M15" i="3"/>
  <c r="M118" i="3"/>
  <c r="M102" i="3"/>
  <c r="M94" i="3"/>
  <c r="M86" i="3"/>
  <c r="M78" i="3"/>
  <c r="M126" i="3"/>
  <c r="M110" i="3"/>
  <c r="M70" i="3"/>
  <c r="M170" i="3"/>
  <c r="M162" i="3"/>
  <c r="M154" i="3"/>
  <c r="M146" i="3"/>
  <c r="M138" i="3"/>
  <c r="M130" i="3"/>
  <c r="M122" i="3"/>
  <c r="M114" i="3"/>
  <c r="M106" i="3"/>
  <c r="M98" i="3"/>
  <c r="M90" i="3"/>
  <c r="M82" i="3"/>
  <c r="M74" i="3"/>
  <c r="M167" i="3"/>
  <c r="M159" i="3"/>
  <c r="M151" i="3"/>
  <c r="M143" i="3"/>
  <c r="M135" i="3"/>
  <c r="M127" i="3"/>
  <c r="M119" i="3"/>
  <c r="M111" i="3"/>
  <c r="M103" i="3"/>
  <c r="M95" i="3"/>
  <c r="M87" i="3"/>
  <c r="M79" i="3"/>
  <c r="M71" i="3"/>
  <c r="M62" i="3"/>
  <c r="M54" i="3"/>
  <c r="M46" i="3"/>
  <c r="M38" i="3"/>
  <c r="M30" i="3"/>
  <c r="M22" i="3"/>
  <c r="M14" i="3"/>
  <c r="M66" i="3"/>
  <c r="M58" i="3"/>
  <c r="M50" i="3"/>
  <c r="M42" i="3"/>
  <c r="M34" i="3"/>
  <c r="M26" i="3"/>
  <c r="M18" i="3"/>
  <c r="M10" i="3"/>
  <c r="M32" i="3"/>
  <c r="M24" i="3"/>
  <c r="M16" i="3"/>
  <c r="M176" i="3"/>
  <c r="M158" i="3"/>
  <c r="M173" i="3"/>
  <c r="M165" i="3"/>
  <c r="M157" i="3"/>
  <c r="M149" i="3"/>
  <c r="M141" i="3"/>
  <c r="M133" i="3"/>
  <c r="M125" i="3"/>
  <c r="M117" i="3"/>
  <c r="M109" i="3"/>
  <c r="M101" i="3"/>
  <c r="M93" i="3"/>
  <c r="M85" i="3"/>
  <c r="M77" i="3"/>
  <c r="M69" i="3"/>
  <c r="M61" i="3"/>
  <c r="M53" i="3"/>
  <c r="M45" i="3"/>
  <c r="M37" i="3"/>
  <c r="M29" i="3"/>
  <c r="M21" i="3"/>
  <c r="M13" i="3"/>
  <c r="M166" i="3"/>
  <c r="M134" i="3"/>
  <c r="M142" i="3"/>
  <c r="M179" i="3"/>
  <c r="M171" i="3"/>
  <c r="M163" i="3"/>
  <c r="M155" i="3"/>
  <c r="M147" i="3"/>
  <c r="M139" i="3"/>
  <c r="M131" i="3"/>
  <c r="M123" i="3"/>
  <c r="M115" i="3"/>
  <c r="M107" i="3"/>
  <c r="M99" i="3"/>
  <c r="M91" i="3"/>
  <c r="M83" i="3"/>
  <c r="M75" i="3"/>
  <c r="M67" i="3"/>
  <c r="M59" i="3"/>
  <c r="M51" i="3"/>
  <c r="M43" i="3"/>
  <c r="M35" i="3"/>
  <c r="M27" i="3"/>
  <c r="M19" i="3"/>
  <c r="M11" i="3"/>
  <c r="M174" i="3"/>
  <c r="M150" i="3"/>
  <c r="M177" i="3"/>
  <c r="M169" i="3"/>
  <c r="M161" i="3"/>
  <c r="M153" i="3"/>
  <c r="M145" i="3"/>
  <c r="M137" i="3"/>
  <c r="M129" i="3"/>
  <c r="M121" i="3"/>
  <c r="M113" i="3"/>
  <c r="M105" i="3"/>
  <c r="M97" i="3"/>
  <c r="M89" i="3"/>
  <c r="M81" i="3"/>
  <c r="M73" i="3"/>
  <c r="M65" i="3"/>
  <c r="M57" i="3"/>
  <c r="M49" i="3"/>
  <c r="M41" i="3"/>
  <c r="M33" i="3"/>
  <c r="M25" i="3"/>
  <c r="M17" i="3"/>
  <c r="M9" i="3"/>
  <c r="M178" i="3"/>
  <c r="D5" i="1"/>
  <c r="L5" i="1"/>
  <c r="T5" i="1"/>
  <c r="AB5" i="1"/>
  <c r="AJ5" i="1"/>
  <c r="AR5" i="1"/>
  <c r="AZ5" i="1"/>
  <c r="FP5" i="1"/>
  <c r="BB5" i="1"/>
  <c r="GN5" i="1"/>
  <c r="FX5" i="1"/>
  <c r="GF5" i="1"/>
  <c r="FW5" i="1"/>
  <c r="GE5" i="1"/>
  <c r="GM5" i="1"/>
  <c r="BH5" i="1"/>
  <c r="BP5" i="1"/>
  <c r="BX5" i="1"/>
  <c r="CF5" i="1"/>
  <c r="CN5" i="1"/>
  <c r="CV5" i="1"/>
  <c r="DD5" i="1"/>
  <c r="DL5" i="1"/>
  <c r="DT5" i="1"/>
  <c r="EB5" i="1"/>
  <c r="EJ5" i="1"/>
  <c r="ER5" i="1"/>
  <c r="EZ5" i="1"/>
  <c r="FH5" i="1"/>
  <c r="DN5" i="1"/>
  <c r="AD5" i="1"/>
  <c r="AT5" i="1"/>
  <c r="BR5" i="1"/>
  <c r="DF5" i="1"/>
  <c r="DV5" i="1"/>
  <c r="ED5" i="1"/>
  <c r="ET5" i="1"/>
  <c r="FZ5" i="1"/>
  <c r="GH5" i="1"/>
  <c r="F5" i="1"/>
  <c r="V5" i="1"/>
  <c r="AL5" i="1"/>
  <c r="BJ5" i="1"/>
  <c r="BZ5" i="1"/>
  <c r="CH5" i="1"/>
  <c r="CP5" i="1"/>
  <c r="EL5" i="1"/>
  <c r="FB5" i="1"/>
  <c r="FR5" i="1"/>
  <c r="N5" i="1"/>
  <c r="CX5" i="1"/>
  <c r="FJ5" i="1"/>
  <c r="E5" i="1"/>
  <c r="M5" i="1"/>
  <c r="U5" i="1"/>
  <c r="AC5" i="1"/>
  <c r="AK5" i="1"/>
  <c r="AS5" i="1"/>
  <c r="BA5" i="1"/>
  <c r="BI5" i="1"/>
  <c r="BQ5" i="1"/>
  <c r="BY5" i="1"/>
  <c r="CG5" i="1"/>
  <c r="CO5" i="1"/>
  <c r="CW5" i="1"/>
  <c r="DE5" i="1"/>
  <c r="DM5" i="1"/>
  <c r="DU5" i="1"/>
  <c r="EC5" i="1"/>
  <c r="EK5" i="1"/>
  <c r="ES5" i="1"/>
  <c r="FA5" i="1"/>
  <c r="FI5" i="1"/>
  <c r="FQ5" i="1"/>
  <c r="FY5" i="1"/>
  <c r="GG5" i="1"/>
  <c r="GO5" i="1"/>
  <c r="G5" i="1"/>
  <c r="O5" i="1"/>
  <c r="W5" i="1"/>
  <c r="AE5" i="1"/>
  <c r="AM5" i="1"/>
  <c r="AU5" i="1"/>
  <c r="BC5" i="1"/>
  <c r="BK5" i="1"/>
  <c r="BS5" i="1"/>
  <c r="CA5" i="1"/>
  <c r="CI5" i="1"/>
  <c r="CQ5" i="1"/>
  <c r="CY5" i="1"/>
  <c r="DG5" i="1"/>
  <c r="DO5" i="1"/>
  <c r="DW5" i="1"/>
  <c r="EE5" i="1"/>
  <c r="EM5" i="1"/>
  <c r="EU5" i="1"/>
  <c r="FC5" i="1"/>
  <c r="FK5" i="1"/>
  <c r="FS5" i="1"/>
  <c r="GA5" i="1"/>
  <c r="GI5" i="1"/>
  <c r="H5" i="1"/>
  <c r="P5" i="1"/>
  <c r="X5" i="1"/>
  <c r="AF5" i="1"/>
  <c r="AN5" i="1"/>
  <c r="AV5" i="1"/>
  <c r="BD5" i="1"/>
  <c r="BL5" i="1"/>
  <c r="BT5" i="1"/>
  <c r="CB5" i="1"/>
  <c r="CJ5" i="1"/>
  <c r="CR5" i="1"/>
  <c r="CZ5" i="1"/>
  <c r="DH5" i="1"/>
  <c r="DP5" i="1"/>
  <c r="DX5" i="1"/>
  <c r="EF5" i="1"/>
  <c r="EN5" i="1"/>
  <c r="EV5" i="1"/>
  <c r="FD5" i="1"/>
  <c r="FL5" i="1"/>
  <c r="FT5" i="1"/>
  <c r="GB5" i="1"/>
  <c r="GJ5" i="1"/>
  <c r="I5" i="1"/>
  <c r="Q5" i="1"/>
  <c r="Y5" i="1"/>
  <c r="AG5" i="1"/>
  <c r="AO5" i="1"/>
  <c r="AW5" i="1"/>
  <c r="BE5" i="1"/>
  <c r="BM5" i="1"/>
  <c r="BU5" i="1"/>
  <c r="CC5" i="1"/>
  <c r="CK5" i="1"/>
  <c r="CS5" i="1"/>
  <c r="DA5" i="1"/>
  <c r="DI5" i="1"/>
  <c r="DQ5" i="1"/>
  <c r="DY5" i="1"/>
  <c r="EG5" i="1"/>
  <c r="EO5" i="1"/>
  <c r="EW5" i="1"/>
  <c r="FE5" i="1"/>
  <c r="FM5" i="1"/>
  <c r="FU5" i="1"/>
  <c r="GC5" i="1"/>
  <c r="GK5" i="1"/>
  <c r="J5" i="1"/>
  <c r="R5" i="1"/>
  <c r="Z5" i="1"/>
  <c r="AH5" i="1"/>
  <c r="AP5" i="1"/>
  <c r="AX5" i="1"/>
  <c r="BF5" i="1"/>
  <c r="BN5" i="1"/>
  <c r="BV5" i="1"/>
  <c r="CD5" i="1"/>
  <c r="CL5" i="1"/>
  <c r="CT5" i="1"/>
  <c r="DB5" i="1"/>
  <c r="DJ5" i="1"/>
  <c r="DR5" i="1"/>
  <c r="DZ5" i="1"/>
  <c r="EH5" i="1"/>
  <c r="EP5" i="1"/>
  <c r="EX5" i="1"/>
  <c r="FF5" i="1"/>
  <c r="FN5" i="1"/>
  <c r="FV5" i="1"/>
  <c r="GD5" i="1"/>
  <c r="GL5" i="1"/>
  <c r="K5" i="1"/>
  <c r="S5" i="1"/>
  <c r="AA5" i="1"/>
  <c r="AI5" i="1"/>
  <c r="AQ5" i="1"/>
  <c r="AY5" i="1"/>
  <c r="BG5" i="1"/>
  <c r="BO5" i="1"/>
  <c r="BW5" i="1"/>
  <c r="CE5" i="1"/>
  <c r="CM5" i="1"/>
  <c r="CU5" i="1"/>
  <c r="DC5" i="1"/>
  <c r="DK5" i="1"/>
  <c r="DS5" i="1"/>
  <c r="EA5" i="1"/>
  <c r="EI5" i="1"/>
  <c r="EQ5" i="1"/>
  <c r="EY5" i="1"/>
  <c r="FG5" i="1"/>
  <c r="FO5" i="1"/>
  <c r="H124" i="19"/>
  <c r="N30" i="19"/>
  <c r="R30" i="19"/>
  <c r="S30" i="19"/>
  <c r="N27" i="19"/>
  <c r="R27" i="19"/>
  <c r="S27" i="19"/>
  <c r="H27" i="19"/>
  <c r="H91" i="19"/>
  <c r="H155" i="19"/>
  <c r="N60" i="19"/>
  <c r="R60" i="19"/>
  <c r="S60" i="19"/>
  <c r="H60" i="19"/>
  <c r="N61" i="19"/>
  <c r="R61" i="19"/>
  <c r="S61" i="19"/>
  <c r="H61" i="19"/>
  <c r="H125" i="19"/>
  <c r="N14" i="19"/>
  <c r="R14" i="19"/>
  <c r="S14" i="19"/>
  <c r="H14" i="19"/>
  <c r="H78" i="19"/>
  <c r="H142" i="19"/>
  <c r="N39" i="19"/>
  <c r="R39" i="19"/>
  <c r="S39" i="19"/>
  <c r="H39" i="19"/>
  <c r="H103" i="19"/>
  <c r="H128" i="19"/>
  <c r="H81" i="19"/>
  <c r="H145" i="19"/>
  <c r="N34" i="19"/>
  <c r="R34" i="19"/>
  <c r="S34" i="19"/>
  <c r="H34" i="19"/>
  <c r="H162" i="19"/>
  <c r="H180" i="23"/>
  <c r="N51" i="19"/>
  <c r="R51" i="19"/>
  <c r="S51" i="19"/>
  <c r="H51" i="19"/>
  <c r="H115" i="19"/>
  <c r="N175" i="19"/>
  <c r="R175" i="19"/>
  <c r="S175" i="19"/>
  <c r="H175" i="19"/>
  <c r="N68" i="19"/>
  <c r="R68" i="19"/>
  <c r="S68" i="19"/>
  <c r="H68" i="19"/>
  <c r="H108" i="19"/>
  <c r="H172" i="19"/>
  <c r="N21" i="19"/>
  <c r="R21" i="19"/>
  <c r="S21" i="19"/>
  <c r="H21" i="19"/>
  <c r="H149" i="19"/>
  <c r="H102" i="19"/>
  <c r="H166" i="19"/>
  <c r="N63" i="19"/>
  <c r="R63" i="19"/>
  <c r="S63" i="19"/>
  <c r="H63" i="19"/>
  <c r="H127" i="19"/>
  <c r="H167" i="19"/>
  <c r="N24" i="19"/>
  <c r="R24" i="19"/>
  <c r="S24" i="19"/>
  <c r="H24" i="19"/>
  <c r="H88" i="19"/>
  <c r="H152" i="19"/>
  <c r="N41" i="19"/>
  <c r="R41" i="19"/>
  <c r="S41" i="19"/>
  <c r="H41" i="19"/>
  <c r="H105" i="19"/>
  <c r="H169" i="19"/>
  <c r="H98" i="19"/>
  <c r="N11" i="19"/>
  <c r="R11" i="19"/>
  <c r="S11" i="19"/>
  <c r="H11" i="19"/>
  <c r="H75" i="19"/>
  <c r="H132" i="19"/>
  <c r="H156" i="19"/>
  <c r="N45" i="19"/>
  <c r="R45" i="19"/>
  <c r="S45" i="19"/>
  <c r="H45" i="19"/>
  <c r="H85" i="19"/>
  <c r="H109" i="19"/>
  <c r="N7" i="19"/>
  <c r="H7" i="19"/>
  <c r="N62" i="19"/>
  <c r="R62" i="19"/>
  <c r="S62" i="19"/>
  <c r="H62" i="19"/>
  <c r="H126" i="19"/>
  <c r="N23" i="19"/>
  <c r="R23" i="19"/>
  <c r="S23" i="19"/>
  <c r="H23" i="19"/>
  <c r="H87" i="19"/>
  <c r="H151" i="19"/>
  <c r="N48" i="19"/>
  <c r="R48" i="19"/>
  <c r="S48" i="19"/>
  <c r="H48" i="19"/>
  <c r="H112" i="19"/>
  <c r="N65" i="19"/>
  <c r="R65" i="19"/>
  <c r="S65" i="19"/>
  <c r="H65" i="19"/>
  <c r="N18" i="19"/>
  <c r="R18" i="19"/>
  <c r="S18" i="19"/>
  <c r="H18" i="19"/>
  <c r="N35" i="19"/>
  <c r="R35" i="19"/>
  <c r="S35" i="19"/>
  <c r="H35" i="19"/>
  <c r="H99" i="19"/>
  <c r="H139" i="19"/>
  <c r="H163" i="19"/>
  <c r="N28" i="19"/>
  <c r="R28" i="19"/>
  <c r="S28" i="19"/>
  <c r="H28" i="19"/>
  <c r="N52" i="19"/>
  <c r="R52" i="19"/>
  <c r="S52" i="19"/>
  <c r="H52" i="19"/>
  <c r="H92" i="19"/>
  <c r="N176" i="19"/>
  <c r="R176" i="19"/>
  <c r="S176" i="19"/>
  <c r="H176" i="19"/>
  <c r="H69" i="19"/>
  <c r="H133" i="19"/>
  <c r="H180" i="15"/>
  <c r="N22" i="19"/>
  <c r="R22" i="19"/>
  <c r="S22" i="19"/>
  <c r="H22" i="19"/>
  <c r="H86" i="19"/>
  <c r="N47" i="19"/>
  <c r="R47" i="19"/>
  <c r="S47" i="19"/>
  <c r="H47" i="19"/>
  <c r="H111" i="19"/>
  <c r="N8" i="19"/>
  <c r="R8" i="19"/>
  <c r="S8" i="19"/>
  <c r="H8" i="19"/>
  <c r="H72" i="19"/>
  <c r="H136" i="19"/>
  <c r="N25" i="19"/>
  <c r="R25" i="19"/>
  <c r="S25" i="19"/>
  <c r="H25" i="19"/>
  <c r="N42" i="19"/>
  <c r="R42" i="19"/>
  <c r="S42" i="19"/>
  <c r="H42" i="19"/>
  <c r="H82" i="19"/>
  <c r="H123" i="19"/>
  <c r="N7" i="17" a="1"/>
  <c r="H7" i="17"/>
  <c r="H180" i="17"/>
  <c r="N19" i="19"/>
  <c r="R19" i="19"/>
  <c r="S19" i="19"/>
  <c r="H19" i="19"/>
  <c r="H83" i="19"/>
  <c r="H147" i="19"/>
  <c r="N36" i="19"/>
  <c r="R36" i="19"/>
  <c r="S36" i="19"/>
  <c r="H36" i="19"/>
  <c r="H76" i="19"/>
  <c r="H164" i="19"/>
  <c r="N53" i="19"/>
  <c r="R53" i="19"/>
  <c r="S53" i="19"/>
  <c r="H53" i="19"/>
  <c r="H117" i="19"/>
  <c r="N177" i="19"/>
  <c r="R177" i="19"/>
  <c r="S177" i="19"/>
  <c r="H177" i="19"/>
  <c r="H134" i="19"/>
  <c r="N31" i="19"/>
  <c r="R31" i="19"/>
  <c r="S31" i="19"/>
  <c r="H31" i="19"/>
  <c r="H95" i="19"/>
  <c r="H159" i="19"/>
  <c r="N56" i="19"/>
  <c r="R56" i="19"/>
  <c r="S56" i="19"/>
  <c r="H56" i="19"/>
  <c r="H96" i="19"/>
  <c r="H120" i="19"/>
  <c r="N9" i="19"/>
  <c r="R9" i="19"/>
  <c r="S9" i="19"/>
  <c r="H9" i="19"/>
  <c r="H73" i="19"/>
  <c r="H137" i="19"/>
  <c r="N26" i="19"/>
  <c r="R26" i="19"/>
  <c r="S26" i="19"/>
  <c r="H26" i="19"/>
  <c r="N66" i="19"/>
  <c r="R66" i="19"/>
  <c r="S66" i="19"/>
  <c r="H66" i="19"/>
  <c r="H154" i="19"/>
  <c r="N43" i="19"/>
  <c r="R43" i="19"/>
  <c r="S43" i="19"/>
  <c r="H43" i="19"/>
  <c r="H107" i="19"/>
  <c r="H171" i="19"/>
  <c r="H100" i="19"/>
  <c r="N13" i="19"/>
  <c r="R13" i="19"/>
  <c r="S13" i="19"/>
  <c r="H13" i="19"/>
  <c r="H77" i="19"/>
  <c r="H141" i="19"/>
  <c r="H158" i="19"/>
  <c r="N55" i="19"/>
  <c r="R55" i="19"/>
  <c r="S55" i="19"/>
  <c r="H55" i="19"/>
  <c r="H119" i="19"/>
  <c r="N16" i="19"/>
  <c r="R16" i="19"/>
  <c r="S16" i="19"/>
  <c r="H16" i="19"/>
  <c r="H97" i="19"/>
  <c r="H114" i="19"/>
  <c r="N174" i="19"/>
  <c r="R174" i="19"/>
  <c r="S174" i="19"/>
  <c r="H174" i="19"/>
  <c r="N67" i="19"/>
  <c r="R67" i="19"/>
  <c r="S67" i="19"/>
  <c r="H67" i="19"/>
  <c r="H131" i="19"/>
  <c r="N20" i="19"/>
  <c r="R20" i="19"/>
  <c r="S20" i="19"/>
  <c r="H20" i="19"/>
  <c r="H84" i="19"/>
  <c r="H148" i="19"/>
  <c r="N37" i="19"/>
  <c r="R37" i="19"/>
  <c r="S37" i="19"/>
  <c r="H37" i="19"/>
  <c r="H101" i="19"/>
  <c r="H165" i="19"/>
  <c r="N54" i="19"/>
  <c r="R54" i="19"/>
  <c r="S54" i="19"/>
  <c r="H54" i="19"/>
  <c r="H118" i="19"/>
  <c r="N15" i="19"/>
  <c r="R15" i="19"/>
  <c r="S15" i="19"/>
  <c r="H15" i="19"/>
  <c r="H79" i="19"/>
  <c r="H143" i="19"/>
  <c r="N40" i="19"/>
  <c r="R40" i="19"/>
  <c r="S40" i="19"/>
  <c r="H40" i="19"/>
  <c r="H80" i="19"/>
  <c r="H144" i="19"/>
  <c r="H168" i="19"/>
  <c r="N33" i="19"/>
  <c r="R33" i="19"/>
  <c r="S33" i="19"/>
  <c r="H33" i="19"/>
  <c r="N57" i="19"/>
  <c r="R57" i="19"/>
  <c r="S57" i="19"/>
  <c r="H57" i="19"/>
  <c r="H121" i="19"/>
  <c r="N10" i="19"/>
  <c r="R10" i="19"/>
  <c r="S10" i="19"/>
  <c r="H10" i="19"/>
  <c r="N50" i="19"/>
  <c r="R50" i="19"/>
  <c r="S50" i="19"/>
  <c r="H50" i="19"/>
  <c r="H74" i="19"/>
  <c r="H138" i="19"/>
  <c r="R7" i="23"/>
  <c r="S7" i="23"/>
  <c r="R175" i="23"/>
  <c r="AK67" i="3"/>
  <c r="AK21" i="3"/>
  <c r="AK35" i="3"/>
  <c r="AK26" i="3"/>
  <c r="AK10" i="3"/>
  <c r="AK34" i="3"/>
  <c r="AK22" i="3"/>
  <c r="AK68" i="3"/>
  <c r="AK11" i="3"/>
  <c r="AK36" i="3"/>
  <c r="AK15" i="3"/>
  <c r="AK17" i="3"/>
  <c r="AK23" i="3"/>
  <c r="AK39" i="3"/>
  <c r="AK69" i="3"/>
  <c r="AK43" i="3"/>
  <c r="AK37" i="3"/>
  <c r="AK31" i="3"/>
  <c r="AK66" i="3"/>
  <c r="AK9" i="3"/>
  <c r="AK58" i="3"/>
  <c r="AK59" i="3"/>
  <c r="AK12" i="3"/>
  <c r="AK27" i="3"/>
  <c r="AK42" i="3"/>
  <c r="AK25" i="3"/>
  <c r="AK30" i="3"/>
  <c r="AK56" i="3"/>
  <c r="AK33" i="3"/>
  <c r="AK60" i="3"/>
  <c r="AK13" i="3"/>
  <c r="AK28" i="3"/>
  <c r="AK41" i="3"/>
  <c r="AK63" i="3"/>
  <c r="AK64" i="3"/>
  <c r="AK55" i="3"/>
  <c r="AK57" i="3"/>
  <c r="AK61" i="3"/>
  <c r="AK44" i="3"/>
  <c r="AK29" i="3"/>
  <c r="AK65" i="3"/>
  <c r="AK49" i="3"/>
  <c r="AK14" i="3"/>
  <c r="AK16" i="3"/>
  <c r="AK46" i="3"/>
  <c r="AK51" i="3"/>
  <c r="AK19" i="3"/>
  <c r="AK45" i="3"/>
  <c r="AK54" i="3"/>
  <c r="AK38" i="3"/>
  <c r="AK62" i="3"/>
  <c r="AK50" i="3"/>
  <c r="AK32" i="3"/>
  <c r="AK52" i="3"/>
  <c r="AK20" i="3"/>
  <c r="AK53" i="3"/>
  <c r="AK40" i="3"/>
  <c r="AK24" i="3"/>
  <c r="AK48" i="3"/>
  <c r="AK47" i="3"/>
  <c r="N230" i="3"/>
  <c r="N240" i="3"/>
  <c r="AK8" i="3"/>
  <c r="C18" i="21"/>
  <c r="N56" i="17"/>
  <c r="N50" i="17"/>
  <c r="N177" i="17"/>
  <c r="N63" i="17"/>
  <c r="N178" i="17"/>
  <c r="N32" i="17"/>
  <c r="N25" i="17"/>
  <c r="N19" i="17"/>
  <c r="N51" i="17"/>
  <c r="N20" i="17"/>
  <c r="N13" i="17"/>
  <c r="N53" i="17"/>
  <c r="N31" i="17"/>
  <c r="N18" i="17"/>
  <c r="N65" i="17"/>
  <c r="N26" i="17"/>
  <c r="N58" i="17"/>
  <c r="N60" i="17"/>
  <c r="N14" i="17"/>
  <c r="N8" i="17"/>
  <c r="N46" i="17"/>
  <c r="N33" i="17"/>
  <c r="N27" i="17"/>
  <c r="N28" i="17"/>
  <c r="N21" i="17"/>
  <c r="N61" i="17"/>
  <c r="N62" i="17"/>
  <c r="N39" i="17"/>
  <c r="N48" i="17"/>
  <c r="N37" i="17"/>
  <c r="N54" i="17"/>
  <c r="N40" i="17"/>
  <c r="N57" i="17"/>
  <c r="N12" i="17"/>
  <c r="N66" i="17"/>
  <c r="N34" i="17"/>
  <c r="N67" i="17"/>
  <c r="N68" i="17"/>
  <c r="N59" i="17"/>
  <c r="N29" i="17"/>
  <c r="N49" i="17"/>
  <c r="N173" i="17"/>
  <c r="N41" i="17"/>
  <c r="N174" i="17"/>
  <c r="N35" i="17"/>
  <c r="N175" i="17"/>
  <c r="N36" i="17"/>
  <c r="N30" i="17"/>
  <c r="N16" i="17"/>
  <c r="O7" i="17"/>
  <c r="P47" i="17"/>
  <c r="P26" i="17"/>
  <c r="P50" i="17"/>
  <c r="Q63" i="17"/>
  <c r="Q175" i="17"/>
  <c r="P60" i="17"/>
  <c r="P37" i="17"/>
  <c r="O64" i="17"/>
  <c r="Q9" i="17"/>
  <c r="P24" i="17"/>
  <c r="Q37" i="17"/>
  <c r="P64" i="17"/>
  <c r="O47" i="17"/>
  <c r="Q51" i="17"/>
  <c r="O65" i="17"/>
  <c r="O12" i="17"/>
  <c r="O52" i="17"/>
  <c r="P177" i="17"/>
  <c r="P23" i="17"/>
  <c r="P63" i="17"/>
  <c r="P175" i="17"/>
  <c r="Q39" i="17"/>
  <c r="Q33" i="17"/>
  <c r="O26" i="17"/>
  <c r="P55" i="17"/>
  <c r="O66" i="17"/>
  <c r="Q25" i="17"/>
  <c r="P18" i="17"/>
  <c r="P178" i="17"/>
  <c r="O32" i="17"/>
  <c r="O55" i="17"/>
  <c r="P16" i="17"/>
  <c r="O43" i="17"/>
  <c r="O62" i="17"/>
  <c r="Q176" i="17"/>
  <c r="P30" i="17"/>
  <c r="Q43" i="17"/>
  <c r="Q30" i="17"/>
  <c r="O44" i="17"/>
  <c r="P57" i="17"/>
  <c r="P15" i="17"/>
  <c r="O42" i="17"/>
  <c r="Q68" i="17"/>
  <c r="Q31" i="17"/>
  <c r="O45" i="17"/>
  <c r="P20" i="17"/>
  <c r="O8" i="17"/>
  <c r="Q18" i="17"/>
  <c r="Q42" i="17"/>
  <c r="O19" i="17"/>
  <c r="Q29" i="17"/>
  <c r="P36" i="17"/>
  <c r="P11" i="17"/>
  <c r="O38" i="17"/>
  <c r="Q48" i="17"/>
  <c r="O13" i="17"/>
  <c r="Q19" i="17"/>
  <c r="P46" i="17"/>
  <c r="O57" i="17"/>
  <c r="P174" i="17"/>
  <c r="P10" i="17"/>
  <c r="O20" i="17"/>
  <c r="Q46" i="17"/>
  <c r="Q44" i="17"/>
  <c r="O58" i="17"/>
  <c r="P44" i="17"/>
  <c r="P58" i="17"/>
  <c r="Q20" i="17"/>
  <c r="Q36" i="17"/>
  <c r="P68" i="17"/>
  <c r="O61" i="17"/>
  <c r="O173" i="17"/>
  <c r="P13" i="17"/>
  <c r="Q50" i="17"/>
  <c r="P61" i="17"/>
  <c r="P8" i="17"/>
  <c r="P48" i="17"/>
  <c r="Q173" i="17"/>
  <c r="Q16" i="17"/>
  <c r="O30" i="17"/>
  <c r="P43" i="17"/>
  <c r="P67" i="17"/>
  <c r="Q11" i="17"/>
  <c r="O25" i="17"/>
  <c r="Q35" i="17"/>
  <c r="Q17" i="17"/>
  <c r="P25" i="17"/>
  <c r="P65" i="17"/>
  <c r="O10" i="17"/>
  <c r="O34" i="17"/>
  <c r="P34" i="17"/>
  <c r="P21" i="17"/>
  <c r="O56" i="17"/>
  <c r="O27" i="17"/>
  <c r="Q45" i="17"/>
  <c r="Q61" i="17"/>
  <c r="P176" i="17"/>
  <c r="Q40" i="17"/>
  <c r="O174" i="17"/>
  <c r="O9" i="17"/>
  <c r="Q54" i="17"/>
  <c r="O53" i="17"/>
  <c r="O40" i="17"/>
  <c r="O23" i="17"/>
  <c r="P27" i="17"/>
  <c r="P59" i="17"/>
  <c r="Q27" i="17"/>
  <c r="Q22" i="17"/>
  <c r="P12" i="17"/>
  <c r="Q60" i="17"/>
  <c r="Q23" i="17"/>
  <c r="Q10" i="17"/>
  <c r="Q178" i="17"/>
  <c r="Q13" i="17"/>
  <c r="O46" i="17"/>
  <c r="O49" i="17"/>
  <c r="Q67" i="17"/>
  <c r="Q174" i="17"/>
  <c r="P39" i="17"/>
  <c r="P42" i="17"/>
  <c r="Q58" i="17"/>
  <c r="O51" i="17"/>
  <c r="O67" i="17"/>
  <c r="O14" i="17"/>
  <c r="O31" i="17"/>
  <c r="P14" i="17"/>
  <c r="P9" i="17"/>
  <c r="P41" i="17"/>
  <c r="O16" i="17"/>
  <c r="P29" i="17"/>
  <c r="P28" i="17"/>
  <c r="Q49" i="17"/>
  <c r="O33" i="17"/>
  <c r="Q62" i="17"/>
  <c r="Q177" i="17"/>
  <c r="O29" i="17"/>
  <c r="Q41" i="17"/>
  <c r="Q21" i="17"/>
  <c r="P40" i="17"/>
  <c r="P19" i="17"/>
  <c r="Q32" i="17"/>
  <c r="P51" i="17"/>
  <c r="Q64" i="17"/>
  <c r="P54" i="17"/>
  <c r="O28" i="17"/>
  <c r="Q47" i="17"/>
  <c r="P66" i="17"/>
  <c r="O22" i="17"/>
  <c r="O63" i="17"/>
  <c r="O177" i="17"/>
  <c r="P49" i="17"/>
  <c r="P7" i="17"/>
  <c r="Q34" i="17"/>
  <c r="P53" i="17"/>
  <c r="O59" i="17"/>
  <c r="P22" i="17"/>
  <c r="P33" i="17"/>
  <c r="O68" i="17"/>
  <c r="O36" i="17"/>
  <c r="P38" i="17"/>
  <c r="Q24" i="17"/>
  <c r="P32" i="17"/>
  <c r="Q66" i="17"/>
  <c r="P17" i="17"/>
  <c r="Q8" i="17"/>
  <c r="P35" i="17"/>
  <c r="Q26" i="17"/>
  <c r="Q52" i="17"/>
  <c r="O21" i="17"/>
  <c r="O175" i="17"/>
  <c r="Q12" i="17"/>
  <c r="Q28" i="17"/>
  <c r="Q65" i="17"/>
  <c r="O178" i="17"/>
  <c r="Q14" i="17"/>
  <c r="O39" i="17"/>
  <c r="P52" i="17"/>
  <c r="O11" i="17"/>
  <c r="P45" i="17"/>
  <c r="Q55" i="17"/>
  <c r="O50" i="17"/>
  <c r="Q57" i="17"/>
  <c r="O176" i="17"/>
  <c r="P31" i="17"/>
  <c r="O24" i="17"/>
  <c r="Q15" i="17"/>
  <c r="P173" i="17"/>
  <c r="P62" i="17"/>
  <c r="P56" i="17"/>
  <c r="O37" i="17"/>
  <c r="O60" i="17"/>
  <c r="O41" i="17"/>
  <c r="O35" i="17"/>
  <c r="O18" i="17"/>
  <c r="Q59" i="17"/>
  <c r="O54" i="17"/>
  <c r="Q53" i="17"/>
  <c r="Q38" i="17"/>
  <c r="O17" i="17"/>
  <c r="Q56" i="17"/>
  <c r="O48" i="17"/>
  <c r="O15" i="17"/>
  <c r="N9" i="17"/>
  <c r="N10" i="17"/>
  <c r="N42" i="17"/>
  <c r="N11" i="17"/>
  <c r="N7" i="17"/>
  <c r="N15" i="17"/>
  <c r="N55" i="17"/>
  <c r="N17" i="17"/>
  <c r="N43" i="17"/>
  <c r="N44" i="17"/>
  <c r="N45" i="17"/>
  <c r="N38" i="17"/>
  <c r="N23" i="17"/>
  <c r="N24" i="17"/>
  <c r="N64" i="17"/>
  <c r="N52" i="17"/>
  <c r="N176" i="17"/>
  <c r="N22" i="17"/>
  <c r="N47" i="17"/>
  <c r="N7" i="15" a="1"/>
  <c r="G180" i="15"/>
  <c r="Q7" i="19"/>
  <c r="G180" i="19"/>
  <c r="Q7" i="17"/>
  <c r="G180" i="17"/>
  <c r="D180" i="15"/>
  <c r="D180" i="17"/>
  <c r="D180" i="19"/>
  <c r="N184" i="3"/>
  <c r="C8" i="21"/>
  <c r="N224" i="3"/>
  <c r="C48" i="21"/>
  <c r="H180" i="19"/>
  <c r="BB47" i="3"/>
  <c r="BB48" i="3"/>
  <c r="BB40" i="3"/>
  <c r="BB54" i="3"/>
  <c r="BB65" i="3"/>
  <c r="BB41" i="3"/>
  <c r="BB42" i="3"/>
  <c r="BB37" i="3"/>
  <c r="BB11" i="3"/>
  <c r="BB67" i="3"/>
  <c r="BB53" i="3"/>
  <c r="BB45" i="3"/>
  <c r="BB29" i="3"/>
  <c r="BB28" i="3"/>
  <c r="BB27" i="3"/>
  <c r="BB43" i="3"/>
  <c r="BB68" i="3"/>
  <c r="BB20" i="3"/>
  <c r="BB19" i="3"/>
  <c r="BB44" i="3"/>
  <c r="BB13" i="3"/>
  <c r="BB12" i="3"/>
  <c r="BB69" i="3"/>
  <c r="BB22" i="3"/>
  <c r="BB8" i="3"/>
  <c r="BB52" i="3"/>
  <c r="BB51" i="3"/>
  <c r="BB61" i="3"/>
  <c r="BB60" i="3"/>
  <c r="BB59" i="3"/>
  <c r="BB39" i="3"/>
  <c r="BB34" i="3"/>
  <c r="BB32" i="3"/>
  <c r="BB46" i="3"/>
  <c r="BB57" i="3"/>
  <c r="BB33" i="3"/>
  <c r="BB58" i="3"/>
  <c r="BB23" i="3"/>
  <c r="BB10" i="3"/>
  <c r="BB50" i="3"/>
  <c r="BB16" i="3"/>
  <c r="BB55" i="3"/>
  <c r="BB56" i="3"/>
  <c r="BB9" i="3"/>
  <c r="BB17" i="3"/>
  <c r="BB26" i="3"/>
  <c r="BB18" i="3"/>
  <c r="BB62" i="3"/>
  <c r="BB14" i="3"/>
  <c r="BB64" i="3"/>
  <c r="BB30" i="3"/>
  <c r="BB66" i="3"/>
  <c r="BB15" i="3"/>
  <c r="BB35" i="3"/>
  <c r="BB24" i="3"/>
  <c r="BB38" i="3"/>
  <c r="BB49" i="3"/>
  <c r="BB63" i="3"/>
  <c r="BB25" i="3"/>
  <c r="BB31" i="3"/>
  <c r="BB36" i="3"/>
  <c r="BB21" i="3"/>
  <c r="S175" i="23"/>
  <c r="R23" i="17"/>
  <c r="R44" i="17"/>
  <c r="R43" i="17"/>
  <c r="R9" i="17"/>
  <c r="R10" i="17"/>
  <c r="C23" i="21"/>
  <c r="N201" i="3"/>
  <c r="R11" i="17"/>
  <c r="R22" i="17"/>
  <c r="R64" i="17"/>
  <c r="R24" i="17"/>
  <c r="R38" i="17"/>
  <c r="R42" i="17"/>
  <c r="R55" i="17"/>
  <c r="R47" i="17"/>
  <c r="R176" i="17"/>
  <c r="R52" i="17"/>
  <c r="R17" i="17"/>
  <c r="R56" i="17"/>
  <c r="R174" i="17"/>
  <c r="R49" i="17"/>
  <c r="R37" i="17"/>
  <c r="R33" i="17"/>
  <c r="R46" i="17"/>
  <c r="R53" i="17"/>
  <c r="R63" i="17"/>
  <c r="R41" i="17"/>
  <c r="R29" i="17"/>
  <c r="R66" i="17"/>
  <c r="R48" i="17"/>
  <c r="R13" i="17"/>
  <c r="R177" i="17"/>
  <c r="R16" i="17"/>
  <c r="R59" i="17"/>
  <c r="R39" i="17"/>
  <c r="R8" i="17"/>
  <c r="R20" i="17"/>
  <c r="R50" i="17"/>
  <c r="R45" i="17"/>
  <c r="R30" i="17"/>
  <c r="R68" i="17"/>
  <c r="R12" i="17"/>
  <c r="R62" i="17"/>
  <c r="R14" i="17"/>
  <c r="R18" i="17"/>
  <c r="R51" i="17"/>
  <c r="R67" i="17"/>
  <c r="R57" i="17"/>
  <c r="R61" i="17"/>
  <c r="R60" i="17"/>
  <c r="R19" i="17"/>
  <c r="R36" i="17"/>
  <c r="R34" i="17"/>
  <c r="R21" i="17"/>
  <c r="R58" i="17"/>
  <c r="R25" i="17"/>
  <c r="R32" i="17"/>
  <c r="R175" i="17"/>
  <c r="R40" i="17"/>
  <c r="R28" i="17"/>
  <c r="R26" i="17"/>
  <c r="R178" i="17"/>
  <c r="R15" i="17"/>
  <c r="R35" i="17"/>
  <c r="R173" i="17"/>
  <c r="R54" i="17"/>
  <c r="R27" i="17"/>
  <c r="R65" i="17"/>
  <c r="R31" i="17"/>
  <c r="R7" i="19"/>
  <c r="S7" i="19"/>
  <c r="N7" i="15"/>
  <c r="Q10" i="15"/>
  <c r="Q26" i="15"/>
  <c r="Q42" i="15"/>
  <c r="Q58" i="15"/>
  <c r="O68" i="15"/>
  <c r="Q174" i="15"/>
  <c r="Q177" i="15"/>
  <c r="Q179" i="15"/>
  <c r="Q48" i="15"/>
  <c r="P178" i="15"/>
  <c r="Q50" i="15"/>
  <c r="Q176" i="15"/>
  <c r="Q22" i="15"/>
  <c r="O66" i="15"/>
  <c r="O177" i="15"/>
  <c r="Q24" i="15"/>
  <c r="Q66" i="15"/>
  <c r="P177" i="15"/>
  <c r="Q12" i="15"/>
  <c r="Q28" i="15"/>
  <c r="Q44" i="15"/>
  <c r="Q60" i="15"/>
  <c r="Q68" i="15"/>
  <c r="O175" i="15"/>
  <c r="N178" i="15"/>
  <c r="Q32" i="15"/>
  <c r="Q62" i="15"/>
  <c r="P176" i="15"/>
  <c r="Q18" i="15"/>
  <c r="O64" i="15"/>
  <c r="Q178" i="15"/>
  <c r="Q38" i="15"/>
  <c r="O174" i="15"/>
  <c r="Q8" i="15"/>
  <c r="Q56" i="15"/>
  <c r="P179" i="15"/>
  <c r="Q14" i="15"/>
  <c r="Q30" i="15"/>
  <c r="Q46" i="15"/>
  <c r="O62" i="15"/>
  <c r="O176" i="15"/>
  <c r="O178" i="15"/>
  <c r="Q16" i="15"/>
  <c r="Q34" i="15"/>
  <c r="Q54" i="15"/>
  <c r="O179" i="15"/>
  <c r="Q40" i="15"/>
  <c r="P174" i="15"/>
  <c r="Q20" i="15"/>
  <c r="Q36" i="15"/>
  <c r="Q52" i="15"/>
  <c r="Q64" i="15"/>
  <c r="N177" i="15"/>
  <c r="N179" i="15"/>
  <c r="P66" i="15"/>
  <c r="P50" i="15"/>
  <c r="P34" i="15"/>
  <c r="P18" i="15"/>
  <c r="O56" i="15"/>
  <c r="O40" i="15"/>
  <c r="O24" i="15"/>
  <c r="O8" i="15"/>
  <c r="N66" i="15"/>
  <c r="N50" i="15"/>
  <c r="N34" i="15"/>
  <c r="N18" i="15"/>
  <c r="Q59" i="15"/>
  <c r="Q43" i="15"/>
  <c r="Q27" i="15"/>
  <c r="Q11" i="15"/>
  <c r="P53" i="15"/>
  <c r="P37" i="15"/>
  <c r="P21" i="15"/>
  <c r="O173" i="15"/>
  <c r="O61" i="15"/>
  <c r="O45" i="15"/>
  <c r="O29" i="15"/>
  <c r="O13" i="15"/>
  <c r="N55" i="15"/>
  <c r="N39" i="15"/>
  <c r="N23" i="15"/>
  <c r="P62" i="15"/>
  <c r="P46" i="15"/>
  <c r="P30" i="15"/>
  <c r="P14" i="15"/>
  <c r="O52" i="15"/>
  <c r="O36" i="15"/>
  <c r="N174" i="15"/>
  <c r="N46" i="15"/>
  <c r="N14" i="15"/>
  <c r="P64" i="15"/>
  <c r="P48" i="15"/>
  <c r="P32" i="15"/>
  <c r="P16" i="15"/>
  <c r="O54" i="15"/>
  <c r="O38" i="15"/>
  <c r="O22" i="15"/>
  <c r="N176" i="15"/>
  <c r="N64" i="15"/>
  <c r="N48" i="15"/>
  <c r="N32" i="15"/>
  <c r="N16" i="15"/>
  <c r="Q57" i="15"/>
  <c r="Q41" i="15"/>
  <c r="Q25" i="15"/>
  <c r="Q9" i="15"/>
  <c r="P67" i="15"/>
  <c r="P51" i="15"/>
  <c r="P35" i="15"/>
  <c r="P19" i="15"/>
  <c r="O59" i="15"/>
  <c r="O43" i="15"/>
  <c r="O27" i="15"/>
  <c r="O11" i="15"/>
  <c r="N53" i="15"/>
  <c r="N37" i="15"/>
  <c r="N21" i="15"/>
  <c r="O20" i="15"/>
  <c r="N62" i="15"/>
  <c r="N30" i="15"/>
  <c r="P60" i="15"/>
  <c r="P44" i="15"/>
  <c r="P28" i="15"/>
  <c r="P12" i="15"/>
  <c r="O50" i="15"/>
  <c r="O34" i="15"/>
  <c r="O18" i="15"/>
  <c r="N60" i="15"/>
  <c r="N44" i="15"/>
  <c r="N28" i="15"/>
  <c r="N12" i="15"/>
  <c r="Q53" i="15"/>
  <c r="Q37" i="15"/>
  <c r="Q21" i="15"/>
  <c r="P175" i="15"/>
  <c r="P63" i="15"/>
  <c r="P47" i="15"/>
  <c r="P31" i="15"/>
  <c r="P15" i="15"/>
  <c r="O55" i="15"/>
  <c r="O39" i="15"/>
  <c r="O23" i="15"/>
  <c r="O7" i="15"/>
  <c r="N65" i="15"/>
  <c r="N49" i="15"/>
  <c r="N33" i="15"/>
  <c r="N17" i="15"/>
  <c r="O12" i="15"/>
  <c r="P58" i="15"/>
  <c r="P42" i="15"/>
  <c r="P26" i="15"/>
  <c r="P10" i="15"/>
  <c r="O48" i="15"/>
  <c r="O32" i="15"/>
  <c r="O16" i="15"/>
  <c r="N58" i="15"/>
  <c r="N42" i="15"/>
  <c r="N26" i="15"/>
  <c r="N10" i="15"/>
  <c r="Q67" i="15"/>
  <c r="Q51" i="15"/>
  <c r="Q35" i="15"/>
  <c r="Q19" i="15"/>
  <c r="P173" i="15"/>
  <c r="P61" i="15"/>
  <c r="P45" i="15"/>
  <c r="P29" i="15"/>
  <c r="P13" i="15"/>
  <c r="O53" i="15"/>
  <c r="O37" i="15"/>
  <c r="O21" i="15"/>
  <c r="N175" i="15"/>
  <c r="N63" i="15"/>
  <c r="N47" i="15"/>
  <c r="N31" i="15"/>
  <c r="N15" i="15"/>
  <c r="O51" i="15"/>
  <c r="N61" i="15"/>
  <c r="N29" i="15"/>
  <c r="P54" i="15"/>
  <c r="P22" i="15"/>
  <c r="O44" i="15"/>
  <c r="P56" i="15"/>
  <c r="P40" i="15"/>
  <c r="P24" i="15"/>
  <c r="P8" i="15"/>
  <c r="O46" i="15"/>
  <c r="O30" i="15"/>
  <c r="O14" i="15"/>
  <c r="N56" i="15"/>
  <c r="N40" i="15"/>
  <c r="N24" i="15"/>
  <c r="N8" i="15"/>
  <c r="Q65" i="15"/>
  <c r="Q49" i="15"/>
  <c r="Q33" i="15"/>
  <c r="Q17" i="15"/>
  <c r="P59" i="15"/>
  <c r="P43" i="15"/>
  <c r="P27" i="15"/>
  <c r="P11" i="15"/>
  <c r="O67" i="15"/>
  <c r="O35" i="15"/>
  <c r="O19" i="15"/>
  <c r="N173" i="15"/>
  <c r="N45" i="15"/>
  <c r="N13" i="15"/>
  <c r="P38" i="15"/>
  <c r="O60" i="15"/>
  <c r="O28" i="15"/>
  <c r="O58" i="15"/>
  <c r="N20" i="15"/>
  <c r="Q39" i="15"/>
  <c r="P39" i="15"/>
  <c r="O33" i="15"/>
  <c r="N35" i="15"/>
  <c r="Q45" i="15"/>
  <c r="P41" i="15"/>
  <c r="N41" i="15"/>
  <c r="O42" i="15"/>
  <c r="Q175" i="15"/>
  <c r="Q31" i="15"/>
  <c r="P33" i="15"/>
  <c r="O31" i="15"/>
  <c r="N27" i="15"/>
  <c r="O26" i="15"/>
  <c r="N68" i="15"/>
  <c r="Q173" i="15"/>
  <c r="Q29" i="15"/>
  <c r="P25" i="15"/>
  <c r="O65" i="15"/>
  <c r="O25" i="15"/>
  <c r="N67" i="15"/>
  <c r="N25" i="15"/>
  <c r="O10" i="15"/>
  <c r="N54" i="15"/>
  <c r="Q63" i="15"/>
  <c r="Q23" i="15"/>
  <c r="P65" i="15"/>
  <c r="P23" i="15"/>
  <c r="O63" i="15"/>
  <c r="O17" i="15"/>
  <c r="N59" i="15"/>
  <c r="N19" i="15"/>
  <c r="P49" i="15"/>
  <c r="O47" i="15"/>
  <c r="N43" i="15"/>
  <c r="N22" i="15"/>
  <c r="P68" i="15"/>
  <c r="N52" i="15"/>
  <c r="Q61" i="15"/>
  <c r="Q15" i="15"/>
  <c r="P57" i="15"/>
  <c r="P17" i="15"/>
  <c r="O57" i="15"/>
  <c r="O15" i="15"/>
  <c r="N57" i="15"/>
  <c r="N11" i="15"/>
  <c r="O41" i="15"/>
  <c r="P52" i="15"/>
  <c r="N38" i="15"/>
  <c r="Q55" i="15"/>
  <c r="Q13" i="15"/>
  <c r="P55" i="15"/>
  <c r="P9" i="15"/>
  <c r="O49" i="15"/>
  <c r="O9" i="15"/>
  <c r="N51" i="15"/>
  <c r="N9" i="15"/>
  <c r="P36" i="15"/>
  <c r="N36" i="15"/>
  <c r="Q47" i="15"/>
  <c r="Q7" i="15"/>
  <c r="P7" i="15"/>
  <c r="P20" i="15"/>
  <c r="R7" i="17"/>
  <c r="BB181" i="3"/>
  <c r="N204" i="3"/>
  <c r="C28" i="21"/>
  <c r="C29" i="21"/>
  <c r="C25" i="21"/>
  <c r="C67" i="21" a="1"/>
  <c r="C77" i="21"/>
  <c r="S7" i="17" a="1"/>
  <c r="R43" i="15"/>
  <c r="R11" i="15"/>
  <c r="R22" i="15"/>
  <c r="R62" i="15"/>
  <c r="R59" i="15"/>
  <c r="R52" i="15"/>
  <c r="R42" i="15"/>
  <c r="R174" i="15"/>
  <c r="R19" i="15"/>
  <c r="R25" i="15"/>
  <c r="R68" i="15"/>
  <c r="R176" i="15"/>
  <c r="R177" i="15"/>
  <c r="R57" i="15"/>
  <c r="R45" i="15"/>
  <c r="R31" i="15"/>
  <c r="R60" i="15"/>
  <c r="R32" i="15"/>
  <c r="R178" i="15"/>
  <c r="R175" i="15"/>
  <c r="R48" i="15"/>
  <c r="R27" i="15"/>
  <c r="R35" i="15"/>
  <c r="R17" i="15"/>
  <c r="R50" i="15"/>
  <c r="R8" i="15"/>
  <c r="R58" i="15"/>
  <c r="R33" i="15"/>
  <c r="R61" i="15"/>
  <c r="R66" i="15"/>
  <c r="R24" i="15"/>
  <c r="R173" i="15"/>
  <c r="R49" i="15"/>
  <c r="R12" i="15"/>
  <c r="R21" i="15"/>
  <c r="R38" i="15"/>
  <c r="R51" i="15"/>
  <c r="R41" i="15"/>
  <c r="R40" i="15"/>
  <c r="R65" i="15"/>
  <c r="R28" i="15"/>
  <c r="R30" i="15"/>
  <c r="R37" i="15"/>
  <c r="R9" i="15"/>
  <c r="R54" i="15"/>
  <c r="R13" i="15"/>
  <c r="R56" i="15"/>
  <c r="R15" i="15"/>
  <c r="R44" i="15"/>
  <c r="R53" i="15"/>
  <c r="R16" i="15"/>
  <c r="R14" i="15"/>
  <c r="R23" i="15"/>
  <c r="R46" i="15"/>
  <c r="R39" i="15"/>
  <c r="R179" i="15"/>
  <c r="R10" i="15"/>
  <c r="R55" i="15"/>
  <c r="R18" i="15"/>
  <c r="R67" i="15"/>
  <c r="R47" i="15"/>
  <c r="R36" i="15"/>
  <c r="R20" i="15"/>
  <c r="R29" i="15"/>
  <c r="R63" i="15"/>
  <c r="R26" i="15"/>
  <c r="R64" i="15"/>
  <c r="R34" i="15"/>
  <c r="R7" i="15"/>
  <c r="M7" i="19" a="1"/>
  <c r="P8" i="3" a="1"/>
  <c r="N205" i="3"/>
  <c r="N207" i="3"/>
  <c r="C31" i="21"/>
  <c r="C72" i="21"/>
  <c r="C73" i="21"/>
  <c r="C70" i="21"/>
  <c r="C76" i="21"/>
  <c r="C74" i="21"/>
  <c r="C67" i="21"/>
  <c r="C71" i="21"/>
  <c r="C69" i="21"/>
  <c r="C75" i="21"/>
  <c r="C68" i="21"/>
  <c r="S18" i="17"/>
  <c r="S16" i="17"/>
  <c r="S25" i="17"/>
  <c r="S48" i="17"/>
  <c r="S21" i="17"/>
  <c r="S46" i="17"/>
  <c r="S61" i="17"/>
  <c r="S50" i="17"/>
  <c r="S40" i="17"/>
  <c r="S177" i="17"/>
  <c r="S32" i="17"/>
  <c r="S62" i="17"/>
  <c r="S15" i="17"/>
  <c r="S8" i="17"/>
  <c r="S59" i="17"/>
  <c r="S20" i="17"/>
  <c r="S175" i="17"/>
  <c r="S26" i="17"/>
  <c r="S54" i="17"/>
  <c r="S30" i="17"/>
  <c r="S28" i="17"/>
  <c r="S45" i="17"/>
  <c r="S173" i="17"/>
  <c r="S39" i="17"/>
  <c r="S58" i="17"/>
  <c r="S14" i="17"/>
  <c r="S57" i="17"/>
  <c r="S49" i="17"/>
  <c r="S27" i="17"/>
  <c r="S178" i="17"/>
  <c r="S35" i="17"/>
  <c r="S68" i="17"/>
  <c r="S51" i="17"/>
  <c r="S179" i="17"/>
  <c r="S56" i="17"/>
  <c r="S10" i="17"/>
  <c r="S17" i="17"/>
  <c r="S23" i="17"/>
  <c r="S47" i="17"/>
  <c r="S176" i="17"/>
  <c r="S43" i="17"/>
  <c r="S55" i="17"/>
  <c r="S24" i="17"/>
  <c r="S42" i="17"/>
  <c r="S22" i="17"/>
  <c r="S44" i="17"/>
  <c r="S11" i="17"/>
  <c r="S38" i="17"/>
  <c r="S64" i="17"/>
  <c r="S9" i="17"/>
  <c r="S52" i="17"/>
  <c r="S65" i="17"/>
  <c r="S29" i="17"/>
  <c r="S34" i="17"/>
  <c r="S53" i="17"/>
  <c r="S60" i="17"/>
  <c r="S37" i="17"/>
  <c r="S67" i="17"/>
  <c r="S33" i="17"/>
  <c r="S7" i="17"/>
  <c r="S12" i="17"/>
  <c r="S13" i="17"/>
  <c r="S66" i="17"/>
  <c r="S63" i="17"/>
  <c r="S19" i="17"/>
  <c r="S41" i="17"/>
  <c r="S36" i="17"/>
  <c r="S174" i="17"/>
  <c r="S31" i="17"/>
  <c r="S7" i="15" a="1"/>
  <c r="P15" i="3"/>
  <c r="P22" i="3"/>
  <c r="P53" i="3"/>
  <c r="P37" i="3"/>
  <c r="P29" i="3"/>
  <c r="P68" i="3"/>
  <c r="P60" i="3"/>
  <c r="P52" i="3"/>
  <c r="P180" i="3"/>
  <c r="P23" i="3"/>
  <c r="P61" i="3"/>
  <c r="P36" i="3"/>
  <c r="P45" i="3"/>
  <c r="P20" i="3"/>
  <c r="P12" i="3"/>
  <c r="P179" i="3"/>
  <c r="P43" i="3"/>
  <c r="P35" i="3"/>
  <c r="P10" i="3"/>
  <c r="P25" i="3"/>
  <c r="P31" i="3"/>
  <c r="P44" i="3"/>
  <c r="P19" i="3"/>
  <c r="P28" i="3"/>
  <c r="P67" i="3"/>
  <c r="P59" i="3"/>
  <c r="P51" i="3"/>
  <c r="P26" i="3"/>
  <c r="P18" i="3"/>
  <c r="P177" i="3"/>
  <c r="P17" i="3"/>
  <c r="P176" i="3"/>
  <c r="P175" i="3"/>
  <c r="P49" i="3"/>
  <c r="P33" i="3"/>
  <c r="P54" i="3"/>
  <c r="P39" i="3"/>
  <c r="P27" i="3"/>
  <c r="P66" i="3"/>
  <c r="P11" i="3"/>
  <c r="P178" i="3"/>
  <c r="P42" i="3"/>
  <c r="P34" i="3"/>
  <c r="P9" i="3"/>
  <c r="P65" i="3"/>
  <c r="P47" i="3"/>
  <c r="P58" i="3"/>
  <c r="P56" i="3"/>
  <c r="P14" i="3"/>
  <c r="P13" i="3"/>
  <c r="P50" i="3"/>
  <c r="P41" i="3"/>
  <c r="P174" i="3"/>
  <c r="P64" i="3"/>
  <c r="P30" i="3"/>
  <c r="P48" i="3"/>
  <c r="P62" i="3"/>
  <c r="P57" i="3"/>
  <c r="P8" i="3"/>
  <c r="P63" i="3"/>
  <c r="P21" i="3"/>
  <c r="P55" i="3"/>
  <c r="P40" i="3"/>
  <c r="P32" i="3"/>
  <c r="P24" i="3"/>
  <c r="P16" i="3"/>
  <c r="P46" i="3"/>
  <c r="P38" i="3"/>
  <c r="P69" i="3"/>
  <c r="M58" i="19"/>
  <c r="M21" i="19"/>
  <c r="M67" i="19"/>
  <c r="M178" i="19"/>
  <c r="M50" i="19"/>
  <c r="M33" i="19"/>
  <c r="M15" i="19"/>
  <c r="M62" i="19"/>
  <c r="M32" i="19"/>
  <c r="M176" i="19"/>
  <c r="M40" i="19"/>
  <c r="M13" i="19"/>
  <c r="M59" i="19"/>
  <c r="M42" i="19"/>
  <c r="M25" i="19"/>
  <c r="M7" i="19"/>
  <c r="M54" i="19"/>
  <c r="M56" i="19"/>
  <c r="M8" i="19"/>
  <c r="M9" i="19"/>
  <c r="M36" i="19"/>
  <c r="M53" i="19"/>
  <c r="M179" i="19"/>
  <c r="M51" i="19"/>
  <c r="M34" i="19"/>
  <c r="M17" i="19"/>
  <c r="M63" i="19"/>
  <c r="M174" i="19"/>
  <c r="M46" i="19"/>
  <c r="M68" i="19"/>
  <c r="M24" i="19"/>
  <c r="M44" i="19"/>
  <c r="M43" i="19"/>
  <c r="M55" i="19"/>
  <c r="M12" i="19"/>
  <c r="M61" i="19"/>
  <c r="M26" i="19"/>
  <c r="M38" i="19"/>
  <c r="M35" i="19"/>
  <c r="M18" i="19"/>
  <c r="M65" i="19"/>
  <c r="M175" i="19"/>
  <c r="M47" i="19"/>
  <c r="M30" i="19"/>
  <c r="M60" i="19"/>
  <c r="M48" i="19"/>
  <c r="M173" i="19"/>
  <c r="M45" i="19"/>
  <c r="M27" i="19"/>
  <c r="M10" i="19"/>
  <c r="M57" i="19"/>
  <c r="M39" i="19"/>
  <c r="M22" i="19"/>
  <c r="M28" i="19"/>
  <c r="M16" i="19"/>
  <c r="M29" i="19"/>
  <c r="M11" i="19"/>
  <c r="M41" i="19"/>
  <c r="M20" i="19"/>
  <c r="M37" i="19"/>
  <c r="M19" i="19"/>
  <c r="M66" i="19"/>
  <c r="M177" i="19"/>
  <c r="M49" i="19"/>
  <c r="M31" i="19"/>
  <c r="M14" i="19"/>
  <c r="M52" i="19"/>
  <c r="M23" i="19"/>
  <c r="M64" i="19"/>
  <c r="Q58" i="5"/>
  <c r="N58" i="5"/>
  <c r="O58" i="5"/>
  <c r="P58" i="5"/>
  <c r="M58" i="5"/>
  <c r="S179" i="15"/>
  <c r="S11" i="15"/>
  <c r="S48" i="15"/>
  <c r="S36" i="15"/>
  <c r="S31" i="15"/>
  <c r="S20" i="15"/>
  <c r="S29" i="15"/>
  <c r="S13" i="15"/>
  <c r="S53" i="15"/>
  <c r="S35" i="15"/>
  <c r="S24" i="15"/>
  <c r="S173" i="15"/>
  <c r="S32" i="15"/>
  <c r="S14" i="15"/>
  <c r="S39" i="15"/>
  <c r="S175" i="15"/>
  <c r="S64" i="15"/>
  <c r="S26" i="15"/>
  <c r="S56" i="15"/>
  <c r="S62" i="15"/>
  <c r="S61" i="15"/>
  <c r="S50" i="15"/>
  <c r="S174" i="15"/>
  <c r="S59" i="15"/>
  <c r="S22" i="15"/>
  <c r="S66" i="15"/>
  <c r="S8" i="15"/>
  <c r="S60" i="15"/>
  <c r="S42" i="15"/>
  <c r="S47" i="15"/>
  <c r="S43" i="15"/>
  <c r="S45" i="15"/>
  <c r="S52" i="15"/>
  <c r="S33" i="15"/>
  <c r="S27" i="15"/>
  <c r="S49" i="15"/>
  <c r="S176" i="15"/>
  <c r="S9" i="15"/>
  <c r="S63" i="15"/>
  <c r="S21" i="15"/>
  <c r="S30" i="15"/>
  <c r="S41" i="15"/>
  <c r="S54" i="15"/>
  <c r="S40" i="15"/>
  <c r="S28" i="15"/>
  <c r="S19" i="15"/>
  <c r="S46" i="15"/>
  <c r="S17" i="15"/>
  <c r="S16" i="15"/>
  <c r="S178" i="15"/>
  <c r="S10" i="15"/>
  <c r="S65" i="15"/>
  <c r="S25" i="15"/>
  <c r="S37" i="15"/>
  <c r="S34" i="15"/>
  <c r="S44" i="15"/>
  <c r="S18" i="15"/>
  <c r="S23" i="15"/>
  <c r="S177" i="15"/>
  <c r="S55" i="15"/>
  <c r="S58" i="15"/>
  <c r="S15" i="15"/>
  <c r="S38" i="15"/>
  <c r="S12" i="15"/>
  <c r="S57" i="15"/>
  <c r="S51" i="15"/>
  <c r="S67" i="15"/>
  <c r="S68" i="15"/>
  <c r="S7" i="15"/>
  <c r="P56" i="5"/>
  <c r="O56" i="5"/>
  <c r="N56" i="5"/>
  <c r="P55" i="5"/>
  <c r="O55" i="5"/>
  <c r="N55" i="5"/>
  <c r="M55" i="5"/>
  <c r="P54" i="5"/>
  <c r="O54" i="5"/>
  <c r="N54" i="5"/>
  <c r="M54" i="5"/>
  <c r="P53" i="5"/>
  <c r="O53" i="5"/>
  <c r="N53" i="5"/>
  <c r="M53" i="5"/>
  <c r="P52" i="5"/>
  <c r="O52" i="5"/>
  <c r="N52" i="5"/>
  <c r="M52" i="5"/>
  <c r="P51" i="5"/>
  <c r="O51" i="5"/>
  <c r="N51" i="5"/>
  <c r="M51" i="5"/>
  <c r="P50" i="5"/>
  <c r="O50" i="5"/>
  <c r="N50" i="5"/>
  <c r="M50" i="5"/>
  <c r="P49" i="5"/>
  <c r="O49" i="5"/>
  <c r="N49" i="5"/>
  <c r="M49" i="5"/>
  <c r="P48" i="5"/>
  <c r="O48" i="5"/>
  <c r="N48" i="5"/>
  <c r="M48" i="5"/>
  <c r="P47" i="5"/>
  <c r="O47" i="5"/>
  <c r="N47" i="5"/>
  <c r="M47" i="5"/>
  <c r="P46" i="5"/>
  <c r="O46" i="5"/>
  <c r="N46" i="5"/>
  <c r="M46" i="5"/>
  <c r="P45" i="5"/>
  <c r="O45" i="5"/>
  <c r="N45" i="5"/>
  <c r="M45" i="5"/>
  <c r="P44" i="5"/>
  <c r="O44" i="5"/>
  <c r="N44" i="5"/>
  <c r="M44" i="5"/>
  <c r="P43" i="5"/>
  <c r="O43" i="5"/>
  <c r="N43" i="5"/>
  <c r="M43" i="5"/>
  <c r="P42" i="5"/>
  <c r="O42" i="5"/>
  <c r="N42" i="5"/>
  <c r="M42" i="5"/>
  <c r="P41" i="5"/>
  <c r="O41" i="5"/>
  <c r="N41" i="5"/>
  <c r="M41" i="5"/>
  <c r="P40" i="5"/>
  <c r="O40" i="5"/>
  <c r="N40" i="5"/>
  <c r="M40" i="5"/>
  <c r="P39" i="5"/>
  <c r="O39" i="5"/>
  <c r="N39" i="5"/>
  <c r="M39" i="5"/>
  <c r="P38" i="5"/>
  <c r="O38" i="5"/>
  <c r="N38" i="5"/>
  <c r="M38" i="5"/>
  <c r="P37" i="5"/>
  <c r="O37" i="5"/>
  <c r="N37" i="5"/>
  <c r="M37" i="5"/>
  <c r="P36" i="5"/>
  <c r="O36" i="5"/>
  <c r="N36" i="5"/>
  <c r="M36" i="5"/>
  <c r="P35" i="5"/>
  <c r="O35" i="5"/>
  <c r="N35" i="5"/>
  <c r="M35" i="5"/>
  <c r="P34" i="5"/>
  <c r="O34" i="5"/>
  <c r="N34" i="5"/>
  <c r="M34" i="5"/>
  <c r="P33" i="5"/>
  <c r="O33" i="5"/>
  <c r="N33" i="5"/>
  <c r="M33" i="5"/>
  <c r="Q33" i="5"/>
  <c r="P32" i="5"/>
  <c r="O32" i="5"/>
  <c r="N32" i="5"/>
  <c r="M32" i="5"/>
  <c r="P31" i="5"/>
  <c r="O31" i="5"/>
  <c r="N31" i="5"/>
  <c r="M31" i="5"/>
  <c r="Q31" i="5"/>
  <c r="P30" i="5"/>
  <c r="O30" i="5"/>
  <c r="N30" i="5"/>
  <c r="M30" i="5"/>
  <c r="P29" i="5"/>
  <c r="O29" i="5"/>
  <c r="N29" i="5"/>
  <c r="M29" i="5"/>
  <c r="Q29" i="5"/>
  <c r="P28" i="5"/>
  <c r="O28" i="5"/>
  <c r="N28" i="5"/>
  <c r="M28" i="5"/>
  <c r="P27" i="5"/>
  <c r="O27" i="5"/>
  <c r="N27" i="5"/>
  <c r="M27" i="5"/>
  <c r="Q27" i="5"/>
  <c r="P26" i="5"/>
  <c r="O26" i="5"/>
  <c r="N26" i="5"/>
  <c r="M26" i="5"/>
  <c r="P25" i="5"/>
  <c r="O25" i="5"/>
  <c r="N25" i="5"/>
  <c r="M25" i="5"/>
  <c r="Q25" i="5"/>
  <c r="P24" i="5"/>
  <c r="O24" i="5"/>
  <c r="N24" i="5"/>
  <c r="M24" i="5"/>
  <c r="P23" i="5"/>
  <c r="O23" i="5"/>
  <c r="N23" i="5"/>
  <c r="M23" i="5"/>
  <c r="Q23" i="5"/>
  <c r="P22" i="5"/>
  <c r="O22" i="5"/>
  <c r="N22" i="5"/>
  <c r="M22" i="5"/>
  <c r="P21" i="5"/>
  <c r="O21" i="5"/>
  <c r="N21" i="5"/>
  <c r="M21" i="5"/>
  <c r="Q21" i="5"/>
  <c r="P20" i="5"/>
  <c r="O20" i="5"/>
  <c r="N20" i="5"/>
  <c r="M20" i="5"/>
  <c r="P19" i="5"/>
  <c r="O19" i="5"/>
  <c r="N19" i="5"/>
  <c r="M19" i="5"/>
  <c r="Q19" i="5"/>
  <c r="P18" i="5"/>
  <c r="O18" i="5"/>
  <c r="N18" i="5"/>
  <c r="M18" i="5"/>
  <c r="P17" i="5"/>
  <c r="O17" i="5"/>
  <c r="N17" i="5"/>
  <c r="M17" i="5"/>
  <c r="Q17" i="5"/>
  <c r="P16" i="5"/>
  <c r="O16" i="5"/>
  <c r="N16" i="5"/>
  <c r="M16" i="5"/>
  <c r="P15" i="5"/>
  <c r="O15" i="5"/>
  <c r="N15" i="5"/>
  <c r="M15" i="5"/>
  <c r="Q15" i="5"/>
  <c r="P14" i="5"/>
  <c r="O14" i="5"/>
  <c r="N14" i="5"/>
  <c r="M14" i="5"/>
  <c r="P13" i="5"/>
  <c r="O13" i="5"/>
  <c r="N13" i="5"/>
  <c r="M13" i="5"/>
  <c r="Q13" i="5"/>
  <c r="P12" i="5"/>
  <c r="O12" i="5"/>
  <c r="N12" i="5"/>
  <c r="M12" i="5"/>
  <c r="P11" i="5"/>
  <c r="O11" i="5"/>
  <c r="N11" i="5"/>
  <c r="M11" i="5"/>
  <c r="Q11" i="5"/>
  <c r="P10" i="5"/>
  <c r="O10" i="5"/>
  <c r="N10" i="5"/>
  <c r="M10" i="5"/>
  <c r="P9" i="5"/>
  <c r="O9" i="5"/>
  <c r="N9" i="5"/>
  <c r="M9" i="5"/>
  <c r="Q9" i="5"/>
  <c r="P8" i="5"/>
  <c r="O8" i="5"/>
  <c r="N8" i="5"/>
  <c r="M8" i="5"/>
  <c r="P7" i="5"/>
  <c r="O7" i="5"/>
  <c r="N7" i="5"/>
  <c r="M7" i="5"/>
  <c r="Q7" i="5"/>
  <c r="P6" i="5"/>
  <c r="O6" i="5"/>
  <c r="N6" i="5"/>
  <c r="M6" i="5"/>
  <c r="Q6" i="5"/>
  <c r="P5" i="5"/>
  <c r="O5" i="5"/>
  <c r="O57" i="5"/>
  <c r="N5" i="5"/>
  <c r="M5" i="5"/>
  <c r="M56" i="5"/>
  <c r="Q56" i="5"/>
  <c r="N57" i="5"/>
  <c r="P57" i="5"/>
  <c r="Q8" i="5"/>
  <c r="Q10" i="5"/>
  <c r="Q12" i="5"/>
  <c r="Q14" i="5"/>
  <c r="Q16" i="5"/>
  <c r="Q18" i="5"/>
  <c r="Q20" i="5"/>
  <c r="Q22" i="5"/>
  <c r="Q24" i="5"/>
  <c r="Q26" i="5"/>
  <c r="Q28" i="5"/>
  <c r="Q30" i="5"/>
  <c r="Q32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P8" i="16" a="1"/>
  <c r="M8" i="3"/>
  <c r="M57" i="5"/>
  <c r="Q57" i="5"/>
  <c r="Q5" i="5"/>
  <c r="M181" i="3"/>
  <c r="BG8" i="3"/>
  <c r="BG68" i="3"/>
  <c r="BG39" i="3"/>
  <c r="BG11" i="3"/>
  <c r="BG22" i="3"/>
  <c r="BG45" i="3"/>
  <c r="BG48" i="3"/>
  <c r="BG64" i="3"/>
  <c r="BG69" i="3"/>
  <c r="BG32" i="3"/>
  <c r="BG66" i="3"/>
  <c r="BG15" i="3"/>
  <c r="BG60" i="3"/>
  <c r="BG57" i="3"/>
  <c r="BG12" i="3"/>
  <c r="BG16" i="3"/>
  <c r="BG33" i="3"/>
  <c r="BG63" i="3"/>
  <c r="BG40" i="3"/>
  <c r="BG59" i="3"/>
  <c r="BG65" i="3"/>
  <c r="BG50" i="3"/>
  <c r="BG62" i="3"/>
  <c r="BG35" i="3"/>
  <c r="BG36" i="3"/>
  <c r="BG52" i="3"/>
  <c r="BG53" i="3"/>
  <c r="BG54" i="3"/>
  <c r="BG17" i="3"/>
  <c r="BG41" i="3"/>
  <c r="BG49" i="3"/>
  <c r="BG67" i="3"/>
  <c r="BG21" i="3"/>
  <c r="BG29" i="3"/>
  <c r="BG34" i="3"/>
  <c r="BG61" i="3"/>
  <c r="BG47" i="3"/>
  <c r="BG10" i="3"/>
  <c r="BG13" i="3"/>
  <c r="BG43" i="3"/>
  <c r="BG23" i="3"/>
  <c r="BG31" i="3"/>
  <c r="BG42" i="3"/>
  <c r="BG26" i="3"/>
  <c r="BG20" i="3"/>
  <c r="BG30" i="3"/>
  <c r="BG14" i="3"/>
  <c r="BG24" i="3"/>
  <c r="BG37" i="3"/>
  <c r="BG38" i="3"/>
  <c r="BG56" i="3"/>
  <c r="BG46" i="3"/>
  <c r="BG9" i="3"/>
  <c r="BG19" i="3"/>
  <c r="BG58" i="3"/>
  <c r="BG44" i="3"/>
  <c r="BG25" i="3"/>
  <c r="BG18" i="3"/>
  <c r="BG51" i="3"/>
  <c r="BG28" i="3"/>
  <c r="BG55" i="3"/>
  <c r="BG27" i="3"/>
  <c r="AK181" i="3"/>
  <c r="P180" i="16"/>
  <c r="P68" i="16"/>
  <c r="P36" i="16"/>
  <c r="P29" i="16"/>
  <c r="P39" i="16"/>
  <c r="P65" i="16"/>
  <c r="P47" i="16"/>
  <c r="P62" i="16"/>
  <c r="P17" i="16"/>
  <c r="P20" i="16"/>
  <c r="P45" i="16"/>
  <c r="P11" i="16"/>
  <c r="P24" i="16"/>
  <c r="P38" i="16"/>
  <c r="P48" i="16"/>
  <c r="P15" i="16"/>
  <c r="P40" i="16"/>
  <c r="P51" i="16"/>
  <c r="P12" i="16"/>
  <c r="P19" i="16"/>
  <c r="P27" i="16"/>
  <c r="P18" i="16"/>
  <c r="P179" i="16"/>
  <c r="P57" i="16"/>
  <c r="P58" i="16"/>
  <c r="P175" i="16"/>
  <c r="P60" i="16"/>
  <c r="P52" i="16"/>
  <c r="P34" i="16"/>
  <c r="P44" i="16"/>
  <c r="P53" i="16"/>
  <c r="P42" i="16"/>
  <c r="P22" i="16"/>
  <c r="P41" i="16"/>
  <c r="P59" i="16"/>
  <c r="P8" i="16"/>
  <c r="P174" i="16"/>
  <c r="P28" i="16"/>
  <c r="P35" i="16"/>
  <c r="P50" i="16"/>
  <c r="P31" i="16"/>
  <c r="P25" i="16"/>
  <c r="P23" i="16"/>
  <c r="P37" i="16"/>
  <c r="P14" i="16"/>
  <c r="P33" i="16"/>
  <c r="P178" i="16"/>
  <c r="P64" i="16"/>
  <c r="P43" i="16"/>
  <c r="P63" i="16"/>
  <c r="P21" i="16"/>
  <c r="P49" i="16"/>
  <c r="P13" i="16"/>
  <c r="P32" i="16"/>
  <c r="P56" i="16"/>
  <c r="P69" i="16"/>
  <c r="P66" i="16"/>
  <c r="P176" i="16"/>
  <c r="P30" i="16"/>
  <c r="P9" i="16"/>
  <c r="P54" i="16"/>
  <c r="P16" i="16"/>
  <c r="P55" i="16"/>
  <c r="P26" i="16"/>
  <c r="P46" i="16"/>
  <c r="P61" i="16"/>
  <c r="P177" i="16"/>
  <c r="P10" i="16"/>
  <c r="P67" i="16"/>
  <c r="U180" i="3" a="1"/>
  <c r="N229" i="3"/>
  <c r="C53" i="21"/>
  <c r="D67" i="5"/>
  <c r="E67" i="5"/>
  <c r="F67" i="5"/>
  <c r="G67" i="5"/>
  <c r="C67" i="5"/>
  <c r="BG181" i="3"/>
  <c r="R45" i="3"/>
  <c r="S8" i="3" a="1"/>
  <c r="S8" i="3"/>
  <c r="A1" i="4"/>
  <c r="AK181" i="13"/>
  <c r="AL8" i="3" a="1"/>
  <c r="V8" i="3" a="1"/>
  <c r="V8" i="3"/>
  <c r="C5" i="1"/>
  <c r="B5" i="1" a="1"/>
  <c r="B5" i="1"/>
  <c r="U8" i="3" a="1"/>
  <c r="AK181" i="16"/>
  <c r="BH8" i="3" a="1"/>
  <c r="BE8" i="3" a="1"/>
  <c r="BJ8" i="3" a="1"/>
  <c r="P8" i="13"/>
  <c r="P41" i="13"/>
  <c r="P64" i="13"/>
  <c r="P176" i="13"/>
  <c r="P66" i="13"/>
  <c r="P30" i="13"/>
  <c r="P19" i="13"/>
  <c r="P26" i="13"/>
  <c r="P174" i="13"/>
  <c r="P31" i="13"/>
  <c r="P51" i="13"/>
  <c r="P13" i="13"/>
  <c r="P24" i="13"/>
  <c r="P34" i="13"/>
  <c r="P9" i="13"/>
  <c r="P39" i="13"/>
  <c r="P61" i="13"/>
  <c r="P11" i="13"/>
  <c r="P65" i="13"/>
  <c r="P22" i="13"/>
  <c r="P27" i="13"/>
  <c r="P43" i="13"/>
  <c r="P16" i="13"/>
  <c r="P25" i="13"/>
  <c r="P177" i="13"/>
  <c r="P56" i="13"/>
  <c r="P36" i="13"/>
  <c r="P45" i="13"/>
  <c r="P58" i="13"/>
  <c r="P53" i="13"/>
  <c r="P44" i="13"/>
  <c r="P57" i="13"/>
  <c r="P179" i="13"/>
  <c r="P46" i="13"/>
  <c r="P48" i="13"/>
  <c r="P180" i="13"/>
  <c r="P23" i="13"/>
  <c r="P59" i="13"/>
  <c r="P38" i="13"/>
  <c r="P69" i="13"/>
  <c r="P15" i="13"/>
  <c r="P40" i="13"/>
  <c r="P47" i="13"/>
  <c r="P67" i="13"/>
  <c r="P178" i="13"/>
  <c r="P37" i="13"/>
  <c r="P14" i="13"/>
  <c r="P18" i="13"/>
  <c r="P42" i="13"/>
  <c r="P55" i="13"/>
  <c r="P60" i="13"/>
  <c r="P32" i="13"/>
  <c r="P175" i="13"/>
  <c r="P29" i="13"/>
  <c r="P10" i="13"/>
  <c r="P68" i="13"/>
  <c r="P12" i="13"/>
  <c r="P62" i="13"/>
  <c r="P54" i="13"/>
  <c r="P17" i="13"/>
  <c r="P20" i="13"/>
  <c r="P49" i="13"/>
  <c r="P52" i="13"/>
  <c r="P50" i="13"/>
  <c r="P63" i="13"/>
  <c r="P35" i="13"/>
  <c r="P28" i="13"/>
  <c r="P21" i="13"/>
  <c r="P33" i="13"/>
  <c r="P8" i="24" a="1"/>
  <c r="P8" i="24"/>
  <c r="P15" i="24"/>
  <c r="P56" i="24"/>
  <c r="P40" i="24"/>
  <c r="P24" i="24"/>
  <c r="P33" i="24"/>
  <c r="P42" i="24"/>
  <c r="P17" i="24"/>
  <c r="P66" i="24"/>
  <c r="P14" i="24"/>
  <c r="P178" i="24"/>
  <c r="P63" i="24"/>
  <c r="P55" i="24"/>
  <c r="P16" i="24"/>
  <c r="P25" i="24"/>
  <c r="P64" i="24"/>
  <c r="P9" i="24"/>
  <c r="P180" i="24"/>
  <c r="P13" i="24"/>
  <c r="P177" i="24"/>
  <c r="P62" i="24"/>
  <c r="P54" i="24"/>
  <c r="P47" i="24"/>
  <c r="P39" i="24"/>
  <c r="P31" i="24"/>
  <c r="P48" i="24"/>
  <c r="P21" i="24"/>
  <c r="P60" i="24"/>
  <c r="P69" i="24"/>
  <c r="P61" i="24"/>
  <c r="P53" i="24"/>
  <c r="P46" i="24"/>
  <c r="P38" i="24"/>
  <c r="P30" i="24"/>
  <c r="P23" i="24"/>
  <c r="P43" i="24"/>
  <c r="P35" i="24"/>
  <c r="P44" i="24"/>
  <c r="P28" i="24"/>
  <c r="P175" i="24"/>
  <c r="P45" i="24"/>
  <c r="P37" i="24"/>
  <c r="P29" i="24"/>
  <c r="P22" i="24"/>
  <c r="P50" i="24"/>
  <c r="P34" i="24"/>
  <c r="P27" i="24"/>
  <c r="P68" i="24"/>
  <c r="P52" i="24"/>
  <c r="P36" i="24"/>
  <c r="P20" i="24"/>
  <c r="P12" i="24"/>
  <c r="P65" i="24"/>
  <c r="P57" i="24"/>
  <c r="P18" i="24"/>
  <c r="P19" i="24"/>
  <c r="P11" i="24"/>
  <c r="P67" i="24"/>
  <c r="P59" i="24"/>
  <c r="P51" i="24"/>
  <c r="P176" i="24"/>
  <c r="P32" i="24"/>
  <c r="P179" i="24"/>
  <c r="P49" i="24"/>
  <c r="P41" i="24"/>
  <c r="P58" i="24"/>
  <c r="P174" i="24"/>
  <c r="P26" i="24"/>
  <c r="P10" i="24"/>
  <c r="M7" i="23" a="1"/>
  <c r="P8" i="13" a="1"/>
  <c r="M26" i="23"/>
  <c r="M44" i="23"/>
  <c r="M179" i="23"/>
  <c r="M41" i="23"/>
  <c r="M25" i="23"/>
  <c r="M178" i="23"/>
  <c r="M65" i="23"/>
  <c r="M32" i="23"/>
  <c r="M27" i="23"/>
  <c r="M66" i="23"/>
  <c r="M40" i="23"/>
  <c r="M18" i="23"/>
  <c r="M49" i="23"/>
  <c r="M11" i="23"/>
  <c r="M50" i="23"/>
  <c r="M20" i="23"/>
  <c r="M12" i="23"/>
  <c r="M36" i="23"/>
  <c r="M52" i="23"/>
  <c r="M35" i="23"/>
  <c r="M174" i="23"/>
  <c r="M68" i="23"/>
  <c r="M14" i="23"/>
  <c r="M53" i="23"/>
  <c r="M175" i="23"/>
  <c r="M64" i="23"/>
  <c r="M22" i="23"/>
  <c r="M8" i="23"/>
  <c r="M23" i="23"/>
  <c r="M47" i="23"/>
  <c r="M46" i="23"/>
  <c r="M21" i="23"/>
  <c r="M31" i="23"/>
  <c r="M55" i="23"/>
  <c r="M62" i="23"/>
  <c r="M58" i="23"/>
  <c r="M61" i="23"/>
  <c r="M15" i="23"/>
  <c r="M33" i="23"/>
  <c r="M43" i="23"/>
  <c r="M38" i="23"/>
  <c r="M13" i="23"/>
  <c r="M39" i="23"/>
  <c r="M16" i="23"/>
  <c r="M37" i="23"/>
  <c r="M56" i="23"/>
  <c r="M177" i="23"/>
  <c r="M42" i="23"/>
  <c r="M28" i="23"/>
  <c r="M30" i="23"/>
  <c r="M9" i="23"/>
  <c r="M19" i="23"/>
  <c r="M60" i="23"/>
  <c r="M54" i="23"/>
  <c r="M51" i="23"/>
  <c r="M48" i="23"/>
  <c r="M7" i="23"/>
  <c r="M67" i="23"/>
  <c r="M24" i="23"/>
  <c r="M63" i="23"/>
  <c r="M17" i="23"/>
  <c r="M10" i="23"/>
  <c r="M57" i="23"/>
  <c r="M29" i="23"/>
  <c r="M59" i="23"/>
  <c r="M45" i="23"/>
  <c r="M34" i="23"/>
  <c r="M173" i="23"/>
  <c r="M176" i="23"/>
  <c r="M7" i="17" a="1"/>
  <c r="M54" i="17"/>
  <c r="M9" i="17"/>
  <c r="M42" i="17"/>
  <c r="M36" i="17"/>
  <c r="M55" i="17"/>
  <c r="M56" i="17"/>
  <c r="M64" i="17"/>
  <c r="M27" i="17"/>
  <c r="M23" i="17"/>
  <c r="M68" i="17"/>
  <c r="M178" i="17"/>
  <c r="M65" i="17"/>
  <c r="M179" i="17"/>
  <c r="M15" i="17"/>
  <c r="M20" i="17"/>
  <c r="M44" i="17"/>
  <c r="M35" i="17"/>
  <c r="M177" i="17"/>
  <c r="M7" i="17"/>
  <c r="M19" i="17"/>
  <c r="M33" i="17"/>
  <c r="M59" i="17"/>
  <c r="M46" i="17"/>
  <c r="M22" i="17"/>
  <c r="M50" i="17"/>
  <c r="M51" i="17"/>
  <c r="M11" i="17"/>
  <c r="M24" i="17"/>
  <c r="M175" i="17"/>
  <c r="M57" i="17"/>
  <c r="M34" i="17"/>
  <c r="M26" i="17"/>
  <c r="M21" i="17"/>
  <c r="M47" i="17"/>
  <c r="M63" i="17"/>
  <c r="M25" i="17"/>
  <c r="M39" i="17"/>
  <c r="M58" i="17"/>
  <c r="M52" i="17"/>
  <c r="M43" i="17"/>
  <c r="M28" i="17"/>
  <c r="M62" i="17"/>
  <c r="M60" i="17"/>
  <c r="M41" i="17"/>
  <c r="M176" i="17"/>
  <c r="M66" i="17"/>
  <c r="M10" i="17"/>
  <c r="M29" i="17"/>
  <c r="M14" i="17"/>
  <c r="M32" i="17"/>
  <c r="M8" i="17"/>
  <c r="M67" i="17"/>
  <c r="M38" i="17"/>
  <c r="M53" i="17"/>
  <c r="M16" i="17"/>
  <c r="M40" i="17"/>
  <c r="M61" i="17"/>
  <c r="M45" i="17"/>
  <c r="M30" i="17"/>
  <c r="M173" i="17"/>
  <c r="M31" i="17"/>
  <c r="M49" i="17"/>
  <c r="M174" i="17"/>
  <c r="M13" i="17"/>
  <c r="M18" i="17"/>
  <c r="M37" i="17"/>
  <c r="M17" i="17"/>
  <c r="M12" i="17"/>
  <c r="M48" i="17"/>
  <c r="M7" i="15" a="1"/>
  <c r="M46" i="15"/>
  <c r="M55" i="15"/>
  <c r="M39" i="15"/>
  <c r="M9" i="15"/>
  <c r="M45" i="15"/>
  <c r="M177" i="15"/>
  <c r="M63" i="15"/>
  <c r="M8" i="15"/>
  <c r="M176" i="15"/>
  <c r="M57" i="15"/>
  <c r="M19" i="15"/>
  <c r="M50" i="15"/>
  <c r="M10" i="15"/>
  <c r="M67" i="15"/>
  <c r="M173" i="15"/>
  <c r="M12" i="15"/>
  <c r="M64" i="15"/>
  <c r="M31" i="15"/>
  <c r="M48" i="15"/>
  <c r="M20" i="15"/>
  <c r="M53" i="15"/>
  <c r="M49" i="15"/>
  <c r="M175" i="15"/>
  <c r="M7" i="15"/>
  <c r="M54" i="15"/>
  <c r="M29" i="15"/>
  <c r="M34" i="15"/>
  <c r="M26" i="15"/>
  <c r="M24" i="15"/>
  <c r="M179" i="15"/>
  <c r="M68" i="15"/>
  <c r="M23" i="15"/>
  <c r="M58" i="15"/>
  <c r="M14" i="15"/>
  <c r="M16" i="15"/>
  <c r="M21" i="15"/>
  <c r="M37" i="15"/>
  <c r="M38" i="15"/>
  <c r="M62" i="15"/>
  <c r="M13" i="15"/>
  <c r="M36" i="15"/>
  <c r="M18" i="15"/>
  <c r="M35" i="15"/>
  <c r="M25" i="15"/>
  <c r="M22" i="15"/>
  <c r="M33" i="15"/>
  <c r="M174" i="15"/>
  <c r="M41" i="15"/>
  <c r="M30" i="15"/>
  <c r="M178" i="15"/>
  <c r="M66" i="15"/>
  <c r="M43" i="15"/>
  <c r="M61" i="15"/>
  <c r="M65" i="15"/>
  <c r="M52" i="15"/>
  <c r="M27" i="15"/>
  <c r="M44" i="15"/>
  <c r="M17" i="15"/>
  <c r="M42" i="15"/>
  <c r="M28" i="15"/>
  <c r="M47" i="15"/>
  <c r="M40" i="15"/>
  <c r="M56" i="15"/>
  <c r="M51" i="15"/>
  <c r="M11" i="15"/>
  <c r="M59" i="15"/>
  <c r="M60" i="15"/>
  <c r="M32" i="15"/>
  <c r="M15" i="15"/>
  <c r="P8" i="25" a="1"/>
  <c r="P10" i="25"/>
  <c r="P18" i="25"/>
  <c r="P26" i="25"/>
  <c r="P34" i="25"/>
  <c r="P42" i="25"/>
  <c r="P50" i="25"/>
  <c r="P58" i="25"/>
  <c r="P66" i="25"/>
  <c r="P178" i="25"/>
  <c r="P179" i="25"/>
  <c r="P12" i="25"/>
  <c r="P28" i="25"/>
  <c r="P36" i="25"/>
  <c r="P44" i="25"/>
  <c r="P52" i="25"/>
  <c r="P60" i="25"/>
  <c r="P180" i="25"/>
  <c r="P11" i="25"/>
  <c r="P19" i="25"/>
  <c r="P27" i="25"/>
  <c r="P35" i="25"/>
  <c r="P43" i="25"/>
  <c r="P51" i="25"/>
  <c r="P59" i="25"/>
  <c r="P67" i="25"/>
  <c r="P20" i="25"/>
  <c r="P68" i="25"/>
  <c r="P23" i="25"/>
  <c r="P47" i="25"/>
  <c r="P175" i="25"/>
  <c r="P16" i="25"/>
  <c r="P40" i="25"/>
  <c r="P64" i="25"/>
  <c r="P176" i="25"/>
  <c r="P17" i="25"/>
  <c r="P41" i="25"/>
  <c r="P57" i="25"/>
  <c r="P177" i="25"/>
  <c r="P13" i="25"/>
  <c r="P21" i="25"/>
  <c r="P29" i="25"/>
  <c r="P37" i="25"/>
  <c r="P45" i="25"/>
  <c r="P53" i="25"/>
  <c r="P61" i="25"/>
  <c r="P69" i="25"/>
  <c r="P14" i="25"/>
  <c r="P22" i="25"/>
  <c r="P30" i="25"/>
  <c r="P38" i="25"/>
  <c r="P46" i="25"/>
  <c r="P54" i="25"/>
  <c r="P62" i="25"/>
  <c r="P174" i="25"/>
  <c r="P15" i="25"/>
  <c r="P31" i="25"/>
  <c r="P39" i="25"/>
  <c r="P55" i="25"/>
  <c r="P63" i="25"/>
  <c r="P8" i="25"/>
  <c r="P24" i="25"/>
  <c r="P32" i="25"/>
  <c r="P48" i="25"/>
  <c r="P56" i="25"/>
  <c r="P9" i="25"/>
  <c r="P25" i="25"/>
  <c r="P33" i="25"/>
  <c r="P49" i="25"/>
  <c r="P65" i="25"/>
  <c r="S103" i="28"/>
  <c r="S102" i="28"/>
  <c r="S59" i="27"/>
  <c r="S74" i="27"/>
  <c r="S19" i="27"/>
  <c r="S68" i="26"/>
  <c r="S45" i="28"/>
  <c r="S41" i="26"/>
  <c r="S97" i="28"/>
  <c r="S98" i="28"/>
  <c r="S42" i="26"/>
  <c r="S88" i="27"/>
  <c r="S91" i="26"/>
  <c r="S82" i="28"/>
  <c r="S15" i="28"/>
  <c r="S46" i="28"/>
  <c r="S16" i="27"/>
  <c r="S50" i="28"/>
  <c r="S77" i="28"/>
  <c r="S49" i="26"/>
  <c r="S32" i="27"/>
  <c r="S86" i="27"/>
  <c r="S13" i="26"/>
  <c r="S40" i="27"/>
  <c r="S54" i="28"/>
  <c r="S24" i="28"/>
  <c r="S43" i="26"/>
  <c r="S15" i="27"/>
  <c r="S92" i="27"/>
  <c r="S55" i="27"/>
  <c r="S67" i="27"/>
  <c r="S60" i="26"/>
  <c r="S48" i="27"/>
  <c r="S9" i="26"/>
  <c r="S104" i="26"/>
  <c r="S86" i="28"/>
  <c r="S63" i="26"/>
  <c r="S12" i="27"/>
  <c r="S12" i="26"/>
  <c r="S90" i="26"/>
  <c r="S103" i="27"/>
  <c r="S77" i="27"/>
  <c r="S64" i="28"/>
  <c r="S17" i="28"/>
  <c r="S54" i="26"/>
  <c r="S79" i="27"/>
  <c r="S7" i="28"/>
  <c r="S100" i="27"/>
  <c r="S54" i="27"/>
  <c r="S107" i="26"/>
  <c r="S99" i="26"/>
  <c r="S99" i="27"/>
  <c r="S18" i="26"/>
  <c r="S107" i="27"/>
  <c r="S26" i="28"/>
  <c r="S69" i="27"/>
  <c r="S59" i="28"/>
  <c r="S40" i="26"/>
  <c r="S97" i="27"/>
  <c r="S35" i="26"/>
  <c r="S80" i="27"/>
  <c r="S78" i="27"/>
  <c r="S14" i="26"/>
  <c r="S48" i="28"/>
  <c r="S76" i="28"/>
  <c r="S31" i="26"/>
  <c r="S52" i="27"/>
  <c r="S15" i="26"/>
  <c r="S66" i="27"/>
  <c r="S94" i="28"/>
  <c r="S42" i="28"/>
  <c r="S82" i="26"/>
  <c r="S11" i="26"/>
  <c r="S25" i="28"/>
  <c r="S106" i="27"/>
  <c r="S17" i="26"/>
  <c r="S84" i="27"/>
  <c r="S31" i="28"/>
  <c r="S21" i="28"/>
  <c r="S53" i="27"/>
  <c r="S79" i="28"/>
  <c r="S74" i="26"/>
  <c r="S65" i="26"/>
  <c r="S108" i="28"/>
  <c r="S67" i="26"/>
  <c r="S102" i="26"/>
  <c r="S32" i="28"/>
  <c r="S65" i="27"/>
  <c r="S75" i="27"/>
  <c r="S37" i="26"/>
  <c r="S106" i="26"/>
  <c r="S14" i="27"/>
  <c r="S16" i="28"/>
  <c r="S55" i="28"/>
  <c r="S58" i="26"/>
  <c r="S85" i="27"/>
  <c r="S96" i="26"/>
  <c r="S37" i="27"/>
  <c r="S43" i="28"/>
  <c r="S22" i="27"/>
  <c r="S16" i="26"/>
  <c r="S38" i="26"/>
  <c r="S104" i="28"/>
  <c r="S18" i="27"/>
  <c r="S46" i="27"/>
  <c r="S47" i="26"/>
  <c r="S98" i="26"/>
  <c r="S9" i="28"/>
  <c r="S94" i="27"/>
  <c r="S79" i="26"/>
  <c r="S24" i="27"/>
  <c r="S51" i="27"/>
  <c r="S71" i="28"/>
  <c r="S57" i="27"/>
  <c r="S96" i="27"/>
  <c r="S64" i="26"/>
  <c r="S83" i="26"/>
  <c r="S71" i="26"/>
  <c r="S93" i="26"/>
  <c r="S30" i="27"/>
  <c r="S25" i="27"/>
  <c r="S35" i="28"/>
  <c r="S27" i="26"/>
  <c r="S58" i="28"/>
  <c r="S21" i="27"/>
  <c r="S27" i="28"/>
  <c r="S81" i="28"/>
  <c r="S21" i="26"/>
  <c r="S91" i="28"/>
  <c r="S34" i="28"/>
  <c r="S108" i="27"/>
  <c r="S62" i="26"/>
  <c r="S75" i="28"/>
  <c r="S95" i="28"/>
  <c r="S110" i="27"/>
  <c r="S101" i="27"/>
  <c r="S8" i="27"/>
  <c r="S23" i="28"/>
  <c r="S63" i="27"/>
  <c r="S75" i="26"/>
  <c r="S90" i="27"/>
  <c r="S76" i="26"/>
  <c r="S32" i="26"/>
  <c r="S29" i="26"/>
  <c r="S38" i="28"/>
  <c r="S89" i="26"/>
  <c r="Q7" i="10" a="1"/>
  <c r="S61" i="27"/>
  <c r="S84" i="28"/>
  <c r="S64" i="27"/>
  <c r="S110" i="28"/>
  <c r="S33" i="27"/>
  <c r="S56" i="27"/>
  <c r="S10" i="27"/>
  <c r="S50" i="27"/>
  <c r="S36" i="27"/>
  <c r="S109" i="26"/>
  <c r="S106" i="28"/>
  <c r="S52" i="26"/>
  <c r="S89" i="27"/>
  <c r="S72" i="26"/>
  <c r="S70" i="26"/>
  <c r="S47" i="27"/>
  <c r="S61" i="26"/>
  <c r="S59" i="26"/>
  <c r="S109" i="28"/>
  <c r="S27" i="27"/>
  <c r="S87" i="28"/>
  <c r="S78" i="28"/>
  <c r="S80" i="28"/>
  <c r="S28" i="28"/>
  <c r="S22" i="28"/>
  <c r="S86" i="26"/>
  <c r="S19" i="26"/>
  <c r="S73" i="28"/>
  <c r="S85" i="26"/>
  <c r="S44" i="28"/>
  <c r="S11" i="28"/>
  <c r="S62" i="28"/>
  <c r="S66" i="28"/>
  <c r="S92" i="26"/>
  <c r="S87" i="27"/>
  <c r="S70" i="28"/>
  <c r="S85" i="28"/>
  <c r="S33" i="26"/>
  <c r="S45" i="26"/>
  <c r="S20" i="27"/>
  <c r="S44" i="27"/>
  <c r="S70" i="27"/>
  <c r="S8" i="28"/>
  <c r="S93" i="28"/>
  <c r="S39" i="27"/>
  <c r="S68" i="28"/>
  <c r="S31" i="27"/>
  <c r="S34" i="27"/>
  <c r="S82" i="27"/>
  <c r="S94" i="26"/>
  <c r="S46" i="26"/>
  <c r="S84" i="26"/>
  <c r="S56" i="28"/>
  <c r="S60" i="28"/>
  <c r="S103" i="26"/>
  <c r="S91" i="27"/>
  <c r="S28" i="26"/>
  <c r="S53" i="28"/>
  <c r="S24" i="26"/>
  <c r="S96" i="28"/>
  <c r="S53" i="26"/>
  <c r="S63" i="28"/>
  <c r="S110" i="26"/>
  <c r="S13" i="27"/>
  <c r="S37" i="28"/>
  <c r="S76" i="27"/>
  <c r="S89" i="28"/>
  <c r="S73" i="26"/>
  <c r="S41" i="28"/>
  <c r="S38" i="27"/>
  <c r="S87" i="26"/>
  <c r="S49" i="27"/>
  <c r="S60" i="27"/>
  <c r="S78" i="26"/>
  <c r="S102" i="27"/>
  <c r="S34" i="26"/>
  <c r="S105" i="28"/>
  <c r="S20" i="28"/>
  <c r="S51" i="26"/>
  <c r="S80" i="26"/>
  <c r="S36" i="28"/>
  <c r="S109" i="27"/>
  <c r="S26" i="26"/>
  <c r="S9" i="27"/>
  <c r="S100" i="26"/>
  <c r="S72" i="27"/>
  <c r="S7" i="26"/>
  <c r="S39" i="28"/>
  <c r="S66" i="26"/>
  <c r="S50" i="26"/>
  <c r="S17" i="27"/>
  <c r="S18" i="28"/>
  <c r="S65" i="28"/>
  <c r="S104" i="27"/>
  <c r="S69" i="26"/>
  <c r="S11" i="27"/>
  <c r="S40" i="28"/>
  <c r="S57" i="28"/>
  <c r="S23" i="26"/>
  <c r="S56" i="26"/>
  <c r="S26" i="27"/>
  <c r="S23" i="27"/>
  <c r="S105" i="26"/>
  <c r="S67" i="28"/>
  <c r="S28" i="27"/>
  <c r="S72" i="28"/>
  <c r="S92" i="28"/>
  <c r="S108" i="26"/>
  <c r="S20" i="26"/>
  <c r="S98" i="27"/>
  <c r="S48" i="26"/>
  <c r="S47" i="28"/>
  <c r="S88" i="28"/>
  <c r="S22" i="26"/>
  <c r="S39" i="26"/>
  <c r="S95" i="27"/>
  <c r="S41" i="27"/>
  <c r="S12" i="28"/>
  <c r="S101" i="26"/>
  <c r="S58" i="27"/>
  <c r="S35" i="27"/>
  <c r="S99" i="28"/>
  <c r="S36" i="26"/>
  <c r="S100" i="28"/>
  <c r="S68" i="27"/>
  <c r="S43" i="27"/>
  <c r="S25" i="26"/>
  <c r="S93" i="27"/>
  <c r="S105" i="27"/>
  <c r="S74" i="28"/>
  <c r="S52" i="28"/>
  <c r="S77" i="26"/>
  <c r="S61" i="28"/>
  <c r="S83" i="27"/>
  <c r="S29" i="27"/>
  <c r="S83" i="28"/>
  <c r="S8" i="26"/>
  <c r="S45" i="27"/>
  <c r="S44" i="26"/>
  <c r="S81" i="26"/>
  <c r="S69" i="28"/>
  <c r="S42" i="27"/>
  <c r="S10" i="28"/>
  <c r="S88" i="26"/>
  <c r="S51" i="28"/>
  <c r="S13" i="28"/>
  <c r="S57" i="26"/>
  <c r="S97" i="26"/>
  <c r="S101" i="28"/>
  <c r="S19" i="28"/>
  <c r="S73" i="27"/>
  <c r="S14" i="28"/>
  <c r="S10" i="26"/>
  <c r="S49" i="28"/>
  <c r="S81" i="27"/>
  <c r="S29" i="28"/>
  <c r="S55" i="26"/>
  <c r="S62" i="27"/>
  <c r="S107" i="28"/>
  <c r="S30" i="26"/>
  <c r="S95" i="26"/>
  <c r="S30" i="28"/>
  <c r="S7" i="27"/>
  <c r="S71" i="27"/>
  <c r="S90" i="28"/>
  <c r="S33" i="28"/>
  <c r="BW7" i="13" l="1"/>
  <c r="F7" i="21"/>
  <c r="D7" i="21"/>
  <c r="BW7" i="16"/>
  <c r="BS7" i="16"/>
  <c r="E7" i="21"/>
  <c r="BW7" i="24"/>
  <c r="BS7" i="24"/>
  <c r="BS7" i="3"/>
  <c r="BW7" i="25"/>
  <c r="BS7" i="25"/>
  <c r="M85" i="27"/>
  <c r="G85" i="27" s="1"/>
  <c r="J147" i="17" s="1"/>
  <c r="O147" i="17" s="1"/>
  <c r="M12" i="26"/>
  <c r="G12" i="26" s="1"/>
  <c r="J74" i="15" s="1"/>
  <c r="O74" i="15" s="1"/>
  <c r="M33" i="28"/>
  <c r="G33" i="28" s="1"/>
  <c r="J95" i="23" s="1"/>
  <c r="O95" i="23" s="1"/>
  <c r="M30" i="28"/>
  <c r="G30" i="28" s="1"/>
  <c r="J92" i="23" s="1"/>
  <c r="O92" i="23" s="1"/>
  <c r="M98" i="26"/>
  <c r="G98" i="26" s="1"/>
  <c r="J160" i="15" s="1"/>
  <c r="O160" i="15" s="1"/>
  <c r="M67" i="28"/>
  <c r="G67" i="28" s="1"/>
  <c r="J129" i="23" s="1"/>
  <c r="O129" i="23" s="1"/>
  <c r="M37" i="28"/>
  <c r="G37" i="28" s="1"/>
  <c r="J99" i="23" s="1"/>
  <c r="O99" i="23" s="1"/>
  <c r="M50" i="27"/>
  <c r="G50" i="27" s="1"/>
  <c r="J112" i="17" s="1"/>
  <c r="O112" i="17" s="1"/>
  <c r="M58" i="26"/>
  <c r="G58" i="26" s="1"/>
  <c r="J120" i="15" s="1"/>
  <c r="O120" i="15" s="1"/>
  <c r="M12" i="27"/>
  <c r="G12" i="27" s="1"/>
  <c r="J74" i="17" s="1"/>
  <c r="O74" i="17" s="1"/>
  <c r="M36" i="26"/>
  <c r="G36" i="26" s="1"/>
  <c r="J98" i="15" s="1"/>
  <c r="O98" i="15" s="1"/>
  <c r="M95" i="26"/>
  <c r="G95" i="26" s="1"/>
  <c r="J157" i="15" s="1"/>
  <c r="O157" i="15" s="1"/>
  <c r="M100" i="27"/>
  <c r="G100" i="27" s="1"/>
  <c r="J162" i="17" s="1"/>
  <c r="O162" i="17" s="1"/>
  <c r="M105" i="26"/>
  <c r="G105" i="26" s="1"/>
  <c r="J167" i="15" s="1"/>
  <c r="O167" i="15" s="1"/>
  <c r="M36" i="27"/>
  <c r="G36" i="27" s="1"/>
  <c r="J98" i="17" s="1"/>
  <c r="O98" i="17" s="1"/>
  <c r="M10" i="27"/>
  <c r="G10" i="27" s="1"/>
  <c r="J72" i="17" s="1"/>
  <c r="O72" i="17" s="1"/>
  <c r="M55" i="28"/>
  <c r="G55" i="28" s="1"/>
  <c r="J117" i="23" s="1"/>
  <c r="O117" i="23" s="1"/>
  <c r="M63" i="26"/>
  <c r="G63" i="26" s="1"/>
  <c r="J125" i="15" s="1"/>
  <c r="O125" i="15" s="1"/>
  <c r="M64" i="26"/>
  <c r="G64" i="26" s="1"/>
  <c r="J126" i="15" s="1"/>
  <c r="O126" i="15" s="1"/>
  <c r="M30" i="26"/>
  <c r="G30" i="26" s="1"/>
  <c r="J92" i="15" s="1"/>
  <c r="O92" i="15" s="1"/>
  <c r="M22" i="26"/>
  <c r="G22" i="26" s="1"/>
  <c r="J84" i="15" s="1"/>
  <c r="O84" i="15" s="1"/>
  <c r="M23" i="27"/>
  <c r="G23" i="27" s="1"/>
  <c r="J85" i="17" s="1"/>
  <c r="O85" i="17" s="1"/>
  <c r="M13" i="27"/>
  <c r="G13" i="27" s="1"/>
  <c r="J75" i="17" s="1"/>
  <c r="O75" i="17" s="1"/>
  <c r="M56" i="27"/>
  <c r="G56" i="27" s="1"/>
  <c r="J118" i="17" s="1"/>
  <c r="O118" i="17" s="1"/>
  <c r="M16" i="28"/>
  <c r="G16" i="28" s="1"/>
  <c r="J78" i="23" s="1"/>
  <c r="O78" i="23" s="1"/>
  <c r="M86" i="28"/>
  <c r="G86" i="28" s="1"/>
  <c r="J148" i="23" s="1"/>
  <c r="O148" i="23" s="1"/>
  <c r="M69" i="27"/>
  <c r="G69" i="27" s="1"/>
  <c r="J131" i="17" s="1"/>
  <c r="O131" i="17" s="1"/>
  <c r="M107" i="28"/>
  <c r="G107" i="28" s="1"/>
  <c r="J169" i="23" s="1"/>
  <c r="O169" i="23" s="1"/>
  <c r="M109" i="28"/>
  <c r="G109" i="28" s="1"/>
  <c r="J171" i="23" s="1"/>
  <c r="O171" i="23" s="1"/>
  <c r="M26" i="27"/>
  <c r="G26" i="27" s="1"/>
  <c r="J88" i="17" s="1"/>
  <c r="O88" i="17" s="1"/>
  <c r="M110" i="26"/>
  <c r="G110" i="26" s="1"/>
  <c r="J172" i="15" s="1"/>
  <c r="O172" i="15" s="1"/>
  <c r="M33" i="27"/>
  <c r="G33" i="27" s="1"/>
  <c r="J95" i="17" s="1"/>
  <c r="O95" i="17" s="1"/>
  <c r="M14" i="27"/>
  <c r="G14" i="27" s="1"/>
  <c r="J76" i="17" s="1"/>
  <c r="O76" i="17" s="1"/>
  <c r="M104" i="26"/>
  <c r="G104" i="26" s="1"/>
  <c r="J166" i="15" s="1"/>
  <c r="O166" i="15" s="1"/>
  <c r="M73" i="28"/>
  <c r="G73" i="28" s="1"/>
  <c r="J135" i="23" s="1"/>
  <c r="O135" i="23" s="1"/>
  <c r="M62" i="27"/>
  <c r="G62" i="27" s="1"/>
  <c r="J124" i="17" s="1"/>
  <c r="O124" i="17" s="1"/>
  <c r="M47" i="26"/>
  <c r="G47" i="26" s="1"/>
  <c r="J109" i="15" s="1"/>
  <c r="O109" i="15" s="1"/>
  <c r="M56" i="26"/>
  <c r="G56" i="26" s="1"/>
  <c r="J118" i="15" s="1"/>
  <c r="O118" i="15" s="1"/>
  <c r="M96" i="26"/>
  <c r="G96" i="26" s="1"/>
  <c r="J158" i="15" s="1"/>
  <c r="O158" i="15" s="1"/>
  <c r="M110" i="28"/>
  <c r="G110" i="28" s="1"/>
  <c r="J172" i="23" s="1"/>
  <c r="O172" i="23" s="1"/>
  <c r="M106" i="26"/>
  <c r="G106" i="26" s="1"/>
  <c r="J168" i="15" s="1"/>
  <c r="O168" i="15" s="1"/>
  <c r="M9" i="26"/>
  <c r="G9" i="26" s="1"/>
  <c r="J71" i="15" s="1"/>
  <c r="O71" i="15" s="1"/>
  <c r="M99" i="28"/>
  <c r="G99" i="28" s="1"/>
  <c r="J161" i="23" s="1"/>
  <c r="O161" i="23" s="1"/>
  <c r="M55" i="26"/>
  <c r="G55" i="26" s="1"/>
  <c r="J117" i="15" s="1"/>
  <c r="O117" i="15" s="1"/>
  <c r="M7" i="28"/>
  <c r="G7" i="28" s="1"/>
  <c r="J69" i="23" s="1"/>
  <c r="O69" i="23" s="1"/>
  <c r="M23" i="26"/>
  <c r="G23" i="26" s="1"/>
  <c r="J85" i="15" s="1"/>
  <c r="O85" i="15" s="1"/>
  <c r="M63" i="28"/>
  <c r="G63" i="28" s="1"/>
  <c r="J125" i="23" s="1"/>
  <c r="O125" i="23" s="1"/>
  <c r="M64" i="27"/>
  <c r="G64" i="27" s="1"/>
  <c r="J126" i="17" s="1"/>
  <c r="O126" i="17" s="1"/>
  <c r="M37" i="26"/>
  <c r="G37" i="26" s="1"/>
  <c r="J99" i="15" s="1"/>
  <c r="O99" i="15" s="1"/>
  <c r="M48" i="27"/>
  <c r="G48" i="27" s="1"/>
  <c r="J110" i="17" s="1"/>
  <c r="O110" i="17" s="1"/>
  <c r="M90" i="28"/>
  <c r="G90" i="28" s="1"/>
  <c r="J152" i="23" s="1"/>
  <c r="O152" i="23" s="1"/>
  <c r="M29" i="28"/>
  <c r="G29" i="28" s="1"/>
  <c r="J91" i="23" s="1"/>
  <c r="O91" i="23" s="1"/>
  <c r="M88" i="28"/>
  <c r="G88" i="28" s="1"/>
  <c r="J150" i="23" s="1"/>
  <c r="O150" i="23" s="1"/>
  <c r="M57" i="28"/>
  <c r="G57" i="28" s="1"/>
  <c r="J119" i="23" s="1"/>
  <c r="O119" i="23" s="1"/>
  <c r="M53" i="26"/>
  <c r="G53" i="26" s="1"/>
  <c r="J115" i="15" s="1"/>
  <c r="O115" i="15" s="1"/>
  <c r="M84" i="28"/>
  <c r="G84" i="28" s="1"/>
  <c r="J146" i="23" s="1"/>
  <c r="O146" i="23" s="1"/>
  <c r="M75" i="27"/>
  <c r="G75" i="27" s="1"/>
  <c r="J137" i="17" s="1"/>
  <c r="O137" i="17" s="1"/>
  <c r="M60" i="26"/>
  <c r="G60" i="26" s="1"/>
  <c r="J122" i="15" s="1"/>
  <c r="O122" i="15" s="1"/>
  <c r="M96" i="27"/>
  <c r="G96" i="27" s="1"/>
  <c r="J158" i="17" s="1"/>
  <c r="O158" i="17" s="1"/>
  <c r="M81" i="27"/>
  <c r="G81" i="27" s="1"/>
  <c r="J143" i="17" s="1"/>
  <c r="O143" i="17" s="1"/>
  <c r="M59" i="26"/>
  <c r="G59" i="26" s="1"/>
  <c r="J121" i="15" s="1"/>
  <c r="O121" i="15" s="1"/>
  <c r="M40" i="28"/>
  <c r="G40" i="28" s="1"/>
  <c r="J102" i="23" s="1"/>
  <c r="O102" i="23" s="1"/>
  <c r="M96" i="28"/>
  <c r="G96" i="28" s="1"/>
  <c r="J158" i="23" s="1"/>
  <c r="O158" i="23" s="1"/>
  <c r="M61" i="27"/>
  <c r="G61" i="27" s="1"/>
  <c r="J123" i="17" s="1"/>
  <c r="O123" i="17" s="1"/>
  <c r="M65" i="27"/>
  <c r="G65" i="27" s="1"/>
  <c r="J127" i="17" s="1"/>
  <c r="O127" i="17" s="1"/>
  <c r="M67" i="27"/>
  <c r="G67" i="27" s="1"/>
  <c r="J129" i="17" s="1"/>
  <c r="O129" i="17" s="1"/>
  <c r="M26" i="28"/>
  <c r="G26" i="28" s="1"/>
  <c r="J88" i="23" s="1"/>
  <c r="O88" i="23" s="1"/>
  <c r="M49" i="28"/>
  <c r="G49" i="28" s="1"/>
  <c r="J111" i="23" s="1"/>
  <c r="O111" i="23" s="1"/>
  <c r="M46" i="27"/>
  <c r="G46" i="27" s="1"/>
  <c r="J108" i="17" s="1"/>
  <c r="O108" i="17" s="1"/>
  <c r="M11" i="27"/>
  <c r="G11" i="27" s="1"/>
  <c r="J73" i="17" s="1"/>
  <c r="O73" i="17" s="1"/>
  <c r="M24" i="26"/>
  <c r="G24" i="26" s="1"/>
  <c r="J86" i="15" s="1"/>
  <c r="O86" i="15" s="1"/>
  <c r="S79" i="10"/>
  <c r="M79" i="10" s="1"/>
  <c r="G79" i="10" s="1"/>
  <c r="J141" i="19" s="1"/>
  <c r="O141" i="19" s="1"/>
  <c r="S38" i="10"/>
  <c r="M38" i="10" s="1"/>
  <c r="G38" i="10" s="1"/>
  <c r="J100" i="19" s="1"/>
  <c r="O100" i="19" s="1"/>
  <c r="Q91" i="10"/>
  <c r="K91" i="10" s="1"/>
  <c r="E91" i="10" s="1"/>
  <c r="I153" i="19" s="1"/>
  <c r="N153" i="19" s="1"/>
  <c r="T75" i="10"/>
  <c r="N75" i="10" s="1"/>
  <c r="H75" i="10" s="1"/>
  <c r="L137" i="19" s="1"/>
  <c r="Q137" i="19" s="1"/>
  <c r="S103" i="10"/>
  <c r="M103" i="10" s="1"/>
  <c r="G103" i="10" s="1"/>
  <c r="J165" i="19" s="1"/>
  <c r="O165" i="19" s="1"/>
  <c r="S62" i="10"/>
  <c r="M62" i="10" s="1"/>
  <c r="G62" i="10" s="1"/>
  <c r="J124" i="19" s="1"/>
  <c r="O124" i="19" s="1"/>
  <c r="R21" i="10"/>
  <c r="L21" i="10" s="1"/>
  <c r="F21" i="10" s="1"/>
  <c r="K83" i="19" s="1"/>
  <c r="P83" i="19" s="1"/>
  <c r="T107" i="10"/>
  <c r="N107" i="10" s="1"/>
  <c r="H107" i="10" s="1"/>
  <c r="L169" i="19" s="1"/>
  <c r="Q169" i="19" s="1"/>
  <c r="T69" i="10"/>
  <c r="N69" i="10" s="1"/>
  <c r="H69" i="10" s="1"/>
  <c r="L131" i="19" s="1"/>
  <c r="Q131" i="19" s="1"/>
  <c r="S31" i="10"/>
  <c r="M31" i="10" s="1"/>
  <c r="G31" i="10" s="1"/>
  <c r="J93" i="19" s="1"/>
  <c r="O93" i="19" s="1"/>
  <c r="T55" i="10"/>
  <c r="N55" i="10" s="1"/>
  <c r="H55" i="10" s="1"/>
  <c r="L117" i="19" s="1"/>
  <c r="Q117" i="19" s="1"/>
  <c r="Q18" i="10"/>
  <c r="K18" i="10" s="1"/>
  <c r="E18" i="10" s="1"/>
  <c r="I80" i="19" s="1"/>
  <c r="N80" i="19" s="1"/>
  <c r="T104" i="10"/>
  <c r="N104" i="10" s="1"/>
  <c r="H104" i="10" s="1"/>
  <c r="L166" i="19" s="1"/>
  <c r="Q166" i="19" s="1"/>
  <c r="S55" i="10"/>
  <c r="M55" i="10" s="1"/>
  <c r="G55" i="10" s="1"/>
  <c r="J117" i="19" s="1"/>
  <c r="O117" i="19" s="1"/>
  <c r="S14" i="10"/>
  <c r="M14" i="10" s="1"/>
  <c r="G14" i="10" s="1"/>
  <c r="J76" i="19" s="1"/>
  <c r="O76" i="19" s="1"/>
  <c r="R56" i="10"/>
  <c r="L56" i="10" s="1"/>
  <c r="F56" i="10" s="1"/>
  <c r="K118" i="19" s="1"/>
  <c r="P118" i="19" s="1"/>
  <c r="Q38" i="10"/>
  <c r="K38" i="10" s="1"/>
  <c r="E38" i="10" s="1"/>
  <c r="I100" i="19" s="1"/>
  <c r="N100" i="19" s="1"/>
  <c r="S109" i="10"/>
  <c r="M109" i="10" s="1"/>
  <c r="G109" i="10" s="1"/>
  <c r="J171" i="19" s="1"/>
  <c r="O171" i="19" s="1"/>
  <c r="S63" i="10"/>
  <c r="M63" i="10" s="1"/>
  <c r="G63" i="10" s="1"/>
  <c r="J125" i="19" s="1"/>
  <c r="O125" i="19" s="1"/>
  <c r="S22" i="10"/>
  <c r="M22" i="10" s="1"/>
  <c r="G22" i="10" s="1"/>
  <c r="J84" i="19" s="1"/>
  <c r="O84" i="19" s="1"/>
  <c r="Q69" i="10"/>
  <c r="K69" i="10" s="1"/>
  <c r="E69" i="10" s="1"/>
  <c r="I131" i="19" s="1"/>
  <c r="N131" i="19" s="1"/>
  <c r="T50" i="10"/>
  <c r="N50" i="10" s="1"/>
  <c r="H50" i="10" s="1"/>
  <c r="L112" i="19" s="1"/>
  <c r="Q112" i="19" s="1"/>
  <c r="S87" i="10"/>
  <c r="M87" i="10" s="1"/>
  <c r="G87" i="10" s="1"/>
  <c r="J149" i="19" s="1"/>
  <c r="O149" i="19" s="1"/>
  <c r="S46" i="10"/>
  <c r="M46" i="10" s="1"/>
  <c r="G46" i="10" s="1"/>
  <c r="J108" i="19" s="1"/>
  <c r="O108" i="19" s="1"/>
  <c r="S15" i="10"/>
  <c r="M15" i="10" s="1"/>
  <c r="G15" i="10" s="1"/>
  <c r="J77" i="19" s="1"/>
  <c r="O77" i="19" s="1"/>
  <c r="T39" i="10"/>
  <c r="N39" i="10" s="1"/>
  <c r="H39" i="10" s="1"/>
  <c r="L101" i="19" s="1"/>
  <c r="Q101" i="19" s="1"/>
  <c r="S102" i="10"/>
  <c r="M102" i="10" s="1"/>
  <c r="G102" i="10" s="1"/>
  <c r="J164" i="19" s="1"/>
  <c r="O164" i="19" s="1"/>
  <c r="R83" i="10"/>
  <c r="L83" i="10" s="1"/>
  <c r="F83" i="10" s="1"/>
  <c r="K145" i="19" s="1"/>
  <c r="P145" i="19" s="1"/>
  <c r="S39" i="10"/>
  <c r="M39" i="10" s="1"/>
  <c r="G39" i="10" s="1"/>
  <c r="J101" i="19" s="1"/>
  <c r="O101" i="19" s="1"/>
  <c r="T63" i="10"/>
  <c r="N63" i="10" s="1"/>
  <c r="H63" i="10" s="1"/>
  <c r="L125" i="19" s="1"/>
  <c r="Q125" i="19" s="1"/>
  <c r="T30" i="10"/>
  <c r="N30" i="10" s="1"/>
  <c r="H30" i="10" s="1"/>
  <c r="L92" i="19" s="1"/>
  <c r="Q92" i="19" s="1"/>
  <c r="R12" i="10"/>
  <c r="L12" i="10" s="1"/>
  <c r="F12" i="10" s="1"/>
  <c r="K74" i="19" s="1"/>
  <c r="P74" i="19" s="1"/>
  <c r="S89" i="10"/>
  <c r="M89" i="10" s="1"/>
  <c r="G89" i="10" s="1"/>
  <c r="J151" i="19" s="1"/>
  <c r="O151" i="19" s="1"/>
  <c r="S90" i="10"/>
  <c r="M90" i="10" s="1"/>
  <c r="G90" i="10" s="1"/>
  <c r="J152" i="19" s="1"/>
  <c r="O152" i="19" s="1"/>
  <c r="S95" i="10"/>
  <c r="M95" i="10" s="1"/>
  <c r="G95" i="10" s="1"/>
  <c r="J157" i="19" s="1"/>
  <c r="O157" i="19" s="1"/>
  <c r="S54" i="10"/>
  <c r="M54" i="10" s="1"/>
  <c r="G54" i="10" s="1"/>
  <c r="J116" i="19" s="1"/>
  <c r="O116" i="19" s="1"/>
  <c r="T8" i="10"/>
  <c r="N8" i="10" s="1"/>
  <c r="H8" i="10" s="1"/>
  <c r="L70" i="19" s="1"/>
  <c r="Q70" i="19" s="1"/>
  <c r="Q97" i="10"/>
  <c r="K97" i="10" s="1"/>
  <c r="E97" i="10" s="1"/>
  <c r="I159" i="19" s="1"/>
  <c r="N159" i="19" s="1"/>
  <c r="T15" i="10"/>
  <c r="N15" i="10" s="1"/>
  <c r="H15" i="10" s="1"/>
  <c r="L77" i="19" s="1"/>
  <c r="Q77" i="19" s="1"/>
  <c r="S78" i="10"/>
  <c r="M78" i="10" s="1"/>
  <c r="G78" i="10" s="1"/>
  <c r="J140" i="19" s="1"/>
  <c r="O140" i="19" s="1"/>
  <c r="Q47" i="10"/>
  <c r="K47" i="10" s="1"/>
  <c r="E47" i="10" s="1"/>
  <c r="I109" i="19" s="1"/>
  <c r="N109" i="19" s="1"/>
  <c r="S25" i="10"/>
  <c r="M25" i="10" s="1"/>
  <c r="G25" i="10" s="1"/>
  <c r="J87" i="19" s="1"/>
  <c r="O87" i="19" s="1"/>
  <c r="S26" i="10"/>
  <c r="M26" i="10" s="1"/>
  <c r="G26" i="10" s="1"/>
  <c r="J88" i="19" s="1"/>
  <c r="O88" i="19" s="1"/>
  <c r="T23" i="10"/>
  <c r="N23" i="10" s="1"/>
  <c r="H23" i="10" s="1"/>
  <c r="L85" i="19" s="1"/>
  <c r="Q85" i="19" s="1"/>
  <c r="Q94" i="10"/>
  <c r="K94" i="10" s="1"/>
  <c r="E94" i="10" s="1"/>
  <c r="I156" i="19" s="1"/>
  <c r="N156" i="19" s="1"/>
  <c r="R104" i="10"/>
  <c r="L104" i="10" s="1"/>
  <c r="F104" i="10" s="1"/>
  <c r="K166" i="19" s="1"/>
  <c r="P166" i="19" s="1"/>
  <c r="R38" i="10"/>
  <c r="L38" i="10" s="1"/>
  <c r="F38" i="10" s="1"/>
  <c r="K100" i="19" s="1"/>
  <c r="P100" i="19" s="1"/>
  <c r="Q103" i="10"/>
  <c r="K103" i="10" s="1"/>
  <c r="E103" i="10" s="1"/>
  <c r="I165" i="19" s="1"/>
  <c r="N165" i="19" s="1"/>
  <c r="Q96" i="10"/>
  <c r="K96" i="10" s="1"/>
  <c r="E96" i="10" s="1"/>
  <c r="I158" i="19" s="1"/>
  <c r="N158" i="19" s="1"/>
  <c r="S91" i="10"/>
  <c r="M91" i="10" s="1"/>
  <c r="G91" i="10" s="1"/>
  <c r="J153" i="19" s="1"/>
  <c r="O153" i="19" s="1"/>
  <c r="S92" i="10"/>
  <c r="M92" i="10" s="1"/>
  <c r="G92" i="10" s="1"/>
  <c r="J154" i="19" s="1"/>
  <c r="O154" i="19" s="1"/>
  <c r="R28" i="10"/>
  <c r="L28" i="10" s="1"/>
  <c r="F28" i="10" s="1"/>
  <c r="K90" i="19" s="1"/>
  <c r="P90" i="19" s="1"/>
  <c r="Q10" i="10"/>
  <c r="K10" i="10" s="1"/>
  <c r="E10" i="10" s="1"/>
  <c r="I72" i="19" s="1"/>
  <c r="N72" i="19" s="1"/>
  <c r="Q98" i="10"/>
  <c r="K98" i="10" s="1"/>
  <c r="E98" i="10" s="1"/>
  <c r="I160" i="19" s="1"/>
  <c r="N160" i="19" s="1"/>
  <c r="T103" i="10"/>
  <c r="N103" i="10" s="1"/>
  <c r="H103" i="10" s="1"/>
  <c r="L165" i="19" s="1"/>
  <c r="Q165" i="19" s="1"/>
  <c r="T53" i="10"/>
  <c r="N53" i="10" s="1"/>
  <c r="H53" i="10" s="1"/>
  <c r="L115" i="19" s="1"/>
  <c r="Q115" i="19" s="1"/>
  <c r="Q83" i="10"/>
  <c r="K83" i="10" s="1"/>
  <c r="E83" i="10" s="1"/>
  <c r="I145" i="19" s="1"/>
  <c r="N145" i="19" s="1"/>
  <c r="Q19" i="10"/>
  <c r="K19" i="10" s="1"/>
  <c r="E19" i="10" s="1"/>
  <c r="I81" i="19" s="1"/>
  <c r="N81" i="19" s="1"/>
  <c r="Q87" i="10"/>
  <c r="K87" i="10" s="1"/>
  <c r="E87" i="10" s="1"/>
  <c r="I149" i="19" s="1"/>
  <c r="N149" i="19" s="1"/>
  <c r="T95" i="10"/>
  <c r="N95" i="10" s="1"/>
  <c r="H95" i="10" s="1"/>
  <c r="L157" i="19" s="1"/>
  <c r="Q157" i="19" s="1"/>
  <c r="S53" i="10"/>
  <c r="M53" i="10" s="1"/>
  <c r="G53" i="10" s="1"/>
  <c r="J115" i="19" s="1"/>
  <c r="O115" i="19" s="1"/>
  <c r="S56" i="10"/>
  <c r="M56" i="10" s="1"/>
  <c r="G56" i="10" s="1"/>
  <c r="J118" i="19" s="1"/>
  <c r="O118" i="19" s="1"/>
  <c r="Q78" i="10"/>
  <c r="K78" i="10" s="1"/>
  <c r="E78" i="10" s="1"/>
  <c r="I140" i="19" s="1"/>
  <c r="N140" i="19" s="1"/>
  <c r="T94" i="10"/>
  <c r="N94" i="10" s="1"/>
  <c r="H94" i="10" s="1"/>
  <c r="L156" i="19" s="1"/>
  <c r="Q156" i="19" s="1"/>
  <c r="R58" i="10"/>
  <c r="L58" i="10" s="1"/>
  <c r="F58" i="10" s="1"/>
  <c r="K120" i="19" s="1"/>
  <c r="P120" i="19" s="1"/>
  <c r="T36" i="10"/>
  <c r="N36" i="10" s="1"/>
  <c r="H36" i="10" s="1"/>
  <c r="L98" i="19" s="1"/>
  <c r="Q98" i="19" s="1"/>
  <c r="S30" i="10"/>
  <c r="M30" i="10" s="1"/>
  <c r="G30" i="10" s="1"/>
  <c r="J92" i="19" s="1"/>
  <c r="O92" i="19" s="1"/>
  <c r="S94" i="10"/>
  <c r="M94" i="10" s="1"/>
  <c r="G94" i="10" s="1"/>
  <c r="J156" i="19" s="1"/>
  <c r="O156" i="19" s="1"/>
  <c r="S45" i="10"/>
  <c r="M45" i="10" s="1"/>
  <c r="G45" i="10" s="1"/>
  <c r="J107" i="19" s="1"/>
  <c r="O107" i="19" s="1"/>
  <c r="Q57" i="10"/>
  <c r="K57" i="10" s="1"/>
  <c r="E57" i="10" s="1"/>
  <c r="I119" i="19" s="1"/>
  <c r="N119" i="19" s="1"/>
  <c r="R32" i="10"/>
  <c r="L32" i="10" s="1"/>
  <c r="F32" i="10" s="1"/>
  <c r="K94" i="19" s="1"/>
  <c r="P94" i="19" s="1"/>
  <c r="Q14" i="10"/>
  <c r="K14" i="10" s="1"/>
  <c r="E14" i="10" s="1"/>
  <c r="I76" i="19" s="1"/>
  <c r="N76" i="19" s="1"/>
  <c r="S27" i="10"/>
  <c r="M27" i="10" s="1"/>
  <c r="G27" i="10" s="1"/>
  <c r="J89" i="19" s="1"/>
  <c r="O89" i="19" s="1"/>
  <c r="S28" i="10"/>
  <c r="M28" i="10" s="1"/>
  <c r="G28" i="10" s="1"/>
  <c r="J90" i="19" s="1"/>
  <c r="O90" i="19" s="1"/>
  <c r="R37" i="10"/>
  <c r="L37" i="10" s="1"/>
  <c r="F37" i="10" s="1"/>
  <c r="K99" i="19" s="1"/>
  <c r="P99" i="19" s="1"/>
  <c r="Q67" i="10"/>
  <c r="K67" i="10" s="1"/>
  <c r="E67" i="10" s="1"/>
  <c r="I129" i="19" s="1"/>
  <c r="N129" i="19" s="1"/>
  <c r="R26" i="10"/>
  <c r="L26" i="10" s="1"/>
  <c r="F26" i="10" s="1"/>
  <c r="K88" i="19" s="1"/>
  <c r="P88" i="19" s="1"/>
  <c r="T52" i="10"/>
  <c r="N52" i="10" s="1"/>
  <c r="H52" i="10" s="1"/>
  <c r="L114" i="19" s="1"/>
  <c r="Q114" i="19" s="1"/>
  <c r="S93" i="10"/>
  <c r="M93" i="10" s="1"/>
  <c r="G93" i="10" s="1"/>
  <c r="J155" i="19" s="1"/>
  <c r="O155" i="19" s="1"/>
  <c r="S96" i="10"/>
  <c r="M96" i="10" s="1"/>
  <c r="G96" i="10" s="1"/>
  <c r="J158" i="19" s="1"/>
  <c r="O158" i="19" s="1"/>
  <c r="R31" i="10"/>
  <c r="L31" i="10" s="1"/>
  <c r="F31" i="10" s="1"/>
  <c r="K93" i="19" s="1"/>
  <c r="P93" i="19" s="1"/>
  <c r="Q13" i="10"/>
  <c r="K13" i="10" s="1"/>
  <c r="E13" i="10" s="1"/>
  <c r="I75" i="19" s="1"/>
  <c r="N75" i="19" s="1"/>
  <c r="T100" i="10"/>
  <c r="N100" i="10" s="1"/>
  <c r="H100" i="10" s="1"/>
  <c r="L162" i="19" s="1"/>
  <c r="Q162" i="19" s="1"/>
  <c r="Q40" i="10"/>
  <c r="K40" i="10" s="1"/>
  <c r="E40" i="10" s="1"/>
  <c r="I102" i="19" s="1"/>
  <c r="N102" i="19" s="1"/>
  <c r="T57" i="10"/>
  <c r="N57" i="10" s="1"/>
  <c r="H57" i="10" s="1"/>
  <c r="L119" i="19" s="1"/>
  <c r="Q119" i="19" s="1"/>
  <c r="T85" i="10"/>
  <c r="N85" i="10" s="1"/>
  <c r="H85" i="10" s="1"/>
  <c r="L147" i="19" s="1"/>
  <c r="Q147" i="19" s="1"/>
  <c r="R22" i="10"/>
  <c r="L22" i="10" s="1"/>
  <c r="F22" i="10" s="1"/>
  <c r="K84" i="19" s="1"/>
  <c r="P84" i="19" s="1"/>
  <c r="T89" i="10"/>
  <c r="N89" i="10" s="1"/>
  <c r="H89" i="10" s="1"/>
  <c r="L151" i="19" s="1"/>
  <c r="Q151" i="19" s="1"/>
  <c r="R106" i="10"/>
  <c r="L106" i="10" s="1"/>
  <c r="F106" i="10" s="1"/>
  <c r="K168" i="19" s="1"/>
  <c r="P168" i="19" s="1"/>
  <c r="S57" i="10"/>
  <c r="M57" i="10" s="1"/>
  <c r="G57" i="10" s="1"/>
  <c r="J119" i="19" s="1"/>
  <c r="O119" i="19" s="1"/>
  <c r="S58" i="10"/>
  <c r="M58" i="10" s="1"/>
  <c r="G58" i="10" s="1"/>
  <c r="J120" i="19" s="1"/>
  <c r="O120" i="19" s="1"/>
  <c r="T80" i="10"/>
  <c r="N80" i="10" s="1"/>
  <c r="H80" i="10" s="1"/>
  <c r="L142" i="19" s="1"/>
  <c r="Q142" i="19" s="1"/>
  <c r="R97" i="10"/>
  <c r="L97" i="10" s="1"/>
  <c r="F97" i="10" s="1"/>
  <c r="K159" i="19" s="1"/>
  <c r="P159" i="19" s="1"/>
  <c r="S71" i="10"/>
  <c r="M71" i="10" s="1"/>
  <c r="G71" i="10" s="1"/>
  <c r="J133" i="19" s="1"/>
  <c r="O133" i="19" s="1"/>
  <c r="T31" i="10"/>
  <c r="N31" i="10" s="1"/>
  <c r="H31" i="10" s="1"/>
  <c r="L93" i="19" s="1"/>
  <c r="Q93" i="19" s="1"/>
  <c r="R86" i="10"/>
  <c r="L86" i="10" s="1"/>
  <c r="F86" i="10" s="1"/>
  <c r="K148" i="19" s="1"/>
  <c r="P148" i="19" s="1"/>
  <c r="S68" i="10"/>
  <c r="M68" i="10" s="1"/>
  <c r="G68" i="10" s="1"/>
  <c r="J130" i="19" s="1"/>
  <c r="O130" i="19" s="1"/>
  <c r="R8" i="10"/>
  <c r="L8" i="10" s="1"/>
  <c r="F8" i="10" s="1"/>
  <c r="K70" i="19" s="1"/>
  <c r="P70" i="19" s="1"/>
  <c r="R66" i="10"/>
  <c r="L66" i="10" s="1"/>
  <c r="F66" i="10" s="1"/>
  <c r="K128" i="19" s="1"/>
  <c r="P128" i="19" s="1"/>
  <c r="T86" i="10"/>
  <c r="N86" i="10" s="1"/>
  <c r="H86" i="10" s="1"/>
  <c r="L148" i="19" s="1"/>
  <c r="Q148" i="19" s="1"/>
  <c r="T48" i="10"/>
  <c r="N48" i="10" s="1"/>
  <c r="H48" i="10" s="1"/>
  <c r="L110" i="19" s="1"/>
  <c r="Q110" i="19" s="1"/>
  <c r="Q8" i="10"/>
  <c r="K8" i="10" s="1"/>
  <c r="E8" i="10" s="1"/>
  <c r="I70" i="19" s="1"/>
  <c r="N70" i="19" s="1"/>
  <c r="T29" i="10"/>
  <c r="N29" i="10" s="1"/>
  <c r="H29" i="10" s="1"/>
  <c r="L91" i="19" s="1"/>
  <c r="Q91" i="19" s="1"/>
  <c r="T46" i="10"/>
  <c r="N46" i="10" s="1"/>
  <c r="H46" i="10" s="1"/>
  <c r="L108" i="19" s="1"/>
  <c r="Q108" i="19" s="1"/>
  <c r="T91" i="10"/>
  <c r="N91" i="10" s="1"/>
  <c r="H91" i="10" s="1"/>
  <c r="L153" i="19" s="1"/>
  <c r="Q153" i="19" s="1"/>
  <c r="Q61" i="10"/>
  <c r="K61" i="10" s="1"/>
  <c r="E61" i="10" s="1"/>
  <c r="I123" i="19" s="1"/>
  <c r="N123" i="19" s="1"/>
  <c r="Q49" i="10"/>
  <c r="K49" i="10" s="1"/>
  <c r="E49" i="10" s="1"/>
  <c r="I111" i="19" s="1"/>
  <c r="N111" i="19" s="1"/>
  <c r="S29" i="10"/>
  <c r="M29" i="10" s="1"/>
  <c r="G29" i="10" s="1"/>
  <c r="J91" i="19" s="1"/>
  <c r="O91" i="19" s="1"/>
  <c r="S32" i="10"/>
  <c r="M32" i="10" s="1"/>
  <c r="G32" i="10" s="1"/>
  <c r="J94" i="19" s="1"/>
  <c r="O94" i="19" s="1"/>
  <c r="T40" i="10"/>
  <c r="N40" i="10" s="1"/>
  <c r="H40" i="10" s="1"/>
  <c r="L102" i="19" s="1"/>
  <c r="Q102" i="19" s="1"/>
  <c r="R70" i="10"/>
  <c r="L70" i="10" s="1"/>
  <c r="F70" i="10" s="1"/>
  <c r="K132" i="19" s="1"/>
  <c r="P132" i="19" s="1"/>
  <c r="R29" i="10"/>
  <c r="L29" i="10" s="1"/>
  <c r="F29" i="10" s="1"/>
  <c r="K91" i="19" s="1"/>
  <c r="P91" i="19" s="1"/>
  <c r="R77" i="10"/>
  <c r="L77" i="10" s="1"/>
  <c r="F77" i="10" s="1"/>
  <c r="K139" i="19" s="1"/>
  <c r="P139" i="19" s="1"/>
  <c r="S97" i="10"/>
  <c r="M97" i="10" s="1"/>
  <c r="G97" i="10" s="1"/>
  <c r="J159" i="19" s="1"/>
  <c r="O159" i="19" s="1"/>
  <c r="S98" i="10"/>
  <c r="M98" i="10" s="1"/>
  <c r="G98" i="10" s="1"/>
  <c r="J160" i="19" s="1"/>
  <c r="O160" i="19" s="1"/>
  <c r="T34" i="10"/>
  <c r="N34" i="10" s="1"/>
  <c r="H34" i="10" s="1"/>
  <c r="L96" i="19" s="1"/>
  <c r="Q96" i="19" s="1"/>
  <c r="Q25" i="10"/>
  <c r="K25" i="10" s="1"/>
  <c r="E25" i="10" s="1"/>
  <c r="I87" i="19" s="1"/>
  <c r="N87" i="19" s="1"/>
  <c r="S7" i="10"/>
  <c r="M7" i="10" s="1"/>
  <c r="G7" i="10" s="1"/>
  <c r="J69" i="19" s="1"/>
  <c r="O69" i="19" s="1"/>
  <c r="R80" i="10"/>
  <c r="L80" i="10" s="1"/>
  <c r="F80" i="10" s="1"/>
  <c r="K142" i="19" s="1"/>
  <c r="P142" i="19" s="1"/>
  <c r="T27" i="10"/>
  <c r="N27" i="10" s="1"/>
  <c r="H27" i="10" s="1"/>
  <c r="L89" i="19" s="1"/>
  <c r="Q89" i="19" s="1"/>
  <c r="Q75" i="10"/>
  <c r="K75" i="10" s="1"/>
  <c r="E75" i="10" s="1"/>
  <c r="I137" i="19" s="1"/>
  <c r="N137" i="19" s="1"/>
  <c r="T12" i="10"/>
  <c r="N12" i="10" s="1"/>
  <c r="H12" i="10" s="1"/>
  <c r="L74" i="19" s="1"/>
  <c r="Q74" i="19" s="1"/>
  <c r="T81" i="10"/>
  <c r="N81" i="10" s="1"/>
  <c r="H81" i="10" s="1"/>
  <c r="L143" i="19" s="1"/>
  <c r="Q143" i="19" s="1"/>
  <c r="T68" i="10"/>
  <c r="N68" i="10" s="1"/>
  <c r="H68" i="10" s="1"/>
  <c r="L130" i="19" s="1"/>
  <c r="Q130" i="19" s="1"/>
  <c r="S69" i="10"/>
  <c r="M69" i="10" s="1"/>
  <c r="G69" i="10" s="1"/>
  <c r="J131" i="19" s="1"/>
  <c r="O131" i="19" s="1"/>
  <c r="S72" i="10"/>
  <c r="M72" i="10" s="1"/>
  <c r="G72" i="10" s="1"/>
  <c r="J134" i="19" s="1"/>
  <c r="O134" i="19" s="1"/>
  <c r="R99" i="10"/>
  <c r="L99" i="10" s="1"/>
  <c r="F99" i="10" s="1"/>
  <c r="K161" i="19" s="1"/>
  <c r="P161" i="19" s="1"/>
  <c r="T110" i="10"/>
  <c r="N110" i="10" s="1"/>
  <c r="H110" i="10" s="1"/>
  <c r="L172" i="19" s="1"/>
  <c r="Q172" i="19" s="1"/>
  <c r="T76" i="10"/>
  <c r="N76" i="10" s="1"/>
  <c r="H76" i="10" s="1"/>
  <c r="L138" i="19" s="1"/>
  <c r="Q138" i="19" s="1"/>
  <c r="R30" i="10"/>
  <c r="L30" i="10" s="1"/>
  <c r="F30" i="10" s="1"/>
  <c r="K92" i="19" s="1"/>
  <c r="P92" i="19" s="1"/>
  <c r="T33" i="10"/>
  <c r="N33" i="10" s="1"/>
  <c r="H33" i="10" s="1"/>
  <c r="L95" i="19" s="1"/>
  <c r="Q95" i="19" s="1"/>
  <c r="Q50" i="10"/>
  <c r="K50" i="10" s="1"/>
  <c r="E50" i="10" s="1"/>
  <c r="I112" i="19" s="1"/>
  <c r="N112" i="19" s="1"/>
  <c r="R94" i="10"/>
  <c r="L94" i="10" s="1"/>
  <c r="F94" i="10" s="1"/>
  <c r="K156" i="19" s="1"/>
  <c r="P156" i="19" s="1"/>
  <c r="R64" i="10"/>
  <c r="L64" i="10" s="1"/>
  <c r="F64" i="10" s="1"/>
  <c r="K126" i="19" s="1"/>
  <c r="P126" i="19" s="1"/>
  <c r="R55" i="10"/>
  <c r="L55" i="10" s="1"/>
  <c r="F55" i="10" s="1"/>
  <c r="K117" i="19" s="1"/>
  <c r="P117" i="19" s="1"/>
  <c r="S33" i="10"/>
  <c r="M33" i="10" s="1"/>
  <c r="G33" i="10" s="1"/>
  <c r="J95" i="19" s="1"/>
  <c r="O95" i="19" s="1"/>
  <c r="S34" i="10"/>
  <c r="M34" i="10" s="1"/>
  <c r="G34" i="10" s="1"/>
  <c r="J96" i="19" s="1"/>
  <c r="O96" i="19" s="1"/>
  <c r="Q44" i="10"/>
  <c r="K44" i="10" s="1"/>
  <c r="E44" i="10" s="1"/>
  <c r="I106" i="19" s="1"/>
  <c r="N106" i="19" s="1"/>
  <c r="R73" i="10"/>
  <c r="L73" i="10" s="1"/>
  <c r="F73" i="10" s="1"/>
  <c r="K135" i="19" s="1"/>
  <c r="P135" i="19" s="1"/>
  <c r="T32" i="10"/>
  <c r="N32" i="10" s="1"/>
  <c r="H32" i="10" s="1"/>
  <c r="L94" i="19" s="1"/>
  <c r="Q94" i="19" s="1"/>
  <c r="Q88" i="10"/>
  <c r="K88" i="10" s="1"/>
  <c r="E88" i="10" s="1"/>
  <c r="I150" i="19" s="1"/>
  <c r="N150" i="19" s="1"/>
  <c r="S99" i="10"/>
  <c r="M99" i="10" s="1"/>
  <c r="G99" i="10" s="1"/>
  <c r="J161" i="19" s="1"/>
  <c r="O161" i="19" s="1"/>
  <c r="S100" i="10"/>
  <c r="M100" i="10" s="1"/>
  <c r="G100" i="10" s="1"/>
  <c r="J162" i="19" s="1"/>
  <c r="O162" i="19" s="1"/>
  <c r="R43" i="10"/>
  <c r="L43" i="10" s="1"/>
  <c r="F43" i="10" s="1"/>
  <c r="K105" i="19" s="1"/>
  <c r="P105" i="19" s="1"/>
  <c r="R34" i="10"/>
  <c r="L34" i="10" s="1"/>
  <c r="F34" i="10" s="1"/>
  <c r="K96" i="19" s="1"/>
  <c r="P96" i="19" s="1"/>
  <c r="T47" i="10"/>
  <c r="N47" i="10" s="1"/>
  <c r="H47" i="10" s="1"/>
  <c r="L109" i="19" s="1"/>
  <c r="Q109" i="19" s="1"/>
  <c r="S110" i="10"/>
  <c r="M110" i="10" s="1"/>
  <c r="G110" i="10" s="1"/>
  <c r="J172" i="19" s="1"/>
  <c r="O172" i="19" s="1"/>
  <c r="S67" i="10"/>
  <c r="M67" i="10" s="1"/>
  <c r="G67" i="10" s="1"/>
  <c r="J129" i="19" s="1"/>
  <c r="O129" i="19" s="1"/>
  <c r="Q22" i="10"/>
  <c r="K22" i="10" s="1"/>
  <c r="E22" i="10" s="1"/>
  <c r="I84" i="19" s="1"/>
  <c r="N84" i="19" s="1"/>
  <c r="Q77" i="10"/>
  <c r="K77" i="10" s="1"/>
  <c r="E77" i="10" s="1"/>
  <c r="I139" i="19" s="1"/>
  <c r="N139" i="19" s="1"/>
  <c r="R95" i="10"/>
  <c r="L95" i="10" s="1"/>
  <c r="F95" i="10" s="1"/>
  <c r="K157" i="19" s="1"/>
  <c r="P157" i="19" s="1"/>
  <c r="R62" i="10"/>
  <c r="L62" i="10" s="1"/>
  <c r="F62" i="10" s="1"/>
  <c r="K124" i="19" s="1"/>
  <c r="P124" i="19" s="1"/>
  <c r="S8" i="10"/>
  <c r="M8" i="10" s="1"/>
  <c r="G8" i="10" s="1"/>
  <c r="J70" i="19" s="1"/>
  <c r="O70" i="19" s="1"/>
  <c r="Q107" i="10"/>
  <c r="K107" i="10" s="1"/>
  <c r="E107" i="10" s="1"/>
  <c r="I169" i="19" s="1"/>
  <c r="N169" i="19" s="1"/>
  <c r="R41" i="10"/>
  <c r="L41" i="10" s="1"/>
  <c r="F41" i="10" s="1"/>
  <c r="K103" i="19" s="1"/>
  <c r="P103" i="19" s="1"/>
  <c r="T105" i="10"/>
  <c r="N105" i="10" s="1"/>
  <c r="H105" i="10" s="1"/>
  <c r="L167" i="19" s="1"/>
  <c r="Q167" i="19" s="1"/>
  <c r="T106" i="10"/>
  <c r="N106" i="10" s="1"/>
  <c r="H106" i="10" s="1"/>
  <c r="L168" i="19" s="1"/>
  <c r="Q168" i="19" s="1"/>
  <c r="S73" i="10"/>
  <c r="M73" i="10" s="1"/>
  <c r="G73" i="10" s="1"/>
  <c r="J135" i="19" s="1"/>
  <c r="O135" i="19" s="1"/>
  <c r="S74" i="10"/>
  <c r="M74" i="10" s="1"/>
  <c r="G74" i="10" s="1"/>
  <c r="J136" i="19" s="1"/>
  <c r="O136" i="19" s="1"/>
  <c r="Q102" i="10"/>
  <c r="K102" i="10" s="1"/>
  <c r="E102" i="10" s="1"/>
  <c r="I164" i="19" s="1"/>
  <c r="N164" i="19" s="1"/>
  <c r="T26" i="10"/>
  <c r="N26" i="10" s="1"/>
  <c r="H26" i="10" s="1"/>
  <c r="L88" i="19" s="1"/>
  <c r="Q88" i="19" s="1"/>
  <c r="R79" i="10"/>
  <c r="L79" i="10" s="1"/>
  <c r="F79" i="10" s="1"/>
  <c r="K141" i="19" s="1"/>
  <c r="P141" i="19" s="1"/>
  <c r="Q56" i="10"/>
  <c r="K56" i="10" s="1"/>
  <c r="E56" i="10" s="1"/>
  <c r="I118" i="19" s="1"/>
  <c r="N118" i="19" s="1"/>
  <c r="T35" i="10"/>
  <c r="N35" i="10" s="1"/>
  <c r="H35" i="10" s="1"/>
  <c r="L97" i="19" s="1"/>
  <c r="Q97" i="19" s="1"/>
  <c r="Q53" i="10"/>
  <c r="K53" i="10" s="1"/>
  <c r="E53" i="10" s="1"/>
  <c r="I115" i="19" s="1"/>
  <c r="N115" i="19" s="1"/>
  <c r="T99" i="10"/>
  <c r="N99" i="10" s="1"/>
  <c r="H99" i="10" s="1"/>
  <c r="L161" i="19" s="1"/>
  <c r="Q161" i="19" s="1"/>
  <c r="R67" i="10"/>
  <c r="L67" i="10" s="1"/>
  <c r="F67" i="10" s="1"/>
  <c r="K129" i="19" s="1"/>
  <c r="P129" i="19" s="1"/>
  <c r="Q62" i="10"/>
  <c r="K62" i="10" s="1"/>
  <c r="E62" i="10" s="1"/>
  <c r="I124" i="19" s="1"/>
  <c r="N124" i="19" s="1"/>
  <c r="S35" i="10"/>
  <c r="M35" i="10" s="1"/>
  <c r="G35" i="10" s="1"/>
  <c r="J97" i="19" s="1"/>
  <c r="O97" i="19" s="1"/>
  <c r="T71" i="10"/>
  <c r="N71" i="10" s="1"/>
  <c r="H71" i="10" s="1"/>
  <c r="L133" i="19" s="1"/>
  <c r="Q133" i="19" s="1"/>
  <c r="S70" i="10"/>
  <c r="M70" i="10" s="1"/>
  <c r="G70" i="10" s="1"/>
  <c r="J132" i="19" s="1"/>
  <c r="O132" i="19" s="1"/>
  <c r="S23" i="10"/>
  <c r="M23" i="10" s="1"/>
  <c r="G23" i="10" s="1"/>
  <c r="J85" i="19" s="1"/>
  <c r="O85" i="19" s="1"/>
  <c r="T72" i="10"/>
  <c r="N72" i="10" s="1"/>
  <c r="H72" i="10" s="1"/>
  <c r="L134" i="19" s="1"/>
  <c r="Q134" i="19" s="1"/>
  <c r="Q31" i="10"/>
  <c r="K31" i="10" s="1"/>
  <c r="E31" i="10" s="1"/>
  <c r="I93" i="19" s="1"/>
  <c r="N93" i="19" s="1"/>
  <c r="Q64" i="10"/>
  <c r="K64" i="10" s="1"/>
  <c r="E64" i="10" s="1"/>
  <c r="I126" i="19" s="1"/>
  <c r="N126" i="19" s="1"/>
  <c r="Q23" i="10"/>
  <c r="K23" i="10" s="1"/>
  <c r="E23" i="10" s="1"/>
  <c r="I85" i="19" s="1"/>
  <c r="N85" i="19" s="1"/>
  <c r="Q27" i="10"/>
  <c r="K27" i="10" s="1"/>
  <c r="E27" i="10" s="1"/>
  <c r="I89" i="19" s="1"/>
  <c r="N89" i="19" s="1"/>
  <c r="T9" i="10"/>
  <c r="N9" i="10" s="1"/>
  <c r="H9" i="10" s="1"/>
  <c r="L71" i="19" s="1"/>
  <c r="Q71" i="19" s="1"/>
  <c r="R11" i="10"/>
  <c r="L11" i="10" s="1"/>
  <c r="F11" i="10" s="1"/>
  <c r="K73" i="19" s="1"/>
  <c r="P73" i="19" s="1"/>
  <c r="R60" i="10"/>
  <c r="L60" i="10" s="1"/>
  <c r="F60" i="10" s="1"/>
  <c r="K122" i="19" s="1"/>
  <c r="P122" i="19" s="1"/>
  <c r="R35" i="10"/>
  <c r="L35" i="10" s="1"/>
  <c r="F35" i="10" s="1"/>
  <c r="K97" i="19" s="1"/>
  <c r="P97" i="19" s="1"/>
  <c r="Q17" i="10"/>
  <c r="K17" i="10" s="1"/>
  <c r="E17" i="10" s="1"/>
  <c r="I79" i="19" s="1"/>
  <c r="N79" i="19" s="1"/>
  <c r="S9" i="10"/>
  <c r="M9" i="10" s="1"/>
  <c r="G9" i="10" s="1"/>
  <c r="J71" i="19" s="1"/>
  <c r="O71" i="19" s="1"/>
  <c r="S10" i="10"/>
  <c r="M10" i="10" s="1"/>
  <c r="G10" i="10" s="1"/>
  <c r="J72" i="19" s="1"/>
  <c r="O72" i="19" s="1"/>
  <c r="T109" i="10"/>
  <c r="N109" i="10" s="1"/>
  <c r="H109" i="10" s="1"/>
  <c r="L171" i="19" s="1"/>
  <c r="Q171" i="19" s="1"/>
  <c r="T44" i="10"/>
  <c r="N44" i="10" s="1"/>
  <c r="H44" i="10" s="1"/>
  <c r="L106" i="19" s="1"/>
  <c r="Q106" i="19" s="1"/>
  <c r="R108" i="10"/>
  <c r="L108" i="10" s="1"/>
  <c r="F108" i="10" s="1"/>
  <c r="K170" i="19" s="1"/>
  <c r="P170" i="19" s="1"/>
  <c r="Q24" i="10"/>
  <c r="K24" i="10" s="1"/>
  <c r="E24" i="10" s="1"/>
  <c r="I86" i="19" s="1"/>
  <c r="N86" i="19" s="1"/>
  <c r="S75" i="10"/>
  <c r="M75" i="10" s="1"/>
  <c r="G75" i="10" s="1"/>
  <c r="J137" i="19" s="1"/>
  <c r="O137" i="19" s="1"/>
  <c r="S76" i="10"/>
  <c r="M76" i="10" s="1"/>
  <c r="G76" i="10" s="1"/>
  <c r="J138" i="19" s="1"/>
  <c r="O138" i="19" s="1"/>
  <c r="R107" i="10"/>
  <c r="L107" i="10" s="1"/>
  <c r="F107" i="10" s="1"/>
  <c r="K169" i="19" s="1"/>
  <c r="P169" i="19" s="1"/>
  <c r="T42" i="10"/>
  <c r="N42" i="10" s="1"/>
  <c r="H42" i="10" s="1"/>
  <c r="L104" i="19" s="1"/>
  <c r="Q104" i="19" s="1"/>
  <c r="Q82" i="10"/>
  <c r="K82" i="10" s="1"/>
  <c r="E82" i="10" s="1"/>
  <c r="I144" i="19" s="1"/>
  <c r="N144" i="19" s="1"/>
  <c r="R90" i="10"/>
  <c r="L90" i="10" s="1"/>
  <c r="F90" i="10" s="1"/>
  <c r="K152" i="19" s="1"/>
  <c r="P152" i="19" s="1"/>
  <c r="T37" i="10"/>
  <c r="N37" i="10" s="1"/>
  <c r="H37" i="10" s="1"/>
  <c r="L99" i="19" s="1"/>
  <c r="Q99" i="19" s="1"/>
  <c r="Q58" i="10"/>
  <c r="K58" i="10" s="1"/>
  <c r="E58" i="10" s="1"/>
  <c r="I120" i="19" s="1"/>
  <c r="N120" i="19" s="1"/>
  <c r="R69" i="10"/>
  <c r="L69" i="10" s="1"/>
  <c r="F69" i="10" s="1"/>
  <c r="K131" i="19" s="1"/>
  <c r="P131" i="19" s="1"/>
  <c r="T11" i="10"/>
  <c r="N11" i="10" s="1"/>
  <c r="H11" i="10" s="1"/>
  <c r="L73" i="19" s="1"/>
  <c r="Q73" i="19" s="1"/>
  <c r="R20" i="10"/>
  <c r="L20" i="10" s="1"/>
  <c r="F20" i="10" s="1"/>
  <c r="K82" i="19" s="1"/>
  <c r="P82" i="19" s="1"/>
  <c r="Q7" i="10"/>
  <c r="K7" i="10" s="1"/>
  <c r="E7" i="10" s="1"/>
  <c r="I69" i="19" s="1"/>
  <c r="N69" i="19" s="1"/>
  <c r="R103" i="10"/>
  <c r="L103" i="10" s="1"/>
  <c r="F103" i="10" s="1"/>
  <c r="K165" i="19" s="1"/>
  <c r="P165" i="19" s="1"/>
  <c r="S77" i="10"/>
  <c r="M77" i="10" s="1"/>
  <c r="G77" i="10" s="1"/>
  <c r="J139" i="19" s="1"/>
  <c r="O139" i="19" s="1"/>
  <c r="S16" i="10"/>
  <c r="M16" i="10" s="1"/>
  <c r="G16" i="10" s="1"/>
  <c r="J78" i="19" s="1"/>
  <c r="O78" i="19" s="1"/>
  <c r="Q41" i="10"/>
  <c r="K41" i="10" s="1"/>
  <c r="E41" i="10" s="1"/>
  <c r="I103" i="19" s="1"/>
  <c r="N103" i="19" s="1"/>
  <c r="Q45" i="10"/>
  <c r="K45" i="10" s="1"/>
  <c r="E45" i="10" s="1"/>
  <c r="I107" i="19" s="1"/>
  <c r="N107" i="19" s="1"/>
  <c r="R61" i="10"/>
  <c r="L61" i="10" s="1"/>
  <c r="F61" i="10" s="1"/>
  <c r="K123" i="19" s="1"/>
  <c r="P123" i="19" s="1"/>
  <c r="R82" i="10"/>
  <c r="L82" i="10" s="1"/>
  <c r="F82" i="10" s="1"/>
  <c r="K144" i="19" s="1"/>
  <c r="P144" i="19" s="1"/>
  <c r="T19" i="10"/>
  <c r="N19" i="10" s="1"/>
  <c r="H19" i="10" s="1"/>
  <c r="L81" i="19" s="1"/>
  <c r="Q81" i="19" s="1"/>
  <c r="R27" i="10"/>
  <c r="L27" i="10" s="1"/>
  <c r="F27" i="10" s="1"/>
  <c r="K89" i="19" s="1"/>
  <c r="P89" i="19" s="1"/>
  <c r="R78" i="10"/>
  <c r="L78" i="10" s="1"/>
  <c r="F78" i="10" s="1"/>
  <c r="K140" i="19" s="1"/>
  <c r="P140" i="19" s="1"/>
  <c r="R48" i="10"/>
  <c r="L48" i="10" s="1"/>
  <c r="F48" i="10" s="1"/>
  <c r="K110" i="19" s="1"/>
  <c r="P110" i="19" s="1"/>
  <c r="Q33" i="10"/>
  <c r="K33" i="10" s="1"/>
  <c r="E33" i="10" s="1"/>
  <c r="I95" i="19" s="1"/>
  <c r="N95" i="19" s="1"/>
  <c r="S105" i="10"/>
  <c r="M105" i="10" s="1"/>
  <c r="G105" i="10" s="1"/>
  <c r="J167" i="19" s="1"/>
  <c r="O167" i="19" s="1"/>
  <c r="R7" i="10"/>
  <c r="L7" i="10" s="1"/>
  <c r="F7" i="10" s="1"/>
  <c r="K69" i="19" s="1"/>
  <c r="P69" i="19" s="1"/>
  <c r="T60" i="10"/>
  <c r="N60" i="10" s="1"/>
  <c r="H60" i="10" s="1"/>
  <c r="L122" i="19" s="1"/>
  <c r="Q122" i="19" s="1"/>
  <c r="Q34" i="10"/>
  <c r="K34" i="10" s="1"/>
  <c r="E34" i="10" s="1"/>
  <c r="I96" i="19" s="1"/>
  <c r="N96" i="19" s="1"/>
  <c r="S43" i="10"/>
  <c r="M43" i="10" s="1"/>
  <c r="G43" i="10" s="1"/>
  <c r="J105" i="19" s="1"/>
  <c r="O105" i="19" s="1"/>
  <c r="R45" i="10"/>
  <c r="L45" i="10" s="1"/>
  <c r="F45" i="10" s="1"/>
  <c r="K107" i="19" s="1"/>
  <c r="P107" i="19" s="1"/>
  <c r="R110" i="10"/>
  <c r="L110" i="10" s="1"/>
  <c r="F110" i="10" s="1"/>
  <c r="K172" i="19" s="1"/>
  <c r="P172" i="19" s="1"/>
  <c r="S66" i="10"/>
  <c r="M66" i="10" s="1"/>
  <c r="G66" i="10" s="1"/>
  <c r="J128" i="19" s="1"/>
  <c r="O128" i="19" s="1"/>
  <c r="T82" i="10"/>
  <c r="N82" i="10" s="1"/>
  <c r="H82" i="10" s="1"/>
  <c r="L144" i="19" s="1"/>
  <c r="Q144" i="19" s="1"/>
  <c r="T97" i="10"/>
  <c r="N97" i="10" s="1"/>
  <c r="H97" i="10" s="1"/>
  <c r="L159" i="19" s="1"/>
  <c r="Q159" i="19" s="1"/>
  <c r="S88" i="10"/>
  <c r="M88" i="10" s="1"/>
  <c r="G88" i="10" s="1"/>
  <c r="J150" i="19" s="1"/>
  <c r="O150" i="19" s="1"/>
  <c r="R63" i="10"/>
  <c r="L63" i="10" s="1"/>
  <c r="F63" i="10" s="1"/>
  <c r="K125" i="19" s="1"/>
  <c r="P125" i="19" s="1"/>
  <c r="S48" i="10"/>
  <c r="M48" i="10" s="1"/>
  <c r="G48" i="10" s="1"/>
  <c r="J110" i="19" s="1"/>
  <c r="O110" i="19" s="1"/>
  <c r="Q104" i="10"/>
  <c r="K104" i="10" s="1"/>
  <c r="E104" i="10" s="1"/>
  <c r="I166" i="19" s="1"/>
  <c r="N166" i="19" s="1"/>
  <c r="R84" i="10"/>
  <c r="L84" i="10" s="1"/>
  <c r="F84" i="10" s="1"/>
  <c r="K146" i="19" s="1"/>
  <c r="P146" i="19" s="1"/>
  <c r="R75" i="10"/>
  <c r="L75" i="10" s="1"/>
  <c r="F75" i="10" s="1"/>
  <c r="K137" i="19" s="1"/>
  <c r="P137" i="19" s="1"/>
  <c r="T13" i="10"/>
  <c r="N13" i="10" s="1"/>
  <c r="H13" i="10" s="1"/>
  <c r="L75" i="19" s="1"/>
  <c r="Q75" i="19" s="1"/>
  <c r="Q48" i="10"/>
  <c r="K48" i="10" s="1"/>
  <c r="E48" i="10" s="1"/>
  <c r="I110" i="19" s="1"/>
  <c r="N110" i="19" s="1"/>
  <c r="R16" i="10"/>
  <c r="L16" i="10" s="1"/>
  <c r="F16" i="10" s="1"/>
  <c r="K78" i="19" s="1"/>
  <c r="P78" i="19" s="1"/>
  <c r="S13" i="10"/>
  <c r="M13" i="10" s="1"/>
  <c r="G13" i="10" s="1"/>
  <c r="J75" i="19" s="1"/>
  <c r="O75" i="19" s="1"/>
  <c r="R102" i="10"/>
  <c r="L102" i="10" s="1"/>
  <c r="F102" i="10" s="1"/>
  <c r="K164" i="19" s="1"/>
  <c r="P164" i="19" s="1"/>
  <c r="R92" i="10"/>
  <c r="L92" i="10" s="1"/>
  <c r="F92" i="10" s="1"/>
  <c r="K154" i="19" s="1"/>
  <c r="P154" i="19" s="1"/>
  <c r="T20" i="10"/>
  <c r="N20" i="10" s="1"/>
  <c r="H20" i="10" s="1"/>
  <c r="L82" i="19" s="1"/>
  <c r="Q82" i="19" s="1"/>
  <c r="S59" i="10"/>
  <c r="M59" i="10" s="1"/>
  <c r="G59" i="10" s="1"/>
  <c r="J121" i="19" s="1"/>
  <c r="O121" i="19" s="1"/>
  <c r="S60" i="10"/>
  <c r="M60" i="10" s="1"/>
  <c r="G60" i="10" s="1"/>
  <c r="J122" i="19" s="1"/>
  <c r="O122" i="19" s="1"/>
  <c r="Q86" i="10"/>
  <c r="K86" i="10" s="1"/>
  <c r="E86" i="10" s="1"/>
  <c r="I148" i="19" s="1"/>
  <c r="N148" i="19" s="1"/>
  <c r="Q100" i="10"/>
  <c r="K100" i="10" s="1"/>
  <c r="E100" i="10" s="1"/>
  <c r="I162" i="19" s="1"/>
  <c r="N162" i="19" s="1"/>
  <c r="T64" i="10"/>
  <c r="N64" i="10" s="1"/>
  <c r="H64" i="10" s="1"/>
  <c r="L126" i="19" s="1"/>
  <c r="Q126" i="19" s="1"/>
  <c r="Q93" i="10"/>
  <c r="K93" i="10" s="1"/>
  <c r="E93" i="10" s="1"/>
  <c r="I155" i="19" s="1"/>
  <c r="N155" i="19" s="1"/>
  <c r="R57" i="10"/>
  <c r="L57" i="10" s="1"/>
  <c r="F57" i="10" s="1"/>
  <c r="K119" i="19" s="1"/>
  <c r="P119" i="19" s="1"/>
  <c r="S108" i="10"/>
  <c r="M108" i="10" s="1"/>
  <c r="G108" i="10" s="1"/>
  <c r="J170" i="19" s="1"/>
  <c r="O170" i="19" s="1"/>
  <c r="S41" i="10"/>
  <c r="M41" i="10" s="1"/>
  <c r="G41" i="10" s="1"/>
  <c r="J103" i="19" s="1"/>
  <c r="O103" i="19" s="1"/>
  <c r="R42" i="10"/>
  <c r="L42" i="10" s="1"/>
  <c r="F42" i="10" s="1"/>
  <c r="K104" i="19" s="1"/>
  <c r="P104" i="19" s="1"/>
  <c r="T83" i="10"/>
  <c r="N83" i="10" s="1"/>
  <c r="H83" i="10" s="1"/>
  <c r="L145" i="19" s="1"/>
  <c r="Q145" i="19" s="1"/>
  <c r="S64" i="10"/>
  <c r="M64" i="10" s="1"/>
  <c r="G64" i="10" s="1"/>
  <c r="J126" i="19" s="1"/>
  <c r="O126" i="19" s="1"/>
  <c r="R14" i="10"/>
  <c r="L14" i="10" s="1"/>
  <c r="F14" i="10" s="1"/>
  <c r="K76" i="19" s="1"/>
  <c r="P76" i="19" s="1"/>
  <c r="Q79" i="10"/>
  <c r="K79" i="10" s="1"/>
  <c r="E79" i="10" s="1"/>
  <c r="I141" i="19" s="1"/>
  <c r="N141" i="19" s="1"/>
  <c r="R15" i="10"/>
  <c r="L15" i="10" s="1"/>
  <c r="F15" i="10" s="1"/>
  <c r="K77" i="19" s="1"/>
  <c r="P77" i="19" s="1"/>
  <c r="T92" i="10"/>
  <c r="N92" i="10" s="1"/>
  <c r="H92" i="10" s="1"/>
  <c r="L154" i="19" s="1"/>
  <c r="Q154" i="19" s="1"/>
  <c r="R100" i="10"/>
  <c r="L100" i="10" s="1"/>
  <c r="F100" i="10" s="1"/>
  <c r="K162" i="19" s="1"/>
  <c r="P162" i="19" s="1"/>
  <c r="Q46" i="10"/>
  <c r="K46" i="10" s="1"/>
  <c r="E46" i="10" s="1"/>
  <c r="I108" i="19" s="1"/>
  <c r="N108" i="19" s="1"/>
  <c r="R89" i="10"/>
  <c r="L89" i="10" s="1"/>
  <c r="F89" i="10" s="1"/>
  <c r="K151" i="19" s="1"/>
  <c r="P151" i="19" s="1"/>
  <c r="T14" i="10"/>
  <c r="N14" i="10" s="1"/>
  <c r="H14" i="10" s="1"/>
  <c r="L76" i="19" s="1"/>
  <c r="Q76" i="19" s="1"/>
  <c r="S11" i="10"/>
  <c r="M11" i="10" s="1"/>
  <c r="G11" i="10" s="1"/>
  <c r="J73" i="19" s="1"/>
  <c r="O73" i="19" s="1"/>
  <c r="R23" i="10"/>
  <c r="L23" i="10" s="1"/>
  <c r="F23" i="10" s="1"/>
  <c r="K85" i="19" s="1"/>
  <c r="P85" i="19" s="1"/>
  <c r="R88" i="10"/>
  <c r="L88" i="10" s="1"/>
  <c r="F88" i="10" s="1"/>
  <c r="K150" i="19" s="1"/>
  <c r="P150" i="19" s="1"/>
  <c r="Q51" i="10"/>
  <c r="K51" i="10" s="1"/>
  <c r="E51" i="10" s="1"/>
  <c r="I113" i="19" s="1"/>
  <c r="N113" i="19" s="1"/>
  <c r="Q106" i="10"/>
  <c r="K106" i="10" s="1"/>
  <c r="E106" i="10" s="1"/>
  <c r="I168" i="19" s="1"/>
  <c r="N168" i="19" s="1"/>
  <c r="R93" i="10"/>
  <c r="L93" i="10" s="1"/>
  <c r="F93" i="10" s="1"/>
  <c r="K155" i="19" s="1"/>
  <c r="P155" i="19" s="1"/>
  <c r="T61" i="10"/>
  <c r="N61" i="10" s="1"/>
  <c r="H61" i="10" s="1"/>
  <c r="L123" i="19" s="1"/>
  <c r="Q123" i="19" s="1"/>
  <c r="T93" i="10"/>
  <c r="N93" i="10" s="1"/>
  <c r="H93" i="10" s="1"/>
  <c r="L155" i="19" s="1"/>
  <c r="Q155" i="19" s="1"/>
  <c r="T28" i="10"/>
  <c r="N28" i="10" s="1"/>
  <c r="H28" i="10" s="1"/>
  <c r="L90" i="19" s="1"/>
  <c r="Q90" i="19" s="1"/>
  <c r="Q95" i="10"/>
  <c r="K95" i="10" s="1"/>
  <c r="E95" i="10" s="1"/>
  <c r="I157" i="19" s="1"/>
  <c r="N157" i="19" s="1"/>
  <c r="R46" i="10"/>
  <c r="L46" i="10" s="1"/>
  <c r="F46" i="10" s="1"/>
  <c r="K108" i="19" s="1"/>
  <c r="P108" i="19" s="1"/>
  <c r="S106" i="10"/>
  <c r="M106" i="10" s="1"/>
  <c r="G106" i="10" s="1"/>
  <c r="J168" i="19" s="1"/>
  <c r="O168" i="19" s="1"/>
  <c r="S21" i="10"/>
  <c r="M21" i="10" s="1"/>
  <c r="G21" i="10" s="1"/>
  <c r="J83" i="19" s="1"/>
  <c r="O83" i="19" s="1"/>
  <c r="Q20" i="10"/>
  <c r="K20" i="10" s="1"/>
  <c r="E20" i="10" s="1"/>
  <c r="I82" i="19" s="1"/>
  <c r="N82" i="19" s="1"/>
  <c r="Q81" i="10"/>
  <c r="K81" i="10" s="1"/>
  <c r="E81" i="10" s="1"/>
  <c r="I143" i="19" s="1"/>
  <c r="N143" i="19" s="1"/>
  <c r="S44" i="10"/>
  <c r="M44" i="10" s="1"/>
  <c r="G44" i="10" s="1"/>
  <c r="J106" i="19" s="1"/>
  <c r="O106" i="19" s="1"/>
  <c r="Q101" i="10"/>
  <c r="K101" i="10" s="1"/>
  <c r="E101" i="10" s="1"/>
  <c r="I163" i="19" s="1"/>
  <c r="N163" i="19" s="1"/>
  <c r="R76" i="10"/>
  <c r="L76" i="10" s="1"/>
  <c r="F76" i="10" s="1"/>
  <c r="K138" i="19" s="1"/>
  <c r="P138" i="19" s="1"/>
  <c r="R91" i="10"/>
  <c r="L91" i="10" s="1"/>
  <c r="F91" i="10" s="1"/>
  <c r="K153" i="19" s="1"/>
  <c r="P153" i="19" s="1"/>
  <c r="T65" i="10"/>
  <c r="N65" i="10" s="1"/>
  <c r="H65" i="10" s="1"/>
  <c r="L127" i="19" s="1"/>
  <c r="Q127" i="19" s="1"/>
  <c r="Q72" i="10"/>
  <c r="K72" i="10" s="1"/>
  <c r="E72" i="10" s="1"/>
  <c r="I134" i="19" s="1"/>
  <c r="N134" i="19" s="1"/>
  <c r="Q99" i="10"/>
  <c r="K99" i="10" s="1"/>
  <c r="E99" i="10" s="1"/>
  <c r="I161" i="19" s="1"/>
  <c r="N161" i="19" s="1"/>
  <c r="S86" i="10"/>
  <c r="M86" i="10" s="1"/>
  <c r="G86" i="10" s="1"/>
  <c r="J148" i="19" s="1"/>
  <c r="O148" i="19" s="1"/>
  <c r="T96" i="10"/>
  <c r="N96" i="10" s="1"/>
  <c r="H96" i="10" s="1"/>
  <c r="L158" i="19" s="1"/>
  <c r="Q158" i="19" s="1"/>
  <c r="T51" i="10"/>
  <c r="N51" i="10" s="1"/>
  <c r="H51" i="10" s="1"/>
  <c r="L113" i="19" s="1"/>
  <c r="Q113" i="19" s="1"/>
  <c r="Q85" i="10"/>
  <c r="K85" i="10" s="1"/>
  <c r="E85" i="10" s="1"/>
  <c r="I147" i="19" s="1"/>
  <c r="N147" i="19" s="1"/>
  <c r="Q92" i="10"/>
  <c r="K92" i="10" s="1"/>
  <c r="E92" i="10" s="1"/>
  <c r="I154" i="19" s="1"/>
  <c r="N154" i="19" s="1"/>
  <c r="Q21" i="10"/>
  <c r="K21" i="10" s="1"/>
  <c r="E21" i="10" s="1"/>
  <c r="I83" i="19" s="1"/>
  <c r="N83" i="19" s="1"/>
  <c r="Q42" i="10"/>
  <c r="K42" i="10" s="1"/>
  <c r="E42" i="10" s="1"/>
  <c r="I104" i="19" s="1"/>
  <c r="N104" i="19" s="1"/>
  <c r="S36" i="10"/>
  <c r="M36" i="10" s="1"/>
  <c r="G36" i="10" s="1"/>
  <c r="J98" i="19" s="1"/>
  <c r="O98" i="19" s="1"/>
  <c r="S80" i="10"/>
  <c r="M80" i="10" s="1"/>
  <c r="G80" i="10" s="1"/>
  <c r="J142" i="19" s="1"/>
  <c r="O142" i="19" s="1"/>
  <c r="R24" i="10"/>
  <c r="L24" i="10" s="1"/>
  <c r="F24" i="10" s="1"/>
  <c r="K86" i="19" s="1"/>
  <c r="P86" i="19" s="1"/>
  <c r="R50" i="10"/>
  <c r="L50" i="10" s="1"/>
  <c r="F50" i="10" s="1"/>
  <c r="K112" i="19" s="1"/>
  <c r="P112" i="19" s="1"/>
  <c r="R19" i="10"/>
  <c r="L19" i="10" s="1"/>
  <c r="F19" i="10" s="1"/>
  <c r="K81" i="19" s="1"/>
  <c r="P81" i="19" s="1"/>
  <c r="Q36" i="10"/>
  <c r="K36" i="10" s="1"/>
  <c r="E36" i="10" s="1"/>
  <c r="I98" i="19" s="1"/>
  <c r="N98" i="19" s="1"/>
  <c r="T98" i="10"/>
  <c r="N98" i="10" s="1"/>
  <c r="H98" i="10" s="1"/>
  <c r="L160" i="19" s="1"/>
  <c r="Q160" i="19" s="1"/>
  <c r="S101" i="10"/>
  <c r="M101" i="10" s="1"/>
  <c r="G101" i="10" s="1"/>
  <c r="J163" i="19" s="1"/>
  <c r="O163" i="19" s="1"/>
  <c r="S104" i="10"/>
  <c r="M104" i="10" s="1"/>
  <c r="G104" i="10" s="1"/>
  <c r="J166" i="19" s="1"/>
  <c r="O166" i="19" s="1"/>
  <c r="R44" i="10"/>
  <c r="L44" i="10" s="1"/>
  <c r="F44" i="10" s="1"/>
  <c r="K106" i="19" s="1"/>
  <c r="P106" i="19" s="1"/>
  <c r="T22" i="10"/>
  <c r="N22" i="10" s="1"/>
  <c r="H22" i="10" s="1"/>
  <c r="L84" i="19" s="1"/>
  <c r="Q84" i="19" s="1"/>
  <c r="T108" i="10"/>
  <c r="N108" i="10" s="1"/>
  <c r="H108" i="10" s="1"/>
  <c r="L170" i="19" s="1"/>
  <c r="Q170" i="19" s="1"/>
  <c r="S19" i="10"/>
  <c r="M19" i="10" s="1"/>
  <c r="G19" i="10" s="1"/>
  <c r="J81" i="19" s="1"/>
  <c r="O81" i="19" s="1"/>
  <c r="T16" i="10"/>
  <c r="N16" i="10" s="1"/>
  <c r="H16" i="10" s="1"/>
  <c r="L78" i="19" s="1"/>
  <c r="Q78" i="19" s="1"/>
  <c r="Q54" i="10"/>
  <c r="K54" i="10" s="1"/>
  <c r="E54" i="10" s="1"/>
  <c r="I116" i="19" s="1"/>
  <c r="N116" i="19" s="1"/>
  <c r="S42" i="10"/>
  <c r="M42" i="10" s="1"/>
  <c r="G42" i="10" s="1"/>
  <c r="J104" i="19" s="1"/>
  <c r="O104" i="19" s="1"/>
  <c r="T79" i="10"/>
  <c r="N79" i="10" s="1"/>
  <c r="H79" i="10" s="1"/>
  <c r="L141" i="19" s="1"/>
  <c r="Q141" i="19" s="1"/>
  <c r="T54" i="10"/>
  <c r="N54" i="10" s="1"/>
  <c r="H54" i="10" s="1"/>
  <c r="L116" i="19" s="1"/>
  <c r="Q116" i="19" s="1"/>
  <c r="T88" i="10"/>
  <c r="N88" i="10" s="1"/>
  <c r="H88" i="10" s="1"/>
  <c r="L150" i="19" s="1"/>
  <c r="Q150" i="19" s="1"/>
  <c r="T45" i="10"/>
  <c r="N45" i="10" s="1"/>
  <c r="H45" i="10" s="1"/>
  <c r="L107" i="19" s="1"/>
  <c r="Q107" i="19" s="1"/>
  <c r="Q43" i="10"/>
  <c r="K43" i="10" s="1"/>
  <c r="E43" i="10" s="1"/>
  <c r="I105" i="19" s="1"/>
  <c r="N105" i="19" s="1"/>
  <c r="Q65" i="10"/>
  <c r="K65" i="10" s="1"/>
  <c r="E65" i="10" s="1"/>
  <c r="I127" i="19" s="1"/>
  <c r="N127" i="19" s="1"/>
  <c r="R85" i="10"/>
  <c r="L85" i="10" s="1"/>
  <c r="F85" i="10" s="1"/>
  <c r="K147" i="19" s="1"/>
  <c r="P147" i="19" s="1"/>
  <c r="S47" i="10"/>
  <c r="M47" i="10" s="1"/>
  <c r="G47" i="10" s="1"/>
  <c r="J109" i="19" s="1"/>
  <c r="O109" i="19" s="1"/>
  <c r="T101" i="10"/>
  <c r="N101" i="10" s="1"/>
  <c r="H101" i="10" s="1"/>
  <c r="L163" i="19" s="1"/>
  <c r="Q163" i="19" s="1"/>
  <c r="R40" i="10"/>
  <c r="L40" i="10" s="1"/>
  <c r="F40" i="10" s="1"/>
  <c r="K102" i="19" s="1"/>
  <c r="P102" i="19" s="1"/>
  <c r="S49" i="10"/>
  <c r="M49" i="10" s="1"/>
  <c r="G49" i="10" s="1"/>
  <c r="J111" i="19" s="1"/>
  <c r="O111" i="19" s="1"/>
  <c r="Q52" i="10"/>
  <c r="K52" i="10" s="1"/>
  <c r="E52" i="10" s="1"/>
  <c r="I114" i="19" s="1"/>
  <c r="N114" i="19" s="1"/>
  <c r="T66" i="10"/>
  <c r="N66" i="10" s="1"/>
  <c r="H66" i="10" s="1"/>
  <c r="L128" i="19" s="1"/>
  <c r="Q128" i="19" s="1"/>
  <c r="S12" i="10"/>
  <c r="M12" i="10" s="1"/>
  <c r="G12" i="10" s="1"/>
  <c r="J74" i="19" s="1"/>
  <c r="O74" i="19" s="1"/>
  <c r="Q110" i="10"/>
  <c r="K110" i="10" s="1"/>
  <c r="E110" i="10" s="1"/>
  <c r="I172" i="19" s="1"/>
  <c r="N172" i="19" s="1"/>
  <c r="T70" i="10"/>
  <c r="N70" i="10" s="1"/>
  <c r="H70" i="10" s="1"/>
  <c r="L132" i="19" s="1"/>
  <c r="Q132" i="19" s="1"/>
  <c r="R68" i="10"/>
  <c r="L68" i="10" s="1"/>
  <c r="F68" i="10" s="1"/>
  <c r="K130" i="19" s="1"/>
  <c r="P130" i="19" s="1"/>
  <c r="S37" i="10"/>
  <c r="M37" i="10" s="1"/>
  <c r="G37" i="10" s="1"/>
  <c r="J99" i="19" s="1"/>
  <c r="O99" i="19" s="1"/>
  <c r="S40" i="10"/>
  <c r="M40" i="10" s="1"/>
  <c r="G40" i="10" s="1"/>
  <c r="J102" i="19" s="1"/>
  <c r="O102" i="19" s="1"/>
  <c r="R53" i="10"/>
  <c r="L53" i="10" s="1"/>
  <c r="F53" i="10" s="1"/>
  <c r="K115" i="19" s="1"/>
  <c r="P115" i="19" s="1"/>
  <c r="T78" i="10"/>
  <c r="N78" i="10" s="1"/>
  <c r="H78" i="10" s="1"/>
  <c r="L140" i="19" s="1"/>
  <c r="Q140" i="19" s="1"/>
  <c r="Q39" i="10"/>
  <c r="K39" i="10" s="1"/>
  <c r="E39" i="10" s="1"/>
  <c r="I101" i="19" s="1"/>
  <c r="N101" i="19" s="1"/>
  <c r="R109" i="10"/>
  <c r="L109" i="10" s="1"/>
  <c r="F109" i="10" s="1"/>
  <c r="K171" i="19" s="1"/>
  <c r="P171" i="19" s="1"/>
  <c r="R47" i="10"/>
  <c r="L47" i="10" s="1"/>
  <c r="F47" i="10" s="1"/>
  <c r="K109" i="19" s="1"/>
  <c r="P109" i="19" s="1"/>
  <c r="S24" i="10"/>
  <c r="M24" i="10" s="1"/>
  <c r="G24" i="10" s="1"/>
  <c r="J86" i="19" s="1"/>
  <c r="O86" i="19" s="1"/>
  <c r="Q109" i="10"/>
  <c r="K109" i="10" s="1"/>
  <c r="E109" i="10" s="1"/>
  <c r="I171" i="19" s="1"/>
  <c r="N171" i="19" s="1"/>
  <c r="R51" i="10"/>
  <c r="L51" i="10" s="1"/>
  <c r="F51" i="10" s="1"/>
  <c r="K113" i="19" s="1"/>
  <c r="P113" i="19" s="1"/>
  <c r="Q63" i="10"/>
  <c r="K63" i="10" s="1"/>
  <c r="E63" i="10" s="1"/>
  <c r="I125" i="19" s="1"/>
  <c r="N125" i="19" s="1"/>
  <c r="T43" i="10"/>
  <c r="N43" i="10" s="1"/>
  <c r="H43" i="10" s="1"/>
  <c r="L105" i="19" s="1"/>
  <c r="Q105" i="19" s="1"/>
  <c r="R17" i="10"/>
  <c r="L17" i="10" s="1"/>
  <c r="F17" i="10" s="1"/>
  <c r="K79" i="19" s="1"/>
  <c r="P79" i="19" s="1"/>
  <c r="R105" i="10"/>
  <c r="L105" i="10" s="1"/>
  <c r="F105" i="10" s="1"/>
  <c r="K167" i="19" s="1"/>
  <c r="P167" i="19" s="1"/>
  <c r="R96" i="10"/>
  <c r="L96" i="10" s="1"/>
  <c r="F96" i="10" s="1"/>
  <c r="K158" i="19" s="1"/>
  <c r="P158" i="19" s="1"/>
  <c r="S85" i="10"/>
  <c r="M85" i="10" s="1"/>
  <c r="G85" i="10" s="1"/>
  <c r="J147" i="19" s="1"/>
  <c r="O147" i="19" s="1"/>
  <c r="Q108" i="10"/>
  <c r="K108" i="10" s="1"/>
  <c r="E108" i="10" s="1"/>
  <c r="I170" i="19" s="1"/>
  <c r="N170" i="19" s="1"/>
  <c r="T77" i="10"/>
  <c r="N77" i="10" s="1"/>
  <c r="H77" i="10" s="1"/>
  <c r="L139" i="19" s="1"/>
  <c r="Q139" i="19" s="1"/>
  <c r="S51" i="10"/>
  <c r="M51" i="10" s="1"/>
  <c r="G51" i="10" s="1"/>
  <c r="J113" i="19" s="1"/>
  <c r="O113" i="19" s="1"/>
  <c r="Q55" i="10"/>
  <c r="K55" i="10" s="1"/>
  <c r="E55" i="10" s="1"/>
  <c r="I117" i="19" s="1"/>
  <c r="N117" i="19" s="1"/>
  <c r="Q70" i="10"/>
  <c r="K70" i="10" s="1"/>
  <c r="E70" i="10" s="1"/>
  <c r="I132" i="19" s="1"/>
  <c r="N132" i="19" s="1"/>
  <c r="T59" i="10"/>
  <c r="N59" i="10" s="1"/>
  <c r="H59" i="10" s="1"/>
  <c r="L121" i="19" s="1"/>
  <c r="Q121" i="19" s="1"/>
  <c r="Q73" i="10"/>
  <c r="K73" i="10" s="1"/>
  <c r="E73" i="10" s="1"/>
  <c r="I135" i="19" s="1"/>
  <c r="N135" i="19" s="1"/>
  <c r="R25" i="10"/>
  <c r="L25" i="10" s="1"/>
  <c r="F25" i="10" s="1"/>
  <c r="K87" i="19" s="1"/>
  <c r="P87" i="19" s="1"/>
  <c r="T84" i="10"/>
  <c r="N84" i="10" s="1"/>
  <c r="H84" i="10" s="1"/>
  <c r="L146" i="19" s="1"/>
  <c r="Q146" i="19" s="1"/>
  <c r="R33" i="10"/>
  <c r="L33" i="10" s="1"/>
  <c r="F33" i="10" s="1"/>
  <c r="K95" i="19" s="1"/>
  <c r="P95" i="19" s="1"/>
  <c r="T41" i="10"/>
  <c r="N41" i="10" s="1"/>
  <c r="H41" i="10" s="1"/>
  <c r="L103" i="19" s="1"/>
  <c r="Q103" i="19" s="1"/>
  <c r="T62" i="10"/>
  <c r="N62" i="10" s="1"/>
  <c r="H62" i="10" s="1"/>
  <c r="L124" i="19" s="1"/>
  <c r="Q124" i="19" s="1"/>
  <c r="Q105" i="10"/>
  <c r="K105" i="10" s="1"/>
  <c r="E105" i="10" s="1"/>
  <c r="I167" i="19" s="1"/>
  <c r="N167" i="19" s="1"/>
  <c r="T73" i="10"/>
  <c r="N73" i="10" s="1"/>
  <c r="H73" i="10" s="1"/>
  <c r="L135" i="19" s="1"/>
  <c r="Q135" i="19" s="1"/>
  <c r="R74" i="10"/>
  <c r="L74" i="10" s="1"/>
  <c r="F74" i="10" s="1"/>
  <c r="K136" i="19" s="1"/>
  <c r="P136" i="19" s="1"/>
  <c r="S20" i="10"/>
  <c r="M20" i="10" s="1"/>
  <c r="G20" i="10" s="1"/>
  <c r="J82" i="19" s="1"/>
  <c r="O82" i="19" s="1"/>
  <c r="R98" i="10"/>
  <c r="L98" i="10" s="1"/>
  <c r="F98" i="10" s="1"/>
  <c r="K160" i="19" s="1"/>
  <c r="P160" i="19" s="1"/>
  <c r="Q29" i="10"/>
  <c r="K29" i="10" s="1"/>
  <c r="E29" i="10" s="1"/>
  <c r="I91" i="19" s="1"/>
  <c r="N91" i="19" s="1"/>
  <c r="T56" i="10"/>
  <c r="N56" i="10" s="1"/>
  <c r="H56" i="10" s="1"/>
  <c r="L118" i="19" s="1"/>
  <c r="Q118" i="19" s="1"/>
  <c r="T25" i="10"/>
  <c r="N25" i="10" s="1"/>
  <c r="H25" i="10" s="1"/>
  <c r="L87" i="19" s="1"/>
  <c r="Q87" i="19" s="1"/>
  <c r="R39" i="10"/>
  <c r="L39" i="10" s="1"/>
  <c r="F39" i="10" s="1"/>
  <c r="K101" i="19" s="1"/>
  <c r="P101" i="19" s="1"/>
  <c r="T102" i="10"/>
  <c r="N102" i="10" s="1"/>
  <c r="H102" i="10" s="1"/>
  <c r="L164" i="19" s="1"/>
  <c r="Q164" i="19" s="1"/>
  <c r="R72" i="10"/>
  <c r="L72" i="10" s="1"/>
  <c r="F72" i="10" s="1"/>
  <c r="K134" i="19" s="1"/>
  <c r="P134" i="19" s="1"/>
  <c r="S83" i="10"/>
  <c r="M83" i="10" s="1"/>
  <c r="G83" i="10" s="1"/>
  <c r="J145" i="19" s="1"/>
  <c r="O145" i="19" s="1"/>
  <c r="Q89" i="10"/>
  <c r="K89" i="10" s="1"/>
  <c r="E89" i="10" s="1"/>
  <c r="I151" i="19" s="1"/>
  <c r="N151" i="19" s="1"/>
  <c r="Q12" i="10"/>
  <c r="K12" i="10" s="1"/>
  <c r="E12" i="10" s="1"/>
  <c r="I74" i="19" s="1"/>
  <c r="N74" i="19" s="1"/>
  <c r="R59" i="10"/>
  <c r="L59" i="10" s="1"/>
  <c r="F59" i="10" s="1"/>
  <c r="K121" i="19" s="1"/>
  <c r="P121" i="19" s="1"/>
  <c r="S81" i="10"/>
  <c r="M81" i="10" s="1"/>
  <c r="G81" i="10" s="1"/>
  <c r="J143" i="19" s="1"/>
  <c r="O143" i="19" s="1"/>
  <c r="R87" i="10"/>
  <c r="L87" i="10" s="1"/>
  <c r="F87" i="10" s="1"/>
  <c r="K149" i="19" s="1"/>
  <c r="P149" i="19" s="1"/>
  <c r="T21" i="10"/>
  <c r="N21" i="10" s="1"/>
  <c r="H21" i="10" s="1"/>
  <c r="L83" i="19" s="1"/>
  <c r="Q83" i="19" s="1"/>
  <c r="S65" i="10"/>
  <c r="M65" i="10" s="1"/>
  <c r="G65" i="10" s="1"/>
  <c r="J127" i="19" s="1"/>
  <c r="O127" i="19" s="1"/>
  <c r="Q90" i="10"/>
  <c r="K90" i="10" s="1"/>
  <c r="E90" i="10" s="1"/>
  <c r="I152" i="19" s="1"/>
  <c r="N152" i="19" s="1"/>
  <c r="R71" i="10"/>
  <c r="L71" i="10" s="1"/>
  <c r="F71" i="10" s="1"/>
  <c r="K133" i="19" s="1"/>
  <c r="P133" i="19" s="1"/>
  <c r="S52" i="10"/>
  <c r="M52" i="10" s="1"/>
  <c r="G52" i="10" s="1"/>
  <c r="J114" i="19" s="1"/>
  <c r="O114" i="19" s="1"/>
  <c r="T17" i="10"/>
  <c r="N17" i="10" s="1"/>
  <c r="H17" i="10" s="1"/>
  <c r="L79" i="19" s="1"/>
  <c r="Q79" i="19" s="1"/>
  <c r="R18" i="10"/>
  <c r="L18" i="10" s="1"/>
  <c r="F18" i="10" s="1"/>
  <c r="K80" i="19" s="1"/>
  <c r="P80" i="19" s="1"/>
  <c r="T24" i="10"/>
  <c r="N24" i="10" s="1"/>
  <c r="H24" i="10" s="1"/>
  <c r="L86" i="19" s="1"/>
  <c r="Q86" i="19" s="1"/>
  <c r="Q37" i="10"/>
  <c r="K37" i="10" s="1"/>
  <c r="E37" i="10" s="1"/>
  <c r="I99" i="19" s="1"/>
  <c r="N99" i="19" s="1"/>
  <c r="S84" i="10"/>
  <c r="M84" i="10" s="1"/>
  <c r="G84" i="10" s="1"/>
  <c r="J146" i="19" s="1"/>
  <c r="O146" i="19" s="1"/>
  <c r="Q11" i="10"/>
  <c r="K11" i="10" s="1"/>
  <c r="E11" i="10" s="1"/>
  <c r="I73" i="19" s="1"/>
  <c r="N73" i="19" s="1"/>
  <c r="S50" i="10"/>
  <c r="M50" i="10" s="1"/>
  <c r="G50" i="10" s="1"/>
  <c r="J112" i="19" s="1"/>
  <c r="O112" i="19" s="1"/>
  <c r="S82" i="10"/>
  <c r="M82" i="10" s="1"/>
  <c r="G82" i="10" s="1"/>
  <c r="J144" i="19" s="1"/>
  <c r="O144" i="19" s="1"/>
  <c r="Q80" i="10"/>
  <c r="K80" i="10" s="1"/>
  <c r="E80" i="10" s="1"/>
  <c r="I142" i="19" s="1"/>
  <c r="N142" i="19" s="1"/>
  <c r="R36" i="10"/>
  <c r="L36" i="10" s="1"/>
  <c r="F36" i="10" s="1"/>
  <c r="K98" i="19" s="1"/>
  <c r="P98" i="19" s="1"/>
  <c r="Q71" i="10"/>
  <c r="K71" i="10" s="1"/>
  <c r="E71" i="10" s="1"/>
  <c r="I133" i="19" s="1"/>
  <c r="N133" i="19" s="1"/>
  <c r="T67" i="10"/>
  <c r="N67" i="10" s="1"/>
  <c r="H67" i="10" s="1"/>
  <c r="L129" i="19" s="1"/>
  <c r="Q129" i="19" s="1"/>
  <c r="T90" i="10"/>
  <c r="N90" i="10" s="1"/>
  <c r="H90" i="10" s="1"/>
  <c r="L152" i="19" s="1"/>
  <c r="Q152" i="19" s="1"/>
  <c r="R49" i="10"/>
  <c r="L49" i="10" s="1"/>
  <c r="F49" i="10" s="1"/>
  <c r="K111" i="19" s="1"/>
  <c r="P111" i="19" s="1"/>
  <c r="Q15" i="10"/>
  <c r="K15" i="10" s="1"/>
  <c r="E15" i="10" s="1"/>
  <c r="I77" i="19" s="1"/>
  <c r="N77" i="19" s="1"/>
  <c r="Q30" i="10"/>
  <c r="K30" i="10" s="1"/>
  <c r="E30" i="10" s="1"/>
  <c r="I92" i="19" s="1"/>
  <c r="N92" i="19" s="1"/>
  <c r="R54" i="10"/>
  <c r="L54" i="10" s="1"/>
  <c r="F54" i="10" s="1"/>
  <c r="K116" i="19" s="1"/>
  <c r="P116" i="19" s="1"/>
  <c r="S107" i="10"/>
  <c r="M107" i="10" s="1"/>
  <c r="G107" i="10" s="1"/>
  <c r="J169" i="19" s="1"/>
  <c r="O169" i="19" s="1"/>
  <c r="S61" i="10"/>
  <c r="M61" i="10" s="1"/>
  <c r="G61" i="10" s="1"/>
  <c r="J123" i="19" s="1"/>
  <c r="O123" i="19" s="1"/>
  <c r="T7" i="10"/>
  <c r="N7" i="10" s="1"/>
  <c r="H7" i="10" s="1"/>
  <c r="L69" i="19" s="1"/>
  <c r="Q69" i="19" s="1"/>
  <c r="T49" i="10"/>
  <c r="N49" i="10" s="1"/>
  <c r="H49" i="10" s="1"/>
  <c r="L111" i="19" s="1"/>
  <c r="Q111" i="19" s="1"/>
  <c r="Q59" i="10"/>
  <c r="K59" i="10" s="1"/>
  <c r="E59" i="10" s="1"/>
  <c r="I121" i="19" s="1"/>
  <c r="N121" i="19" s="1"/>
  <c r="Q76" i="10"/>
  <c r="K76" i="10" s="1"/>
  <c r="E76" i="10" s="1"/>
  <c r="I138" i="19" s="1"/>
  <c r="N138" i="19" s="1"/>
  <c r="R10" i="10"/>
  <c r="L10" i="10" s="1"/>
  <c r="F10" i="10" s="1"/>
  <c r="K72" i="19" s="1"/>
  <c r="P72" i="19" s="1"/>
  <c r="Q9" i="10"/>
  <c r="K9" i="10" s="1"/>
  <c r="E9" i="10" s="1"/>
  <c r="I71" i="19" s="1"/>
  <c r="N71" i="19" s="1"/>
  <c r="Q26" i="10"/>
  <c r="K26" i="10" s="1"/>
  <c r="E26" i="10" s="1"/>
  <c r="I88" i="19" s="1"/>
  <c r="N88" i="19" s="1"/>
  <c r="Q84" i="10"/>
  <c r="K84" i="10" s="1"/>
  <c r="E84" i="10" s="1"/>
  <c r="I146" i="19" s="1"/>
  <c r="N146" i="19" s="1"/>
  <c r="Q32" i="10"/>
  <c r="K32" i="10" s="1"/>
  <c r="E32" i="10" s="1"/>
  <c r="I94" i="19" s="1"/>
  <c r="N94" i="19" s="1"/>
  <c r="Q74" i="10"/>
  <c r="K74" i="10" s="1"/>
  <c r="E74" i="10" s="1"/>
  <c r="I136" i="19" s="1"/>
  <c r="N136" i="19" s="1"/>
  <c r="R65" i="10"/>
  <c r="L65" i="10" s="1"/>
  <c r="F65" i="10" s="1"/>
  <c r="K127" i="19" s="1"/>
  <c r="P127" i="19" s="1"/>
  <c r="S17" i="10"/>
  <c r="M17" i="10" s="1"/>
  <c r="G17" i="10" s="1"/>
  <c r="J79" i="19" s="1"/>
  <c r="O79" i="19" s="1"/>
  <c r="R13" i="10"/>
  <c r="L13" i="10" s="1"/>
  <c r="F13" i="10" s="1"/>
  <c r="K75" i="19" s="1"/>
  <c r="P75" i="19" s="1"/>
  <c r="T10" i="10"/>
  <c r="N10" i="10" s="1"/>
  <c r="H10" i="10" s="1"/>
  <c r="L72" i="19" s="1"/>
  <c r="Q72" i="19" s="1"/>
  <c r="Q68" i="10"/>
  <c r="K68" i="10" s="1"/>
  <c r="E68" i="10" s="1"/>
  <c r="I130" i="19" s="1"/>
  <c r="N130" i="19" s="1"/>
  <c r="R101" i="10"/>
  <c r="L101" i="10" s="1"/>
  <c r="F101" i="10" s="1"/>
  <c r="K163" i="19" s="1"/>
  <c r="P163" i="19" s="1"/>
  <c r="T38" i="10"/>
  <c r="N38" i="10" s="1"/>
  <c r="H38" i="10" s="1"/>
  <c r="L100" i="19" s="1"/>
  <c r="Q100" i="19" s="1"/>
  <c r="T74" i="10"/>
  <c r="N74" i="10" s="1"/>
  <c r="H74" i="10" s="1"/>
  <c r="L136" i="19" s="1"/>
  <c r="Q136" i="19" s="1"/>
  <c r="R81" i="10"/>
  <c r="L81" i="10" s="1"/>
  <c r="F81" i="10" s="1"/>
  <c r="K143" i="19" s="1"/>
  <c r="P143" i="19" s="1"/>
  <c r="T58" i="10"/>
  <c r="N58" i="10" s="1"/>
  <c r="H58" i="10" s="1"/>
  <c r="L120" i="19" s="1"/>
  <c r="Q120" i="19" s="1"/>
  <c r="R9" i="10"/>
  <c r="L9" i="10" s="1"/>
  <c r="F9" i="10" s="1"/>
  <c r="K71" i="19" s="1"/>
  <c r="P71" i="19" s="1"/>
  <c r="Q28" i="10"/>
  <c r="K28" i="10" s="1"/>
  <c r="E28" i="10" s="1"/>
  <c r="I90" i="19" s="1"/>
  <c r="N90" i="19" s="1"/>
  <c r="Q16" i="10"/>
  <c r="K16" i="10" s="1"/>
  <c r="E16" i="10" s="1"/>
  <c r="I78" i="19" s="1"/>
  <c r="N78" i="19" s="1"/>
  <c r="R52" i="10"/>
  <c r="L52" i="10" s="1"/>
  <c r="F52" i="10" s="1"/>
  <c r="K114" i="19" s="1"/>
  <c r="P114" i="19" s="1"/>
  <c r="S18" i="10"/>
  <c r="M18" i="10" s="1"/>
  <c r="G18" i="10" s="1"/>
  <c r="J80" i="19" s="1"/>
  <c r="O80" i="19" s="1"/>
  <c r="T18" i="10"/>
  <c r="N18" i="10" s="1"/>
  <c r="H18" i="10" s="1"/>
  <c r="L80" i="19" s="1"/>
  <c r="Q80" i="19" s="1"/>
  <c r="Q66" i="10"/>
  <c r="K66" i="10" s="1"/>
  <c r="E66" i="10" s="1"/>
  <c r="I128" i="19" s="1"/>
  <c r="N128" i="19" s="1"/>
  <c r="Q60" i="10"/>
  <c r="K60" i="10" s="1"/>
  <c r="E60" i="10" s="1"/>
  <c r="I122" i="19" s="1"/>
  <c r="N122" i="19" s="1"/>
  <c r="Q35" i="10"/>
  <c r="K35" i="10" s="1"/>
  <c r="E35" i="10" s="1"/>
  <c r="I97" i="19" s="1"/>
  <c r="N97" i="19" s="1"/>
  <c r="T87" i="10"/>
  <c r="N87" i="10" s="1"/>
  <c r="H87" i="10" s="1"/>
  <c r="L149" i="19" s="1"/>
  <c r="Q149" i="19" s="1"/>
  <c r="M32" i="28"/>
  <c r="G32" i="28" s="1"/>
  <c r="J94" i="23" s="1"/>
  <c r="O94" i="23" s="1"/>
  <c r="M55" i="27"/>
  <c r="G55" i="27" s="1"/>
  <c r="J117" i="17" s="1"/>
  <c r="O117" i="17" s="1"/>
  <c r="M19" i="26"/>
  <c r="G19" i="26" s="1"/>
  <c r="J81" i="15" s="1"/>
  <c r="O81" i="15" s="1"/>
  <c r="M10" i="26"/>
  <c r="G10" i="26" s="1"/>
  <c r="J72" i="15" s="1"/>
  <c r="O72" i="15" s="1"/>
  <c r="M79" i="27"/>
  <c r="G79" i="27" s="1"/>
  <c r="J141" i="17" s="1"/>
  <c r="O141" i="17" s="1"/>
  <c r="M69" i="26"/>
  <c r="G69" i="26" s="1"/>
  <c r="J131" i="15" s="1"/>
  <c r="O131" i="15" s="1"/>
  <c r="M53" i="28"/>
  <c r="G53" i="28" s="1"/>
  <c r="J115" i="23" s="1"/>
  <c r="O115" i="23" s="1"/>
  <c r="M89" i="26"/>
  <c r="G89" i="26" s="1"/>
  <c r="J151" i="15" s="1"/>
  <c r="O151" i="15" s="1"/>
  <c r="M102" i="26"/>
  <c r="G102" i="26" s="1"/>
  <c r="J164" i="15" s="1"/>
  <c r="O164" i="15" s="1"/>
  <c r="M92" i="27"/>
  <c r="G92" i="27" s="1"/>
  <c r="J154" i="17" s="1"/>
  <c r="O154" i="17" s="1"/>
  <c r="M35" i="27"/>
  <c r="G35" i="27" s="1"/>
  <c r="J97" i="17" s="1"/>
  <c r="O97" i="17" s="1"/>
  <c r="M14" i="28"/>
  <c r="G14" i="28" s="1"/>
  <c r="J76" i="23" s="1"/>
  <c r="O76" i="23" s="1"/>
  <c r="M47" i="28"/>
  <c r="G47" i="28" s="1"/>
  <c r="J109" i="23" s="1"/>
  <c r="O109" i="23" s="1"/>
  <c r="M104" i="27"/>
  <c r="G104" i="27" s="1"/>
  <c r="J166" i="17" s="1"/>
  <c r="O166" i="17" s="1"/>
  <c r="M28" i="26"/>
  <c r="G28" i="26" s="1"/>
  <c r="J90" i="15" s="1"/>
  <c r="O90" i="15" s="1"/>
  <c r="M38" i="28"/>
  <c r="G38" i="28" s="1"/>
  <c r="J100" i="23" s="1"/>
  <c r="O100" i="23" s="1"/>
  <c r="M67" i="26"/>
  <c r="G67" i="26" s="1"/>
  <c r="J129" i="15" s="1"/>
  <c r="O129" i="15" s="1"/>
  <c r="M15" i="27"/>
  <c r="G15" i="27" s="1"/>
  <c r="J77" i="17" s="1"/>
  <c r="O77" i="17" s="1"/>
  <c r="M71" i="27"/>
  <c r="G71" i="27" s="1"/>
  <c r="J133" i="17" s="1"/>
  <c r="O133" i="17" s="1"/>
  <c r="M73" i="27"/>
  <c r="G73" i="27" s="1"/>
  <c r="J135" i="17" s="1"/>
  <c r="O135" i="17" s="1"/>
  <c r="M61" i="26"/>
  <c r="G61" i="26" s="1"/>
  <c r="J123" i="15" s="1"/>
  <c r="O123" i="15" s="1"/>
  <c r="M65" i="28"/>
  <c r="G65" i="28" s="1"/>
  <c r="J127" i="23" s="1"/>
  <c r="O127" i="23" s="1"/>
  <c r="M91" i="27"/>
  <c r="G91" i="27" s="1"/>
  <c r="J153" i="17" s="1"/>
  <c r="O153" i="17" s="1"/>
  <c r="M29" i="26"/>
  <c r="G29" i="26" s="1"/>
  <c r="J91" i="15" s="1"/>
  <c r="O91" i="15" s="1"/>
  <c r="M108" i="28"/>
  <c r="G108" i="28" s="1"/>
  <c r="J170" i="23" s="1"/>
  <c r="O170" i="23" s="1"/>
  <c r="M43" i="26"/>
  <c r="G43" i="26" s="1"/>
  <c r="J105" i="15" s="1"/>
  <c r="O105" i="15" s="1"/>
  <c r="M57" i="27"/>
  <c r="G57" i="27" s="1"/>
  <c r="J119" i="17" s="1"/>
  <c r="O119" i="17" s="1"/>
  <c r="M19" i="28"/>
  <c r="G19" i="28" s="1"/>
  <c r="J81" i="23" s="1"/>
  <c r="O81" i="23" s="1"/>
  <c r="M18" i="27"/>
  <c r="G18" i="27" s="1"/>
  <c r="J80" i="17" s="1"/>
  <c r="O80" i="17" s="1"/>
  <c r="M18" i="28"/>
  <c r="G18" i="28" s="1"/>
  <c r="J80" i="23" s="1"/>
  <c r="O80" i="23" s="1"/>
  <c r="M103" i="26"/>
  <c r="G103" i="26" s="1"/>
  <c r="J165" i="15" s="1"/>
  <c r="O165" i="15" s="1"/>
  <c r="M32" i="26"/>
  <c r="G32" i="26" s="1"/>
  <c r="J94" i="15" s="1"/>
  <c r="O94" i="15" s="1"/>
  <c r="M65" i="26"/>
  <c r="G65" i="26" s="1"/>
  <c r="J127" i="15" s="1"/>
  <c r="O127" i="15" s="1"/>
  <c r="M24" i="28"/>
  <c r="G24" i="28" s="1"/>
  <c r="J86" i="23" s="1"/>
  <c r="O86" i="23" s="1"/>
  <c r="M107" i="27"/>
  <c r="G107" i="27" s="1"/>
  <c r="J169" i="17" s="1"/>
  <c r="O169" i="17" s="1"/>
  <c r="M101" i="28"/>
  <c r="G101" i="28" s="1"/>
  <c r="J163" i="23" s="1"/>
  <c r="O163" i="23" s="1"/>
  <c r="M54" i="26"/>
  <c r="G54" i="26" s="1"/>
  <c r="J116" i="15" s="1"/>
  <c r="O116" i="15" s="1"/>
  <c r="M17" i="27"/>
  <c r="G17" i="27" s="1"/>
  <c r="J79" i="17" s="1"/>
  <c r="O79" i="17" s="1"/>
  <c r="M60" i="28"/>
  <c r="G60" i="28" s="1"/>
  <c r="J122" i="23" s="1"/>
  <c r="O122" i="23" s="1"/>
  <c r="M76" i="26"/>
  <c r="G76" i="26" s="1"/>
  <c r="J138" i="15" s="1"/>
  <c r="O138" i="15" s="1"/>
  <c r="M74" i="26"/>
  <c r="G74" i="26" s="1"/>
  <c r="J136" i="15" s="1"/>
  <c r="O136" i="15" s="1"/>
  <c r="M54" i="28"/>
  <c r="G54" i="28" s="1"/>
  <c r="J116" i="23" s="1"/>
  <c r="O116" i="23" s="1"/>
  <c r="M86" i="26"/>
  <c r="G86" i="26" s="1"/>
  <c r="J148" i="15" s="1"/>
  <c r="O148" i="15" s="1"/>
  <c r="M97" i="26"/>
  <c r="G97" i="26" s="1"/>
  <c r="J159" i="15" s="1"/>
  <c r="O159" i="15" s="1"/>
  <c r="M48" i="26"/>
  <c r="G48" i="26" s="1"/>
  <c r="J110" i="15" s="1"/>
  <c r="O110" i="15" s="1"/>
  <c r="M50" i="26"/>
  <c r="G50" i="26" s="1"/>
  <c r="J112" i="15" s="1"/>
  <c r="O112" i="15" s="1"/>
  <c r="M56" i="28"/>
  <c r="G56" i="28" s="1"/>
  <c r="J118" i="23" s="1"/>
  <c r="O118" i="23" s="1"/>
  <c r="M90" i="27"/>
  <c r="G90" i="27" s="1"/>
  <c r="J152" i="17" s="1"/>
  <c r="O152" i="17" s="1"/>
  <c r="M79" i="28"/>
  <c r="G79" i="28" s="1"/>
  <c r="J141" i="23" s="1"/>
  <c r="O141" i="23" s="1"/>
  <c r="M40" i="27"/>
  <c r="G40" i="27" s="1"/>
  <c r="J102" i="17" s="1"/>
  <c r="O102" i="17" s="1"/>
  <c r="M58" i="27"/>
  <c r="G58" i="27" s="1"/>
  <c r="J120" i="17" s="1"/>
  <c r="O120" i="17" s="1"/>
  <c r="M57" i="26"/>
  <c r="G57" i="26" s="1"/>
  <c r="J119" i="15" s="1"/>
  <c r="O119" i="15" s="1"/>
  <c r="M47" i="27"/>
  <c r="G47" i="27" s="1"/>
  <c r="J109" i="17" s="1"/>
  <c r="O109" i="17" s="1"/>
  <c r="M66" i="26"/>
  <c r="G66" i="26" s="1"/>
  <c r="J128" i="15" s="1"/>
  <c r="O128" i="15" s="1"/>
  <c r="M84" i="26"/>
  <c r="G84" i="26" s="1"/>
  <c r="J146" i="15" s="1"/>
  <c r="O146" i="15" s="1"/>
  <c r="M75" i="26"/>
  <c r="G75" i="26" s="1"/>
  <c r="J137" i="15" s="1"/>
  <c r="O137" i="15" s="1"/>
  <c r="M53" i="27"/>
  <c r="G53" i="27" s="1"/>
  <c r="J115" i="17" s="1"/>
  <c r="O115" i="17" s="1"/>
  <c r="M13" i="26"/>
  <c r="G13" i="26" s="1"/>
  <c r="J75" i="15" s="1"/>
  <c r="O75" i="15" s="1"/>
  <c r="M71" i="28"/>
  <c r="G71" i="28" s="1"/>
  <c r="J133" i="23" s="1"/>
  <c r="O133" i="23" s="1"/>
  <c r="M13" i="28"/>
  <c r="G13" i="28" s="1"/>
  <c r="J75" i="23" s="1"/>
  <c r="O75" i="23" s="1"/>
  <c r="M104" i="28"/>
  <c r="G104" i="28" s="1"/>
  <c r="J166" i="23" s="1"/>
  <c r="O166" i="23" s="1"/>
  <c r="M39" i="28"/>
  <c r="G39" i="28" s="1"/>
  <c r="J101" i="23" s="1"/>
  <c r="O101" i="23" s="1"/>
  <c r="M46" i="26"/>
  <c r="G46" i="26" s="1"/>
  <c r="J108" i="15" s="1"/>
  <c r="O108" i="15" s="1"/>
  <c r="M63" i="27"/>
  <c r="G63" i="27" s="1"/>
  <c r="J125" i="17" s="1"/>
  <c r="O125" i="17" s="1"/>
  <c r="M21" i="28"/>
  <c r="G21" i="28" s="1"/>
  <c r="J83" i="23" s="1"/>
  <c r="O83" i="23" s="1"/>
  <c r="M86" i="27"/>
  <c r="G86" i="27" s="1"/>
  <c r="J148" i="17" s="1"/>
  <c r="O148" i="17" s="1"/>
  <c r="M18" i="26"/>
  <c r="G18" i="26" s="1"/>
  <c r="J80" i="15" s="1"/>
  <c r="O80" i="15" s="1"/>
  <c r="M51" i="28"/>
  <c r="G51" i="28" s="1"/>
  <c r="J113" i="23" s="1"/>
  <c r="O113" i="23" s="1"/>
  <c r="M17" i="28"/>
  <c r="G17" i="28" s="1"/>
  <c r="J79" i="23" s="1"/>
  <c r="O79" i="23" s="1"/>
  <c r="M7" i="26"/>
  <c r="G7" i="26" s="1"/>
  <c r="J69" i="15" s="1"/>
  <c r="O69" i="15" s="1"/>
  <c r="M94" i="26"/>
  <c r="G94" i="26" s="1"/>
  <c r="J156" i="15" s="1"/>
  <c r="O156" i="15" s="1"/>
  <c r="M23" i="28"/>
  <c r="G23" i="28" s="1"/>
  <c r="J85" i="23" s="1"/>
  <c r="O85" i="23" s="1"/>
  <c r="M31" i="28"/>
  <c r="G31" i="28" s="1"/>
  <c r="J93" i="23" s="1"/>
  <c r="O93" i="23" s="1"/>
  <c r="M32" i="27"/>
  <c r="G32" i="27" s="1"/>
  <c r="J94" i="17" s="1"/>
  <c r="O94" i="17" s="1"/>
  <c r="M22" i="28"/>
  <c r="G22" i="28" s="1"/>
  <c r="J84" i="23" s="1"/>
  <c r="O84" i="23" s="1"/>
  <c r="M88" i="26"/>
  <c r="G88" i="26" s="1"/>
  <c r="J150" i="15" s="1"/>
  <c r="O150" i="15" s="1"/>
  <c r="M98" i="27"/>
  <c r="G98" i="27" s="1"/>
  <c r="J160" i="17" s="1"/>
  <c r="O160" i="17" s="1"/>
  <c r="M72" i="27"/>
  <c r="G72" i="27" s="1"/>
  <c r="J134" i="17" s="1"/>
  <c r="O134" i="17" s="1"/>
  <c r="M82" i="27"/>
  <c r="G82" i="27" s="1"/>
  <c r="J144" i="17" s="1"/>
  <c r="O144" i="17" s="1"/>
  <c r="M8" i="27"/>
  <c r="G8" i="27" s="1"/>
  <c r="J70" i="17" s="1"/>
  <c r="O70" i="17" s="1"/>
  <c r="M84" i="27"/>
  <c r="G84" i="27" s="1"/>
  <c r="J146" i="17" s="1"/>
  <c r="O146" i="17" s="1"/>
  <c r="M49" i="26"/>
  <c r="G49" i="26" s="1"/>
  <c r="J111" i="15" s="1"/>
  <c r="O111" i="15" s="1"/>
  <c r="M101" i="26"/>
  <c r="G101" i="26" s="1"/>
  <c r="J163" i="15" s="1"/>
  <c r="O163" i="15" s="1"/>
  <c r="M10" i="28"/>
  <c r="G10" i="28" s="1"/>
  <c r="J72" i="23" s="1"/>
  <c r="O72" i="23" s="1"/>
  <c r="M70" i="26"/>
  <c r="G70" i="26" s="1"/>
  <c r="J132" i="15" s="1"/>
  <c r="O132" i="15" s="1"/>
  <c r="M100" i="26"/>
  <c r="G100" i="26" s="1"/>
  <c r="J162" i="15" s="1"/>
  <c r="O162" i="15" s="1"/>
  <c r="M34" i="27"/>
  <c r="G34" i="27" s="1"/>
  <c r="J96" i="17" s="1"/>
  <c r="O96" i="17" s="1"/>
  <c r="M101" i="27"/>
  <c r="G101" i="27" s="1"/>
  <c r="J163" i="17" s="1"/>
  <c r="O163" i="17" s="1"/>
  <c r="M17" i="26"/>
  <c r="G17" i="26" s="1"/>
  <c r="J79" i="15" s="1"/>
  <c r="O79" i="15" s="1"/>
  <c r="M77" i="28"/>
  <c r="G77" i="28" s="1"/>
  <c r="J139" i="23" s="1"/>
  <c r="O139" i="23" s="1"/>
  <c r="M7" i="27"/>
  <c r="G7" i="27" s="1"/>
  <c r="J69" i="17" s="1"/>
  <c r="O69" i="17" s="1"/>
  <c r="M42" i="27"/>
  <c r="G42" i="27" s="1"/>
  <c r="J104" i="17" s="1"/>
  <c r="O104" i="17" s="1"/>
  <c r="M38" i="26"/>
  <c r="G38" i="26" s="1"/>
  <c r="J100" i="15" s="1"/>
  <c r="O100" i="15" s="1"/>
  <c r="M9" i="27"/>
  <c r="G9" i="27" s="1"/>
  <c r="J71" i="17" s="1"/>
  <c r="O71" i="17" s="1"/>
  <c r="M31" i="27"/>
  <c r="G31" i="27" s="1"/>
  <c r="J93" i="17" s="1"/>
  <c r="O93" i="17" s="1"/>
  <c r="M110" i="27"/>
  <c r="G110" i="27" s="1"/>
  <c r="J172" i="17" s="1"/>
  <c r="O172" i="17" s="1"/>
  <c r="M106" i="27"/>
  <c r="G106" i="27" s="1"/>
  <c r="J168" i="17" s="1"/>
  <c r="O168" i="17" s="1"/>
  <c r="M50" i="28"/>
  <c r="G50" i="28" s="1"/>
  <c r="J112" i="23" s="1"/>
  <c r="O112" i="23" s="1"/>
  <c r="M51" i="27"/>
  <c r="G51" i="27" s="1"/>
  <c r="J113" i="17" s="1"/>
  <c r="O113" i="17" s="1"/>
  <c r="M69" i="28"/>
  <c r="G69" i="28" s="1"/>
  <c r="J131" i="23" s="1"/>
  <c r="O131" i="23" s="1"/>
  <c r="M20" i="26"/>
  <c r="G20" i="26" s="1"/>
  <c r="J82" i="15" s="1"/>
  <c r="O82" i="15" s="1"/>
  <c r="M26" i="26"/>
  <c r="G26" i="26" s="1"/>
  <c r="J88" i="15" s="1"/>
  <c r="O88" i="15" s="1"/>
  <c r="M68" i="28"/>
  <c r="G68" i="28" s="1"/>
  <c r="J130" i="23" s="1"/>
  <c r="O130" i="23" s="1"/>
  <c r="M95" i="28"/>
  <c r="G95" i="28" s="1"/>
  <c r="J157" i="23" s="1"/>
  <c r="O157" i="23" s="1"/>
  <c r="M25" i="28"/>
  <c r="G25" i="28" s="1"/>
  <c r="J87" i="23" s="1"/>
  <c r="O87" i="23" s="1"/>
  <c r="M16" i="27"/>
  <c r="G16" i="27" s="1"/>
  <c r="J78" i="17" s="1"/>
  <c r="O78" i="17" s="1"/>
  <c r="M28" i="28"/>
  <c r="G28" i="28" s="1"/>
  <c r="J90" i="23" s="1"/>
  <c r="O90" i="23" s="1"/>
  <c r="M81" i="26"/>
  <c r="G81" i="26" s="1"/>
  <c r="J143" i="15" s="1"/>
  <c r="O143" i="15" s="1"/>
  <c r="M64" i="28"/>
  <c r="G64" i="28" s="1"/>
  <c r="J126" i="23" s="1"/>
  <c r="O126" i="23" s="1"/>
  <c r="M109" i="27"/>
  <c r="G109" i="27" s="1"/>
  <c r="J171" i="17" s="1"/>
  <c r="O171" i="17" s="1"/>
  <c r="M39" i="27"/>
  <c r="G39" i="27" s="1"/>
  <c r="J101" i="17" s="1"/>
  <c r="O101" i="17" s="1"/>
  <c r="M75" i="28"/>
  <c r="G75" i="28" s="1"/>
  <c r="J137" i="23" s="1"/>
  <c r="O137" i="23" s="1"/>
  <c r="M11" i="26"/>
  <c r="G11" i="26" s="1"/>
  <c r="J73" i="15" s="1"/>
  <c r="O73" i="15" s="1"/>
  <c r="M46" i="28"/>
  <c r="G46" i="28" s="1"/>
  <c r="J108" i="23" s="1"/>
  <c r="O108" i="23" s="1"/>
  <c r="M99" i="27"/>
  <c r="G99" i="27" s="1"/>
  <c r="J161" i="17" s="1"/>
  <c r="O161" i="17" s="1"/>
  <c r="M44" i="26"/>
  <c r="G44" i="26" s="1"/>
  <c r="J106" i="15" s="1"/>
  <c r="O106" i="15" s="1"/>
  <c r="M72" i="26"/>
  <c r="G72" i="26" s="1"/>
  <c r="J134" i="15" s="1"/>
  <c r="O134" i="15" s="1"/>
  <c r="M36" i="28"/>
  <c r="G36" i="28" s="1"/>
  <c r="J98" i="23" s="1"/>
  <c r="O98" i="23" s="1"/>
  <c r="M93" i="28"/>
  <c r="G93" i="28" s="1"/>
  <c r="J155" i="23" s="1"/>
  <c r="O155" i="23" s="1"/>
  <c r="M62" i="26"/>
  <c r="G62" i="26" s="1"/>
  <c r="J124" i="15" s="1"/>
  <c r="O124" i="15" s="1"/>
  <c r="M82" i="26"/>
  <c r="G82" i="26" s="1"/>
  <c r="J144" i="15" s="1"/>
  <c r="O144" i="15" s="1"/>
  <c r="M15" i="28"/>
  <c r="G15" i="28" s="1"/>
  <c r="J77" i="23" s="1"/>
  <c r="O77" i="23" s="1"/>
  <c r="M12" i="28"/>
  <c r="G12" i="28" s="1"/>
  <c r="J74" i="23" s="1"/>
  <c r="O74" i="23" s="1"/>
  <c r="M45" i="27"/>
  <c r="G45" i="27" s="1"/>
  <c r="J107" i="17" s="1"/>
  <c r="O107" i="17" s="1"/>
  <c r="M16" i="26"/>
  <c r="G16" i="26" s="1"/>
  <c r="J78" i="15" s="1"/>
  <c r="O78" i="15" s="1"/>
  <c r="M80" i="26"/>
  <c r="G80" i="26" s="1"/>
  <c r="J142" i="15" s="1"/>
  <c r="O142" i="15" s="1"/>
  <c r="M8" i="28"/>
  <c r="G8" i="28" s="1"/>
  <c r="J70" i="23" s="1"/>
  <c r="O70" i="23" s="1"/>
  <c r="M108" i="27"/>
  <c r="G108" i="27" s="1"/>
  <c r="J170" i="17" s="1"/>
  <c r="O170" i="17" s="1"/>
  <c r="M42" i="28"/>
  <c r="G42" i="28" s="1"/>
  <c r="J104" i="23" s="1"/>
  <c r="O104" i="23" s="1"/>
  <c r="M82" i="28"/>
  <c r="G82" i="28" s="1"/>
  <c r="J144" i="23" s="1"/>
  <c r="O144" i="23" s="1"/>
  <c r="M24" i="27"/>
  <c r="G24" i="27" s="1"/>
  <c r="J86" i="17" s="1"/>
  <c r="O86" i="17" s="1"/>
  <c r="M8" i="26"/>
  <c r="G8" i="26" s="1"/>
  <c r="J70" i="15" s="1"/>
  <c r="O70" i="15" s="1"/>
  <c r="M108" i="26"/>
  <c r="G108" i="26" s="1"/>
  <c r="J170" i="15" s="1"/>
  <c r="O170" i="15" s="1"/>
  <c r="M51" i="26"/>
  <c r="G51" i="26" s="1"/>
  <c r="J113" i="15" s="1"/>
  <c r="O113" i="15" s="1"/>
  <c r="M70" i="27"/>
  <c r="G70" i="27" s="1"/>
  <c r="J132" i="17" s="1"/>
  <c r="O132" i="17" s="1"/>
  <c r="M34" i="28"/>
  <c r="G34" i="28" s="1"/>
  <c r="J96" i="23" s="1"/>
  <c r="O96" i="23" s="1"/>
  <c r="M94" i="28"/>
  <c r="G94" i="28" s="1"/>
  <c r="J156" i="23" s="1"/>
  <c r="O156" i="23" s="1"/>
  <c r="M91" i="26"/>
  <c r="G91" i="26" s="1"/>
  <c r="J153" i="15" s="1"/>
  <c r="O153" i="15" s="1"/>
  <c r="M80" i="28"/>
  <c r="G80" i="28" s="1"/>
  <c r="J142" i="23" s="1"/>
  <c r="O142" i="23" s="1"/>
  <c r="M83" i="28"/>
  <c r="G83" i="28" s="1"/>
  <c r="J145" i="23" s="1"/>
  <c r="O145" i="23" s="1"/>
  <c r="M77" i="27"/>
  <c r="G77" i="27" s="1"/>
  <c r="J139" i="17" s="1"/>
  <c r="O139" i="17" s="1"/>
  <c r="M20" i="28"/>
  <c r="G20" i="28" s="1"/>
  <c r="J82" i="23" s="1"/>
  <c r="O82" i="23" s="1"/>
  <c r="M44" i="27"/>
  <c r="G44" i="27" s="1"/>
  <c r="J106" i="17" s="1"/>
  <c r="O106" i="17" s="1"/>
  <c r="M91" i="28"/>
  <c r="G91" i="28" s="1"/>
  <c r="J153" i="23" s="1"/>
  <c r="O153" i="23" s="1"/>
  <c r="M66" i="27"/>
  <c r="G66" i="27" s="1"/>
  <c r="J128" i="17" s="1"/>
  <c r="O128" i="17" s="1"/>
  <c r="M88" i="27"/>
  <c r="G88" i="27" s="1"/>
  <c r="J150" i="17" s="1"/>
  <c r="O150" i="17" s="1"/>
  <c r="M99" i="26"/>
  <c r="G99" i="26" s="1"/>
  <c r="J161" i="15" s="1"/>
  <c r="O161" i="15" s="1"/>
  <c r="M29" i="27"/>
  <c r="G29" i="27" s="1"/>
  <c r="J91" i="17" s="1"/>
  <c r="O91" i="17" s="1"/>
  <c r="M89" i="27"/>
  <c r="G89" i="27" s="1"/>
  <c r="J151" i="17" s="1"/>
  <c r="O151" i="17" s="1"/>
  <c r="M105" i="28"/>
  <c r="G105" i="28" s="1"/>
  <c r="J167" i="23" s="1"/>
  <c r="O167" i="23" s="1"/>
  <c r="M20" i="27"/>
  <c r="G20" i="27" s="1"/>
  <c r="J82" i="17" s="1"/>
  <c r="O82" i="17" s="1"/>
  <c r="M21" i="26"/>
  <c r="G21" i="26" s="1"/>
  <c r="J83" i="15" s="1"/>
  <c r="O83" i="15" s="1"/>
  <c r="M15" i="26"/>
  <c r="G15" i="26" s="1"/>
  <c r="J77" i="15" s="1"/>
  <c r="O77" i="15" s="1"/>
  <c r="M42" i="26"/>
  <c r="G42" i="26" s="1"/>
  <c r="J104" i="15" s="1"/>
  <c r="O104" i="15" s="1"/>
  <c r="M41" i="27"/>
  <c r="G41" i="27" s="1"/>
  <c r="J103" i="17" s="1"/>
  <c r="O103" i="17" s="1"/>
  <c r="M83" i="27"/>
  <c r="G83" i="27" s="1"/>
  <c r="J145" i="17" s="1"/>
  <c r="O145" i="17" s="1"/>
  <c r="M22" i="27"/>
  <c r="G22" i="27" s="1"/>
  <c r="J84" i="17" s="1"/>
  <c r="O84" i="17" s="1"/>
  <c r="M34" i="26"/>
  <c r="G34" i="26" s="1"/>
  <c r="J96" i="15" s="1"/>
  <c r="O96" i="15" s="1"/>
  <c r="M45" i="26"/>
  <c r="G45" i="26" s="1"/>
  <c r="J107" i="15" s="1"/>
  <c r="O107" i="15" s="1"/>
  <c r="M81" i="28"/>
  <c r="G81" i="28" s="1"/>
  <c r="J143" i="23" s="1"/>
  <c r="O143" i="23" s="1"/>
  <c r="M52" i="27"/>
  <c r="G52" i="27" s="1"/>
  <c r="J114" i="17" s="1"/>
  <c r="O114" i="17" s="1"/>
  <c r="M98" i="28"/>
  <c r="G98" i="28" s="1"/>
  <c r="J160" i="23" s="1"/>
  <c r="O160" i="23" s="1"/>
  <c r="M79" i="26"/>
  <c r="G79" i="26" s="1"/>
  <c r="J141" i="15" s="1"/>
  <c r="O141" i="15" s="1"/>
  <c r="M61" i="28"/>
  <c r="G61" i="28" s="1"/>
  <c r="J123" i="23" s="1"/>
  <c r="O123" i="23" s="1"/>
  <c r="M92" i="28"/>
  <c r="G92" i="28" s="1"/>
  <c r="J154" i="23" s="1"/>
  <c r="O154" i="23" s="1"/>
  <c r="M102" i="27"/>
  <c r="G102" i="27" s="1"/>
  <c r="J164" i="17" s="1"/>
  <c r="O164" i="17" s="1"/>
  <c r="M33" i="26"/>
  <c r="G33" i="26" s="1"/>
  <c r="J95" i="15" s="1"/>
  <c r="O95" i="15" s="1"/>
  <c r="M27" i="28"/>
  <c r="G27" i="28" s="1"/>
  <c r="J89" i="23" s="1"/>
  <c r="O89" i="23" s="1"/>
  <c r="M31" i="26"/>
  <c r="G31" i="26" s="1"/>
  <c r="J93" i="15" s="1"/>
  <c r="O93" i="15" s="1"/>
  <c r="M97" i="28"/>
  <c r="G97" i="28" s="1"/>
  <c r="J159" i="23" s="1"/>
  <c r="O159" i="23" s="1"/>
  <c r="M78" i="28"/>
  <c r="G78" i="28" s="1"/>
  <c r="J140" i="23" s="1"/>
  <c r="O140" i="23" s="1"/>
  <c r="M77" i="26"/>
  <c r="G77" i="26" s="1"/>
  <c r="J139" i="15" s="1"/>
  <c r="O139" i="15" s="1"/>
  <c r="M52" i="26"/>
  <c r="G52" i="26" s="1"/>
  <c r="J114" i="15" s="1"/>
  <c r="O114" i="15" s="1"/>
  <c r="M78" i="26"/>
  <c r="G78" i="26" s="1"/>
  <c r="J140" i="15" s="1"/>
  <c r="O140" i="15" s="1"/>
  <c r="M85" i="28"/>
  <c r="G85" i="28" s="1"/>
  <c r="J147" i="23" s="1"/>
  <c r="O147" i="23" s="1"/>
  <c r="M21" i="27"/>
  <c r="G21" i="27" s="1"/>
  <c r="J83" i="17" s="1"/>
  <c r="O83" i="17" s="1"/>
  <c r="M76" i="28"/>
  <c r="G76" i="28" s="1"/>
  <c r="J138" i="23" s="1"/>
  <c r="O138" i="23" s="1"/>
  <c r="M41" i="26"/>
  <c r="G41" i="26" s="1"/>
  <c r="J103" i="15" s="1"/>
  <c r="O103" i="15" s="1"/>
  <c r="M107" i="26"/>
  <c r="G107" i="26" s="1"/>
  <c r="J169" i="15" s="1"/>
  <c r="O169" i="15" s="1"/>
  <c r="M52" i="28"/>
  <c r="G52" i="28" s="1"/>
  <c r="J114" i="23" s="1"/>
  <c r="O114" i="23" s="1"/>
  <c r="M103" i="27"/>
  <c r="G103" i="27" s="1"/>
  <c r="J165" i="17" s="1"/>
  <c r="O165" i="17" s="1"/>
  <c r="M60" i="27"/>
  <c r="G60" i="27" s="1"/>
  <c r="J122" i="17" s="1"/>
  <c r="O122" i="17" s="1"/>
  <c r="M70" i="28"/>
  <c r="G70" i="28" s="1"/>
  <c r="J132" i="23" s="1"/>
  <c r="O132" i="23" s="1"/>
  <c r="M58" i="28"/>
  <c r="G58" i="28" s="1"/>
  <c r="J120" i="23" s="1"/>
  <c r="O120" i="23" s="1"/>
  <c r="M48" i="28"/>
  <c r="G48" i="28" s="1"/>
  <c r="J110" i="23" s="1"/>
  <c r="O110" i="23" s="1"/>
  <c r="M45" i="28"/>
  <c r="G45" i="28" s="1"/>
  <c r="J107" i="23" s="1"/>
  <c r="O107" i="23" s="1"/>
  <c r="M95" i="27"/>
  <c r="G95" i="27" s="1"/>
  <c r="J157" i="17" s="1"/>
  <c r="O157" i="17" s="1"/>
  <c r="M74" i="28"/>
  <c r="G74" i="28" s="1"/>
  <c r="J136" i="23" s="1"/>
  <c r="O136" i="23" s="1"/>
  <c r="M43" i="28"/>
  <c r="G43" i="28" s="1"/>
  <c r="J105" i="23" s="1"/>
  <c r="O105" i="23" s="1"/>
  <c r="M49" i="27"/>
  <c r="G49" i="27" s="1"/>
  <c r="J111" i="17" s="1"/>
  <c r="O111" i="17" s="1"/>
  <c r="M87" i="27"/>
  <c r="G87" i="27" s="1"/>
  <c r="J149" i="17" s="1"/>
  <c r="O149" i="17" s="1"/>
  <c r="M27" i="26"/>
  <c r="G27" i="26" s="1"/>
  <c r="J89" i="15" s="1"/>
  <c r="O89" i="15" s="1"/>
  <c r="M14" i="26"/>
  <c r="G14" i="26" s="1"/>
  <c r="J76" i="15" s="1"/>
  <c r="O76" i="15" s="1"/>
  <c r="M68" i="26"/>
  <c r="G68" i="26" s="1"/>
  <c r="J130" i="15" s="1"/>
  <c r="O130" i="15" s="1"/>
  <c r="M94" i="27"/>
  <c r="G94" i="27" s="1"/>
  <c r="J156" i="17" s="1"/>
  <c r="O156" i="17" s="1"/>
  <c r="M105" i="27"/>
  <c r="G105" i="27" s="1"/>
  <c r="J167" i="17" s="1"/>
  <c r="O167" i="17" s="1"/>
  <c r="M72" i="28"/>
  <c r="G72" i="28" s="1"/>
  <c r="J134" i="23" s="1"/>
  <c r="O134" i="23" s="1"/>
  <c r="M87" i="26"/>
  <c r="G87" i="26" s="1"/>
  <c r="J149" i="15" s="1"/>
  <c r="O149" i="15" s="1"/>
  <c r="M92" i="26"/>
  <c r="G92" i="26" s="1"/>
  <c r="J154" i="15" s="1"/>
  <c r="O154" i="15" s="1"/>
  <c r="M35" i="28"/>
  <c r="G35" i="28" s="1"/>
  <c r="J97" i="23" s="1"/>
  <c r="O97" i="23" s="1"/>
  <c r="M78" i="27"/>
  <c r="G78" i="27" s="1"/>
  <c r="J140" i="17" s="1"/>
  <c r="O140" i="17" s="1"/>
  <c r="M19" i="27"/>
  <c r="G19" i="27" s="1"/>
  <c r="J81" i="17" s="1"/>
  <c r="O81" i="17" s="1"/>
  <c r="M87" i="28"/>
  <c r="G87" i="28" s="1"/>
  <c r="J149" i="23" s="1"/>
  <c r="O149" i="23" s="1"/>
  <c r="M93" i="27"/>
  <c r="G93" i="27" s="1"/>
  <c r="J155" i="17" s="1"/>
  <c r="O155" i="17" s="1"/>
  <c r="M106" i="28"/>
  <c r="G106" i="28" s="1"/>
  <c r="J168" i="23" s="1"/>
  <c r="O168" i="23" s="1"/>
  <c r="M38" i="27"/>
  <c r="G38" i="27" s="1"/>
  <c r="J100" i="17" s="1"/>
  <c r="O100" i="17" s="1"/>
  <c r="M66" i="28"/>
  <c r="G66" i="28" s="1"/>
  <c r="J128" i="23" s="1"/>
  <c r="O128" i="23" s="1"/>
  <c r="M25" i="27"/>
  <c r="G25" i="27" s="1"/>
  <c r="J87" i="17" s="1"/>
  <c r="O87" i="17" s="1"/>
  <c r="M80" i="27"/>
  <c r="G80" i="27" s="1"/>
  <c r="J142" i="17" s="1"/>
  <c r="O142" i="17" s="1"/>
  <c r="M74" i="27"/>
  <c r="G74" i="27" s="1"/>
  <c r="J136" i="17" s="1"/>
  <c r="O136" i="17" s="1"/>
  <c r="M27" i="27"/>
  <c r="G27" i="27" s="1"/>
  <c r="J89" i="17" s="1"/>
  <c r="O89" i="17" s="1"/>
  <c r="M25" i="26"/>
  <c r="G25" i="26" s="1"/>
  <c r="J87" i="15" s="1"/>
  <c r="O87" i="15" s="1"/>
  <c r="M37" i="27"/>
  <c r="G37" i="27" s="1"/>
  <c r="J99" i="17" s="1"/>
  <c r="O99" i="17" s="1"/>
  <c r="M41" i="28"/>
  <c r="G41" i="28" s="1"/>
  <c r="J103" i="23" s="1"/>
  <c r="O103" i="23" s="1"/>
  <c r="M62" i="28"/>
  <c r="G62" i="28" s="1"/>
  <c r="J124" i="23" s="1"/>
  <c r="O124" i="23" s="1"/>
  <c r="M30" i="27"/>
  <c r="G30" i="27" s="1"/>
  <c r="J92" i="17" s="1"/>
  <c r="O92" i="17" s="1"/>
  <c r="M35" i="26"/>
  <c r="G35" i="26" s="1"/>
  <c r="J97" i="15" s="1"/>
  <c r="O97" i="15" s="1"/>
  <c r="M59" i="27"/>
  <c r="G59" i="27" s="1"/>
  <c r="J121" i="17" s="1"/>
  <c r="O121" i="17" s="1"/>
  <c r="M39" i="26"/>
  <c r="G39" i="26" s="1"/>
  <c r="J101" i="15" s="1"/>
  <c r="O101" i="15" s="1"/>
  <c r="M43" i="27"/>
  <c r="G43" i="27" s="1"/>
  <c r="J105" i="17" s="1"/>
  <c r="O105" i="17" s="1"/>
  <c r="M90" i="26"/>
  <c r="G90" i="26" s="1"/>
  <c r="J152" i="15" s="1"/>
  <c r="O152" i="15" s="1"/>
  <c r="M73" i="26"/>
  <c r="G73" i="26" s="1"/>
  <c r="J135" i="15" s="1"/>
  <c r="O135" i="15" s="1"/>
  <c r="M11" i="28"/>
  <c r="G11" i="28" s="1"/>
  <c r="J73" i="23" s="1"/>
  <c r="O73" i="23" s="1"/>
  <c r="M93" i="26"/>
  <c r="G93" i="26" s="1"/>
  <c r="J155" i="15" s="1"/>
  <c r="O155" i="15" s="1"/>
  <c r="M97" i="27"/>
  <c r="G97" i="27" s="1"/>
  <c r="J159" i="17" s="1"/>
  <c r="O159" i="17" s="1"/>
  <c r="M102" i="28"/>
  <c r="G102" i="28" s="1"/>
  <c r="J164" i="23" s="1"/>
  <c r="O164" i="23" s="1"/>
  <c r="M9" i="28"/>
  <c r="G9" i="28" s="1"/>
  <c r="J71" i="23" s="1"/>
  <c r="O71" i="23" s="1"/>
  <c r="M68" i="27"/>
  <c r="G68" i="27" s="1"/>
  <c r="J130" i="17" s="1"/>
  <c r="O130" i="17" s="1"/>
  <c r="M109" i="26"/>
  <c r="G109" i="26" s="1"/>
  <c r="J171" i="15" s="1"/>
  <c r="O171" i="15" s="1"/>
  <c r="M89" i="28"/>
  <c r="G89" i="28" s="1"/>
  <c r="J151" i="23" s="1"/>
  <c r="O151" i="23" s="1"/>
  <c r="M44" i="28"/>
  <c r="G44" i="28" s="1"/>
  <c r="J106" i="23" s="1"/>
  <c r="O106" i="23" s="1"/>
  <c r="M71" i="26"/>
  <c r="G71" i="26" s="1"/>
  <c r="J133" i="15" s="1"/>
  <c r="O133" i="15" s="1"/>
  <c r="M40" i="26"/>
  <c r="G40" i="26" s="1"/>
  <c r="J102" i="15" s="1"/>
  <c r="O102" i="15" s="1"/>
  <c r="M103" i="28"/>
  <c r="G103" i="28" s="1"/>
  <c r="J165" i="23" s="1"/>
  <c r="O165" i="23" s="1"/>
  <c r="M54" i="27"/>
  <c r="G54" i="27" s="1"/>
  <c r="J116" i="17" s="1"/>
  <c r="O116" i="17" s="1"/>
  <c r="M100" i="28"/>
  <c r="G100" i="28" s="1"/>
  <c r="J162" i="23" s="1"/>
  <c r="O162" i="23" s="1"/>
  <c r="M28" i="27"/>
  <c r="G28" i="27" s="1"/>
  <c r="J90" i="17" s="1"/>
  <c r="O90" i="17" s="1"/>
  <c r="M76" i="27"/>
  <c r="G76" i="27" s="1"/>
  <c r="J138" i="17" s="1"/>
  <c r="O138" i="17" s="1"/>
  <c r="M85" i="26"/>
  <c r="G85" i="26" s="1"/>
  <c r="J147" i="15" s="1"/>
  <c r="O147" i="15" s="1"/>
  <c r="M83" i="26"/>
  <c r="G83" i="26" s="1"/>
  <c r="J145" i="15" s="1"/>
  <c r="O145" i="15" s="1"/>
  <c r="M59" i="28"/>
  <c r="G59" i="28" s="1"/>
  <c r="J121" i="23" s="1"/>
  <c r="O121" i="23" s="1"/>
  <c r="R78" i="19" l="1"/>
  <c r="T78" i="19" s="1" a="1"/>
  <c r="T78" i="19" s="1"/>
  <c r="R130" i="19"/>
  <c r="T130" i="19" s="1" a="1"/>
  <c r="T130" i="19" s="1"/>
  <c r="R88" i="19"/>
  <c r="T88" i="19" s="1" a="1"/>
  <c r="T88" i="19" s="1"/>
  <c r="R117" i="19"/>
  <c r="T117" i="19" s="1" a="1"/>
  <c r="T117" i="19" s="1"/>
  <c r="R105" i="19"/>
  <c r="T105" i="19" s="1" a="1"/>
  <c r="T105" i="19" s="1"/>
  <c r="R147" i="19"/>
  <c r="T147" i="19" s="1" a="1"/>
  <c r="T147" i="19" s="1"/>
  <c r="R157" i="19"/>
  <c r="T157" i="19" s="1" a="1"/>
  <c r="T157" i="19" s="1"/>
  <c r="R141" i="19"/>
  <c r="T141" i="19" s="1" a="1"/>
  <c r="T141" i="19" s="1"/>
  <c r="R155" i="19"/>
  <c r="T155" i="19" s="1" a="1"/>
  <c r="T155" i="19" s="1"/>
  <c r="R144" i="19"/>
  <c r="T144" i="19" s="1" a="1"/>
  <c r="T144" i="19" s="1"/>
  <c r="R89" i="19"/>
  <c r="R137" i="19"/>
  <c r="R145" i="19"/>
  <c r="T145" i="19" s="1" a="1"/>
  <c r="T145" i="19" s="1"/>
  <c r="R158" i="19"/>
  <c r="R109" i="19"/>
  <c r="R100" i="19"/>
  <c r="R90" i="19"/>
  <c r="R71" i="19"/>
  <c r="T71" i="19" s="1" a="1"/>
  <c r="T71" i="19" s="1"/>
  <c r="R142" i="19"/>
  <c r="R125" i="19"/>
  <c r="T125" i="19" s="1" a="1"/>
  <c r="T125" i="19" s="1"/>
  <c r="R114" i="19"/>
  <c r="T114" i="19" s="1" a="1"/>
  <c r="T114" i="19" s="1"/>
  <c r="R163" i="19"/>
  <c r="T163" i="19" s="1" a="1"/>
  <c r="T163" i="19" s="1"/>
  <c r="R96" i="19"/>
  <c r="T96" i="19" s="1" a="1"/>
  <c r="T96" i="19" s="1"/>
  <c r="N180" i="19"/>
  <c r="R69" i="19"/>
  <c r="R85" i="19"/>
  <c r="T85" i="19" s="1" a="1"/>
  <c r="T85" i="19" s="1"/>
  <c r="R124" i="19"/>
  <c r="T124" i="19" s="1" a="1"/>
  <c r="T124" i="19" s="1"/>
  <c r="R164" i="19"/>
  <c r="T164" i="19" s="1" a="1"/>
  <c r="T164" i="19" s="1"/>
  <c r="R76" i="19"/>
  <c r="T76" i="19" s="1" a="1"/>
  <c r="T76" i="19" s="1"/>
  <c r="R165" i="19"/>
  <c r="T165" i="19" s="1" a="1"/>
  <c r="T165" i="19" s="1"/>
  <c r="R92" i="19"/>
  <c r="T92" i="19" s="1" a="1"/>
  <c r="T92" i="19" s="1"/>
  <c r="R74" i="19"/>
  <c r="T74" i="19" s="1" a="1"/>
  <c r="T74" i="19" s="1"/>
  <c r="R91" i="19"/>
  <c r="R162" i="19"/>
  <c r="T162" i="19" s="1" a="1"/>
  <c r="T162" i="19" s="1"/>
  <c r="R140" i="19"/>
  <c r="T140" i="19" s="1" a="1"/>
  <c r="T140" i="19" s="1"/>
  <c r="R151" i="19"/>
  <c r="R170" i="19"/>
  <c r="R171" i="19"/>
  <c r="T171" i="19" s="1" a="1"/>
  <c r="T171" i="19" s="1"/>
  <c r="R143" i="19"/>
  <c r="T143" i="19" s="1" a="1"/>
  <c r="T143" i="19" s="1"/>
  <c r="R148" i="19"/>
  <c r="T148" i="19" s="1" a="1"/>
  <c r="T148" i="19" s="1"/>
  <c r="R110" i="19"/>
  <c r="T110" i="19" s="1" a="1"/>
  <c r="T110" i="19" s="1"/>
  <c r="P180" i="19"/>
  <c r="R79" i="19"/>
  <c r="T79" i="19" s="1" a="1"/>
  <c r="T79" i="19" s="1"/>
  <c r="R93" i="19"/>
  <c r="T93" i="19" s="1" a="1"/>
  <c r="T93" i="19" s="1"/>
  <c r="R70" i="19"/>
  <c r="T70" i="19" s="1" a="1"/>
  <c r="T70" i="19" s="1"/>
  <c r="R119" i="19"/>
  <c r="T119" i="19" s="1" a="1"/>
  <c r="T119" i="19" s="1"/>
  <c r="R160" i="19"/>
  <c r="T160" i="19" s="1" a="1"/>
  <c r="T160" i="19" s="1"/>
  <c r="R159" i="19"/>
  <c r="T159" i="19" s="1" a="1"/>
  <c r="T159" i="19" s="1"/>
  <c r="O180" i="23"/>
  <c r="R138" i="19"/>
  <c r="R128" i="19"/>
  <c r="T128" i="19" s="1" a="1"/>
  <c r="T128" i="19" s="1"/>
  <c r="R121" i="19"/>
  <c r="T121" i="19" s="1" a="1"/>
  <c r="T121" i="19" s="1"/>
  <c r="R73" i="19"/>
  <c r="T73" i="19" s="1" a="1"/>
  <c r="T73" i="19" s="1"/>
  <c r="R152" i="19"/>
  <c r="T152" i="19" s="1" a="1"/>
  <c r="T152" i="19" s="1"/>
  <c r="R161" i="19"/>
  <c r="T161" i="19" s="1" a="1"/>
  <c r="T161" i="19" s="1"/>
  <c r="R82" i="19"/>
  <c r="T82" i="19" s="1" a="1"/>
  <c r="T82" i="19" s="1"/>
  <c r="R108" i="19"/>
  <c r="R107" i="19"/>
  <c r="T107" i="19" s="1" a="1"/>
  <c r="T107" i="19" s="1"/>
  <c r="R115" i="19"/>
  <c r="T115" i="19" s="1" a="1"/>
  <c r="T115" i="19" s="1"/>
  <c r="R84" i="19"/>
  <c r="T84" i="19" s="1" a="1"/>
  <c r="T84" i="19" s="1"/>
  <c r="R150" i="19"/>
  <c r="T150" i="19" s="1" a="1"/>
  <c r="T150" i="19" s="1"/>
  <c r="R87" i="19"/>
  <c r="R72" i="19"/>
  <c r="T72" i="19" s="1" a="1"/>
  <c r="T72" i="19" s="1"/>
  <c r="R156" i="19"/>
  <c r="T156" i="19" s="1" a="1"/>
  <c r="T156" i="19" s="1"/>
  <c r="R131" i="19"/>
  <c r="T131" i="19" s="1" a="1"/>
  <c r="T131" i="19" s="1"/>
  <c r="O180" i="15"/>
  <c r="O180" i="19"/>
  <c r="R136" i="19"/>
  <c r="R135" i="19"/>
  <c r="T135" i="19" s="1" a="1"/>
  <c r="T135" i="19" s="1"/>
  <c r="R104" i="19"/>
  <c r="R134" i="19"/>
  <c r="T134" i="19" s="1" a="1"/>
  <c r="T134" i="19" s="1"/>
  <c r="R168" i="19"/>
  <c r="T168" i="19" s="1" a="1"/>
  <c r="T168" i="19" s="1"/>
  <c r="R95" i="19"/>
  <c r="T95" i="19" s="1" a="1"/>
  <c r="T95" i="19" s="1"/>
  <c r="R103" i="19"/>
  <c r="R120" i="19"/>
  <c r="R86" i="19"/>
  <c r="R112" i="19"/>
  <c r="T112" i="19" s="1" a="1"/>
  <c r="T112" i="19" s="1"/>
  <c r="R102" i="19"/>
  <c r="T102" i="19" s="1" a="1"/>
  <c r="T102" i="19" s="1"/>
  <c r="R129" i="19"/>
  <c r="R80" i="19"/>
  <c r="T80" i="19" s="1" a="1"/>
  <c r="T80" i="19" s="1"/>
  <c r="R126" i="19"/>
  <c r="T126" i="19" s="1" a="1"/>
  <c r="T126" i="19" s="1"/>
  <c r="R122" i="19"/>
  <c r="T122" i="19" s="1" a="1"/>
  <c r="T122" i="19" s="1"/>
  <c r="R139" i="19"/>
  <c r="O180" i="17"/>
  <c r="R94" i="19"/>
  <c r="T94" i="19" s="1" a="1"/>
  <c r="T94" i="19" s="1"/>
  <c r="Q180" i="19"/>
  <c r="R99" i="19"/>
  <c r="T99" i="19" s="1" a="1"/>
  <c r="T99" i="19" s="1"/>
  <c r="R172" i="19"/>
  <c r="R116" i="19"/>
  <c r="T116" i="19" s="1" a="1"/>
  <c r="T116" i="19" s="1"/>
  <c r="R83" i="19"/>
  <c r="T83" i="19" s="1" a="1"/>
  <c r="T83" i="19" s="1"/>
  <c r="R113" i="19"/>
  <c r="T113" i="19" s="1" a="1"/>
  <c r="T113" i="19" s="1"/>
  <c r="R118" i="19"/>
  <c r="T118" i="19" s="1" a="1"/>
  <c r="T118" i="19" s="1"/>
  <c r="R111" i="19"/>
  <c r="T111" i="19" s="1" a="1"/>
  <c r="T111" i="19" s="1"/>
  <c r="R149" i="19"/>
  <c r="T149" i="19" s="1" a="1"/>
  <c r="T149" i="19" s="1"/>
  <c r="R153" i="19"/>
  <c r="T153" i="19" s="1" a="1"/>
  <c r="T153" i="19" s="1"/>
  <c r="R97" i="19"/>
  <c r="R77" i="19"/>
  <c r="T77" i="19" s="1" a="1"/>
  <c r="T77" i="19" s="1"/>
  <c r="R146" i="19"/>
  <c r="T146" i="19" s="1" a="1"/>
  <c r="T146" i="19" s="1"/>
  <c r="R133" i="19"/>
  <c r="T133" i="19" s="1" a="1"/>
  <c r="T133" i="19" s="1"/>
  <c r="R167" i="19"/>
  <c r="T167" i="19" s="1" a="1"/>
  <c r="T167" i="19" s="1"/>
  <c r="R132" i="19"/>
  <c r="T132" i="19" s="1" a="1"/>
  <c r="T132" i="19" s="1"/>
  <c r="R101" i="19"/>
  <c r="T101" i="19" s="1" a="1"/>
  <c r="T101" i="19" s="1"/>
  <c r="R127" i="19"/>
  <c r="T127" i="19" s="1" a="1"/>
  <c r="T127" i="19" s="1"/>
  <c r="R98" i="19"/>
  <c r="T98" i="19" s="1" a="1"/>
  <c r="T98" i="19" s="1"/>
  <c r="R154" i="19"/>
  <c r="T154" i="19" s="1" a="1"/>
  <c r="T154" i="19" s="1"/>
  <c r="R166" i="19"/>
  <c r="T166" i="19" s="1" a="1"/>
  <c r="T166" i="19" s="1"/>
  <c r="R169" i="19"/>
  <c r="T169" i="19" s="1" a="1"/>
  <c r="T169" i="19" s="1"/>
  <c r="R106" i="19"/>
  <c r="T106" i="19" s="1" a="1"/>
  <c r="T106" i="19" s="1"/>
  <c r="R123" i="19"/>
  <c r="T123" i="19" s="1" a="1"/>
  <c r="T123" i="19" s="1"/>
  <c r="R75" i="19"/>
  <c r="T75" i="19" s="1" a="1"/>
  <c r="T75" i="19" s="1"/>
  <c r="R81" i="19"/>
  <c r="T81" i="19" s="1" a="1"/>
  <c r="T81" i="19" s="1"/>
  <c r="S97" i="19" l="1"/>
  <c r="M97" i="19"/>
  <c r="S172" i="19"/>
  <c r="M172" i="19"/>
  <c r="S139" i="19"/>
  <c r="M139" i="19"/>
  <c r="S129" i="19"/>
  <c r="M129" i="19"/>
  <c r="S120" i="19"/>
  <c r="M120" i="19"/>
  <c r="J180" i="15"/>
  <c r="M87" i="19"/>
  <c r="S87" i="19"/>
  <c r="M138" i="19"/>
  <c r="S138" i="19"/>
  <c r="M70" i="19"/>
  <c r="S70" i="19"/>
  <c r="S170" i="19"/>
  <c r="M170" i="19"/>
  <c r="S91" i="19"/>
  <c r="M91" i="19"/>
  <c r="M69" i="19"/>
  <c r="R180" i="19"/>
  <c r="P182" i="19" s="1"/>
  <c r="S69" i="19"/>
  <c r="S100" i="19"/>
  <c r="M100" i="19"/>
  <c r="S137" i="19"/>
  <c r="M137" i="19"/>
  <c r="S103" i="19"/>
  <c r="M103" i="19"/>
  <c r="S104" i="19"/>
  <c r="M104" i="19"/>
  <c r="S108" i="19"/>
  <c r="M108" i="19"/>
  <c r="J180" i="23"/>
  <c r="M151" i="19"/>
  <c r="S151" i="19"/>
  <c r="I180" i="19"/>
  <c r="Q185" i="3" a="1"/>
  <c r="N182" i="19"/>
  <c r="S125" i="19"/>
  <c r="M125" i="19"/>
  <c r="T100" i="19" a="1"/>
  <c r="T100" i="19" s="1"/>
  <c r="T137" i="19" a="1"/>
  <c r="T137" i="19" s="1"/>
  <c r="S141" i="19"/>
  <c r="M141" i="19"/>
  <c r="S117" i="19"/>
  <c r="M117" i="19"/>
  <c r="M81" i="19"/>
  <c r="S81" i="19"/>
  <c r="S169" i="19"/>
  <c r="M169" i="19"/>
  <c r="S127" i="19"/>
  <c r="M127" i="19"/>
  <c r="M133" i="19"/>
  <c r="S133" i="19"/>
  <c r="S153" i="19"/>
  <c r="M153" i="19"/>
  <c r="M113" i="19"/>
  <c r="S113" i="19"/>
  <c r="S99" i="19"/>
  <c r="M99" i="19"/>
  <c r="S122" i="19"/>
  <c r="M122" i="19"/>
  <c r="S102" i="19"/>
  <c r="M102" i="19"/>
  <c r="T103" i="19" a="1"/>
  <c r="T103" i="19" s="1"/>
  <c r="T104" i="19" a="1"/>
  <c r="T104" i="19" s="1"/>
  <c r="M131" i="19"/>
  <c r="S131" i="19"/>
  <c r="S150" i="19"/>
  <c r="M150" i="19"/>
  <c r="T108" i="19" a="1"/>
  <c r="T108" i="19" s="1"/>
  <c r="S73" i="19"/>
  <c r="M73" i="19"/>
  <c r="S148" i="19"/>
  <c r="M148" i="19"/>
  <c r="T151" i="19" a="1"/>
  <c r="T151" i="19" s="1"/>
  <c r="S74" i="19"/>
  <c r="M74" i="19"/>
  <c r="S164" i="19"/>
  <c r="M164" i="19"/>
  <c r="S142" i="19"/>
  <c r="M142" i="19"/>
  <c r="M109" i="19"/>
  <c r="S109" i="19"/>
  <c r="S89" i="19"/>
  <c r="M89" i="19"/>
  <c r="S101" i="19"/>
  <c r="M101" i="19"/>
  <c r="L180" i="19"/>
  <c r="Q189" i="3"/>
  <c r="S126" i="19"/>
  <c r="M126" i="19"/>
  <c r="M95" i="19"/>
  <c r="S95" i="19"/>
  <c r="S84" i="19"/>
  <c r="M84" i="19"/>
  <c r="S121" i="19"/>
  <c r="M121" i="19"/>
  <c r="S159" i="19"/>
  <c r="M159" i="19"/>
  <c r="M93" i="19"/>
  <c r="S93" i="19"/>
  <c r="S140" i="19"/>
  <c r="M140" i="19"/>
  <c r="M124" i="19"/>
  <c r="S124" i="19"/>
  <c r="M96" i="19"/>
  <c r="S96" i="19"/>
  <c r="T142" i="19" a="1"/>
  <c r="T142" i="19" s="1"/>
  <c r="T109" i="19" a="1"/>
  <c r="T109" i="19" s="1"/>
  <c r="T89" i="19" a="1"/>
  <c r="T89" i="19" s="1"/>
  <c r="S157" i="19"/>
  <c r="M157" i="19"/>
  <c r="S88" i="19"/>
  <c r="M88" i="19"/>
  <c r="M75" i="19"/>
  <c r="S75" i="19"/>
  <c r="M166" i="19"/>
  <c r="S166" i="19"/>
  <c r="M146" i="19"/>
  <c r="S146" i="19"/>
  <c r="S149" i="19"/>
  <c r="M149" i="19"/>
  <c r="S83" i="19"/>
  <c r="M83" i="19"/>
  <c r="S112" i="19"/>
  <c r="M112" i="19"/>
  <c r="S135" i="19"/>
  <c r="M135" i="19"/>
  <c r="S156" i="19"/>
  <c r="M156" i="19"/>
  <c r="M82" i="19"/>
  <c r="S82" i="19"/>
  <c r="S143" i="19"/>
  <c r="M143" i="19"/>
  <c r="S92" i="19"/>
  <c r="M92" i="19"/>
  <c r="M158" i="19"/>
  <c r="S158" i="19"/>
  <c r="S154" i="19"/>
  <c r="M154" i="19"/>
  <c r="S111" i="19"/>
  <c r="M111" i="19"/>
  <c r="S94" i="19"/>
  <c r="M94" i="19"/>
  <c r="S86" i="19"/>
  <c r="M86" i="19"/>
  <c r="S136" i="19"/>
  <c r="M136" i="19"/>
  <c r="S160" i="19"/>
  <c r="M160" i="19"/>
  <c r="S79" i="19"/>
  <c r="M79" i="19"/>
  <c r="M162" i="19"/>
  <c r="S162" i="19"/>
  <c r="S163" i="19"/>
  <c r="M163" i="19"/>
  <c r="M71" i="19"/>
  <c r="S71" i="19"/>
  <c r="T158" i="19" a="1"/>
  <c r="T158" i="19" s="1"/>
  <c r="S144" i="19"/>
  <c r="M144" i="19"/>
  <c r="S147" i="19"/>
  <c r="M147" i="19"/>
  <c r="M130" i="19"/>
  <c r="S130" i="19"/>
  <c r="S123" i="19"/>
  <c r="M123" i="19"/>
  <c r="S132" i="19"/>
  <c r="M132" i="19"/>
  <c r="M77" i="19"/>
  <c r="S77" i="19"/>
  <c r="S116" i="19"/>
  <c r="M116" i="19"/>
  <c r="J180" i="17"/>
  <c r="S80" i="19"/>
  <c r="M80" i="19"/>
  <c r="T86" i="19" a="1"/>
  <c r="T86" i="19" s="1"/>
  <c r="S168" i="19"/>
  <c r="M168" i="19"/>
  <c r="T136" i="19" a="1"/>
  <c r="T136" i="19" s="1"/>
  <c r="S72" i="19"/>
  <c r="M72" i="19"/>
  <c r="M115" i="19"/>
  <c r="S115" i="19"/>
  <c r="S161" i="19"/>
  <c r="M161" i="19"/>
  <c r="S128" i="19"/>
  <c r="M128" i="19"/>
  <c r="K180" i="19"/>
  <c r="M171" i="19"/>
  <c r="S171" i="19"/>
  <c r="S165" i="19"/>
  <c r="M165" i="19"/>
  <c r="S85" i="19"/>
  <c r="M85" i="19"/>
  <c r="S90" i="19"/>
  <c r="M90" i="19"/>
  <c r="S78" i="19"/>
  <c r="M78" i="19"/>
  <c r="S106" i="19"/>
  <c r="M106" i="19"/>
  <c r="S98" i="19"/>
  <c r="M98" i="19"/>
  <c r="M167" i="19"/>
  <c r="S167" i="19"/>
  <c r="T97" i="19" a="1"/>
  <c r="T97" i="19" s="1"/>
  <c r="S118" i="19"/>
  <c r="M118" i="19"/>
  <c r="T172" i="19" a="1"/>
  <c r="T172" i="19" s="1"/>
  <c r="T139" i="19" a="1"/>
  <c r="T139" i="19" s="1"/>
  <c r="T129" i="19" a="1"/>
  <c r="T129" i="19" s="1"/>
  <c r="T120" i="19" a="1"/>
  <c r="T120" i="19" s="1"/>
  <c r="M134" i="19"/>
  <c r="S134" i="19"/>
  <c r="J180" i="19"/>
  <c r="T87" i="19" a="1"/>
  <c r="T87" i="19" s="1"/>
  <c r="S107" i="19"/>
  <c r="M107" i="19"/>
  <c r="M152" i="19"/>
  <c r="S152" i="19"/>
  <c r="T138" i="19" a="1"/>
  <c r="T138" i="19" s="1"/>
  <c r="S119" i="19"/>
  <c r="M119" i="19"/>
  <c r="S110" i="19"/>
  <c r="M110" i="19"/>
  <c r="T170" i="19" a="1"/>
  <c r="T170" i="19" s="1"/>
  <c r="T91" i="19" a="1"/>
  <c r="T91" i="19" s="1"/>
  <c r="S76" i="19"/>
  <c r="M76" i="19"/>
  <c r="T69" i="19" a="1"/>
  <c r="T69" i="19" s="1"/>
  <c r="S114" i="19"/>
  <c r="M114" i="19"/>
  <c r="T90" i="19" a="1"/>
  <c r="T90" i="19" s="1"/>
  <c r="M145" i="19"/>
  <c r="S145" i="19"/>
  <c r="S155" i="19"/>
  <c r="M155" i="19"/>
  <c r="S105" i="19"/>
  <c r="M105" i="19"/>
  <c r="O182" i="19" l="1"/>
  <c r="Q182" i="19"/>
  <c r="P135" i="3"/>
  <c r="P79" i="3"/>
  <c r="P81" i="3"/>
  <c r="P133" i="3"/>
  <c r="P145" i="3"/>
  <c r="P147" i="3"/>
  <c r="P122" i="3"/>
  <c r="D13" i="21"/>
  <c r="U189" i="3"/>
  <c r="P100" i="3"/>
  <c r="P128" i="3"/>
  <c r="P142" i="3"/>
  <c r="P105" i="3"/>
  <c r="M180" i="19"/>
  <c r="R182" i="19"/>
  <c r="P139" i="3"/>
  <c r="P156" i="3"/>
  <c r="P77" i="3"/>
  <c r="P153" i="3"/>
  <c r="P168" i="3"/>
  <c r="P80" i="3"/>
  <c r="P95" i="3"/>
  <c r="P93" i="3"/>
  <c r="P136" i="3"/>
  <c r="P158" i="3"/>
  <c r="P149" i="3"/>
  <c r="P114" i="3"/>
  <c r="P152" i="3"/>
  <c r="P130" i="3"/>
  <c r="P146" i="3"/>
  <c r="P91" i="3"/>
  <c r="P73" i="3"/>
  <c r="P124" i="3"/>
  <c r="P72" i="3"/>
  <c r="P167" i="3"/>
  <c r="P141" i="3"/>
  <c r="P85" i="3"/>
  <c r="P143" i="3"/>
  <c r="P170" i="3"/>
  <c r="P104" i="3"/>
  <c r="P88" i="3"/>
  <c r="P131" i="3"/>
  <c r="P161" i="3"/>
  <c r="P112" i="3"/>
  <c r="P144" i="3"/>
  <c r="P113" i="3"/>
  <c r="P94" i="3"/>
  <c r="P96" i="3"/>
  <c r="P74" i="3"/>
  <c r="P82" i="3"/>
  <c r="P92" i="3"/>
  <c r="P140" i="3"/>
  <c r="P108" i="3"/>
  <c r="P99" i="3"/>
  <c r="P86" i="3"/>
  <c r="P129" i="3"/>
  <c r="P117" i="3"/>
  <c r="P83" i="3"/>
  <c r="P76" i="3"/>
  <c r="P102" i="3"/>
  <c r="P165" i="3"/>
  <c r="P103" i="3"/>
  <c r="P154" i="3"/>
  <c r="P126" i="3"/>
  <c r="P138" i="3"/>
  <c r="P111" i="3"/>
  <c r="P169" i="3"/>
  <c r="P78" i="3"/>
  <c r="P164" i="3"/>
  <c r="P137" i="3"/>
  <c r="P155" i="3"/>
  <c r="P84" i="3"/>
  <c r="P97" i="3"/>
  <c r="P134" i="3"/>
  <c r="P171" i="3"/>
  <c r="P173" i="3"/>
  <c r="P115" i="3"/>
  <c r="P107" i="3"/>
  <c r="P166" i="3"/>
  <c r="P162" i="3"/>
  <c r="P148" i="3"/>
  <c r="P163" i="3"/>
  <c r="P159" i="3"/>
  <c r="P160" i="3"/>
  <c r="P127" i="3"/>
  <c r="P90" i="3"/>
  <c r="P75" i="3"/>
  <c r="P151" i="3"/>
  <c r="P123" i="3"/>
  <c r="P118" i="3"/>
  <c r="P109" i="3"/>
  <c r="P101" i="3"/>
  <c r="P71" i="3"/>
  <c r="P106" i="3"/>
  <c r="H2" i="21"/>
  <c r="P120" i="3"/>
  <c r="P119" i="3"/>
  <c r="P172" i="3"/>
  <c r="P116" i="3"/>
  <c r="P87" i="3"/>
  <c r="P157" i="3"/>
  <c r="P150" i="3"/>
  <c r="P89" i="3"/>
  <c r="P125" i="3"/>
  <c r="P110" i="3"/>
  <c r="P132" i="3"/>
  <c r="Q186" i="3"/>
  <c r="Q185" i="3"/>
  <c r="Q187" i="3"/>
  <c r="S180" i="19"/>
  <c r="P70" i="3"/>
  <c r="P121" i="3"/>
  <c r="P98" i="3"/>
  <c r="H13" i="21" l="1"/>
  <c r="P181" i="3"/>
  <c r="Q8" i="3" a="1"/>
  <c r="X8" i="3" a="1"/>
  <c r="D11" i="21"/>
  <c r="U187" i="3"/>
  <c r="D9" i="21"/>
  <c r="U185" i="3"/>
  <c r="D10" i="21"/>
  <c r="U186" i="3"/>
  <c r="H11" i="21" l="1"/>
  <c r="H9" i="21"/>
  <c r="M13" i="21"/>
  <c r="H10" i="21"/>
  <c r="X23" i="3"/>
  <c r="X20" i="3"/>
  <c r="X68" i="3"/>
  <c r="X40" i="3"/>
  <c r="X28" i="3"/>
  <c r="X31" i="3"/>
  <c r="X32" i="3"/>
  <c r="X12" i="3"/>
  <c r="X55" i="3"/>
  <c r="X18" i="3"/>
  <c r="X27" i="3"/>
  <c r="X33" i="3"/>
  <c r="X41" i="3"/>
  <c r="X51" i="3"/>
  <c r="X59" i="3"/>
  <c r="X19" i="3"/>
  <c r="X58" i="3"/>
  <c r="X60" i="3"/>
  <c r="X15" i="3"/>
  <c r="X61" i="3"/>
  <c r="X45" i="3"/>
  <c r="X54" i="3"/>
  <c r="X43" i="3"/>
  <c r="X57" i="3"/>
  <c r="X64" i="3"/>
  <c r="X29" i="3"/>
  <c r="X13" i="3"/>
  <c r="X42" i="3"/>
  <c r="X10" i="3"/>
  <c r="X34" i="3"/>
  <c r="X35" i="3"/>
  <c r="X67" i="3"/>
  <c r="X50" i="3"/>
  <c r="X8" i="3"/>
  <c r="X53" i="3"/>
  <c r="X69" i="3"/>
  <c r="X22" i="3"/>
  <c r="X14" i="3"/>
  <c r="X39" i="3"/>
  <c r="X66" i="3"/>
  <c r="X65" i="3"/>
  <c r="X47" i="3"/>
  <c r="X17" i="3"/>
  <c r="X56" i="3"/>
  <c r="X38" i="3"/>
  <c r="X26" i="3"/>
  <c r="X46" i="3"/>
  <c r="X21" i="3"/>
  <c r="X25" i="3"/>
  <c r="X52" i="3"/>
  <c r="X30" i="3"/>
  <c r="X16" i="3"/>
  <c r="X36" i="3"/>
  <c r="X9" i="3"/>
  <c r="X11" i="3"/>
  <c r="X49" i="3"/>
  <c r="X44" i="3"/>
  <c r="X24" i="3"/>
  <c r="X63" i="3"/>
  <c r="X62" i="3"/>
  <c r="X37" i="3"/>
  <c r="X48" i="3"/>
  <c r="Q17" i="3"/>
  <c r="Q142" i="3"/>
  <c r="Q41" i="3"/>
  <c r="Q159" i="3"/>
  <c r="Q39" i="3"/>
  <c r="Q100" i="3"/>
  <c r="Q140" i="3"/>
  <c r="Q75" i="3"/>
  <c r="Q162" i="3"/>
  <c r="Q13" i="3"/>
  <c r="Q63" i="3"/>
  <c r="Q16" i="3"/>
  <c r="Q66" i="3"/>
  <c r="Q10" i="3"/>
  <c r="Q70" i="3"/>
  <c r="Q67" i="3"/>
  <c r="Q133" i="3"/>
  <c r="Q53" i="3"/>
  <c r="Q124" i="3"/>
  <c r="Q55" i="3"/>
  <c r="Q147" i="3"/>
  <c r="Q131" i="3"/>
  <c r="Q180" i="3"/>
  <c r="Y180" i="3" s="1"/>
  <c r="Q155" i="3"/>
  <c r="Q123" i="3"/>
  <c r="Q23" i="3"/>
  <c r="Q82" i="3"/>
  <c r="Q81" i="3"/>
  <c r="Q25" i="3"/>
  <c r="Q135" i="3"/>
  <c r="Q85" i="3"/>
  <c r="Q121" i="3"/>
  <c r="Q96" i="3"/>
  <c r="Q158" i="3"/>
  <c r="Q164" i="3"/>
  <c r="Q30" i="3"/>
  <c r="Q176" i="3"/>
  <c r="Q71" i="3"/>
  <c r="Q154" i="3"/>
  <c r="Q56" i="3"/>
  <c r="Q102" i="3"/>
  <c r="Q115" i="3"/>
  <c r="Q108" i="3"/>
  <c r="Q40" i="3"/>
  <c r="Q36" i="3"/>
  <c r="Q76" i="3"/>
  <c r="Q14" i="3"/>
  <c r="Q119" i="3"/>
  <c r="Q152" i="3"/>
  <c r="Q32" i="3"/>
  <c r="Q48" i="3"/>
  <c r="Q45" i="3"/>
  <c r="Q165" i="3"/>
  <c r="Q86" i="3"/>
  <c r="Q110" i="3"/>
  <c r="Q51" i="3"/>
  <c r="Q52" i="3"/>
  <c r="Q173" i="3"/>
  <c r="Q138" i="3"/>
  <c r="Q157" i="3"/>
  <c r="Q132" i="3"/>
  <c r="Q104" i="3"/>
  <c r="Q9" i="3"/>
  <c r="Q111" i="3"/>
  <c r="Q43" i="3"/>
  <c r="Q145" i="3"/>
  <c r="Q44" i="3"/>
  <c r="Q60" i="3"/>
  <c r="Q38" i="3"/>
  <c r="Q12" i="3"/>
  <c r="Q156" i="3"/>
  <c r="Q74" i="3"/>
  <c r="Q19" i="3"/>
  <c r="Q54" i="3"/>
  <c r="Q8" i="3"/>
  <c r="Q77" i="3"/>
  <c r="Q59" i="3"/>
  <c r="Q68" i="3"/>
  <c r="Q88" i="3"/>
  <c r="Q21" i="3"/>
  <c r="Q99" i="3"/>
  <c r="Q178" i="3"/>
  <c r="Q169" i="3"/>
  <c r="Q109" i="3"/>
  <c r="Q90" i="3"/>
  <c r="Q29" i="3"/>
  <c r="Q172" i="3"/>
  <c r="Q28" i="3"/>
  <c r="Q149" i="3"/>
  <c r="Q101" i="3"/>
  <c r="Q168" i="3"/>
  <c r="Q175" i="3"/>
  <c r="Q58" i="3"/>
  <c r="Q166" i="3"/>
  <c r="Q20" i="3"/>
  <c r="Q69" i="3"/>
  <c r="Q84" i="3"/>
  <c r="Q174" i="3"/>
  <c r="Q83" i="3"/>
  <c r="Q92" i="3"/>
  <c r="Q72" i="3"/>
  <c r="Q128" i="3"/>
  <c r="Q11" i="3"/>
  <c r="Q146" i="3"/>
  <c r="Q94" i="3"/>
  <c r="Q163" i="3"/>
  <c r="Q112" i="3"/>
  <c r="Q26" i="3"/>
  <c r="Q95" i="3"/>
  <c r="Q125" i="3"/>
  <c r="Q177" i="3"/>
  <c r="Q143" i="3"/>
  <c r="Q61" i="3"/>
  <c r="Q34" i="3"/>
  <c r="Q50" i="3"/>
  <c r="Q22" i="3"/>
  <c r="Q89" i="3"/>
  <c r="Q87" i="3"/>
  <c r="Q24" i="3"/>
  <c r="Q167" i="3"/>
  <c r="Q134" i="3"/>
  <c r="Q129" i="3"/>
  <c r="Q170" i="3"/>
  <c r="Q103" i="3"/>
  <c r="Q144" i="3"/>
  <c r="Q62" i="3"/>
  <c r="Q35" i="3"/>
  <c r="Q57" i="3"/>
  <c r="Q107" i="3"/>
  <c r="Q122" i="3"/>
  <c r="Q160" i="3"/>
  <c r="Q42" i="3"/>
  <c r="Q97" i="3"/>
  <c r="Q15" i="3"/>
  <c r="Q64" i="3"/>
  <c r="Q126" i="3"/>
  <c r="Q116" i="3"/>
  <c r="Q91" i="3"/>
  <c r="Q127" i="3"/>
  <c r="Q114" i="3"/>
  <c r="Q105" i="3"/>
  <c r="Q153" i="3"/>
  <c r="Q150" i="3"/>
  <c r="Q31" i="3"/>
  <c r="Q137" i="3"/>
  <c r="Q120" i="3"/>
  <c r="Q179" i="3"/>
  <c r="Q151" i="3"/>
  <c r="Q73" i="3"/>
  <c r="Q80" i="3"/>
  <c r="Q18" i="3"/>
  <c r="Q117" i="3"/>
  <c r="Q78" i="3"/>
  <c r="Q130" i="3"/>
  <c r="Q27" i="3"/>
  <c r="Q49" i="3"/>
  <c r="Q33" i="3"/>
  <c r="Q113" i="3"/>
  <c r="Q46" i="3"/>
  <c r="Q139" i="3"/>
  <c r="Q106" i="3"/>
  <c r="Q136" i="3"/>
  <c r="Q171" i="3"/>
  <c r="Q79" i="3"/>
  <c r="Q118" i="3"/>
  <c r="Q141" i="3"/>
  <c r="Q161" i="3"/>
  <c r="Q98" i="3"/>
  <c r="Q47" i="3"/>
  <c r="Q148" i="3"/>
  <c r="Q93" i="3"/>
  <c r="Q37" i="3"/>
  <c r="Q65" i="3"/>
  <c r="Y93" i="3" l="1"/>
  <c r="U93" i="3"/>
  <c r="Y171" i="3"/>
  <c r="U171" i="3"/>
  <c r="U27" i="3"/>
  <c r="AB27" i="3"/>
  <c r="Y27" i="3"/>
  <c r="U179" i="3"/>
  <c r="Q198" i="3"/>
  <c r="Y179" i="3"/>
  <c r="U127" i="3"/>
  <c r="Y127" i="3"/>
  <c r="U160" i="3"/>
  <c r="Y160" i="3"/>
  <c r="U170" i="3"/>
  <c r="Y170" i="3"/>
  <c r="AB50" i="3"/>
  <c r="U50" i="3"/>
  <c r="Y50" i="3"/>
  <c r="Y112" i="3"/>
  <c r="U112" i="3"/>
  <c r="Y83" i="3"/>
  <c r="U83" i="3"/>
  <c r="Y168" i="3"/>
  <c r="U168" i="3"/>
  <c r="Y169" i="3"/>
  <c r="U169" i="3"/>
  <c r="Y8" i="3"/>
  <c r="Q200" i="3" a="1"/>
  <c r="Q200" i="3" s="1"/>
  <c r="U8" i="3"/>
  <c r="Q208" i="3" a="1"/>
  <c r="W8" i="3" a="1"/>
  <c r="W8" i="3" s="1"/>
  <c r="Q184" i="3"/>
  <c r="Q230" i="3"/>
  <c r="AN8" i="3" a="1"/>
  <c r="U180" i="3"/>
  <c r="AB8" i="3"/>
  <c r="T8" i="3" a="1"/>
  <c r="T8" i="3" s="1"/>
  <c r="Q202" i="3" a="1"/>
  <c r="Q202" i="3" s="1"/>
  <c r="Q225" i="3" a="1"/>
  <c r="Q203" i="3" a="1"/>
  <c r="Q203" i="3" s="1"/>
  <c r="AP8" i="3" a="1"/>
  <c r="Q190" i="3" a="1"/>
  <c r="Q190" i="3" s="1"/>
  <c r="Q234" i="3"/>
  <c r="U234" i="3" s="1"/>
  <c r="U44" i="3"/>
  <c r="Y44" i="3"/>
  <c r="AB44" i="3"/>
  <c r="Y138" i="3"/>
  <c r="U138" i="3"/>
  <c r="Y48" i="3"/>
  <c r="U48" i="3"/>
  <c r="AB48" i="3"/>
  <c r="Y108" i="3"/>
  <c r="U108" i="3"/>
  <c r="Y164" i="3"/>
  <c r="U164" i="3"/>
  <c r="Y82" i="3"/>
  <c r="U82" i="3"/>
  <c r="U124" i="3"/>
  <c r="Y124" i="3"/>
  <c r="Y63" i="3"/>
  <c r="AB63" i="3"/>
  <c r="U63" i="3"/>
  <c r="AB41" i="3"/>
  <c r="Y41" i="3"/>
  <c r="U41" i="3"/>
  <c r="AL63" i="3"/>
  <c r="Z63" i="3"/>
  <c r="Z30" i="3"/>
  <c r="AL30" i="3"/>
  <c r="AL53" i="3"/>
  <c r="Z53" i="3"/>
  <c r="Z15" i="3"/>
  <c r="AL15" i="3"/>
  <c r="Z68" i="3"/>
  <c r="AL68" i="3"/>
  <c r="Y148" i="3"/>
  <c r="U148" i="3"/>
  <c r="U136" i="3"/>
  <c r="Y136" i="3"/>
  <c r="Y130" i="3"/>
  <c r="U130" i="3"/>
  <c r="U120" i="3"/>
  <c r="Y120" i="3"/>
  <c r="Y91" i="3"/>
  <c r="U91" i="3"/>
  <c r="U122" i="3"/>
  <c r="Y122" i="3"/>
  <c r="Y129" i="3"/>
  <c r="U129" i="3"/>
  <c r="U34" i="3"/>
  <c r="Y34" i="3"/>
  <c r="AB34" i="3"/>
  <c r="Y163" i="3"/>
  <c r="U163" i="3"/>
  <c r="Y174" i="3"/>
  <c r="U174" i="3"/>
  <c r="Y101" i="3"/>
  <c r="U101" i="3"/>
  <c r="U178" i="3"/>
  <c r="Q196" i="3"/>
  <c r="Y178" i="3"/>
  <c r="Q237" i="3"/>
  <c r="U237" i="3" s="1"/>
  <c r="Y54" i="3"/>
  <c r="AB54" i="3"/>
  <c r="U54" i="3"/>
  <c r="Y145" i="3"/>
  <c r="U145" i="3"/>
  <c r="U173" i="3"/>
  <c r="Y173" i="3"/>
  <c r="U32" i="3"/>
  <c r="AB32" i="3"/>
  <c r="Y32" i="3"/>
  <c r="U115" i="3"/>
  <c r="Y115" i="3"/>
  <c r="Y158" i="3"/>
  <c r="U158" i="3"/>
  <c r="AB23" i="3"/>
  <c r="U23" i="3"/>
  <c r="Y23" i="3"/>
  <c r="AB53" i="3"/>
  <c r="Y53" i="3"/>
  <c r="U53" i="3"/>
  <c r="Y13" i="3"/>
  <c r="AB13" i="3"/>
  <c r="U13" i="3"/>
  <c r="Y142" i="3"/>
  <c r="U142" i="3"/>
  <c r="AL24" i="3"/>
  <c r="Z24" i="3"/>
  <c r="Z52" i="3"/>
  <c r="AL52" i="3"/>
  <c r="Z47" i="3"/>
  <c r="AL47" i="3"/>
  <c r="AL8" i="3"/>
  <c r="Z8" i="3"/>
  <c r="Z29" i="3"/>
  <c r="AL29" i="3"/>
  <c r="Z60" i="3"/>
  <c r="AL60" i="3"/>
  <c r="AL18" i="3"/>
  <c r="Z18" i="3"/>
  <c r="Z20" i="3"/>
  <c r="AL20" i="3"/>
  <c r="Z17" i="3"/>
  <c r="AL17" i="3"/>
  <c r="Z13" i="3"/>
  <c r="AL13" i="3"/>
  <c r="Z27" i="3"/>
  <c r="AL27" i="3"/>
  <c r="U47" i="3"/>
  <c r="AB47" i="3"/>
  <c r="Y47" i="3"/>
  <c r="U106" i="3"/>
  <c r="Y106" i="3"/>
  <c r="Y78" i="3"/>
  <c r="U78" i="3"/>
  <c r="U137" i="3"/>
  <c r="Y137" i="3"/>
  <c r="Y116" i="3"/>
  <c r="U116" i="3"/>
  <c r="Y107" i="3"/>
  <c r="U107" i="3"/>
  <c r="U134" i="3"/>
  <c r="Y134" i="3"/>
  <c r="Y61" i="3"/>
  <c r="AB61" i="3"/>
  <c r="U61" i="3"/>
  <c r="Y94" i="3"/>
  <c r="U94" i="3"/>
  <c r="U84" i="3"/>
  <c r="Y84" i="3"/>
  <c r="U149" i="3"/>
  <c r="Y149" i="3"/>
  <c r="U99" i="3"/>
  <c r="Y99" i="3"/>
  <c r="Y19" i="3"/>
  <c r="AB19" i="3"/>
  <c r="U19" i="3"/>
  <c r="U43" i="3"/>
  <c r="Y43" i="3"/>
  <c r="AB43" i="3"/>
  <c r="AB52" i="3"/>
  <c r="Y52" i="3"/>
  <c r="U52" i="3"/>
  <c r="Y152" i="3"/>
  <c r="U152" i="3"/>
  <c r="Y102" i="3"/>
  <c r="U102" i="3"/>
  <c r="U96" i="3"/>
  <c r="Y96" i="3"/>
  <c r="U123" i="3"/>
  <c r="Y123" i="3"/>
  <c r="U133" i="3"/>
  <c r="Y133" i="3"/>
  <c r="Y162" i="3"/>
  <c r="U162" i="3"/>
  <c r="Y17" i="3"/>
  <c r="U17" i="3"/>
  <c r="AB17" i="3"/>
  <c r="Z44" i="3"/>
  <c r="AL44" i="3"/>
  <c r="D71" i="21" s="1"/>
  <c r="AL25" i="3"/>
  <c r="Z25" i="3"/>
  <c r="AL65" i="3"/>
  <c r="Z65" i="3"/>
  <c r="AL50" i="3"/>
  <c r="Z50" i="3"/>
  <c r="Z64" i="3"/>
  <c r="AL64" i="3"/>
  <c r="Z58" i="3"/>
  <c r="AL58" i="3"/>
  <c r="Z55" i="3"/>
  <c r="AL55" i="3"/>
  <c r="Z23" i="3"/>
  <c r="AL23" i="3"/>
  <c r="U98" i="3"/>
  <c r="Y98" i="3"/>
  <c r="U139" i="3"/>
  <c r="Y139" i="3"/>
  <c r="Y117" i="3"/>
  <c r="U117" i="3"/>
  <c r="AB31" i="3"/>
  <c r="U31" i="3"/>
  <c r="Y31" i="3"/>
  <c r="Y126" i="3"/>
  <c r="U126" i="3"/>
  <c r="AB57" i="3"/>
  <c r="Y57" i="3"/>
  <c r="U57" i="3"/>
  <c r="Y167" i="3"/>
  <c r="U167" i="3"/>
  <c r="Y143" i="3"/>
  <c r="U143" i="3"/>
  <c r="Y146" i="3"/>
  <c r="U146" i="3"/>
  <c r="AB69" i="3"/>
  <c r="Y69" i="3"/>
  <c r="U69" i="3"/>
  <c r="Y28" i="3"/>
  <c r="U28" i="3"/>
  <c r="AB28" i="3"/>
  <c r="Y21" i="3"/>
  <c r="U21" i="3"/>
  <c r="AB21" i="3"/>
  <c r="Y74" i="3"/>
  <c r="U74" i="3"/>
  <c r="Y111" i="3"/>
  <c r="U111" i="3"/>
  <c r="U51" i="3"/>
  <c r="Y51" i="3"/>
  <c r="AB51" i="3"/>
  <c r="Y119" i="3"/>
  <c r="U119" i="3"/>
  <c r="U56" i="3"/>
  <c r="AB56" i="3"/>
  <c r="Y56" i="3"/>
  <c r="U121" i="3"/>
  <c r="Y121" i="3"/>
  <c r="Y155" i="3"/>
  <c r="U155" i="3"/>
  <c r="Y67" i="3"/>
  <c r="U67" i="3"/>
  <c r="AB67" i="3"/>
  <c r="U75" i="3"/>
  <c r="Y75" i="3"/>
  <c r="Z49" i="3"/>
  <c r="AL49" i="3"/>
  <c r="AL21" i="3"/>
  <c r="Z21" i="3"/>
  <c r="AL66" i="3"/>
  <c r="Z66" i="3"/>
  <c r="Z67" i="3"/>
  <c r="AL67" i="3"/>
  <c r="AL57" i="3"/>
  <c r="Z57" i="3"/>
  <c r="AL19" i="3"/>
  <c r="Z19" i="3"/>
  <c r="AL12" i="3"/>
  <c r="Z12" i="3"/>
  <c r="Y161" i="3"/>
  <c r="U161" i="3"/>
  <c r="AB46" i="3"/>
  <c r="Y46" i="3"/>
  <c r="U46" i="3"/>
  <c r="AB18" i="3"/>
  <c r="U18" i="3"/>
  <c r="Y18" i="3"/>
  <c r="U150" i="3"/>
  <c r="Y150" i="3"/>
  <c r="Y64" i="3"/>
  <c r="AB64" i="3"/>
  <c r="U64" i="3"/>
  <c r="AB35" i="3"/>
  <c r="Y35" i="3"/>
  <c r="U35" i="3"/>
  <c r="U24" i="3"/>
  <c r="AB24" i="3"/>
  <c r="Y24" i="3"/>
  <c r="U177" i="3"/>
  <c r="Y177" i="3"/>
  <c r="Q195" i="3"/>
  <c r="AB11" i="3"/>
  <c r="Q231" i="3"/>
  <c r="U231" i="3" s="1"/>
  <c r="Y11" i="3"/>
  <c r="U11" i="3"/>
  <c r="Y20" i="3"/>
  <c r="AB20" i="3"/>
  <c r="U20" i="3"/>
  <c r="U172" i="3"/>
  <c r="Y172" i="3"/>
  <c r="U88" i="3"/>
  <c r="Y88" i="3"/>
  <c r="Y156" i="3"/>
  <c r="U156" i="3"/>
  <c r="U9" i="3"/>
  <c r="AB9" i="3"/>
  <c r="Y9" i="3"/>
  <c r="Y110" i="3"/>
  <c r="U110" i="3"/>
  <c r="U14" i="3"/>
  <c r="AB14" i="3"/>
  <c r="Y14" i="3"/>
  <c r="U154" i="3"/>
  <c r="Y154" i="3"/>
  <c r="Y85" i="3"/>
  <c r="U85" i="3"/>
  <c r="U70" i="3"/>
  <c r="Y70" i="3"/>
  <c r="U140" i="3"/>
  <c r="Y140" i="3"/>
  <c r="AL11" i="3"/>
  <c r="Z11" i="3"/>
  <c r="AL46" i="3"/>
  <c r="Z46" i="3"/>
  <c r="Z39" i="3"/>
  <c r="AL39" i="3"/>
  <c r="AL35" i="3"/>
  <c r="Z35" i="3"/>
  <c r="Z43" i="3"/>
  <c r="AL43" i="3"/>
  <c r="Z59" i="3"/>
  <c r="AL59" i="3"/>
  <c r="Z32" i="3"/>
  <c r="AL32" i="3"/>
  <c r="Y141" i="3"/>
  <c r="U141" i="3"/>
  <c r="Y113" i="3"/>
  <c r="U113" i="3"/>
  <c r="Y80" i="3"/>
  <c r="U80" i="3"/>
  <c r="Y153" i="3"/>
  <c r="U153" i="3"/>
  <c r="U15" i="3"/>
  <c r="Y15" i="3"/>
  <c r="Q232" i="3"/>
  <c r="U232" i="3" s="1"/>
  <c r="AB15" i="3"/>
  <c r="Q238" i="3"/>
  <c r="U238" i="3" s="1"/>
  <c r="U62" i="3"/>
  <c r="Y62" i="3"/>
  <c r="AB62" i="3"/>
  <c r="Y87" i="3"/>
  <c r="U87" i="3"/>
  <c r="Y125" i="3"/>
  <c r="U125" i="3"/>
  <c r="Y128" i="3"/>
  <c r="U128" i="3"/>
  <c r="Y166" i="3"/>
  <c r="U166" i="3"/>
  <c r="Y29" i="3"/>
  <c r="U29" i="3"/>
  <c r="AB29" i="3"/>
  <c r="Y68" i="3"/>
  <c r="U68" i="3"/>
  <c r="AB68" i="3"/>
  <c r="Y12" i="3"/>
  <c r="U12" i="3"/>
  <c r="AB12" i="3"/>
  <c r="Y104" i="3"/>
  <c r="U104" i="3"/>
  <c r="Y86" i="3"/>
  <c r="U86" i="3"/>
  <c r="Y76" i="3"/>
  <c r="U76" i="3"/>
  <c r="Y71" i="3"/>
  <c r="U71" i="3"/>
  <c r="Y135" i="3"/>
  <c r="U135" i="3"/>
  <c r="U131" i="3"/>
  <c r="Y131" i="3"/>
  <c r="AB10" i="3"/>
  <c r="Y10" i="3"/>
  <c r="U10" i="3"/>
  <c r="Y100" i="3"/>
  <c r="U100" i="3"/>
  <c r="AL48" i="3"/>
  <c r="Z48" i="3"/>
  <c r="AL9" i="3"/>
  <c r="Z9" i="3"/>
  <c r="AL26" i="3"/>
  <c r="Z26" i="3"/>
  <c r="Z14" i="3"/>
  <c r="AL14" i="3"/>
  <c r="Z34" i="3"/>
  <c r="AL34" i="3"/>
  <c r="AL54" i="3"/>
  <c r="Z54" i="3"/>
  <c r="Z51" i="3"/>
  <c r="AL51" i="3"/>
  <c r="AL31" i="3"/>
  <c r="Z31" i="3"/>
  <c r="M9" i="21"/>
  <c r="M11" i="21"/>
  <c r="U65" i="3"/>
  <c r="AB65" i="3"/>
  <c r="Y65" i="3"/>
  <c r="Y118" i="3"/>
  <c r="U118" i="3"/>
  <c r="Y33" i="3"/>
  <c r="AB33" i="3"/>
  <c r="U33" i="3"/>
  <c r="Y73" i="3"/>
  <c r="U73" i="3"/>
  <c r="Y105" i="3"/>
  <c r="U105" i="3"/>
  <c r="U97" i="3"/>
  <c r="Y97" i="3"/>
  <c r="Y144" i="3"/>
  <c r="U144" i="3"/>
  <c r="Y89" i="3"/>
  <c r="U89" i="3"/>
  <c r="Y95" i="3"/>
  <c r="U95" i="3"/>
  <c r="U72" i="3"/>
  <c r="Y72" i="3"/>
  <c r="Y58" i="3"/>
  <c r="AB58" i="3"/>
  <c r="U58" i="3"/>
  <c r="Y90" i="3"/>
  <c r="U90" i="3"/>
  <c r="Y59" i="3"/>
  <c r="AB59" i="3"/>
  <c r="U59" i="3"/>
  <c r="Y38" i="3"/>
  <c r="AB38" i="3"/>
  <c r="U38" i="3"/>
  <c r="U132" i="3"/>
  <c r="Y132" i="3"/>
  <c r="U165" i="3"/>
  <c r="Y165" i="3"/>
  <c r="AB36" i="3"/>
  <c r="Y36" i="3"/>
  <c r="U36" i="3"/>
  <c r="Q194" i="3"/>
  <c r="U176" i="3"/>
  <c r="Y176" i="3"/>
  <c r="AB25" i="3"/>
  <c r="Y25" i="3"/>
  <c r="U25" i="3"/>
  <c r="Y147" i="3"/>
  <c r="U147" i="3"/>
  <c r="AB66" i="3"/>
  <c r="U66" i="3"/>
  <c r="Q239" i="3"/>
  <c r="U239" i="3" s="1"/>
  <c r="Y66" i="3"/>
  <c r="Y39" i="3"/>
  <c r="AB39" i="3"/>
  <c r="U39" i="3"/>
  <c r="Z37" i="3"/>
  <c r="AL37" i="3"/>
  <c r="AL36" i="3"/>
  <c r="Z36" i="3"/>
  <c r="AL38" i="3"/>
  <c r="Z38" i="3"/>
  <c r="Z22" i="3"/>
  <c r="AL22" i="3"/>
  <c r="AL10" i="3"/>
  <c r="Z10" i="3"/>
  <c r="Z45" i="3"/>
  <c r="AL45" i="3"/>
  <c r="AL41" i="3"/>
  <c r="Z41" i="3"/>
  <c r="Z28" i="3"/>
  <c r="AL28" i="3"/>
  <c r="U37" i="3"/>
  <c r="AB37" i="3"/>
  <c r="Y37" i="3"/>
  <c r="U79" i="3"/>
  <c r="Y79" i="3"/>
  <c r="U49" i="3"/>
  <c r="Q236" i="3"/>
  <c r="U236" i="3" s="1"/>
  <c r="AB49" i="3"/>
  <c r="Y49" i="3"/>
  <c r="U151" i="3"/>
  <c r="Y151" i="3"/>
  <c r="U114" i="3"/>
  <c r="Y114" i="3"/>
  <c r="Y42" i="3"/>
  <c r="AB42" i="3"/>
  <c r="Q233" i="3"/>
  <c r="U233" i="3" s="1"/>
  <c r="U42" i="3"/>
  <c r="Y103" i="3"/>
  <c r="U103" i="3"/>
  <c r="U22" i="3"/>
  <c r="Y22" i="3"/>
  <c r="AB22" i="3"/>
  <c r="AB26" i="3"/>
  <c r="U26" i="3"/>
  <c r="Y26" i="3"/>
  <c r="U92" i="3"/>
  <c r="Y92" i="3"/>
  <c r="U175" i="3"/>
  <c r="Y175" i="3"/>
  <c r="Q197" i="3"/>
  <c r="Q193" i="3"/>
  <c r="U109" i="3"/>
  <c r="Y109" i="3"/>
  <c r="U77" i="3"/>
  <c r="Y77" i="3"/>
  <c r="AB60" i="3"/>
  <c r="U60" i="3"/>
  <c r="Y60" i="3"/>
  <c r="U157" i="3"/>
  <c r="Y157" i="3"/>
  <c r="Q235" i="3"/>
  <c r="U235" i="3" s="1"/>
  <c r="Y45" i="3"/>
  <c r="U45" i="3"/>
  <c r="AB45" i="3"/>
  <c r="Y40" i="3"/>
  <c r="U40" i="3"/>
  <c r="AB40" i="3"/>
  <c r="Y30" i="3"/>
  <c r="AB30" i="3"/>
  <c r="U30" i="3"/>
  <c r="Y81" i="3"/>
  <c r="U81" i="3"/>
  <c r="AB55" i="3"/>
  <c r="U55" i="3"/>
  <c r="Y55" i="3"/>
  <c r="Y16" i="3"/>
  <c r="AB16" i="3"/>
  <c r="U16" i="3"/>
  <c r="U159" i="3"/>
  <c r="Y159" i="3"/>
  <c r="Z62" i="3"/>
  <c r="AL62" i="3"/>
  <c r="AL16" i="3"/>
  <c r="Z16" i="3"/>
  <c r="Z56" i="3"/>
  <c r="AL56" i="3"/>
  <c r="AL69" i="3"/>
  <c r="Z69" i="3"/>
  <c r="AL42" i="3"/>
  <c r="Z42" i="3"/>
  <c r="Z61" i="3"/>
  <c r="AL61" i="3"/>
  <c r="AL33" i="3"/>
  <c r="Z33" i="3"/>
  <c r="Z40" i="3"/>
  <c r="AL40" i="3"/>
  <c r="M10" i="21"/>
  <c r="D70" i="21" l="1"/>
  <c r="H70" i="21" s="1"/>
  <c r="D68" i="21"/>
  <c r="H68" i="21" s="1"/>
  <c r="D72" i="21"/>
  <c r="AA37" i="3"/>
  <c r="D75" i="21"/>
  <c r="AA65" i="3"/>
  <c r="D74" i="21"/>
  <c r="AA9" i="3"/>
  <c r="D19" i="21"/>
  <c r="U195" i="3"/>
  <c r="AA51" i="3"/>
  <c r="AA21" i="3"/>
  <c r="AA19" i="3"/>
  <c r="AA47" i="3"/>
  <c r="AA32" i="3"/>
  <c r="Q227" i="3"/>
  <c r="Q225" i="3"/>
  <c r="Q228" i="3"/>
  <c r="Q226" i="3"/>
  <c r="AA68" i="3"/>
  <c r="AA52" i="3"/>
  <c r="AA23" i="3"/>
  <c r="AA54" i="3"/>
  <c r="AA44" i="3"/>
  <c r="U202" i="3"/>
  <c r="D26" i="21"/>
  <c r="Q209" i="3"/>
  <c r="Q216" i="3"/>
  <c r="Q218" i="3"/>
  <c r="Q219" i="3"/>
  <c r="Q214" i="3"/>
  <c r="Q212" i="3"/>
  <c r="Q217" i="3"/>
  <c r="Q208" i="3"/>
  <c r="Q211" i="3"/>
  <c r="Q210" i="3"/>
  <c r="Q215" i="3"/>
  <c r="Q221" i="3"/>
  <c r="Q220" i="3"/>
  <c r="Q213" i="3"/>
  <c r="AA27" i="3"/>
  <c r="AA45" i="3"/>
  <c r="D18" i="21"/>
  <c r="U194" i="3"/>
  <c r="AA46" i="3"/>
  <c r="D76" i="21"/>
  <c r="AA56" i="3"/>
  <c r="AA31" i="3"/>
  <c r="AA63" i="3"/>
  <c r="AA26" i="3"/>
  <c r="AA49" i="3"/>
  <c r="AA15" i="3"/>
  <c r="AA14" i="3"/>
  <c r="AA20" i="3"/>
  <c r="AA24" i="3"/>
  <c r="AA64" i="3"/>
  <c r="AA28" i="3"/>
  <c r="AA17" i="3"/>
  <c r="AA61" i="3"/>
  <c r="AI9" i="3"/>
  <c r="AI66" i="3"/>
  <c r="AI61" i="3"/>
  <c r="AI49" i="3"/>
  <c r="AI64" i="3"/>
  <c r="AI44" i="3"/>
  <c r="AI27" i="3"/>
  <c r="AH13" i="3"/>
  <c r="AH20" i="3"/>
  <c r="AI55" i="3"/>
  <c r="AH43" i="3"/>
  <c r="AH44" i="3"/>
  <c r="AI40" i="3"/>
  <c r="AH36" i="3"/>
  <c r="AH14" i="3"/>
  <c r="AI15" i="3"/>
  <c r="AH41" i="3"/>
  <c r="AH9" i="3"/>
  <c r="AI52" i="3"/>
  <c r="AI68" i="3"/>
  <c r="AI12" i="3"/>
  <c r="AH37" i="3"/>
  <c r="AI26" i="3"/>
  <c r="AH67" i="3"/>
  <c r="AH40" i="3"/>
  <c r="AI8" i="3"/>
  <c r="AH53" i="3"/>
  <c r="AI20" i="3"/>
  <c r="AI16" i="3"/>
  <c r="AH50" i="3"/>
  <c r="AH16" i="3"/>
  <c r="AH42" i="3"/>
  <c r="AI43" i="3"/>
  <c r="AI54" i="3"/>
  <c r="AI24" i="3"/>
  <c r="AI57" i="3"/>
  <c r="AH63" i="3"/>
  <c r="AH58" i="3"/>
  <c r="AH59" i="3"/>
  <c r="AH24" i="3"/>
  <c r="AI38" i="3"/>
  <c r="AI69" i="3"/>
  <c r="AI45" i="3"/>
  <c r="AI23" i="3"/>
  <c r="AH47" i="3"/>
  <c r="AI32" i="3"/>
  <c r="AI34" i="3"/>
  <c r="AI48" i="3"/>
  <c r="AI17" i="3"/>
  <c r="AH60" i="3"/>
  <c r="AI31" i="3"/>
  <c r="AI39" i="3"/>
  <c r="AI19" i="3"/>
  <c r="AH51" i="3"/>
  <c r="AH35" i="3"/>
  <c r="AH57" i="3"/>
  <c r="AI18" i="3"/>
  <c r="AI14" i="3"/>
  <c r="AH15" i="3"/>
  <c r="AI33" i="3"/>
  <c r="AH65" i="3"/>
  <c r="AI46" i="3"/>
  <c r="AI28" i="3"/>
  <c r="AH23" i="3"/>
  <c r="AI21" i="3"/>
  <c r="AH17" i="3"/>
  <c r="AI59" i="3"/>
  <c r="AI62" i="3"/>
  <c r="AI36" i="3"/>
  <c r="AH49" i="3"/>
  <c r="AH46" i="3"/>
  <c r="AI58" i="3"/>
  <c r="AI67" i="3"/>
  <c r="AH31" i="3"/>
  <c r="AH27" i="3"/>
  <c r="AI47" i="3"/>
  <c r="AI63" i="3"/>
  <c r="AI30" i="3"/>
  <c r="AH45" i="3"/>
  <c r="AI65" i="3"/>
  <c r="AI56" i="3"/>
  <c r="AH61" i="3"/>
  <c r="AH69" i="3"/>
  <c r="AH54" i="3"/>
  <c r="AI35" i="3"/>
  <c r="AH32" i="3"/>
  <c r="AI41" i="3"/>
  <c r="AH34" i="3"/>
  <c r="AH10" i="3"/>
  <c r="AH12" i="3"/>
  <c r="AI13" i="3"/>
  <c r="AH19" i="3"/>
  <c r="AI42" i="3"/>
  <c r="AH55" i="3"/>
  <c r="AH18" i="3"/>
  <c r="AI22" i="3"/>
  <c r="AI29" i="3"/>
  <c r="AH26" i="3"/>
  <c r="AH48" i="3"/>
  <c r="AH21" i="3"/>
  <c r="AH39" i="3"/>
  <c r="AI51" i="3"/>
  <c r="AH8" i="3"/>
  <c r="AH62" i="3"/>
  <c r="AH64" i="3"/>
  <c r="AI25" i="3"/>
  <c r="AH52" i="3"/>
  <c r="AH30" i="3"/>
  <c r="AH29" i="3"/>
  <c r="AH11" i="3"/>
  <c r="AI11" i="3"/>
  <c r="AH66" i="3"/>
  <c r="AH56" i="3"/>
  <c r="AI50" i="3"/>
  <c r="AH38" i="3"/>
  <c r="AI53" i="3"/>
  <c r="AH22" i="3"/>
  <c r="AH25" i="3"/>
  <c r="AH33" i="3"/>
  <c r="AI37" i="3"/>
  <c r="AI10" i="3"/>
  <c r="AI60" i="3"/>
  <c r="AH68" i="3"/>
  <c r="AH28" i="3"/>
  <c r="U200" i="3"/>
  <c r="D24" i="21"/>
  <c r="H75" i="21"/>
  <c r="AA16" i="3"/>
  <c r="AA30" i="3"/>
  <c r="AA36" i="3"/>
  <c r="AA38" i="3"/>
  <c r="AA58" i="3"/>
  <c r="AA29" i="3"/>
  <c r="AA43" i="3"/>
  <c r="U196" i="3"/>
  <c r="D20" i="21"/>
  <c r="AA8" i="3"/>
  <c r="AA55" i="3"/>
  <c r="U193" i="3"/>
  <c r="D17" i="21"/>
  <c r="AA33" i="3"/>
  <c r="AA11" i="3"/>
  <c r="D73" i="21"/>
  <c r="AA67" i="3"/>
  <c r="AA69" i="3"/>
  <c r="AE29" i="3"/>
  <c r="AD39" i="3"/>
  <c r="AE65" i="3"/>
  <c r="AE35" i="3"/>
  <c r="AD62" i="3"/>
  <c r="AD13" i="3"/>
  <c r="AE50" i="3"/>
  <c r="AE9" i="3"/>
  <c r="AD55" i="3"/>
  <c r="AE56" i="3"/>
  <c r="AE55" i="3"/>
  <c r="AE34" i="3"/>
  <c r="AD33" i="3"/>
  <c r="AD32" i="3"/>
  <c r="AD50" i="3"/>
  <c r="AD15" i="3"/>
  <c r="AD46" i="3"/>
  <c r="AE59" i="3"/>
  <c r="AE68" i="3"/>
  <c r="AD45" i="3"/>
  <c r="AE12" i="3"/>
  <c r="AE37" i="3"/>
  <c r="AE52" i="3"/>
  <c r="AD38" i="3"/>
  <c r="AE36" i="3"/>
  <c r="AE30" i="3"/>
  <c r="AE18" i="3"/>
  <c r="AE17" i="3"/>
  <c r="AD8" i="3"/>
  <c r="AD27" i="3"/>
  <c r="AD17" i="3"/>
  <c r="AD21" i="3"/>
  <c r="AE22" i="3"/>
  <c r="AD41" i="3"/>
  <c r="AD44" i="3"/>
  <c r="AE33" i="3"/>
  <c r="AE20" i="3"/>
  <c r="AD30" i="3"/>
  <c r="AD64" i="3"/>
  <c r="AE26" i="3"/>
  <c r="AD65" i="3"/>
  <c r="AD23" i="3"/>
  <c r="AE63" i="3"/>
  <c r="AE38" i="3"/>
  <c r="AD37" i="3"/>
  <c r="AD67" i="3"/>
  <c r="AD57" i="3"/>
  <c r="AD53" i="3"/>
  <c r="AE54" i="3"/>
  <c r="AD36" i="3"/>
  <c r="AD35" i="3"/>
  <c r="AE69" i="3"/>
  <c r="AE39" i="3"/>
  <c r="AD66" i="3"/>
  <c r="AD25" i="3"/>
  <c r="AE62" i="3"/>
  <c r="AE13" i="3"/>
  <c r="AD59" i="3"/>
  <c r="AE64" i="3"/>
  <c r="AD63" i="3"/>
  <c r="AE53" i="3"/>
  <c r="AD56" i="3"/>
  <c r="AE58" i="3"/>
  <c r="AD48" i="3"/>
  <c r="AE42" i="3"/>
  <c r="AD43" i="3"/>
  <c r="AE43" i="3"/>
  <c r="AD29" i="3"/>
  <c r="AD31" i="3"/>
  <c r="AE11" i="3"/>
  <c r="AE44" i="3"/>
  <c r="AE48" i="3"/>
  <c r="AD52" i="3"/>
  <c r="AD40" i="3"/>
  <c r="AD61" i="3"/>
  <c r="AE49" i="3"/>
  <c r="AD18" i="3"/>
  <c r="AE8" i="3"/>
  <c r="AD69" i="3"/>
  <c r="AD16" i="3"/>
  <c r="AD12" i="3"/>
  <c r="AD49" i="3"/>
  <c r="AE45" i="3"/>
  <c r="AD42" i="3"/>
  <c r="AD51" i="3"/>
  <c r="AE23" i="3"/>
  <c r="AE27" i="3"/>
  <c r="AD9" i="3"/>
  <c r="AE40" i="3"/>
  <c r="AE32" i="3"/>
  <c r="AD68" i="3"/>
  <c r="AE67" i="3"/>
  <c r="AE21" i="3"/>
  <c r="AE60" i="3"/>
  <c r="AD60" i="3"/>
  <c r="AD20" i="3"/>
  <c r="AD28" i="3"/>
  <c r="AE66" i="3"/>
  <c r="AD34" i="3"/>
  <c r="AE57" i="3"/>
  <c r="AE24" i="3"/>
  <c r="AE25" i="3"/>
  <c r="AD26" i="3"/>
  <c r="AE14" i="3"/>
  <c r="AD19" i="3"/>
  <c r="AE19" i="3"/>
  <c r="AE28" i="3"/>
  <c r="AE31" i="3"/>
  <c r="AE61" i="3"/>
  <c r="AD22" i="3"/>
  <c r="AE10" i="3"/>
  <c r="AD11" i="3"/>
  <c r="AE15" i="3"/>
  <c r="AD24" i="3"/>
  <c r="AE41" i="3"/>
  <c r="AE47" i="3"/>
  <c r="AD47" i="3"/>
  <c r="AE51" i="3"/>
  <c r="AD10" i="3"/>
  <c r="AD54" i="3"/>
  <c r="AE16" i="3"/>
  <c r="AD14" i="3"/>
  <c r="AD58" i="3"/>
  <c r="AE46" i="3"/>
  <c r="AA13" i="3"/>
  <c r="AA34" i="3"/>
  <c r="D69" i="21"/>
  <c r="AA48" i="3"/>
  <c r="D14" i="21"/>
  <c r="Q191" i="3"/>
  <c r="U190" i="3"/>
  <c r="Q192" i="3"/>
  <c r="AM18" i="3"/>
  <c r="AM27" i="3"/>
  <c r="AM17" i="3"/>
  <c r="AM47" i="3"/>
  <c r="AM39" i="3"/>
  <c r="AM61" i="3"/>
  <c r="AM44" i="3"/>
  <c r="AM37" i="3"/>
  <c r="AM21" i="3"/>
  <c r="AM50" i="3"/>
  <c r="AM68" i="3"/>
  <c r="AM64" i="3"/>
  <c r="AM24" i="3"/>
  <c r="D61" i="21"/>
  <c r="AM15" i="3"/>
  <c r="AM49" i="3"/>
  <c r="AM54" i="3"/>
  <c r="D63" i="21"/>
  <c r="D56" i="21"/>
  <c r="D64" i="21"/>
  <c r="D57" i="21"/>
  <c r="AN8" i="3"/>
  <c r="AO41" i="3" s="1"/>
  <c r="AM22" i="3"/>
  <c r="AM31" i="3"/>
  <c r="AM35" i="3"/>
  <c r="AM43" i="3"/>
  <c r="AM45" i="3"/>
  <c r="AM19" i="3"/>
  <c r="AM20" i="3"/>
  <c r="AM29" i="3"/>
  <c r="AM14" i="3"/>
  <c r="AM32" i="3"/>
  <c r="AM9" i="3"/>
  <c r="D58" i="21"/>
  <c r="AM57" i="3"/>
  <c r="D59" i="21"/>
  <c r="AM13" i="3"/>
  <c r="AM63" i="3"/>
  <c r="AM65" i="3"/>
  <c r="D60" i="21"/>
  <c r="AM60" i="3"/>
  <c r="AM67" i="3"/>
  <c r="AM52" i="3"/>
  <c r="AM11" i="3"/>
  <c r="AM62" i="3"/>
  <c r="AM56" i="3"/>
  <c r="AM23" i="3"/>
  <c r="AM46" i="3"/>
  <c r="AM34" i="3"/>
  <c r="AM36" i="3"/>
  <c r="AM59" i="3"/>
  <c r="AM41" i="3"/>
  <c r="AM12" i="3"/>
  <c r="AM69" i="3"/>
  <c r="AM55" i="3"/>
  <c r="AM48" i="3"/>
  <c r="AM26" i="3"/>
  <c r="AM40" i="3"/>
  <c r="AM42" i="3"/>
  <c r="AM16" i="3"/>
  <c r="AM38" i="3"/>
  <c r="D62" i="21"/>
  <c r="AM25" i="3"/>
  <c r="AM30" i="3"/>
  <c r="AM51" i="3"/>
  <c r="AM66" i="3"/>
  <c r="AM53" i="3"/>
  <c r="AM28" i="3"/>
  <c r="AM33" i="3"/>
  <c r="AM58" i="3"/>
  <c r="AM10" i="3"/>
  <c r="AA50" i="3"/>
  <c r="AA60" i="3"/>
  <c r="Q199" i="3"/>
  <c r="U197" i="3"/>
  <c r="D21" i="21"/>
  <c r="AA42" i="3"/>
  <c r="H72" i="21"/>
  <c r="AA39" i="3"/>
  <c r="AA25" i="3"/>
  <c r="AA10" i="3"/>
  <c r="AA12" i="3"/>
  <c r="AA62" i="3"/>
  <c r="AA18" i="3"/>
  <c r="AA57" i="3"/>
  <c r="AL181" i="3"/>
  <c r="D67" i="21"/>
  <c r="AA41" i="3"/>
  <c r="AT48" i="3"/>
  <c r="AT9" i="3"/>
  <c r="AP8" i="3"/>
  <c r="AT8" i="3" s="1"/>
  <c r="AT29" i="3"/>
  <c r="AT69" i="3"/>
  <c r="AT43" i="3"/>
  <c r="AT10" i="3"/>
  <c r="AT27" i="3"/>
  <c r="AT18" i="3"/>
  <c r="AT47" i="3"/>
  <c r="AT32" i="3"/>
  <c r="AT36" i="3"/>
  <c r="AT61" i="3"/>
  <c r="AT59" i="3"/>
  <c r="AT49" i="3"/>
  <c r="AT46" i="3"/>
  <c r="AT55" i="3"/>
  <c r="AT15" i="3"/>
  <c r="AT68" i="3"/>
  <c r="AT54" i="3"/>
  <c r="AT25" i="3"/>
  <c r="AT22" i="3"/>
  <c r="AT16" i="3"/>
  <c r="AT57" i="3"/>
  <c r="AT53" i="3"/>
  <c r="AT28" i="3"/>
  <c r="AT50" i="3"/>
  <c r="AT31" i="3"/>
  <c r="AT44" i="3"/>
  <c r="AT41" i="3"/>
  <c r="AT13" i="3"/>
  <c r="AT52" i="3"/>
  <c r="AT56" i="3"/>
  <c r="AT42" i="3"/>
  <c r="AT24" i="3"/>
  <c r="AT39" i="3"/>
  <c r="AT63" i="3"/>
  <c r="AT26" i="3"/>
  <c r="AT45" i="3"/>
  <c r="AT30" i="3"/>
  <c r="AT34" i="3"/>
  <c r="AT35" i="3"/>
  <c r="AT38" i="3"/>
  <c r="AT40" i="3"/>
  <c r="AT33" i="3"/>
  <c r="AT17" i="3"/>
  <c r="AT67" i="3"/>
  <c r="AT23" i="3"/>
  <c r="AT14" i="3"/>
  <c r="AT21" i="3"/>
  <c r="AT20" i="3"/>
  <c r="AT51" i="3"/>
  <c r="AT19" i="3"/>
  <c r="AT65" i="3"/>
  <c r="AT66" i="3"/>
  <c r="AT58" i="3"/>
  <c r="AT12" i="3"/>
  <c r="AT62" i="3"/>
  <c r="AT11" i="3"/>
  <c r="AT60" i="3"/>
  <c r="AT64" i="3"/>
  <c r="AT37" i="3"/>
  <c r="U230" i="3"/>
  <c r="Q240" i="3"/>
  <c r="U240" i="3" s="1"/>
  <c r="AA40" i="3"/>
  <c r="AA22" i="3"/>
  <c r="AA66" i="3"/>
  <c r="AA59" i="3"/>
  <c r="AA35" i="3"/>
  <c r="H71" i="21"/>
  <c r="AA53" i="3"/>
  <c r="D27" i="21"/>
  <c r="U203" i="3"/>
  <c r="D8" i="21"/>
  <c r="U184" i="3"/>
  <c r="U198" i="3"/>
  <c r="D22" i="21"/>
  <c r="AO11" i="3" l="1"/>
  <c r="AO28" i="3"/>
  <c r="AO62" i="3"/>
  <c r="AO23" i="3"/>
  <c r="AO22" i="3"/>
  <c r="AO34" i="3"/>
  <c r="AO33" i="3"/>
  <c r="AO60" i="3"/>
  <c r="AO32" i="3"/>
  <c r="AO27" i="3"/>
  <c r="AO40" i="3"/>
  <c r="AO59" i="3"/>
  <c r="AO45" i="3"/>
  <c r="AO64" i="3"/>
  <c r="AO63" i="3"/>
  <c r="AO51" i="3"/>
  <c r="AO50" i="3"/>
  <c r="AO10" i="3"/>
  <c r="AO49" i="3"/>
  <c r="AO31" i="3"/>
  <c r="AO38" i="3"/>
  <c r="AO58" i="3"/>
  <c r="AO69" i="3"/>
  <c r="AO55" i="3"/>
  <c r="AO26" i="3"/>
  <c r="AO18" i="3"/>
  <c r="AO20" i="3"/>
  <c r="AO14" i="3"/>
  <c r="AO19" i="3"/>
  <c r="AO35" i="3"/>
  <c r="AO36" i="3"/>
  <c r="AO9" i="3"/>
  <c r="AO46" i="3"/>
  <c r="AO16" i="3"/>
  <c r="AO53" i="3"/>
  <c r="AO65" i="3"/>
  <c r="AO48" i="3"/>
  <c r="AO15" i="3"/>
  <c r="AO12" i="3"/>
  <c r="AO37" i="3"/>
  <c r="AO43" i="3"/>
  <c r="AO13" i="3"/>
  <c r="AO57" i="3"/>
  <c r="H22" i="21"/>
  <c r="H58" i="21"/>
  <c r="D16" i="21"/>
  <c r="U192" i="3"/>
  <c r="D37" i="21"/>
  <c r="U213" i="3"/>
  <c r="U212" i="3"/>
  <c r="D36" i="21"/>
  <c r="D50" i="21"/>
  <c r="U226" i="3"/>
  <c r="H74" i="21"/>
  <c r="AU11" i="3"/>
  <c r="D80" i="21"/>
  <c r="BH11" i="3"/>
  <c r="AU20" i="3"/>
  <c r="BH20" i="3"/>
  <c r="AU38" i="3"/>
  <c r="BH38" i="3"/>
  <c r="BH24" i="3"/>
  <c r="AU24" i="3"/>
  <c r="AU50" i="3"/>
  <c r="BH50" i="3"/>
  <c r="AU68" i="3"/>
  <c r="BH68" i="3"/>
  <c r="AU32" i="3"/>
  <c r="BH32" i="3"/>
  <c r="BH8" i="3"/>
  <c r="AT181" i="3"/>
  <c r="BH181" i="3" s="1"/>
  <c r="D79" i="21"/>
  <c r="AU8" i="3"/>
  <c r="H67" i="21"/>
  <c r="D77" i="21"/>
  <c r="H59" i="21"/>
  <c r="H61" i="21"/>
  <c r="H17" i="21"/>
  <c r="U220" i="3"/>
  <c r="D44" i="21"/>
  <c r="U214" i="3"/>
  <c r="D38" i="21"/>
  <c r="D52" i="21"/>
  <c r="U228" i="3"/>
  <c r="BH62" i="3"/>
  <c r="D87" i="21"/>
  <c r="AU62" i="3"/>
  <c r="AU21" i="3"/>
  <c r="BH21" i="3"/>
  <c r="AU35" i="3"/>
  <c r="BH35" i="3"/>
  <c r="D82" i="21"/>
  <c r="AU42" i="3"/>
  <c r="BH42" i="3"/>
  <c r="AU28" i="3"/>
  <c r="BH28" i="3"/>
  <c r="D81" i="21"/>
  <c r="BH15" i="3"/>
  <c r="AU15" i="3"/>
  <c r="AU47" i="3"/>
  <c r="BH47" i="3"/>
  <c r="BH9" i="3"/>
  <c r="AU9" i="3"/>
  <c r="AO8" i="3"/>
  <c r="D55" i="21"/>
  <c r="AM8" i="3"/>
  <c r="AM181" i="3" s="1"/>
  <c r="BC8" i="3" a="1"/>
  <c r="AN181" i="3"/>
  <c r="BC181" i="3" s="1"/>
  <c r="AO47" i="3"/>
  <c r="U191" i="3"/>
  <c r="D15" i="21"/>
  <c r="D45" i="21"/>
  <c r="U221" i="3"/>
  <c r="D43" i="21"/>
  <c r="U219" i="3"/>
  <c r="D49" i="21"/>
  <c r="U225" i="3"/>
  <c r="Q229" i="3"/>
  <c r="AU60" i="3"/>
  <c r="BH60" i="3"/>
  <c r="BH51" i="3"/>
  <c r="AU51" i="3"/>
  <c r="BH40" i="3"/>
  <c r="AU40" i="3"/>
  <c r="AU39" i="3"/>
  <c r="BH39" i="3"/>
  <c r="BH31" i="3"/>
  <c r="AU31" i="3"/>
  <c r="BH54" i="3"/>
  <c r="D86" i="21"/>
  <c r="AU54" i="3"/>
  <c r="AU36" i="3"/>
  <c r="BH36" i="3"/>
  <c r="AU29" i="3"/>
  <c r="BH29" i="3"/>
  <c r="H8" i="21"/>
  <c r="AU12" i="3"/>
  <c r="BH12" i="3"/>
  <c r="AU14" i="3"/>
  <c r="BH14" i="3"/>
  <c r="BH34" i="3"/>
  <c r="AU34" i="3"/>
  <c r="AU56" i="3"/>
  <c r="BH56" i="3"/>
  <c r="BH53" i="3"/>
  <c r="AU53" i="3"/>
  <c r="AU55" i="3"/>
  <c r="BH55" i="3"/>
  <c r="BH18" i="3"/>
  <c r="AU18" i="3"/>
  <c r="BH48" i="3"/>
  <c r="AU48" i="3"/>
  <c r="H57" i="21"/>
  <c r="H14" i="21"/>
  <c r="M75" i="21"/>
  <c r="Q223" i="3"/>
  <c r="U215" i="3"/>
  <c r="D39" i="21"/>
  <c r="D42" i="21"/>
  <c r="U218" i="3"/>
  <c r="D51" i="21"/>
  <c r="U227" i="3"/>
  <c r="AU58" i="3"/>
  <c r="BH58" i="3"/>
  <c r="BH23" i="3"/>
  <c r="AU23" i="3"/>
  <c r="AU30" i="3"/>
  <c r="BH30" i="3"/>
  <c r="AU52" i="3"/>
  <c r="BH52" i="3"/>
  <c r="AU57" i="3"/>
  <c r="BH57" i="3"/>
  <c r="AU46" i="3"/>
  <c r="BH46" i="3"/>
  <c r="BH27" i="3"/>
  <c r="AU27" i="3"/>
  <c r="M68" i="21"/>
  <c r="AO61" i="3"/>
  <c r="AO68" i="3"/>
  <c r="AO17" i="3"/>
  <c r="AO52" i="3"/>
  <c r="AO66" i="3"/>
  <c r="AO21" i="3"/>
  <c r="AO30" i="3"/>
  <c r="AO56" i="3"/>
  <c r="AO39" i="3"/>
  <c r="H64" i="21"/>
  <c r="AO54" i="3"/>
  <c r="H73" i="21"/>
  <c r="H18" i="21"/>
  <c r="D34" i="21"/>
  <c r="U210" i="3"/>
  <c r="U216" i="3"/>
  <c r="D40" i="21"/>
  <c r="H27" i="21"/>
  <c r="BH66" i="3"/>
  <c r="AU66" i="3"/>
  <c r="D88" i="21"/>
  <c r="BH67" i="3"/>
  <c r="AU67" i="3"/>
  <c r="D84" i="21"/>
  <c r="AU45" i="3"/>
  <c r="BH45" i="3"/>
  <c r="BH13" i="3"/>
  <c r="AU13" i="3"/>
  <c r="BH16" i="3"/>
  <c r="AU16" i="3"/>
  <c r="D85" i="21"/>
  <c r="AU49" i="3"/>
  <c r="BH49" i="3"/>
  <c r="AU10" i="3"/>
  <c r="BH10" i="3"/>
  <c r="M72" i="21"/>
  <c r="H21" i="21"/>
  <c r="H62" i="21"/>
  <c r="H60" i="21"/>
  <c r="H56" i="21"/>
  <c r="H63" i="21"/>
  <c r="H69" i="21"/>
  <c r="M70" i="21"/>
  <c r="H24" i="21"/>
  <c r="D35" i="21"/>
  <c r="U211" i="3"/>
  <c r="D33" i="21"/>
  <c r="U209" i="3"/>
  <c r="AU37" i="3"/>
  <c r="BH37" i="3"/>
  <c r="BH65" i="3"/>
  <c r="AU65" i="3"/>
  <c r="BH17" i="3"/>
  <c r="AU17" i="3"/>
  <c r="AU26" i="3"/>
  <c r="BH26" i="3"/>
  <c r="AU41" i="3"/>
  <c r="BH41" i="3"/>
  <c r="BH22" i="3"/>
  <c r="AU22" i="3"/>
  <c r="AU59" i="3"/>
  <c r="BH59" i="3"/>
  <c r="BH43" i="3"/>
  <c r="AU43" i="3"/>
  <c r="AG55" i="3"/>
  <c r="AF53" i="3"/>
  <c r="AG16" i="3"/>
  <c r="AG28" i="3"/>
  <c r="AG10" i="3"/>
  <c r="AF20" i="3"/>
  <c r="AG17" i="3"/>
  <c r="AF51" i="3"/>
  <c r="AG12" i="3"/>
  <c r="AG69" i="3"/>
  <c r="AF58" i="3"/>
  <c r="AG37" i="3"/>
  <c r="AG11" i="3"/>
  <c r="AF42" i="3"/>
  <c r="AG54" i="3"/>
  <c r="AG32" i="3"/>
  <c r="AG39" i="3"/>
  <c r="AF38" i="3"/>
  <c r="AG46" i="3"/>
  <c r="AF64" i="3"/>
  <c r="AG23" i="3"/>
  <c r="AF31" i="3"/>
  <c r="AG8" i="3"/>
  <c r="AF48" i="3"/>
  <c r="AG50" i="3"/>
  <c r="AG27" i="3"/>
  <c r="AG66" i="3"/>
  <c r="AG24" i="3"/>
  <c r="AF18" i="3"/>
  <c r="AF10" i="3"/>
  <c r="AG42" i="3"/>
  <c r="AG62" i="3"/>
  <c r="AG31" i="3"/>
  <c r="AG60" i="3"/>
  <c r="AG58" i="3"/>
  <c r="AF63" i="3"/>
  <c r="AF62" i="3"/>
  <c r="AG64" i="3"/>
  <c r="AG63" i="3"/>
  <c r="AG59" i="3"/>
  <c r="AF19" i="3"/>
  <c r="AG18" i="3"/>
  <c r="AG57" i="3"/>
  <c r="AG53" i="3"/>
  <c r="AG29" i="3"/>
  <c r="AF12" i="3"/>
  <c r="AF52" i="3"/>
  <c r="AF32" i="3"/>
  <c r="AG44" i="3"/>
  <c r="AF43" i="3"/>
  <c r="AF46" i="3"/>
  <c r="AG35" i="3"/>
  <c r="AF65" i="3"/>
  <c r="AF29" i="3"/>
  <c r="AF66" i="3"/>
  <c r="AF15" i="3"/>
  <c r="AF49" i="3"/>
  <c r="AF30" i="3"/>
  <c r="AG47" i="3"/>
  <c r="AG68" i="3"/>
  <c r="AG15" i="3"/>
  <c r="AG21" i="3"/>
  <c r="AF28" i="3"/>
  <c r="AF14" i="3"/>
  <c r="AF37" i="3"/>
  <c r="AF34" i="3"/>
  <c r="AG65" i="3"/>
  <c r="AF61" i="3"/>
  <c r="AF50" i="3"/>
  <c r="AF47" i="3"/>
  <c r="AG49" i="3"/>
  <c r="AF36" i="3"/>
  <c r="AG38" i="3"/>
  <c r="AF45" i="3"/>
  <c r="AG41" i="3"/>
  <c r="AG43" i="3"/>
  <c r="AF33" i="3"/>
  <c r="AF57" i="3"/>
  <c r="AF21" i="3"/>
  <c r="AF24" i="3"/>
  <c r="AG48" i="3"/>
  <c r="AF54" i="3"/>
  <c r="AG13" i="3"/>
  <c r="AF9" i="3"/>
  <c r="AG14" i="3"/>
  <c r="AF8" i="3"/>
  <c r="AG20" i="3"/>
  <c r="AF26" i="3"/>
  <c r="AF17" i="3"/>
  <c r="AG33" i="3"/>
  <c r="AG40" i="3"/>
  <c r="AF60" i="3"/>
  <c r="AF13" i="3"/>
  <c r="AG19" i="3"/>
  <c r="AG9" i="3"/>
  <c r="AF25" i="3"/>
  <c r="AF69" i="3"/>
  <c r="AG61" i="3"/>
  <c r="AF44" i="3"/>
  <c r="AG45" i="3"/>
  <c r="AG30" i="3"/>
  <c r="AF23" i="3"/>
  <c r="AG56" i="3"/>
  <c r="AF40" i="3"/>
  <c r="AF22" i="3"/>
  <c r="AG22" i="3"/>
  <c r="AG25" i="3"/>
  <c r="AF41" i="3"/>
  <c r="AG67" i="3"/>
  <c r="AF39" i="3"/>
  <c r="AG51" i="3"/>
  <c r="AF67" i="3"/>
  <c r="AF55" i="3"/>
  <c r="AG26" i="3"/>
  <c r="AF16" i="3"/>
  <c r="AF68" i="3"/>
  <c r="AF59" i="3"/>
  <c r="AF27" i="3"/>
  <c r="AF35" i="3"/>
  <c r="AF56" i="3"/>
  <c r="AF11" i="3"/>
  <c r="AG34" i="3"/>
  <c r="AG36" i="3"/>
  <c r="AG52" i="3"/>
  <c r="H20" i="21"/>
  <c r="D32" i="21"/>
  <c r="Q222" i="3"/>
  <c r="U208" i="3"/>
  <c r="Q206" i="3" a="1"/>
  <c r="Q206" i="3" s="1"/>
  <c r="H26" i="21"/>
  <c r="M71" i="21"/>
  <c r="BH64" i="3"/>
  <c r="AU64" i="3"/>
  <c r="AU19" i="3"/>
  <c r="BH19" i="3"/>
  <c r="AU33" i="3"/>
  <c r="BH33" i="3"/>
  <c r="AU63" i="3"/>
  <c r="BH63" i="3"/>
  <c r="D83" i="21"/>
  <c r="BH44" i="3"/>
  <c r="AU44" i="3"/>
  <c r="AU25" i="3"/>
  <c r="BH25" i="3"/>
  <c r="BH61" i="3"/>
  <c r="AU61" i="3"/>
  <c r="AU69" i="3"/>
  <c r="BH69" i="3"/>
  <c r="D23" i="21"/>
  <c r="U199" i="3"/>
  <c r="Q201" i="3"/>
  <c r="AO29" i="3"/>
  <c r="AO67" i="3"/>
  <c r="AO42" i="3"/>
  <c r="AO24" i="3"/>
  <c r="AO25" i="3"/>
  <c r="AO44" i="3"/>
  <c r="H76" i="21"/>
  <c r="D41" i="21"/>
  <c r="U217" i="3"/>
  <c r="H19" i="21"/>
  <c r="D25" i="21" l="1"/>
  <c r="Q204" i="3"/>
  <c r="U201" i="3"/>
  <c r="Q207" i="3"/>
  <c r="BI63" i="3"/>
  <c r="BJ63" i="3"/>
  <c r="BJ59" i="3"/>
  <c r="BI59" i="3"/>
  <c r="BI49" i="3"/>
  <c r="BJ49" i="3"/>
  <c r="H34" i="21"/>
  <c r="M64" i="21"/>
  <c r="BI55" i="3"/>
  <c r="BJ55" i="3"/>
  <c r="BI14" i="3"/>
  <c r="BJ14" i="3"/>
  <c r="BI39" i="3"/>
  <c r="BJ39" i="3"/>
  <c r="H45" i="21"/>
  <c r="BI9" i="3"/>
  <c r="BJ9" i="3"/>
  <c r="BI42" i="3"/>
  <c r="BJ42" i="3"/>
  <c r="H87" i="21"/>
  <c r="H52" i="21"/>
  <c r="M61" i="21"/>
  <c r="H77" i="21"/>
  <c r="BI68" i="3"/>
  <c r="BJ68" i="3"/>
  <c r="BJ20" i="3"/>
  <c r="BI20" i="3"/>
  <c r="H36" i="21"/>
  <c r="BJ17" i="3"/>
  <c r="BI17" i="3"/>
  <c r="H35" i="21"/>
  <c r="M56" i="21"/>
  <c r="H84" i="21"/>
  <c r="BJ30" i="3"/>
  <c r="BI30" i="3"/>
  <c r="H42" i="21"/>
  <c r="BI36" i="3"/>
  <c r="BJ36" i="3"/>
  <c r="D53" i="21"/>
  <c r="U229" i="3"/>
  <c r="BI47" i="3"/>
  <c r="BJ47" i="3"/>
  <c r="BJ62" i="3"/>
  <c r="BI62" i="3"/>
  <c r="H38" i="21"/>
  <c r="M67" i="21"/>
  <c r="H23" i="21"/>
  <c r="BI61" i="3"/>
  <c r="BJ61" i="3"/>
  <c r="BJ33" i="3"/>
  <c r="BI33" i="3"/>
  <c r="H85" i="21"/>
  <c r="M27" i="21"/>
  <c r="BI27" i="3"/>
  <c r="BJ27" i="3"/>
  <c r="H39" i="21"/>
  <c r="BI12" i="3"/>
  <c r="BJ12" i="3"/>
  <c r="H82" i="21"/>
  <c r="M59" i="21"/>
  <c r="BO61" i="3"/>
  <c r="BO54" i="3"/>
  <c r="BO19" i="3"/>
  <c r="AZ12" i="3"/>
  <c r="AF13" i="21" s="1"/>
  <c r="AZ36" i="3"/>
  <c r="BO64" i="3"/>
  <c r="AY51" i="3"/>
  <c r="AY15" i="3"/>
  <c r="BO63" i="3"/>
  <c r="AZ28" i="3"/>
  <c r="AZ30" i="3"/>
  <c r="AY8" i="3"/>
  <c r="AZ46" i="3"/>
  <c r="BO25" i="3"/>
  <c r="AZ18" i="3"/>
  <c r="AZ42" i="3"/>
  <c r="AZ59" i="3"/>
  <c r="AZ53" i="3"/>
  <c r="AZ68" i="3"/>
  <c r="AF28" i="21" s="1"/>
  <c r="BO58" i="3"/>
  <c r="AZ43" i="3"/>
  <c r="BO14" i="3"/>
  <c r="AY42" i="3"/>
  <c r="AY25" i="3"/>
  <c r="BO40" i="3"/>
  <c r="AZ63" i="3"/>
  <c r="AF23" i="21" s="1"/>
  <c r="BO12" i="3"/>
  <c r="BO37" i="3"/>
  <c r="AZ17" i="3"/>
  <c r="AF18" i="21" s="1"/>
  <c r="BO47" i="3"/>
  <c r="AZ45" i="3"/>
  <c r="AY28" i="3"/>
  <c r="BO52" i="3"/>
  <c r="AZ57" i="3"/>
  <c r="AY65" i="3"/>
  <c r="AZ66" i="3"/>
  <c r="AF26" i="21" s="1"/>
  <c r="AY46" i="3"/>
  <c r="BO51" i="3"/>
  <c r="AY32" i="3"/>
  <c r="AZ44" i="3"/>
  <c r="BO60" i="3"/>
  <c r="AZ21" i="3"/>
  <c r="AY39" i="3"/>
  <c r="AZ48" i="3"/>
  <c r="AZ15" i="3"/>
  <c r="AF16" i="21" s="1"/>
  <c r="AY9" i="3"/>
  <c r="AY24" i="3"/>
  <c r="AY44" i="3"/>
  <c r="BO26" i="3"/>
  <c r="BO56" i="3"/>
  <c r="BO41" i="3"/>
  <c r="AY31" i="3"/>
  <c r="BO29" i="3"/>
  <c r="AZ23" i="3"/>
  <c r="AY50" i="3"/>
  <c r="BO28" i="3"/>
  <c r="AY34" i="3"/>
  <c r="AZ8" i="3"/>
  <c r="AF9" i="21" s="1"/>
  <c r="AZ41" i="3"/>
  <c r="AY41" i="3"/>
  <c r="AZ49" i="3"/>
  <c r="AZ55" i="3"/>
  <c r="BO17" i="3"/>
  <c r="AZ60" i="3"/>
  <c r="AF20" i="21" s="1"/>
  <c r="AY37" i="3"/>
  <c r="AZ11" i="3"/>
  <c r="AF12" i="21" s="1"/>
  <c r="AZ35" i="3"/>
  <c r="AY14" i="3"/>
  <c r="BO44" i="3"/>
  <c r="AZ67" i="3"/>
  <c r="AF27" i="21" s="1"/>
  <c r="BO57" i="3"/>
  <c r="AZ29" i="3"/>
  <c r="BO42" i="3"/>
  <c r="BO38" i="3"/>
  <c r="AY40" i="3"/>
  <c r="AY55" i="3"/>
  <c r="BO21" i="3"/>
  <c r="AY20" i="3"/>
  <c r="AZ69" i="3"/>
  <c r="AF29" i="21" s="1"/>
  <c r="BO35" i="3"/>
  <c r="AY64" i="3"/>
  <c r="AY12" i="3"/>
  <c r="AZ40" i="3"/>
  <c r="AY49" i="3"/>
  <c r="AY68" i="3"/>
  <c r="AY30" i="3"/>
  <c r="BO48" i="3"/>
  <c r="BO68" i="3"/>
  <c r="AZ62" i="3"/>
  <c r="AF22" i="21" s="1"/>
  <c r="AY10" i="3"/>
  <c r="AY16" i="3"/>
  <c r="BO46" i="3"/>
  <c r="BO16" i="3"/>
  <c r="BO69" i="3"/>
  <c r="AY48" i="3"/>
  <c r="BO50" i="3"/>
  <c r="AY69" i="3"/>
  <c r="AY29" i="3"/>
  <c r="BO33" i="3"/>
  <c r="AZ25" i="3"/>
  <c r="BO22" i="3"/>
  <c r="AY43" i="3"/>
  <c r="AY60" i="3"/>
  <c r="BO27" i="3"/>
  <c r="AZ52" i="3"/>
  <c r="AY53" i="3"/>
  <c r="AZ27" i="3"/>
  <c r="AZ50" i="3"/>
  <c r="AZ38" i="3"/>
  <c r="AZ65" i="3"/>
  <c r="AF25" i="21" s="1"/>
  <c r="BO49" i="3"/>
  <c r="AY67" i="3"/>
  <c r="AY18" i="3"/>
  <c r="AZ20" i="3"/>
  <c r="AZ37" i="3"/>
  <c r="AZ51" i="3"/>
  <c r="BO43" i="3"/>
  <c r="BO67" i="3"/>
  <c r="BO65" i="3"/>
  <c r="AY13" i="3"/>
  <c r="AY59" i="3"/>
  <c r="AY57" i="3"/>
  <c r="BO15" i="3"/>
  <c r="AZ39" i="3"/>
  <c r="AY19" i="3"/>
  <c r="BO59" i="3"/>
  <c r="AY58" i="3"/>
  <c r="AZ54" i="3"/>
  <c r="BO10" i="3"/>
  <c r="AY36" i="3"/>
  <c r="AY66" i="3"/>
  <c r="BO62" i="3"/>
  <c r="AY17" i="3"/>
  <c r="AY27" i="3"/>
  <c r="BO11" i="3"/>
  <c r="AZ58" i="3"/>
  <c r="AZ14" i="3"/>
  <c r="AF15" i="21" s="1"/>
  <c r="AY26" i="3"/>
  <c r="AZ24" i="3"/>
  <c r="BO45" i="3"/>
  <c r="BO53" i="3"/>
  <c r="BO32" i="3"/>
  <c r="BO55" i="3"/>
  <c r="AZ64" i="3"/>
  <c r="AF24" i="21" s="1"/>
  <c r="AZ56" i="3"/>
  <c r="AY62" i="3"/>
  <c r="BO34" i="3"/>
  <c r="AZ61" i="3"/>
  <c r="AF21" i="21" s="1"/>
  <c r="AY21" i="3"/>
  <c r="BO20" i="3"/>
  <c r="AZ10" i="3"/>
  <c r="AF11" i="21" s="1"/>
  <c r="AZ33" i="3"/>
  <c r="AY23" i="3"/>
  <c r="AY35" i="3"/>
  <c r="AZ31" i="3"/>
  <c r="BO23" i="3"/>
  <c r="AY33" i="3"/>
  <c r="AZ16" i="3"/>
  <c r="AF17" i="21" s="1"/>
  <c r="AZ22" i="3"/>
  <c r="AY52" i="3"/>
  <c r="BO36" i="3"/>
  <c r="AY45" i="3"/>
  <c r="AY63" i="3"/>
  <c r="AZ47" i="3"/>
  <c r="AZ13" i="3"/>
  <c r="AF14" i="21" s="1"/>
  <c r="BO24" i="3"/>
  <c r="BO30" i="3"/>
  <c r="AY47" i="3"/>
  <c r="AY11" i="3"/>
  <c r="BO39" i="3"/>
  <c r="AZ34" i="3"/>
  <c r="BO9" i="3"/>
  <c r="AZ19" i="3"/>
  <c r="AY61" i="3"/>
  <c r="BO66" i="3"/>
  <c r="AY22" i="3"/>
  <c r="BO13" i="3"/>
  <c r="AY54" i="3"/>
  <c r="AZ26" i="3"/>
  <c r="AZ9" i="3"/>
  <c r="AF10" i="21" s="1"/>
  <c r="BO18" i="3"/>
  <c r="AY56" i="3"/>
  <c r="BO31" i="3"/>
  <c r="AZ32" i="3"/>
  <c r="AY38" i="3"/>
  <c r="BI50" i="3"/>
  <c r="BJ50" i="3"/>
  <c r="BJ11" i="3"/>
  <c r="BI11" i="3"/>
  <c r="H16" i="21"/>
  <c r="H83" i="21"/>
  <c r="M63" i="21"/>
  <c r="BJ18" i="3"/>
  <c r="BI18" i="3"/>
  <c r="BI29" i="3"/>
  <c r="BJ29" i="3"/>
  <c r="H50" i="21"/>
  <c r="H41" i="21"/>
  <c r="BJ25" i="3"/>
  <c r="BI25" i="3"/>
  <c r="M26" i="21"/>
  <c r="BI22" i="3"/>
  <c r="BJ22" i="3"/>
  <c r="BJ65" i="3"/>
  <c r="BI65" i="3"/>
  <c r="M24" i="21"/>
  <c r="M60" i="21"/>
  <c r="BI67" i="3"/>
  <c r="BJ67" i="3"/>
  <c r="BI46" i="3"/>
  <c r="BJ46" i="3"/>
  <c r="BJ53" i="3"/>
  <c r="BI53" i="3"/>
  <c r="BJ40" i="3"/>
  <c r="BI40" i="3"/>
  <c r="H49" i="21"/>
  <c r="BC55" i="3"/>
  <c r="BC68" i="3"/>
  <c r="BC60" i="3"/>
  <c r="BC52" i="3"/>
  <c r="BC44" i="3"/>
  <c r="BC36" i="3"/>
  <c r="BC30" i="3"/>
  <c r="BC23" i="3"/>
  <c r="BC58" i="3"/>
  <c r="BC10" i="3"/>
  <c r="BC49" i="3"/>
  <c r="BC17" i="3"/>
  <c r="BC63" i="3"/>
  <c r="BC15" i="3"/>
  <c r="BC67" i="3"/>
  <c r="BC64" i="3"/>
  <c r="BC59" i="3"/>
  <c r="BC43" i="3"/>
  <c r="BC35" i="3"/>
  <c r="BC27" i="3"/>
  <c r="BC19" i="3"/>
  <c r="BC11" i="3"/>
  <c r="BC14" i="3"/>
  <c r="BC18" i="3"/>
  <c r="BC42" i="3"/>
  <c r="BC41" i="3"/>
  <c r="BC25" i="3"/>
  <c r="BC39" i="3"/>
  <c r="BC65" i="3"/>
  <c r="BC9" i="3"/>
  <c r="BC51" i="3"/>
  <c r="BC13" i="3"/>
  <c r="BC47" i="3"/>
  <c r="BC56" i="3"/>
  <c r="BC48" i="3"/>
  <c r="BC40" i="3"/>
  <c r="BC32" i="3"/>
  <c r="BC24" i="3"/>
  <c r="BC29" i="3"/>
  <c r="BC8" i="3"/>
  <c r="BC62" i="3"/>
  <c r="BC54" i="3"/>
  <c r="BC46" i="3"/>
  <c r="BC38" i="3"/>
  <c r="BC20" i="3"/>
  <c r="BC66" i="3"/>
  <c r="BC21" i="3"/>
  <c r="BC28" i="3"/>
  <c r="BC12" i="3"/>
  <c r="BC50" i="3"/>
  <c r="BC26" i="3"/>
  <c r="BC57" i="3"/>
  <c r="BC34" i="3"/>
  <c r="BC31" i="3"/>
  <c r="BC37" i="3"/>
  <c r="BC16" i="3"/>
  <c r="BC33" i="3"/>
  <c r="BC22" i="3"/>
  <c r="BC69" i="3"/>
  <c r="BC61" i="3"/>
  <c r="BC53" i="3"/>
  <c r="BC45" i="3"/>
  <c r="BJ35" i="3"/>
  <c r="BI35" i="3"/>
  <c r="H44" i="21"/>
  <c r="D89" i="21"/>
  <c r="H79" i="21"/>
  <c r="H80" i="21"/>
  <c r="H37" i="21"/>
  <c r="M19" i="21"/>
  <c r="M76" i="21"/>
  <c r="BJ19" i="3"/>
  <c r="BI19" i="3"/>
  <c r="D30" i="21"/>
  <c r="U206" i="3"/>
  <c r="BJ41" i="3"/>
  <c r="BI41" i="3"/>
  <c r="BJ37" i="3"/>
  <c r="BI37" i="3"/>
  <c r="BJ16" i="3"/>
  <c r="BI16" i="3"/>
  <c r="H88" i="21"/>
  <c r="M18" i="21"/>
  <c r="BI23" i="3"/>
  <c r="BJ23" i="3"/>
  <c r="U223" i="3"/>
  <c r="D47" i="21"/>
  <c r="BI56" i="3"/>
  <c r="BJ56" i="3"/>
  <c r="H86" i="21"/>
  <c r="BJ15" i="3"/>
  <c r="BI15" i="3"/>
  <c r="M74" i="21"/>
  <c r="M58" i="21"/>
  <c r="M20" i="21"/>
  <c r="M69" i="21"/>
  <c r="M62" i="21"/>
  <c r="H40" i="21"/>
  <c r="BJ57" i="3"/>
  <c r="BI57" i="3"/>
  <c r="BJ58" i="3"/>
  <c r="BI58" i="3"/>
  <c r="H51" i="21"/>
  <c r="M14" i="21"/>
  <c r="BI48" i="3"/>
  <c r="BJ48" i="3"/>
  <c r="M8" i="21"/>
  <c r="BJ54" i="3"/>
  <c r="BI54" i="3"/>
  <c r="BI51" i="3"/>
  <c r="BJ51" i="3"/>
  <c r="D65" i="21"/>
  <c r="H55" i="21"/>
  <c r="H81" i="21"/>
  <c r="BI21" i="3"/>
  <c r="BJ21" i="3"/>
  <c r="BI8" i="3"/>
  <c r="BJ8" i="3"/>
  <c r="BI24" i="3"/>
  <c r="BJ24" i="3"/>
  <c r="BI69" i="3"/>
  <c r="BJ69" i="3"/>
  <c r="BJ64" i="3"/>
  <c r="BI64" i="3"/>
  <c r="H32" i="21"/>
  <c r="BI43" i="3"/>
  <c r="BJ43" i="3"/>
  <c r="H33" i="21"/>
  <c r="M21" i="21"/>
  <c r="BI45" i="3"/>
  <c r="BJ45" i="3"/>
  <c r="BJ52" i="3"/>
  <c r="BI52" i="3"/>
  <c r="M57" i="21"/>
  <c r="BJ34" i="3"/>
  <c r="BI34" i="3"/>
  <c r="BJ31" i="3"/>
  <c r="BI31" i="3"/>
  <c r="H15" i="21"/>
  <c r="BI44" i="3"/>
  <c r="BJ44" i="3"/>
  <c r="D46" i="21"/>
  <c r="Q224" i="3"/>
  <c r="U222" i="3"/>
  <c r="BJ26" i="3"/>
  <c r="BI26" i="3"/>
  <c r="BI10" i="3"/>
  <c r="BJ10" i="3"/>
  <c r="BI13" i="3"/>
  <c r="BJ13" i="3"/>
  <c r="BJ66" i="3"/>
  <c r="BI66" i="3"/>
  <c r="M73" i="21"/>
  <c r="BI60" i="3"/>
  <c r="BJ60" i="3"/>
  <c r="H43" i="21"/>
  <c r="AW35" i="3"/>
  <c r="AW25" i="3"/>
  <c r="AW43" i="3"/>
  <c r="AX68" i="3"/>
  <c r="AB28" i="21" s="1"/>
  <c r="AX61" i="3"/>
  <c r="AB21" i="21" s="1"/>
  <c r="AW62" i="3"/>
  <c r="AW58" i="3"/>
  <c r="AX33" i="3"/>
  <c r="AW69" i="3"/>
  <c r="AX24" i="3"/>
  <c r="AX47" i="3"/>
  <c r="AX57" i="3"/>
  <c r="AW68" i="3"/>
  <c r="AX50" i="3"/>
  <c r="AX18" i="3"/>
  <c r="AW17" i="3"/>
  <c r="AW67" i="3"/>
  <c r="AW57" i="3"/>
  <c r="AX59" i="3"/>
  <c r="AW12" i="3"/>
  <c r="AX38" i="3"/>
  <c r="AX63" i="3"/>
  <c r="AB23" i="21" s="1"/>
  <c r="AW37" i="3"/>
  <c r="AW23" i="3"/>
  <c r="AW9" i="3"/>
  <c r="AW27" i="3"/>
  <c r="AX49" i="3"/>
  <c r="AW63" i="3"/>
  <c r="AX17" i="3"/>
  <c r="AB18" i="21" s="1"/>
  <c r="AX26" i="3"/>
  <c r="AW31" i="3"/>
  <c r="AW49" i="3"/>
  <c r="AX31" i="3"/>
  <c r="AW46" i="3"/>
  <c r="AX39" i="3"/>
  <c r="AW26" i="3"/>
  <c r="AW15" i="3"/>
  <c r="AW44" i="3"/>
  <c r="AX66" i="3"/>
  <c r="AB26" i="21" s="1"/>
  <c r="AX21" i="3"/>
  <c r="AW55" i="3"/>
  <c r="AW41" i="3"/>
  <c r="AW59" i="3"/>
  <c r="AW21" i="3"/>
  <c r="AW28" i="3"/>
  <c r="AW54" i="3"/>
  <c r="AW18" i="3"/>
  <c r="AW14" i="3"/>
  <c r="AX52" i="3"/>
  <c r="AX30" i="3"/>
  <c r="AX8" i="3"/>
  <c r="AB9" i="21" s="1"/>
  <c r="AW29" i="3"/>
  <c r="AW47" i="3"/>
  <c r="AX16" i="3"/>
  <c r="AB17" i="21" s="1"/>
  <c r="AX25" i="3"/>
  <c r="AX10" i="3"/>
  <c r="AB11" i="21" s="1"/>
  <c r="AX19" i="3"/>
  <c r="AX37" i="3"/>
  <c r="AX23" i="3"/>
  <c r="AX58" i="3"/>
  <c r="AW53" i="3"/>
  <c r="AX27" i="3"/>
  <c r="AX64" i="3"/>
  <c r="AB24" i="21" s="1"/>
  <c r="AX65" i="3"/>
  <c r="AB25" i="21" s="1"/>
  <c r="AX22" i="3"/>
  <c r="AW30" i="3"/>
  <c r="AX62" i="3"/>
  <c r="AB22" i="21" s="1"/>
  <c r="AW61" i="3"/>
  <c r="AX11" i="3"/>
  <c r="AB12" i="21" s="1"/>
  <c r="AX44" i="3"/>
  <c r="AW16" i="3"/>
  <c r="AX41" i="3"/>
  <c r="AX14" i="3"/>
  <c r="AB15" i="21" s="1"/>
  <c r="AX28" i="3"/>
  <c r="AW39" i="3"/>
  <c r="AX67" i="3"/>
  <c r="AB27" i="21" s="1"/>
  <c r="AW60" i="3"/>
  <c r="AX54" i="3"/>
  <c r="AW32" i="3"/>
  <c r="AW40" i="3"/>
  <c r="AW66" i="3"/>
  <c r="AW42" i="3"/>
  <c r="AW19" i="3"/>
  <c r="AW48" i="3"/>
  <c r="AX42" i="3"/>
  <c r="AW20" i="3"/>
  <c r="AX53" i="3"/>
  <c r="AW50" i="3"/>
  <c r="AW34" i="3"/>
  <c r="AX60" i="3"/>
  <c r="AB20" i="21" s="1"/>
  <c r="AX36" i="3"/>
  <c r="AX55" i="3"/>
  <c r="AW64" i="3"/>
  <c r="AX45" i="3"/>
  <c r="AX12" i="3"/>
  <c r="AB13" i="21" s="1"/>
  <c r="AX34" i="3"/>
  <c r="AX51" i="3"/>
  <c r="AW33" i="3"/>
  <c r="AW51" i="3"/>
  <c r="AX13" i="3"/>
  <c r="AB14" i="21" s="1"/>
  <c r="AX56" i="3"/>
  <c r="AW52" i="3"/>
  <c r="AX46" i="3"/>
  <c r="AW24" i="3"/>
  <c r="AW10" i="3"/>
  <c r="AX43" i="3"/>
  <c r="AX29" i="3"/>
  <c r="AW22" i="3"/>
  <c r="AW38" i="3"/>
  <c r="AX48" i="3"/>
  <c r="AW11" i="3"/>
  <c r="AX32" i="3"/>
  <c r="AX9" i="3"/>
  <c r="AB10" i="21" s="1"/>
  <c r="AW65" i="3"/>
  <c r="AX15" i="3"/>
  <c r="AB16" i="21" s="1"/>
  <c r="AX69" i="3"/>
  <c r="AB29" i="21" s="1"/>
  <c r="AX20" i="3"/>
  <c r="AW8" i="3"/>
  <c r="AW56" i="3"/>
  <c r="AW45" i="3"/>
  <c r="AW36" i="3"/>
  <c r="AX35" i="3"/>
  <c r="AW13" i="3"/>
  <c r="AX40" i="3"/>
  <c r="BI28" i="3"/>
  <c r="BJ28" i="3"/>
  <c r="M17" i="21"/>
  <c r="BJ32" i="3"/>
  <c r="BI32" i="3"/>
  <c r="BI38" i="3"/>
  <c r="BJ38" i="3"/>
  <c r="M22" i="21"/>
  <c r="BK45" i="3" l="1"/>
  <c r="BK43" i="3"/>
  <c r="AA21" i="21"/>
  <c r="Z21" i="21"/>
  <c r="Z23" i="21"/>
  <c r="AA23" i="21"/>
  <c r="BK32" i="3"/>
  <c r="AA14" i="21"/>
  <c r="Z14" i="21"/>
  <c r="BK31" i="3"/>
  <c r="AA15" i="21"/>
  <c r="Z15" i="21"/>
  <c r="AA18" i="21"/>
  <c r="Z18" i="21"/>
  <c r="BK13" i="3"/>
  <c r="H65" i="21"/>
  <c r="BK57" i="3"/>
  <c r="H30" i="21"/>
  <c r="H89" i="21"/>
  <c r="BE69" i="3"/>
  <c r="BD69" i="3"/>
  <c r="BD26" i="3"/>
  <c r="BE26" i="3"/>
  <c r="BD46" i="3"/>
  <c r="BE46" i="3"/>
  <c r="BD48" i="3"/>
  <c r="BE48" i="3"/>
  <c r="BD25" i="3"/>
  <c r="BE25" i="3"/>
  <c r="BD35" i="3"/>
  <c r="BE35" i="3"/>
  <c r="BD49" i="3"/>
  <c r="BE49" i="3"/>
  <c r="BE60" i="3"/>
  <c r="BD60" i="3"/>
  <c r="BK53" i="3"/>
  <c r="BK18" i="3"/>
  <c r="BK50" i="3"/>
  <c r="AE23" i="21"/>
  <c r="AD23" i="21"/>
  <c r="AE26" i="21"/>
  <c r="AD26" i="21"/>
  <c r="AE17" i="21"/>
  <c r="AD17" i="21"/>
  <c r="AE25" i="21"/>
  <c r="AD25" i="21"/>
  <c r="M87" i="21"/>
  <c r="BK39" i="3"/>
  <c r="M34" i="21"/>
  <c r="BK38" i="3"/>
  <c r="BK28" i="3"/>
  <c r="Z9" i="21"/>
  <c r="AA9" i="21"/>
  <c r="AA22" i="21"/>
  <c r="Z22" i="21"/>
  <c r="BK60" i="3"/>
  <c r="BK10" i="3"/>
  <c r="H46" i="21"/>
  <c r="BK69" i="3"/>
  <c r="BK21" i="3"/>
  <c r="M40" i="21"/>
  <c r="BK16" i="3"/>
  <c r="BK19" i="3"/>
  <c r="M44" i="21"/>
  <c r="BD33" i="3"/>
  <c r="BE33" i="3"/>
  <c r="BD12" i="3"/>
  <c r="BE12" i="3"/>
  <c r="BE62" i="3"/>
  <c r="BD62" i="3"/>
  <c r="BD47" i="3"/>
  <c r="BE47" i="3"/>
  <c r="BE42" i="3"/>
  <c r="BD42" i="3"/>
  <c r="BE59" i="3"/>
  <c r="BD59" i="3"/>
  <c r="BD58" i="3"/>
  <c r="BE58" i="3"/>
  <c r="BE55" i="3"/>
  <c r="BD55" i="3"/>
  <c r="BK25" i="3"/>
  <c r="M50" i="21"/>
  <c r="AE12" i="21"/>
  <c r="AD12" i="21"/>
  <c r="AD29" i="21"/>
  <c r="AE29" i="21"/>
  <c r="AE24" i="21"/>
  <c r="AD24" i="21"/>
  <c r="BK33" i="3"/>
  <c r="BK62" i="3"/>
  <c r="BK42" i="3"/>
  <c r="BK68" i="3"/>
  <c r="BK59" i="3"/>
  <c r="Z12" i="21"/>
  <c r="AA12" i="21"/>
  <c r="AA17" i="21"/>
  <c r="Z17" i="21"/>
  <c r="M43" i="21"/>
  <c r="U224" i="3"/>
  <c r="D48" i="21"/>
  <c r="BK64" i="3"/>
  <c r="BK24" i="3"/>
  <c r="BK51" i="3"/>
  <c r="H47" i="21"/>
  <c r="BD22" i="3"/>
  <c r="BE22" i="3"/>
  <c r="BD50" i="3"/>
  <c r="BE50" i="3"/>
  <c r="BD54" i="3"/>
  <c r="BE54" i="3"/>
  <c r="BD56" i="3"/>
  <c r="BE56" i="3"/>
  <c r="BD41" i="3"/>
  <c r="BE41" i="3"/>
  <c r="BE43" i="3"/>
  <c r="BD43" i="3"/>
  <c r="BD10" i="3"/>
  <c r="BE10" i="3"/>
  <c r="BD68" i="3"/>
  <c r="BE68" i="3"/>
  <c r="BK46" i="3"/>
  <c r="AD22" i="21"/>
  <c r="AE22" i="21"/>
  <c r="AD11" i="21"/>
  <c r="AE11" i="21"/>
  <c r="AD13" i="21"/>
  <c r="AE13" i="21"/>
  <c r="M39" i="21"/>
  <c r="M42" i="21"/>
  <c r="M84" i="21"/>
  <c r="BK63" i="3"/>
  <c r="Z24" i="21"/>
  <c r="AA24" i="21"/>
  <c r="AA20" i="21"/>
  <c r="Z20" i="21"/>
  <c r="AA16" i="21"/>
  <c r="Z16" i="21"/>
  <c r="AA28" i="21"/>
  <c r="Z28" i="21"/>
  <c r="BK44" i="3"/>
  <c r="M15" i="21"/>
  <c r="BK52" i="3"/>
  <c r="M33" i="21"/>
  <c r="BJ181" i="3"/>
  <c r="BK8" i="3"/>
  <c r="M51" i="21"/>
  <c r="BK23" i="3"/>
  <c r="M37" i="21"/>
  <c r="BD16" i="3"/>
  <c r="BE16" i="3"/>
  <c r="BD28" i="3"/>
  <c r="BE28" i="3"/>
  <c r="BD8" i="3"/>
  <c r="BE8" i="3"/>
  <c r="BD13" i="3"/>
  <c r="BE13" i="3"/>
  <c r="BD18" i="3"/>
  <c r="BE18" i="3"/>
  <c r="BE64" i="3"/>
  <c r="BD64" i="3"/>
  <c r="BD23" i="3"/>
  <c r="BE23" i="3"/>
  <c r="M49" i="21"/>
  <c r="M41" i="21"/>
  <c r="AE14" i="21"/>
  <c r="AD14" i="21"/>
  <c r="AD27" i="21"/>
  <c r="AE27" i="21"/>
  <c r="AD16" i="21"/>
  <c r="AE16" i="21"/>
  <c r="BK27" i="3"/>
  <c r="BK61" i="3"/>
  <c r="BK47" i="3"/>
  <c r="M77" i="21"/>
  <c r="BK14" i="3"/>
  <c r="BK49" i="3"/>
  <c r="D31" i="21"/>
  <c r="U207" i="3"/>
  <c r="BX40" i="3"/>
  <c r="BX48" i="3"/>
  <c r="BV46" i="3"/>
  <c r="BW46" i="3" s="1"/>
  <c r="BV16" i="3"/>
  <c r="BW16" i="3" s="1"/>
  <c r="BV49" i="3"/>
  <c r="BW49" i="3" s="1"/>
  <c r="BV19" i="3"/>
  <c r="BW19" i="3" s="1"/>
  <c r="BX41" i="3"/>
  <c r="BX49" i="3"/>
  <c r="BX57" i="3"/>
  <c r="BX35" i="3"/>
  <c r="BX51" i="3"/>
  <c r="BX23" i="3"/>
  <c r="BX30" i="3"/>
  <c r="BV65" i="3"/>
  <c r="BW65" i="3" s="1"/>
  <c r="BV45" i="3"/>
  <c r="BW45" i="3" s="1"/>
  <c r="BX25" i="3"/>
  <c r="BX33" i="3"/>
  <c r="BX55" i="3"/>
  <c r="BX10" i="3"/>
  <c r="BV29" i="3"/>
  <c r="BW29" i="3" s="1"/>
  <c r="BV56" i="3"/>
  <c r="BW56" i="3" s="1"/>
  <c r="BV10" i="3"/>
  <c r="BW10" i="3" s="1"/>
  <c r="BV59" i="3"/>
  <c r="BW59" i="3" s="1"/>
  <c r="BX18" i="3"/>
  <c r="BX34" i="3"/>
  <c r="BX42" i="3"/>
  <c r="BV23" i="3"/>
  <c r="BW23" i="3" s="1"/>
  <c r="BV20" i="3"/>
  <c r="BW20" i="3" s="1"/>
  <c r="BV26" i="3"/>
  <c r="BW26" i="3" s="1"/>
  <c r="BV36" i="3"/>
  <c r="BW36" i="3" s="1"/>
  <c r="BV64" i="3"/>
  <c r="BW64" i="3" s="1"/>
  <c r="BV30" i="3"/>
  <c r="BW30" i="3" s="1"/>
  <c r="BX37" i="3"/>
  <c r="BX61" i="3"/>
  <c r="BV60" i="3"/>
  <c r="BW60" i="3" s="1"/>
  <c r="BV48" i="3"/>
  <c r="BW48" i="3" s="1"/>
  <c r="BV13" i="3"/>
  <c r="BW13" i="3" s="1"/>
  <c r="BV51" i="3"/>
  <c r="BW51" i="3" s="1"/>
  <c r="BX66" i="3"/>
  <c r="BX27" i="3"/>
  <c r="BX59" i="3"/>
  <c r="BX39" i="3"/>
  <c r="BX11" i="3"/>
  <c r="BX65" i="3"/>
  <c r="BV53" i="3"/>
  <c r="BW53" i="3" s="1"/>
  <c r="BX50" i="3"/>
  <c r="BX58" i="3"/>
  <c r="BX67" i="3"/>
  <c r="BX21" i="3"/>
  <c r="BV39" i="3"/>
  <c r="BW39" i="3" s="1"/>
  <c r="BV37" i="3"/>
  <c r="BW37" i="3" s="1"/>
  <c r="BV42" i="3"/>
  <c r="BW42" i="3" s="1"/>
  <c r="BV61" i="3"/>
  <c r="BW61" i="3" s="1"/>
  <c r="BX69" i="3"/>
  <c r="BX12" i="3"/>
  <c r="BX20" i="3"/>
  <c r="BV55" i="3"/>
  <c r="BW55" i="3" s="1"/>
  <c r="BV9" i="3"/>
  <c r="BW9" i="3" s="1"/>
  <c r="BV58" i="3"/>
  <c r="BW58" i="3" s="1"/>
  <c r="BX29" i="3"/>
  <c r="BV67" i="3"/>
  <c r="BW67" i="3" s="1"/>
  <c r="BV33" i="3"/>
  <c r="BW33" i="3" s="1"/>
  <c r="BV47" i="3"/>
  <c r="BW47" i="3" s="1"/>
  <c r="BX19" i="3"/>
  <c r="BX43" i="3"/>
  <c r="BV31" i="3"/>
  <c r="BW31" i="3" s="1"/>
  <c r="BV68" i="3"/>
  <c r="BW68" i="3" s="1"/>
  <c r="BV34" i="3"/>
  <c r="BW34" i="3" s="1"/>
  <c r="BV21" i="3"/>
  <c r="BW21" i="3" s="1"/>
  <c r="BX44" i="3"/>
  <c r="BX52" i="3"/>
  <c r="BX60" i="3"/>
  <c r="BX13" i="3"/>
  <c r="BX45" i="3"/>
  <c r="BV32" i="3"/>
  <c r="BW32" i="3" s="1"/>
  <c r="BV18" i="3"/>
  <c r="BW18" i="3" s="1"/>
  <c r="BX28" i="3"/>
  <c r="BX36" i="3"/>
  <c r="BX14" i="3"/>
  <c r="BV22" i="3"/>
  <c r="BW22" i="3" s="1"/>
  <c r="BV44" i="3"/>
  <c r="BW44" i="3" s="1"/>
  <c r="BV25" i="3"/>
  <c r="BW25" i="3" s="1"/>
  <c r="BV52" i="3"/>
  <c r="BW52" i="3" s="1"/>
  <c r="BX22" i="3"/>
  <c r="BX38" i="3"/>
  <c r="BX46" i="3"/>
  <c r="BV38" i="3"/>
  <c r="BW38" i="3" s="1"/>
  <c r="BV8" i="3"/>
  <c r="BW8" i="3" s="1"/>
  <c r="BV41" i="3"/>
  <c r="BW41" i="3" s="1"/>
  <c r="BV11" i="3"/>
  <c r="BW11" i="3" s="1"/>
  <c r="BX68" i="3"/>
  <c r="BX16" i="3"/>
  <c r="BV50" i="3"/>
  <c r="BW50" i="3" s="1"/>
  <c r="BX31" i="3"/>
  <c r="BV14" i="3"/>
  <c r="BW14" i="3" s="1"/>
  <c r="BV63" i="3"/>
  <c r="BW63" i="3" s="1"/>
  <c r="BV17" i="3"/>
  <c r="BW17" i="3" s="1"/>
  <c r="BV66" i="3"/>
  <c r="BW66" i="3" s="1"/>
  <c r="BX15" i="3"/>
  <c r="BX47" i="3"/>
  <c r="BX8" i="3"/>
  <c r="BX24" i="3"/>
  <c r="BX32" i="3"/>
  <c r="BV35" i="3"/>
  <c r="BW35" i="3" s="1"/>
  <c r="BV69" i="3"/>
  <c r="BW69" i="3" s="1"/>
  <c r="BV62" i="3"/>
  <c r="BW62" i="3" s="1"/>
  <c r="BX63" i="3"/>
  <c r="BX53" i="3"/>
  <c r="BX9" i="3"/>
  <c r="BV43" i="3"/>
  <c r="BW43" i="3" s="1"/>
  <c r="BX56" i="3"/>
  <c r="BX17" i="3"/>
  <c r="BX26" i="3"/>
  <c r="BV27" i="3"/>
  <c r="BW27" i="3" s="1"/>
  <c r="BX64" i="3"/>
  <c r="BV28" i="3"/>
  <c r="BW28" i="3" s="1"/>
  <c r="BV15" i="3"/>
  <c r="BW15" i="3" s="1"/>
  <c r="BV57" i="3"/>
  <c r="BW57" i="3" s="1"/>
  <c r="BX54" i="3"/>
  <c r="BV54" i="3"/>
  <c r="BW54" i="3" s="1"/>
  <c r="BV40" i="3"/>
  <c r="BW40" i="3" s="1"/>
  <c r="BX62" i="3"/>
  <c r="BV24" i="3"/>
  <c r="BW24" i="3" s="1"/>
  <c r="BV12" i="3"/>
  <c r="BW12" i="3" s="1"/>
  <c r="M81" i="21"/>
  <c r="BK54" i="3"/>
  <c r="BK15" i="3"/>
  <c r="BK37" i="3"/>
  <c r="BK35" i="3"/>
  <c r="BD37" i="3"/>
  <c r="BE37" i="3"/>
  <c r="BD21" i="3"/>
  <c r="BE21" i="3"/>
  <c r="BE29" i="3"/>
  <c r="BD29" i="3"/>
  <c r="BD51" i="3"/>
  <c r="BE51" i="3"/>
  <c r="BD14" i="3"/>
  <c r="BE14" i="3"/>
  <c r="BD67" i="3"/>
  <c r="BE67" i="3"/>
  <c r="BE30" i="3"/>
  <c r="BD30" i="3"/>
  <c r="BK65" i="3"/>
  <c r="M83" i="21"/>
  <c r="AD20" i="21"/>
  <c r="AE20" i="21"/>
  <c r="BK30" i="3"/>
  <c r="BK9" i="3"/>
  <c r="M35" i="21"/>
  <c r="M36" i="21"/>
  <c r="BK55" i="3"/>
  <c r="D28" i="21"/>
  <c r="Q205" i="3"/>
  <c r="U204" i="3"/>
  <c r="Z13" i="21"/>
  <c r="AA13" i="21"/>
  <c r="M16" i="21"/>
  <c r="AD21" i="21"/>
  <c r="AE21" i="21"/>
  <c r="M23" i="21"/>
  <c r="AA25" i="21"/>
  <c r="Z25" i="21"/>
  <c r="BK58" i="3"/>
  <c r="M86" i="21"/>
  <c r="BK41" i="3"/>
  <c r="BE53" i="3"/>
  <c r="BD53" i="3"/>
  <c r="BD34" i="3"/>
  <c r="BE34" i="3"/>
  <c r="BE20" i="3"/>
  <c r="BD20" i="3"/>
  <c r="BD32" i="3"/>
  <c r="BE32" i="3"/>
  <c r="BE65" i="3"/>
  <c r="BD65" i="3"/>
  <c r="BD19" i="3"/>
  <c r="BE19" i="3"/>
  <c r="BE63" i="3"/>
  <c r="BD63" i="3"/>
  <c r="BD44" i="3"/>
  <c r="BE44" i="3"/>
  <c r="BK40" i="3"/>
  <c r="AE18" i="21"/>
  <c r="AD18" i="21"/>
  <c r="AD28" i="21"/>
  <c r="AE28" i="21"/>
  <c r="M82" i="21"/>
  <c r="H53" i="21"/>
  <c r="M52" i="21"/>
  <c r="H25" i="21"/>
  <c r="M80" i="21"/>
  <c r="BD45" i="3"/>
  <c r="BE45" i="3"/>
  <c r="BD31" i="3"/>
  <c r="BE31" i="3"/>
  <c r="BD66" i="3"/>
  <c r="BE66" i="3"/>
  <c r="BD24" i="3"/>
  <c r="BE24" i="3"/>
  <c r="BD9" i="3"/>
  <c r="BE9" i="3"/>
  <c r="BD11" i="3"/>
  <c r="BE11" i="3"/>
  <c r="BD15" i="3"/>
  <c r="BE15" i="3"/>
  <c r="BD36" i="3"/>
  <c r="BE36" i="3"/>
  <c r="BK67" i="3"/>
  <c r="BK22" i="3"/>
  <c r="BK29" i="3"/>
  <c r="AD10" i="21"/>
  <c r="AE10" i="21"/>
  <c r="AA11" i="21"/>
  <c r="Z11" i="21"/>
  <c r="AA26" i="21"/>
  <c r="Z26" i="21"/>
  <c r="Z10" i="21"/>
  <c r="AA10" i="21"/>
  <c r="Z27" i="21"/>
  <c r="AA27" i="21"/>
  <c r="Z29" i="21"/>
  <c r="AA29" i="21"/>
  <c r="BK66" i="3"/>
  <c r="BK26" i="3"/>
  <c r="BK34" i="3"/>
  <c r="M32" i="21"/>
  <c r="M55" i="21"/>
  <c r="BK48" i="3"/>
  <c r="BK56" i="3"/>
  <c r="M88" i="21"/>
  <c r="M79" i="21"/>
  <c r="BE61" i="3"/>
  <c r="BD61" i="3"/>
  <c r="BE57" i="3"/>
  <c r="BD57" i="3"/>
  <c r="BE38" i="3"/>
  <c r="BD38" i="3"/>
  <c r="BD40" i="3"/>
  <c r="BE40" i="3"/>
  <c r="BD39" i="3"/>
  <c r="BE39" i="3"/>
  <c r="BD27" i="3"/>
  <c r="BE27" i="3"/>
  <c r="BE17" i="3"/>
  <c r="BD17" i="3"/>
  <c r="BD52" i="3"/>
  <c r="BE52" i="3"/>
  <c r="BK11" i="3"/>
  <c r="AD15" i="21"/>
  <c r="AE15" i="21"/>
  <c r="AE9" i="21"/>
  <c r="AD9" i="21"/>
  <c r="BK12" i="3"/>
  <c r="M85" i="21"/>
  <c r="M38" i="21"/>
  <c r="BK36" i="3"/>
  <c r="BK17" i="3"/>
  <c r="BK20" i="3"/>
  <c r="M45" i="21"/>
  <c r="BF17" i="3" l="1"/>
  <c r="BF38" i="3"/>
  <c r="D29" i="21"/>
  <c r="H28" i="21"/>
  <c r="BF67" i="3"/>
  <c r="BF27" i="3"/>
  <c r="BF9" i="3"/>
  <c r="BF45" i="3"/>
  <c r="BF44" i="3"/>
  <c r="BF32" i="3"/>
  <c r="BF64" i="3"/>
  <c r="BP16" i="3"/>
  <c r="BP14" i="3"/>
  <c r="BP12" i="3"/>
  <c r="BP10" i="3"/>
  <c r="BP8" i="3"/>
  <c r="BO8" i="3"/>
  <c r="BP21" i="3"/>
  <c r="BP33" i="3"/>
  <c r="BP38" i="3"/>
  <c r="BP34" i="3"/>
  <c r="BP39" i="3"/>
  <c r="BP35" i="3"/>
  <c r="BP20" i="3"/>
  <c r="BP15" i="3"/>
  <c r="BP13" i="3"/>
  <c r="BP67" i="3"/>
  <c r="BP11" i="3"/>
  <c r="BP9" i="3"/>
  <c r="BP69" i="3"/>
  <c r="BP66" i="3"/>
  <c r="BP64" i="3"/>
  <c r="BP63" i="3"/>
  <c r="BP41" i="3"/>
  <c r="BP54" i="3"/>
  <c r="BP53" i="3"/>
  <c r="BP52" i="3"/>
  <c r="BP51" i="3"/>
  <c r="BP50" i="3"/>
  <c r="BP48" i="3"/>
  <c r="BP47" i="3"/>
  <c r="BP65" i="3"/>
  <c r="BP25" i="3"/>
  <c r="BP23" i="3"/>
  <c r="BP37" i="3"/>
  <c r="BP18" i="3"/>
  <c r="BP40" i="3"/>
  <c r="BP61" i="3"/>
  <c r="BP59" i="3"/>
  <c r="BP56" i="3"/>
  <c r="BP17" i="3"/>
  <c r="BP44" i="3"/>
  <c r="BP36" i="3"/>
  <c r="BP45" i="3"/>
  <c r="BP43" i="3"/>
  <c r="BP68" i="3"/>
  <c r="BP57" i="3"/>
  <c r="BP26" i="3"/>
  <c r="BP32" i="3"/>
  <c r="BP30" i="3"/>
  <c r="BP27" i="3"/>
  <c r="BP49" i="3"/>
  <c r="BP42" i="3"/>
  <c r="BP31" i="3"/>
  <c r="BP24" i="3"/>
  <c r="BP19" i="3"/>
  <c r="BP22" i="3"/>
  <c r="BP28" i="3"/>
  <c r="BP29" i="3"/>
  <c r="BP62" i="3"/>
  <c r="BP60" i="3"/>
  <c r="BP58" i="3"/>
  <c r="BP55" i="3"/>
  <c r="BP46" i="3"/>
  <c r="BF10" i="3"/>
  <c r="BF54" i="3"/>
  <c r="BF12" i="3"/>
  <c r="BF35" i="3"/>
  <c r="BF26" i="3"/>
  <c r="BF21" i="3"/>
  <c r="M47" i="21"/>
  <c r="BF57" i="3"/>
  <c r="BF14" i="3"/>
  <c r="BF37" i="3"/>
  <c r="BF18" i="3"/>
  <c r="BF16" i="3"/>
  <c r="BF59" i="3"/>
  <c r="M65" i="21"/>
  <c r="BF62" i="3"/>
  <c r="BF39" i="3"/>
  <c r="BF36" i="3"/>
  <c r="BF24" i="3"/>
  <c r="BF50" i="3"/>
  <c r="BF33" i="3"/>
  <c r="BF25" i="3"/>
  <c r="M53" i="21"/>
  <c r="BF53" i="3"/>
  <c r="BF28" i="3"/>
  <c r="M30" i="21"/>
  <c r="BF61" i="3"/>
  <c r="BF63" i="3"/>
  <c r="BF20" i="3"/>
  <c r="BF51" i="3"/>
  <c r="H31" i="21"/>
  <c r="BF13" i="3"/>
  <c r="BF43" i="3"/>
  <c r="BF42" i="3"/>
  <c r="BF69" i="3"/>
  <c r="BF52" i="3"/>
  <c r="BF40" i="3"/>
  <c r="BF15" i="3"/>
  <c r="BF66" i="3"/>
  <c r="M25" i="21"/>
  <c r="BF19" i="3"/>
  <c r="BF34" i="3"/>
  <c r="BF41" i="3"/>
  <c r="BF22" i="3"/>
  <c r="BF47" i="3"/>
  <c r="BF48" i="3"/>
  <c r="BF65" i="3"/>
  <c r="BF23" i="3"/>
  <c r="BE181" i="3"/>
  <c r="BF8" i="3"/>
  <c r="H48" i="21"/>
  <c r="BF55" i="3"/>
  <c r="M46" i="21"/>
  <c r="BF60" i="3"/>
  <c r="M89" i="21"/>
  <c r="BF11" i="3"/>
  <c r="BF31" i="3"/>
  <c r="BF30" i="3"/>
  <c r="BF29" i="3"/>
  <c r="BT9" i="3"/>
  <c r="BT33" i="3"/>
  <c r="BT49" i="3"/>
  <c r="BT48" i="3"/>
  <c r="BT34" i="3"/>
  <c r="BT21" i="3"/>
  <c r="BT39" i="3"/>
  <c r="BT27" i="3"/>
  <c r="BT16" i="3"/>
  <c r="BT24" i="3"/>
  <c r="BT32" i="3"/>
  <c r="BT30" i="3"/>
  <c r="BT43" i="3"/>
  <c r="BT25" i="3"/>
  <c r="BT8" i="3"/>
  <c r="BT36" i="3"/>
  <c r="BT41" i="3"/>
  <c r="BT61" i="3"/>
  <c r="BT46" i="3"/>
  <c r="BT35" i="3"/>
  <c r="BT13" i="3"/>
  <c r="BT50" i="3"/>
  <c r="BT29" i="3"/>
  <c r="BT31" i="3"/>
  <c r="BT10" i="3"/>
  <c r="BT18" i="3"/>
  <c r="BT26" i="3"/>
  <c r="BT68" i="3"/>
  <c r="BT65" i="3"/>
  <c r="BT22" i="3"/>
  <c r="BT19" i="3"/>
  <c r="BT14" i="3"/>
  <c r="BT37" i="3"/>
  <c r="BT54" i="3"/>
  <c r="BT11" i="3"/>
  <c r="BR8" i="3"/>
  <c r="BS8" i="3" s="1"/>
  <c r="BT64" i="3"/>
  <c r="BT53" i="3"/>
  <c r="BT28" i="3"/>
  <c r="BT57" i="3"/>
  <c r="BT59" i="3"/>
  <c r="BT67" i="3"/>
  <c r="BT45" i="3"/>
  <c r="BT42" i="3"/>
  <c r="BT17" i="3"/>
  <c r="BT47" i="3"/>
  <c r="BT20" i="3"/>
  <c r="BT44" i="3"/>
  <c r="BT52" i="3"/>
  <c r="BT60" i="3"/>
  <c r="BT63" i="3"/>
  <c r="BT51" i="3"/>
  <c r="BT58" i="3"/>
  <c r="BT40" i="3"/>
  <c r="BT66" i="3"/>
  <c r="BT23" i="3"/>
  <c r="BT55" i="3"/>
  <c r="BT56" i="3"/>
  <c r="BT62" i="3"/>
  <c r="BT12" i="3"/>
  <c r="BT69" i="3"/>
  <c r="BT38" i="3"/>
  <c r="BT15" i="3"/>
  <c r="BF68" i="3"/>
  <c r="BF56" i="3"/>
  <c r="BF58" i="3"/>
  <c r="BF49" i="3"/>
  <c r="BF46" i="3"/>
  <c r="BP181" i="3" l="1"/>
  <c r="BN53" i="3"/>
  <c r="BM38" i="3"/>
  <c r="BN52" i="3"/>
  <c r="BM37" i="3"/>
  <c r="BR20" i="3"/>
  <c r="BS20" i="3" s="1"/>
  <c r="BN35" i="3"/>
  <c r="BR12" i="3"/>
  <c r="BS12" i="3" s="1"/>
  <c r="BR60" i="3"/>
  <c r="BS60" i="3" s="1"/>
  <c r="BR44" i="3"/>
  <c r="BS44" i="3" s="1"/>
  <c r="BR28" i="3"/>
  <c r="BS28" i="3" s="1"/>
  <c r="BN34" i="3"/>
  <c r="BM17" i="3"/>
  <c r="BN65" i="3"/>
  <c r="BM50" i="3"/>
  <c r="BN16" i="3"/>
  <c r="BN23" i="3"/>
  <c r="BM15" i="3"/>
  <c r="BN38" i="3"/>
  <c r="BR19" i="3"/>
  <c r="BS19" i="3" s="1"/>
  <c r="BR55" i="3"/>
  <c r="BS55" i="3" s="1"/>
  <c r="BN64" i="3"/>
  <c r="BN10" i="3"/>
  <c r="BM18" i="3"/>
  <c r="BR64" i="3"/>
  <c r="BS64" i="3" s="1"/>
  <c r="BM14" i="3"/>
  <c r="BM65" i="3"/>
  <c r="BN45" i="3"/>
  <c r="BM68" i="3"/>
  <c r="BR61" i="3"/>
  <c r="BS61" i="3" s="1"/>
  <c r="BR45" i="3"/>
  <c r="BS45" i="3" s="1"/>
  <c r="BR29" i="3"/>
  <c r="BS29" i="3" s="1"/>
  <c r="BN44" i="3"/>
  <c r="BM20" i="3"/>
  <c r="BN27" i="3"/>
  <c r="BN26" i="3"/>
  <c r="BR11" i="3"/>
  <c r="BS11" i="3" s="1"/>
  <c r="BN57" i="3"/>
  <c r="BM42" i="3"/>
  <c r="BM12" i="3"/>
  <c r="BM64" i="3"/>
  <c r="BM31" i="3"/>
  <c r="BR58" i="3"/>
  <c r="BS58" i="3" s="1"/>
  <c r="BR42" i="3"/>
  <c r="BS42" i="3" s="1"/>
  <c r="BR26" i="3"/>
  <c r="BS26" i="3" s="1"/>
  <c r="BN30" i="3"/>
  <c r="BR14" i="3"/>
  <c r="BS14" i="3" s="1"/>
  <c r="BM49" i="3"/>
  <c r="BR43" i="3"/>
  <c r="BS43" i="3" s="1"/>
  <c r="BN32" i="3"/>
  <c r="BR39" i="3"/>
  <c r="BS39" i="3" s="1"/>
  <c r="BM54" i="3"/>
  <c r="BR32" i="3"/>
  <c r="BS32" i="3" s="1"/>
  <c r="BM66" i="3"/>
  <c r="BM22" i="3"/>
  <c r="BN61" i="3"/>
  <c r="BN60" i="3"/>
  <c r="BN15" i="3"/>
  <c r="BN31" i="3"/>
  <c r="BR30" i="3"/>
  <c r="BS30" i="3" s="1"/>
  <c r="BR10" i="3"/>
  <c r="BS10" i="3" s="1"/>
  <c r="BN37" i="3"/>
  <c r="BN8" i="3"/>
  <c r="BN36" i="3"/>
  <c r="BR18" i="3"/>
  <c r="BS18" i="3" s="1"/>
  <c r="BN12" i="3"/>
  <c r="BN19" i="3"/>
  <c r="BM27" i="3"/>
  <c r="BR56" i="3"/>
  <c r="BS56" i="3" s="1"/>
  <c r="BR40" i="3"/>
  <c r="BS40" i="3" s="1"/>
  <c r="BR24" i="3"/>
  <c r="BS24" i="3" s="1"/>
  <c r="BM67" i="3"/>
  <c r="BN49" i="3"/>
  <c r="BM34" i="3"/>
  <c r="BM69" i="3"/>
  <c r="BM56" i="3"/>
  <c r="BM23" i="3"/>
  <c r="BN22" i="3"/>
  <c r="BR59" i="3"/>
  <c r="BS59" i="3" s="1"/>
  <c r="BR23" i="3"/>
  <c r="BS23" i="3" s="1"/>
  <c r="BR21" i="3"/>
  <c r="BS21" i="3" s="1"/>
  <c r="BR63" i="3"/>
  <c r="BS63" i="3" s="1"/>
  <c r="BM53" i="3"/>
  <c r="BM11" i="3"/>
  <c r="BN54" i="3"/>
  <c r="BN67" i="3"/>
  <c r="BR33" i="3"/>
  <c r="BS33" i="3" s="1"/>
  <c r="BN17" i="3"/>
  <c r="BN68" i="3"/>
  <c r="BR46" i="3"/>
  <c r="BS46" i="3" s="1"/>
  <c r="BM32" i="3"/>
  <c r="BN29" i="3"/>
  <c r="BM29" i="3"/>
  <c r="BR57" i="3"/>
  <c r="BS57" i="3" s="1"/>
  <c r="BR41" i="3"/>
  <c r="BS41" i="3" s="1"/>
  <c r="BR25" i="3"/>
  <c r="BS25" i="3" s="1"/>
  <c r="BN28" i="3"/>
  <c r="BR17" i="3"/>
  <c r="BS17" i="3" s="1"/>
  <c r="BM60" i="3"/>
  <c r="BR13" i="3"/>
  <c r="BS13" i="3" s="1"/>
  <c r="BM59" i="3"/>
  <c r="BM26" i="3"/>
  <c r="BN41" i="3"/>
  <c r="BN13" i="3"/>
  <c r="BN63" i="3"/>
  <c r="BM48" i="3"/>
  <c r="BM16" i="3"/>
  <c r="BR54" i="3"/>
  <c r="BS54" i="3" s="1"/>
  <c r="BR38" i="3"/>
  <c r="BS38" i="3" s="1"/>
  <c r="BR67" i="3"/>
  <c r="BS67" i="3" s="1"/>
  <c r="BM63" i="3"/>
  <c r="BM9" i="3"/>
  <c r="BN48" i="3"/>
  <c r="BN40" i="3"/>
  <c r="BN51" i="3"/>
  <c r="BN50" i="3"/>
  <c r="BM39" i="3"/>
  <c r="BN24" i="3"/>
  <c r="BR49" i="3"/>
  <c r="BS49" i="3" s="1"/>
  <c r="BM45" i="3"/>
  <c r="BM58" i="3"/>
  <c r="BR62" i="3"/>
  <c r="BS62" i="3" s="1"/>
  <c r="BR22" i="3"/>
  <c r="BS22" i="3" s="1"/>
  <c r="BM41" i="3"/>
  <c r="BN21" i="3"/>
  <c r="BN18" i="3"/>
  <c r="BN20" i="3"/>
  <c r="BM13" i="3"/>
  <c r="BM52" i="3"/>
  <c r="BR52" i="3"/>
  <c r="BS52" i="3" s="1"/>
  <c r="BR36" i="3"/>
  <c r="BS36" i="3" s="1"/>
  <c r="BN66" i="3"/>
  <c r="BM51" i="3"/>
  <c r="BR9" i="3"/>
  <c r="BS9" i="3" s="1"/>
  <c r="BN33" i="3"/>
  <c r="BR16" i="3"/>
  <c r="BS16" i="3" s="1"/>
  <c r="BN55" i="3"/>
  <c r="BM40" i="3"/>
  <c r="BM21" i="3"/>
  <c r="BM55" i="3"/>
  <c r="BM30" i="3"/>
  <c r="BR27" i="3"/>
  <c r="BS27" i="3" s="1"/>
  <c r="BM57" i="3"/>
  <c r="BR47" i="3"/>
  <c r="BS47" i="3" s="1"/>
  <c r="BM33" i="3"/>
  <c r="BR31" i="3"/>
  <c r="BS31" i="3" s="1"/>
  <c r="BN11" i="3"/>
  <c r="BR48" i="3"/>
  <c r="BS48" i="3" s="1"/>
  <c r="BN39" i="3"/>
  <c r="BR51" i="3"/>
  <c r="BS51" i="3" s="1"/>
  <c r="BR65" i="3"/>
  <c r="BS65" i="3" s="1"/>
  <c r="BN43" i="3"/>
  <c r="BN42" i="3"/>
  <c r="BN9" i="3"/>
  <c r="BM8" i="3"/>
  <c r="BM62" i="3"/>
  <c r="BN14" i="3"/>
  <c r="BR53" i="3"/>
  <c r="BS53" i="3" s="1"/>
  <c r="BR37" i="3"/>
  <c r="BS37" i="3" s="1"/>
  <c r="BR68" i="3"/>
  <c r="BS68" i="3" s="1"/>
  <c r="BM61" i="3"/>
  <c r="BR15" i="3"/>
  <c r="BS15" i="3" s="1"/>
  <c r="BN59" i="3"/>
  <c r="BM44" i="3"/>
  <c r="BN69" i="3"/>
  <c r="BN58" i="3"/>
  <c r="BM43" i="3"/>
  <c r="BN25" i="3"/>
  <c r="BN47" i="3"/>
  <c r="BR69" i="3"/>
  <c r="BS69" i="3" s="1"/>
  <c r="BR66" i="3"/>
  <c r="BS66" i="3" s="1"/>
  <c r="BR50" i="3"/>
  <c r="BS50" i="3" s="1"/>
  <c r="BR34" i="3"/>
  <c r="BS34" i="3" s="1"/>
  <c r="BN62" i="3"/>
  <c r="BM47" i="3"/>
  <c r="BM19" i="3"/>
  <c r="BM24" i="3"/>
  <c r="BM10" i="3"/>
  <c r="BM36" i="3"/>
  <c r="BM35" i="3"/>
  <c r="BN56" i="3"/>
  <c r="BM46" i="3"/>
  <c r="BM28" i="3"/>
  <c r="BM25" i="3"/>
  <c r="BN46" i="3"/>
  <c r="BR35" i="3"/>
  <c r="BS35" i="3" s="1"/>
  <c r="M31" i="21"/>
  <c r="M28" i="21"/>
  <c r="M48" i="21"/>
  <c r="BN181" i="3" l="1"/>
  <c r="AX96" i="28" l="1"/>
  <c r="AX64" i="28"/>
  <c r="AX95" i="28"/>
  <c r="AX63" i="28"/>
  <c r="AX54" i="28"/>
  <c r="AX18" i="28"/>
  <c r="AX33" i="28"/>
  <c r="AX69" i="28"/>
  <c r="AX16" i="28"/>
  <c r="AX23" i="28"/>
  <c r="AX17" i="28"/>
  <c r="AX7" i="28"/>
  <c r="AX65" i="28"/>
  <c r="AX92" i="28"/>
  <c r="AX60" i="28"/>
  <c r="AX91" i="28"/>
  <c r="AX59" i="28"/>
  <c r="AX49" i="28"/>
  <c r="AX105" i="28"/>
  <c r="AX29" i="28"/>
  <c r="AX98" i="28"/>
  <c r="AX12" i="28"/>
  <c r="AX90" i="28"/>
  <c r="AX13" i="28"/>
  <c r="AX82" i="28"/>
  <c r="AX14" i="28"/>
  <c r="AX88" i="28"/>
  <c r="AX48" i="28"/>
  <c r="AX71" i="28"/>
  <c r="AX42" i="28"/>
  <c r="AX46" i="28"/>
  <c r="AX101" i="28"/>
  <c r="AX8" i="28"/>
  <c r="AX97" i="28"/>
  <c r="AX28" i="28"/>
  <c r="AX44" i="28"/>
  <c r="AX84" i="28"/>
  <c r="AX107" i="28"/>
  <c r="AX67" i="28"/>
  <c r="AX38" i="28"/>
  <c r="AX45" i="28"/>
  <c r="AX74" i="28"/>
  <c r="AX50" i="28"/>
  <c r="AX40" i="28"/>
  <c r="AX15" i="28"/>
  <c r="AX77" i="28"/>
  <c r="AX80" i="28"/>
  <c r="AX103" i="28"/>
  <c r="AX55" i="28"/>
  <c r="AX34" i="28"/>
  <c r="AX41" i="28"/>
  <c r="AX93" i="28"/>
  <c r="AX62" i="28"/>
  <c r="AX32" i="28"/>
  <c r="AX70" i="28"/>
  <c r="AX76" i="28"/>
  <c r="AX99" i="28"/>
  <c r="AX51" i="28"/>
  <c r="AX30" i="28"/>
  <c r="AX37" i="28"/>
  <c r="AX66" i="28"/>
  <c r="AX57" i="28"/>
  <c r="AX24" i="28"/>
  <c r="AX10" i="28"/>
  <c r="AX110" i="28"/>
  <c r="AX72" i="28"/>
  <c r="AX87" i="28"/>
  <c r="AX47" i="28"/>
  <c r="AX26" i="28"/>
  <c r="AX25" i="28"/>
  <c r="AX61" i="28"/>
  <c r="AX39" i="28"/>
  <c r="AX9" i="28"/>
  <c r="AX11" i="28"/>
  <c r="AX108" i="28"/>
  <c r="AX68" i="28"/>
  <c r="AX83" i="28"/>
  <c r="AX43" i="28"/>
  <c r="AX22" i="28"/>
  <c r="AX21" i="28"/>
  <c r="AX58" i="28"/>
  <c r="AX31" i="28"/>
  <c r="AX94" i="28"/>
  <c r="AX27" i="28"/>
  <c r="AX75" i="28"/>
  <c r="AX19" i="28"/>
  <c r="AX81" i="28"/>
  <c r="AX102" i="28"/>
  <c r="AX104" i="28"/>
  <c r="AX78" i="28"/>
  <c r="AX89" i="28"/>
  <c r="AX109" i="28"/>
  <c r="AX106" i="28"/>
  <c r="AX100" i="28"/>
  <c r="AX53" i="28"/>
  <c r="AX56" i="28"/>
  <c r="AX85" i="28"/>
  <c r="AX52" i="28"/>
  <c r="AX35" i="28"/>
  <c r="AX79" i="28"/>
  <c r="AX36" i="28"/>
  <c r="AX86" i="28"/>
  <c r="AX20" i="28"/>
  <c r="AX73" i="28"/>
  <c r="AV101" i="28"/>
  <c r="AV69" i="28"/>
  <c r="AV104" i="28"/>
  <c r="AV82" i="28"/>
  <c r="AV60" i="28"/>
  <c r="AV21" i="28"/>
  <c r="AV36" i="28"/>
  <c r="AV76" i="28"/>
  <c r="AV38" i="28"/>
  <c r="AV103" i="28"/>
  <c r="AV79" i="28"/>
  <c r="AV42" i="28"/>
  <c r="AV13" i="28"/>
  <c r="AV97" i="28"/>
  <c r="AV65" i="28"/>
  <c r="AV95" i="28"/>
  <c r="AV64" i="28"/>
  <c r="AV51" i="28"/>
  <c r="AV107" i="28"/>
  <c r="AV32" i="28"/>
  <c r="AV35" i="28"/>
  <c r="AV30" i="28"/>
  <c r="AV98" i="28"/>
  <c r="AV74" i="28"/>
  <c r="AV31" i="28"/>
  <c r="AV39" i="28"/>
  <c r="AV85" i="28"/>
  <c r="AV45" i="28"/>
  <c r="AV55" i="28"/>
  <c r="AV37" i="28"/>
  <c r="AV52" i="28"/>
  <c r="AV27" i="28"/>
  <c r="AV16" i="28"/>
  <c r="AV67" i="28"/>
  <c r="AV100" i="28"/>
  <c r="AV26" i="28"/>
  <c r="AV81" i="28"/>
  <c r="AV108" i="28"/>
  <c r="AV50" i="28"/>
  <c r="AV33" i="28"/>
  <c r="AV40" i="28"/>
  <c r="AV88" i="28"/>
  <c r="AV12" i="28"/>
  <c r="AV62" i="28"/>
  <c r="AV59" i="28"/>
  <c r="AV14" i="28"/>
  <c r="AV77" i="28"/>
  <c r="AV90" i="28"/>
  <c r="AV44" i="28"/>
  <c r="AV29" i="28"/>
  <c r="AV28" i="28"/>
  <c r="AV91" i="28"/>
  <c r="AV8" i="28"/>
  <c r="AV56" i="28"/>
  <c r="AV34" i="28"/>
  <c r="AV73" i="28"/>
  <c r="AV72" i="28"/>
  <c r="AV92" i="28"/>
  <c r="AV25" i="28"/>
  <c r="AV24" i="28"/>
  <c r="AV86" i="28"/>
  <c r="AV106" i="28"/>
  <c r="AV71" i="28"/>
  <c r="AV10" i="28"/>
  <c r="AV109" i="28"/>
  <c r="AV61" i="28"/>
  <c r="AV63" i="28"/>
  <c r="AV83" i="28"/>
  <c r="AV102" i="28"/>
  <c r="AV20" i="28"/>
  <c r="AV68" i="28"/>
  <c r="AV80" i="28"/>
  <c r="AV66" i="28"/>
  <c r="AV47" i="28"/>
  <c r="AV105" i="28"/>
  <c r="AV57" i="28"/>
  <c r="AV58" i="28"/>
  <c r="AV78" i="28"/>
  <c r="AV84" i="28"/>
  <c r="AV110" i="28"/>
  <c r="AV43" i="28"/>
  <c r="AV15" i="28"/>
  <c r="AV48" i="28"/>
  <c r="AV18" i="28"/>
  <c r="AV89" i="28"/>
  <c r="AV70" i="28"/>
  <c r="AV9" i="28"/>
  <c r="AV49" i="28"/>
  <c r="AV94" i="28"/>
  <c r="AV54" i="28"/>
  <c r="AV96" i="28"/>
  <c r="AV22" i="28"/>
  <c r="AV53" i="28"/>
  <c r="AV7" i="28"/>
  <c r="AV87" i="28"/>
  <c r="AV17" i="28"/>
  <c r="AV46" i="28"/>
  <c r="AV23" i="28"/>
  <c r="AV41" i="28"/>
  <c r="AV75" i="28"/>
  <c r="AV99" i="28"/>
  <c r="AV19" i="28"/>
  <c r="AV93" i="28"/>
  <c r="AV11" i="28"/>
  <c r="AX99" i="27"/>
  <c r="AX67" i="27"/>
  <c r="AX98" i="27"/>
  <c r="AX81" i="27"/>
  <c r="AX54" i="27"/>
  <c r="AX96" i="27"/>
  <c r="AX34" i="27"/>
  <c r="AX29" i="27"/>
  <c r="AX24" i="27"/>
  <c r="AX9" i="27"/>
  <c r="AX97" i="27"/>
  <c r="AX68" i="27"/>
  <c r="AX33" i="27"/>
  <c r="AX95" i="27"/>
  <c r="AX63" i="27"/>
  <c r="AX89" i="27"/>
  <c r="AX76" i="27"/>
  <c r="AX39" i="27"/>
  <c r="AX78" i="27"/>
  <c r="AX30" i="27"/>
  <c r="AX21" i="27"/>
  <c r="AX14" i="27"/>
  <c r="AX93" i="27"/>
  <c r="AX92" i="27"/>
  <c r="AX50" i="27"/>
  <c r="AX36" i="27"/>
  <c r="AX107" i="27"/>
  <c r="AX75" i="27"/>
  <c r="AX43" i="27"/>
  <c r="AX108" i="27"/>
  <c r="AX77" i="27"/>
  <c r="AX19" i="27"/>
  <c r="AX42" i="27"/>
  <c r="AX56" i="27"/>
  <c r="AX40" i="27"/>
  <c r="AX17" i="27"/>
  <c r="AX100" i="27"/>
  <c r="AX85" i="27"/>
  <c r="AX15" i="27"/>
  <c r="AX103" i="27"/>
  <c r="AX71" i="27"/>
  <c r="AX110" i="27"/>
  <c r="AX90" i="27"/>
  <c r="AX72" i="27"/>
  <c r="AX101" i="27"/>
  <c r="AX38" i="27"/>
  <c r="AX37" i="27"/>
  <c r="AX32" i="27"/>
  <c r="AX13" i="27"/>
  <c r="AX82" i="27"/>
  <c r="AX62" i="27"/>
  <c r="AX7" i="27"/>
  <c r="AX91" i="27"/>
  <c r="AX84" i="27"/>
  <c r="AX35" i="27"/>
  <c r="AX26" i="27"/>
  <c r="AX10" i="27"/>
  <c r="AX74" i="27"/>
  <c r="AX20" i="27"/>
  <c r="AX87" i="27"/>
  <c r="AX66" i="27"/>
  <c r="AX31" i="27"/>
  <c r="AX22" i="27"/>
  <c r="AX106" i="27"/>
  <c r="AX46" i="27"/>
  <c r="AX16" i="27"/>
  <c r="AX83" i="27"/>
  <c r="AX57" i="27"/>
  <c r="AX27" i="27"/>
  <c r="AX102" i="27"/>
  <c r="AX65" i="27"/>
  <c r="AX73" i="27"/>
  <c r="AX8" i="27"/>
  <c r="AX79" i="27"/>
  <c r="AX52" i="27"/>
  <c r="AX23" i="27"/>
  <c r="AX61" i="27"/>
  <c r="AX60" i="27"/>
  <c r="AX11" i="27"/>
  <c r="AX18" i="27"/>
  <c r="AX59" i="27"/>
  <c r="AX58" i="27"/>
  <c r="AX69" i="27"/>
  <c r="AX109" i="27"/>
  <c r="AX88" i="27"/>
  <c r="AX25" i="27"/>
  <c r="AX55" i="27"/>
  <c r="AX49" i="27"/>
  <c r="AX64" i="27"/>
  <c r="AX94" i="27"/>
  <c r="AX70" i="27"/>
  <c r="AX80" i="27"/>
  <c r="AX47" i="27"/>
  <c r="AX105" i="27"/>
  <c r="AX86" i="27"/>
  <c r="AX12" i="27"/>
  <c r="AX45" i="27"/>
  <c r="AX51" i="27"/>
  <c r="AX104" i="27"/>
  <c r="AX44" i="27"/>
  <c r="AX53" i="27"/>
  <c r="AX48" i="27"/>
  <c r="AX41" i="27"/>
  <c r="AX28" i="27"/>
  <c r="AU90" i="26"/>
  <c r="AU74" i="26"/>
  <c r="AU38" i="26"/>
  <c r="AU109" i="26"/>
  <c r="AU59" i="26"/>
  <c r="AU104" i="26"/>
  <c r="AU62" i="26"/>
  <c r="AU71" i="26"/>
  <c r="AU14" i="26"/>
  <c r="AU17" i="26"/>
  <c r="AU8" i="26"/>
  <c r="AU36" i="26"/>
  <c r="AX58" i="26"/>
  <c r="AX28" i="26"/>
  <c r="AX102" i="26"/>
  <c r="AX80" i="26"/>
  <c r="AX11" i="26"/>
  <c r="AX75" i="26"/>
  <c r="AX108" i="26"/>
  <c r="AX17" i="26"/>
  <c r="AX61" i="26"/>
  <c r="AX22" i="26"/>
  <c r="AX86" i="26"/>
  <c r="AX8" i="26"/>
  <c r="AX73" i="26"/>
  <c r="AX66" i="26"/>
  <c r="AX36" i="26"/>
  <c r="AX7" i="26"/>
  <c r="AX104" i="26"/>
  <c r="AX19" i="26"/>
  <c r="AX83" i="26"/>
  <c r="AX23" i="26"/>
  <c r="AX81" i="26"/>
  <c r="AX69" i="26"/>
  <c r="AX30" i="26"/>
  <c r="AX94" i="26"/>
  <c r="AX40" i="26"/>
  <c r="AX97" i="26"/>
  <c r="AX10" i="26"/>
  <c r="AX18" i="26"/>
  <c r="AX26" i="26"/>
  <c r="AX34" i="26"/>
  <c r="AX42" i="26"/>
  <c r="AX106" i="26"/>
  <c r="AX92" i="26"/>
  <c r="AX32" i="26"/>
  <c r="AX89" i="26"/>
  <c r="AX59" i="26"/>
  <c r="AX52" i="26"/>
  <c r="AX64" i="26"/>
  <c r="AX45" i="26"/>
  <c r="AX109" i="26"/>
  <c r="AX70" i="26"/>
  <c r="AX63" i="26"/>
  <c r="AX33" i="26"/>
  <c r="AX50" i="26"/>
  <c r="AX12" i="26"/>
  <c r="AX100" i="26"/>
  <c r="AX48" i="26"/>
  <c r="AX105" i="26"/>
  <c r="AX67" i="26"/>
  <c r="AX76" i="26"/>
  <c r="AX96" i="26"/>
  <c r="AX53" i="26"/>
  <c r="AX14" i="26"/>
  <c r="AX78" i="26"/>
  <c r="AX95" i="26"/>
  <c r="AX49" i="26"/>
  <c r="AX74" i="26"/>
  <c r="AX39" i="26"/>
  <c r="AX27" i="26"/>
  <c r="AX55" i="26"/>
  <c r="AX77" i="26"/>
  <c r="AX110" i="26"/>
  <c r="AX82" i="26"/>
  <c r="AX71" i="26"/>
  <c r="AX35" i="26"/>
  <c r="AX79" i="26"/>
  <c r="AX85" i="26"/>
  <c r="AX15" i="26"/>
  <c r="AX90" i="26"/>
  <c r="AX87" i="26"/>
  <c r="AX43" i="26"/>
  <c r="AX103" i="26"/>
  <c r="AX93" i="26"/>
  <c r="AX31" i="26"/>
  <c r="AX98" i="26"/>
  <c r="AX16" i="26"/>
  <c r="AX51" i="26"/>
  <c r="AX24" i="26"/>
  <c r="AX101" i="26"/>
  <c r="AX47" i="26"/>
  <c r="AX44" i="26"/>
  <c r="AX25" i="26"/>
  <c r="AX91" i="26"/>
  <c r="AX13" i="26"/>
  <c r="AX38" i="26"/>
  <c r="AX56" i="26"/>
  <c r="AX60" i="26"/>
  <c r="AX41" i="26"/>
  <c r="AX99" i="26"/>
  <c r="AX21" i="26"/>
  <c r="AX46" i="26"/>
  <c r="AX72" i="26"/>
  <c r="AX65" i="26"/>
  <c r="AX9" i="26"/>
  <c r="AX20" i="26"/>
  <c r="AX29" i="26"/>
  <c r="AX68" i="26"/>
  <c r="AX84" i="26"/>
  <c r="AX57" i="26"/>
  <c r="AX107" i="26"/>
  <c r="AX37" i="26"/>
  <c r="AX54" i="26"/>
  <c r="AX62" i="26"/>
  <c r="AX88" i="26"/>
  <c r="AV43" i="26"/>
  <c r="AV107" i="26"/>
  <c r="AV40" i="26"/>
  <c r="AV66" i="26"/>
  <c r="AV68" i="26"/>
  <c r="AV54" i="26"/>
  <c r="AV8" i="26"/>
  <c r="AV97" i="26"/>
  <c r="AV29" i="26"/>
  <c r="AV93" i="26"/>
  <c r="AV15" i="26"/>
  <c r="AV104" i="26"/>
  <c r="AV74" i="26"/>
  <c r="AV51" i="26"/>
  <c r="AV30" i="26"/>
  <c r="AV64" i="26"/>
  <c r="AV12" i="26"/>
  <c r="AV76" i="26"/>
  <c r="AV78" i="26"/>
  <c r="AV48" i="26"/>
  <c r="AV10" i="26"/>
  <c r="AV37" i="26"/>
  <c r="AV101" i="26"/>
  <c r="AV47" i="26"/>
  <c r="AV9" i="26"/>
  <c r="AV90" i="26"/>
  <c r="AV27" i="26"/>
  <c r="AV91" i="26"/>
  <c r="AV87" i="26"/>
  <c r="AV26" i="26"/>
  <c r="AV52" i="26"/>
  <c r="AV22" i="26"/>
  <c r="AV79" i="26"/>
  <c r="AV57" i="26"/>
  <c r="AV13" i="26"/>
  <c r="AV77" i="26"/>
  <c r="AV86" i="26"/>
  <c r="AV56" i="26"/>
  <c r="AV18" i="26"/>
  <c r="AV35" i="26"/>
  <c r="AV99" i="26"/>
  <c r="AV24" i="26"/>
  <c r="AV34" i="26"/>
  <c r="AV60" i="26"/>
  <c r="AV38" i="26"/>
  <c r="AV95" i="26"/>
  <c r="AV73" i="26"/>
  <c r="AV21" i="26"/>
  <c r="AV85" i="26"/>
  <c r="AV102" i="26"/>
  <c r="AV80" i="26"/>
  <c r="AV50" i="26"/>
  <c r="AV62" i="26"/>
  <c r="AV20" i="26"/>
  <c r="AV110" i="26"/>
  <c r="AV42" i="26"/>
  <c r="AV109" i="26"/>
  <c r="AV33" i="26"/>
  <c r="AV94" i="26"/>
  <c r="AV28" i="26"/>
  <c r="AV23" i="26"/>
  <c r="AV58" i="26"/>
  <c r="AV14" i="26"/>
  <c r="AV65" i="26"/>
  <c r="AV11" i="26"/>
  <c r="AV39" i="26"/>
  <c r="AV36" i="26"/>
  <c r="AV31" i="26"/>
  <c r="AV82" i="26"/>
  <c r="AV46" i="26"/>
  <c r="AV81" i="26"/>
  <c r="AV19" i="26"/>
  <c r="AV63" i="26"/>
  <c r="AV44" i="26"/>
  <c r="AV55" i="26"/>
  <c r="AV98" i="26"/>
  <c r="AV70" i="26"/>
  <c r="AV105" i="26"/>
  <c r="AV59" i="26"/>
  <c r="AV88" i="26"/>
  <c r="AV84" i="26"/>
  <c r="AV72" i="26"/>
  <c r="AV45" i="26"/>
  <c r="AV71" i="26"/>
  <c r="AV106" i="26"/>
  <c r="AV67" i="26"/>
  <c r="AV25" i="26"/>
  <c r="AV92" i="26"/>
  <c r="AV96" i="26"/>
  <c r="AV53" i="26"/>
  <c r="AV103" i="26"/>
  <c r="AV41" i="26"/>
  <c r="AV83" i="26"/>
  <c r="AV69" i="26"/>
  <c r="AV49" i="26"/>
  <c r="AV16" i="26"/>
  <c r="AV75" i="26"/>
  <c r="AV89" i="26"/>
  <c r="AV100" i="26"/>
  <c r="AV108" i="26"/>
  <c r="AV17" i="26"/>
  <c r="AV61" i="26"/>
  <c r="AV32" i="26"/>
  <c r="AV107" i="27"/>
  <c r="AV75" i="27"/>
  <c r="AV110" i="27"/>
  <c r="AV78" i="27"/>
  <c r="AV46" i="27"/>
  <c r="AV29" i="27"/>
  <c r="AV36" i="27"/>
  <c r="AV49" i="27"/>
  <c r="AV103" i="27"/>
  <c r="AV71" i="27"/>
  <c r="AV106" i="27"/>
  <c r="AV74" i="27"/>
  <c r="AV93" i="27"/>
  <c r="AV25" i="27"/>
  <c r="AV32" i="27"/>
  <c r="AV109" i="27"/>
  <c r="AV83" i="27"/>
  <c r="AV51" i="27"/>
  <c r="AV86" i="27"/>
  <c r="AV54" i="27"/>
  <c r="AV37" i="27"/>
  <c r="AV48" i="27"/>
  <c r="AV81" i="27"/>
  <c r="AV43" i="27"/>
  <c r="AV84" i="27"/>
  <c r="AV18" i="27"/>
  <c r="AV16" i="27"/>
  <c r="AV52" i="27"/>
  <c r="AV13" i="27"/>
  <c r="AV79" i="27"/>
  <c r="AV47" i="27"/>
  <c r="AV82" i="27"/>
  <c r="AV50" i="27"/>
  <c r="AV33" i="27"/>
  <c r="AV40" i="27"/>
  <c r="AV76" i="27"/>
  <c r="AV97" i="27"/>
  <c r="AV101" i="27"/>
  <c r="AV65" i="27"/>
  <c r="AV12" i="27"/>
  <c r="AV35" i="27"/>
  <c r="AV27" i="27"/>
  <c r="AV67" i="27"/>
  <c r="AV70" i="27"/>
  <c r="AV21" i="27"/>
  <c r="AV105" i="27"/>
  <c r="AV104" i="27"/>
  <c r="AV60" i="27"/>
  <c r="AV64" i="27"/>
  <c r="AV34" i="27"/>
  <c r="AV63" i="27"/>
  <c r="AV66" i="27"/>
  <c r="AV85" i="27"/>
  <c r="AV100" i="27"/>
  <c r="AV89" i="27"/>
  <c r="AV77" i="27"/>
  <c r="AV44" i="27"/>
  <c r="AV10" i="27"/>
  <c r="AV59" i="27"/>
  <c r="AV62" i="27"/>
  <c r="AV80" i="27"/>
  <c r="AV73" i="27"/>
  <c r="AV96" i="27"/>
  <c r="AV72" i="27"/>
  <c r="AV42" i="27"/>
  <c r="AV55" i="27"/>
  <c r="AV58" i="27"/>
  <c r="AV53" i="27"/>
  <c r="AV68" i="27"/>
  <c r="AV45" i="27"/>
  <c r="AV39" i="27"/>
  <c r="AV26" i="27"/>
  <c r="AV99" i="27"/>
  <c r="AV102" i="27"/>
  <c r="AV88" i="27"/>
  <c r="AV28" i="27"/>
  <c r="AV92" i="27"/>
  <c r="AV38" i="27"/>
  <c r="AV31" i="27"/>
  <c r="AV14" i="27"/>
  <c r="AV95" i="27"/>
  <c r="AV98" i="27"/>
  <c r="AV61" i="27"/>
  <c r="AV24" i="27"/>
  <c r="AV15" i="27"/>
  <c r="AV30" i="27"/>
  <c r="AV23" i="27"/>
  <c r="AV17" i="27"/>
  <c r="AV41" i="27"/>
  <c r="AV69" i="27"/>
  <c r="AV108" i="27"/>
  <c r="AV57" i="27"/>
  <c r="AV91" i="27"/>
  <c r="AV11" i="27"/>
  <c r="AV87" i="27"/>
  <c r="AV8" i="27"/>
  <c r="AV94" i="27"/>
  <c r="AV9" i="27"/>
  <c r="AV90" i="27"/>
  <c r="AV56" i="27"/>
  <c r="AV20" i="27"/>
  <c r="AV7" i="27"/>
  <c r="AV22" i="27"/>
  <c r="AV19" i="27"/>
  <c r="AU106" i="28"/>
  <c r="AU44" i="28"/>
  <c r="AU10" i="28"/>
  <c r="AU46" i="28"/>
  <c r="AU66" i="28"/>
  <c r="AU89" i="28"/>
  <c r="AU76" i="28"/>
  <c r="AU21" i="28"/>
  <c r="AU53" i="28"/>
  <c r="AU29" i="28"/>
  <c r="T69" i="28"/>
  <c r="T91" i="28"/>
  <c r="T13" i="28"/>
  <c r="T101" i="28"/>
  <c r="T38" i="28"/>
  <c r="T103" i="28"/>
  <c r="T76" i="28"/>
  <c r="T10" i="28"/>
  <c r="T39" i="28"/>
  <c r="T21" i="28"/>
  <c r="T102" i="28"/>
  <c r="T56" i="28"/>
  <c r="T73" i="28"/>
  <c r="R76" i="28"/>
  <c r="R95" i="28"/>
  <c r="R74" i="28"/>
  <c r="R27" i="28"/>
  <c r="R33" i="28"/>
  <c r="R90" i="28"/>
  <c r="R73" i="28"/>
  <c r="R10" i="28"/>
  <c r="R80" i="28"/>
  <c r="R110" i="28"/>
  <c r="R49" i="28"/>
  <c r="R17" i="28"/>
  <c r="R11" i="28"/>
  <c r="T29" i="27"/>
  <c r="T89" i="27"/>
  <c r="T92" i="27"/>
  <c r="T19" i="27"/>
  <c r="T103" i="27"/>
  <c r="T32" i="27"/>
  <c r="T26" i="27"/>
  <c r="T106" i="27"/>
  <c r="T73" i="27"/>
  <c r="T18" i="27"/>
  <c r="T49" i="27"/>
  <c r="T12" i="27"/>
  <c r="T28" i="27"/>
  <c r="Q14" i="26"/>
  <c r="Q36" i="26"/>
  <c r="T17" i="26"/>
  <c r="T7" i="26"/>
  <c r="T94" i="26"/>
  <c r="T106" i="26"/>
  <c r="T109" i="26"/>
  <c r="T105" i="26"/>
  <c r="T49" i="26"/>
  <c r="T71" i="26"/>
  <c r="T103" i="26"/>
  <c r="T47" i="26"/>
  <c r="T41" i="26"/>
  <c r="T29" i="26"/>
  <c r="T88" i="26"/>
  <c r="R97" i="26"/>
  <c r="R64" i="26"/>
  <c r="R47" i="26"/>
  <c r="R22" i="26"/>
  <c r="R35" i="26"/>
  <c r="R21" i="26"/>
  <c r="R42" i="26"/>
  <c r="R65" i="26"/>
  <c r="R19" i="26"/>
  <c r="R88" i="26"/>
  <c r="R92" i="26"/>
  <c r="R49" i="26"/>
  <c r="R32" i="26"/>
  <c r="R49" i="27"/>
  <c r="R109" i="27"/>
  <c r="R43" i="27"/>
  <c r="R82" i="27"/>
  <c r="R12" i="27"/>
  <c r="R60" i="27"/>
  <c r="R77" i="27"/>
  <c r="R72" i="27"/>
  <c r="R26" i="27"/>
  <c r="R14" i="27"/>
  <c r="R17" i="27"/>
  <c r="R8" i="27"/>
  <c r="R19" i="27"/>
  <c r="Q21" i="28"/>
  <c r="Q29" i="28"/>
  <c r="T96" i="28"/>
  <c r="T16" i="28"/>
  <c r="T59" i="28"/>
  <c r="T82" i="28"/>
  <c r="T8" i="28"/>
  <c r="T45" i="28"/>
  <c r="T55" i="28"/>
  <c r="T99" i="28"/>
  <c r="T110" i="28"/>
  <c r="T9" i="28"/>
  <c r="T58" i="28"/>
  <c r="T104" i="28"/>
  <c r="T85" i="28"/>
  <c r="R101" i="28"/>
  <c r="R38" i="28"/>
  <c r="R64" i="28"/>
  <c r="R31" i="28"/>
  <c r="R16" i="28"/>
  <c r="R40" i="28"/>
  <c r="R44" i="28"/>
  <c r="R72" i="28"/>
  <c r="R109" i="28"/>
  <c r="R66" i="28"/>
  <c r="R43" i="28"/>
  <c r="R94" i="28"/>
  <c r="R46" i="28"/>
  <c r="T99" i="27"/>
  <c r="T24" i="27"/>
  <c r="T76" i="27"/>
  <c r="T50" i="27"/>
  <c r="T42" i="27"/>
  <c r="T71" i="27"/>
  <c r="T13" i="27"/>
  <c r="T10" i="27"/>
  <c r="T46" i="27"/>
  <c r="T8" i="27"/>
  <c r="T59" i="27"/>
  <c r="T64" i="27"/>
  <c r="T45" i="27"/>
  <c r="Q109" i="26"/>
  <c r="Q71" i="26"/>
  <c r="T58" i="26"/>
  <c r="T61" i="26"/>
  <c r="T104" i="26"/>
  <c r="T40" i="26"/>
  <c r="T92" i="26"/>
  <c r="T70" i="26"/>
  <c r="T67" i="26"/>
  <c r="T74" i="26"/>
  <c r="T35" i="26"/>
  <c r="T93" i="26"/>
  <c r="T44" i="26"/>
  <c r="T99" i="26"/>
  <c r="T68" i="26"/>
  <c r="R43" i="26"/>
  <c r="R29" i="26"/>
  <c r="R12" i="26"/>
  <c r="R9" i="26"/>
  <c r="R79" i="26"/>
  <c r="R99" i="26"/>
  <c r="R85" i="26"/>
  <c r="R109" i="26"/>
  <c r="R11" i="26"/>
  <c r="R63" i="26"/>
  <c r="R84" i="26"/>
  <c r="R96" i="26"/>
  <c r="R16" i="26"/>
  <c r="R107" i="27"/>
  <c r="R103" i="27"/>
  <c r="R83" i="27"/>
  <c r="R84" i="27"/>
  <c r="R50" i="27"/>
  <c r="R35" i="27"/>
  <c r="R64" i="27"/>
  <c r="R44" i="27"/>
  <c r="R42" i="27"/>
  <c r="R99" i="27"/>
  <c r="R95" i="27"/>
  <c r="R41" i="27"/>
  <c r="R94" i="27"/>
  <c r="Q106" i="28"/>
  <c r="Q10" i="28"/>
  <c r="T64" i="28"/>
  <c r="T23" i="28"/>
  <c r="T49" i="28"/>
  <c r="T14" i="28"/>
  <c r="T97" i="28"/>
  <c r="T74" i="28"/>
  <c r="T34" i="28"/>
  <c r="T51" i="28"/>
  <c r="T72" i="28"/>
  <c r="T11" i="28"/>
  <c r="T31" i="28"/>
  <c r="T78" i="28"/>
  <c r="T52" i="28"/>
  <c r="R69" i="28"/>
  <c r="R103" i="28"/>
  <c r="R51" i="28"/>
  <c r="R39" i="28"/>
  <c r="R67" i="28"/>
  <c r="R88" i="28"/>
  <c r="R29" i="28"/>
  <c r="R92" i="28"/>
  <c r="R61" i="28"/>
  <c r="R47" i="28"/>
  <c r="R15" i="28"/>
  <c r="R54" i="28"/>
  <c r="R23" i="28"/>
  <c r="T67" i="27"/>
  <c r="T9" i="27"/>
  <c r="T39" i="27"/>
  <c r="T36" i="27"/>
  <c r="T56" i="27"/>
  <c r="T110" i="27"/>
  <c r="T82" i="27"/>
  <c r="T74" i="27"/>
  <c r="T16" i="27"/>
  <c r="T79" i="27"/>
  <c r="T58" i="27"/>
  <c r="T94" i="27"/>
  <c r="T51" i="27"/>
  <c r="Q62" i="26"/>
  <c r="Q8" i="26"/>
  <c r="T28" i="26"/>
  <c r="T22" i="26"/>
  <c r="T19" i="26"/>
  <c r="T97" i="26"/>
  <c r="T32" i="26"/>
  <c r="T63" i="26"/>
  <c r="T76" i="26"/>
  <c r="T39" i="26"/>
  <c r="T79" i="26"/>
  <c r="T31" i="26"/>
  <c r="T25" i="26"/>
  <c r="T21" i="26"/>
  <c r="T84" i="26"/>
  <c r="R107" i="26"/>
  <c r="R93" i="26"/>
  <c r="R76" i="26"/>
  <c r="R90" i="26"/>
  <c r="R57" i="26"/>
  <c r="R24" i="26"/>
  <c r="R102" i="26"/>
  <c r="R33" i="26"/>
  <c r="R39" i="26"/>
  <c r="R44" i="26"/>
  <c r="R72" i="26"/>
  <c r="R53" i="26"/>
  <c r="R75" i="26"/>
  <c r="R75" i="27"/>
  <c r="R71" i="27"/>
  <c r="R51" i="27"/>
  <c r="R18" i="27"/>
  <c r="R33" i="27"/>
  <c r="R27" i="27"/>
  <c r="R34" i="27"/>
  <c r="R10" i="27"/>
  <c r="R55" i="27"/>
  <c r="R102" i="27"/>
  <c r="R98" i="27"/>
  <c r="R69" i="27"/>
  <c r="R9" i="27"/>
  <c r="Q89" i="28"/>
  <c r="T95" i="28"/>
  <c r="T17" i="28"/>
  <c r="T105" i="28"/>
  <c r="T88" i="28"/>
  <c r="T28" i="28"/>
  <c r="T50" i="28"/>
  <c r="T41" i="28"/>
  <c r="T30" i="28"/>
  <c r="T87" i="28"/>
  <c r="T108" i="28"/>
  <c r="T94" i="28"/>
  <c r="T89" i="28"/>
  <c r="T35" i="28"/>
  <c r="R104" i="28"/>
  <c r="R79" i="28"/>
  <c r="R107" i="28"/>
  <c r="R85" i="28"/>
  <c r="R100" i="28"/>
  <c r="R12" i="28"/>
  <c r="R28" i="28"/>
  <c r="R25" i="28"/>
  <c r="R63" i="28"/>
  <c r="R105" i="28"/>
  <c r="R48" i="28"/>
  <c r="R96" i="28"/>
  <c r="R41" i="28"/>
  <c r="T98" i="27"/>
  <c r="T97" i="27"/>
  <c r="T78" i="27"/>
  <c r="T107" i="27"/>
  <c r="T40" i="27"/>
  <c r="T90" i="27"/>
  <c r="T62" i="27"/>
  <c r="T20" i="27"/>
  <c r="T83" i="27"/>
  <c r="T52" i="27"/>
  <c r="T69" i="27"/>
  <c r="T70" i="27"/>
  <c r="T104" i="27"/>
  <c r="Q90" i="26"/>
  <c r="Q104" i="26"/>
  <c r="T102" i="26"/>
  <c r="T86" i="26"/>
  <c r="T83" i="26"/>
  <c r="T10" i="26"/>
  <c r="T89" i="26"/>
  <c r="T33" i="26"/>
  <c r="T96" i="26"/>
  <c r="T27" i="26"/>
  <c r="T85" i="26"/>
  <c r="T98" i="26"/>
  <c r="T91" i="26"/>
  <c r="T46" i="26"/>
  <c r="T57" i="26"/>
  <c r="R40" i="26"/>
  <c r="R15" i="26"/>
  <c r="R78" i="26"/>
  <c r="R27" i="26"/>
  <c r="R13" i="26"/>
  <c r="R34" i="26"/>
  <c r="R80" i="26"/>
  <c r="R94" i="26"/>
  <c r="R36" i="26"/>
  <c r="R55" i="26"/>
  <c r="R45" i="26"/>
  <c r="R103" i="26"/>
  <c r="R89" i="26"/>
  <c r="R110" i="27"/>
  <c r="R106" i="27"/>
  <c r="R86" i="27"/>
  <c r="R16" i="27"/>
  <c r="R40" i="27"/>
  <c r="R67" i="27"/>
  <c r="R63" i="27"/>
  <c r="R59" i="27"/>
  <c r="R58" i="27"/>
  <c r="R88" i="27"/>
  <c r="R61" i="27"/>
  <c r="R108" i="27"/>
  <c r="R90" i="27"/>
  <c r="Q44" i="28"/>
  <c r="T63" i="28"/>
  <c r="T7" i="28"/>
  <c r="T29" i="28"/>
  <c r="T48" i="28"/>
  <c r="T44" i="28"/>
  <c r="T40" i="28"/>
  <c r="T93" i="28"/>
  <c r="T37" i="28"/>
  <c r="T47" i="28"/>
  <c r="T68" i="28"/>
  <c r="T27" i="28"/>
  <c r="T109" i="28"/>
  <c r="T79" i="28"/>
  <c r="R82" i="28"/>
  <c r="R42" i="28"/>
  <c r="R32" i="28"/>
  <c r="R45" i="28"/>
  <c r="R26" i="28"/>
  <c r="R62" i="28"/>
  <c r="R91" i="28"/>
  <c r="R24" i="28"/>
  <c r="R83" i="28"/>
  <c r="R57" i="28"/>
  <c r="R18" i="28"/>
  <c r="R22" i="28"/>
  <c r="R75" i="28"/>
  <c r="T81" i="27"/>
  <c r="T68" i="27"/>
  <c r="T30" i="27"/>
  <c r="T75" i="27"/>
  <c r="T17" i="27"/>
  <c r="T72" i="27"/>
  <c r="T7" i="27"/>
  <c r="T87" i="27"/>
  <c r="T57" i="27"/>
  <c r="T23" i="27"/>
  <c r="T109" i="27"/>
  <c r="T80" i="27"/>
  <c r="T44" i="27"/>
  <c r="Q74" i="26"/>
  <c r="Q59" i="26"/>
  <c r="T80" i="26"/>
  <c r="T8" i="26"/>
  <c r="T23" i="26"/>
  <c r="T18" i="26"/>
  <c r="T59" i="26"/>
  <c r="T50" i="26"/>
  <c r="T53" i="26"/>
  <c r="T55" i="26"/>
  <c r="T15" i="26"/>
  <c r="T16" i="26"/>
  <c r="T13" i="26"/>
  <c r="T72" i="26"/>
  <c r="T107" i="26"/>
  <c r="R66" i="26"/>
  <c r="R104" i="26"/>
  <c r="R48" i="26"/>
  <c r="R91" i="26"/>
  <c r="R77" i="26"/>
  <c r="R60" i="26"/>
  <c r="R50" i="26"/>
  <c r="R28" i="26"/>
  <c r="R31" i="26"/>
  <c r="R98" i="26"/>
  <c r="R71" i="26"/>
  <c r="R100" i="26"/>
  <c r="R78" i="27"/>
  <c r="R74" i="27"/>
  <c r="R54" i="27"/>
  <c r="R52" i="27"/>
  <c r="R76" i="27"/>
  <c r="R70" i="27"/>
  <c r="R66" i="27"/>
  <c r="R62" i="27"/>
  <c r="R53" i="27"/>
  <c r="R28" i="27"/>
  <c r="R24" i="27"/>
  <c r="R57" i="27"/>
  <c r="R56" i="27"/>
  <c r="T54" i="28"/>
  <c r="T65" i="28"/>
  <c r="T98" i="28"/>
  <c r="T71" i="28"/>
  <c r="T84" i="28"/>
  <c r="T15" i="28"/>
  <c r="T62" i="28"/>
  <c r="T66" i="28"/>
  <c r="T26" i="28"/>
  <c r="T83" i="28"/>
  <c r="T75" i="28"/>
  <c r="T106" i="28"/>
  <c r="T36" i="28"/>
  <c r="R60" i="28"/>
  <c r="R13" i="28"/>
  <c r="R35" i="28"/>
  <c r="R55" i="28"/>
  <c r="R81" i="28"/>
  <c r="R59" i="28"/>
  <c r="R8" i="28"/>
  <c r="R86" i="28"/>
  <c r="R102" i="28"/>
  <c r="R58" i="28"/>
  <c r="R89" i="28"/>
  <c r="R53" i="28"/>
  <c r="R99" i="28"/>
  <c r="T54" i="27"/>
  <c r="T33" i="27"/>
  <c r="T21" i="27"/>
  <c r="T43" i="27"/>
  <c r="T100" i="27"/>
  <c r="T101" i="27"/>
  <c r="T91" i="27"/>
  <c r="T66" i="27"/>
  <c r="T27" i="27"/>
  <c r="T61" i="27"/>
  <c r="T88" i="27"/>
  <c r="T47" i="27"/>
  <c r="T53" i="27"/>
  <c r="Q17" i="26"/>
  <c r="T11" i="26"/>
  <c r="T73" i="26"/>
  <c r="T81" i="26"/>
  <c r="T26" i="26"/>
  <c r="T52" i="26"/>
  <c r="T12" i="26"/>
  <c r="T14" i="26"/>
  <c r="T77" i="26"/>
  <c r="T90" i="26"/>
  <c r="T51" i="26"/>
  <c r="T38" i="26"/>
  <c r="T65" i="26"/>
  <c r="T37" i="26"/>
  <c r="R68" i="26"/>
  <c r="R74" i="26"/>
  <c r="R10" i="26"/>
  <c r="R87" i="26"/>
  <c r="R86" i="26"/>
  <c r="R38" i="26"/>
  <c r="R62" i="26"/>
  <c r="R23" i="26"/>
  <c r="R82" i="26"/>
  <c r="R70" i="26"/>
  <c r="R106" i="26"/>
  <c r="R41" i="26"/>
  <c r="R108" i="26"/>
  <c r="R46" i="27"/>
  <c r="R93" i="27"/>
  <c r="R37" i="27"/>
  <c r="R13" i="27"/>
  <c r="R97" i="27"/>
  <c r="R21" i="27"/>
  <c r="R85" i="27"/>
  <c r="R80" i="27"/>
  <c r="R68" i="27"/>
  <c r="R92" i="27"/>
  <c r="R15" i="27"/>
  <c r="R91" i="27"/>
  <c r="R20" i="27"/>
  <c r="T18" i="28"/>
  <c r="T92" i="28"/>
  <c r="T12" i="28"/>
  <c r="T42" i="28"/>
  <c r="T107" i="28"/>
  <c r="T77" i="28"/>
  <c r="T32" i="28"/>
  <c r="T57" i="28"/>
  <c r="T25" i="28"/>
  <c r="T43" i="28"/>
  <c r="T19" i="28"/>
  <c r="T100" i="28"/>
  <c r="T86" i="28"/>
  <c r="R21" i="28"/>
  <c r="R97" i="28"/>
  <c r="R30" i="28"/>
  <c r="R37" i="28"/>
  <c r="R108" i="28"/>
  <c r="R14" i="28"/>
  <c r="R56" i="28"/>
  <c r="R106" i="28"/>
  <c r="R20" i="28"/>
  <c r="R78" i="28"/>
  <c r="R70" i="28"/>
  <c r="R7" i="28"/>
  <c r="R19" i="28"/>
  <c r="T96" i="27"/>
  <c r="T95" i="27"/>
  <c r="T14" i="27"/>
  <c r="T108" i="27"/>
  <c r="T85" i="27"/>
  <c r="T38" i="27"/>
  <c r="T84" i="27"/>
  <c r="T31" i="27"/>
  <c r="T102" i="27"/>
  <c r="T60" i="27"/>
  <c r="T25" i="27"/>
  <c r="T105" i="27"/>
  <c r="T48" i="27"/>
  <c r="T75" i="26"/>
  <c r="T66" i="26"/>
  <c r="T69" i="26"/>
  <c r="T34" i="26"/>
  <c r="T64" i="26"/>
  <c r="T100" i="26"/>
  <c r="T78" i="26"/>
  <c r="T110" i="26"/>
  <c r="T87" i="26"/>
  <c r="T24" i="26"/>
  <c r="T56" i="26"/>
  <c r="T9" i="26"/>
  <c r="T54" i="26"/>
  <c r="R54" i="26"/>
  <c r="R51" i="26"/>
  <c r="R37" i="26"/>
  <c r="R26" i="26"/>
  <c r="R56" i="26"/>
  <c r="R95" i="26"/>
  <c r="R20" i="26"/>
  <c r="R58" i="26"/>
  <c r="R46" i="26"/>
  <c r="R105" i="26"/>
  <c r="R67" i="26"/>
  <c r="R83" i="26"/>
  <c r="R17" i="26"/>
  <c r="R29" i="27"/>
  <c r="R25" i="27"/>
  <c r="R48" i="27"/>
  <c r="R79" i="27"/>
  <c r="R101" i="27"/>
  <c r="R105" i="27"/>
  <c r="R100" i="27"/>
  <c r="R73" i="27"/>
  <c r="R45" i="27"/>
  <c r="R38" i="27"/>
  <c r="R30" i="27"/>
  <c r="R11" i="27"/>
  <c r="R7" i="27"/>
  <c r="Q76" i="28"/>
  <c r="T33" i="28"/>
  <c r="T60" i="28"/>
  <c r="T90" i="28"/>
  <c r="T46" i="28"/>
  <c r="T67" i="28"/>
  <c r="T80" i="28"/>
  <c r="T70" i="28"/>
  <c r="T24" i="28"/>
  <c r="T61" i="28"/>
  <c r="T22" i="28"/>
  <c r="T81" i="28"/>
  <c r="T53" i="28"/>
  <c r="T20" i="28"/>
  <c r="R36" i="28"/>
  <c r="R65" i="28"/>
  <c r="R98" i="28"/>
  <c r="R52" i="28"/>
  <c r="R50" i="28"/>
  <c r="R77" i="28"/>
  <c r="R34" i="28"/>
  <c r="R71" i="28"/>
  <c r="R68" i="28"/>
  <c r="R84" i="28"/>
  <c r="R9" i="28"/>
  <c r="R87" i="28"/>
  <c r="R93" i="28"/>
  <c r="T34" i="27"/>
  <c r="T63" i="27"/>
  <c r="T93" i="27"/>
  <c r="T77" i="27"/>
  <c r="T15" i="27"/>
  <c r="T37" i="27"/>
  <c r="T35" i="27"/>
  <c r="T22" i="27"/>
  <c r="T65" i="27"/>
  <c r="T11" i="27"/>
  <c r="T55" i="27"/>
  <c r="T86" i="27"/>
  <c r="T41" i="27"/>
  <c r="Q38" i="26"/>
  <c r="T108" i="26"/>
  <c r="T36" i="26"/>
  <c r="T30" i="26"/>
  <c r="T42" i="26"/>
  <c r="T45" i="26"/>
  <c r="T48" i="26"/>
  <c r="T95" i="26"/>
  <c r="T82" i="26"/>
  <c r="T43" i="26"/>
  <c r="T101" i="26"/>
  <c r="T60" i="26"/>
  <c r="T20" i="26"/>
  <c r="T62" i="26"/>
  <c r="R8" i="26"/>
  <c r="R30" i="26"/>
  <c r="R101" i="26"/>
  <c r="R52" i="26"/>
  <c r="R18" i="26"/>
  <c r="R73" i="26"/>
  <c r="R110" i="26"/>
  <c r="R14" i="26"/>
  <c r="R81" i="26"/>
  <c r="R59" i="26"/>
  <c r="R25" i="26"/>
  <c r="R69" i="26"/>
  <c r="R61" i="26"/>
  <c r="R36" i="27"/>
  <c r="R32" i="27"/>
  <c r="R81" i="27"/>
  <c r="R47" i="27"/>
  <c r="R65" i="27"/>
  <c r="R104" i="27"/>
  <c r="R89" i="27"/>
  <c r="R96" i="27"/>
  <c r="R39" i="27"/>
  <c r="R31" i="27"/>
  <c r="R23" i="27"/>
  <c r="R87" i="27"/>
  <c r="R22" i="27"/>
  <c r="Q46" i="28"/>
  <c r="Q53" i="28"/>
  <c r="Q66" i="28"/>
  <c r="K66" i="28" l="1"/>
  <c r="E66" i="28" s="1"/>
  <c r="I128" i="23" s="1"/>
  <c r="N128" i="23" s="1"/>
  <c r="K53" i="28"/>
  <c r="E53" i="28" s="1"/>
  <c r="I115" i="23" s="1"/>
  <c r="N115" i="23" s="1"/>
  <c r="K46" i="28"/>
  <c r="E46" i="28" s="1"/>
  <c r="I108" i="23" s="1"/>
  <c r="N108" i="23" s="1"/>
  <c r="L22" i="27"/>
  <c r="F22" i="27" s="1"/>
  <c r="K84" i="17" s="1"/>
  <c r="P84" i="17" s="1"/>
  <c r="L87" i="27"/>
  <c r="F87" i="27" s="1"/>
  <c r="K149" i="17" s="1"/>
  <c r="P149" i="17" s="1"/>
  <c r="L23" i="27"/>
  <c r="F23" i="27" s="1"/>
  <c r="K85" i="17" s="1"/>
  <c r="P85" i="17" s="1"/>
  <c r="L31" i="27"/>
  <c r="F31" i="27" s="1"/>
  <c r="K93" i="17" s="1"/>
  <c r="P93" i="17" s="1"/>
  <c r="L39" i="27"/>
  <c r="F39" i="27" s="1"/>
  <c r="K101" i="17" s="1"/>
  <c r="P101" i="17" s="1"/>
  <c r="L96" i="27"/>
  <c r="F96" i="27" s="1"/>
  <c r="K158" i="17" s="1"/>
  <c r="P158" i="17" s="1"/>
  <c r="L89" i="27"/>
  <c r="F89" i="27" s="1"/>
  <c r="K151" i="17" s="1"/>
  <c r="P151" i="17" s="1"/>
  <c r="L104" i="27"/>
  <c r="F104" i="27" s="1"/>
  <c r="K166" i="17" s="1"/>
  <c r="P166" i="17" s="1"/>
  <c r="L65" i="27"/>
  <c r="F65" i="27" s="1"/>
  <c r="K127" i="17" s="1"/>
  <c r="P127" i="17" s="1"/>
  <c r="L47" i="27"/>
  <c r="F47" i="27" s="1"/>
  <c r="K109" i="17" s="1"/>
  <c r="P109" i="17" s="1"/>
  <c r="L81" i="27"/>
  <c r="F81" i="27" s="1"/>
  <c r="K143" i="17" s="1"/>
  <c r="P143" i="17" s="1"/>
  <c r="L32" i="27"/>
  <c r="F32" i="27" s="1"/>
  <c r="K94" i="17" s="1"/>
  <c r="P94" i="17" s="1"/>
  <c r="L36" i="27"/>
  <c r="F36" i="27" s="1"/>
  <c r="K98" i="17" s="1"/>
  <c r="P98" i="17" s="1"/>
  <c r="L61" i="26"/>
  <c r="F61" i="26" s="1"/>
  <c r="K123" i="15" s="1"/>
  <c r="P123" i="15" s="1"/>
  <c r="L69" i="26"/>
  <c r="F69" i="26" s="1"/>
  <c r="K131" i="15" s="1"/>
  <c r="P131" i="15" s="1"/>
  <c r="L25" i="26"/>
  <c r="F25" i="26" s="1"/>
  <c r="K87" i="15" s="1"/>
  <c r="P87" i="15" s="1"/>
  <c r="L59" i="26"/>
  <c r="F59" i="26" s="1"/>
  <c r="K121" i="15" s="1"/>
  <c r="P121" i="15" s="1"/>
  <c r="L81" i="26"/>
  <c r="F81" i="26" s="1"/>
  <c r="K143" i="15" s="1"/>
  <c r="P143" i="15" s="1"/>
  <c r="L14" i="26"/>
  <c r="F14" i="26" s="1"/>
  <c r="K76" i="15" s="1"/>
  <c r="P76" i="15" s="1"/>
  <c r="L110" i="26"/>
  <c r="F110" i="26" s="1"/>
  <c r="K172" i="15" s="1"/>
  <c r="P172" i="15" s="1"/>
  <c r="L73" i="26"/>
  <c r="F73" i="26" s="1"/>
  <c r="K135" i="15" s="1"/>
  <c r="P135" i="15" s="1"/>
  <c r="L18" i="26"/>
  <c r="F18" i="26" s="1"/>
  <c r="K80" i="15" s="1"/>
  <c r="P80" i="15" s="1"/>
  <c r="L52" i="26"/>
  <c r="F52" i="26" s="1"/>
  <c r="K114" i="15" s="1"/>
  <c r="P114" i="15" s="1"/>
  <c r="L101" i="26"/>
  <c r="F101" i="26" s="1"/>
  <c r="K163" i="15" s="1"/>
  <c r="P163" i="15" s="1"/>
  <c r="L30" i="26"/>
  <c r="F30" i="26" s="1"/>
  <c r="K92" i="15" s="1"/>
  <c r="P92" i="15" s="1"/>
  <c r="L8" i="26"/>
  <c r="F8" i="26" s="1"/>
  <c r="K70" i="15" s="1"/>
  <c r="P70" i="15" s="1"/>
  <c r="N62" i="26"/>
  <c r="H62" i="26" s="1"/>
  <c r="L124" i="15" s="1"/>
  <c r="Q124" i="15" s="1"/>
  <c r="N20" i="26"/>
  <c r="H20" i="26" s="1"/>
  <c r="L82" i="15" s="1"/>
  <c r="Q82" i="15" s="1"/>
  <c r="N60" i="26"/>
  <c r="H60" i="26" s="1"/>
  <c r="L122" i="15" s="1"/>
  <c r="Q122" i="15" s="1"/>
  <c r="N101" i="26"/>
  <c r="H101" i="26" s="1"/>
  <c r="L163" i="15" s="1"/>
  <c r="Q163" i="15" s="1"/>
  <c r="N43" i="26"/>
  <c r="H43" i="26" s="1"/>
  <c r="L105" i="15" s="1"/>
  <c r="Q105" i="15" s="1"/>
  <c r="N82" i="26"/>
  <c r="H82" i="26" s="1"/>
  <c r="L144" i="15" s="1"/>
  <c r="Q144" i="15" s="1"/>
  <c r="N95" i="26"/>
  <c r="H95" i="26" s="1"/>
  <c r="L157" i="15" s="1"/>
  <c r="Q157" i="15" s="1"/>
  <c r="N48" i="26"/>
  <c r="H48" i="26" s="1"/>
  <c r="L110" i="15" s="1"/>
  <c r="Q110" i="15" s="1"/>
  <c r="N45" i="26"/>
  <c r="H45" i="26" s="1"/>
  <c r="L107" i="15" s="1"/>
  <c r="Q107" i="15" s="1"/>
  <c r="N42" i="26"/>
  <c r="H42" i="26" s="1"/>
  <c r="L104" i="15" s="1"/>
  <c r="Q104" i="15" s="1"/>
  <c r="N30" i="26"/>
  <c r="H30" i="26" s="1"/>
  <c r="L92" i="15" s="1"/>
  <c r="Q92" i="15" s="1"/>
  <c r="N36" i="26"/>
  <c r="H36" i="26" s="1"/>
  <c r="L98" i="15" s="1"/>
  <c r="Q98" i="15" s="1"/>
  <c r="N108" i="26"/>
  <c r="H108" i="26" s="1"/>
  <c r="L170" i="15" s="1"/>
  <c r="Q170" i="15" s="1"/>
  <c r="K38" i="26"/>
  <c r="E38" i="26" s="1"/>
  <c r="I100" i="15" s="1"/>
  <c r="N100" i="15" s="1"/>
  <c r="N41" i="27"/>
  <c r="H41" i="27" s="1"/>
  <c r="L103" i="17" s="1"/>
  <c r="Q103" i="17" s="1"/>
  <c r="N86" i="27"/>
  <c r="H86" i="27" s="1"/>
  <c r="L148" i="17" s="1"/>
  <c r="Q148" i="17" s="1"/>
  <c r="N55" i="27"/>
  <c r="H55" i="27" s="1"/>
  <c r="L117" i="17" s="1"/>
  <c r="Q117" i="17" s="1"/>
  <c r="N11" i="27"/>
  <c r="H11" i="27" s="1"/>
  <c r="L73" i="17" s="1"/>
  <c r="Q73" i="17" s="1"/>
  <c r="N65" i="27"/>
  <c r="H65" i="27" s="1"/>
  <c r="L127" i="17" s="1"/>
  <c r="Q127" i="17" s="1"/>
  <c r="N22" i="27"/>
  <c r="H22" i="27" s="1"/>
  <c r="L84" i="17" s="1"/>
  <c r="Q84" i="17" s="1"/>
  <c r="N35" i="27"/>
  <c r="H35" i="27" s="1"/>
  <c r="L97" i="17" s="1"/>
  <c r="Q97" i="17" s="1"/>
  <c r="N37" i="27"/>
  <c r="H37" i="27" s="1"/>
  <c r="L99" i="17" s="1"/>
  <c r="Q99" i="17" s="1"/>
  <c r="N15" i="27"/>
  <c r="H15" i="27" s="1"/>
  <c r="L77" i="17" s="1"/>
  <c r="Q77" i="17" s="1"/>
  <c r="N77" i="27"/>
  <c r="H77" i="27" s="1"/>
  <c r="L139" i="17" s="1"/>
  <c r="Q139" i="17" s="1"/>
  <c r="N93" i="27"/>
  <c r="H93" i="27" s="1"/>
  <c r="L155" i="17" s="1"/>
  <c r="Q155" i="17" s="1"/>
  <c r="N63" i="27"/>
  <c r="H63" i="27" s="1"/>
  <c r="L125" i="17" s="1"/>
  <c r="Q125" i="17" s="1"/>
  <c r="N34" i="27"/>
  <c r="H34" i="27" s="1"/>
  <c r="L96" i="17" s="1"/>
  <c r="Q96" i="17" s="1"/>
  <c r="L93" i="28"/>
  <c r="F93" i="28" s="1"/>
  <c r="K155" i="23" s="1"/>
  <c r="P155" i="23" s="1"/>
  <c r="L87" i="28"/>
  <c r="F87" i="28" s="1"/>
  <c r="K149" i="23" s="1"/>
  <c r="P149" i="23" s="1"/>
  <c r="L9" i="28"/>
  <c r="F9" i="28" s="1"/>
  <c r="K71" i="23" s="1"/>
  <c r="P71" i="23" s="1"/>
  <c r="L84" i="28"/>
  <c r="F84" i="28" s="1"/>
  <c r="K146" i="23" s="1"/>
  <c r="P146" i="23" s="1"/>
  <c r="L68" i="28"/>
  <c r="F68" i="28" s="1"/>
  <c r="K130" i="23" s="1"/>
  <c r="P130" i="23" s="1"/>
  <c r="L71" i="28"/>
  <c r="F71" i="28" s="1"/>
  <c r="K133" i="23" s="1"/>
  <c r="P133" i="23" s="1"/>
  <c r="L34" i="28"/>
  <c r="F34" i="28" s="1"/>
  <c r="K96" i="23" s="1"/>
  <c r="P96" i="23" s="1"/>
  <c r="L77" i="28"/>
  <c r="F77" i="28" s="1"/>
  <c r="K139" i="23" s="1"/>
  <c r="P139" i="23" s="1"/>
  <c r="L50" i="28"/>
  <c r="F50" i="28" s="1"/>
  <c r="K112" i="23" s="1"/>
  <c r="P112" i="23" s="1"/>
  <c r="L52" i="28"/>
  <c r="F52" i="28" s="1"/>
  <c r="K114" i="23" s="1"/>
  <c r="P114" i="23" s="1"/>
  <c r="L98" i="28"/>
  <c r="F98" i="28" s="1"/>
  <c r="K160" i="23" s="1"/>
  <c r="P160" i="23" s="1"/>
  <c r="L65" i="28"/>
  <c r="F65" i="28" s="1"/>
  <c r="K127" i="23" s="1"/>
  <c r="P127" i="23" s="1"/>
  <c r="L36" i="28"/>
  <c r="F36" i="28" s="1"/>
  <c r="K98" i="23" s="1"/>
  <c r="P98" i="23" s="1"/>
  <c r="N20" i="28"/>
  <c r="H20" i="28" s="1"/>
  <c r="L82" i="23" s="1"/>
  <c r="Q82" i="23" s="1"/>
  <c r="N53" i="28"/>
  <c r="H53" i="28" s="1"/>
  <c r="L115" i="23" s="1"/>
  <c r="Q115" i="23" s="1"/>
  <c r="N81" i="28"/>
  <c r="H81" i="28" s="1"/>
  <c r="L143" i="23" s="1"/>
  <c r="Q143" i="23" s="1"/>
  <c r="N22" i="28"/>
  <c r="H22" i="28" s="1"/>
  <c r="L84" i="23" s="1"/>
  <c r="Q84" i="23" s="1"/>
  <c r="N61" i="28"/>
  <c r="H61" i="28" s="1"/>
  <c r="L123" i="23" s="1"/>
  <c r="Q123" i="23" s="1"/>
  <c r="N24" i="28"/>
  <c r="H24" i="28" s="1"/>
  <c r="L86" i="23" s="1"/>
  <c r="Q86" i="23" s="1"/>
  <c r="N70" i="28"/>
  <c r="H70" i="28" s="1"/>
  <c r="L132" i="23" s="1"/>
  <c r="Q132" i="23" s="1"/>
  <c r="N80" i="28"/>
  <c r="H80" i="28" s="1"/>
  <c r="L142" i="23" s="1"/>
  <c r="Q142" i="23" s="1"/>
  <c r="N67" i="28"/>
  <c r="H67" i="28" s="1"/>
  <c r="L129" i="23" s="1"/>
  <c r="Q129" i="23" s="1"/>
  <c r="N46" i="28"/>
  <c r="H46" i="28" s="1"/>
  <c r="L108" i="23" s="1"/>
  <c r="Q108" i="23" s="1"/>
  <c r="N90" i="28"/>
  <c r="H90" i="28" s="1"/>
  <c r="L152" i="23" s="1"/>
  <c r="Q152" i="23" s="1"/>
  <c r="N60" i="28"/>
  <c r="H60" i="28" s="1"/>
  <c r="L122" i="23" s="1"/>
  <c r="Q122" i="23" s="1"/>
  <c r="N33" i="28"/>
  <c r="H33" i="28" s="1"/>
  <c r="L95" i="23" s="1"/>
  <c r="Q95" i="23" s="1"/>
  <c r="K76" i="28"/>
  <c r="E76" i="28" s="1"/>
  <c r="I138" i="23" s="1"/>
  <c r="N138" i="23" s="1"/>
  <c r="L7" i="27"/>
  <c r="F7" i="27" s="1"/>
  <c r="K69" i="17" s="1"/>
  <c r="P69" i="17" s="1"/>
  <c r="L11" i="27"/>
  <c r="F11" i="27" s="1"/>
  <c r="K73" i="17" s="1"/>
  <c r="P73" i="17" s="1"/>
  <c r="L30" i="27"/>
  <c r="F30" i="27" s="1"/>
  <c r="K92" i="17" s="1"/>
  <c r="P92" i="17" s="1"/>
  <c r="L38" i="27"/>
  <c r="F38" i="27" s="1"/>
  <c r="K100" i="17" s="1"/>
  <c r="P100" i="17" s="1"/>
  <c r="L45" i="27"/>
  <c r="F45" i="27" s="1"/>
  <c r="K107" i="17" s="1"/>
  <c r="P107" i="17" s="1"/>
  <c r="L73" i="27"/>
  <c r="F73" i="27" s="1"/>
  <c r="K135" i="17" s="1"/>
  <c r="P135" i="17" s="1"/>
  <c r="L100" i="27"/>
  <c r="F100" i="27" s="1"/>
  <c r="K162" i="17" s="1"/>
  <c r="P162" i="17" s="1"/>
  <c r="L105" i="27"/>
  <c r="F105" i="27" s="1"/>
  <c r="K167" i="17" s="1"/>
  <c r="P167" i="17" s="1"/>
  <c r="L101" i="27"/>
  <c r="F101" i="27" s="1"/>
  <c r="K163" i="17" s="1"/>
  <c r="P163" i="17" s="1"/>
  <c r="L79" i="27"/>
  <c r="F79" i="27" s="1"/>
  <c r="K141" i="17" s="1"/>
  <c r="P141" i="17" s="1"/>
  <c r="L48" i="27"/>
  <c r="F48" i="27" s="1"/>
  <c r="K110" i="17" s="1"/>
  <c r="P110" i="17" s="1"/>
  <c r="L25" i="27"/>
  <c r="F25" i="27" s="1"/>
  <c r="K87" i="17" s="1"/>
  <c r="P87" i="17" s="1"/>
  <c r="L29" i="27"/>
  <c r="F29" i="27" s="1"/>
  <c r="K91" i="17" s="1"/>
  <c r="P91" i="17" s="1"/>
  <c r="L17" i="26"/>
  <c r="F17" i="26" s="1"/>
  <c r="K79" i="15" s="1"/>
  <c r="P79" i="15" s="1"/>
  <c r="L83" i="26"/>
  <c r="F83" i="26" s="1"/>
  <c r="K145" i="15" s="1"/>
  <c r="P145" i="15" s="1"/>
  <c r="L67" i="26"/>
  <c r="F67" i="26" s="1"/>
  <c r="K129" i="15" s="1"/>
  <c r="P129" i="15" s="1"/>
  <c r="L105" i="26"/>
  <c r="F105" i="26" s="1"/>
  <c r="K167" i="15" s="1"/>
  <c r="P167" i="15" s="1"/>
  <c r="L46" i="26"/>
  <c r="F46" i="26" s="1"/>
  <c r="K108" i="15" s="1"/>
  <c r="P108" i="15" s="1"/>
  <c r="L58" i="26"/>
  <c r="F58" i="26" s="1"/>
  <c r="K120" i="15" s="1"/>
  <c r="P120" i="15" s="1"/>
  <c r="L20" i="26"/>
  <c r="F20" i="26" s="1"/>
  <c r="K82" i="15" s="1"/>
  <c r="P82" i="15" s="1"/>
  <c r="L95" i="26"/>
  <c r="F95" i="26" s="1"/>
  <c r="K157" i="15" s="1"/>
  <c r="P157" i="15" s="1"/>
  <c r="L56" i="26"/>
  <c r="F56" i="26" s="1"/>
  <c r="K118" i="15" s="1"/>
  <c r="P118" i="15" s="1"/>
  <c r="L26" i="26"/>
  <c r="F26" i="26" s="1"/>
  <c r="K88" i="15" s="1"/>
  <c r="P88" i="15" s="1"/>
  <c r="L37" i="26"/>
  <c r="F37" i="26" s="1"/>
  <c r="K99" i="15" s="1"/>
  <c r="P99" i="15" s="1"/>
  <c r="L51" i="26"/>
  <c r="F51" i="26" s="1"/>
  <c r="K113" i="15" s="1"/>
  <c r="P113" i="15" s="1"/>
  <c r="L54" i="26"/>
  <c r="F54" i="26" s="1"/>
  <c r="K116" i="15" s="1"/>
  <c r="P116" i="15" s="1"/>
  <c r="N54" i="26"/>
  <c r="H54" i="26" s="1"/>
  <c r="L116" i="15" s="1"/>
  <c r="Q116" i="15" s="1"/>
  <c r="N9" i="26"/>
  <c r="H9" i="26" s="1"/>
  <c r="L71" i="15" s="1"/>
  <c r="Q71" i="15" s="1"/>
  <c r="N56" i="26"/>
  <c r="H56" i="26" s="1"/>
  <c r="L118" i="15" s="1"/>
  <c r="Q118" i="15" s="1"/>
  <c r="N24" i="26"/>
  <c r="H24" i="26" s="1"/>
  <c r="L86" i="15" s="1"/>
  <c r="Q86" i="15" s="1"/>
  <c r="N87" i="26"/>
  <c r="H87" i="26" s="1"/>
  <c r="L149" i="15" s="1"/>
  <c r="Q149" i="15" s="1"/>
  <c r="N110" i="26"/>
  <c r="H110" i="26" s="1"/>
  <c r="L172" i="15" s="1"/>
  <c r="Q172" i="15" s="1"/>
  <c r="N78" i="26"/>
  <c r="H78" i="26" s="1"/>
  <c r="L140" i="15" s="1"/>
  <c r="Q140" i="15" s="1"/>
  <c r="N100" i="26"/>
  <c r="H100" i="26" s="1"/>
  <c r="L162" i="15" s="1"/>
  <c r="Q162" i="15" s="1"/>
  <c r="N64" i="26"/>
  <c r="H64" i="26" s="1"/>
  <c r="L126" i="15" s="1"/>
  <c r="Q126" i="15" s="1"/>
  <c r="N34" i="26"/>
  <c r="H34" i="26" s="1"/>
  <c r="L96" i="15" s="1"/>
  <c r="Q96" i="15" s="1"/>
  <c r="N69" i="26"/>
  <c r="H69" i="26" s="1"/>
  <c r="L131" i="15" s="1"/>
  <c r="Q131" i="15" s="1"/>
  <c r="N66" i="26"/>
  <c r="H66" i="26" s="1"/>
  <c r="L128" i="15" s="1"/>
  <c r="Q128" i="15" s="1"/>
  <c r="N75" i="26"/>
  <c r="H75" i="26" s="1"/>
  <c r="L137" i="15" s="1"/>
  <c r="Q137" i="15" s="1"/>
  <c r="N48" i="27"/>
  <c r="H48" i="27" s="1"/>
  <c r="L110" i="17" s="1"/>
  <c r="Q110" i="17" s="1"/>
  <c r="N105" i="27"/>
  <c r="H105" i="27" s="1"/>
  <c r="L167" i="17" s="1"/>
  <c r="Q167" i="17" s="1"/>
  <c r="N25" i="27"/>
  <c r="H25" i="27" s="1"/>
  <c r="L87" i="17" s="1"/>
  <c r="Q87" i="17" s="1"/>
  <c r="N60" i="27"/>
  <c r="H60" i="27" s="1"/>
  <c r="L122" i="17" s="1"/>
  <c r="Q122" i="17" s="1"/>
  <c r="N102" i="27"/>
  <c r="H102" i="27" s="1"/>
  <c r="L164" i="17" s="1"/>
  <c r="Q164" i="17" s="1"/>
  <c r="N31" i="27"/>
  <c r="H31" i="27" s="1"/>
  <c r="L93" i="17" s="1"/>
  <c r="Q93" i="17" s="1"/>
  <c r="N84" i="27"/>
  <c r="H84" i="27" s="1"/>
  <c r="L146" i="17" s="1"/>
  <c r="Q146" i="17" s="1"/>
  <c r="N38" i="27"/>
  <c r="H38" i="27" s="1"/>
  <c r="L100" i="17" s="1"/>
  <c r="Q100" i="17" s="1"/>
  <c r="N85" i="27"/>
  <c r="H85" i="27" s="1"/>
  <c r="L147" i="17" s="1"/>
  <c r="Q147" i="17" s="1"/>
  <c r="N108" i="27"/>
  <c r="H108" i="27" s="1"/>
  <c r="L170" i="17" s="1"/>
  <c r="Q170" i="17" s="1"/>
  <c r="N14" i="27"/>
  <c r="H14" i="27" s="1"/>
  <c r="L76" i="17" s="1"/>
  <c r="Q76" i="17" s="1"/>
  <c r="N95" i="27"/>
  <c r="H95" i="27" s="1"/>
  <c r="L157" i="17" s="1"/>
  <c r="Q157" i="17" s="1"/>
  <c r="N96" i="27"/>
  <c r="H96" i="27" s="1"/>
  <c r="L158" i="17" s="1"/>
  <c r="Q158" i="17" s="1"/>
  <c r="L19" i="28"/>
  <c r="F19" i="28" s="1"/>
  <c r="K81" i="23" s="1"/>
  <c r="P81" i="23" s="1"/>
  <c r="L7" i="28"/>
  <c r="F7" i="28" s="1"/>
  <c r="K69" i="23" s="1"/>
  <c r="P69" i="23" s="1"/>
  <c r="L70" i="28"/>
  <c r="F70" i="28" s="1"/>
  <c r="K132" i="23" s="1"/>
  <c r="P132" i="23" s="1"/>
  <c r="L78" i="28"/>
  <c r="F78" i="28" s="1"/>
  <c r="K140" i="23" s="1"/>
  <c r="P140" i="23" s="1"/>
  <c r="L20" i="28"/>
  <c r="F20" i="28" s="1"/>
  <c r="K82" i="23" s="1"/>
  <c r="P82" i="23" s="1"/>
  <c r="L106" i="28"/>
  <c r="F106" i="28" s="1"/>
  <c r="K168" i="23" s="1"/>
  <c r="P168" i="23" s="1"/>
  <c r="L56" i="28"/>
  <c r="F56" i="28" s="1"/>
  <c r="K118" i="23" s="1"/>
  <c r="P118" i="23" s="1"/>
  <c r="L14" i="28"/>
  <c r="F14" i="28" s="1"/>
  <c r="K76" i="23" s="1"/>
  <c r="P76" i="23" s="1"/>
  <c r="L108" i="28"/>
  <c r="F108" i="28" s="1"/>
  <c r="K170" i="23" s="1"/>
  <c r="P170" i="23" s="1"/>
  <c r="L37" i="28"/>
  <c r="F37" i="28" s="1"/>
  <c r="K99" i="23" s="1"/>
  <c r="P99" i="23" s="1"/>
  <c r="L30" i="28"/>
  <c r="F30" i="28" s="1"/>
  <c r="K92" i="23" s="1"/>
  <c r="P92" i="23" s="1"/>
  <c r="L97" i="28"/>
  <c r="F97" i="28" s="1"/>
  <c r="K159" i="23" s="1"/>
  <c r="P159" i="23" s="1"/>
  <c r="L21" i="28"/>
  <c r="F21" i="28" s="1"/>
  <c r="K83" i="23" s="1"/>
  <c r="P83" i="23" s="1"/>
  <c r="N86" i="28"/>
  <c r="H86" i="28" s="1"/>
  <c r="L148" i="23" s="1"/>
  <c r="Q148" i="23" s="1"/>
  <c r="N100" i="28"/>
  <c r="H100" i="28" s="1"/>
  <c r="L162" i="23" s="1"/>
  <c r="Q162" i="23" s="1"/>
  <c r="N19" i="28"/>
  <c r="H19" i="28" s="1"/>
  <c r="L81" i="23" s="1"/>
  <c r="Q81" i="23" s="1"/>
  <c r="N43" i="28"/>
  <c r="H43" i="28" s="1"/>
  <c r="L105" i="23" s="1"/>
  <c r="Q105" i="23" s="1"/>
  <c r="N25" i="28"/>
  <c r="H25" i="28" s="1"/>
  <c r="L87" i="23" s="1"/>
  <c r="Q87" i="23" s="1"/>
  <c r="N57" i="28"/>
  <c r="H57" i="28" s="1"/>
  <c r="L119" i="23" s="1"/>
  <c r="Q119" i="23" s="1"/>
  <c r="N32" i="28"/>
  <c r="H32" i="28" s="1"/>
  <c r="L94" i="23" s="1"/>
  <c r="Q94" i="23" s="1"/>
  <c r="N77" i="28"/>
  <c r="H77" i="28" s="1"/>
  <c r="L139" i="23" s="1"/>
  <c r="Q139" i="23" s="1"/>
  <c r="N107" i="28"/>
  <c r="H107" i="28" s="1"/>
  <c r="L169" i="23" s="1"/>
  <c r="Q169" i="23" s="1"/>
  <c r="N42" i="28"/>
  <c r="H42" i="28" s="1"/>
  <c r="L104" i="23" s="1"/>
  <c r="Q104" i="23" s="1"/>
  <c r="N12" i="28"/>
  <c r="H12" i="28" s="1"/>
  <c r="L74" i="23" s="1"/>
  <c r="Q74" i="23" s="1"/>
  <c r="N92" i="28"/>
  <c r="H92" i="28" s="1"/>
  <c r="L154" i="23" s="1"/>
  <c r="Q154" i="23" s="1"/>
  <c r="N18" i="28"/>
  <c r="H18" i="28" s="1"/>
  <c r="L80" i="23" s="1"/>
  <c r="Q80" i="23" s="1"/>
  <c r="L20" i="27"/>
  <c r="F20" i="27" s="1"/>
  <c r="K82" i="17" s="1"/>
  <c r="P82" i="17" s="1"/>
  <c r="L91" i="27"/>
  <c r="F91" i="27" s="1"/>
  <c r="K153" i="17" s="1"/>
  <c r="P153" i="17" s="1"/>
  <c r="L15" i="27"/>
  <c r="F15" i="27" s="1"/>
  <c r="K77" i="17" s="1"/>
  <c r="P77" i="17" s="1"/>
  <c r="L92" i="27"/>
  <c r="F92" i="27" s="1"/>
  <c r="K154" i="17" s="1"/>
  <c r="P154" i="17" s="1"/>
  <c r="L68" i="27"/>
  <c r="F68" i="27" s="1"/>
  <c r="K130" i="17" s="1"/>
  <c r="P130" i="17" s="1"/>
  <c r="L80" i="27"/>
  <c r="F80" i="27" s="1"/>
  <c r="K142" i="17" s="1"/>
  <c r="P142" i="17" s="1"/>
  <c r="L85" i="27"/>
  <c r="F85" i="27" s="1"/>
  <c r="K147" i="17" s="1"/>
  <c r="P147" i="17" s="1"/>
  <c r="L21" i="27"/>
  <c r="F21" i="27" s="1"/>
  <c r="K83" i="17" s="1"/>
  <c r="P83" i="17" s="1"/>
  <c r="L97" i="27"/>
  <c r="F97" i="27" s="1"/>
  <c r="K159" i="17" s="1"/>
  <c r="P159" i="17" s="1"/>
  <c r="L13" i="27"/>
  <c r="F13" i="27" s="1"/>
  <c r="K75" i="17" s="1"/>
  <c r="P75" i="17" s="1"/>
  <c r="L37" i="27"/>
  <c r="F37" i="27" s="1"/>
  <c r="K99" i="17" s="1"/>
  <c r="P99" i="17" s="1"/>
  <c r="L93" i="27"/>
  <c r="F93" i="27" s="1"/>
  <c r="K155" i="17" s="1"/>
  <c r="P155" i="17" s="1"/>
  <c r="L46" i="27"/>
  <c r="F46" i="27" s="1"/>
  <c r="K108" i="17" s="1"/>
  <c r="P108" i="17" s="1"/>
  <c r="L108" i="26"/>
  <c r="F108" i="26" s="1"/>
  <c r="K170" i="15" s="1"/>
  <c r="P170" i="15" s="1"/>
  <c r="L41" i="26"/>
  <c r="F41" i="26" s="1"/>
  <c r="K103" i="15" s="1"/>
  <c r="P103" i="15" s="1"/>
  <c r="L106" i="26"/>
  <c r="F106" i="26" s="1"/>
  <c r="K168" i="15" s="1"/>
  <c r="P168" i="15" s="1"/>
  <c r="L70" i="26"/>
  <c r="F70" i="26" s="1"/>
  <c r="K132" i="15" s="1"/>
  <c r="P132" i="15" s="1"/>
  <c r="L82" i="26"/>
  <c r="F82" i="26" s="1"/>
  <c r="K144" i="15" s="1"/>
  <c r="P144" i="15" s="1"/>
  <c r="L23" i="26"/>
  <c r="F23" i="26" s="1"/>
  <c r="K85" i="15" s="1"/>
  <c r="P85" i="15" s="1"/>
  <c r="L62" i="26"/>
  <c r="F62" i="26" s="1"/>
  <c r="K124" i="15" s="1"/>
  <c r="P124" i="15" s="1"/>
  <c r="L38" i="26"/>
  <c r="F38" i="26" s="1"/>
  <c r="K100" i="15" s="1"/>
  <c r="P100" i="15" s="1"/>
  <c r="L86" i="26"/>
  <c r="F86" i="26" s="1"/>
  <c r="K148" i="15" s="1"/>
  <c r="P148" i="15" s="1"/>
  <c r="L87" i="26"/>
  <c r="F87" i="26" s="1"/>
  <c r="K149" i="15" s="1"/>
  <c r="P149" i="15" s="1"/>
  <c r="L10" i="26"/>
  <c r="F10" i="26" s="1"/>
  <c r="K72" i="15" s="1"/>
  <c r="P72" i="15" s="1"/>
  <c r="L74" i="26"/>
  <c r="F74" i="26" s="1"/>
  <c r="K136" i="15" s="1"/>
  <c r="P136" i="15" s="1"/>
  <c r="L68" i="26"/>
  <c r="F68" i="26" s="1"/>
  <c r="K130" i="15" s="1"/>
  <c r="P130" i="15" s="1"/>
  <c r="N37" i="26"/>
  <c r="H37" i="26" s="1"/>
  <c r="L99" i="15" s="1"/>
  <c r="Q99" i="15" s="1"/>
  <c r="N65" i="26"/>
  <c r="H65" i="26" s="1"/>
  <c r="L127" i="15" s="1"/>
  <c r="Q127" i="15" s="1"/>
  <c r="N38" i="26"/>
  <c r="H38" i="26" s="1"/>
  <c r="L100" i="15" s="1"/>
  <c r="Q100" i="15" s="1"/>
  <c r="N51" i="26"/>
  <c r="H51" i="26" s="1"/>
  <c r="L113" i="15" s="1"/>
  <c r="Q113" i="15" s="1"/>
  <c r="N90" i="26"/>
  <c r="H90" i="26" s="1"/>
  <c r="L152" i="15" s="1"/>
  <c r="Q152" i="15" s="1"/>
  <c r="N77" i="26"/>
  <c r="H77" i="26" s="1"/>
  <c r="L139" i="15" s="1"/>
  <c r="Q139" i="15" s="1"/>
  <c r="N14" i="26"/>
  <c r="H14" i="26" s="1"/>
  <c r="L76" i="15" s="1"/>
  <c r="Q76" i="15" s="1"/>
  <c r="N12" i="26"/>
  <c r="H12" i="26" s="1"/>
  <c r="L74" i="15" s="1"/>
  <c r="Q74" i="15" s="1"/>
  <c r="N52" i="26"/>
  <c r="H52" i="26" s="1"/>
  <c r="L114" i="15" s="1"/>
  <c r="Q114" i="15" s="1"/>
  <c r="N26" i="26"/>
  <c r="H26" i="26" s="1"/>
  <c r="L88" i="15" s="1"/>
  <c r="Q88" i="15" s="1"/>
  <c r="N81" i="26"/>
  <c r="H81" i="26" s="1"/>
  <c r="L143" i="15" s="1"/>
  <c r="Q143" i="15" s="1"/>
  <c r="N73" i="26"/>
  <c r="H73" i="26" s="1"/>
  <c r="L135" i="15" s="1"/>
  <c r="Q135" i="15" s="1"/>
  <c r="N11" i="26"/>
  <c r="H11" i="26" s="1"/>
  <c r="L73" i="15" s="1"/>
  <c r="Q73" i="15" s="1"/>
  <c r="K17" i="26"/>
  <c r="E17" i="26" s="1"/>
  <c r="I79" i="15" s="1"/>
  <c r="N79" i="15" s="1"/>
  <c r="N53" i="27"/>
  <c r="H53" i="27" s="1"/>
  <c r="L115" i="17" s="1"/>
  <c r="Q115" i="17" s="1"/>
  <c r="N47" i="27"/>
  <c r="H47" i="27" s="1"/>
  <c r="L109" i="17" s="1"/>
  <c r="Q109" i="17" s="1"/>
  <c r="N88" i="27"/>
  <c r="H88" i="27" s="1"/>
  <c r="L150" i="17" s="1"/>
  <c r="Q150" i="17" s="1"/>
  <c r="N61" i="27"/>
  <c r="H61" i="27" s="1"/>
  <c r="L123" i="17" s="1"/>
  <c r="Q123" i="17" s="1"/>
  <c r="N27" i="27"/>
  <c r="H27" i="27" s="1"/>
  <c r="L89" i="17" s="1"/>
  <c r="Q89" i="17" s="1"/>
  <c r="N66" i="27"/>
  <c r="H66" i="27" s="1"/>
  <c r="L128" i="17" s="1"/>
  <c r="Q128" i="17" s="1"/>
  <c r="N91" i="27"/>
  <c r="H91" i="27" s="1"/>
  <c r="L153" i="17" s="1"/>
  <c r="Q153" i="17" s="1"/>
  <c r="N101" i="27"/>
  <c r="H101" i="27" s="1"/>
  <c r="L163" i="17" s="1"/>
  <c r="Q163" i="17" s="1"/>
  <c r="N100" i="27"/>
  <c r="H100" i="27" s="1"/>
  <c r="L162" i="17" s="1"/>
  <c r="Q162" i="17" s="1"/>
  <c r="N43" i="27"/>
  <c r="H43" i="27" s="1"/>
  <c r="L105" i="17" s="1"/>
  <c r="Q105" i="17" s="1"/>
  <c r="N21" i="27"/>
  <c r="H21" i="27" s="1"/>
  <c r="L83" i="17" s="1"/>
  <c r="Q83" i="17" s="1"/>
  <c r="N33" i="27"/>
  <c r="H33" i="27" s="1"/>
  <c r="L95" i="17" s="1"/>
  <c r="Q95" i="17" s="1"/>
  <c r="N54" i="27"/>
  <c r="H54" i="27" s="1"/>
  <c r="L116" i="17" s="1"/>
  <c r="Q116" i="17" s="1"/>
  <c r="L99" i="28"/>
  <c r="F99" i="28" s="1"/>
  <c r="K161" i="23" s="1"/>
  <c r="P161" i="23" s="1"/>
  <c r="L53" i="28"/>
  <c r="F53" i="28" s="1"/>
  <c r="K115" i="23" s="1"/>
  <c r="P115" i="23" s="1"/>
  <c r="L89" i="28"/>
  <c r="F89" i="28" s="1"/>
  <c r="K151" i="23" s="1"/>
  <c r="P151" i="23" s="1"/>
  <c r="L58" i="28"/>
  <c r="F58" i="28" s="1"/>
  <c r="K120" i="23" s="1"/>
  <c r="P120" i="23" s="1"/>
  <c r="L102" i="28"/>
  <c r="F102" i="28" s="1"/>
  <c r="K164" i="23" s="1"/>
  <c r="P164" i="23" s="1"/>
  <c r="L86" i="28"/>
  <c r="F86" i="28" s="1"/>
  <c r="K148" i="23" s="1"/>
  <c r="P148" i="23" s="1"/>
  <c r="L8" i="28"/>
  <c r="F8" i="28" s="1"/>
  <c r="K70" i="23" s="1"/>
  <c r="P70" i="23" s="1"/>
  <c r="L59" i="28"/>
  <c r="F59" i="28" s="1"/>
  <c r="K121" i="23" s="1"/>
  <c r="P121" i="23" s="1"/>
  <c r="L81" i="28"/>
  <c r="F81" i="28" s="1"/>
  <c r="K143" i="23" s="1"/>
  <c r="P143" i="23" s="1"/>
  <c r="L55" i="28"/>
  <c r="F55" i="28" s="1"/>
  <c r="K117" i="23" s="1"/>
  <c r="P117" i="23" s="1"/>
  <c r="L35" i="28"/>
  <c r="F35" i="28" s="1"/>
  <c r="K97" i="23" s="1"/>
  <c r="P97" i="23" s="1"/>
  <c r="L13" i="28"/>
  <c r="F13" i="28" s="1"/>
  <c r="K75" i="23" s="1"/>
  <c r="P75" i="23" s="1"/>
  <c r="L60" i="28"/>
  <c r="F60" i="28" s="1"/>
  <c r="K122" i="23" s="1"/>
  <c r="P122" i="23" s="1"/>
  <c r="N36" i="28"/>
  <c r="H36" i="28" s="1"/>
  <c r="L98" i="23" s="1"/>
  <c r="Q98" i="23" s="1"/>
  <c r="N106" i="28"/>
  <c r="H106" i="28" s="1"/>
  <c r="L168" i="23" s="1"/>
  <c r="Q168" i="23" s="1"/>
  <c r="N75" i="28"/>
  <c r="H75" i="28" s="1"/>
  <c r="L137" i="23" s="1"/>
  <c r="Q137" i="23" s="1"/>
  <c r="N83" i="28"/>
  <c r="H83" i="28" s="1"/>
  <c r="L145" i="23" s="1"/>
  <c r="Q145" i="23" s="1"/>
  <c r="N26" i="28"/>
  <c r="H26" i="28" s="1"/>
  <c r="L88" i="23" s="1"/>
  <c r="Q88" i="23" s="1"/>
  <c r="N66" i="28"/>
  <c r="H66" i="28" s="1"/>
  <c r="L128" i="23" s="1"/>
  <c r="Q128" i="23" s="1"/>
  <c r="N62" i="28"/>
  <c r="H62" i="28" s="1"/>
  <c r="L124" i="23" s="1"/>
  <c r="Q124" i="23" s="1"/>
  <c r="N15" i="28"/>
  <c r="H15" i="28" s="1"/>
  <c r="L77" i="23" s="1"/>
  <c r="Q77" i="23" s="1"/>
  <c r="N84" i="28"/>
  <c r="H84" i="28" s="1"/>
  <c r="L146" i="23" s="1"/>
  <c r="Q146" i="23" s="1"/>
  <c r="N71" i="28"/>
  <c r="H71" i="28" s="1"/>
  <c r="L133" i="23" s="1"/>
  <c r="Q133" i="23" s="1"/>
  <c r="N98" i="28"/>
  <c r="H98" i="28" s="1"/>
  <c r="L160" i="23" s="1"/>
  <c r="Q160" i="23" s="1"/>
  <c r="N65" i="28"/>
  <c r="H65" i="28" s="1"/>
  <c r="L127" i="23" s="1"/>
  <c r="Q127" i="23" s="1"/>
  <c r="N54" i="28"/>
  <c r="H54" i="28" s="1"/>
  <c r="L116" i="23" s="1"/>
  <c r="Q116" i="23" s="1"/>
  <c r="L56" i="27"/>
  <c r="F56" i="27" s="1"/>
  <c r="K118" i="17" s="1"/>
  <c r="P118" i="17" s="1"/>
  <c r="L57" i="27"/>
  <c r="F57" i="27" s="1"/>
  <c r="K119" i="17" s="1"/>
  <c r="P119" i="17" s="1"/>
  <c r="L24" i="27"/>
  <c r="F24" i="27" s="1"/>
  <c r="K86" i="17" s="1"/>
  <c r="P86" i="17" s="1"/>
  <c r="L28" i="27"/>
  <c r="F28" i="27" s="1"/>
  <c r="K90" i="17" s="1"/>
  <c r="P90" i="17" s="1"/>
  <c r="L53" i="27"/>
  <c r="F53" i="27" s="1"/>
  <c r="K115" i="17" s="1"/>
  <c r="P115" i="17" s="1"/>
  <c r="L62" i="27"/>
  <c r="F62" i="27" s="1"/>
  <c r="K124" i="17" s="1"/>
  <c r="P124" i="17" s="1"/>
  <c r="L66" i="27"/>
  <c r="F66" i="27" s="1"/>
  <c r="K128" i="17" s="1"/>
  <c r="P128" i="17" s="1"/>
  <c r="L70" i="27"/>
  <c r="F70" i="27" s="1"/>
  <c r="K132" i="17" s="1"/>
  <c r="P132" i="17" s="1"/>
  <c r="L76" i="27"/>
  <c r="F76" i="27" s="1"/>
  <c r="K138" i="17" s="1"/>
  <c r="P138" i="17" s="1"/>
  <c r="L52" i="27"/>
  <c r="F52" i="27" s="1"/>
  <c r="K114" i="17" s="1"/>
  <c r="P114" i="17" s="1"/>
  <c r="L54" i="27"/>
  <c r="F54" i="27" s="1"/>
  <c r="K116" i="17" s="1"/>
  <c r="P116" i="17" s="1"/>
  <c r="L74" i="27"/>
  <c r="F74" i="27" s="1"/>
  <c r="K136" i="17" s="1"/>
  <c r="P136" i="17" s="1"/>
  <c r="L78" i="27"/>
  <c r="F78" i="27" s="1"/>
  <c r="K140" i="17" s="1"/>
  <c r="P140" i="17" s="1"/>
  <c r="L100" i="26"/>
  <c r="F100" i="26" s="1"/>
  <c r="K162" i="15" s="1"/>
  <c r="P162" i="15" s="1"/>
  <c r="L71" i="26"/>
  <c r="F71" i="26" s="1"/>
  <c r="K133" i="15" s="1"/>
  <c r="P133" i="15" s="1"/>
  <c r="L98" i="26"/>
  <c r="F98" i="26" s="1"/>
  <c r="K160" i="15" s="1"/>
  <c r="P160" i="15" s="1"/>
  <c r="L31" i="26"/>
  <c r="F31" i="26" s="1"/>
  <c r="K93" i="15" s="1"/>
  <c r="P93" i="15" s="1"/>
  <c r="L28" i="26"/>
  <c r="F28" i="26" s="1"/>
  <c r="K90" i="15" s="1"/>
  <c r="P90" i="15" s="1"/>
  <c r="L50" i="26"/>
  <c r="F50" i="26" s="1"/>
  <c r="K112" i="15" s="1"/>
  <c r="P112" i="15" s="1"/>
  <c r="L60" i="26"/>
  <c r="F60" i="26" s="1"/>
  <c r="K122" i="15" s="1"/>
  <c r="P122" i="15" s="1"/>
  <c r="L77" i="26"/>
  <c r="F77" i="26" s="1"/>
  <c r="K139" i="15" s="1"/>
  <c r="P139" i="15" s="1"/>
  <c r="L91" i="26"/>
  <c r="F91" i="26" s="1"/>
  <c r="K153" i="15" s="1"/>
  <c r="P153" i="15" s="1"/>
  <c r="L48" i="26"/>
  <c r="F48" i="26" s="1"/>
  <c r="K110" i="15" s="1"/>
  <c r="P110" i="15" s="1"/>
  <c r="L104" i="26"/>
  <c r="F104" i="26" s="1"/>
  <c r="K166" i="15" s="1"/>
  <c r="P166" i="15" s="1"/>
  <c r="L66" i="26"/>
  <c r="F66" i="26" s="1"/>
  <c r="K128" i="15" s="1"/>
  <c r="P128" i="15" s="1"/>
  <c r="N107" i="26"/>
  <c r="H107" i="26" s="1"/>
  <c r="L169" i="15" s="1"/>
  <c r="Q169" i="15" s="1"/>
  <c r="N72" i="26"/>
  <c r="H72" i="26" s="1"/>
  <c r="L134" i="15" s="1"/>
  <c r="Q134" i="15" s="1"/>
  <c r="N13" i="26"/>
  <c r="H13" i="26" s="1"/>
  <c r="L75" i="15" s="1"/>
  <c r="Q75" i="15" s="1"/>
  <c r="N16" i="26"/>
  <c r="H16" i="26" s="1"/>
  <c r="L78" i="15" s="1"/>
  <c r="Q78" i="15" s="1"/>
  <c r="N15" i="26"/>
  <c r="H15" i="26" s="1"/>
  <c r="L77" i="15" s="1"/>
  <c r="Q77" i="15" s="1"/>
  <c r="N55" i="26"/>
  <c r="H55" i="26" s="1"/>
  <c r="L117" i="15" s="1"/>
  <c r="Q117" i="15" s="1"/>
  <c r="N53" i="26"/>
  <c r="H53" i="26" s="1"/>
  <c r="L115" i="15" s="1"/>
  <c r="Q115" i="15" s="1"/>
  <c r="N50" i="26"/>
  <c r="H50" i="26" s="1"/>
  <c r="L112" i="15" s="1"/>
  <c r="Q112" i="15" s="1"/>
  <c r="N59" i="26"/>
  <c r="H59" i="26" s="1"/>
  <c r="L121" i="15" s="1"/>
  <c r="Q121" i="15" s="1"/>
  <c r="N18" i="26"/>
  <c r="H18" i="26" s="1"/>
  <c r="L80" i="15" s="1"/>
  <c r="Q80" i="15" s="1"/>
  <c r="N23" i="26"/>
  <c r="H23" i="26" s="1"/>
  <c r="L85" i="15" s="1"/>
  <c r="Q85" i="15" s="1"/>
  <c r="N8" i="26"/>
  <c r="H8" i="26" s="1"/>
  <c r="L70" i="15" s="1"/>
  <c r="Q70" i="15" s="1"/>
  <c r="N80" i="26"/>
  <c r="H80" i="26" s="1"/>
  <c r="L142" i="15" s="1"/>
  <c r="Q142" i="15" s="1"/>
  <c r="K59" i="26"/>
  <c r="E59" i="26" s="1"/>
  <c r="I121" i="15" s="1"/>
  <c r="N121" i="15" s="1"/>
  <c r="K74" i="26"/>
  <c r="E74" i="26" s="1"/>
  <c r="I136" i="15" s="1"/>
  <c r="N136" i="15" s="1"/>
  <c r="N44" i="27"/>
  <c r="H44" i="27" s="1"/>
  <c r="L106" i="17" s="1"/>
  <c r="Q106" i="17" s="1"/>
  <c r="N80" i="27"/>
  <c r="H80" i="27" s="1"/>
  <c r="L142" i="17" s="1"/>
  <c r="Q142" i="17" s="1"/>
  <c r="N109" i="27"/>
  <c r="H109" i="27" s="1"/>
  <c r="L171" i="17" s="1"/>
  <c r="Q171" i="17" s="1"/>
  <c r="N23" i="27"/>
  <c r="H23" i="27" s="1"/>
  <c r="L85" i="17" s="1"/>
  <c r="Q85" i="17" s="1"/>
  <c r="N57" i="27"/>
  <c r="H57" i="27" s="1"/>
  <c r="L119" i="17" s="1"/>
  <c r="Q119" i="17" s="1"/>
  <c r="N87" i="27"/>
  <c r="H87" i="27" s="1"/>
  <c r="L149" i="17" s="1"/>
  <c r="Q149" i="17" s="1"/>
  <c r="N7" i="27"/>
  <c r="H7" i="27" s="1"/>
  <c r="L69" i="17" s="1"/>
  <c r="Q69" i="17" s="1"/>
  <c r="N72" i="27"/>
  <c r="H72" i="27" s="1"/>
  <c r="L134" i="17" s="1"/>
  <c r="Q134" i="17" s="1"/>
  <c r="N17" i="27"/>
  <c r="H17" i="27" s="1"/>
  <c r="L79" i="17" s="1"/>
  <c r="Q79" i="17" s="1"/>
  <c r="N75" i="27"/>
  <c r="H75" i="27" s="1"/>
  <c r="L137" i="17" s="1"/>
  <c r="Q137" i="17" s="1"/>
  <c r="N30" i="27"/>
  <c r="H30" i="27" s="1"/>
  <c r="L92" i="17" s="1"/>
  <c r="Q92" i="17" s="1"/>
  <c r="N68" i="27"/>
  <c r="H68" i="27" s="1"/>
  <c r="L130" i="17" s="1"/>
  <c r="Q130" i="17" s="1"/>
  <c r="N81" i="27"/>
  <c r="H81" i="27" s="1"/>
  <c r="L143" i="17" s="1"/>
  <c r="Q143" i="17" s="1"/>
  <c r="L75" i="28"/>
  <c r="F75" i="28" s="1"/>
  <c r="K137" i="23" s="1"/>
  <c r="P137" i="23" s="1"/>
  <c r="L22" i="28"/>
  <c r="F22" i="28" s="1"/>
  <c r="K84" i="23" s="1"/>
  <c r="P84" i="23" s="1"/>
  <c r="L18" i="28"/>
  <c r="F18" i="28" s="1"/>
  <c r="K80" i="23" s="1"/>
  <c r="P80" i="23" s="1"/>
  <c r="L57" i="28"/>
  <c r="F57" i="28" s="1"/>
  <c r="K119" i="23" s="1"/>
  <c r="P119" i="23" s="1"/>
  <c r="L83" i="28"/>
  <c r="F83" i="28" s="1"/>
  <c r="K145" i="23" s="1"/>
  <c r="P145" i="23" s="1"/>
  <c r="L24" i="28"/>
  <c r="F24" i="28" s="1"/>
  <c r="K86" i="23" s="1"/>
  <c r="P86" i="23" s="1"/>
  <c r="L91" i="28"/>
  <c r="F91" i="28" s="1"/>
  <c r="K153" i="23" s="1"/>
  <c r="P153" i="23" s="1"/>
  <c r="L62" i="28"/>
  <c r="F62" i="28" s="1"/>
  <c r="K124" i="23" s="1"/>
  <c r="P124" i="23" s="1"/>
  <c r="L26" i="28"/>
  <c r="F26" i="28" s="1"/>
  <c r="K88" i="23" s="1"/>
  <c r="P88" i="23" s="1"/>
  <c r="L45" i="28"/>
  <c r="F45" i="28" s="1"/>
  <c r="K107" i="23" s="1"/>
  <c r="P107" i="23" s="1"/>
  <c r="L32" i="28"/>
  <c r="F32" i="28" s="1"/>
  <c r="K94" i="23" s="1"/>
  <c r="P94" i="23" s="1"/>
  <c r="L42" i="28"/>
  <c r="F42" i="28" s="1"/>
  <c r="K104" i="23" s="1"/>
  <c r="P104" i="23" s="1"/>
  <c r="L82" i="28"/>
  <c r="F82" i="28" s="1"/>
  <c r="K144" i="23" s="1"/>
  <c r="P144" i="23" s="1"/>
  <c r="N79" i="28"/>
  <c r="H79" i="28" s="1"/>
  <c r="L141" i="23" s="1"/>
  <c r="Q141" i="23" s="1"/>
  <c r="N109" i="28"/>
  <c r="H109" i="28" s="1"/>
  <c r="L171" i="23" s="1"/>
  <c r="Q171" i="23" s="1"/>
  <c r="N27" i="28"/>
  <c r="H27" i="28" s="1"/>
  <c r="L89" i="23" s="1"/>
  <c r="Q89" i="23" s="1"/>
  <c r="N68" i="28"/>
  <c r="H68" i="28" s="1"/>
  <c r="L130" i="23" s="1"/>
  <c r="Q130" i="23" s="1"/>
  <c r="N47" i="28"/>
  <c r="H47" i="28" s="1"/>
  <c r="L109" i="23" s="1"/>
  <c r="Q109" i="23" s="1"/>
  <c r="N37" i="28"/>
  <c r="H37" i="28" s="1"/>
  <c r="L99" i="23" s="1"/>
  <c r="Q99" i="23" s="1"/>
  <c r="N93" i="28"/>
  <c r="H93" i="28" s="1"/>
  <c r="L155" i="23" s="1"/>
  <c r="Q155" i="23" s="1"/>
  <c r="N40" i="28"/>
  <c r="H40" i="28" s="1"/>
  <c r="L102" i="23" s="1"/>
  <c r="Q102" i="23" s="1"/>
  <c r="N44" i="28"/>
  <c r="H44" i="28" s="1"/>
  <c r="L106" i="23" s="1"/>
  <c r="Q106" i="23" s="1"/>
  <c r="N48" i="28"/>
  <c r="H48" i="28" s="1"/>
  <c r="L110" i="23" s="1"/>
  <c r="Q110" i="23" s="1"/>
  <c r="N29" i="28"/>
  <c r="H29" i="28" s="1"/>
  <c r="L91" i="23" s="1"/>
  <c r="Q91" i="23" s="1"/>
  <c r="N7" i="28"/>
  <c r="H7" i="28" s="1"/>
  <c r="L69" i="23" s="1"/>
  <c r="Q69" i="23" s="1"/>
  <c r="N63" i="28"/>
  <c r="H63" i="28" s="1"/>
  <c r="L125" i="23" s="1"/>
  <c r="Q125" i="23" s="1"/>
  <c r="K44" i="28"/>
  <c r="E44" i="28" s="1"/>
  <c r="I106" i="23" s="1"/>
  <c r="N106" i="23" s="1"/>
  <c r="L90" i="27"/>
  <c r="F90" i="27" s="1"/>
  <c r="K152" i="17" s="1"/>
  <c r="P152" i="17" s="1"/>
  <c r="L108" i="27"/>
  <c r="F108" i="27" s="1"/>
  <c r="K170" i="17" s="1"/>
  <c r="P170" i="17" s="1"/>
  <c r="L61" i="27"/>
  <c r="F61" i="27" s="1"/>
  <c r="K123" i="17" s="1"/>
  <c r="P123" i="17" s="1"/>
  <c r="L88" i="27"/>
  <c r="F88" i="27" s="1"/>
  <c r="K150" i="17" s="1"/>
  <c r="P150" i="17" s="1"/>
  <c r="L58" i="27"/>
  <c r="F58" i="27" s="1"/>
  <c r="K120" i="17" s="1"/>
  <c r="P120" i="17" s="1"/>
  <c r="L59" i="27"/>
  <c r="F59" i="27" s="1"/>
  <c r="K121" i="17" s="1"/>
  <c r="P121" i="17" s="1"/>
  <c r="L63" i="27"/>
  <c r="F63" i="27" s="1"/>
  <c r="K125" i="17" s="1"/>
  <c r="P125" i="17" s="1"/>
  <c r="L67" i="27"/>
  <c r="F67" i="27" s="1"/>
  <c r="K129" i="17" s="1"/>
  <c r="P129" i="17" s="1"/>
  <c r="L40" i="27"/>
  <c r="F40" i="27" s="1"/>
  <c r="K102" i="17" s="1"/>
  <c r="P102" i="17" s="1"/>
  <c r="L16" i="27"/>
  <c r="F16" i="27" s="1"/>
  <c r="K78" i="17" s="1"/>
  <c r="P78" i="17" s="1"/>
  <c r="L86" i="27"/>
  <c r="F86" i="27" s="1"/>
  <c r="K148" i="17" s="1"/>
  <c r="P148" i="17" s="1"/>
  <c r="L106" i="27"/>
  <c r="F106" i="27" s="1"/>
  <c r="K168" i="17" s="1"/>
  <c r="P168" i="17" s="1"/>
  <c r="L110" i="27"/>
  <c r="F110" i="27" s="1"/>
  <c r="K172" i="17" s="1"/>
  <c r="P172" i="17" s="1"/>
  <c r="L89" i="26"/>
  <c r="F89" i="26" s="1"/>
  <c r="K151" i="15" s="1"/>
  <c r="P151" i="15" s="1"/>
  <c r="L103" i="26"/>
  <c r="F103" i="26" s="1"/>
  <c r="K165" i="15" s="1"/>
  <c r="P165" i="15" s="1"/>
  <c r="L45" i="26"/>
  <c r="F45" i="26" s="1"/>
  <c r="K107" i="15" s="1"/>
  <c r="P107" i="15" s="1"/>
  <c r="L55" i="26"/>
  <c r="F55" i="26" s="1"/>
  <c r="K117" i="15" s="1"/>
  <c r="P117" i="15" s="1"/>
  <c r="L36" i="26"/>
  <c r="F36" i="26" s="1"/>
  <c r="K98" i="15" s="1"/>
  <c r="P98" i="15" s="1"/>
  <c r="L94" i="26"/>
  <c r="F94" i="26" s="1"/>
  <c r="K156" i="15" s="1"/>
  <c r="P156" i="15" s="1"/>
  <c r="L80" i="26"/>
  <c r="F80" i="26" s="1"/>
  <c r="K142" i="15" s="1"/>
  <c r="P142" i="15" s="1"/>
  <c r="L34" i="26"/>
  <c r="F34" i="26" s="1"/>
  <c r="K96" i="15" s="1"/>
  <c r="P96" i="15" s="1"/>
  <c r="L13" i="26"/>
  <c r="F13" i="26" s="1"/>
  <c r="K75" i="15" s="1"/>
  <c r="P75" i="15" s="1"/>
  <c r="L27" i="26"/>
  <c r="F27" i="26" s="1"/>
  <c r="K89" i="15" s="1"/>
  <c r="P89" i="15" s="1"/>
  <c r="L78" i="26"/>
  <c r="F78" i="26" s="1"/>
  <c r="K140" i="15" s="1"/>
  <c r="P140" i="15" s="1"/>
  <c r="L15" i="26"/>
  <c r="F15" i="26" s="1"/>
  <c r="K77" i="15" s="1"/>
  <c r="P77" i="15" s="1"/>
  <c r="L40" i="26"/>
  <c r="F40" i="26" s="1"/>
  <c r="K102" i="15" s="1"/>
  <c r="P102" i="15" s="1"/>
  <c r="N57" i="26"/>
  <c r="H57" i="26" s="1"/>
  <c r="L119" i="15" s="1"/>
  <c r="Q119" i="15" s="1"/>
  <c r="N46" i="26"/>
  <c r="H46" i="26" s="1"/>
  <c r="L108" i="15" s="1"/>
  <c r="Q108" i="15" s="1"/>
  <c r="N91" i="26"/>
  <c r="H91" i="26" s="1"/>
  <c r="L153" i="15" s="1"/>
  <c r="Q153" i="15" s="1"/>
  <c r="N98" i="26"/>
  <c r="H98" i="26" s="1"/>
  <c r="L160" i="15" s="1"/>
  <c r="Q160" i="15" s="1"/>
  <c r="N85" i="26"/>
  <c r="H85" i="26" s="1"/>
  <c r="L147" i="15" s="1"/>
  <c r="Q147" i="15" s="1"/>
  <c r="N27" i="26"/>
  <c r="H27" i="26" s="1"/>
  <c r="L89" i="15" s="1"/>
  <c r="Q89" i="15" s="1"/>
  <c r="N96" i="26"/>
  <c r="H96" i="26" s="1"/>
  <c r="L158" i="15" s="1"/>
  <c r="Q158" i="15" s="1"/>
  <c r="N33" i="26"/>
  <c r="H33" i="26" s="1"/>
  <c r="L95" i="15" s="1"/>
  <c r="Q95" i="15" s="1"/>
  <c r="N89" i="26"/>
  <c r="H89" i="26" s="1"/>
  <c r="L151" i="15" s="1"/>
  <c r="Q151" i="15" s="1"/>
  <c r="N10" i="26"/>
  <c r="H10" i="26" s="1"/>
  <c r="L72" i="15" s="1"/>
  <c r="Q72" i="15" s="1"/>
  <c r="N83" i="26"/>
  <c r="H83" i="26" s="1"/>
  <c r="L145" i="15" s="1"/>
  <c r="Q145" i="15" s="1"/>
  <c r="N86" i="26"/>
  <c r="H86" i="26" s="1"/>
  <c r="L148" i="15" s="1"/>
  <c r="Q148" i="15" s="1"/>
  <c r="N102" i="26"/>
  <c r="H102" i="26" s="1"/>
  <c r="L164" i="15" s="1"/>
  <c r="Q164" i="15" s="1"/>
  <c r="K104" i="26"/>
  <c r="E104" i="26" s="1"/>
  <c r="I166" i="15" s="1"/>
  <c r="N166" i="15" s="1"/>
  <c r="K90" i="26"/>
  <c r="E90" i="26" s="1"/>
  <c r="I152" i="15" s="1"/>
  <c r="N152" i="15" s="1"/>
  <c r="N104" i="27"/>
  <c r="H104" i="27" s="1"/>
  <c r="L166" i="17" s="1"/>
  <c r="Q166" i="17" s="1"/>
  <c r="N70" i="27"/>
  <c r="H70" i="27" s="1"/>
  <c r="L132" i="17" s="1"/>
  <c r="Q132" i="17" s="1"/>
  <c r="N69" i="27"/>
  <c r="H69" i="27" s="1"/>
  <c r="L131" i="17" s="1"/>
  <c r="Q131" i="17" s="1"/>
  <c r="N52" i="27"/>
  <c r="H52" i="27" s="1"/>
  <c r="L114" i="17" s="1"/>
  <c r="Q114" i="17" s="1"/>
  <c r="N83" i="27"/>
  <c r="H83" i="27" s="1"/>
  <c r="L145" i="17" s="1"/>
  <c r="Q145" i="17" s="1"/>
  <c r="N20" i="27"/>
  <c r="H20" i="27" s="1"/>
  <c r="L82" i="17" s="1"/>
  <c r="Q82" i="17" s="1"/>
  <c r="N62" i="27"/>
  <c r="H62" i="27" s="1"/>
  <c r="L124" i="17" s="1"/>
  <c r="Q124" i="17" s="1"/>
  <c r="N90" i="27"/>
  <c r="H90" i="27" s="1"/>
  <c r="L152" i="17" s="1"/>
  <c r="Q152" i="17" s="1"/>
  <c r="N40" i="27"/>
  <c r="H40" i="27" s="1"/>
  <c r="L102" i="17" s="1"/>
  <c r="Q102" i="17" s="1"/>
  <c r="N107" i="27"/>
  <c r="H107" i="27" s="1"/>
  <c r="L169" i="17" s="1"/>
  <c r="Q169" i="17" s="1"/>
  <c r="N78" i="27"/>
  <c r="H78" i="27" s="1"/>
  <c r="L140" i="17" s="1"/>
  <c r="Q140" i="17" s="1"/>
  <c r="N97" i="27"/>
  <c r="H97" i="27" s="1"/>
  <c r="L159" i="17" s="1"/>
  <c r="Q159" i="17" s="1"/>
  <c r="N98" i="27"/>
  <c r="H98" i="27" s="1"/>
  <c r="L160" i="17" s="1"/>
  <c r="Q160" i="17" s="1"/>
  <c r="L41" i="28"/>
  <c r="F41" i="28" s="1"/>
  <c r="K103" i="23" s="1"/>
  <c r="P103" i="23" s="1"/>
  <c r="L96" i="28"/>
  <c r="F96" i="28" s="1"/>
  <c r="K158" i="23" s="1"/>
  <c r="P158" i="23" s="1"/>
  <c r="L48" i="28"/>
  <c r="F48" i="28" s="1"/>
  <c r="K110" i="23" s="1"/>
  <c r="P110" i="23" s="1"/>
  <c r="L105" i="28"/>
  <c r="F105" i="28" s="1"/>
  <c r="K167" i="23" s="1"/>
  <c r="P167" i="23" s="1"/>
  <c r="L63" i="28"/>
  <c r="F63" i="28" s="1"/>
  <c r="K125" i="23" s="1"/>
  <c r="P125" i="23" s="1"/>
  <c r="L25" i="28"/>
  <c r="F25" i="28" s="1"/>
  <c r="K87" i="23" s="1"/>
  <c r="P87" i="23" s="1"/>
  <c r="L28" i="28"/>
  <c r="F28" i="28" s="1"/>
  <c r="K90" i="23" s="1"/>
  <c r="P90" i="23" s="1"/>
  <c r="L12" i="28"/>
  <c r="F12" i="28" s="1"/>
  <c r="K74" i="23" s="1"/>
  <c r="P74" i="23" s="1"/>
  <c r="L100" i="28"/>
  <c r="F100" i="28" s="1"/>
  <c r="K162" i="23" s="1"/>
  <c r="P162" i="23" s="1"/>
  <c r="L85" i="28"/>
  <c r="F85" i="28" s="1"/>
  <c r="K147" i="23" s="1"/>
  <c r="P147" i="23" s="1"/>
  <c r="L107" i="28"/>
  <c r="F107" i="28" s="1"/>
  <c r="K169" i="23" s="1"/>
  <c r="P169" i="23" s="1"/>
  <c r="L79" i="28"/>
  <c r="F79" i="28" s="1"/>
  <c r="K141" i="23" s="1"/>
  <c r="P141" i="23" s="1"/>
  <c r="L104" i="28"/>
  <c r="F104" i="28" s="1"/>
  <c r="K166" i="23" s="1"/>
  <c r="P166" i="23" s="1"/>
  <c r="N35" i="28"/>
  <c r="H35" i="28" s="1"/>
  <c r="L97" i="23" s="1"/>
  <c r="Q97" i="23" s="1"/>
  <c r="N89" i="28"/>
  <c r="H89" i="28" s="1"/>
  <c r="L151" i="23" s="1"/>
  <c r="Q151" i="23" s="1"/>
  <c r="N94" i="28"/>
  <c r="H94" i="28" s="1"/>
  <c r="L156" i="23" s="1"/>
  <c r="Q156" i="23" s="1"/>
  <c r="N108" i="28"/>
  <c r="H108" i="28" s="1"/>
  <c r="L170" i="23" s="1"/>
  <c r="Q170" i="23" s="1"/>
  <c r="N87" i="28"/>
  <c r="H87" i="28" s="1"/>
  <c r="L149" i="23" s="1"/>
  <c r="Q149" i="23" s="1"/>
  <c r="N30" i="28"/>
  <c r="H30" i="28" s="1"/>
  <c r="L92" i="23" s="1"/>
  <c r="Q92" i="23" s="1"/>
  <c r="N41" i="28"/>
  <c r="H41" i="28" s="1"/>
  <c r="L103" i="23" s="1"/>
  <c r="Q103" i="23" s="1"/>
  <c r="N50" i="28"/>
  <c r="H50" i="28" s="1"/>
  <c r="L112" i="23" s="1"/>
  <c r="Q112" i="23" s="1"/>
  <c r="N28" i="28"/>
  <c r="H28" i="28" s="1"/>
  <c r="L90" i="23" s="1"/>
  <c r="Q90" i="23" s="1"/>
  <c r="N88" i="28"/>
  <c r="H88" i="28" s="1"/>
  <c r="L150" i="23" s="1"/>
  <c r="Q150" i="23" s="1"/>
  <c r="N105" i="28"/>
  <c r="H105" i="28" s="1"/>
  <c r="L167" i="23" s="1"/>
  <c r="Q167" i="23" s="1"/>
  <c r="N17" i="28"/>
  <c r="H17" i="28" s="1"/>
  <c r="L79" i="23" s="1"/>
  <c r="Q79" i="23" s="1"/>
  <c r="N95" i="28"/>
  <c r="H95" i="28" s="1"/>
  <c r="L157" i="23" s="1"/>
  <c r="Q157" i="23" s="1"/>
  <c r="K89" i="28"/>
  <c r="E89" i="28" s="1"/>
  <c r="I151" i="23" s="1"/>
  <c r="N151" i="23" s="1"/>
  <c r="L9" i="27"/>
  <c r="F9" i="27" s="1"/>
  <c r="K71" i="17" s="1"/>
  <c r="P71" i="17" s="1"/>
  <c r="L69" i="27"/>
  <c r="F69" i="27" s="1"/>
  <c r="K131" i="17" s="1"/>
  <c r="P131" i="17" s="1"/>
  <c r="L98" i="27"/>
  <c r="F98" i="27" s="1"/>
  <c r="K160" i="17" s="1"/>
  <c r="P160" i="17" s="1"/>
  <c r="L102" i="27"/>
  <c r="F102" i="27" s="1"/>
  <c r="K164" i="17" s="1"/>
  <c r="P164" i="17" s="1"/>
  <c r="L55" i="27"/>
  <c r="F55" i="27" s="1"/>
  <c r="K117" i="17" s="1"/>
  <c r="P117" i="17" s="1"/>
  <c r="L10" i="27"/>
  <c r="F10" i="27" s="1"/>
  <c r="K72" i="17" s="1"/>
  <c r="P72" i="17" s="1"/>
  <c r="L34" i="27"/>
  <c r="F34" i="27" s="1"/>
  <c r="K96" i="17" s="1"/>
  <c r="P96" i="17" s="1"/>
  <c r="L27" i="27"/>
  <c r="F27" i="27" s="1"/>
  <c r="K89" i="17" s="1"/>
  <c r="P89" i="17" s="1"/>
  <c r="L33" i="27"/>
  <c r="F33" i="27" s="1"/>
  <c r="K95" i="17" s="1"/>
  <c r="P95" i="17" s="1"/>
  <c r="L18" i="27"/>
  <c r="F18" i="27" s="1"/>
  <c r="K80" i="17" s="1"/>
  <c r="P80" i="17" s="1"/>
  <c r="L51" i="27"/>
  <c r="F51" i="27" s="1"/>
  <c r="K113" i="17" s="1"/>
  <c r="P113" i="17" s="1"/>
  <c r="L71" i="27"/>
  <c r="F71" i="27" s="1"/>
  <c r="K133" i="17" s="1"/>
  <c r="P133" i="17" s="1"/>
  <c r="L75" i="27"/>
  <c r="F75" i="27" s="1"/>
  <c r="K137" i="17" s="1"/>
  <c r="P137" i="17" s="1"/>
  <c r="L75" i="26"/>
  <c r="F75" i="26" s="1"/>
  <c r="K137" i="15" s="1"/>
  <c r="P137" i="15" s="1"/>
  <c r="L53" i="26"/>
  <c r="F53" i="26" s="1"/>
  <c r="K115" i="15" s="1"/>
  <c r="P115" i="15" s="1"/>
  <c r="L72" i="26"/>
  <c r="F72" i="26" s="1"/>
  <c r="K134" i="15" s="1"/>
  <c r="P134" i="15" s="1"/>
  <c r="L44" i="26"/>
  <c r="F44" i="26" s="1"/>
  <c r="K106" i="15" s="1"/>
  <c r="P106" i="15" s="1"/>
  <c r="L39" i="26"/>
  <c r="F39" i="26" s="1"/>
  <c r="K101" i="15" s="1"/>
  <c r="P101" i="15" s="1"/>
  <c r="L33" i="26"/>
  <c r="F33" i="26" s="1"/>
  <c r="K95" i="15" s="1"/>
  <c r="P95" i="15" s="1"/>
  <c r="L102" i="26"/>
  <c r="F102" i="26" s="1"/>
  <c r="K164" i="15" s="1"/>
  <c r="P164" i="15" s="1"/>
  <c r="L24" i="26"/>
  <c r="F24" i="26" s="1"/>
  <c r="K86" i="15" s="1"/>
  <c r="P86" i="15" s="1"/>
  <c r="L57" i="26"/>
  <c r="F57" i="26" s="1"/>
  <c r="K119" i="15" s="1"/>
  <c r="P119" i="15" s="1"/>
  <c r="L90" i="26"/>
  <c r="F90" i="26" s="1"/>
  <c r="K152" i="15" s="1"/>
  <c r="P152" i="15" s="1"/>
  <c r="L76" i="26"/>
  <c r="F76" i="26" s="1"/>
  <c r="K138" i="15" s="1"/>
  <c r="P138" i="15" s="1"/>
  <c r="L93" i="26"/>
  <c r="F93" i="26" s="1"/>
  <c r="K155" i="15" s="1"/>
  <c r="P155" i="15" s="1"/>
  <c r="L107" i="26"/>
  <c r="F107" i="26" s="1"/>
  <c r="K169" i="15" s="1"/>
  <c r="P169" i="15" s="1"/>
  <c r="N84" i="26"/>
  <c r="H84" i="26" s="1"/>
  <c r="L146" i="15" s="1"/>
  <c r="Q146" i="15" s="1"/>
  <c r="N21" i="26"/>
  <c r="H21" i="26" s="1"/>
  <c r="L83" i="15" s="1"/>
  <c r="Q83" i="15" s="1"/>
  <c r="N25" i="26"/>
  <c r="H25" i="26" s="1"/>
  <c r="L87" i="15" s="1"/>
  <c r="Q87" i="15" s="1"/>
  <c r="N31" i="26"/>
  <c r="H31" i="26" s="1"/>
  <c r="L93" i="15" s="1"/>
  <c r="Q93" i="15" s="1"/>
  <c r="N79" i="26"/>
  <c r="H79" i="26" s="1"/>
  <c r="L141" i="15" s="1"/>
  <c r="Q141" i="15" s="1"/>
  <c r="N39" i="26"/>
  <c r="H39" i="26" s="1"/>
  <c r="L101" i="15" s="1"/>
  <c r="Q101" i="15" s="1"/>
  <c r="N76" i="26"/>
  <c r="H76" i="26" s="1"/>
  <c r="L138" i="15" s="1"/>
  <c r="Q138" i="15" s="1"/>
  <c r="N63" i="26"/>
  <c r="H63" i="26" s="1"/>
  <c r="L125" i="15" s="1"/>
  <c r="Q125" i="15" s="1"/>
  <c r="N32" i="26"/>
  <c r="H32" i="26" s="1"/>
  <c r="L94" i="15" s="1"/>
  <c r="Q94" i="15" s="1"/>
  <c r="N97" i="26"/>
  <c r="H97" i="26" s="1"/>
  <c r="L159" i="15" s="1"/>
  <c r="Q159" i="15" s="1"/>
  <c r="N19" i="26"/>
  <c r="H19" i="26" s="1"/>
  <c r="L81" i="15" s="1"/>
  <c r="Q81" i="15" s="1"/>
  <c r="N22" i="26"/>
  <c r="H22" i="26" s="1"/>
  <c r="L84" i="15" s="1"/>
  <c r="Q84" i="15" s="1"/>
  <c r="N28" i="26"/>
  <c r="H28" i="26" s="1"/>
  <c r="L90" i="15" s="1"/>
  <c r="Q90" i="15" s="1"/>
  <c r="K8" i="26"/>
  <c r="E8" i="26" s="1"/>
  <c r="I70" i="15" s="1"/>
  <c r="N70" i="15" s="1"/>
  <c r="R70" i="15" s="1"/>
  <c r="K62" i="26"/>
  <c r="E62" i="26" s="1"/>
  <c r="I124" i="15" s="1"/>
  <c r="N124" i="15" s="1"/>
  <c r="R124" i="15" s="1"/>
  <c r="N51" i="27"/>
  <c r="H51" i="27" s="1"/>
  <c r="L113" i="17" s="1"/>
  <c r="Q113" i="17" s="1"/>
  <c r="N94" i="27"/>
  <c r="H94" i="27" s="1"/>
  <c r="L156" i="17" s="1"/>
  <c r="Q156" i="17" s="1"/>
  <c r="N58" i="27"/>
  <c r="H58" i="27" s="1"/>
  <c r="L120" i="17" s="1"/>
  <c r="Q120" i="17" s="1"/>
  <c r="N79" i="27"/>
  <c r="H79" i="27" s="1"/>
  <c r="L141" i="17" s="1"/>
  <c r="Q141" i="17" s="1"/>
  <c r="N16" i="27"/>
  <c r="H16" i="27" s="1"/>
  <c r="L78" i="17" s="1"/>
  <c r="Q78" i="17" s="1"/>
  <c r="N74" i="27"/>
  <c r="H74" i="27" s="1"/>
  <c r="L136" i="17" s="1"/>
  <c r="Q136" i="17" s="1"/>
  <c r="N82" i="27"/>
  <c r="H82" i="27" s="1"/>
  <c r="L144" i="17" s="1"/>
  <c r="Q144" i="17" s="1"/>
  <c r="N110" i="27"/>
  <c r="H110" i="27" s="1"/>
  <c r="L172" i="17" s="1"/>
  <c r="Q172" i="17" s="1"/>
  <c r="N56" i="27"/>
  <c r="H56" i="27" s="1"/>
  <c r="L118" i="17" s="1"/>
  <c r="Q118" i="17" s="1"/>
  <c r="N36" i="27"/>
  <c r="H36" i="27" s="1"/>
  <c r="L98" i="17" s="1"/>
  <c r="Q98" i="17" s="1"/>
  <c r="N39" i="27"/>
  <c r="H39" i="27" s="1"/>
  <c r="L101" i="17" s="1"/>
  <c r="Q101" i="17" s="1"/>
  <c r="N9" i="27"/>
  <c r="H9" i="27" s="1"/>
  <c r="L71" i="17" s="1"/>
  <c r="Q71" i="17" s="1"/>
  <c r="N67" i="27"/>
  <c r="H67" i="27" s="1"/>
  <c r="L129" i="17" s="1"/>
  <c r="Q129" i="17" s="1"/>
  <c r="L23" i="28"/>
  <c r="F23" i="28" s="1"/>
  <c r="K85" i="23" s="1"/>
  <c r="P85" i="23" s="1"/>
  <c r="L54" i="28"/>
  <c r="F54" i="28" s="1"/>
  <c r="K116" i="23" s="1"/>
  <c r="P116" i="23" s="1"/>
  <c r="L15" i="28"/>
  <c r="F15" i="28" s="1"/>
  <c r="K77" i="23" s="1"/>
  <c r="P77" i="23" s="1"/>
  <c r="L47" i="28"/>
  <c r="F47" i="28" s="1"/>
  <c r="K109" i="23" s="1"/>
  <c r="P109" i="23" s="1"/>
  <c r="L61" i="28"/>
  <c r="F61" i="28" s="1"/>
  <c r="K123" i="23" s="1"/>
  <c r="P123" i="23" s="1"/>
  <c r="L92" i="28"/>
  <c r="F92" i="28" s="1"/>
  <c r="K154" i="23" s="1"/>
  <c r="P154" i="23" s="1"/>
  <c r="L29" i="28"/>
  <c r="F29" i="28" s="1"/>
  <c r="K91" i="23" s="1"/>
  <c r="P91" i="23" s="1"/>
  <c r="L88" i="28"/>
  <c r="F88" i="28" s="1"/>
  <c r="K150" i="23" s="1"/>
  <c r="P150" i="23" s="1"/>
  <c r="L67" i="28"/>
  <c r="F67" i="28" s="1"/>
  <c r="K129" i="23" s="1"/>
  <c r="P129" i="23" s="1"/>
  <c r="L39" i="28"/>
  <c r="F39" i="28" s="1"/>
  <c r="K101" i="23" s="1"/>
  <c r="P101" i="23" s="1"/>
  <c r="L51" i="28"/>
  <c r="F51" i="28" s="1"/>
  <c r="K113" i="23" s="1"/>
  <c r="P113" i="23" s="1"/>
  <c r="L103" i="28"/>
  <c r="F103" i="28" s="1"/>
  <c r="K165" i="23" s="1"/>
  <c r="P165" i="23" s="1"/>
  <c r="L69" i="28"/>
  <c r="F69" i="28" s="1"/>
  <c r="K131" i="23" s="1"/>
  <c r="P131" i="23" s="1"/>
  <c r="N52" i="28"/>
  <c r="H52" i="28" s="1"/>
  <c r="L114" i="23" s="1"/>
  <c r="Q114" i="23" s="1"/>
  <c r="N78" i="28"/>
  <c r="H78" i="28" s="1"/>
  <c r="L140" i="23" s="1"/>
  <c r="Q140" i="23" s="1"/>
  <c r="N31" i="28"/>
  <c r="H31" i="28" s="1"/>
  <c r="L93" i="23" s="1"/>
  <c r="Q93" i="23" s="1"/>
  <c r="N11" i="28"/>
  <c r="H11" i="28" s="1"/>
  <c r="L73" i="23" s="1"/>
  <c r="Q73" i="23" s="1"/>
  <c r="N72" i="28"/>
  <c r="H72" i="28" s="1"/>
  <c r="L134" i="23" s="1"/>
  <c r="Q134" i="23" s="1"/>
  <c r="N51" i="28"/>
  <c r="H51" i="28" s="1"/>
  <c r="L113" i="23" s="1"/>
  <c r="Q113" i="23" s="1"/>
  <c r="N34" i="28"/>
  <c r="H34" i="28" s="1"/>
  <c r="L96" i="23" s="1"/>
  <c r="Q96" i="23" s="1"/>
  <c r="N74" i="28"/>
  <c r="H74" i="28" s="1"/>
  <c r="L136" i="23" s="1"/>
  <c r="Q136" i="23" s="1"/>
  <c r="N97" i="28"/>
  <c r="H97" i="28" s="1"/>
  <c r="L159" i="23" s="1"/>
  <c r="Q159" i="23" s="1"/>
  <c r="N14" i="28"/>
  <c r="H14" i="28" s="1"/>
  <c r="L76" i="23" s="1"/>
  <c r="Q76" i="23" s="1"/>
  <c r="N49" i="28"/>
  <c r="H49" i="28" s="1"/>
  <c r="L111" i="23" s="1"/>
  <c r="Q111" i="23" s="1"/>
  <c r="N23" i="28"/>
  <c r="H23" i="28" s="1"/>
  <c r="L85" i="23" s="1"/>
  <c r="Q85" i="23" s="1"/>
  <c r="N64" i="28"/>
  <c r="H64" i="28" s="1"/>
  <c r="L126" i="23" s="1"/>
  <c r="Q126" i="23" s="1"/>
  <c r="K10" i="28"/>
  <c r="E10" i="28" s="1"/>
  <c r="I72" i="23" s="1"/>
  <c r="N72" i="23" s="1"/>
  <c r="K106" i="28"/>
  <c r="E106" i="28" s="1"/>
  <c r="I168" i="23" s="1"/>
  <c r="N168" i="23" s="1"/>
  <c r="R168" i="23" s="1"/>
  <c r="L94" i="27"/>
  <c r="F94" i="27" s="1"/>
  <c r="K156" i="17" s="1"/>
  <c r="P156" i="17" s="1"/>
  <c r="L41" i="27"/>
  <c r="F41" i="27" s="1"/>
  <c r="K103" i="17" s="1"/>
  <c r="P103" i="17" s="1"/>
  <c r="L95" i="27"/>
  <c r="F95" i="27" s="1"/>
  <c r="K157" i="17" s="1"/>
  <c r="P157" i="17" s="1"/>
  <c r="L99" i="27"/>
  <c r="F99" i="27" s="1"/>
  <c r="K161" i="17" s="1"/>
  <c r="P161" i="17" s="1"/>
  <c r="L42" i="27"/>
  <c r="F42" i="27" s="1"/>
  <c r="K104" i="17" s="1"/>
  <c r="P104" i="17" s="1"/>
  <c r="L44" i="27"/>
  <c r="F44" i="27" s="1"/>
  <c r="K106" i="17" s="1"/>
  <c r="P106" i="17" s="1"/>
  <c r="L64" i="27"/>
  <c r="F64" i="27" s="1"/>
  <c r="K126" i="17" s="1"/>
  <c r="P126" i="17" s="1"/>
  <c r="L35" i="27"/>
  <c r="F35" i="27" s="1"/>
  <c r="K97" i="17" s="1"/>
  <c r="P97" i="17" s="1"/>
  <c r="L50" i="27"/>
  <c r="F50" i="27" s="1"/>
  <c r="K112" i="17" s="1"/>
  <c r="P112" i="17" s="1"/>
  <c r="L84" i="27"/>
  <c r="F84" i="27" s="1"/>
  <c r="K146" i="17" s="1"/>
  <c r="P146" i="17" s="1"/>
  <c r="L83" i="27"/>
  <c r="F83" i="27" s="1"/>
  <c r="K145" i="17" s="1"/>
  <c r="P145" i="17" s="1"/>
  <c r="L103" i="27"/>
  <c r="F103" i="27" s="1"/>
  <c r="K165" i="17" s="1"/>
  <c r="P165" i="17" s="1"/>
  <c r="L107" i="27"/>
  <c r="F107" i="27" s="1"/>
  <c r="K169" i="17" s="1"/>
  <c r="P169" i="17" s="1"/>
  <c r="L16" i="26"/>
  <c r="F16" i="26" s="1"/>
  <c r="K78" i="15" s="1"/>
  <c r="P78" i="15" s="1"/>
  <c r="L96" i="26"/>
  <c r="F96" i="26" s="1"/>
  <c r="K158" i="15" s="1"/>
  <c r="P158" i="15" s="1"/>
  <c r="L84" i="26"/>
  <c r="F84" i="26" s="1"/>
  <c r="K146" i="15" s="1"/>
  <c r="P146" i="15" s="1"/>
  <c r="L63" i="26"/>
  <c r="F63" i="26" s="1"/>
  <c r="K125" i="15" s="1"/>
  <c r="P125" i="15" s="1"/>
  <c r="L11" i="26"/>
  <c r="F11" i="26" s="1"/>
  <c r="K73" i="15" s="1"/>
  <c r="P73" i="15" s="1"/>
  <c r="L109" i="26"/>
  <c r="F109" i="26" s="1"/>
  <c r="K171" i="15" s="1"/>
  <c r="P171" i="15" s="1"/>
  <c r="L85" i="26"/>
  <c r="F85" i="26" s="1"/>
  <c r="K147" i="15" s="1"/>
  <c r="P147" i="15" s="1"/>
  <c r="L99" i="26"/>
  <c r="F99" i="26" s="1"/>
  <c r="K161" i="15" s="1"/>
  <c r="P161" i="15" s="1"/>
  <c r="L79" i="26"/>
  <c r="F79" i="26" s="1"/>
  <c r="K141" i="15" s="1"/>
  <c r="P141" i="15" s="1"/>
  <c r="L9" i="26"/>
  <c r="F9" i="26" s="1"/>
  <c r="K71" i="15" s="1"/>
  <c r="P71" i="15" s="1"/>
  <c r="L12" i="26"/>
  <c r="F12" i="26" s="1"/>
  <c r="K74" i="15" s="1"/>
  <c r="P74" i="15" s="1"/>
  <c r="L29" i="26"/>
  <c r="F29" i="26" s="1"/>
  <c r="K91" i="15" s="1"/>
  <c r="P91" i="15" s="1"/>
  <c r="L43" i="26"/>
  <c r="F43" i="26" s="1"/>
  <c r="K105" i="15" s="1"/>
  <c r="P105" i="15" s="1"/>
  <c r="N68" i="26"/>
  <c r="H68" i="26" s="1"/>
  <c r="L130" i="15" s="1"/>
  <c r="Q130" i="15" s="1"/>
  <c r="N99" i="26"/>
  <c r="H99" i="26" s="1"/>
  <c r="L161" i="15" s="1"/>
  <c r="Q161" i="15" s="1"/>
  <c r="N44" i="26"/>
  <c r="H44" i="26" s="1"/>
  <c r="L106" i="15" s="1"/>
  <c r="Q106" i="15" s="1"/>
  <c r="N93" i="26"/>
  <c r="H93" i="26" s="1"/>
  <c r="L155" i="15" s="1"/>
  <c r="Q155" i="15" s="1"/>
  <c r="N35" i="26"/>
  <c r="H35" i="26" s="1"/>
  <c r="L97" i="15" s="1"/>
  <c r="Q97" i="15" s="1"/>
  <c r="N74" i="26"/>
  <c r="H74" i="26" s="1"/>
  <c r="L136" i="15" s="1"/>
  <c r="Q136" i="15" s="1"/>
  <c r="N67" i="26"/>
  <c r="H67" i="26" s="1"/>
  <c r="L129" i="15" s="1"/>
  <c r="Q129" i="15" s="1"/>
  <c r="N70" i="26"/>
  <c r="H70" i="26" s="1"/>
  <c r="L132" i="15" s="1"/>
  <c r="Q132" i="15" s="1"/>
  <c r="N92" i="26"/>
  <c r="H92" i="26" s="1"/>
  <c r="L154" i="15" s="1"/>
  <c r="Q154" i="15" s="1"/>
  <c r="N40" i="26"/>
  <c r="H40" i="26" s="1"/>
  <c r="L102" i="15" s="1"/>
  <c r="Q102" i="15" s="1"/>
  <c r="N104" i="26"/>
  <c r="H104" i="26" s="1"/>
  <c r="L166" i="15" s="1"/>
  <c r="Q166" i="15" s="1"/>
  <c r="N61" i="26"/>
  <c r="H61" i="26" s="1"/>
  <c r="L123" i="15" s="1"/>
  <c r="Q123" i="15" s="1"/>
  <c r="N58" i="26"/>
  <c r="H58" i="26" s="1"/>
  <c r="L120" i="15" s="1"/>
  <c r="Q120" i="15" s="1"/>
  <c r="K71" i="26"/>
  <c r="E71" i="26" s="1"/>
  <c r="I133" i="15" s="1"/>
  <c r="N133" i="15" s="1"/>
  <c r="K109" i="26"/>
  <c r="E109" i="26" s="1"/>
  <c r="I171" i="15" s="1"/>
  <c r="N171" i="15" s="1"/>
  <c r="N45" i="27"/>
  <c r="H45" i="27" s="1"/>
  <c r="L107" i="17" s="1"/>
  <c r="Q107" i="17" s="1"/>
  <c r="N64" i="27"/>
  <c r="H64" i="27" s="1"/>
  <c r="L126" i="17" s="1"/>
  <c r="Q126" i="17" s="1"/>
  <c r="N59" i="27"/>
  <c r="H59" i="27" s="1"/>
  <c r="L121" i="17" s="1"/>
  <c r="Q121" i="17" s="1"/>
  <c r="N8" i="27"/>
  <c r="H8" i="27" s="1"/>
  <c r="L70" i="17" s="1"/>
  <c r="Q70" i="17" s="1"/>
  <c r="N46" i="27"/>
  <c r="H46" i="27" s="1"/>
  <c r="L108" i="17" s="1"/>
  <c r="Q108" i="17" s="1"/>
  <c r="N10" i="27"/>
  <c r="H10" i="27" s="1"/>
  <c r="L72" i="17" s="1"/>
  <c r="Q72" i="17" s="1"/>
  <c r="N13" i="27"/>
  <c r="H13" i="27" s="1"/>
  <c r="L75" i="17" s="1"/>
  <c r="Q75" i="17" s="1"/>
  <c r="N71" i="27"/>
  <c r="H71" i="27" s="1"/>
  <c r="L133" i="17" s="1"/>
  <c r="Q133" i="17" s="1"/>
  <c r="N42" i="27"/>
  <c r="H42" i="27" s="1"/>
  <c r="L104" i="17" s="1"/>
  <c r="Q104" i="17" s="1"/>
  <c r="N50" i="27"/>
  <c r="H50" i="27" s="1"/>
  <c r="L112" i="17" s="1"/>
  <c r="Q112" i="17" s="1"/>
  <c r="N76" i="27"/>
  <c r="H76" i="27" s="1"/>
  <c r="L138" i="17" s="1"/>
  <c r="Q138" i="17" s="1"/>
  <c r="N24" i="27"/>
  <c r="H24" i="27" s="1"/>
  <c r="L86" i="17" s="1"/>
  <c r="Q86" i="17" s="1"/>
  <c r="N99" i="27"/>
  <c r="H99" i="27" s="1"/>
  <c r="L161" i="17" s="1"/>
  <c r="Q161" i="17" s="1"/>
  <c r="L46" i="28"/>
  <c r="F46" i="28" s="1"/>
  <c r="K108" i="23" s="1"/>
  <c r="P108" i="23" s="1"/>
  <c r="L94" i="28"/>
  <c r="F94" i="28" s="1"/>
  <c r="K156" i="23" s="1"/>
  <c r="P156" i="23" s="1"/>
  <c r="L43" i="28"/>
  <c r="F43" i="28" s="1"/>
  <c r="K105" i="23" s="1"/>
  <c r="P105" i="23" s="1"/>
  <c r="L66" i="28"/>
  <c r="F66" i="28" s="1"/>
  <c r="K128" i="23" s="1"/>
  <c r="P128" i="23" s="1"/>
  <c r="L109" i="28"/>
  <c r="F109" i="28" s="1"/>
  <c r="K171" i="23" s="1"/>
  <c r="P171" i="23" s="1"/>
  <c r="L72" i="28"/>
  <c r="F72" i="28" s="1"/>
  <c r="K134" i="23" s="1"/>
  <c r="P134" i="23" s="1"/>
  <c r="L44" i="28"/>
  <c r="F44" i="28" s="1"/>
  <c r="K106" i="23" s="1"/>
  <c r="P106" i="23" s="1"/>
  <c r="L40" i="28"/>
  <c r="F40" i="28" s="1"/>
  <c r="K102" i="23" s="1"/>
  <c r="P102" i="23" s="1"/>
  <c r="L16" i="28"/>
  <c r="F16" i="28" s="1"/>
  <c r="K78" i="23" s="1"/>
  <c r="P78" i="23" s="1"/>
  <c r="L31" i="28"/>
  <c r="F31" i="28" s="1"/>
  <c r="K93" i="23" s="1"/>
  <c r="P93" i="23" s="1"/>
  <c r="L64" i="28"/>
  <c r="F64" i="28" s="1"/>
  <c r="K126" i="23" s="1"/>
  <c r="P126" i="23" s="1"/>
  <c r="L38" i="28"/>
  <c r="F38" i="28" s="1"/>
  <c r="K100" i="23" s="1"/>
  <c r="P100" i="23" s="1"/>
  <c r="L101" i="28"/>
  <c r="F101" i="28" s="1"/>
  <c r="K163" i="23" s="1"/>
  <c r="P163" i="23" s="1"/>
  <c r="N85" i="28"/>
  <c r="H85" i="28" s="1"/>
  <c r="L147" i="23" s="1"/>
  <c r="Q147" i="23" s="1"/>
  <c r="N104" i="28"/>
  <c r="H104" i="28" s="1"/>
  <c r="L166" i="23" s="1"/>
  <c r="Q166" i="23" s="1"/>
  <c r="N58" i="28"/>
  <c r="H58" i="28" s="1"/>
  <c r="L120" i="23" s="1"/>
  <c r="Q120" i="23" s="1"/>
  <c r="N9" i="28"/>
  <c r="H9" i="28" s="1"/>
  <c r="L71" i="23" s="1"/>
  <c r="Q71" i="23" s="1"/>
  <c r="N110" i="28"/>
  <c r="H110" i="28" s="1"/>
  <c r="L172" i="23" s="1"/>
  <c r="Q172" i="23" s="1"/>
  <c r="N99" i="28"/>
  <c r="H99" i="28" s="1"/>
  <c r="L161" i="23" s="1"/>
  <c r="Q161" i="23" s="1"/>
  <c r="N55" i="28"/>
  <c r="H55" i="28" s="1"/>
  <c r="L117" i="23" s="1"/>
  <c r="Q117" i="23" s="1"/>
  <c r="N45" i="28"/>
  <c r="H45" i="28" s="1"/>
  <c r="L107" i="23" s="1"/>
  <c r="Q107" i="23" s="1"/>
  <c r="N8" i="28"/>
  <c r="H8" i="28" s="1"/>
  <c r="L70" i="23" s="1"/>
  <c r="Q70" i="23" s="1"/>
  <c r="N82" i="28"/>
  <c r="H82" i="28" s="1"/>
  <c r="L144" i="23" s="1"/>
  <c r="Q144" i="23" s="1"/>
  <c r="N59" i="28"/>
  <c r="H59" i="28" s="1"/>
  <c r="L121" i="23" s="1"/>
  <c r="Q121" i="23" s="1"/>
  <c r="N16" i="28"/>
  <c r="H16" i="28" s="1"/>
  <c r="L78" i="23" s="1"/>
  <c r="Q78" i="23" s="1"/>
  <c r="N96" i="28"/>
  <c r="H96" i="28" s="1"/>
  <c r="L158" i="23" s="1"/>
  <c r="Q158" i="23" s="1"/>
  <c r="K29" i="28"/>
  <c r="E29" i="28" s="1"/>
  <c r="I91" i="23" s="1"/>
  <c r="N91" i="23" s="1"/>
  <c r="K21" i="28"/>
  <c r="E21" i="28" s="1"/>
  <c r="I83" i="23" s="1"/>
  <c r="N83" i="23" s="1"/>
  <c r="L19" i="27"/>
  <c r="F19" i="27" s="1"/>
  <c r="K81" i="17" s="1"/>
  <c r="P81" i="17" s="1"/>
  <c r="L8" i="27"/>
  <c r="F8" i="27" s="1"/>
  <c r="K70" i="17" s="1"/>
  <c r="P70" i="17" s="1"/>
  <c r="L17" i="27"/>
  <c r="F17" i="27" s="1"/>
  <c r="K79" i="17" s="1"/>
  <c r="P79" i="17" s="1"/>
  <c r="L14" i="27"/>
  <c r="F14" i="27" s="1"/>
  <c r="K76" i="17" s="1"/>
  <c r="P76" i="17" s="1"/>
  <c r="L26" i="27"/>
  <c r="F26" i="27" s="1"/>
  <c r="K88" i="17" s="1"/>
  <c r="P88" i="17" s="1"/>
  <c r="L72" i="27"/>
  <c r="F72" i="27" s="1"/>
  <c r="K134" i="17" s="1"/>
  <c r="P134" i="17" s="1"/>
  <c r="L77" i="27"/>
  <c r="F77" i="27" s="1"/>
  <c r="K139" i="17" s="1"/>
  <c r="P139" i="17" s="1"/>
  <c r="L60" i="27"/>
  <c r="F60" i="27" s="1"/>
  <c r="K122" i="17" s="1"/>
  <c r="P122" i="17" s="1"/>
  <c r="L12" i="27"/>
  <c r="F12" i="27" s="1"/>
  <c r="K74" i="17" s="1"/>
  <c r="P74" i="17" s="1"/>
  <c r="L82" i="27"/>
  <c r="F82" i="27" s="1"/>
  <c r="K144" i="17" s="1"/>
  <c r="P144" i="17" s="1"/>
  <c r="L43" i="27"/>
  <c r="F43" i="27" s="1"/>
  <c r="K105" i="17" s="1"/>
  <c r="P105" i="17" s="1"/>
  <c r="L109" i="27"/>
  <c r="F109" i="27" s="1"/>
  <c r="K171" i="17" s="1"/>
  <c r="P171" i="17" s="1"/>
  <c r="L49" i="27"/>
  <c r="F49" i="27" s="1"/>
  <c r="K111" i="17" s="1"/>
  <c r="P111" i="17" s="1"/>
  <c r="L32" i="26"/>
  <c r="F32" i="26" s="1"/>
  <c r="K94" i="15" s="1"/>
  <c r="P94" i="15" s="1"/>
  <c r="L49" i="26"/>
  <c r="F49" i="26" s="1"/>
  <c r="K111" i="15" s="1"/>
  <c r="P111" i="15" s="1"/>
  <c r="L92" i="26"/>
  <c r="F92" i="26" s="1"/>
  <c r="K154" i="15" s="1"/>
  <c r="P154" i="15" s="1"/>
  <c r="L88" i="26"/>
  <c r="F88" i="26" s="1"/>
  <c r="K150" i="15" s="1"/>
  <c r="P150" i="15" s="1"/>
  <c r="L19" i="26"/>
  <c r="F19" i="26" s="1"/>
  <c r="K81" i="15" s="1"/>
  <c r="P81" i="15" s="1"/>
  <c r="L65" i="26"/>
  <c r="F65" i="26" s="1"/>
  <c r="K127" i="15" s="1"/>
  <c r="P127" i="15" s="1"/>
  <c r="L42" i="26"/>
  <c r="F42" i="26" s="1"/>
  <c r="K104" i="15" s="1"/>
  <c r="P104" i="15" s="1"/>
  <c r="L21" i="26"/>
  <c r="F21" i="26" s="1"/>
  <c r="K83" i="15" s="1"/>
  <c r="P83" i="15" s="1"/>
  <c r="L35" i="26"/>
  <c r="F35" i="26" s="1"/>
  <c r="K97" i="15" s="1"/>
  <c r="P97" i="15" s="1"/>
  <c r="L22" i="26"/>
  <c r="F22" i="26" s="1"/>
  <c r="K84" i="15" s="1"/>
  <c r="P84" i="15" s="1"/>
  <c r="L47" i="26"/>
  <c r="F47" i="26" s="1"/>
  <c r="K109" i="15" s="1"/>
  <c r="P109" i="15" s="1"/>
  <c r="L64" i="26"/>
  <c r="F64" i="26" s="1"/>
  <c r="K126" i="15" s="1"/>
  <c r="P126" i="15" s="1"/>
  <c r="L97" i="26"/>
  <c r="F97" i="26" s="1"/>
  <c r="K159" i="15" s="1"/>
  <c r="P159" i="15" s="1"/>
  <c r="N88" i="26"/>
  <c r="H88" i="26" s="1"/>
  <c r="L150" i="15" s="1"/>
  <c r="Q150" i="15" s="1"/>
  <c r="N29" i="26"/>
  <c r="H29" i="26" s="1"/>
  <c r="L91" i="15" s="1"/>
  <c r="Q91" i="15" s="1"/>
  <c r="N41" i="26"/>
  <c r="H41" i="26" s="1"/>
  <c r="L103" i="15" s="1"/>
  <c r="Q103" i="15" s="1"/>
  <c r="N47" i="26"/>
  <c r="H47" i="26" s="1"/>
  <c r="L109" i="15" s="1"/>
  <c r="Q109" i="15" s="1"/>
  <c r="N103" i="26"/>
  <c r="H103" i="26" s="1"/>
  <c r="L165" i="15" s="1"/>
  <c r="Q165" i="15" s="1"/>
  <c r="N71" i="26"/>
  <c r="H71" i="26" s="1"/>
  <c r="L133" i="15" s="1"/>
  <c r="Q133" i="15" s="1"/>
  <c r="N49" i="26"/>
  <c r="H49" i="26" s="1"/>
  <c r="L111" i="15" s="1"/>
  <c r="Q111" i="15" s="1"/>
  <c r="N105" i="26"/>
  <c r="H105" i="26" s="1"/>
  <c r="L167" i="15" s="1"/>
  <c r="Q167" i="15" s="1"/>
  <c r="N109" i="26"/>
  <c r="H109" i="26" s="1"/>
  <c r="L171" i="15" s="1"/>
  <c r="Q171" i="15" s="1"/>
  <c r="N106" i="26"/>
  <c r="H106" i="26" s="1"/>
  <c r="L168" i="15" s="1"/>
  <c r="Q168" i="15" s="1"/>
  <c r="N94" i="26"/>
  <c r="H94" i="26" s="1"/>
  <c r="L156" i="15" s="1"/>
  <c r="Q156" i="15" s="1"/>
  <c r="N7" i="26"/>
  <c r="H7" i="26" s="1"/>
  <c r="L69" i="15" s="1"/>
  <c r="Q69" i="15" s="1"/>
  <c r="N17" i="26"/>
  <c r="H17" i="26" s="1"/>
  <c r="L79" i="15" s="1"/>
  <c r="Q79" i="15" s="1"/>
  <c r="K36" i="26"/>
  <c r="E36" i="26" s="1"/>
  <c r="I98" i="15" s="1"/>
  <c r="N98" i="15" s="1"/>
  <c r="R98" i="15" s="1"/>
  <c r="K14" i="26"/>
  <c r="E14" i="26" s="1"/>
  <c r="I76" i="15" s="1"/>
  <c r="N76" i="15" s="1"/>
  <c r="N28" i="27"/>
  <c r="H28" i="27" s="1"/>
  <c r="L90" i="17" s="1"/>
  <c r="Q90" i="17" s="1"/>
  <c r="N12" i="27"/>
  <c r="H12" i="27" s="1"/>
  <c r="L74" i="17" s="1"/>
  <c r="Q74" i="17" s="1"/>
  <c r="N49" i="27"/>
  <c r="H49" i="27" s="1"/>
  <c r="L111" i="17" s="1"/>
  <c r="Q111" i="17" s="1"/>
  <c r="N18" i="27"/>
  <c r="H18" i="27" s="1"/>
  <c r="L80" i="17" s="1"/>
  <c r="Q80" i="17" s="1"/>
  <c r="N73" i="27"/>
  <c r="H73" i="27" s="1"/>
  <c r="L135" i="17" s="1"/>
  <c r="Q135" i="17" s="1"/>
  <c r="N106" i="27"/>
  <c r="H106" i="27" s="1"/>
  <c r="L168" i="17" s="1"/>
  <c r="Q168" i="17" s="1"/>
  <c r="N26" i="27"/>
  <c r="H26" i="27" s="1"/>
  <c r="L88" i="17" s="1"/>
  <c r="Q88" i="17" s="1"/>
  <c r="N32" i="27"/>
  <c r="H32" i="27" s="1"/>
  <c r="L94" i="17" s="1"/>
  <c r="Q94" i="17" s="1"/>
  <c r="N103" i="27"/>
  <c r="H103" i="27" s="1"/>
  <c r="L165" i="17" s="1"/>
  <c r="Q165" i="17" s="1"/>
  <c r="N19" i="27"/>
  <c r="H19" i="27" s="1"/>
  <c r="L81" i="17" s="1"/>
  <c r="Q81" i="17" s="1"/>
  <c r="N92" i="27"/>
  <c r="H92" i="27" s="1"/>
  <c r="L154" i="17" s="1"/>
  <c r="Q154" i="17" s="1"/>
  <c r="N89" i="27"/>
  <c r="H89" i="27" s="1"/>
  <c r="L151" i="17" s="1"/>
  <c r="Q151" i="17" s="1"/>
  <c r="N29" i="27"/>
  <c r="H29" i="27" s="1"/>
  <c r="L91" i="17" s="1"/>
  <c r="Q91" i="17" s="1"/>
  <c r="L11" i="28"/>
  <c r="F11" i="28" s="1"/>
  <c r="K73" i="23" s="1"/>
  <c r="P73" i="23" s="1"/>
  <c r="L17" i="28"/>
  <c r="F17" i="28" s="1"/>
  <c r="K79" i="23" s="1"/>
  <c r="P79" i="23" s="1"/>
  <c r="L49" i="28"/>
  <c r="F49" i="28" s="1"/>
  <c r="K111" i="23" s="1"/>
  <c r="P111" i="23" s="1"/>
  <c r="L110" i="28"/>
  <c r="F110" i="28" s="1"/>
  <c r="K172" i="23" s="1"/>
  <c r="P172" i="23" s="1"/>
  <c r="L80" i="28"/>
  <c r="F80" i="28" s="1"/>
  <c r="K142" i="23" s="1"/>
  <c r="P142" i="23" s="1"/>
  <c r="L10" i="28"/>
  <c r="F10" i="28" s="1"/>
  <c r="K72" i="23" s="1"/>
  <c r="P72" i="23" s="1"/>
  <c r="L73" i="28"/>
  <c r="F73" i="28" s="1"/>
  <c r="K135" i="23" s="1"/>
  <c r="P135" i="23" s="1"/>
  <c r="L90" i="28"/>
  <c r="F90" i="28" s="1"/>
  <c r="K152" i="23" s="1"/>
  <c r="P152" i="23" s="1"/>
  <c r="L33" i="28"/>
  <c r="F33" i="28" s="1"/>
  <c r="K95" i="23" s="1"/>
  <c r="P95" i="23" s="1"/>
  <c r="L27" i="28"/>
  <c r="F27" i="28" s="1"/>
  <c r="K89" i="23" s="1"/>
  <c r="P89" i="23" s="1"/>
  <c r="L74" i="28"/>
  <c r="F74" i="28" s="1"/>
  <c r="K136" i="23" s="1"/>
  <c r="P136" i="23" s="1"/>
  <c r="L95" i="28"/>
  <c r="F95" i="28" s="1"/>
  <c r="K157" i="23" s="1"/>
  <c r="P157" i="23" s="1"/>
  <c r="L76" i="28"/>
  <c r="F76" i="28" s="1"/>
  <c r="K138" i="23" s="1"/>
  <c r="P138" i="23" s="1"/>
  <c r="N73" i="28"/>
  <c r="H73" i="28" s="1"/>
  <c r="L135" i="23" s="1"/>
  <c r="Q135" i="23" s="1"/>
  <c r="N56" i="28"/>
  <c r="H56" i="28" s="1"/>
  <c r="L118" i="23" s="1"/>
  <c r="Q118" i="23" s="1"/>
  <c r="N102" i="28"/>
  <c r="H102" i="28" s="1"/>
  <c r="L164" i="23" s="1"/>
  <c r="Q164" i="23" s="1"/>
  <c r="N21" i="28"/>
  <c r="H21" i="28" s="1"/>
  <c r="L83" i="23" s="1"/>
  <c r="Q83" i="23" s="1"/>
  <c r="N39" i="28"/>
  <c r="H39" i="28" s="1"/>
  <c r="L101" i="23" s="1"/>
  <c r="Q101" i="23" s="1"/>
  <c r="N10" i="28"/>
  <c r="H10" i="28" s="1"/>
  <c r="L72" i="23" s="1"/>
  <c r="Q72" i="23" s="1"/>
  <c r="N76" i="28"/>
  <c r="H76" i="28" s="1"/>
  <c r="L138" i="23" s="1"/>
  <c r="Q138" i="23" s="1"/>
  <c r="N103" i="28"/>
  <c r="H103" i="28" s="1"/>
  <c r="L165" i="23" s="1"/>
  <c r="Q165" i="23" s="1"/>
  <c r="N38" i="28"/>
  <c r="H38" i="28" s="1"/>
  <c r="L100" i="23" s="1"/>
  <c r="Q100" i="23" s="1"/>
  <c r="N101" i="28"/>
  <c r="H101" i="28" s="1"/>
  <c r="L163" i="23" s="1"/>
  <c r="Q163" i="23" s="1"/>
  <c r="N13" i="28"/>
  <c r="H13" i="28" s="1"/>
  <c r="L75" i="23" s="1"/>
  <c r="Q75" i="23" s="1"/>
  <c r="N91" i="28"/>
  <c r="H91" i="28" s="1"/>
  <c r="L153" i="23" s="1"/>
  <c r="Q153" i="23" s="1"/>
  <c r="N69" i="28"/>
  <c r="H69" i="28" s="1"/>
  <c r="L131" i="23" s="1"/>
  <c r="Q131" i="23" s="1"/>
  <c r="AV7" i="26"/>
  <c r="AU20" i="28"/>
  <c r="AU64" i="28"/>
  <c r="AU58" i="28"/>
  <c r="AU68" i="26"/>
  <c r="AU63" i="28"/>
  <c r="AU55" i="26"/>
  <c r="AU52" i="26"/>
  <c r="AU93" i="26"/>
  <c r="AU95" i="26"/>
  <c r="AU13" i="26"/>
  <c r="AU101" i="26"/>
  <c r="AU106" i="26"/>
  <c r="AU24" i="26"/>
  <c r="AU81" i="28"/>
  <c r="AU72" i="28"/>
  <c r="AU77" i="26"/>
  <c r="AU37" i="28"/>
  <c r="AU14" i="28"/>
  <c r="AU107" i="28"/>
  <c r="AU92" i="26"/>
  <c r="AU98" i="26"/>
  <c r="AU41" i="26"/>
  <c r="AU63" i="26"/>
  <c r="AU70" i="26"/>
  <c r="AU70" i="28"/>
  <c r="AU16" i="26"/>
  <c r="AU43" i="26"/>
  <c r="AU23" i="28"/>
  <c r="AU35" i="28"/>
  <c r="AU18" i="28"/>
  <c r="AU104" i="28"/>
  <c r="AU47" i="26"/>
  <c r="AU66" i="26"/>
  <c r="AU39" i="26"/>
  <c r="AU99" i="28"/>
  <c r="AU7" i="28"/>
  <c r="AU16" i="28"/>
  <c r="AU60" i="28"/>
  <c r="AU76" i="27"/>
  <c r="AU75" i="27"/>
  <c r="AU46" i="27"/>
  <c r="AU66" i="27"/>
  <c r="AU86" i="27"/>
  <c r="AU86" i="26"/>
  <c r="AU25" i="28"/>
  <c r="AU95" i="28"/>
  <c r="AU77" i="28"/>
  <c r="AU49" i="28"/>
  <c r="AU82" i="28"/>
  <c r="AU35" i="26"/>
  <c r="AU37" i="26"/>
  <c r="AU105" i="28"/>
  <c r="AU84" i="28"/>
  <c r="AU103" i="28"/>
  <c r="AU89" i="26"/>
  <c r="AU61" i="26"/>
  <c r="AU91" i="26"/>
  <c r="AU8" i="28"/>
  <c r="AU73" i="26"/>
  <c r="AU76" i="26"/>
  <c r="AU82" i="26"/>
  <c r="AU107" i="26"/>
  <c r="AU94" i="28"/>
  <c r="AU39" i="28"/>
  <c r="AU83" i="28"/>
  <c r="AU38" i="28"/>
  <c r="AU31" i="28"/>
  <c r="AU11" i="28"/>
  <c r="AU30" i="28"/>
  <c r="AU91" i="28"/>
  <c r="AU68" i="28"/>
  <c r="AU110" i="28"/>
  <c r="AU14" i="27"/>
  <c r="AU18" i="27"/>
  <c r="AU102" i="27"/>
  <c r="AU9" i="26"/>
  <c r="AU57" i="26"/>
  <c r="AU48" i="26"/>
  <c r="AU99" i="26"/>
  <c r="AU97" i="26"/>
  <c r="AU69" i="26"/>
  <c r="AU34" i="26"/>
  <c r="AU22" i="26"/>
  <c r="AU34" i="27"/>
  <c r="AU44" i="26"/>
  <c r="AU54" i="26"/>
  <c r="AU85" i="27"/>
  <c r="AU53" i="27"/>
  <c r="AU40" i="26"/>
  <c r="AU34" i="28"/>
  <c r="AU69" i="28"/>
  <c r="AU55" i="28"/>
  <c r="AU74" i="28"/>
  <c r="AU88" i="26"/>
  <c r="AU102" i="26"/>
  <c r="AU56" i="26"/>
  <c r="AU80" i="26"/>
  <c r="AU51" i="28"/>
  <c r="AU105" i="27"/>
  <c r="AU46" i="26"/>
  <c r="AU64" i="26"/>
  <c r="AU57" i="28"/>
  <c r="AU109" i="28"/>
  <c r="AU102" i="28"/>
  <c r="AU42" i="27"/>
  <c r="AU39" i="27"/>
  <c r="AU72" i="26"/>
  <c r="AU94" i="26"/>
  <c r="AU17" i="28"/>
  <c r="AU98" i="28"/>
  <c r="AU50" i="28"/>
  <c r="AU90" i="28"/>
  <c r="AU83" i="26"/>
  <c r="AU67" i="26"/>
  <c r="AU49" i="26"/>
  <c r="AU50" i="26"/>
  <c r="AU100" i="26"/>
  <c r="AU15" i="26"/>
  <c r="AU103" i="26"/>
  <c r="AU59" i="28"/>
  <c r="AU33" i="28"/>
  <c r="AU12" i="28"/>
  <c r="AU30" i="26"/>
  <c r="AU42" i="26"/>
  <c r="AU53" i="26"/>
  <c r="AU63" i="27"/>
  <c r="AU27" i="27"/>
  <c r="AU73" i="27"/>
  <c r="AU26" i="27"/>
  <c r="AU23" i="27"/>
  <c r="AU15" i="27"/>
  <c r="AU33" i="27"/>
  <c r="AU94" i="27"/>
  <c r="AU24" i="27"/>
  <c r="AU106" i="27"/>
  <c r="AU31" i="26"/>
  <c r="AU103" i="27"/>
  <c r="AU13" i="28"/>
  <c r="AU47" i="28"/>
  <c r="AU87" i="28"/>
  <c r="AU41" i="28"/>
  <c r="AU27" i="28"/>
  <c r="AU101" i="28"/>
  <c r="AU97" i="28"/>
  <c r="AU40" i="28"/>
  <c r="AU54" i="28"/>
  <c r="AU100" i="28"/>
  <c r="AU48" i="28"/>
  <c r="AU52" i="27"/>
  <c r="AU36" i="27"/>
  <c r="AU79" i="27"/>
  <c r="AU40" i="27"/>
  <c r="AU32" i="27"/>
  <c r="AU29" i="27"/>
  <c r="AU25" i="27"/>
  <c r="AU89" i="27"/>
  <c r="AU43" i="27"/>
  <c r="AU30" i="27"/>
  <c r="AU28" i="27"/>
  <c r="AU56" i="27"/>
  <c r="AU108" i="27"/>
  <c r="AU23" i="26"/>
  <c r="AU28" i="26"/>
  <c r="AU20" i="26"/>
  <c r="AU26" i="26"/>
  <c r="AU12" i="26"/>
  <c r="AU85" i="26"/>
  <c r="AU78" i="26"/>
  <c r="AU110" i="26"/>
  <c r="AU54" i="27"/>
  <c r="AU15" i="28"/>
  <c r="AU85" i="28"/>
  <c r="AU42" i="28"/>
  <c r="AU22" i="28"/>
  <c r="AU56" i="28"/>
  <c r="AU11" i="27"/>
  <c r="AU51" i="27"/>
  <c r="AU99" i="27"/>
  <c r="AU9" i="27"/>
  <c r="AU20" i="27"/>
  <c r="AU45" i="27"/>
  <c r="AU91" i="27"/>
  <c r="AU22" i="27"/>
  <c r="AU81" i="27"/>
  <c r="AU49" i="27"/>
  <c r="AU44" i="27"/>
  <c r="AU72" i="27"/>
  <c r="AU92" i="27"/>
  <c r="AU25" i="26"/>
  <c r="AU11" i="26"/>
  <c r="AU29" i="26"/>
  <c r="AU58" i="26"/>
  <c r="AU43" i="28"/>
  <c r="AU24" i="28"/>
  <c r="AU92" i="28"/>
  <c r="AU19" i="28"/>
  <c r="AU75" i="28"/>
  <c r="AU32" i="28"/>
  <c r="AU79" i="28"/>
  <c r="AU67" i="28"/>
  <c r="AU52" i="28"/>
  <c r="AU28" i="28"/>
  <c r="AU71" i="28"/>
  <c r="AU86" i="28"/>
  <c r="AU62" i="28"/>
  <c r="AU80" i="28"/>
  <c r="AU31" i="27"/>
  <c r="AU21" i="27"/>
  <c r="AU7" i="27"/>
  <c r="AU19" i="27"/>
  <c r="AU50" i="27"/>
  <c r="AU67" i="27"/>
  <c r="AU10" i="27"/>
  <c r="AU62" i="27"/>
  <c r="AU12" i="27"/>
  <c r="AU55" i="27"/>
  <c r="AU48" i="27"/>
  <c r="AU88" i="27"/>
  <c r="AU78" i="27"/>
  <c r="AU81" i="26"/>
  <c r="AU51" i="26"/>
  <c r="AU27" i="26"/>
  <c r="AU65" i="26"/>
  <c r="AU33" i="26"/>
  <c r="AU19" i="26"/>
  <c r="AU21" i="26"/>
  <c r="AU105" i="26"/>
  <c r="AU32" i="26"/>
  <c r="AU96" i="26"/>
  <c r="AU84" i="26"/>
  <c r="AU69" i="27"/>
  <c r="AU77" i="27"/>
  <c r="AU59" i="27"/>
  <c r="AU41" i="27"/>
  <c r="AU100" i="27"/>
  <c r="AU71" i="27"/>
  <c r="AU16" i="27"/>
  <c r="AU74" i="27"/>
  <c r="AU38" i="27"/>
  <c r="AU65" i="27"/>
  <c r="AU58" i="27"/>
  <c r="AU98" i="27"/>
  <c r="AU104" i="27"/>
  <c r="AU7" i="26"/>
  <c r="AU75" i="26"/>
  <c r="AU61" i="28"/>
  <c r="AU88" i="28"/>
  <c r="AU35" i="27"/>
  <c r="AU37" i="27"/>
  <c r="AU101" i="27"/>
  <c r="AU57" i="27"/>
  <c r="AU107" i="27"/>
  <c r="AU83" i="27"/>
  <c r="AU68" i="27"/>
  <c r="AU82" i="27"/>
  <c r="AU60" i="27"/>
  <c r="AU87" i="27"/>
  <c r="AU80" i="27"/>
  <c r="AU84" i="27"/>
  <c r="AU64" i="27"/>
  <c r="AU79" i="26"/>
  <c r="AU45" i="26"/>
  <c r="AU60" i="26"/>
  <c r="AU108" i="26"/>
  <c r="AU78" i="28"/>
  <c r="AU93" i="28"/>
  <c r="AU96" i="28"/>
  <c r="AU73" i="28"/>
  <c r="AU45" i="28"/>
  <c r="AU26" i="28"/>
  <c r="AU9" i="28"/>
  <c r="AU36" i="28"/>
  <c r="AU65" i="28"/>
  <c r="AU108" i="28"/>
  <c r="AU95" i="27"/>
  <c r="AU47" i="27"/>
  <c r="AU109" i="27"/>
  <c r="AU61" i="27"/>
  <c r="AU13" i="27"/>
  <c r="AU93" i="27"/>
  <c r="AU17" i="27"/>
  <c r="AU8" i="27"/>
  <c r="AU70" i="27"/>
  <c r="AU97" i="27"/>
  <c r="AU96" i="27"/>
  <c r="AU90" i="27"/>
  <c r="AU110" i="27"/>
  <c r="AU10" i="26"/>
  <c r="AU87" i="26"/>
  <c r="AU18" i="26"/>
  <c r="Q64" i="28"/>
  <c r="Q72" i="28"/>
  <c r="Q14" i="28"/>
  <c r="Q92" i="26"/>
  <c r="Q104" i="28"/>
  <c r="Q77" i="28"/>
  <c r="Q35" i="26"/>
  <c r="Q94" i="28"/>
  <c r="Q68" i="28"/>
  <c r="Q97" i="26"/>
  <c r="Q34" i="28"/>
  <c r="Q64" i="26"/>
  <c r="Q49" i="26"/>
  <c r="Q12" i="28"/>
  <c r="Q30" i="26"/>
  <c r="Q26" i="27"/>
  <c r="Q87" i="28"/>
  <c r="Q48" i="28"/>
  <c r="Q32" i="27"/>
  <c r="Q108" i="27"/>
  <c r="Q20" i="26"/>
  <c r="Q54" i="27"/>
  <c r="Q56" i="28"/>
  <c r="Q45" i="27"/>
  <c r="Q58" i="26"/>
  <c r="Q75" i="28"/>
  <c r="Q62" i="28"/>
  <c r="Q62" i="27"/>
  <c r="Q19" i="26"/>
  <c r="Q100" i="27"/>
  <c r="Q104" i="27"/>
  <c r="Q101" i="27"/>
  <c r="Q80" i="27"/>
  <c r="Q79" i="26"/>
  <c r="Q93" i="27"/>
  <c r="Q45" i="26"/>
  <c r="Q58" i="28"/>
  <c r="Q55" i="26"/>
  <c r="Q77" i="26"/>
  <c r="Q107" i="28"/>
  <c r="Q98" i="26"/>
  <c r="Q70" i="28"/>
  <c r="Q86" i="26"/>
  <c r="Q49" i="28"/>
  <c r="Q37" i="26"/>
  <c r="Q39" i="28"/>
  <c r="Q110" i="28"/>
  <c r="Q14" i="27"/>
  <c r="Q69" i="26"/>
  <c r="Q44" i="26"/>
  <c r="Q85" i="27"/>
  <c r="Q69" i="28"/>
  <c r="Q88" i="26"/>
  <c r="Q57" i="28"/>
  <c r="Q42" i="27"/>
  <c r="Q17" i="28"/>
  <c r="Q50" i="26"/>
  <c r="Q42" i="26"/>
  <c r="Q23" i="27"/>
  <c r="Q41" i="28"/>
  <c r="Q29" i="27"/>
  <c r="Q26" i="26"/>
  <c r="Q91" i="27"/>
  <c r="Q32" i="28"/>
  <c r="Q80" i="28"/>
  <c r="Q31" i="27"/>
  <c r="Q12" i="27"/>
  <c r="Q21" i="26"/>
  <c r="Q71" i="27"/>
  <c r="Q73" i="28"/>
  <c r="Q52" i="26"/>
  <c r="Q37" i="28"/>
  <c r="Q41" i="26"/>
  <c r="Q82" i="28"/>
  <c r="Q105" i="28"/>
  <c r="Q83" i="28"/>
  <c r="Q18" i="27"/>
  <c r="Q34" i="26"/>
  <c r="Q54" i="26"/>
  <c r="Q53" i="27"/>
  <c r="Q55" i="28"/>
  <c r="Q102" i="26"/>
  <c r="Q105" i="27"/>
  <c r="Q109" i="28"/>
  <c r="Q39" i="27"/>
  <c r="Q98" i="28"/>
  <c r="Q100" i="26"/>
  <c r="Q53" i="26"/>
  <c r="Q15" i="27"/>
  <c r="Q27" i="28"/>
  <c r="Q25" i="27"/>
  <c r="Q12" i="26"/>
  <c r="Q22" i="27"/>
  <c r="Q79" i="28"/>
  <c r="Q21" i="27"/>
  <c r="Q55" i="27"/>
  <c r="Q105" i="26"/>
  <c r="Q16" i="27"/>
  <c r="Q61" i="28"/>
  <c r="Q107" i="27"/>
  <c r="Q64" i="27"/>
  <c r="Q60" i="26"/>
  <c r="Q45" i="28"/>
  <c r="Q8" i="27"/>
  <c r="Q82" i="27"/>
  <c r="Q93" i="26"/>
  <c r="Q95" i="26"/>
  <c r="Q63" i="26"/>
  <c r="Q16" i="26"/>
  <c r="Q39" i="26"/>
  <c r="Q76" i="27"/>
  <c r="Q84" i="28"/>
  <c r="Q38" i="28"/>
  <c r="Q102" i="27"/>
  <c r="Q22" i="26"/>
  <c r="Q74" i="28"/>
  <c r="Q56" i="26"/>
  <c r="Q102" i="28"/>
  <c r="Q50" i="28"/>
  <c r="Q33" i="27"/>
  <c r="Q101" i="28"/>
  <c r="Q89" i="27"/>
  <c r="Q85" i="26"/>
  <c r="Q11" i="27"/>
  <c r="Q81" i="27"/>
  <c r="Q67" i="28"/>
  <c r="Q7" i="27"/>
  <c r="Q48" i="27"/>
  <c r="Q81" i="26"/>
  <c r="Q32" i="26"/>
  <c r="Q74" i="27"/>
  <c r="Q88" i="28"/>
  <c r="Q83" i="27"/>
  <c r="Q108" i="26"/>
  <c r="Q26" i="28"/>
  <c r="Q95" i="27"/>
  <c r="Q70" i="27"/>
  <c r="Q96" i="27"/>
  <c r="Q57" i="27"/>
  <c r="Q17" i="27"/>
  <c r="Q68" i="26"/>
  <c r="Q13" i="26"/>
  <c r="Q70" i="26"/>
  <c r="Q43" i="26"/>
  <c r="Q99" i="28"/>
  <c r="Q75" i="27"/>
  <c r="Q103" i="28"/>
  <c r="Q89" i="26"/>
  <c r="Q73" i="26"/>
  <c r="Q31" i="28"/>
  <c r="Q9" i="26"/>
  <c r="Q80" i="26"/>
  <c r="Q90" i="28"/>
  <c r="Q15" i="26"/>
  <c r="Q94" i="27"/>
  <c r="Q31" i="26"/>
  <c r="Q103" i="27"/>
  <c r="Q97" i="28"/>
  <c r="Q52" i="27"/>
  <c r="Q43" i="27"/>
  <c r="Q78" i="26"/>
  <c r="Q15" i="28"/>
  <c r="Q51" i="27"/>
  <c r="Q49" i="27"/>
  <c r="Q43" i="28"/>
  <c r="Q52" i="28"/>
  <c r="Q19" i="27"/>
  <c r="Q88" i="27"/>
  <c r="Q51" i="26"/>
  <c r="Q96" i="26"/>
  <c r="Q69" i="27"/>
  <c r="Q38" i="27"/>
  <c r="Q68" i="27"/>
  <c r="Q9" i="28"/>
  <c r="Q47" i="27"/>
  <c r="Q97" i="27"/>
  <c r="Q77" i="27"/>
  <c r="Q109" i="27"/>
  <c r="Q101" i="26"/>
  <c r="Q23" i="28"/>
  <c r="Q7" i="28"/>
  <c r="Q46" i="27"/>
  <c r="Q61" i="26"/>
  <c r="Q76" i="26"/>
  <c r="Q11" i="28"/>
  <c r="Q57" i="26"/>
  <c r="Q34" i="27"/>
  <c r="Q40" i="26"/>
  <c r="Q72" i="26"/>
  <c r="Q103" i="26"/>
  <c r="Q63" i="27"/>
  <c r="Q24" i="27"/>
  <c r="Q40" i="28"/>
  <c r="Q36" i="27"/>
  <c r="Q30" i="27"/>
  <c r="Q110" i="26"/>
  <c r="Q85" i="28"/>
  <c r="Q99" i="27"/>
  <c r="Q44" i="27"/>
  <c r="Q25" i="26"/>
  <c r="Q24" i="28"/>
  <c r="Q28" i="28"/>
  <c r="Q50" i="27"/>
  <c r="Q78" i="27"/>
  <c r="Q27" i="26"/>
  <c r="Q84" i="26"/>
  <c r="Q65" i="27"/>
  <c r="Q36" i="28"/>
  <c r="Q10" i="26"/>
  <c r="Q84" i="27"/>
  <c r="R7" i="26"/>
  <c r="Q106" i="26"/>
  <c r="Q35" i="28"/>
  <c r="Q47" i="26"/>
  <c r="Q16" i="28"/>
  <c r="Q66" i="27"/>
  <c r="Q25" i="28"/>
  <c r="Q91" i="26"/>
  <c r="Q82" i="26"/>
  <c r="Q30" i="28"/>
  <c r="Q48" i="26"/>
  <c r="Q46" i="26"/>
  <c r="Q94" i="26"/>
  <c r="Q83" i="26"/>
  <c r="Q27" i="27"/>
  <c r="Q106" i="27"/>
  <c r="Q13" i="28"/>
  <c r="Q54" i="28"/>
  <c r="Q79" i="27"/>
  <c r="Q28" i="27"/>
  <c r="Q23" i="26"/>
  <c r="Q42" i="28"/>
  <c r="Q9" i="27"/>
  <c r="Q72" i="27"/>
  <c r="Q11" i="26"/>
  <c r="Q92" i="28"/>
  <c r="Q71" i="28"/>
  <c r="Q67" i="27"/>
  <c r="Q65" i="26"/>
  <c r="Q59" i="27"/>
  <c r="Q58" i="27"/>
  <c r="Q7" i="26"/>
  <c r="Q35" i="27"/>
  <c r="Q60" i="27"/>
  <c r="Q78" i="28"/>
  <c r="Q65" i="28"/>
  <c r="Q61" i="27"/>
  <c r="Q90" i="27"/>
  <c r="Q87" i="26"/>
  <c r="Q20" i="28"/>
  <c r="Q63" i="28"/>
  <c r="Q24" i="26"/>
  <c r="Q81" i="28"/>
  <c r="Q18" i="28"/>
  <c r="Q66" i="26"/>
  <c r="Q60" i="28"/>
  <c r="Q86" i="27"/>
  <c r="Q95" i="28"/>
  <c r="Q8" i="28"/>
  <c r="Q107" i="26"/>
  <c r="Q91" i="28"/>
  <c r="Q99" i="26"/>
  <c r="Q51" i="28"/>
  <c r="Q67" i="26"/>
  <c r="Q59" i="28"/>
  <c r="Q33" i="28"/>
  <c r="Q73" i="27"/>
  <c r="Q47" i="28"/>
  <c r="Q100" i="28"/>
  <c r="Q40" i="27"/>
  <c r="Q56" i="27"/>
  <c r="Q28" i="26"/>
  <c r="Q22" i="28"/>
  <c r="Q20" i="27"/>
  <c r="Q92" i="27"/>
  <c r="Q29" i="26"/>
  <c r="Q19" i="28"/>
  <c r="Q86" i="28"/>
  <c r="Q10" i="27"/>
  <c r="Q33" i="26"/>
  <c r="Q41" i="27"/>
  <c r="Q98" i="27"/>
  <c r="Q75" i="26"/>
  <c r="Q37" i="27"/>
  <c r="Q87" i="27"/>
  <c r="Q93" i="28"/>
  <c r="Q108" i="28"/>
  <c r="Q13" i="27"/>
  <c r="Q110" i="27"/>
  <c r="Q18" i="26"/>
  <c r="Q96" i="28"/>
  <c r="R91" i="23" l="1"/>
  <c r="R151" i="23"/>
  <c r="K96" i="28"/>
  <c r="E96" i="28" s="1"/>
  <c r="I158" i="23" s="1"/>
  <c r="N158" i="23" s="1"/>
  <c r="R158" i="23" s="1"/>
  <c r="K18" i="26"/>
  <c r="E18" i="26" s="1"/>
  <c r="I80" i="15" s="1"/>
  <c r="N80" i="15" s="1"/>
  <c r="R80" i="15" s="1"/>
  <c r="K110" i="27"/>
  <c r="E110" i="27" s="1"/>
  <c r="I172" i="17" s="1"/>
  <c r="N172" i="17" s="1"/>
  <c r="R172" i="17" s="1"/>
  <c r="K13" i="27"/>
  <c r="E13" i="27" s="1"/>
  <c r="I75" i="17" s="1"/>
  <c r="N75" i="17" s="1"/>
  <c r="K108" i="28"/>
  <c r="E108" i="28" s="1"/>
  <c r="I170" i="23" s="1"/>
  <c r="N170" i="23" s="1"/>
  <c r="R170" i="23" s="1"/>
  <c r="K93" i="28"/>
  <c r="E93" i="28" s="1"/>
  <c r="I155" i="23" s="1"/>
  <c r="N155" i="23" s="1"/>
  <c r="K87" i="27"/>
  <c r="E87" i="27" s="1"/>
  <c r="I149" i="17" s="1"/>
  <c r="N149" i="17" s="1"/>
  <c r="R149" i="17" s="1"/>
  <c r="K37" i="27"/>
  <c r="E37" i="27" s="1"/>
  <c r="I99" i="17" s="1"/>
  <c r="N99" i="17" s="1"/>
  <c r="K75" i="26"/>
  <c r="E75" i="26" s="1"/>
  <c r="I137" i="15" s="1"/>
  <c r="N137" i="15" s="1"/>
  <c r="R137" i="15" s="1"/>
  <c r="K98" i="27"/>
  <c r="E98" i="27" s="1"/>
  <c r="I160" i="17" s="1"/>
  <c r="N160" i="17" s="1"/>
  <c r="R160" i="17" s="1"/>
  <c r="K41" i="27"/>
  <c r="E41" i="27" s="1"/>
  <c r="I103" i="17" s="1"/>
  <c r="N103" i="17" s="1"/>
  <c r="R103" i="17" s="1"/>
  <c r="K33" i="26"/>
  <c r="E33" i="26" s="1"/>
  <c r="I95" i="15" s="1"/>
  <c r="N95" i="15" s="1"/>
  <c r="R95" i="15" s="1"/>
  <c r="K10" i="27"/>
  <c r="E10" i="27" s="1"/>
  <c r="I72" i="17" s="1"/>
  <c r="N72" i="17" s="1"/>
  <c r="K86" i="28"/>
  <c r="E86" i="28" s="1"/>
  <c r="I148" i="23" s="1"/>
  <c r="N148" i="23" s="1"/>
  <c r="R148" i="23" s="1"/>
  <c r="K19" i="28"/>
  <c r="E19" i="28" s="1"/>
  <c r="I81" i="23" s="1"/>
  <c r="N81" i="23" s="1"/>
  <c r="R81" i="23" s="1"/>
  <c r="K29" i="26"/>
  <c r="E29" i="26" s="1"/>
  <c r="I91" i="15" s="1"/>
  <c r="N91" i="15" s="1"/>
  <c r="R91" i="15" s="1"/>
  <c r="K92" i="27"/>
  <c r="E92" i="27" s="1"/>
  <c r="I154" i="17" s="1"/>
  <c r="N154" i="17" s="1"/>
  <c r="R154" i="17" s="1"/>
  <c r="K20" i="27"/>
  <c r="E20" i="27" s="1"/>
  <c r="I82" i="17" s="1"/>
  <c r="N82" i="17" s="1"/>
  <c r="R82" i="17" s="1"/>
  <c r="K22" i="28"/>
  <c r="E22" i="28" s="1"/>
  <c r="I84" i="23" s="1"/>
  <c r="N84" i="23" s="1"/>
  <c r="R84" i="23" s="1"/>
  <c r="K28" i="26"/>
  <c r="E28" i="26" s="1"/>
  <c r="I90" i="15" s="1"/>
  <c r="N90" i="15" s="1"/>
  <c r="K56" i="27"/>
  <c r="E56" i="27" s="1"/>
  <c r="I118" i="17" s="1"/>
  <c r="N118" i="17" s="1"/>
  <c r="R118" i="17" s="1"/>
  <c r="K40" i="27"/>
  <c r="E40" i="27" s="1"/>
  <c r="I102" i="17" s="1"/>
  <c r="N102" i="17" s="1"/>
  <c r="K100" i="28"/>
  <c r="E100" i="28" s="1"/>
  <c r="I162" i="23" s="1"/>
  <c r="N162" i="23" s="1"/>
  <c r="R162" i="23" s="1"/>
  <c r="K47" i="28"/>
  <c r="E47" i="28" s="1"/>
  <c r="I109" i="23" s="1"/>
  <c r="N109" i="23" s="1"/>
  <c r="R109" i="23" s="1"/>
  <c r="K73" i="27"/>
  <c r="E73" i="27" s="1"/>
  <c r="I135" i="17" s="1"/>
  <c r="N135" i="17" s="1"/>
  <c r="R135" i="17" s="1"/>
  <c r="K33" i="28"/>
  <c r="E33" i="28" s="1"/>
  <c r="I95" i="23" s="1"/>
  <c r="N95" i="23" s="1"/>
  <c r="K59" i="28"/>
  <c r="E59" i="28" s="1"/>
  <c r="I121" i="23" s="1"/>
  <c r="N121" i="23" s="1"/>
  <c r="R121" i="23" s="1"/>
  <c r="K67" i="26"/>
  <c r="E67" i="26" s="1"/>
  <c r="I129" i="15" s="1"/>
  <c r="N129" i="15" s="1"/>
  <c r="R129" i="15" s="1"/>
  <c r="K51" i="28"/>
  <c r="E51" i="28" s="1"/>
  <c r="I113" i="23" s="1"/>
  <c r="N113" i="23" s="1"/>
  <c r="K99" i="26"/>
  <c r="E99" i="26" s="1"/>
  <c r="I161" i="15" s="1"/>
  <c r="N161" i="15" s="1"/>
  <c r="R161" i="15" s="1"/>
  <c r="K91" i="28"/>
  <c r="E91" i="28" s="1"/>
  <c r="I153" i="23" s="1"/>
  <c r="N153" i="23" s="1"/>
  <c r="R153" i="23" s="1"/>
  <c r="K107" i="26"/>
  <c r="E107" i="26" s="1"/>
  <c r="I169" i="15" s="1"/>
  <c r="N169" i="15" s="1"/>
  <c r="R169" i="15" s="1"/>
  <c r="K8" i="28"/>
  <c r="E8" i="28" s="1"/>
  <c r="I70" i="23" s="1"/>
  <c r="N70" i="23" s="1"/>
  <c r="R70" i="23" s="1"/>
  <c r="K95" i="28"/>
  <c r="E95" i="28" s="1"/>
  <c r="I157" i="23" s="1"/>
  <c r="N157" i="23" s="1"/>
  <c r="R157" i="23" s="1"/>
  <c r="K86" i="27"/>
  <c r="E86" i="27" s="1"/>
  <c r="I148" i="17" s="1"/>
  <c r="N148" i="17" s="1"/>
  <c r="R148" i="17" s="1"/>
  <c r="K60" i="28"/>
  <c r="E60" i="28" s="1"/>
  <c r="I122" i="23" s="1"/>
  <c r="N122" i="23" s="1"/>
  <c r="R122" i="23" s="1"/>
  <c r="K66" i="26"/>
  <c r="E66" i="26" s="1"/>
  <c r="I128" i="15" s="1"/>
  <c r="N128" i="15" s="1"/>
  <c r="R128" i="15" s="1"/>
  <c r="K18" i="28"/>
  <c r="E18" i="28" s="1"/>
  <c r="I80" i="23" s="1"/>
  <c r="N80" i="23" s="1"/>
  <c r="K81" i="28"/>
  <c r="E81" i="28" s="1"/>
  <c r="I143" i="23" s="1"/>
  <c r="N143" i="23" s="1"/>
  <c r="R143" i="23" s="1"/>
  <c r="K24" i="26"/>
  <c r="E24" i="26" s="1"/>
  <c r="I86" i="15" s="1"/>
  <c r="N86" i="15" s="1"/>
  <c r="R86" i="15" s="1"/>
  <c r="K63" i="28"/>
  <c r="E63" i="28" s="1"/>
  <c r="I125" i="23" s="1"/>
  <c r="N125" i="23" s="1"/>
  <c r="R125" i="23" s="1"/>
  <c r="K20" i="28"/>
  <c r="E20" i="28" s="1"/>
  <c r="I82" i="23" s="1"/>
  <c r="N82" i="23" s="1"/>
  <c r="R82" i="23" s="1"/>
  <c r="K87" i="26"/>
  <c r="E87" i="26" s="1"/>
  <c r="I149" i="15" s="1"/>
  <c r="N149" i="15" s="1"/>
  <c r="R149" i="15" s="1"/>
  <c r="K90" i="27"/>
  <c r="E90" i="27" s="1"/>
  <c r="I152" i="17" s="1"/>
  <c r="N152" i="17" s="1"/>
  <c r="R152" i="17" s="1"/>
  <c r="K61" i="27"/>
  <c r="E61" i="27" s="1"/>
  <c r="I123" i="17" s="1"/>
  <c r="N123" i="17" s="1"/>
  <c r="K65" i="28"/>
  <c r="E65" i="28" s="1"/>
  <c r="I127" i="23" s="1"/>
  <c r="N127" i="23" s="1"/>
  <c r="R127" i="23" s="1"/>
  <c r="K78" i="28"/>
  <c r="E78" i="28" s="1"/>
  <c r="I140" i="23" s="1"/>
  <c r="N140" i="23" s="1"/>
  <c r="R140" i="23" s="1"/>
  <c r="K60" i="27"/>
  <c r="E60" i="27" s="1"/>
  <c r="I122" i="17" s="1"/>
  <c r="N122" i="17" s="1"/>
  <c r="K35" i="27"/>
  <c r="E35" i="27" s="1"/>
  <c r="I97" i="17" s="1"/>
  <c r="N97" i="17" s="1"/>
  <c r="K7" i="26"/>
  <c r="E7" i="26" s="1"/>
  <c r="I69" i="15" s="1"/>
  <c r="N69" i="15" s="1"/>
  <c r="K58" i="27"/>
  <c r="E58" i="27" s="1"/>
  <c r="I120" i="17" s="1"/>
  <c r="N120" i="17" s="1"/>
  <c r="R120" i="17" s="1"/>
  <c r="K59" i="27"/>
  <c r="E59" i="27" s="1"/>
  <c r="I121" i="17" s="1"/>
  <c r="N121" i="17" s="1"/>
  <c r="K65" i="26"/>
  <c r="E65" i="26" s="1"/>
  <c r="I127" i="15" s="1"/>
  <c r="N127" i="15" s="1"/>
  <c r="R127" i="15" s="1"/>
  <c r="K67" i="27"/>
  <c r="E67" i="27" s="1"/>
  <c r="I129" i="17" s="1"/>
  <c r="N129" i="17" s="1"/>
  <c r="R129" i="17" s="1"/>
  <c r="K71" i="28"/>
  <c r="E71" i="28" s="1"/>
  <c r="I133" i="23" s="1"/>
  <c r="N133" i="23" s="1"/>
  <c r="K92" i="28"/>
  <c r="E92" i="28" s="1"/>
  <c r="I154" i="23" s="1"/>
  <c r="N154" i="23" s="1"/>
  <c r="R154" i="23" s="1"/>
  <c r="K11" i="26"/>
  <c r="E11" i="26" s="1"/>
  <c r="I73" i="15" s="1"/>
  <c r="N73" i="15" s="1"/>
  <c r="R73" i="15" s="1"/>
  <c r="K72" i="27"/>
  <c r="E72" i="27" s="1"/>
  <c r="I134" i="17" s="1"/>
  <c r="N134" i="17" s="1"/>
  <c r="R134" i="17" s="1"/>
  <c r="K9" i="27"/>
  <c r="E9" i="27" s="1"/>
  <c r="I71" i="17" s="1"/>
  <c r="N71" i="17" s="1"/>
  <c r="K42" i="28"/>
  <c r="E42" i="28" s="1"/>
  <c r="I104" i="23" s="1"/>
  <c r="N104" i="23" s="1"/>
  <c r="K23" i="26"/>
  <c r="E23" i="26" s="1"/>
  <c r="I85" i="15" s="1"/>
  <c r="N85" i="15" s="1"/>
  <c r="R85" i="15" s="1"/>
  <c r="K28" i="27"/>
  <c r="E28" i="27" s="1"/>
  <c r="I90" i="17" s="1"/>
  <c r="N90" i="17" s="1"/>
  <c r="R90" i="17" s="1"/>
  <c r="K79" i="27"/>
  <c r="E79" i="27" s="1"/>
  <c r="I141" i="17" s="1"/>
  <c r="N141" i="17" s="1"/>
  <c r="K54" i="28"/>
  <c r="E54" i="28" s="1"/>
  <c r="I116" i="23" s="1"/>
  <c r="N116" i="23" s="1"/>
  <c r="R116" i="23" s="1"/>
  <c r="K13" i="28"/>
  <c r="E13" i="28" s="1"/>
  <c r="I75" i="23" s="1"/>
  <c r="N75" i="23" s="1"/>
  <c r="R75" i="23" s="1"/>
  <c r="K106" i="27"/>
  <c r="E106" i="27" s="1"/>
  <c r="I168" i="17" s="1"/>
  <c r="N168" i="17" s="1"/>
  <c r="R168" i="17" s="1"/>
  <c r="K27" i="27"/>
  <c r="E27" i="27" s="1"/>
  <c r="I89" i="17" s="1"/>
  <c r="N89" i="17" s="1"/>
  <c r="K83" i="26"/>
  <c r="E83" i="26" s="1"/>
  <c r="I145" i="15" s="1"/>
  <c r="N145" i="15" s="1"/>
  <c r="R145" i="15" s="1"/>
  <c r="K94" i="26"/>
  <c r="E94" i="26" s="1"/>
  <c r="I156" i="15" s="1"/>
  <c r="N156" i="15" s="1"/>
  <c r="K46" i="26"/>
  <c r="E46" i="26" s="1"/>
  <c r="I108" i="15" s="1"/>
  <c r="N108" i="15" s="1"/>
  <c r="R108" i="15" s="1"/>
  <c r="K48" i="26"/>
  <c r="E48" i="26" s="1"/>
  <c r="I110" i="15" s="1"/>
  <c r="N110" i="15" s="1"/>
  <c r="R110" i="15" s="1"/>
  <c r="K30" i="28"/>
  <c r="E30" i="28" s="1"/>
  <c r="I92" i="23" s="1"/>
  <c r="N92" i="23" s="1"/>
  <c r="K82" i="26"/>
  <c r="E82" i="26" s="1"/>
  <c r="I144" i="15" s="1"/>
  <c r="N144" i="15" s="1"/>
  <c r="R144" i="15" s="1"/>
  <c r="K91" i="26"/>
  <c r="E91" i="26" s="1"/>
  <c r="I153" i="15" s="1"/>
  <c r="N153" i="15" s="1"/>
  <c r="R153" i="15" s="1"/>
  <c r="K25" i="28"/>
  <c r="E25" i="28" s="1"/>
  <c r="I87" i="23" s="1"/>
  <c r="N87" i="23" s="1"/>
  <c r="R87" i="23" s="1"/>
  <c r="K66" i="27"/>
  <c r="E66" i="27" s="1"/>
  <c r="I128" i="17" s="1"/>
  <c r="N128" i="17" s="1"/>
  <c r="R128" i="17" s="1"/>
  <c r="K16" i="28"/>
  <c r="E16" i="28" s="1"/>
  <c r="I78" i="23" s="1"/>
  <c r="N78" i="23" s="1"/>
  <c r="R78" i="23" s="1"/>
  <c r="K47" i="26"/>
  <c r="E47" i="26" s="1"/>
  <c r="I109" i="15" s="1"/>
  <c r="N109" i="15" s="1"/>
  <c r="K35" i="28"/>
  <c r="E35" i="28" s="1"/>
  <c r="I97" i="23" s="1"/>
  <c r="N97" i="23" s="1"/>
  <c r="R97" i="23" s="1"/>
  <c r="K106" i="26"/>
  <c r="E106" i="26" s="1"/>
  <c r="I168" i="15" s="1"/>
  <c r="N168" i="15" s="1"/>
  <c r="R168" i="15" s="1"/>
  <c r="L7" i="26"/>
  <c r="F7" i="26" s="1"/>
  <c r="K69" i="15" s="1"/>
  <c r="P69" i="15" s="1"/>
  <c r="P180" i="15" s="1"/>
  <c r="K84" i="27"/>
  <c r="E84" i="27" s="1"/>
  <c r="I146" i="17" s="1"/>
  <c r="N146" i="17" s="1"/>
  <c r="R146" i="17" s="1"/>
  <c r="K10" i="26"/>
  <c r="E10" i="26" s="1"/>
  <c r="I72" i="15" s="1"/>
  <c r="N72" i="15" s="1"/>
  <c r="R72" i="15" s="1"/>
  <c r="K36" i="28"/>
  <c r="E36" i="28" s="1"/>
  <c r="I98" i="23" s="1"/>
  <c r="N98" i="23" s="1"/>
  <c r="R98" i="23" s="1"/>
  <c r="K65" i="27"/>
  <c r="E65" i="27" s="1"/>
  <c r="I127" i="17" s="1"/>
  <c r="N127" i="17" s="1"/>
  <c r="R127" i="17" s="1"/>
  <c r="K84" i="26"/>
  <c r="E84" i="26" s="1"/>
  <c r="I146" i="15" s="1"/>
  <c r="N146" i="15" s="1"/>
  <c r="R146" i="15" s="1"/>
  <c r="K27" i="26"/>
  <c r="E27" i="26" s="1"/>
  <c r="I89" i="15" s="1"/>
  <c r="N89" i="15" s="1"/>
  <c r="R89" i="15" s="1"/>
  <c r="K78" i="27"/>
  <c r="E78" i="27" s="1"/>
  <c r="I140" i="17" s="1"/>
  <c r="N140" i="17" s="1"/>
  <c r="R140" i="17" s="1"/>
  <c r="K50" i="27"/>
  <c r="E50" i="27" s="1"/>
  <c r="I112" i="17" s="1"/>
  <c r="N112" i="17" s="1"/>
  <c r="R112" i="17" s="1"/>
  <c r="K28" i="28"/>
  <c r="E28" i="28" s="1"/>
  <c r="I90" i="23" s="1"/>
  <c r="N90" i="23" s="1"/>
  <c r="R90" i="23" s="1"/>
  <c r="K24" i="28"/>
  <c r="E24" i="28" s="1"/>
  <c r="I86" i="23" s="1"/>
  <c r="N86" i="23" s="1"/>
  <c r="K25" i="26"/>
  <c r="E25" i="26" s="1"/>
  <c r="I87" i="15" s="1"/>
  <c r="N87" i="15" s="1"/>
  <c r="R87" i="15" s="1"/>
  <c r="K44" i="27"/>
  <c r="E44" i="27" s="1"/>
  <c r="I106" i="17" s="1"/>
  <c r="N106" i="17" s="1"/>
  <c r="R106" i="17" s="1"/>
  <c r="K99" i="27"/>
  <c r="E99" i="27" s="1"/>
  <c r="I161" i="17" s="1"/>
  <c r="N161" i="17" s="1"/>
  <c r="R161" i="17" s="1"/>
  <c r="K85" i="28"/>
  <c r="E85" i="28" s="1"/>
  <c r="I147" i="23" s="1"/>
  <c r="N147" i="23" s="1"/>
  <c r="R147" i="23" s="1"/>
  <c r="K110" i="26"/>
  <c r="E110" i="26" s="1"/>
  <c r="I172" i="15" s="1"/>
  <c r="N172" i="15" s="1"/>
  <c r="R172" i="15" s="1"/>
  <c r="K30" i="27"/>
  <c r="E30" i="27" s="1"/>
  <c r="I92" i="17" s="1"/>
  <c r="N92" i="17" s="1"/>
  <c r="K36" i="27"/>
  <c r="E36" i="27" s="1"/>
  <c r="I98" i="17" s="1"/>
  <c r="N98" i="17" s="1"/>
  <c r="R98" i="17" s="1"/>
  <c r="K40" i="28"/>
  <c r="E40" i="28" s="1"/>
  <c r="I102" i="23" s="1"/>
  <c r="N102" i="23" s="1"/>
  <c r="R102" i="23" s="1"/>
  <c r="K24" i="27"/>
  <c r="E24" i="27" s="1"/>
  <c r="I86" i="17" s="1"/>
  <c r="N86" i="17" s="1"/>
  <c r="R86" i="17" s="1"/>
  <c r="K63" i="27"/>
  <c r="E63" i="27" s="1"/>
  <c r="I125" i="17" s="1"/>
  <c r="N125" i="17" s="1"/>
  <c r="R125" i="17" s="1"/>
  <c r="K103" i="26"/>
  <c r="E103" i="26" s="1"/>
  <c r="I165" i="15" s="1"/>
  <c r="N165" i="15" s="1"/>
  <c r="K72" i="26"/>
  <c r="E72" i="26" s="1"/>
  <c r="I134" i="15" s="1"/>
  <c r="N134" i="15" s="1"/>
  <c r="K40" i="26"/>
  <c r="E40" i="26" s="1"/>
  <c r="I102" i="15" s="1"/>
  <c r="N102" i="15" s="1"/>
  <c r="R102" i="15" s="1"/>
  <c r="K34" i="27"/>
  <c r="E34" i="27" s="1"/>
  <c r="I96" i="17" s="1"/>
  <c r="N96" i="17" s="1"/>
  <c r="K57" i="26"/>
  <c r="E57" i="26" s="1"/>
  <c r="I119" i="15" s="1"/>
  <c r="N119" i="15" s="1"/>
  <c r="R119" i="15" s="1"/>
  <c r="K11" i="28"/>
  <c r="E11" i="28" s="1"/>
  <c r="I73" i="23" s="1"/>
  <c r="N73" i="23" s="1"/>
  <c r="R73" i="23" s="1"/>
  <c r="K76" i="26"/>
  <c r="E76" i="26" s="1"/>
  <c r="I138" i="15" s="1"/>
  <c r="N138" i="15" s="1"/>
  <c r="R138" i="15" s="1"/>
  <c r="K61" i="26"/>
  <c r="E61" i="26" s="1"/>
  <c r="I123" i="15" s="1"/>
  <c r="N123" i="15" s="1"/>
  <c r="R123" i="15" s="1"/>
  <c r="K46" i="27"/>
  <c r="E46" i="27" s="1"/>
  <c r="I108" i="17" s="1"/>
  <c r="N108" i="17" s="1"/>
  <c r="K7" i="28"/>
  <c r="E7" i="28" s="1"/>
  <c r="I69" i="23" s="1"/>
  <c r="N69" i="23" s="1"/>
  <c r="K23" i="28"/>
  <c r="E23" i="28" s="1"/>
  <c r="I85" i="23" s="1"/>
  <c r="N85" i="23" s="1"/>
  <c r="R85" i="23" s="1"/>
  <c r="K101" i="26"/>
  <c r="E101" i="26" s="1"/>
  <c r="I163" i="15" s="1"/>
  <c r="N163" i="15" s="1"/>
  <c r="R163" i="15" s="1"/>
  <c r="K109" i="27"/>
  <c r="E109" i="27" s="1"/>
  <c r="I171" i="17" s="1"/>
  <c r="N171" i="17" s="1"/>
  <c r="R171" i="17" s="1"/>
  <c r="K77" i="27"/>
  <c r="E77" i="27" s="1"/>
  <c r="I139" i="17" s="1"/>
  <c r="N139" i="17" s="1"/>
  <c r="R139" i="17" s="1"/>
  <c r="K97" i="27"/>
  <c r="E97" i="27" s="1"/>
  <c r="I159" i="17" s="1"/>
  <c r="N159" i="17" s="1"/>
  <c r="R159" i="17" s="1"/>
  <c r="K47" i="27"/>
  <c r="E47" i="27" s="1"/>
  <c r="I109" i="17" s="1"/>
  <c r="N109" i="17" s="1"/>
  <c r="K9" i="28"/>
  <c r="E9" i="28" s="1"/>
  <c r="I71" i="23" s="1"/>
  <c r="N71" i="23" s="1"/>
  <c r="R71" i="23" s="1"/>
  <c r="K68" i="27"/>
  <c r="E68" i="27" s="1"/>
  <c r="I130" i="17" s="1"/>
  <c r="N130" i="17" s="1"/>
  <c r="R130" i="17" s="1"/>
  <c r="K38" i="27"/>
  <c r="E38" i="27" s="1"/>
  <c r="I100" i="17" s="1"/>
  <c r="N100" i="17" s="1"/>
  <c r="R100" i="17" s="1"/>
  <c r="K69" i="27"/>
  <c r="E69" i="27" s="1"/>
  <c r="I131" i="17" s="1"/>
  <c r="N131" i="17" s="1"/>
  <c r="R131" i="17" s="1"/>
  <c r="K96" i="26"/>
  <c r="E96" i="26" s="1"/>
  <c r="I158" i="15" s="1"/>
  <c r="N158" i="15" s="1"/>
  <c r="R158" i="15" s="1"/>
  <c r="K51" i="26"/>
  <c r="E51" i="26" s="1"/>
  <c r="I113" i="15" s="1"/>
  <c r="N113" i="15" s="1"/>
  <c r="R113" i="15" s="1"/>
  <c r="K88" i="27"/>
  <c r="E88" i="27" s="1"/>
  <c r="I150" i="17" s="1"/>
  <c r="N150" i="17" s="1"/>
  <c r="R150" i="17" s="1"/>
  <c r="K19" i="27"/>
  <c r="E19" i="27" s="1"/>
  <c r="I81" i="17" s="1"/>
  <c r="N81" i="17" s="1"/>
  <c r="R81" i="17" s="1"/>
  <c r="K52" i="28"/>
  <c r="E52" i="28" s="1"/>
  <c r="I114" i="23" s="1"/>
  <c r="N114" i="23" s="1"/>
  <c r="R114" i="23" s="1"/>
  <c r="K43" i="28"/>
  <c r="E43" i="28" s="1"/>
  <c r="I105" i="23" s="1"/>
  <c r="N105" i="23" s="1"/>
  <c r="R105" i="23" s="1"/>
  <c r="K49" i="27"/>
  <c r="E49" i="27" s="1"/>
  <c r="I111" i="17" s="1"/>
  <c r="N111" i="17" s="1"/>
  <c r="R111" i="17" s="1"/>
  <c r="K51" i="27"/>
  <c r="E51" i="27" s="1"/>
  <c r="I113" i="17" s="1"/>
  <c r="N113" i="17" s="1"/>
  <c r="R113" i="17" s="1"/>
  <c r="K15" i="28"/>
  <c r="E15" i="28" s="1"/>
  <c r="I77" i="23" s="1"/>
  <c r="N77" i="23" s="1"/>
  <c r="R77" i="23" s="1"/>
  <c r="K78" i="26"/>
  <c r="E78" i="26" s="1"/>
  <c r="I140" i="15" s="1"/>
  <c r="N140" i="15" s="1"/>
  <c r="R140" i="15" s="1"/>
  <c r="K43" i="27"/>
  <c r="E43" i="27" s="1"/>
  <c r="I105" i="17" s="1"/>
  <c r="N105" i="17" s="1"/>
  <c r="R105" i="17" s="1"/>
  <c r="K52" i="27"/>
  <c r="E52" i="27" s="1"/>
  <c r="I114" i="17" s="1"/>
  <c r="N114" i="17" s="1"/>
  <c r="R114" i="17" s="1"/>
  <c r="K97" i="28"/>
  <c r="E97" i="28" s="1"/>
  <c r="I159" i="23" s="1"/>
  <c r="N159" i="23" s="1"/>
  <c r="R159" i="23" s="1"/>
  <c r="K103" i="27"/>
  <c r="E103" i="27" s="1"/>
  <c r="I165" i="17" s="1"/>
  <c r="N165" i="17" s="1"/>
  <c r="R165" i="17" s="1"/>
  <c r="K31" i="26"/>
  <c r="E31" i="26" s="1"/>
  <c r="I93" i="15" s="1"/>
  <c r="N93" i="15" s="1"/>
  <c r="R93" i="15" s="1"/>
  <c r="K94" i="27"/>
  <c r="E94" i="27" s="1"/>
  <c r="I156" i="17" s="1"/>
  <c r="N156" i="17" s="1"/>
  <c r="R156" i="17" s="1"/>
  <c r="K15" i="26"/>
  <c r="E15" i="26" s="1"/>
  <c r="I77" i="15" s="1"/>
  <c r="N77" i="15" s="1"/>
  <c r="R77" i="15" s="1"/>
  <c r="K90" i="28"/>
  <c r="E90" i="28" s="1"/>
  <c r="I152" i="23" s="1"/>
  <c r="N152" i="23" s="1"/>
  <c r="R152" i="23" s="1"/>
  <c r="K80" i="26"/>
  <c r="E80" i="26" s="1"/>
  <c r="I142" i="15" s="1"/>
  <c r="N142" i="15" s="1"/>
  <c r="R142" i="15" s="1"/>
  <c r="K9" i="26"/>
  <c r="E9" i="26" s="1"/>
  <c r="I71" i="15" s="1"/>
  <c r="N71" i="15" s="1"/>
  <c r="R71" i="15" s="1"/>
  <c r="K31" i="28"/>
  <c r="E31" i="28" s="1"/>
  <c r="I93" i="23" s="1"/>
  <c r="N93" i="23" s="1"/>
  <c r="R93" i="23" s="1"/>
  <c r="K73" i="26"/>
  <c r="E73" i="26" s="1"/>
  <c r="I135" i="15" s="1"/>
  <c r="N135" i="15" s="1"/>
  <c r="K89" i="26"/>
  <c r="E89" i="26" s="1"/>
  <c r="I151" i="15" s="1"/>
  <c r="N151" i="15" s="1"/>
  <c r="R151" i="15" s="1"/>
  <c r="K103" i="28"/>
  <c r="E103" i="28" s="1"/>
  <c r="I165" i="23" s="1"/>
  <c r="N165" i="23" s="1"/>
  <c r="R165" i="23" s="1"/>
  <c r="K75" i="27"/>
  <c r="E75" i="27" s="1"/>
  <c r="I137" i="17" s="1"/>
  <c r="N137" i="17" s="1"/>
  <c r="R137" i="17" s="1"/>
  <c r="K99" i="28"/>
  <c r="E99" i="28" s="1"/>
  <c r="I161" i="23" s="1"/>
  <c r="N161" i="23" s="1"/>
  <c r="R161" i="23" s="1"/>
  <c r="K43" i="26"/>
  <c r="E43" i="26" s="1"/>
  <c r="I105" i="15" s="1"/>
  <c r="N105" i="15" s="1"/>
  <c r="K70" i="26"/>
  <c r="E70" i="26" s="1"/>
  <c r="I132" i="15" s="1"/>
  <c r="N132" i="15" s="1"/>
  <c r="R132" i="15" s="1"/>
  <c r="K13" i="26"/>
  <c r="E13" i="26" s="1"/>
  <c r="I75" i="15" s="1"/>
  <c r="N75" i="15" s="1"/>
  <c r="R75" i="15" s="1"/>
  <c r="K68" i="26"/>
  <c r="E68" i="26" s="1"/>
  <c r="I130" i="15" s="1"/>
  <c r="N130" i="15" s="1"/>
  <c r="R130" i="15" s="1"/>
  <c r="K17" i="27"/>
  <c r="E17" i="27" s="1"/>
  <c r="I79" i="17" s="1"/>
  <c r="N79" i="17" s="1"/>
  <c r="R79" i="17" s="1"/>
  <c r="K57" i="27"/>
  <c r="E57" i="27" s="1"/>
  <c r="I119" i="17" s="1"/>
  <c r="N119" i="17" s="1"/>
  <c r="R119" i="17" s="1"/>
  <c r="K96" i="27"/>
  <c r="E96" i="27" s="1"/>
  <c r="I158" i="17" s="1"/>
  <c r="N158" i="17" s="1"/>
  <c r="R158" i="17" s="1"/>
  <c r="K70" i="27"/>
  <c r="E70" i="27" s="1"/>
  <c r="I132" i="17" s="1"/>
  <c r="N132" i="17" s="1"/>
  <c r="R132" i="17" s="1"/>
  <c r="K95" i="27"/>
  <c r="E95" i="27" s="1"/>
  <c r="I157" i="17" s="1"/>
  <c r="N157" i="17" s="1"/>
  <c r="K26" i="28"/>
  <c r="E26" i="28" s="1"/>
  <c r="I88" i="23" s="1"/>
  <c r="N88" i="23" s="1"/>
  <c r="K108" i="26"/>
  <c r="E108" i="26" s="1"/>
  <c r="I170" i="15" s="1"/>
  <c r="N170" i="15" s="1"/>
  <c r="R170" i="15" s="1"/>
  <c r="K83" i="27"/>
  <c r="E83" i="27" s="1"/>
  <c r="I145" i="17" s="1"/>
  <c r="N145" i="17" s="1"/>
  <c r="R145" i="17" s="1"/>
  <c r="K88" i="28"/>
  <c r="E88" i="28" s="1"/>
  <c r="I150" i="23" s="1"/>
  <c r="N150" i="23" s="1"/>
  <c r="R150" i="23" s="1"/>
  <c r="K74" i="27"/>
  <c r="E74" i="27" s="1"/>
  <c r="I136" i="17" s="1"/>
  <c r="N136" i="17" s="1"/>
  <c r="R136" i="17" s="1"/>
  <c r="K32" i="26"/>
  <c r="E32" i="26" s="1"/>
  <c r="I94" i="15" s="1"/>
  <c r="N94" i="15" s="1"/>
  <c r="K81" i="26"/>
  <c r="E81" i="26" s="1"/>
  <c r="I143" i="15" s="1"/>
  <c r="N143" i="15" s="1"/>
  <c r="R143" i="15" s="1"/>
  <c r="K48" i="27"/>
  <c r="E48" i="27" s="1"/>
  <c r="I110" i="17" s="1"/>
  <c r="N110" i="17" s="1"/>
  <c r="R110" i="17" s="1"/>
  <c r="K7" i="27"/>
  <c r="E7" i="27" s="1"/>
  <c r="I69" i="17" s="1"/>
  <c r="N69" i="17" s="1"/>
  <c r="K67" i="28"/>
  <c r="E67" i="28" s="1"/>
  <c r="I129" i="23" s="1"/>
  <c r="N129" i="23" s="1"/>
  <c r="R129" i="23" s="1"/>
  <c r="K81" i="27"/>
  <c r="E81" i="27" s="1"/>
  <c r="I143" i="17" s="1"/>
  <c r="N143" i="17" s="1"/>
  <c r="R143" i="17" s="1"/>
  <c r="K11" i="27"/>
  <c r="E11" i="27" s="1"/>
  <c r="I73" i="17" s="1"/>
  <c r="N73" i="17" s="1"/>
  <c r="R73" i="17" s="1"/>
  <c r="K85" i="26"/>
  <c r="E85" i="26" s="1"/>
  <c r="I147" i="15" s="1"/>
  <c r="N147" i="15" s="1"/>
  <c r="K89" i="27"/>
  <c r="E89" i="27" s="1"/>
  <c r="I151" i="17" s="1"/>
  <c r="N151" i="17" s="1"/>
  <c r="K101" i="28"/>
  <c r="E101" i="28" s="1"/>
  <c r="I163" i="23" s="1"/>
  <c r="N163" i="23" s="1"/>
  <c r="K33" i="27"/>
  <c r="E33" i="27" s="1"/>
  <c r="I95" i="17" s="1"/>
  <c r="N95" i="17" s="1"/>
  <c r="R95" i="17" s="1"/>
  <c r="K50" i="28"/>
  <c r="E50" i="28" s="1"/>
  <c r="I112" i="23" s="1"/>
  <c r="N112" i="23" s="1"/>
  <c r="K102" i="28"/>
  <c r="E102" i="28" s="1"/>
  <c r="I164" i="23" s="1"/>
  <c r="N164" i="23" s="1"/>
  <c r="R164" i="23" s="1"/>
  <c r="K56" i="26"/>
  <c r="E56" i="26" s="1"/>
  <c r="I118" i="15" s="1"/>
  <c r="N118" i="15" s="1"/>
  <c r="R118" i="15" s="1"/>
  <c r="K74" i="28"/>
  <c r="E74" i="28" s="1"/>
  <c r="I136" i="23" s="1"/>
  <c r="N136" i="23" s="1"/>
  <c r="R136" i="23" s="1"/>
  <c r="K22" i="26"/>
  <c r="E22" i="26" s="1"/>
  <c r="I84" i="15" s="1"/>
  <c r="N84" i="15" s="1"/>
  <c r="K102" i="27"/>
  <c r="E102" i="27" s="1"/>
  <c r="I164" i="17" s="1"/>
  <c r="N164" i="17" s="1"/>
  <c r="R164" i="17" s="1"/>
  <c r="K38" i="28"/>
  <c r="E38" i="28" s="1"/>
  <c r="I100" i="23" s="1"/>
  <c r="N100" i="23" s="1"/>
  <c r="R100" i="23" s="1"/>
  <c r="K84" i="28"/>
  <c r="E84" i="28" s="1"/>
  <c r="I146" i="23" s="1"/>
  <c r="N146" i="23" s="1"/>
  <c r="K76" i="27"/>
  <c r="E76" i="27" s="1"/>
  <c r="I138" i="17" s="1"/>
  <c r="N138" i="17" s="1"/>
  <c r="K39" i="26"/>
  <c r="E39" i="26" s="1"/>
  <c r="I101" i="15" s="1"/>
  <c r="N101" i="15" s="1"/>
  <c r="R101" i="15" s="1"/>
  <c r="K16" i="26"/>
  <c r="E16" i="26" s="1"/>
  <c r="I78" i="15" s="1"/>
  <c r="N78" i="15" s="1"/>
  <c r="R78" i="15" s="1"/>
  <c r="K63" i="26"/>
  <c r="E63" i="26" s="1"/>
  <c r="I125" i="15" s="1"/>
  <c r="N125" i="15" s="1"/>
  <c r="K95" i="26"/>
  <c r="E95" i="26" s="1"/>
  <c r="I157" i="15" s="1"/>
  <c r="N157" i="15" s="1"/>
  <c r="R157" i="15" s="1"/>
  <c r="K93" i="26"/>
  <c r="E93" i="26" s="1"/>
  <c r="I155" i="15" s="1"/>
  <c r="N155" i="15" s="1"/>
  <c r="R155" i="15" s="1"/>
  <c r="K82" i="27"/>
  <c r="E82" i="27" s="1"/>
  <c r="I144" i="17" s="1"/>
  <c r="N144" i="17" s="1"/>
  <c r="K8" i="27"/>
  <c r="E8" i="27" s="1"/>
  <c r="I70" i="17" s="1"/>
  <c r="N70" i="17" s="1"/>
  <c r="K45" i="28"/>
  <c r="E45" i="28" s="1"/>
  <c r="I107" i="23" s="1"/>
  <c r="N107" i="23" s="1"/>
  <c r="R107" i="23" s="1"/>
  <c r="K60" i="26"/>
  <c r="E60" i="26" s="1"/>
  <c r="I122" i="15" s="1"/>
  <c r="N122" i="15" s="1"/>
  <c r="R122" i="15" s="1"/>
  <c r="K64" i="27"/>
  <c r="E64" i="27" s="1"/>
  <c r="I126" i="17" s="1"/>
  <c r="N126" i="17" s="1"/>
  <c r="R126" i="17" s="1"/>
  <c r="K107" i="27"/>
  <c r="E107" i="27" s="1"/>
  <c r="I169" i="17" s="1"/>
  <c r="N169" i="17" s="1"/>
  <c r="K61" i="28"/>
  <c r="E61" i="28" s="1"/>
  <c r="I123" i="23" s="1"/>
  <c r="N123" i="23" s="1"/>
  <c r="R123" i="23" s="1"/>
  <c r="K16" i="27"/>
  <c r="E16" i="27" s="1"/>
  <c r="I78" i="17" s="1"/>
  <c r="N78" i="17" s="1"/>
  <c r="K105" i="26"/>
  <c r="E105" i="26" s="1"/>
  <c r="I167" i="15" s="1"/>
  <c r="N167" i="15" s="1"/>
  <c r="R167" i="15" s="1"/>
  <c r="K55" i="27"/>
  <c r="E55" i="27" s="1"/>
  <c r="I117" i="17" s="1"/>
  <c r="N117" i="17" s="1"/>
  <c r="R117" i="17" s="1"/>
  <c r="K21" i="27"/>
  <c r="E21" i="27" s="1"/>
  <c r="I83" i="17" s="1"/>
  <c r="N83" i="17" s="1"/>
  <c r="R83" i="17" s="1"/>
  <c r="K79" i="28"/>
  <c r="E79" i="28" s="1"/>
  <c r="I141" i="23" s="1"/>
  <c r="N141" i="23" s="1"/>
  <c r="R141" i="23" s="1"/>
  <c r="K22" i="27"/>
  <c r="E22" i="27" s="1"/>
  <c r="I84" i="17" s="1"/>
  <c r="N84" i="17" s="1"/>
  <c r="K12" i="26"/>
  <c r="E12" i="26" s="1"/>
  <c r="I74" i="15" s="1"/>
  <c r="N74" i="15" s="1"/>
  <c r="R74" i="15" s="1"/>
  <c r="K25" i="27"/>
  <c r="E25" i="27" s="1"/>
  <c r="I87" i="17" s="1"/>
  <c r="N87" i="17" s="1"/>
  <c r="R87" i="17" s="1"/>
  <c r="K27" i="28"/>
  <c r="E27" i="28" s="1"/>
  <c r="I89" i="23" s="1"/>
  <c r="N89" i="23" s="1"/>
  <c r="R89" i="23" s="1"/>
  <c r="K15" i="27"/>
  <c r="E15" i="27" s="1"/>
  <c r="I77" i="17" s="1"/>
  <c r="N77" i="17" s="1"/>
  <c r="R77" i="17" s="1"/>
  <c r="K53" i="26"/>
  <c r="E53" i="26" s="1"/>
  <c r="I115" i="15" s="1"/>
  <c r="N115" i="15" s="1"/>
  <c r="R115" i="15" s="1"/>
  <c r="K100" i="26"/>
  <c r="E100" i="26" s="1"/>
  <c r="I162" i="15" s="1"/>
  <c r="N162" i="15" s="1"/>
  <c r="R162" i="15" s="1"/>
  <c r="K98" i="28"/>
  <c r="E98" i="28" s="1"/>
  <c r="I160" i="23" s="1"/>
  <c r="N160" i="23" s="1"/>
  <c r="R160" i="23" s="1"/>
  <c r="K39" i="27"/>
  <c r="E39" i="27" s="1"/>
  <c r="I101" i="17" s="1"/>
  <c r="N101" i="17" s="1"/>
  <c r="K109" i="28"/>
  <c r="E109" i="28" s="1"/>
  <c r="I171" i="23" s="1"/>
  <c r="N171" i="23" s="1"/>
  <c r="R171" i="23" s="1"/>
  <c r="K105" i="27"/>
  <c r="E105" i="27" s="1"/>
  <c r="I167" i="17" s="1"/>
  <c r="N167" i="17" s="1"/>
  <c r="R167" i="17" s="1"/>
  <c r="K102" i="26"/>
  <c r="E102" i="26" s="1"/>
  <c r="I164" i="15" s="1"/>
  <c r="N164" i="15" s="1"/>
  <c r="K55" i="28"/>
  <c r="E55" i="28" s="1"/>
  <c r="I117" i="23" s="1"/>
  <c r="N117" i="23" s="1"/>
  <c r="K53" i="27"/>
  <c r="E53" i="27" s="1"/>
  <c r="I115" i="17" s="1"/>
  <c r="N115" i="17" s="1"/>
  <c r="R115" i="17" s="1"/>
  <c r="K54" i="26"/>
  <c r="E54" i="26" s="1"/>
  <c r="I116" i="15" s="1"/>
  <c r="N116" i="15" s="1"/>
  <c r="R116" i="15" s="1"/>
  <c r="K34" i="26"/>
  <c r="E34" i="26" s="1"/>
  <c r="I96" i="15" s="1"/>
  <c r="N96" i="15" s="1"/>
  <c r="R96" i="15" s="1"/>
  <c r="K18" i="27"/>
  <c r="E18" i="27" s="1"/>
  <c r="I80" i="17" s="1"/>
  <c r="N80" i="17" s="1"/>
  <c r="K83" i="28"/>
  <c r="E83" i="28" s="1"/>
  <c r="I145" i="23" s="1"/>
  <c r="N145" i="23" s="1"/>
  <c r="R145" i="23" s="1"/>
  <c r="K105" i="28"/>
  <c r="E105" i="28" s="1"/>
  <c r="I167" i="23" s="1"/>
  <c r="N167" i="23" s="1"/>
  <c r="R167" i="23" s="1"/>
  <c r="K82" i="28"/>
  <c r="E82" i="28" s="1"/>
  <c r="I144" i="23" s="1"/>
  <c r="N144" i="23" s="1"/>
  <c r="K41" i="26"/>
  <c r="E41" i="26" s="1"/>
  <c r="I103" i="15" s="1"/>
  <c r="N103" i="15" s="1"/>
  <c r="R103" i="15" s="1"/>
  <c r="K37" i="28"/>
  <c r="E37" i="28" s="1"/>
  <c r="I99" i="23" s="1"/>
  <c r="N99" i="23" s="1"/>
  <c r="R99" i="23" s="1"/>
  <c r="K52" i="26"/>
  <c r="E52" i="26" s="1"/>
  <c r="I114" i="15" s="1"/>
  <c r="N114" i="15" s="1"/>
  <c r="R114" i="15" s="1"/>
  <c r="K73" i="28"/>
  <c r="E73" i="28" s="1"/>
  <c r="I135" i="23" s="1"/>
  <c r="N135" i="23" s="1"/>
  <c r="K71" i="27"/>
  <c r="E71" i="27" s="1"/>
  <c r="I133" i="17" s="1"/>
  <c r="N133" i="17" s="1"/>
  <c r="K21" i="26"/>
  <c r="E21" i="26" s="1"/>
  <c r="I83" i="15" s="1"/>
  <c r="N83" i="15" s="1"/>
  <c r="K12" i="27"/>
  <c r="E12" i="27" s="1"/>
  <c r="I74" i="17" s="1"/>
  <c r="N74" i="17" s="1"/>
  <c r="K31" i="27"/>
  <c r="E31" i="27" s="1"/>
  <c r="I93" i="17" s="1"/>
  <c r="N93" i="17" s="1"/>
  <c r="R93" i="17" s="1"/>
  <c r="K80" i="28"/>
  <c r="E80" i="28" s="1"/>
  <c r="I142" i="23" s="1"/>
  <c r="N142" i="23" s="1"/>
  <c r="K32" i="28"/>
  <c r="E32" i="28" s="1"/>
  <c r="I94" i="23" s="1"/>
  <c r="N94" i="23" s="1"/>
  <c r="R94" i="23" s="1"/>
  <c r="K91" i="27"/>
  <c r="E91" i="27" s="1"/>
  <c r="I153" i="17" s="1"/>
  <c r="N153" i="17" s="1"/>
  <c r="R153" i="17" s="1"/>
  <c r="K26" i="26"/>
  <c r="E26" i="26" s="1"/>
  <c r="I88" i="15" s="1"/>
  <c r="N88" i="15" s="1"/>
  <c r="R88" i="15" s="1"/>
  <c r="K29" i="27"/>
  <c r="E29" i="27" s="1"/>
  <c r="I91" i="17" s="1"/>
  <c r="N91" i="17" s="1"/>
  <c r="K41" i="28"/>
  <c r="E41" i="28" s="1"/>
  <c r="I103" i="23" s="1"/>
  <c r="N103" i="23" s="1"/>
  <c r="R103" i="23" s="1"/>
  <c r="K23" i="27"/>
  <c r="E23" i="27" s="1"/>
  <c r="I85" i="17" s="1"/>
  <c r="N85" i="17" s="1"/>
  <c r="K42" i="26"/>
  <c r="E42" i="26" s="1"/>
  <c r="I104" i="15" s="1"/>
  <c r="N104" i="15" s="1"/>
  <c r="K50" i="26"/>
  <c r="E50" i="26" s="1"/>
  <c r="I112" i="15" s="1"/>
  <c r="N112" i="15" s="1"/>
  <c r="R112" i="15" s="1"/>
  <c r="K17" i="28"/>
  <c r="E17" i="28" s="1"/>
  <c r="I79" i="23" s="1"/>
  <c r="N79" i="23" s="1"/>
  <c r="R79" i="23" s="1"/>
  <c r="K42" i="27"/>
  <c r="E42" i="27" s="1"/>
  <c r="I104" i="17" s="1"/>
  <c r="N104" i="17" s="1"/>
  <c r="R104" i="17" s="1"/>
  <c r="K57" i="28"/>
  <c r="E57" i="28" s="1"/>
  <c r="I119" i="23" s="1"/>
  <c r="N119" i="23" s="1"/>
  <c r="R119" i="23" s="1"/>
  <c r="K88" i="26"/>
  <c r="E88" i="26" s="1"/>
  <c r="I150" i="15" s="1"/>
  <c r="N150" i="15" s="1"/>
  <c r="R150" i="15" s="1"/>
  <c r="K69" i="28"/>
  <c r="E69" i="28" s="1"/>
  <c r="I131" i="23" s="1"/>
  <c r="N131" i="23" s="1"/>
  <c r="K85" i="27"/>
  <c r="E85" i="27" s="1"/>
  <c r="I147" i="17" s="1"/>
  <c r="N147" i="17" s="1"/>
  <c r="K44" i="26"/>
  <c r="E44" i="26" s="1"/>
  <c r="I106" i="15" s="1"/>
  <c r="N106" i="15" s="1"/>
  <c r="K69" i="26"/>
  <c r="E69" i="26" s="1"/>
  <c r="I131" i="15" s="1"/>
  <c r="N131" i="15" s="1"/>
  <c r="R131" i="15" s="1"/>
  <c r="K14" i="27"/>
  <c r="E14" i="27" s="1"/>
  <c r="I76" i="17" s="1"/>
  <c r="N76" i="17" s="1"/>
  <c r="R76" i="17" s="1"/>
  <c r="K110" i="28"/>
  <c r="E110" i="28" s="1"/>
  <c r="I172" i="23" s="1"/>
  <c r="N172" i="23" s="1"/>
  <c r="K39" i="28"/>
  <c r="E39" i="28" s="1"/>
  <c r="I101" i="23" s="1"/>
  <c r="N101" i="23" s="1"/>
  <c r="R101" i="23" s="1"/>
  <c r="K37" i="26"/>
  <c r="E37" i="26" s="1"/>
  <c r="I99" i="15" s="1"/>
  <c r="N99" i="15" s="1"/>
  <c r="R99" i="15" s="1"/>
  <c r="K49" i="28"/>
  <c r="E49" i="28" s="1"/>
  <c r="I111" i="23" s="1"/>
  <c r="N111" i="23" s="1"/>
  <c r="R111" i="23" s="1"/>
  <c r="K86" i="26"/>
  <c r="E86" i="26" s="1"/>
  <c r="I148" i="15" s="1"/>
  <c r="N148" i="15" s="1"/>
  <c r="K70" i="28"/>
  <c r="E70" i="28" s="1"/>
  <c r="I132" i="23" s="1"/>
  <c r="N132" i="23" s="1"/>
  <c r="R132" i="23" s="1"/>
  <c r="K98" i="26"/>
  <c r="E98" i="26" s="1"/>
  <c r="I160" i="15" s="1"/>
  <c r="N160" i="15" s="1"/>
  <c r="R160" i="15" s="1"/>
  <c r="K107" i="28"/>
  <c r="E107" i="28" s="1"/>
  <c r="I169" i="23" s="1"/>
  <c r="N169" i="23" s="1"/>
  <c r="R169" i="23" s="1"/>
  <c r="K77" i="26"/>
  <c r="E77" i="26" s="1"/>
  <c r="I139" i="15" s="1"/>
  <c r="N139" i="15" s="1"/>
  <c r="R139" i="15" s="1"/>
  <c r="K55" i="26"/>
  <c r="E55" i="26" s="1"/>
  <c r="I117" i="15" s="1"/>
  <c r="N117" i="15" s="1"/>
  <c r="R117" i="15" s="1"/>
  <c r="K58" i="28"/>
  <c r="E58" i="28" s="1"/>
  <c r="I120" i="23" s="1"/>
  <c r="N120" i="23" s="1"/>
  <c r="R120" i="23" s="1"/>
  <c r="K45" i="26"/>
  <c r="E45" i="26" s="1"/>
  <c r="I107" i="15" s="1"/>
  <c r="N107" i="15" s="1"/>
  <c r="R107" i="15" s="1"/>
  <c r="K93" i="27"/>
  <c r="E93" i="27" s="1"/>
  <c r="I155" i="17" s="1"/>
  <c r="N155" i="17" s="1"/>
  <c r="R155" i="17" s="1"/>
  <c r="K79" i="26"/>
  <c r="E79" i="26" s="1"/>
  <c r="I141" i="15" s="1"/>
  <c r="N141" i="15" s="1"/>
  <c r="K80" i="27"/>
  <c r="E80" i="27" s="1"/>
  <c r="I142" i="17" s="1"/>
  <c r="N142" i="17" s="1"/>
  <c r="R142" i="17" s="1"/>
  <c r="K101" i="27"/>
  <c r="E101" i="27" s="1"/>
  <c r="I163" i="17" s="1"/>
  <c r="N163" i="17" s="1"/>
  <c r="R163" i="17" s="1"/>
  <c r="K104" i="27"/>
  <c r="E104" i="27" s="1"/>
  <c r="I166" i="17" s="1"/>
  <c r="N166" i="17" s="1"/>
  <c r="R166" i="17" s="1"/>
  <c r="K100" i="27"/>
  <c r="E100" i="27" s="1"/>
  <c r="I162" i="17" s="1"/>
  <c r="N162" i="17" s="1"/>
  <c r="R162" i="17" s="1"/>
  <c r="K19" i="26"/>
  <c r="E19" i="26" s="1"/>
  <c r="I81" i="15" s="1"/>
  <c r="N81" i="15" s="1"/>
  <c r="R81" i="15" s="1"/>
  <c r="K62" i="27"/>
  <c r="E62" i="27" s="1"/>
  <c r="I124" i="17" s="1"/>
  <c r="N124" i="17" s="1"/>
  <c r="R124" i="17" s="1"/>
  <c r="K62" i="28"/>
  <c r="E62" i="28" s="1"/>
  <c r="I124" i="23" s="1"/>
  <c r="N124" i="23" s="1"/>
  <c r="R124" i="23" s="1"/>
  <c r="K75" i="28"/>
  <c r="E75" i="28" s="1"/>
  <c r="I137" i="23" s="1"/>
  <c r="N137" i="23" s="1"/>
  <c r="R137" i="23" s="1"/>
  <c r="K58" i="26"/>
  <c r="E58" i="26" s="1"/>
  <c r="I120" i="15" s="1"/>
  <c r="N120" i="15" s="1"/>
  <c r="K45" i="27"/>
  <c r="E45" i="27" s="1"/>
  <c r="I107" i="17" s="1"/>
  <c r="N107" i="17" s="1"/>
  <c r="R107" i="17" s="1"/>
  <c r="K56" i="28"/>
  <c r="E56" i="28" s="1"/>
  <c r="I118" i="23" s="1"/>
  <c r="N118" i="23" s="1"/>
  <c r="R118" i="23" s="1"/>
  <c r="K54" i="27"/>
  <c r="E54" i="27" s="1"/>
  <c r="I116" i="17" s="1"/>
  <c r="N116" i="17" s="1"/>
  <c r="R116" i="17" s="1"/>
  <c r="K20" i="26"/>
  <c r="E20" i="26" s="1"/>
  <c r="I82" i="15" s="1"/>
  <c r="N82" i="15" s="1"/>
  <c r="K108" i="27"/>
  <c r="E108" i="27" s="1"/>
  <c r="I170" i="17" s="1"/>
  <c r="N170" i="17" s="1"/>
  <c r="K32" i="27"/>
  <c r="E32" i="27" s="1"/>
  <c r="I94" i="17" s="1"/>
  <c r="N94" i="17" s="1"/>
  <c r="R94" i="17" s="1"/>
  <c r="K48" i="28"/>
  <c r="E48" i="28" s="1"/>
  <c r="I110" i="23" s="1"/>
  <c r="N110" i="23" s="1"/>
  <c r="R110" i="23" s="1"/>
  <c r="K87" i="28"/>
  <c r="E87" i="28" s="1"/>
  <c r="I149" i="23" s="1"/>
  <c r="N149" i="23" s="1"/>
  <c r="R149" i="23" s="1"/>
  <c r="K26" i="27"/>
  <c r="E26" i="27" s="1"/>
  <c r="I88" i="17" s="1"/>
  <c r="N88" i="17" s="1"/>
  <c r="R88" i="17" s="1"/>
  <c r="K30" i="26"/>
  <c r="E30" i="26" s="1"/>
  <c r="I92" i="15" s="1"/>
  <c r="N92" i="15" s="1"/>
  <c r="R92" i="15" s="1"/>
  <c r="K12" i="28"/>
  <c r="E12" i="28" s="1"/>
  <c r="I74" i="23" s="1"/>
  <c r="N74" i="23" s="1"/>
  <c r="K49" i="26"/>
  <c r="E49" i="26" s="1"/>
  <c r="I111" i="15" s="1"/>
  <c r="N111" i="15" s="1"/>
  <c r="R111" i="15" s="1"/>
  <c r="K64" i="26"/>
  <c r="E64" i="26" s="1"/>
  <c r="I126" i="15" s="1"/>
  <c r="N126" i="15" s="1"/>
  <c r="R126" i="15" s="1"/>
  <c r="K34" i="28"/>
  <c r="E34" i="28" s="1"/>
  <c r="I96" i="23" s="1"/>
  <c r="N96" i="23" s="1"/>
  <c r="R96" i="23" s="1"/>
  <c r="K97" i="26"/>
  <c r="E97" i="26" s="1"/>
  <c r="I159" i="15" s="1"/>
  <c r="N159" i="15" s="1"/>
  <c r="R159" i="15" s="1"/>
  <c r="K68" i="28"/>
  <c r="E68" i="28" s="1"/>
  <c r="I130" i="23" s="1"/>
  <c r="N130" i="23" s="1"/>
  <c r="R130" i="23" s="1"/>
  <c r="K94" i="28"/>
  <c r="E94" i="28" s="1"/>
  <c r="I156" i="23" s="1"/>
  <c r="N156" i="23" s="1"/>
  <c r="R156" i="23" s="1"/>
  <c r="K35" i="26"/>
  <c r="E35" i="26" s="1"/>
  <c r="I97" i="15" s="1"/>
  <c r="N97" i="15" s="1"/>
  <c r="R97" i="15" s="1"/>
  <c r="K77" i="28"/>
  <c r="E77" i="28" s="1"/>
  <c r="I139" i="23" s="1"/>
  <c r="N139" i="23" s="1"/>
  <c r="R139" i="23" s="1"/>
  <c r="K104" i="28"/>
  <c r="E104" i="28" s="1"/>
  <c r="I166" i="23" s="1"/>
  <c r="N166" i="23" s="1"/>
  <c r="R166" i="23" s="1"/>
  <c r="K92" i="26"/>
  <c r="E92" i="26" s="1"/>
  <c r="I154" i="15" s="1"/>
  <c r="N154" i="15" s="1"/>
  <c r="R154" i="15" s="1"/>
  <c r="K14" i="28"/>
  <c r="E14" i="28" s="1"/>
  <c r="I76" i="23" s="1"/>
  <c r="N76" i="23" s="1"/>
  <c r="R76" i="23" s="1"/>
  <c r="K72" i="28"/>
  <c r="E72" i="28" s="1"/>
  <c r="I134" i="23" s="1"/>
  <c r="N134" i="23" s="1"/>
  <c r="R134" i="23" s="1"/>
  <c r="K64" i="28"/>
  <c r="E64" i="28" s="1"/>
  <c r="I126" i="23" s="1"/>
  <c r="N126" i="23" s="1"/>
  <c r="R126" i="23" s="1"/>
  <c r="R166" i="15"/>
  <c r="T166" i="15" s="1" a="1"/>
  <c r="T166" i="15" s="1"/>
  <c r="R106" i="23"/>
  <c r="R136" i="15"/>
  <c r="Q180" i="17"/>
  <c r="R121" i="15"/>
  <c r="R76" i="15"/>
  <c r="T76" i="15" s="1" a="1"/>
  <c r="T76" i="15" s="1"/>
  <c r="Q180" i="23"/>
  <c r="T98" i="15" a="1"/>
  <c r="T98" i="15" s="1"/>
  <c r="S98" i="15"/>
  <c r="M98" i="15"/>
  <c r="R83" i="23"/>
  <c r="T83" i="23" s="1" a="1"/>
  <c r="T83" i="23" s="1"/>
  <c r="T91" i="23" a="1"/>
  <c r="T91" i="23" s="1"/>
  <c r="S91" i="23"/>
  <c r="P92" i="24" s="1"/>
  <c r="M91" i="23"/>
  <c r="R171" i="15"/>
  <c r="P180" i="17"/>
  <c r="Q180" i="15"/>
  <c r="R133" i="15"/>
  <c r="T168" i="23" a="1"/>
  <c r="T168" i="23" s="1"/>
  <c r="S168" i="23"/>
  <c r="P169" i="24" s="1"/>
  <c r="M168" i="23"/>
  <c r="R138" i="23"/>
  <c r="R100" i="15"/>
  <c r="R108" i="23"/>
  <c r="R72" i="23"/>
  <c r="T124" i="15" a="1"/>
  <c r="T124" i="15" s="1"/>
  <c r="M124" i="15"/>
  <c r="S124" i="15"/>
  <c r="R115" i="23"/>
  <c r="T70" i="15" a="1"/>
  <c r="T70" i="15" s="1"/>
  <c r="M70" i="15"/>
  <c r="S70" i="15"/>
  <c r="T151" i="23" a="1"/>
  <c r="T151" i="23" s="1"/>
  <c r="M151" i="23"/>
  <c r="S151" i="23"/>
  <c r="P152" i="24" s="1"/>
  <c r="R152" i="15"/>
  <c r="R79" i="15"/>
  <c r="P180" i="23"/>
  <c r="R128" i="23"/>
  <c r="T128" i="23" l="1" a="1"/>
  <c r="T128" i="23" s="1"/>
  <c r="M128" i="23"/>
  <c r="S128" i="23"/>
  <c r="P129" i="24" s="1"/>
  <c r="T108" i="23" a="1"/>
  <c r="T108" i="23" s="1"/>
  <c r="M108" i="23"/>
  <c r="S108" i="23"/>
  <c r="P109" i="24" s="1"/>
  <c r="K180" i="17"/>
  <c r="T154" i="15" a="1"/>
  <c r="T154" i="15" s="1"/>
  <c r="M154" i="15"/>
  <c r="S154" i="15"/>
  <c r="T126" i="15" a="1"/>
  <c r="T126" i="15" s="1"/>
  <c r="M126" i="15"/>
  <c r="S126" i="15"/>
  <c r="R170" i="17"/>
  <c r="T170" i="17" s="1" a="1"/>
  <c r="T170" i="17" s="1"/>
  <c r="T124" i="17" a="1"/>
  <c r="T124" i="17" s="1"/>
  <c r="M124" i="17"/>
  <c r="S124" i="17"/>
  <c r="P125" i="13" s="1"/>
  <c r="T107" i="15" a="1"/>
  <c r="T107" i="15" s="1"/>
  <c r="M107" i="15"/>
  <c r="S107" i="15"/>
  <c r="T111" i="23" a="1"/>
  <c r="T111" i="23" s="1"/>
  <c r="M111" i="23"/>
  <c r="S111" i="23"/>
  <c r="P112" i="24" s="1"/>
  <c r="R131" i="23"/>
  <c r="T131" i="23" s="1" a="1"/>
  <c r="T131" i="23" s="1"/>
  <c r="T103" i="23" a="1"/>
  <c r="T103" i="23" s="1"/>
  <c r="M103" i="23"/>
  <c r="S103" i="23"/>
  <c r="P104" i="24" s="1"/>
  <c r="R83" i="15"/>
  <c r="T83" i="15" s="1" a="1"/>
  <c r="T83" i="15" s="1"/>
  <c r="T145" i="23" a="1"/>
  <c r="T145" i="23" s="1"/>
  <c r="M145" i="23"/>
  <c r="S145" i="23"/>
  <c r="P146" i="24" s="1"/>
  <c r="T171" i="23" a="1"/>
  <c r="T171" i="23" s="1"/>
  <c r="S171" i="23"/>
  <c r="P172" i="24" s="1"/>
  <c r="M171" i="23"/>
  <c r="T74" i="15" a="1"/>
  <c r="T74" i="15" s="1"/>
  <c r="S74" i="15"/>
  <c r="M74" i="15"/>
  <c r="R169" i="17"/>
  <c r="T169" i="17" s="1" a="1"/>
  <c r="T169" i="17" s="1"/>
  <c r="R125" i="15"/>
  <c r="T125" i="15" s="1" a="1"/>
  <c r="T125" i="15" s="1"/>
  <c r="T136" i="23" a="1"/>
  <c r="T136" i="23" s="1"/>
  <c r="M136" i="23"/>
  <c r="S136" i="23"/>
  <c r="P137" i="24" s="1"/>
  <c r="T73" i="17" a="1"/>
  <c r="T73" i="17" s="1"/>
  <c r="S73" i="17"/>
  <c r="P74" i="13" s="1"/>
  <c r="M73" i="17"/>
  <c r="T150" i="23" a="1"/>
  <c r="T150" i="23" s="1"/>
  <c r="S150" i="23"/>
  <c r="P151" i="24" s="1"/>
  <c r="M150" i="23"/>
  <c r="T79" i="17" a="1"/>
  <c r="T79" i="17" s="1"/>
  <c r="M79" i="17"/>
  <c r="S79" i="17"/>
  <c r="P80" i="13" s="1"/>
  <c r="T151" i="15" a="1"/>
  <c r="T151" i="15" s="1"/>
  <c r="M151" i="15"/>
  <c r="S151" i="15"/>
  <c r="T93" i="15" a="1"/>
  <c r="T93" i="15" s="1"/>
  <c r="M93" i="15"/>
  <c r="S93" i="15"/>
  <c r="T111" i="17" a="1"/>
  <c r="T111" i="17" s="1"/>
  <c r="S111" i="17"/>
  <c r="P112" i="13" s="1"/>
  <c r="M111" i="17"/>
  <c r="T100" i="17" a="1"/>
  <c r="T100" i="17" s="1"/>
  <c r="M100" i="17"/>
  <c r="S100" i="17"/>
  <c r="P101" i="13" s="1"/>
  <c r="T85" i="23" a="1"/>
  <c r="T85" i="23" s="1"/>
  <c r="M85" i="23"/>
  <c r="S85" i="23"/>
  <c r="P86" i="24" s="1"/>
  <c r="T102" i="15" a="1"/>
  <c r="T102" i="15" s="1"/>
  <c r="M102" i="15"/>
  <c r="S102" i="15"/>
  <c r="T172" i="15" a="1"/>
  <c r="T172" i="15" s="1"/>
  <c r="M172" i="15"/>
  <c r="S172" i="15"/>
  <c r="T140" i="17" a="1"/>
  <c r="T140" i="17" s="1"/>
  <c r="S140" i="17"/>
  <c r="P141" i="13" s="1"/>
  <c r="M140" i="17"/>
  <c r="T168" i="15" a="1"/>
  <c r="T168" i="15" s="1"/>
  <c r="M168" i="15"/>
  <c r="S168" i="15"/>
  <c r="R92" i="23"/>
  <c r="T92" i="23" s="1" a="1"/>
  <c r="T92" i="23" s="1"/>
  <c r="T116" i="23" a="1"/>
  <c r="T116" i="23" s="1"/>
  <c r="M116" i="23"/>
  <c r="S116" i="23"/>
  <c r="P117" i="24" s="1"/>
  <c r="T154" i="23" a="1"/>
  <c r="T154" i="23" s="1"/>
  <c r="S154" i="23"/>
  <c r="P155" i="24" s="1"/>
  <c r="M154" i="23"/>
  <c r="R122" i="17"/>
  <c r="T122" i="17" s="1" a="1"/>
  <c r="T122" i="17" s="1"/>
  <c r="T86" i="15" a="1"/>
  <c r="T86" i="15" s="1"/>
  <c r="S86" i="15"/>
  <c r="M86" i="15"/>
  <c r="T169" i="15" a="1"/>
  <c r="T169" i="15" s="1"/>
  <c r="S169" i="15"/>
  <c r="M169" i="15"/>
  <c r="T109" i="23" a="1"/>
  <c r="T109" i="23" s="1"/>
  <c r="S109" i="23"/>
  <c r="P110" i="24" s="1"/>
  <c r="M109" i="23"/>
  <c r="T91" i="15" a="1"/>
  <c r="T91" i="15" s="1"/>
  <c r="S91" i="15"/>
  <c r="M91" i="15"/>
  <c r="R99" i="17"/>
  <c r="T99" i="17" s="1" a="1"/>
  <c r="T99" i="17" s="1"/>
  <c r="K180" i="23"/>
  <c r="T100" i="15" a="1"/>
  <c r="T100" i="15" s="1"/>
  <c r="M100" i="15"/>
  <c r="S100" i="15"/>
  <c r="T171" i="15" a="1"/>
  <c r="T171" i="15" s="1"/>
  <c r="S171" i="15"/>
  <c r="M171" i="15"/>
  <c r="P99" i="16"/>
  <c r="T136" i="15" a="1"/>
  <c r="T136" i="15" s="1"/>
  <c r="S136" i="15"/>
  <c r="M136" i="15"/>
  <c r="T166" i="23" a="1"/>
  <c r="T166" i="23" s="1"/>
  <c r="M166" i="23"/>
  <c r="S166" i="23"/>
  <c r="P167" i="24" s="1"/>
  <c r="T111" i="15" a="1"/>
  <c r="T111" i="15" s="1"/>
  <c r="M111" i="15"/>
  <c r="S111" i="15"/>
  <c r="R82" i="15"/>
  <c r="T81" i="15" a="1"/>
  <c r="T81" i="15" s="1"/>
  <c r="M81" i="15"/>
  <c r="S81" i="15"/>
  <c r="T120" i="23" a="1"/>
  <c r="T120" i="23" s="1"/>
  <c r="S120" i="23"/>
  <c r="P121" i="24" s="1"/>
  <c r="M120" i="23"/>
  <c r="T99" i="15" a="1"/>
  <c r="T99" i="15" s="1"/>
  <c r="S99" i="15"/>
  <c r="M99" i="15"/>
  <c r="T150" i="15" a="1"/>
  <c r="T150" i="15" s="1"/>
  <c r="S150" i="15"/>
  <c r="M150" i="15"/>
  <c r="R91" i="17"/>
  <c r="T91" i="17" s="1" a="1"/>
  <c r="T91" i="17" s="1"/>
  <c r="R133" i="17"/>
  <c r="R80" i="17"/>
  <c r="T80" i="17" s="1" a="1"/>
  <c r="T80" i="17" s="1"/>
  <c r="R101" i="17"/>
  <c r="T101" i="17" s="1" a="1"/>
  <c r="T101" i="17" s="1"/>
  <c r="R84" i="17"/>
  <c r="T84" i="17" s="1" a="1"/>
  <c r="T84" i="17" s="1"/>
  <c r="T126" i="17" a="1"/>
  <c r="T126" i="17" s="1"/>
  <c r="M126" i="17"/>
  <c r="S126" i="17"/>
  <c r="P127" i="13" s="1"/>
  <c r="T78" i="15" a="1"/>
  <c r="T78" i="15" s="1"/>
  <c r="M78" i="15"/>
  <c r="S78" i="15"/>
  <c r="T118" i="15" a="1"/>
  <c r="T118" i="15" s="1"/>
  <c r="M118" i="15"/>
  <c r="S118" i="15"/>
  <c r="T143" i="17" a="1"/>
  <c r="T143" i="17" s="1"/>
  <c r="M143" i="17"/>
  <c r="S143" i="17"/>
  <c r="P144" i="13" s="1"/>
  <c r="T145" i="17" a="1"/>
  <c r="T145" i="17" s="1"/>
  <c r="M145" i="17"/>
  <c r="S145" i="17"/>
  <c r="P146" i="13" s="1"/>
  <c r="T130" i="15" a="1"/>
  <c r="T130" i="15" s="1"/>
  <c r="M130" i="15"/>
  <c r="S130" i="15"/>
  <c r="R135" i="15"/>
  <c r="T135" i="15" s="1" a="1"/>
  <c r="T135" i="15" s="1"/>
  <c r="T165" i="17" a="1"/>
  <c r="T165" i="17" s="1"/>
  <c r="M165" i="17"/>
  <c r="S165" i="17"/>
  <c r="P166" i="13" s="1"/>
  <c r="T105" i="23" a="1"/>
  <c r="T105" i="23" s="1"/>
  <c r="S105" i="23"/>
  <c r="P106" i="24" s="1"/>
  <c r="M105" i="23"/>
  <c r="T130" i="17" a="1"/>
  <c r="T130" i="17" s="1"/>
  <c r="S130" i="17"/>
  <c r="P131" i="13" s="1"/>
  <c r="M130" i="17"/>
  <c r="N180" i="23"/>
  <c r="R69" i="23"/>
  <c r="R134" i="15"/>
  <c r="T134" i="15" s="1" a="1"/>
  <c r="T134" i="15" s="1"/>
  <c r="T147" i="23" a="1"/>
  <c r="T147" i="23" s="1"/>
  <c r="M147" i="23"/>
  <c r="S147" i="23"/>
  <c r="P148" i="24" s="1"/>
  <c r="T89" i="15" a="1"/>
  <c r="T89" i="15" s="1"/>
  <c r="M89" i="15"/>
  <c r="S89" i="15"/>
  <c r="T97" i="23" a="1"/>
  <c r="T97" i="23" s="1"/>
  <c r="S97" i="23"/>
  <c r="P98" i="24" s="1"/>
  <c r="M97" i="23"/>
  <c r="T110" i="15" a="1"/>
  <c r="T110" i="15" s="1"/>
  <c r="S110" i="15"/>
  <c r="M110" i="15"/>
  <c r="R141" i="17"/>
  <c r="T141" i="17" s="1" a="1"/>
  <c r="T141" i="17" s="1"/>
  <c r="R133" i="23"/>
  <c r="T133" i="23" s="1" a="1"/>
  <c r="T133" i="23" s="1"/>
  <c r="T140" i="23" a="1"/>
  <c r="T140" i="23" s="1"/>
  <c r="M140" i="23"/>
  <c r="S140" i="23"/>
  <c r="P141" i="24" s="1"/>
  <c r="T143" i="23" a="1"/>
  <c r="T143" i="23" s="1"/>
  <c r="S143" i="23"/>
  <c r="P144" i="24" s="1"/>
  <c r="M143" i="23"/>
  <c r="T153" i="23" a="1"/>
  <c r="T153" i="23" s="1"/>
  <c r="S153" i="23"/>
  <c r="P154" i="24" s="1"/>
  <c r="M153" i="23"/>
  <c r="T162" i="23" a="1"/>
  <c r="T162" i="23" s="1"/>
  <c r="S162" i="23"/>
  <c r="P163" i="24" s="1"/>
  <c r="M162" i="23"/>
  <c r="T81" i="23" a="1"/>
  <c r="T81" i="23" s="1"/>
  <c r="S81" i="23"/>
  <c r="P82" i="24" s="1"/>
  <c r="M81" i="23"/>
  <c r="T149" i="17" a="1"/>
  <c r="T149" i="17" s="1"/>
  <c r="M149" i="17"/>
  <c r="S149" i="17"/>
  <c r="P150" i="13" s="1"/>
  <c r="T79" i="15" a="1"/>
  <c r="T79" i="15" s="1"/>
  <c r="S79" i="15"/>
  <c r="M79" i="15"/>
  <c r="T138" i="23" a="1"/>
  <c r="T138" i="23" s="1"/>
  <c r="M138" i="23"/>
  <c r="S138" i="23"/>
  <c r="P139" i="24" s="1"/>
  <c r="T106" i="23" a="1"/>
  <c r="T106" i="23" s="1"/>
  <c r="S106" i="23"/>
  <c r="P107" i="24" s="1"/>
  <c r="M106" i="23"/>
  <c r="T139" i="23" a="1"/>
  <c r="T139" i="23" s="1"/>
  <c r="S139" i="23"/>
  <c r="P140" i="24" s="1"/>
  <c r="M139" i="23"/>
  <c r="R74" i="23"/>
  <c r="T74" i="23" s="1" a="1"/>
  <c r="T74" i="23" s="1"/>
  <c r="T116" i="17" a="1"/>
  <c r="T116" i="17" s="1"/>
  <c r="S116" i="17"/>
  <c r="P117" i="13" s="1"/>
  <c r="M116" i="17"/>
  <c r="T162" i="17" a="1"/>
  <c r="T162" i="17" s="1"/>
  <c r="M162" i="17"/>
  <c r="S162" i="17"/>
  <c r="P163" i="13" s="1"/>
  <c r="T117" i="15" a="1"/>
  <c r="T117" i="15" s="1"/>
  <c r="M117" i="15"/>
  <c r="S117" i="15"/>
  <c r="T101" i="23" a="1"/>
  <c r="T101" i="23" s="1"/>
  <c r="S101" i="23"/>
  <c r="P102" i="24" s="1"/>
  <c r="M101" i="23"/>
  <c r="T119" i="23" a="1"/>
  <c r="T119" i="23" s="1"/>
  <c r="M119" i="23"/>
  <c r="S119" i="23"/>
  <c r="P120" i="24" s="1"/>
  <c r="T88" i="15" a="1"/>
  <c r="T88" i="15" s="1"/>
  <c r="M88" i="15"/>
  <c r="S88" i="15"/>
  <c r="R135" i="23"/>
  <c r="T135" i="23" s="1" a="1"/>
  <c r="T135" i="23" s="1"/>
  <c r="T96" i="15" a="1"/>
  <c r="T96" i="15" s="1"/>
  <c r="M96" i="15"/>
  <c r="S96" i="15"/>
  <c r="T160" i="23" a="1"/>
  <c r="T160" i="23" s="1"/>
  <c r="S160" i="23"/>
  <c r="P161" i="24" s="1"/>
  <c r="M160" i="23"/>
  <c r="T141" i="23" a="1"/>
  <c r="T141" i="23" s="1"/>
  <c r="M141" i="23"/>
  <c r="S141" i="23"/>
  <c r="P142" i="24" s="1"/>
  <c r="T122" i="15" a="1"/>
  <c r="T122" i="15" s="1"/>
  <c r="S122" i="15"/>
  <c r="M122" i="15"/>
  <c r="T101" i="15" a="1"/>
  <c r="T101" i="15" s="1"/>
  <c r="M101" i="15"/>
  <c r="S101" i="15"/>
  <c r="T164" i="23" a="1"/>
  <c r="T164" i="23" s="1"/>
  <c r="S164" i="23"/>
  <c r="P165" i="24" s="1"/>
  <c r="M164" i="23"/>
  <c r="T129" i="23" a="1"/>
  <c r="T129" i="23" s="1"/>
  <c r="M129" i="23"/>
  <c r="S129" i="23"/>
  <c r="P130" i="24" s="1"/>
  <c r="T170" i="15" a="1"/>
  <c r="T170" i="15" s="1"/>
  <c r="S170" i="15"/>
  <c r="M170" i="15"/>
  <c r="T75" i="15" a="1"/>
  <c r="T75" i="15" s="1"/>
  <c r="M75" i="15"/>
  <c r="S75" i="15"/>
  <c r="T93" i="23" a="1"/>
  <c r="T93" i="23" s="1"/>
  <c r="M93" i="23"/>
  <c r="S93" i="23"/>
  <c r="P94" i="24" s="1"/>
  <c r="T159" i="23" a="1"/>
  <c r="T159" i="23" s="1"/>
  <c r="M159" i="23"/>
  <c r="S159" i="23"/>
  <c r="P160" i="24" s="1"/>
  <c r="T114" i="23" a="1"/>
  <c r="T114" i="23" s="1"/>
  <c r="S114" i="23"/>
  <c r="P115" i="24" s="1"/>
  <c r="M114" i="23"/>
  <c r="T71" i="23" a="1"/>
  <c r="T71" i="23" s="1"/>
  <c r="S71" i="23"/>
  <c r="P72" i="24" s="1"/>
  <c r="M71" i="23"/>
  <c r="R108" i="17"/>
  <c r="T108" i="17" s="1" a="1"/>
  <c r="T108" i="17" s="1"/>
  <c r="R165" i="15"/>
  <c r="T165" i="15" s="1" a="1"/>
  <c r="T165" i="15" s="1"/>
  <c r="T161" i="17" a="1"/>
  <c r="T161" i="17" s="1"/>
  <c r="S161" i="17"/>
  <c r="P162" i="13" s="1"/>
  <c r="M161" i="17"/>
  <c r="T146" i="15" a="1"/>
  <c r="T146" i="15" s="1"/>
  <c r="S146" i="15"/>
  <c r="M146" i="15"/>
  <c r="R109" i="15"/>
  <c r="T109" i="15" s="1" a="1"/>
  <c r="T109" i="15" s="1"/>
  <c r="T108" i="15" a="1"/>
  <c r="T108" i="15" s="1"/>
  <c r="S108" i="15"/>
  <c r="M108" i="15"/>
  <c r="T90" i="17" a="1"/>
  <c r="T90" i="17" s="1"/>
  <c r="M90" i="17"/>
  <c r="S90" i="17"/>
  <c r="P91" i="13" s="1"/>
  <c r="T129" i="17" a="1"/>
  <c r="T129" i="17" s="1"/>
  <c r="S129" i="17"/>
  <c r="P130" i="13" s="1"/>
  <c r="M129" i="17"/>
  <c r="T127" i="23" a="1"/>
  <c r="T127" i="23" s="1"/>
  <c r="M127" i="23"/>
  <c r="S127" i="23"/>
  <c r="P128" i="24" s="1"/>
  <c r="R80" i="23"/>
  <c r="T80" i="23" s="1" a="1"/>
  <c r="T80" i="23" s="1"/>
  <c r="T161" i="15" a="1"/>
  <c r="T161" i="15" s="1"/>
  <c r="S161" i="15"/>
  <c r="M161" i="15"/>
  <c r="R102" i="17"/>
  <c r="T102" i="17" s="1" a="1"/>
  <c r="T102" i="17" s="1"/>
  <c r="T148" i="23" a="1"/>
  <c r="T148" i="23" s="1"/>
  <c r="S148" i="23"/>
  <c r="P149" i="24" s="1"/>
  <c r="M148" i="23"/>
  <c r="R155" i="23"/>
  <c r="T155" i="23" s="1" a="1"/>
  <c r="T155" i="23" s="1"/>
  <c r="T152" i="15" a="1"/>
  <c r="T152" i="15" s="1"/>
  <c r="S152" i="15"/>
  <c r="M152" i="15"/>
  <c r="T115" i="23" a="1"/>
  <c r="T115" i="23" s="1"/>
  <c r="S115" i="23"/>
  <c r="P116" i="24" s="1"/>
  <c r="M115" i="23"/>
  <c r="Q189" i="24"/>
  <c r="L180" i="23"/>
  <c r="T97" i="15" a="1"/>
  <c r="T97" i="15" s="1"/>
  <c r="S97" i="15"/>
  <c r="M97" i="15"/>
  <c r="T92" i="15" a="1"/>
  <c r="T92" i="15" s="1"/>
  <c r="S92" i="15"/>
  <c r="M92" i="15"/>
  <c r="T118" i="23" a="1"/>
  <c r="T118" i="23" s="1"/>
  <c r="S118" i="23"/>
  <c r="P119" i="24" s="1"/>
  <c r="M118" i="23"/>
  <c r="T166" i="17" a="1"/>
  <c r="T166" i="17" s="1"/>
  <c r="S166" i="17"/>
  <c r="P167" i="13" s="1"/>
  <c r="M166" i="17"/>
  <c r="T139" i="15" a="1"/>
  <c r="T139" i="15" s="1"/>
  <c r="M139" i="15"/>
  <c r="S139" i="15"/>
  <c r="R172" i="23"/>
  <c r="T104" i="17" a="1"/>
  <c r="T104" i="17" s="1"/>
  <c r="M104" i="17"/>
  <c r="S104" i="17"/>
  <c r="P105" i="13" s="1"/>
  <c r="T153" i="17" a="1"/>
  <c r="T153" i="17" s="1"/>
  <c r="M153" i="17"/>
  <c r="S153" i="17"/>
  <c r="P154" i="13" s="1"/>
  <c r="T114" i="15" a="1"/>
  <c r="T114" i="15" s="1"/>
  <c r="M114" i="15"/>
  <c r="S114" i="15"/>
  <c r="T116" i="15" a="1"/>
  <c r="T116" i="15" s="1"/>
  <c r="M116" i="15"/>
  <c r="S116" i="15"/>
  <c r="T162" i="15" a="1"/>
  <c r="T162" i="15" s="1"/>
  <c r="S162" i="15"/>
  <c r="M162" i="15"/>
  <c r="T83" i="17" a="1"/>
  <c r="T83" i="17" s="1"/>
  <c r="M83" i="17"/>
  <c r="S83" i="17"/>
  <c r="P84" i="13" s="1"/>
  <c r="T107" i="23" a="1"/>
  <c r="T107" i="23" s="1"/>
  <c r="S107" i="23"/>
  <c r="P108" i="24" s="1"/>
  <c r="M107" i="23"/>
  <c r="R138" i="17"/>
  <c r="T138" i="17" s="1" a="1"/>
  <c r="T138" i="17" s="1"/>
  <c r="R112" i="23"/>
  <c r="T112" i="23" s="1" a="1"/>
  <c r="T112" i="23" s="1"/>
  <c r="R69" i="17"/>
  <c r="N180" i="17"/>
  <c r="R88" i="23"/>
  <c r="T88" i="23" s="1" a="1"/>
  <c r="T88" i="23" s="1"/>
  <c r="T132" i="15" a="1"/>
  <c r="T132" i="15" s="1"/>
  <c r="S132" i="15"/>
  <c r="M132" i="15"/>
  <c r="T71" i="15" a="1"/>
  <c r="T71" i="15" s="1"/>
  <c r="S71" i="15"/>
  <c r="M71" i="15"/>
  <c r="T114" i="17" a="1"/>
  <c r="T114" i="17" s="1"/>
  <c r="M114" i="17"/>
  <c r="S114" i="17"/>
  <c r="P115" i="13" s="1"/>
  <c r="T81" i="17" a="1"/>
  <c r="T81" i="17" s="1"/>
  <c r="S81" i="17"/>
  <c r="P82" i="13" s="1"/>
  <c r="M81" i="17"/>
  <c r="R109" i="17"/>
  <c r="T109" i="17" s="1" a="1"/>
  <c r="T109" i="17" s="1"/>
  <c r="T123" i="15" a="1"/>
  <c r="T123" i="15" s="1"/>
  <c r="S123" i="15"/>
  <c r="M123" i="15"/>
  <c r="T125" i="17" a="1"/>
  <c r="T125" i="17" s="1"/>
  <c r="S125" i="17"/>
  <c r="P126" i="13" s="1"/>
  <c r="M125" i="17"/>
  <c r="T106" i="17" a="1"/>
  <c r="T106" i="17" s="1"/>
  <c r="S106" i="17"/>
  <c r="P107" i="13" s="1"/>
  <c r="M106" i="17"/>
  <c r="T127" i="17" a="1"/>
  <c r="T127" i="17" s="1"/>
  <c r="M127" i="17"/>
  <c r="S127" i="17"/>
  <c r="P128" i="13" s="1"/>
  <c r="T78" i="23" a="1"/>
  <c r="T78" i="23" s="1"/>
  <c r="M78" i="23"/>
  <c r="S78" i="23"/>
  <c r="P79" i="24" s="1"/>
  <c r="R156" i="15"/>
  <c r="T156" i="15" s="1" a="1"/>
  <c r="T156" i="15" s="1"/>
  <c r="T85" i="15" a="1"/>
  <c r="T85" i="15" s="1"/>
  <c r="M85" i="15"/>
  <c r="S85" i="15"/>
  <c r="T127" i="15" a="1"/>
  <c r="T127" i="15" s="1"/>
  <c r="M127" i="15"/>
  <c r="S127" i="15"/>
  <c r="R123" i="17"/>
  <c r="T123" i="17" s="1" a="1"/>
  <c r="T123" i="17" s="1"/>
  <c r="T128" i="15" a="1"/>
  <c r="T128" i="15" s="1"/>
  <c r="M128" i="15"/>
  <c r="S128" i="15"/>
  <c r="R113" i="23"/>
  <c r="T113" i="23" s="1" a="1"/>
  <c r="T113" i="23" s="1"/>
  <c r="T118" i="17" a="1"/>
  <c r="T118" i="17" s="1"/>
  <c r="M118" i="17"/>
  <c r="S118" i="17"/>
  <c r="P119" i="13" s="1"/>
  <c r="R72" i="17"/>
  <c r="T72" i="17" s="1" a="1"/>
  <c r="T72" i="17" s="1"/>
  <c r="T170" i="23" a="1"/>
  <c r="T170" i="23" s="1"/>
  <c r="S170" i="23"/>
  <c r="P171" i="24" s="1"/>
  <c r="M170" i="23"/>
  <c r="P125" i="16"/>
  <c r="M166" i="15"/>
  <c r="S166" i="15"/>
  <c r="T156" i="23" a="1"/>
  <c r="T156" i="23" s="1"/>
  <c r="S156" i="23"/>
  <c r="P157" i="24" s="1"/>
  <c r="M156" i="23"/>
  <c r="T88" i="17" a="1"/>
  <c r="T88" i="17" s="1"/>
  <c r="M88" i="17"/>
  <c r="S88" i="17"/>
  <c r="P89" i="13" s="1"/>
  <c r="T107" i="17" a="1"/>
  <c r="T107" i="17" s="1"/>
  <c r="S107" i="17"/>
  <c r="P108" i="13" s="1"/>
  <c r="M107" i="17"/>
  <c r="T163" i="17" a="1"/>
  <c r="T163" i="17" s="1"/>
  <c r="M163" i="17"/>
  <c r="S163" i="17"/>
  <c r="P164" i="13" s="1"/>
  <c r="T169" i="23" a="1"/>
  <c r="T169" i="23" s="1"/>
  <c r="M169" i="23"/>
  <c r="S169" i="23"/>
  <c r="P170" i="24" s="1"/>
  <c r="T76" i="17" a="1"/>
  <c r="T76" i="17" s="1"/>
  <c r="M76" i="17"/>
  <c r="S76" i="17"/>
  <c r="P77" i="13" s="1"/>
  <c r="T79" i="23" a="1"/>
  <c r="T79" i="23" s="1"/>
  <c r="S79" i="23"/>
  <c r="P80" i="24" s="1"/>
  <c r="M79" i="23"/>
  <c r="T94" i="23" a="1"/>
  <c r="T94" i="23" s="1"/>
  <c r="M94" i="23"/>
  <c r="S94" i="23"/>
  <c r="P95" i="24" s="1"/>
  <c r="T99" i="23" a="1"/>
  <c r="T99" i="23" s="1"/>
  <c r="M99" i="23"/>
  <c r="S99" i="23"/>
  <c r="P100" i="24" s="1"/>
  <c r="T115" i="17" a="1"/>
  <c r="T115" i="17" s="1"/>
  <c r="M115" i="17"/>
  <c r="S115" i="17"/>
  <c r="P116" i="13" s="1"/>
  <c r="T115" i="15" a="1"/>
  <c r="T115" i="15" s="1"/>
  <c r="S115" i="15"/>
  <c r="M115" i="15"/>
  <c r="T117" i="17" a="1"/>
  <c r="T117" i="17" s="1"/>
  <c r="S117" i="17"/>
  <c r="P118" i="13" s="1"/>
  <c r="M117" i="17"/>
  <c r="R70" i="17"/>
  <c r="T70" i="17" s="1" a="1"/>
  <c r="T70" i="17" s="1"/>
  <c r="R146" i="23"/>
  <c r="T146" i="23" s="1" a="1"/>
  <c r="T146" i="23" s="1"/>
  <c r="T95" i="17" a="1"/>
  <c r="T95" i="17" s="1"/>
  <c r="S95" i="17"/>
  <c r="P96" i="13" s="1"/>
  <c r="M95" i="17"/>
  <c r="T110" i="17" a="1"/>
  <c r="T110" i="17" s="1"/>
  <c r="M110" i="17"/>
  <c r="S110" i="17"/>
  <c r="P111" i="13" s="1"/>
  <c r="R157" i="17"/>
  <c r="T157" i="17" s="1" a="1"/>
  <c r="T157" i="17" s="1"/>
  <c r="R105" i="15"/>
  <c r="T105" i="15" s="1" a="1"/>
  <c r="T105" i="15" s="1"/>
  <c r="T142" i="15" a="1"/>
  <c r="T142" i="15" s="1"/>
  <c r="M142" i="15"/>
  <c r="S142" i="15"/>
  <c r="T105" i="17" a="1"/>
  <c r="T105" i="17" s="1"/>
  <c r="S105" i="17"/>
  <c r="P106" i="13" s="1"/>
  <c r="M105" i="17"/>
  <c r="T150" i="17" a="1"/>
  <c r="T150" i="17" s="1"/>
  <c r="S150" i="17"/>
  <c r="P151" i="13" s="1"/>
  <c r="M150" i="17"/>
  <c r="T159" i="17" a="1"/>
  <c r="T159" i="17" s="1"/>
  <c r="M159" i="17"/>
  <c r="S159" i="17"/>
  <c r="P160" i="13" s="1"/>
  <c r="T138" i="15" a="1"/>
  <c r="T138" i="15" s="1"/>
  <c r="S138" i="15"/>
  <c r="M138" i="15"/>
  <c r="T86" i="17" a="1"/>
  <c r="T86" i="17" s="1"/>
  <c r="S86" i="17"/>
  <c r="P87" i="13" s="1"/>
  <c r="M86" i="17"/>
  <c r="T87" i="15" a="1"/>
  <c r="T87" i="15" s="1"/>
  <c r="S87" i="15"/>
  <c r="M87" i="15"/>
  <c r="T98" i="23" a="1"/>
  <c r="T98" i="23" s="1"/>
  <c r="M98" i="23"/>
  <c r="S98" i="23"/>
  <c r="P99" i="24" s="1"/>
  <c r="T128" i="17" a="1"/>
  <c r="T128" i="17" s="1"/>
  <c r="S128" i="17"/>
  <c r="P129" i="13" s="1"/>
  <c r="M128" i="17"/>
  <c r="T145" i="15" a="1"/>
  <c r="T145" i="15" s="1"/>
  <c r="M145" i="15"/>
  <c r="S145" i="15"/>
  <c r="R104" i="23"/>
  <c r="T104" i="23" s="1" a="1"/>
  <c r="T104" i="23" s="1"/>
  <c r="R121" i="17"/>
  <c r="T121" i="17" s="1" a="1"/>
  <c r="T121" i="17" s="1"/>
  <c r="T152" i="17" a="1"/>
  <c r="T152" i="17" s="1"/>
  <c r="S152" i="17"/>
  <c r="P153" i="13" s="1"/>
  <c r="M152" i="17"/>
  <c r="T122" i="23" a="1"/>
  <c r="T122" i="23" s="1"/>
  <c r="S122" i="23"/>
  <c r="P123" i="24" s="1"/>
  <c r="M122" i="23"/>
  <c r="T129" i="15" a="1"/>
  <c r="T129" i="15" s="1"/>
  <c r="S129" i="15"/>
  <c r="M129" i="15"/>
  <c r="R90" i="15"/>
  <c r="T90" i="15" s="1" a="1"/>
  <c r="T90" i="15" s="1"/>
  <c r="T95" i="15" a="1"/>
  <c r="T95" i="15" s="1"/>
  <c r="S95" i="15"/>
  <c r="M95" i="15"/>
  <c r="R75" i="17"/>
  <c r="S76" i="15"/>
  <c r="M76" i="15"/>
  <c r="T126" i="23" a="1"/>
  <c r="T126" i="23" s="1"/>
  <c r="M126" i="23"/>
  <c r="S126" i="23"/>
  <c r="P127" i="24" s="1"/>
  <c r="T130" i="23" a="1"/>
  <c r="T130" i="23" s="1"/>
  <c r="M130" i="23"/>
  <c r="S130" i="23"/>
  <c r="P131" i="24" s="1"/>
  <c r="T149" i="23" a="1"/>
  <c r="T149" i="23" s="1"/>
  <c r="M149" i="23"/>
  <c r="S149" i="23"/>
  <c r="P150" i="24" s="1"/>
  <c r="R120" i="15"/>
  <c r="T120" i="15" s="1" a="1"/>
  <c r="T120" i="15" s="1"/>
  <c r="T142" i="17" a="1"/>
  <c r="T142" i="17" s="1"/>
  <c r="M142" i="17"/>
  <c r="S142" i="17"/>
  <c r="P143" i="13" s="1"/>
  <c r="T160" i="15" a="1"/>
  <c r="T160" i="15" s="1"/>
  <c r="S160" i="15"/>
  <c r="M160" i="15"/>
  <c r="T131" i="15" a="1"/>
  <c r="T131" i="15" s="1"/>
  <c r="M131" i="15"/>
  <c r="S131" i="15"/>
  <c r="T112" i="15" a="1"/>
  <c r="T112" i="15" s="1"/>
  <c r="M112" i="15"/>
  <c r="S112" i="15"/>
  <c r="R142" i="23"/>
  <c r="T142" i="23" s="1" a="1"/>
  <c r="T142" i="23" s="1"/>
  <c r="T103" i="15" a="1"/>
  <c r="T103" i="15" s="1"/>
  <c r="M103" i="15"/>
  <c r="S103" i="15"/>
  <c r="R117" i="23"/>
  <c r="T117" i="23" s="1" a="1"/>
  <c r="T117" i="23" s="1"/>
  <c r="T77" i="17" a="1"/>
  <c r="T77" i="17" s="1"/>
  <c r="S77" i="17"/>
  <c r="P78" i="13" s="1"/>
  <c r="M77" i="17"/>
  <c r="T167" i="15" a="1"/>
  <c r="T167" i="15" s="1"/>
  <c r="S167" i="15"/>
  <c r="M167" i="15"/>
  <c r="R144" i="17"/>
  <c r="T144" i="17" s="1" a="1"/>
  <c r="T144" i="17" s="1"/>
  <c r="T100" i="23" a="1"/>
  <c r="T100" i="23" s="1"/>
  <c r="M100" i="23"/>
  <c r="S100" i="23"/>
  <c r="P101" i="24" s="1"/>
  <c r="R163" i="23"/>
  <c r="T163" i="23" s="1" a="1"/>
  <c r="T163" i="23" s="1"/>
  <c r="T143" i="15" a="1"/>
  <c r="T143" i="15" s="1"/>
  <c r="S143" i="15"/>
  <c r="M143" i="15"/>
  <c r="T132" i="17" a="1"/>
  <c r="T132" i="17" s="1"/>
  <c r="M132" i="17"/>
  <c r="S132" i="17"/>
  <c r="P133" i="13" s="1"/>
  <c r="T161" i="23" a="1"/>
  <c r="T161" i="23" s="1"/>
  <c r="M161" i="23"/>
  <c r="S161" i="23"/>
  <c r="P162" i="24" s="1"/>
  <c r="T152" i="23" a="1"/>
  <c r="T152" i="23" s="1"/>
  <c r="S152" i="23"/>
  <c r="P153" i="24" s="1"/>
  <c r="M152" i="23"/>
  <c r="T140" i="15" a="1"/>
  <c r="T140" i="15" s="1"/>
  <c r="S140" i="15"/>
  <c r="M140" i="15"/>
  <c r="T113" i="15" a="1"/>
  <c r="T113" i="15" s="1"/>
  <c r="S113" i="15"/>
  <c r="M113" i="15"/>
  <c r="T139" i="17" a="1"/>
  <c r="T139" i="17" s="1"/>
  <c r="M139" i="17"/>
  <c r="S139" i="17"/>
  <c r="P140" i="13" s="1"/>
  <c r="T73" i="23" a="1"/>
  <c r="T73" i="23" s="1"/>
  <c r="M73" i="23"/>
  <c r="S73" i="23"/>
  <c r="P74" i="24" s="1"/>
  <c r="T102" i="23" a="1"/>
  <c r="T102" i="23" s="1"/>
  <c r="M102" i="23"/>
  <c r="S102" i="23"/>
  <c r="P103" i="24" s="1"/>
  <c r="R86" i="23"/>
  <c r="T86" i="23" s="1" a="1"/>
  <c r="T86" i="23" s="1"/>
  <c r="T72" i="15" a="1"/>
  <c r="T72" i="15" s="1"/>
  <c r="S72" i="15"/>
  <c r="M72" i="15"/>
  <c r="T87" i="23" a="1"/>
  <c r="T87" i="23" s="1"/>
  <c r="M87" i="23"/>
  <c r="S87" i="23"/>
  <c r="P88" i="24" s="1"/>
  <c r="R89" i="17"/>
  <c r="T89" i="17" s="1" a="1"/>
  <c r="T89" i="17" s="1"/>
  <c r="R71" i="17"/>
  <c r="T71" i="17" s="1" a="1"/>
  <c r="T71" i="17" s="1"/>
  <c r="T120" i="17" a="1"/>
  <c r="T120" i="17" s="1"/>
  <c r="M120" i="17"/>
  <c r="S120" i="17"/>
  <c r="P121" i="13" s="1"/>
  <c r="T149" i="15" a="1"/>
  <c r="T149" i="15" s="1"/>
  <c r="S149" i="15"/>
  <c r="M149" i="15"/>
  <c r="T148" i="17" a="1"/>
  <c r="T148" i="17" s="1"/>
  <c r="S148" i="17"/>
  <c r="P149" i="13" s="1"/>
  <c r="M148" i="17"/>
  <c r="T121" i="23" a="1"/>
  <c r="T121" i="23" s="1"/>
  <c r="S121" i="23"/>
  <c r="P122" i="24" s="1"/>
  <c r="M121" i="23"/>
  <c r="T84" i="23" a="1"/>
  <c r="T84" i="23" s="1"/>
  <c r="S84" i="23"/>
  <c r="P85" i="24" s="1"/>
  <c r="M84" i="23"/>
  <c r="T103" i="17" a="1"/>
  <c r="T103" i="17" s="1"/>
  <c r="S103" i="17"/>
  <c r="P104" i="13" s="1"/>
  <c r="M103" i="17"/>
  <c r="T172" i="17" a="1"/>
  <c r="T172" i="17" s="1"/>
  <c r="M172" i="17"/>
  <c r="S172" i="17"/>
  <c r="P173" i="13" s="1"/>
  <c r="T133" i="15" a="1"/>
  <c r="T133" i="15" s="1"/>
  <c r="M133" i="15"/>
  <c r="S133" i="15"/>
  <c r="T121" i="15" a="1"/>
  <c r="T121" i="15" s="1"/>
  <c r="S121" i="15"/>
  <c r="M121" i="15"/>
  <c r="T134" i="23" a="1"/>
  <c r="T134" i="23" s="1"/>
  <c r="M134" i="23"/>
  <c r="S134" i="23"/>
  <c r="P135" i="24" s="1"/>
  <c r="T159" i="15" a="1"/>
  <c r="T159" i="15" s="1"/>
  <c r="M159" i="15"/>
  <c r="S159" i="15"/>
  <c r="T110" i="23" a="1"/>
  <c r="T110" i="23" s="1"/>
  <c r="S110" i="23"/>
  <c r="P111" i="24" s="1"/>
  <c r="M110" i="23"/>
  <c r="T137" i="23" a="1"/>
  <c r="T137" i="23" s="1"/>
  <c r="S137" i="23"/>
  <c r="P138" i="24" s="1"/>
  <c r="M137" i="23"/>
  <c r="R141" i="15"/>
  <c r="T141" i="15" s="1" a="1"/>
  <c r="T141" i="15" s="1"/>
  <c r="T132" i="23" a="1"/>
  <c r="T132" i="23" s="1"/>
  <c r="M132" i="23"/>
  <c r="S132" i="23"/>
  <c r="P133" i="24" s="1"/>
  <c r="R106" i="15"/>
  <c r="T106" i="15" s="1" a="1"/>
  <c r="T106" i="15" s="1"/>
  <c r="R104" i="15"/>
  <c r="T104" i="15" s="1" a="1"/>
  <c r="T104" i="15" s="1"/>
  <c r="T93" i="17" a="1"/>
  <c r="T93" i="17" s="1"/>
  <c r="M93" i="17"/>
  <c r="S93" i="17"/>
  <c r="P94" i="13" s="1"/>
  <c r="R144" i="23"/>
  <c r="T144" i="23" s="1" a="1"/>
  <c r="T144" i="23" s="1"/>
  <c r="R164" i="15"/>
  <c r="T164" i="15" s="1" a="1"/>
  <c r="T164" i="15" s="1"/>
  <c r="T89" i="23" a="1"/>
  <c r="T89" i="23" s="1"/>
  <c r="M89" i="23"/>
  <c r="S89" i="23"/>
  <c r="P90" i="24" s="1"/>
  <c r="R78" i="17"/>
  <c r="T78" i="17" a="1"/>
  <c r="T78" i="17" s="1"/>
  <c r="T155" i="15" a="1"/>
  <c r="T155" i="15" s="1"/>
  <c r="S155" i="15"/>
  <c r="M155" i="15"/>
  <c r="T164" i="17" a="1"/>
  <c r="T164" i="17" s="1"/>
  <c r="M164" i="17"/>
  <c r="S164" i="17"/>
  <c r="P165" i="13" s="1"/>
  <c r="R151" i="17"/>
  <c r="T151" i="17" a="1"/>
  <c r="T151" i="17" s="1"/>
  <c r="R94" i="15"/>
  <c r="T94" i="15" s="1" a="1"/>
  <c r="T94" i="15" s="1"/>
  <c r="T158" i="17" a="1"/>
  <c r="T158" i="17" s="1"/>
  <c r="M158" i="17"/>
  <c r="S158" i="17"/>
  <c r="P159" i="13" s="1"/>
  <c r="T137" i="17" a="1"/>
  <c r="T137" i="17" s="1"/>
  <c r="S137" i="17"/>
  <c r="P138" i="13" s="1"/>
  <c r="M137" i="17"/>
  <c r="T77" i="15" a="1"/>
  <c r="T77" i="15" s="1"/>
  <c r="M77" i="15"/>
  <c r="S77" i="15"/>
  <c r="T77" i="23" a="1"/>
  <c r="T77" i="23" s="1"/>
  <c r="S77" i="23"/>
  <c r="P78" i="24" s="1"/>
  <c r="M77" i="23"/>
  <c r="T158" i="15" a="1"/>
  <c r="T158" i="15" s="1"/>
  <c r="M158" i="15"/>
  <c r="S158" i="15"/>
  <c r="T171" i="17" a="1"/>
  <c r="T171" i="17" s="1"/>
  <c r="S171" i="17"/>
  <c r="P172" i="13" s="1"/>
  <c r="M171" i="17"/>
  <c r="T119" i="15" a="1"/>
  <c r="T119" i="15" s="1"/>
  <c r="S119" i="15"/>
  <c r="M119" i="15"/>
  <c r="T98" i="17" a="1"/>
  <c r="T98" i="17" s="1"/>
  <c r="M98" i="17"/>
  <c r="S98" i="17"/>
  <c r="P99" i="13" s="1"/>
  <c r="T90" i="23" a="1"/>
  <c r="T90" i="23" s="1"/>
  <c r="S90" i="23"/>
  <c r="P91" i="24" s="1"/>
  <c r="M90" i="23"/>
  <c r="T146" i="17" a="1"/>
  <c r="T146" i="17" s="1"/>
  <c r="S146" i="17"/>
  <c r="P147" i="13" s="1"/>
  <c r="M146" i="17"/>
  <c r="T153" i="15" a="1"/>
  <c r="T153" i="15" s="1"/>
  <c r="M153" i="15"/>
  <c r="S153" i="15"/>
  <c r="T168" i="17" a="1"/>
  <c r="T168" i="17" s="1"/>
  <c r="S168" i="17"/>
  <c r="P169" i="13" s="1"/>
  <c r="M168" i="17"/>
  <c r="T134" i="17" a="1"/>
  <c r="T134" i="17" s="1"/>
  <c r="S134" i="17"/>
  <c r="P135" i="13" s="1"/>
  <c r="M134" i="17"/>
  <c r="N180" i="15"/>
  <c r="R69" i="15"/>
  <c r="T82" i="23" a="1"/>
  <c r="T82" i="23" s="1"/>
  <c r="M82" i="23"/>
  <c r="S82" i="23"/>
  <c r="P83" i="24" s="1"/>
  <c r="T157" i="23" a="1"/>
  <c r="T157" i="23" s="1"/>
  <c r="S157" i="23"/>
  <c r="P158" i="24" s="1"/>
  <c r="M157" i="23"/>
  <c r="R95" i="23"/>
  <c r="T95" i="23" s="1" a="1"/>
  <c r="T95" i="23" s="1"/>
  <c r="T82" i="17" a="1"/>
  <c r="T82" i="17" s="1"/>
  <c r="S82" i="17"/>
  <c r="P83" i="13" s="1"/>
  <c r="M82" i="17"/>
  <c r="T160" i="17" a="1"/>
  <c r="T160" i="17" s="1"/>
  <c r="S160" i="17"/>
  <c r="P161" i="13" s="1"/>
  <c r="M160" i="17"/>
  <c r="T80" i="15" a="1"/>
  <c r="T80" i="15" s="1"/>
  <c r="M80" i="15"/>
  <c r="S80" i="15"/>
  <c r="P71" i="16"/>
  <c r="T72" i="23" a="1"/>
  <c r="T72" i="23" s="1"/>
  <c r="M72" i="23"/>
  <c r="S72" i="23"/>
  <c r="P73" i="24" s="1"/>
  <c r="Q189" i="16"/>
  <c r="L180" i="15"/>
  <c r="Q189" i="25" a="1"/>
  <c r="Q189" i="25" s="1"/>
  <c r="S83" i="23"/>
  <c r="P84" i="24" s="1"/>
  <c r="M83" i="23"/>
  <c r="Q189" i="13"/>
  <c r="L180" i="17"/>
  <c r="T76" i="23" a="1"/>
  <c r="T76" i="23" s="1"/>
  <c r="S76" i="23"/>
  <c r="P77" i="24" s="1"/>
  <c r="M76" i="23"/>
  <c r="T96" i="23" a="1"/>
  <c r="T96" i="23" s="1"/>
  <c r="M96" i="23"/>
  <c r="S96" i="23"/>
  <c r="P97" i="24" s="1"/>
  <c r="T94" i="17" a="1"/>
  <c r="T94" i="17" s="1"/>
  <c r="M94" i="17"/>
  <c r="S94" i="17"/>
  <c r="P95" i="13" s="1"/>
  <c r="T124" i="23" a="1"/>
  <c r="T124" i="23" s="1"/>
  <c r="S124" i="23"/>
  <c r="P125" i="24" s="1"/>
  <c r="M124" i="23"/>
  <c r="T155" i="17" a="1"/>
  <c r="T155" i="17" s="1"/>
  <c r="S155" i="17"/>
  <c r="P156" i="13" s="1"/>
  <c r="M155" i="17"/>
  <c r="R148" i="15"/>
  <c r="T148" i="15" s="1" a="1"/>
  <c r="T148" i="15" s="1"/>
  <c r="R147" i="17"/>
  <c r="T147" i="17" s="1" a="1"/>
  <c r="T147" i="17" s="1"/>
  <c r="R85" i="17"/>
  <c r="R74" i="17"/>
  <c r="T74" i="17" s="1" a="1"/>
  <c r="T74" i="17" s="1"/>
  <c r="T167" i="23" a="1"/>
  <c r="T167" i="23" s="1"/>
  <c r="M167" i="23"/>
  <c r="S167" i="23"/>
  <c r="P168" i="24" s="1"/>
  <c r="T167" i="17" a="1"/>
  <c r="T167" i="17" s="1"/>
  <c r="M167" i="17"/>
  <c r="S167" i="17"/>
  <c r="P168" i="13" s="1"/>
  <c r="T87" i="17" a="1"/>
  <c r="T87" i="17" s="1"/>
  <c r="S87" i="17"/>
  <c r="P88" i="13" s="1"/>
  <c r="M87" i="17"/>
  <c r="T123" i="23" a="1"/>
  <c r="T123" i="23" s="1"/>
  <c r="S123" i="23"/>
  <c r="P124" i="24" s="1"/>
  <c r="M123" i="23"/>
  <c r="T157" i="15" a="1"/>
  <c r="T157" i="15" s="1"/>
  <c r="M157" i="15"/>
  <c r="S157" i="15"/>
  <c r="R84" i="15"/>
  <c r="R147" i="15"/>
  <c r="T147" i="15" s="1" a="1"/>
  <c r="T147" i="15" s="1"/>
  <c r="T136" i="17" a="1"/>
  <c r="T136" i="17" s="1"/>
  <c r="M136" i="17"/>
  <c r="S136" i="17"/>
  <c r="P137" i="13" s="1"/>
  <c r="T119" i="17" a="1"/>
  <c r="T119" i="17" s="1"/>
  <c r="S119" i="17"/>
  <c r="P120" i="13" s="1"/>
  <c r="M119" i="17"/>
  <c r="T165" i="23" a="1"/>
  <c r="T165" i="23" s="1"/>
  <c r="S165" i="23"/>
  <c r="P166" i="24" s="1"/>
  <c r="M165" i="23"/>
  <c r="T156" i="17" a="1"/>
  <c r="T156" i="17" s="1"/>
  <c r="S156" i="17"/>
  <c r="P157" i="13" s="1"/>
  <c r="M156" i="17"/>
  <c r="T113" i="17" a="1"/>
  <c r="T113" i="17" s="1"/>
  <c r="M113" i="17"/>
  <c r="S113" i="17"/>
  <c r="P114" i="13" s="1"/>
  <c r="T131" i="17" a="1"/>
  <c r="T131" i="17" s="1"/>
  <c r="S131" i="17"/>
  <c r="P132" i="13" s="1"/>
  <c r="M131" i="17"/>
  <c r="T163" i="15" a="1"/>
  <c r="T163" i="15" s="1"/>
  <c r="S163" i="15"/>
  <c r="M163" i="15"/>
  <c r="R96" i="17"/>
  <c r="T96" i="17" s="1" a="1"/>
  <c r="T96" i="17" s="1"/>
  <c r="R92" i="17"/>
  <c r="T92" i="17" s="1" a="1"/>
  <c r="T92" i="17" s="1"/>
  <c r="T112" i="17" a="1"/>
  <c r="T112" i="17" s="1"/>
  <c r="M112" i="17"/>
  <c r="S112" i="17"/>
  <c r="P113" i="13" s="1"/>
  <c r="K180" i="15"/>
  <c r="T144" i="15" a="1"/>
  <c r="T144" i="15" s="1"/>
  <c r="M144" i="15"/>
  <c r="S144" i="15"/>
  <c r="T75" i="23" a="1"/>
  <c r="T75" i="23" s="1"/>
  <c r="S75" i="23"/>
  <c r="P76" i="24" s="1"/>
  <c r="M75" i="23"/>
  <c r="T73" i="15" a="1"/>
  <c r="T73" i="15" s="1"/>
  <c r="M73" i="15"/>
  <c r="S73" i="15"/>
  <c r="R97" i="17"/>
  <c r="T97" i="17" s="1" a="1"/>
  <c r="T97" i="17" s="1"/>
  <c r="T125" i="23" a="1"/>
  <c r="T125" i="23" s="1"/>
  <c r="M125" i="23"/>
  <c r="S125" i="23"/>
  <c r="P126" i="24" s="1"/>
  <c r="T70" i="23" a="1"/>
  <c r="T70" i="23" s="1"/>
  <c r="M70" i="23"/>
  <c r="S70" i="23"/>
  <c r="P71" i="24" s="1"/>
  <c r="T135" i="17" a="1"/>
  <c r="T135" i="17" s="1"/>
  <c r="S135" i="17"/>
  <c r="P136" i="13" s="1"/>
  <c r="M135" i="17"/>
  <c r="T154" i="17" a="1"/>
  <c r="T154" i="17" s="1"/>
  <c r="S154" i="17"/>
  <c r="P155" i="13" s="1"/>
  <c r="M154" i="17"/>
  <c r="T137" i="15" a="1"/>
  <c r="T137" i="15" s="1"/>
  <c r="M137" i="15"/>
  <c r="S137" i="15"/>
  <c r="T158" i="23" a="1"/>
  <c r="T158" i="23" s="1"/>
  <c r="S158" i="23"/>
  <c r="P159" i="24" s="1"/>
  <c r="M158" i="23"/>
  <c r="M85" i="17" l="1"/>
  <c r="S85" i="17"/>
  <c r="P86" i="13" s="1"/>
  <c r="P104" i="16"/>
  <c r="P104" i="25"/>
  <c r="P132" i="16"/>
  <c r="P129" i="16"/>
  <c r="P129" i="25"/>
  <c r="P86" i="16"/>
  <c r="P133" i="25"/>
  <c r="P133" i="16"/>
  <c r="S172" i="23"/>
  <c r="P173" i="24" s="1"/>
  <c r="M172" i="23"/>
  <c r="P87" i="16"/>
  <c r="P75" i="16"/>
  <c r="P145" i="16"/>
  <c r="P160" i="16"/>
  <c r="P160" i="25"/>
  <c r="P168" i="16"/>
  <c r="P168" i="25"/>
  <c r="P96" i="16"/>
  <c r="M104" i="23"/>
  <c r="S104" i="23"/>
  <c r="P105" i="24" s="1"/>
  <c r="S105" i="15"/>
  <c r="M105" i="15"/>
  <c r="S138" i="17"/>
  <c r="P139" i="13" s="1"/>
  <c r="M138" i="17"/>
  <c r="P163" i="25"/>
  <c r="P163" i="16"/>
  <c r="P140" i="16"/>
  <c r="P140" i="25"/>
  <c r="P162" i="16"/>
  <c r="P162" i="25"/>
  <c r="P76" i="16"/>
  <c r="P123" i="16"/>
  <c r="P97" i="16"/>
  <c r="M74" i="23"/>
  <c r="S74" i="23"/>
  <c r="P75" i="24" s="1"/>
  <c r="M133" i="23"/>
  <c r="S133" i="23"/>
  <c r="P134" i="24" s="1"/>
  <c r="S134" i="15"/>
  <c r="M134" i="15"/>
  <c r="P112" i="16"/>
  <c r="P112" i="25"/>
  <c r="P94" i="16"/>
  <c r="P94" i="25"/>
  <c r="S83" i="15"/>
  <c r="M83" i="15"/>
  <c r="S170" i="17"/>
  <c r="P171" i="13" s="1"/>
  <c r="M170" i="17"/>
  <c r="P122" i="16"/>
  <c r="P114" i="16"/>
  <c r="P119" i="16"/>
  <c r="P119" i="25"/>
  <c r="S133" i="17"/>
  <c r="P134" i="13" s="1"/>
  <c r="M133" i="17"/>
  <c r="S82" i="15"/>
  <c r="M82" i="15"/>
  <c r="P137" i="16"/>
  <c r="P137" i="25"/>
  <c r="P138" i="25"/>
  <c r="P138" i="16"/>
  <c r="M97" i="17"/>
  <c r="S97" i="17"/>
  <c r="P98" i="13" s="1"/>
  <c r="M92" i="17"/>
  <c r="S92" i="17"/>
  <c r="P93" i="13" s="1"/>
  <c r="S147" i="17"/>
  <c r="P148" i="13" s="1"/>
  <c r="M147" i="17"/>
  <c r="U189" i="25"/>
  <c r="P81" i="16"/>
  <c r="S141" i="15"/>
  <c r="M141" i="15"/>
  <c r="P134" i="16"/>
  <c r="P73" i="16"/>
  <c r="S163" i="23"/>
  <c r="P164" i="24" s="1"/>
  <c r="M163" i="23"/>
  <c r="M120" i="15"/>
  <c r="S120" i="15"/>
  <c r="P146" i="25"/>
  <c r="P146" i="16"/>
  <c r="P139" i="16"/>
  <c r="P116" i="16"/>
  <c r="P116" i="25"/>
  <c r="P167" i="16"/>
  <c r="P167" i="25"/>
  <c r="M72" i="17"/>
  <c r="S72" i="17"/>
  <c r="P73" i="13" s="1"/>
  <c r="P124" i="16"/>
  <c r="U189" i="24"/>
  <c r="G13" i="21"/>
  <c r="K13" i="21" s="1"/>
  <c r="M155" i="23"/>
  <c r="S155" i="23"/>
  <c r="P156" i="24" s="1"/>
  <c r="M109" i="15"/>
  <c r="S109" i="15"/>
  <c r="S165" i="15"/>
  <c r="M165" i="15"/>
  <c r="P90" i="16"/>
  <c r="T69" i="23" a="1"/>
  <c r="T69" i="23" s="1"/>
  <c r="R180" i="23"/>
  <c r="S69" i="23"/>
  <c r="M69" i="23"/>
  <c r="M84" i="17"/>
  <c r="S84" i="17"/>
  <c r="P85" i="13" s="1"/>
  <c r="M91" i="17"/>
  <c r="S91" i="17"/>
  <c r="P92" i="13" s="1"/>
  <c r="P99" i="25"/>
  <c r="P173" i="16"/>
  <c r="P173" i="25"/>
  <c r="P108" i="16"/>
  <c r="P108" i="25"/>
  <c r="P127" i="16"/>
  <c r="P127" i="25"/>
  <c r="P74" i="16"/>
  <c r="P74" i="25"/>
  <c r="S147" i="15"/>
  <c r="M147" i="15"/>
  <c r="T69" i="15" a="1"/>
  <c r="T69" i="15" s="1"/>
  <c r="M69" i="15"/>
  <c r="S69" i="15"/>
  <c r="R180" i="15"/>
  <c r="P154" i="16"/>
  <c r="P154" i="25"/>
  <c r="P78" i="16"/>
  <c r="P78" i="25"/>
  <c r="S104" i="15"/>
  <c r="M104" i="15"/>
  <c r="S71" i="17"/>
  <c r="P72" i="13" s="1"/>
  <c r="M71" i="17"/>
  <c r="P141" i="16"/>
  <c r="P141" i="25"/>
  <c r="M157" i="17"/>
  <c r="S157" i="17"/>
  <c r="P158" i="13" s="1"/>
  <c r="S146" i="23"/>
  <c r="P147" i="24" s="1"/>
  <c r="M146" i="23"/>
  <c r="S88" i="23"/>
  <c r="P89" i="24" s="1"/>
  <c r="M88" i="23"/>
  <c r="P117" i="25"/>
  <c r="P117" i="16"/>
  <c r="P93" i="16"/>
  <c r="M141" i="17"/>
  <c r="S141" i="17"/>
  <c r="P142" i="13" s="1"/>
  <c r="Q185" i="24" a="1"/>
  <c r="I180" i="23"/>
  <c r="P79" i="16"/>
  <c r="M122" i="17"/>
  <c r="S122" i="17"/>
  <c r="P123" i="13" s="1"/>
  <c r="M92" i="23"/>
  <c r="S92" i="23"/>
  <c r="P93" i="24" s="1"/>
  <c r="M96" i="17"/>
  <c r="S96" i="17"/>
  <c r="P97" i="13" s="1"/>
  <c r="M84" i="15"/>
  <c r="S84" i="15"/>
  <c r="M148" i="15"/>
  <c r="S148" i="15"/>
  <c r="E13" i="21"/>
  <c r="U189" i="16"/>
  <c r="M95" i="23"/>
  <c r="S95" i="23"/>
  <c r="P96" i="24" s="1"/>
  <c r="I180" i="15"/>
  <c r="Q185" i="16" a="1"/>
  <c r="Q185" i="25" a="1"/>
  <c r="P156" i="16"/>
  <c r="M164" i="15"/>
  <c r="S164" i="15"/>
  <c r="M142" i="23"/>
  <c r="S142" i="23"/>
  <c r="P143" i="24" s="1"/>
  <c r="P161" i="16"/>
  <c r="P161" i="25"/>
  <c r="M90" i="15"/>
  <c r="S90" i="15"/>
  <c r="P88" i="16"/>
  <c r="P88" i="25"/>
  <c r="P125" i="25"/>
  <c r="M123" i="17"/>
  <c r="S123" i="17"/>
  <c r="P124" i="13" s="1"/>
  <c r="S156" i="15"/>
  <c r="M156" i="15"/>
  <c r="I180" i="17"/>
  <c r="Q185" i="13" a="1"/>
  <c r="S80" i="23"/>
  <c r="P81" i="24" s="1"/>
  <c r="M80" i="23"/>
  <c r="P147" i="16"/>
  <c r="S108" i="17"/>
  <c r="P109" i="13" s="1"/>
  <c r="M108" i="17"/>
  <c r="P80" i="16"/>
  <c r="P80" i="25"/>
  <c r="M101" i="17"/>
  <c r="S101" i="17"/>
  <c r="P102" i="13" s="1"/>
  <c r="P151" i="16"/>
  <c r="P151" i="25"/>
  <c r="P82" i="16"/>
  <c r="P82" i="25"/>
  <c r="P169" i="16"/>
  <c r="P169" i="25"/>
  <c r="P152" i="16"/>
  <c r="S125" i="15"/>
  <c r="M125" i="15"/>
  <c r="P120" i="16"/>
  <c r="P120" i="25"/>
  <c r="T84" i="15" a="1"/>
  <c r="T84" i="15" s="1"/>
  <c r="P159" i="16"/>
  <c r="P159" i="25"/>
  <c r="S94" i="15"/>
  <c r="M94" i="15"/>
  <c r="S106" i="15"/>
  <c r="M106" i="15"/>
  <c r="P150" i="25"/>
  <c r="P150" i="16"/>
  <c r="M89" i="17"/>
  <c r="S89" i="17"/>
  <c r="P90" i="13" s="1"/>
  <c r="S86" i="23"/>
  <c r="P87" i="24" s="1"/>
  <c r="M86" i="23"/>
  <c r="P113" i="16"/>
  <c r="P77" i="16"/>
  <c r="P77" i="25"/>
  <c r="P143" i="16"/>
  <c r="M70" i="17"/>
  <c r="S70" i="17"/>
  <c r="P128" i="16"/>
  <c r="P128" i="25"/>
  <c r="S109" i="17"/>
  <c r="P110" i="13" s="1"/>
  <c r="M109" i="17"/>
  <c r="P72" i="16"/>
  <c r="P72" i="25"/>
  <c r="T69" i="17" a="1"/>
  <c r="T69" i="17" s="1"/>
  <c r="M69" i="17"/>
  <c r="S69" i="17"/>
  <c r="R180" i="17"/>
  <c r="P171" i="16"/>
  <c r="P102" i="16"/>
  <c r="M135" i="23"/>
  <c r="S135" i="23"/>
  <c r="P136" i="24" s="1"/>
  <c r="P111" i="16"/>
  <c r="P111" i="25"/>
  <c r="P172" i="16"/>
  <c r="P172" i="25"/>
  <c r="M99" i="17"/>
  <c r="S99" i="17"/>
  <c r="P100" i="13" s="1"/>
  <c r="P170" i="16"/>
  <c r="P103" i="16"/>
  <c r="P155" i="25"/>
  <c r="P155" i="16"/>
  <c r="P164" i="16"/>
  <c r="P164" i="25"/>
  <c r="P158" i="16"/>
  <c r="M74" i="17"/>
  <c r="S74" i="17"/>
  <c r="P75" i="13" s="1"/>
  <c r="F13" i="21"/>
  <c r="J13" i="21" s="1"/>
  <c r="U189" i="13"/>
  <c r="M144" i="23"/>
  <c r="S144" i="23"/>
  <c r="P145" i="24" s="1"/>
  <c r="M75" i="17"/>
  <c r="S75" i="17"/>
  <c r="P76" i="13" s="1"/>
  <c r="P130" i="16"/>
  <c r="P130" i="25"/>
  <c r="P115" i="16"/>
  <c r="P115" i="25"/>
  <c r="P98" i="16"/>
  <c r="P89" i="16"/>
  <c r="P89" i="25"/>
  <c r="M135" i="15"/>
  <c r="S135" i="15"/>
  <c r="M80" i="17"/>
  <c r="S80" i="17"/>
  <c r="P81" i="13" s="1"/>
  <c r="S169" i="17"/>
  <c r="P170" i="13" s="1"/>
  <c r="M169" i="17"/>
  <c r="M131" i="23"/>
  <c r="S131" i="23"/>
  <c r="P132" i="24" s="1"/>
  <c r="T85" i="17" a="1"/>
  <c r="T85" i="17" s="1"/>
  <c r="M151" i="17"/>
  <c r="S151" i="17"/>
  <c r="P152" i="13" s="1"/>
  <c r="S78" i="17"/>
  <c r="P79" i="13" s="1"/>
  <c r="M78" i="17"/>
  <c r="P144" i="16"/>
  <c r="P144" i="25"/>
  <c r="S144" i="17"/>
  <c r="P145" i="13" s="1"/>
  <c r="M144" i="17"/>
  <c r="M117" i="23"/>
  <c r="S117" i="23"/>
  <c r="P118" i="24" s="1"/>
  <c r="T75" i="17" a="1"/>
  <c r="T75" i="17" s="1"/>
  <c r="M121" i="17"/>
  <c r="S121" i="17"/>
  <c r="P122" i="13" s="1"/>
  <c r="S113" i="23"/>
  <c r="P114" i="24" s="1"/>
  <c r="M113" i="23"/>
  <c r="M112" i="23"/>
  <c r="S112" i="23"/>
  <c r="P113" i="24" s="1"/>
  <c r="T172" i="23" a="1"/>
  <c r="T172" i="23" s="1"/>
  <c r="P153" i="16"/>
  <c r="P153" i="25"/>
  <c r="M102" i="17"/>
  <c r="S102" i="17"/>
  <c r="P103" i="13" s="1"/>
  <c r="P109" i="16"/>
  <c r="P109" i="25"/>
  <c r="P118" i="16"/>
  <c r="P118" i="25"/>
  <c r="P131" i="16"/>
  <c r="P131" i="25"/>
  <c r="T133" i="17" a="1"/>
  <c r="T133" i="17" s="1"/>
  <c r="P100" i="16"/>
  <c r="T82" i="15" a="1"/>
  <c r="T82" i="15" s="1"/>
  <c r="P101" i="16"/>
  <c r="P101" i="25"/>
  <c r="P92" i="16"/>
  <c r="P171" i="25" l="1"/>
  <c r="P98" i="25"/>
  <c r="P86" i="25"/>
  <c r="P92" i="25"/>
  <c r="P139" i="25"/>
  <c r="P143" i="25"/>
  <c r="P100" i="25"/>
  <c r="P156" i="25"/>
  <c r="P87" i="25"/>
  <c r="P158" i="25"/>
  <c r="P102" i="25"/>
  <c r="P76" i="25"/>
  <c r="I2" i="21"/>
  <c r="P136" i="16"/>
  <c r="P136" i="25"/>
  <c r="I13" i="21"/>
  <c r="L13" i="21"/>
  <c r="P110" i="16"/>
  <c r="P110" i="25"/>
  <c r="P103" i="25"/>
  <c r="N182" i="17"/>
  <c r="M180" i="17"/>
  <c r="R182" i="17"/>
  <c r="O182" i="17"/>
  <c r="Q182" i="17"/>
  <c r="P182" i="17"/>
  <c r="P113" i="25"/>
  <c r="P157" i="25"/>
  <c r="P157" i="16"/>
  <c r="Q187" i="25"/>
  <c r="U187" i="25" s="1"/>
  <c r="Q186" i="25"/>
  <c r="U186" i="25" s="1"/>
  <c r="Q185" i="25"/>
  <c r="U185" i="25" s="1"/>
  <c r="P149" i="16"/>
  <c r="P149" i="25"/>
  <c r="P93" i="25"/>
  <c r="S180" i="23"/>
  <c r="P70" i="24"/>
  <c r="P134" i="25"/>
  <c r="P84" i="16"/>
  <c r="P84" i="25"/>
  <c r="S180" i="17"/>
  <c r="P70" i="13"/>
  <c r="P107" i="16"/>
  <c r="P107" i="25"/>
  <c r="P147" i="25"/>
  <c r="Q186" i="16"/>
  <c r="Q185" i="16"/>
  <c r="Q187" i="16"/>
  <c r="P148" i="16"/>
  <c r="P148" i="25"/>
  <c r="N182" i="23"/>
  <c r="M180" i="23"/>
  <c r="R182" i="23"/>
  <c r="O182" i="23"/>
  <c r="P182" i="23"/>
  <c r="Q182" i="23"/>
  <c r="P114" i="25"/>
  <c r="P132" i="25"/>
  <c r="P105" i="16"/>
  <c r="P105" i="25"/>
  <c r="P170" i="25"/>
  <c r="P71" i="13"/>
  <c r="P71" i="25"/>
  <c r="P126" i="16"/>
  <c r="P126" i="25"/>
  <c r="P85" i="16"/>
  <c r="P85" i="25"/>
  <c r="P79" i="25"/>
  <c r="K2" i="21"/>
  <c r="P121" i="16"/>
  <c r="P121" i="25"/>
  <c r="P106" i="16"/>
  <c r="P106" i="25"/>
  <c r="J2" i="21"/>
  <c r="P95" i="16"/>
  <c r="P95" i="25"/>
  <c r="P152" i="25"/>
  <c r="P90" i="25"/>
  <c r="P142" i="25"/>
  <c r="P142" i="16"/>
  <c r="P122" i="25"/>
  <c r="P97" i="25"/>
  <c r="P165" i="16"/>
  <c r="P165" i="25"/>
  <c r="N182" i="15"/>
  <c r="M180" i="15"/>
  <c r="R182" i="15"/>
  <c r="O182" i="15"/>
  <c r="P182" i="15"/>
  <c r="Q182" i="15"/>
  <c r="P13" i="21"/>
  <c r="P81" i="25"/>
  <c r="P83" i="16"/>
  <c r="P83" i="25"/>
  <c r="P145" i="25"/>
  <c r="Q187" i="13"/>
  <c r="Q185" i="13"/>
  <c r="Q186" i="13"/>
  <c r="Q185" i="24"/>
  <c r="Q187" i="24"/>
  <c r="Q186" i="24"/>
  <c r="P70" i="16"/>
  <c r="S180" i="15"/>
  <c r="P70" i="25"/>
  <c r="P123" i="25"/>
  <c r="P96" i="25"/>
  <c r="P91" i="25"/>
  <c r="P91" i="16"/>
  <c r="P166" i="16"/>
  <c r="P166" i="25"/>
  <c r="P124" i="25"/>
  <c r="P73" i="25"/>
  <c r="P135" i="16"/>
  <c r="P135" i="25"/>
  <c r="P75" i="25"/>
  <c r="U185" i="24" l="1"/>
  <c r="G9" i="21"/>
  <c r="K9" i="21" s="1"/>
  <c r="U186" i="13"/>
  <c r="F10" i="21"/>
  <c r="J10" i="21" s="1"/>
  <c r="X8" i="13" a="1"/>
  <c r="P181" i="13"/>
  <c r="Q8" i="13" a="1"/>
  <c r="U185" i="13"/>
  <c r="F9" i="21"/>
  <c r="J9" i="21" s="1"/>
  <c r="X8" i="24" a="1"/>
  <c r="Q8" i="24" a="1"/>
  <c r="P181" i="24"/>
  <c r="P181" i="25"/>
  <c r="X8" i="25" a="1"/>
  <c r="Q8" i="25" a="1"/>
  <c r="F11" i="21"/>
  <c r="J11" i="21" s="1"/>
  <c r="U187" i="13"/>
  <c r="E11" i="21"/>
  <c r="U187" i="16"/>
  <c r="E9" i="21"/>
  <c r="U185" i="16"/>
  <c r="O13" i="21"/>
  <c r="N13" i="21"/>
  <c r="U187" i="24"/>
  <c r="G11" i="21"/>
  <c r="K11" i="21" s="1"/>
  <c r="P11" i="21" s="1"/>
  <c r="P181" i="16"/>
  <c r="X8" i="16" a="1"/>
  <c r="Q8" i="16" a="1"/>
  <c r="E10" i="21"/>
  <c r="U186" i="16"/>
  <c r="U186" i="24"/>
  <c r="G10" i="21"/>
  <c r="K10" i="21" s="1"/>
  <c r="P10" i="21" s="1"/>
  <c r="Q92" i="13" l="1"/>
  <c r="Y92" i="13" s="1"/>
  <c r="Q23" i="13"/>
  <c r="Q107" i="13"/>
  <c r="Y107" i="13" s="1"/>
  <c r="Q62" i="13"/>
  <c r="Q151" i="13"/>
  <c r="Y151" i="13" s="1"/>
  <c r="Q89" i="13"/>
  <c r="Y89" i="13" s="1"/>
  <c r="Q78" i="13"/>
  <c r="Y78" i="13" s="1"/>
  <c r="Q59" i="13"/>
  <c r="Q128" i="13"/>
  <c r="Y128" i="13" s="1"/>
  <c r="Q160" i="13"/>
  <c r="Y160" i="13" s="1"/>
  <c r="Q133" i="13"/>
  <c r="Y133" i="13" s="1"/>
  <c r="Q41" i="13"/>
  <c r="Q139" i="13"/>
  <c r="Y139" i="13" s="1"/>
  <c r="Q108" i="13"/>
  <c r="Y108" i="13" s="1"/>
  <c r="Q140" i="13"/>
  <c r="Y140" i="13" s="1"/>
  <c r="Q91" i="13"/>
  <c r="Y91" i="13" s="1"/>
  <c r="Q174" i="13"/>
  <c r="Y174" i="13" s="1"/>
  <c r="Q136" i="13"/>
  <c r="Y136" i="13" s="1"/>
  <c r="Q171" i="13"/>
  <c r="Y171" i="13" s="1"/>
  <c r="Q84" i="13"/>
  <c r="Y84" i="13" s="1"/>
  <c r="Q56" i="13"/>
  <c r="Q165" i="13"/>
  <c r="Y165" i="13" s="1"/>
  <c r="Q70" i="13"/>
  <c r="Y70" i="13" s="1"/>
  <c r="Q69" i="13"/>
  <c r="Q14" i="13"/>
  <c r="Q30" i="13"/>
  <c r="Q99" i="13"/>
  <c r="Y99" i="13" s="1"/>
  <c r="Q134" i="13"/>
  <c r="Y134" i="13" s="1"/>
  <c r="Q93" i="13"/>
  <c r="Y93" i="13" s="1"/>
  <c r="Q42" i="13"/>
  <c r="Q115" i="13"/>
  <c r="Y115" i="13" s="1"/>
  <c r="Q88" i="13"/>
  <c r="Y88" i="13" s="1"/>
  <c r="Q166" i="13"/>
  <c r="Y166" i="13" s="1"/>
  <c r="Q63" i="13"/>
  <c r="Q33" i="13"/>
  <c r="Q47" i="13"/>
  <c r="Q46" i="13"/>
  <c r="Q112" i="13"/>
  <c r="Y112" i="13" s="1"/>
  <c r="Q111" i="13"/>
  <c r="Y111" i="13" s="1"/>
  <c r="Q71" i="13"/>
  <c r="Y71" i="13" s="1"/>
  <c r="Q148" i="13"/>
  <c r="Y148" i="13" s="1"/>
  <c r="Q44" i="13"/>
  <c r="Q10" i="13"/>
  <c r="Q137" i="13"/>
  <c r="Y137" i="13" s="1"/>
  <c r="Q178" i="13"/>
  <c r="Q135" i="13"/>
  <c r="Y135" i="13" s="1"/>
  <c r="Q101" i="13"/>
  <c r="Y101" i="13" s="1"/>
  <c r="Q96" i="13"/>
  <c r="Y96" i="13" s="1"/>
  <c r="Q110" i="13"/>
  <c r="Y110" i="13" s="1"/>
  <c r="Q119" i="13"/>
  <c r="Y119" i="13" s="1"/>
  <c r="Q145" i="13"/>
  <c r="Y145" i="13" s="1"/>
  <c r="Q167" i="13"/>
  <c r="Y167" i="13" s="1"/>
  <c r="Q118" i="13"/>
  <c r="Y118" i="13" s="1"/>
  <c r="Q16" i="13"/>
  <c r="Q170" i="13"/>
  <c r="Y170" i="13" s="1"/>
  <c r="Q50" i="13"/>
  <c r="Q152" i="13"/>
  <c r="Y152" i="13" s="1"/>
  <c r="Q26" i="13"/>
  <c r="Q150" i="13"/>
  <c r="Y150" i="13" s="1"/>
  <c r="Q153" i="13"/>
  <c r="Y153" i="13" s="1"/>
  <c r="Q73" i="13"/>
  <c r="Y73" i="13" s="1"/>
  <c r="Q48" i="13"/>
  <c r="Q172" i="13"/>
  <c r="Y172" i="13" s="1"/>
  <c r="Q169" i="13"/>
  <c r="Y169" i="13" s="1"/>
  <c r="Q129" i="13"/>
  <c r="Y129" i="13" s="1"/>
  <c r="Q155" i="13"/>
  <c r="Y155" i="13" s="1"/>
  <c r="Q116" i="13"/>
  <c r="Y116" i="13" s="1"/>
  <c r="Q79" i="13"/>
  <c r="Y79" i="13" s="1"/>
  <c r="Q13" i="13"/>
  <c r="Q53" i="13"/>
  <c r="Q18" i="13"/>
  <c r="Q74" i="13"/>
  <c r="Y74" i="13" s="1"/>
  <c r="Q51" i="13"/>
  <c r="Q22" i="13"/>
  <c r="Q81" i="13"/>
  <c r="Y81" i="13" s="1"/>
  <c r="Q76" i="13"/>
  <c r="Y76" i="13" s="1"/>
  <c r="Q154" i="13"/>
  <c r="Y154" i="13" s="1"/>
  <c r="Q31" i="13"/>
  <c r="Q132" i="13"/>
  <c r="Y132" i="13" s="1"/>
  <c r="Q60" i="13"/>
  <c r="Q123" i="13"/>
  <c r="Y123" i="13" s="1"/>
  <c r="Q28" i="13"/>
  <c r="Q82" i="13"/>
  <c r="Y82" i="13" s="1"/>
  <c r="Q179" i="13"/>
  <c r="Q120" i="13"/>
  <c r="Y120" i="13" s="1"/>
  <c r="Q27" i="13"/>
  <c r="Q125" i="13"/>
  <c r="Y125" i="13" s="1"/>
  <c r="Q25" i="13"/>
  <c r="Q45" i="13"/>
  <c r="Q142" i="13"/>
  <c r="Y142" i="13" s="1"/>
  <c r="Q68" i="13"/>
  <c r="Q85" i="13"/>
  <c r="Y85" i="13" s="1"/>
  <c r="Q94" i="13"/>
  <c r="Y94" i="13" s="1"/>
  <c r="Q127" i="13"/>
  <c r="Y127" i="13" s="1"/>
  <c r="Q143" i="13"/>
  <c r="Y143" i="13" s="1"/>
  <c r="Q124" i="13"/>
  <c r="Y124" i="13" s="1"/>
  <c r="Q24" i="13"/>
  <c r="Q29" i="13"/>
  <c r="Q158" i="13"/>
  <c r="Y158" i="13" s="1"/>
  <c r="Q54" i="13"/>
  <c r="Q146" i="13"/>
  <c r="Y146" i="13" s="1"/>
  <c r="Q32" i="13"/>
  <c r="Q104" i="13"/>
  <c r="Y104" i="13" s="1"/>
  <c r="Q65" i="13"/>
  <c r="Q66" i="13"/>
  <c r="Q106" i="13"/>
  <c r="Y106" i="13" s="1"/>
  <c r="Q175" i="13"/>
  <c r="Q113" i="13"/>
  <c r="Y113" i="13" s="1"/>
  <c r="Q100" i="13"/>
  <c r="Y100" i="13" s="1"/>
  <c r="Q157" i="13"/>
  <c r="Y157" i="13" s="1"/>
  <c r="Q149" i="13"/>
  <c r="Y149" i="13" s="1"/>
  <c r="Q130" i="13"/>
  <c r="Y130" i="13" s="1"/>
  <c r="Q43" i="13"/>
  <c r="Q156" i="13"/>
  <c r="Y156" i="13" s="1"/>
  <c r="Q164" i="13"/>
  <c r="Y164" i="13" s="1"/>
  <c r="Q122" i="13"/>
  <c r="Y122" i="13" s="1"/>
  <c r="Q103" i="13"/>
  <c r="Y103" i="13" s="1"/>
  <c r="Q35" i="13"/>
  <c r="Q75" i="13"/>
  <c r="Y75" i="13" s="1"/>
  <c r="Q121" i="13"/>
  <c r="Y121" i="13" s="1"/>
  <c r="Q105" i="13"/>
  <c r="Y105" i="13" s="1"/>
  <c r="Q161" i="13"/>
  <c r="Y161" i="13" s="1"/>
  <c r="Q77" i="13"/>
  <c r="Y77" i="13" s="1"/>
  <c r="Q83" i="13"/>
  <c r="Y83" i="13" s="1"/>
  <c r="Q58" i="13"/>
  <c r="Q173" i="13"/>
  <c r="Y173" i="13" s="1"/>
  <c r="Q57" i="13"/>
  <c r="Q8" i="13"/>
  <c r="Q38" i="13"/>
  <c r="Q176" i="13"/>
  <c r="Q87" i="13"/>
  <c r="Y87" i="13" s="1"/>
  <c r="Q102" i="13"/>
  <c r="Y102" i="13" s="1"/>
  <c r="Q168" i="13"/>
  <c r="Y168" i="13" s="1"/>
  <c r="Q162" i="13"/>
  <c r="Y162" i="13" s="1"/>
  <c r="Q67" i="13"/>
  <c r="Q49" i="13"/>
  <c r="Q19" i="13"/>
  <c r="Q95" i="13"/>
  <c r="Y95" i="13" s="1"/>
  <c r="Q144" i="13"/>
  <c r="Y144" i="13" s="1"/>
  <c r="Q36" i="13"/>
  <c r="Q80" i="13"/>
  <c r="Y80" i="13" s="1"/>
  <c r="Q61" i="13"/>
  <c r="Q72" i="13"/>
  <c r="Y72" i="13" s="1"/>
  <c r="Q20" i="13"/>
  <c r="Q141" i="13"/>
  <c r="Y141" i="13" s="1"/>
  <c r="Q17" i="13"/>
  <c r="Q11" i="13"/>
  <c r="Q114" i="13"/>
  <c r="Y114" i="13" s="1"/>
  <c r="Q52" i="13"/>
  <c r="Q180" i="13"/>
  <c r="Y180" i="13" s="1"/>
  <c r="Q34" i="13"/>
  <c r="Q126" i="13"/>
  <c r="Y126" i="13" s="1"/>
  <c r="Q15" i="13"/>
  <c r="Q147" i="13"/>
  <c r="Y147" i="13" s="1"/>
  <c r="Q90" i="13"/>
  <c r="Y90" i="13" s="1"/>
  <c r="Q177" i="13"/>
  <c r="Q64" i="13"/>
  <c r="Q138" i="13"/>
  <c r="Y138" i="13" s="1"/>
  <c r="Q55" i="13"/>
  <c r="Q40" i="13"/>
  <c r="Q131" i="13"/>
  <c r="Y131" i="13" s="1"/>
  <c r="Q37" i="13"/>
  <c r="Q12" i="13"/>
  <c r="Q21" i="13"/>
  <c r="Q86" i="13"/>
  <c r="Y86" i="13" s="1"/>
  <c r="Q109" i="13"/>
  <c r="Y109" i="13" s="1"/>
  <c r="Q159" i="13"/>
  <c r="Y159" i="13" s="1"/>
  <c r="Q98" i="13"/>
  <c r="Y98" i="13" s="1"/>
  <c r="Q117" i="13"/>
  <c r="Y117" i="13" s="1"/>
  <c r="Q163" i="13"/>
  <c r="Y163" i="13" s="1"/>
  <c r="Q39" i="13"/>
  <c r="Q97" i="13"/>
  <c r="Y97" i="13" s="1"/>
  <c r="Q9" i="13"/>
  <c r="X50" i="25"/>
  <c r="X61" i="25"/>
  <c r="X40" i="25"/>
  <c r="X22" i="25"/>
  <c r="X45" i="25"/>
  <c r="X66" i="25"/>
  <c r="X57" i="25"/>
  <c r="X60" i="25"/>
  <c r="X33" i="25"/>
  <c r="X41" i="25"/>
  <c r="X67" i="25"/>
  <c r="X30" i="25"/>
  <c r="X62" i="25"/>
  <c r="X51" i="25"/>
  <c r="X43" i="25"/>
  <c r="X18" i="25"/>
  <c r="X56" i="25"/>
  <c r="X39" i="25"/>
  <c r="X36" i="25"/>
  <c r="X49" i="25"/>
  <c r="X68" i="25"/>
  <c r="X42" i="25"/>
  <c r="X12" i="25"/>
  <c r="X44" i="25"/>
  <c r="X34" i="25"/>
  <c r="X25" i="25"/>
  <c r="X11" i="25"/>
  <c r="X19" i="25"/>
  <c r="X9" i="25"/>
  <c r="X37" i="25"/>
  <c r="X65" i="25"/>
  <c r="X69" i="25"/>
  <c r="X10" i="25"/>
  <c r="X17" i="25"/>
  <c r="X20" i="25"/>
  <c r="X27" i="25"/>
  <c r="X21" i="25"/>
  <c r="X47" i="25"/>
  <c r="X46" i="25"/>
  <c r="X35" i="25"/>
  <c r="X14" i="25"/>
  <c r="X28" i="25"/>
  <c r="X16" i="25"/>
  <c r="X58" i="25"/>
  <c r="X15" i="25"/>
  <c r="X24" i="25"/>
  <c r="X29" i="25"/>
  <c r="X54" i="25"/>
  <c r="X52" i="25"/>
  <c r="X32" i="25"/>
  <c r="X13" i="25"/>
  <c r="X64" i="25"/>
  <c r="X55" i="25"/>
  <c r="X38" i="25"/>
  <c r="X8" i="25"/>
  <c r="X53" i="25"/>
  <c r="X59" i="25"/>
  <c r="X31" i="25"/>
  <c r="X23" i="25"/>
  <c r="X48" i="25"/>
  <c r="X63" i="25"/>
  <c r="X26" i="25"/>
  <c r="I10" i="21"/>
  <c r="L10" i="21"/>
  <c r="X8" i="13"/>
  <c r="X48" i="13"/>
  <c r="X20" i="13"/>
  <c r="X60" i="13"/>
  <c r="X57" i="13"/>
  <c r="X17" i="13"/>
  <c r="X38" i="13"/>
  <c r="X65" i="13"/>
  <c r="X39" i="13"/>
  <c r="X9" i="13"/>
  <c r="X63" i="13"/>
  <c r="X29" i="13"/>
  <c r="X34" i="13"/>
  <c r="X12" i="13"/>
  <c r="X68" i="13"/>
  <c r="X40" i="13"/>
  <c r="X44" i="13"/>
  <c r="X53" i="13"/>
  <c r="X28" i="13"/>
  <c r="X31" i="13"/>
  <c r="X66" i="13"/>
  <c r="X43" i="13"/>
  <c r="X62" i="13"/>
  <c r="X24" i="13"/>
  <c r="X45" i="13"/>
  <c r="X19" i="13"/>
  <c r="X50" i="13"/>
  <c r="X26" i="13"/>
  <c r="X33" i="13"/>
  <c r="X14" i="13"/>
  <c r="X10" i="13"/>
  <c r="X46" i="13"/>
  <c r="X27" i="13"/>
  <c r="X16" i="13"/>
  <c r="X23" i="13"/>
  <c r="X21" i="13"/>
  <c r="X18" i="13"/>
  <c r="X56" i="13"/>
  <c r="X13" i="13"/>
  <c r="X51" i="13"/>
  <c r="X15" i="13"/>
  <c r="X54" i="13"/>
  <c r="X67" i="13"/>
  <c r="X55" i="13"/>
  <c r="X59" i="13"/>
  <c r="X61" i="13"/>
  <c r="X52" i="13"/>
  <c r="X41" i="13"/>
  <c r="X58" i="13"/>
  <c r="X32" i="13"/>
  <c r="X11" i="13"/>
  <c r="X22" i="13"/>
  <c r="X37" i="13"/>
  <c r="X49" i="13"/>
  <c r="X36" i="13"/>
  <c r="X69" i="13"/>
  <c r="X47" i="13"/>
  <c r="X30" i="13"/>
  <c r="X64" i="13"/>
  <c r="X25" i="13"/>
  <c r="X35" i="13"/>
  <c r="X42" i="13"/>
  <c r="Q27" i="16"/>
  <c r="Q43" i="16"/>
  <c r="Q84" i="16"/>
  <c r="Y84" i="16" s="1"/>
  <c r="Q25" i="16"/>
  <c r="Q88" i="16"/>
  <c r="Y88" i="16" s="1"/>
  <c r="Q42" i="16"/>
  <c r="Q60" i="16"/>
  <c r="Q96" i="16"/>
  <c r="Y96" i="16" s="1"/>
  <c r="Q8" i="16"/>
  <c r="Q32" i="16"/>
  <c r="Q20" i="16"/>
  <c r="Q143" i="16"/>
  <c r="Y143" i="16" s="1"/>
  <c r="Q47" i="16"/>
  <c r="Q89" i="16"/>
  <c r="Y89" i="16" s="1"/>
  <c r="Q102" i="16"/>
  <c r="Y102" i="16" s="1"/>
  <c r="Q95" i="16"/>
  <c r="Y95" i="16" s="1"/>
  <c r="Q101" i="16"/>
  <c r="Y101" i="16" s="1"/>
  <c r="Q59" i="16"/>
  <c r="Q68" i="16"/>
  <c r="Q70" i="16"/>
  <c r="Y70" i="16" s="1"/>
  <c r="Q164" i="16"/>
  <c r="Y164" i="16" s="1"/>
  <c r="Q111" i="16"/>
  <c r="Y111" i="16" s="1"/>
  <c r="Q48" i="16"/>
  <c r="Q147" i="16"/>
  <c r="Y147" i="16" s="1"/>
  <c r="Q140" i="16"/>
  <c r="Y140" i="16" s="1"/>
  <c r="Q85" i="16"/>
  <c r="Y85" i="16" s="1"/>
  <c r="Q65" i="16"/>
  <c r="Q37" i="16"/>
  <c r="Q107" i="16"/>
  <c r="Y107" i="16" s="1"/>
  <c r="Q175" i="16"/>
  <c r="Q117" i="16"/>
  <c r="Y117" i="16" s="1"/>
  <c r="Q176" i="16"/>
  <c r="Q10" i="16"/>
  <c r="Q82" i="16"/>
  <c r="Y82" i="16" s="1"/>
  <c r="Q168" i="16"/>
  <c r="Y168" i="16" s="1"/>
  <c r="Q86" i="16"/>
  <c r="Y86" i="16" s="1"/>
  <c r="Q167" i="16"/>
  <c r="Y167" i="16" s="1"/>
  <c r="Q172" i="16"/>
  <c r="Y172" i="16" s="1"/>
  <c r="Q109" i="16"/>
  <c r="Y109" i="16" s="1"/>
  <c r="Q148" i="16"/>
  <c r="Y148" i="16" s="1"/>
  <c r="Q9" i="16"/>
  <c r="Q44" i="16"/>
  <c r="Q36" i="16"/>
  <c r="Q92" i="16"/>
  <c r="Y92" i="16" s="1"/>
  <c r="Q50" i="16"/>
  <c r="Q98" i="16"/>
  <c r="Y98" i="16" s="1"/>
  <c r="Q90" i="16"/>
  <c r="Y90" i="16" s="1"/>
  <c r="Q105" i="16"/>
  <c r="Y105" i="16" s="1"/>
  <c r="Q11" i="16"/>
  <c r="Q157" i="16"/>
  <c r="Y157" i="16" s="1"/>
  <c r="Q160" i="16"/>
  <c r="Y160" i="16" s="1"/>
  <c r="Q64" i="16"/>
  <c r="Q78" i="16"/>
  <c r="Y78" i="16" s="1"/>
  <c r="Q178" i="16"/>
  <c r="Q113" i="16"/>
  <c r="Y113" i="16" s="1"/>
  <c r="Q16" i="16"/>
  <c r="Q122" i="16"/>
  <c r="Y122" i="16" s="1"/>
  <c r="Q31" i="16"/>
  <c r="Q57" i="16"/>
  <c r="Q166" i="16"/>
  <c r="Y166" i="16" s="1"/>
  <c r="Q40" i="16"/>
  <c r="Q75" i="16"/>
  <c r="Y75" i="16" s="1"/>
  <c r="Q159" i="16"/>
  <c r="Y159" i="16" s="1"/>
  <c r="Q74" i="16"/>
  <c r="Y74" i="16" s="1"/>
  <c r="Q146" i="16"/>
  <c r="Y146" i="16" s="1"/>
  <c r="Q135" i="16"/>
  <c r="Y135" i="16" s="1"/>
  <c r="Q149" i="16"/>
  <c r="Y149" i="16" s="1"/>
  <c r="Q77" i="16"/>
  <c r="Y77" i="16" s="1"/>
  <c r="Q12" i="16"/>
  <c r="Q154" i="16"/>
  <c r="Y154" i="16" s="1"/>
  <c r="Q106" i="16"/>
  <c r="Y106" i="16" s="1"/>
  <c r="Q155" i="16"/>
  <c r="Y155" i="16" s="1"/>
  <c r="Q177" i="16"/>
  <c r="Q115" i="16"/>
  <c r="Y115" i="16" s="1"/>
  <c r="Q33" i="16"/>
  <c r="Q38" i="16"/>
  <c r="Q161" i="16"/>
  <c r="Y161" i="16" s="1"/>
  <c r="Q129" i="16"/>
  <c r="Y129" i="16" s="1"/>
  <c r="Q26" i="16"/>
  <c r="Q126" i="16"/>
  <c r="Y126" i="16" s="1"/>
  <c r="Q58" i="16"/>
  <c r="Q112" i="16"/>
  <c r="Y112" i="16" s="1"/>
  <c r="Q131" i="16"/>
  <c r="Y131" i="16" s="1"/>
  <c r="Q127" i="16"/>
  <c r="Y127" i="16" s="1"/>
  <c r="Q39" i="16"/>
  <c r="Q41" i="16"/>
  <c r="Q145" i="16"/>
  <c r="Y145" i="16" s="1"/>
  <c r="Q51" i="16"/>
  <c r="Q142" i="16"/>
  <c r="Y142" i="16" s="1"/>
  <c r="Q56" i="16"/>
  <c r="Q17" i="16"/>
  <c r="Q54" i="16"/>
  <c r="Q22" i="16"/>
  <c r="Q136" i="16"/>
  <c r="Y136" i="16" s="1"/>
  <c r="Q24" i="16"/>
  <c r="Q66" i="16"/>
  <c r="Q180" i="16"/>
  <c r="Y180" i="16" s="1"/>
  <c r="Q52" i="16"/>
  <c r="Q162" i="16"/>
  <c r="Y162" i="16" s="1"/>
  <c r="Q116" i="16"/>
  <c r="Y116" i="16" s="1"/>
  <c r="Q55" i="16"/>
  <c r="Q62" i="16"/>
  <c r="Q34" i="16"/>
  <c r="Q14" i="16"/>
  <c r="Q103" i="16"/>
  <c r="Y103" i="16" s="1"/>
  <c r="Q69" i="16"/>
  <c r="Q179" i="16"/>
  <c r="Q125" i="16"/>
  <c r="Y125" i="16" s="1"/>
  <c r="Q152" i="16"/>
  <c r="Y152" i="16" s="1"/>
  <c r="Q15" i="16"/>
  <c r="Q104" i="16"/>
  <c r="Y104" i="16" s="1"/>
  <c r="Q29" i="16"/>
  <c r="Q133" i="16"/>
  <c r="Y133" i="16" s="1"/>
  <c r="Q141" i="16"/>
  <c r="Y141" i="16" s="1"/>
  <c r="Q108" i="16"/>
  <c r="Y108" i="16" s="1"/>
  <c r="Q30" i="16"/>
  <c r="Q21" i="16"/>
  <c r="Q100" i="16"/>
  <c r="Y100" i="16" s="1"/>
  <c r="Q46" i="16"/>
  <c r="Q137" i="16"/>
  <c r="Y137" i="16" s="1"/>
  <c r="Q118" i="16"/>
  <c r="Y118" i="16" s="1"/>
  <c r="Q120" i="16"/>
  <c r="Y120" i="16" s="1"/>
  <c r="Q72" i="16"/>
  <c r="Y72" i="16" s="1"/>
  <c r="Q114" i="16"/>
  <c r="Y114" i="16" s="1"/>
  <c r="Q119" i="16"/>
  <c r="Y119" i="16" s="1"/>
  <c r="Q99" i="16"/>
  <c r="Y99" i="16" s="1"/>
  <c r="Q67" i="16"/>
  <c r="Q23" i="16"/>
  <c r="Q53" i="16"/>
  <c r="Q49" i="16"/>
  <c r="Q144" i="16"/>
  <c r="Y144" i="16" s="1"/>
  <c r="Q170" i="16"/>
  <c r="Y170" i="16" s="1"/>
  <c r="Q153" i="16"/>
  <c r="Y153" i="16" s="1"/>
  <c r="Q18" i="16"/>
  <c r="Q171" i="16"/>
  <c r="Y171" i="16" s="1"/>
  <c r="Q121" i="16"/>
  <c r="Y121" i="16" s="1"/>
  <c r="Q130" i="16"/>
  <c r="Y130" i="16" s="1"/>
  <c r="Q94" i="16"/>
  <c r="Y94" i="16" s="1"/>
  <c r="Q110" i="16"/>
  <c r="Y110" i="16" s="1"/>
  <c r="Q151" i="16"/>
  <c r="Y151" i="16" s="1"/>
  <c r="Q76" i="16"/>
  <c r="Y76" i="16" s="1"/>
  <c r="Q63" i="16"/>
  <c r="Q61" i="16"/>
  <c r="Q91" i="16"/>
  <c r="Y91" i="16" s="1"/>
  <c r="Q73" i="16"/>
  <c r="Y73" i="16" s="1"/>
  <c r="Q28" i="16"/>
  <c r="Q71" i="16"/>
  <c r="Y71" i="16" s="1"/>
  <c r="Q124" i="16"/>
  <c r="Y124" i="16" s="1"/>
  <c r="Q132" i="16"/>
  <c r="Y132" i="16" s="1"/>
  <c r="Q165" i="16"/>
  <c r="Y165" i="16" s="1"/>
  <c r="Q156" i="16"/>
  <c r="Y156" i="16" s="1"/>
  <c r="Q163" i="16"/>
  <c r="Y163" i="16" s="1"/>
  <c r="Q19" i="16"/>
  <c r="Q45" i="16"/>
  <c r="Q128" i="16"/>
  <c r="Y128" i="16" s="1"/>
  <c r="Q134" i="16"/>
  <c r="Y134" i="16" s="1"/>
  <c r="Q93" i="16"/>
  <c r="Y93" i="16" s="1"/>
  <c r="Q174" i="16"/>
  <c r="Y174" i="16" s="1"/>
  <c r="Q158" i="16"/>
  <c r="Y158" i="16" s="1"/>
  <c r="Q169" i="16"/>
  <c r="Y169" i="16" s="1"/>
  <c r="Q80" i="16"/>
  <c r="Y80" i="16" s="1"/>
  <c r="Q83" i="16"/>
  <c r="Y83" i="16" s="1"/>
  <c r="Q139" i="16"/>
  <c r="Y139" i="16" s="1"/>
  <c r="Q123" i="16"/>
  <c r="Y123" i="16" s="1"/>
  <c r="Q79" i="16"/>
  <c r="Y79" i="16" s="1"/>
  <c r="Q173" i="16"/>
  <c r="Y173" i="16" s="1"/>
  <c r="Q81" i="16"/>
  <c r="Y81" i="16" s="1"/>
  <c r="Q35" i="16"/>
  <c r="Q97" i="16"/>
  <c r="Y97" i="16" s="1"/>
  <c r="Q138" i="16"/>
  <c r="Y138" i="16" s="1"/>
  <c r="Q87" i="16"/>
  <c r="Y87" i="16" s="1"/>
  <c r="Q150" i="16"/>
  <c r="Y150" i="16" s="1"/>
  <c r="Q13" i="16"/>
  <c r="I9" i="21"/>
  <c r="N9" i="21" s="1"/>
  <c r="L9" i="21"/>
  <c r="Q95" i="24"/>
  <c r="Y95" i="24" s="1"/>
  <c r="Q16" i="24"/>
  <c r="Q34" i="24"/>
  <c r="Q21" i="24"/>
  <c r="Q160" i="24"/>
  <c r="Y160" i="24" s="1"/>
  <c r="Q175" i="24"/>
  <c r="Q87" i="24"/>
  <c r="Y87" i="24" s="1"/>
  <c r="Q37" i="24"/>
  <c r="Q89" i="24"/>
  <c r="Y89" i="24" s="1"/>
  <c r="Q139" i="24"/>
  <c r="Y139" i="24" s="1"/>
  <c r="Q47" i="24"/>
  <c r="Q62" i="24"/>
  <c r="Q86" i="24"/>
  <c r="Y86" i="24" s="1"/>
  <c r="Q103" i="24"/>
  <c r="Y103" i="24" s="1"/>
  <c r="Q99" i="24"/>
  <c r="Y99" i="24" s="1"/>
  <c r="Q88" i="24"/>
  <c r="Y88" i="24" s="1"/>
  <c r="Q96" i="24"/>
  <c r="Y96" i="24" s="1"/>
  <c r="Q125" i="24"/>
  <c r="Y125" i="24" s="1"/>
  <c r="Q58" i="24"/>
  <c r="Q115" i="24"/>
  <c r="Y115" i="24" s="1"/>
  <c r="Q13" i="24"/>
  <c r="Q133" i="24"/>
  <c r="Y133" i="24" s="1"/>
  <c r="Q15" i="24"/>
  <c r="Q49" i="24"/>
  <c r="Q77" i="24"/>
  <c r="Y77" i="24" s="1"/>
  <c r="Q56" i="24"/>
  <c r="Q179" i="24"/>
  <c r="Q48" i="24"/>
  <c r="Q83" i="24"/>
  <c r="Y83" i="24" s="1"/>
  <c r="Q158" i="24"/>
  <c r="Y158" i="24" s="1"/>
  <c r="Q65" i="24"/>
  <c r="Q157" i="24"/>
  <c r="Y157" i="24" s="1"/>
  <c r="Q155" i="24"/>
  <c r="Y155" i="24" s="1"/>
  <c r="Q152" i="24"/>
  <c r="Y152" i="24" s="1"/>
  <c r="Q36" i="24"/>
  <c r="Q102" i="24"/>
  <c r="Y102" i="24" s="1"/>
  <c r="Q14" i="24"/>
  <c r="Q85" i="24"/>
  <c r="Y85" i="24" s="1"/>
  <c r="Q127" i="24"/>
  <c r="Y127" i="24" s="1"/>
  <c r="Q22" i="24"/>
  <c r="Q29" i="24"/>
  <c r="Q11" i="24"/>
  <c r="Q35" i="24"/>
  <c r="Q8" i="24"/>
  <c r="Q111" i="24"/>
  <c r="Y111" i="24" s="1"/>
  <c r="Q159" i="24"/>
  <c r="Y159" i="24" s="1"/>
  <c r="Q141" i="24"/>
  <c r="Y141" i="24" s="1"/>
  <c r="Q107" i="24"/>
  <c r="Y107" i="24" s="1"/>
  <c r="Q10" i="24"/>
  <c r="Q112" i="24"/>
  <c r="Y112" i="24" s="1"/>
  <c r="Q39" i="24"/>
  <c r="Q76" i="24"/>
  <c r="Y76" i="24" s="1"/>
  <c r="Q12" i="24"/>
  <c r="Q134" i="24"/>
  <c r="Y134" i="24" s="1"/>
  <c r="Q57" i="24"/>
  <c r="Q146" i="24"/>
  <c r="Y146" i="24" s="1"/>
  <c r="Q129" i="24"/>
  <c r="Y129" i="24" s="1"/>
  <c r="Q92" i="24"/>
  <c r="Y92" i="24" s="1"/>
  <c r="Q109" i="24"/>
  <c r="Y109" i="24" s="1"/>
  <c r="Q169" i="24"/>
  <c r="Y169" i="24" s="1"/>
  <c r="Q122" i="24"/>
  <c r="Y122" i="24" s="1"/>
  <c r="Q167" i="24"/>
  <c r="Y167" i="24" s="1"/>
  <c r="Q168" i="24"/>
  <c r="Y168" i="24" s="1"/>
  <c r="Q67" i="24"/>
  <c r="Q106" i="24"/>
  <c r="Y106" i="24" s="1"/>
  <c r="Q108" i="24"/>
  <c r="Y108" i="24" s="1"/>
  <c r="Q41" i="24"/>
  <c r="Q144" i="24"/>
  <c r="Y144" i="24" s="1"/>
  <c r="Q94" i="24"/>
  <c r="Y94" i="24" s="1"/>
  <c r="Q121" i="24"/>
  <c r="Y121" i="24" s="1"/>
  <c r="Q119" i="24"/>
  <c r="Y119" i="24" s="1"/>
  <c r="Q176" i="24"/>
  <c r="Q91" i="24"/>
  <c r="Y91" i="24" s="1"/>
  <c r="Q116" i="24"/>
  <c r="Y116" i="24" s="1"/>
  <c r="Q101" i="24"/>
  <c r="Y101" i="24" s="1"/>
  <c r="Q72" i="24"/>
  <c r="Y72" i="24" s="1"/>
  <c r="Q23" i="24"/>
  <c r="Q140" i="24"/>
  <c r="Y140" i="24" s="1"/>
  <c r="Q18" i="24"/>
  <c r="Q136" i="24"/>
  <c r="Y136" i="24" s="1"/>
  <c r="Q61" i="24"/>
  <c r="Q71" i="24"/>
  <c r="Y71" i="24" s="1"/>
  <c r="Q128" i="24"/>
  <c r="Y128" i="24" s="1"/>
  <c r="Q117" i="24"/>
  <c r="Y117" i="24" s="1"/>
  <c r="Q110" i="24"/>
  <c r="Y110" i="24" s="1"/>
  <c r="Q131" i="24"/>
  <c r="Y131" i="24" s="1"/>
  <c r="Q73" i="24"/>
  <c r="Y73" i="24" s="1"/>
  <c r="Q130" i="24"/>
  <c r="Y130" i="24" s="1"/>
  <c r="Q54" i="24"/>
  <c r="Q84" i="24"/>
  <c r="Y84" i="24" s="1"/>
  <c r="Q162" i="24"/>
  <c r="Y162" i="24" s="1"/>
  <c r="Q19" i="24"/>
  <c r="Q156" i="24"/>
  <c r="Y156" i="24" s="1"/>
  <c r="Q151" i="24"/>
  <c r="Y151" i="24" s="1"/>
  <c r="Q145" i="24"/>
  <c r="Y145" i="24" s="1"/>
  <c r="Q163" i="24"/>
  <c r="Y163" i="24" s="1"/>
  <c r="Q148" i="24"/>
  <c r="Y148" i="24" s="1"/>
  <c r="Q164" i="24"/>
  <c r="Y164" i="24" s="1"/>
  <c r="Q173" i="24"/>
  <c r="Y173" i="24" s="1"/>
  <c r="Q30" i="24"/>
  <c r="Q79" i="24"/>
  <c r="Y79" i="24" s="1"/>
  <c r="Q97" i="24"/>
  <c r="Y97" i="24" s="1"/>
  <c r="Q113" i="24"/>
  <c r="Y113" i="24" s="1"/>
  <c r="Q28" i="24"/>
  <c r="Q44" i="24"/>
  <c r="Q82" i="24"/>
  <c r="Y82" i="24" s="1"/>
  <c r="Q120" i="24"/>
  <c r="Y120" i="24" s="1"/>
  <c r="Q81" i="24"/>
  <c r="Y81" i="24" s="1"/>
  <c r="Q137" i="24"/>
  <c r="Y137" i="24" s="1"/>
  <c r="Q126" i="24"/>
  <c r="Y126" i="24" s="1"/>
  <c r="Q90" i="24"/>
  <c r="Y90" i="24" s="1"/>
  <c r="Q59" i="24"/>
  <c r="Q93" i="24"/>
  <c r="Y93" i="24" s="1"/>
  <c r="Q161" i="24"/>
  <c r="Y161" i="24" s="1"/>
  <c r="Q43" i="24"/>
  <c r="Q154" i="24"/>
  <c r="Y154" i="24" s="1"/>
  <c r="Q149" i="24"/>
  <c r="Y149" i="24" s="1"/>
  <c r="Q153" i="24"/>
  <c r="Y153" i="24" s="1"/>
  <c r="Q143" i="24"/>
  <c r="Y143" i="24" s="1"/>
  <c r="Q174" i="24"/>
  <c r="Y174" i="24" s="1"/>
  <c r="Q105" i="24"/>
  <c r="Y105" i="24" s="1"/>
  <c r="Q104" i="24"/>
  <c r="Y104" i="24" s="1"/>
  <c r="Q66" i="24"/>
  <c r="Q78" i="24"/>
  <c r="Y78" i="24" s="1"/>
  <c r="Q38" i="24"/>
  <c r="Q172" i="24"/>
  <c r="Y172" i="24" s="1"/>
  <c r="Q27" i="24"/>
  <c r="Q98" i="24"/>
  <c r="Y98" i="24" s="1"/>
  <c r="Q32" i="24"/>
  <c r="Q177" i="24"/>
  <c r="Q31" i="24"/>
  <c r="Q150" i="24"/>
  <c r="Y150" i="24" s="1"/>
  <c r="Q63" i="24"/>
  <c r="Q55" i="24"/>
  <c r="Q132" i="24"/>
  <c r="Y132" i="24" s="1"/>
  <c r="Q142" i="24"/>
  <c r="Y142" i="24" s="1"/>
  <c r="Q24" i="24"/>
  <c r="Q9" i="24"/>
  <c r="Q69" i="24"/>
  <c r="Q138" i="24"/>
  <c r="Y138" i="24" s="1"/>
  <c r="Q135" i="24"/>
  <c r="Y135" i="24" s="1"/>
  <c r="Q74" i="24"/>
  <c r="Y74" i="24" s="1"/>
  <c r="Q60" i="24"/>
  <c r="Q50" i="24"/>
  <c r="Q53" i="24"/>
  <c r="Q147" i="24"/>
  <c r="Y147" i="24" s="1"/>
  <c r="Q51" i="24"/>
  <c r="Q114" i="24"/>
  <c r="Y114" i="24" s="1"/>
  <c r="Q26" i="24"/>
  <c r="Q75" i="24"/>
  <c r="Y75" i="24" s="1"/>
  <c r="Q68" i="24"/>
  <c r="Q178" i="24"/>
  <c r="Q46" i="24"/>
  <c r="Q124" i="24"/>
  <c r="Y124" i="24" s="1"/>
  <c r="Q17" i="24"/>
  <c r="Q70" i="24"/>
  <c r="Y70" i="24" s="1"/>
  <c r="Q25" i="24"/>
  <c r="Q118" i="24"/>
  <c r="Y118" i="24" s="1"/>
  <c r="Q20" i="24"/>
  <c r="Q166" i="24"/>
  <c r="Y166" i="24" s="1"/>
  <c r="Q45" i="24"/>
  <c r="Q180" i="24"/>
  <c r="Y180" i="24" s="1"/>
  <c r="Q165" i="24"/>
  <c r="Y165" i="24" s="1"/>
  <c r="Q100" i="24"/>
  <c r="Y100" i="24" s="1"/>
  <c r="Q52" i="24"/>
  <c r="Q123" i="24"/>
  <c r="Y123" i="24" s="1"/>
  <c r="Q171" i="24"/>
  <c r="Y171" i="24" s="1"/>
  <c r="Q33" i="24"/>
  <c r="Q170" i="24"/>
  <c r="Y170" i="24" s="1"/>
  <c r="Q42" i="24"/>
  <c r="Q40" i="24"/>
  <c r="Q80" i="24"/>
  <c r="Y80" i="24" s="1"/>
  <c r="Q64" i="24"/>
  <c r="L11" i="21"/>
  <c r="I11" i="21"/>
  <c r="N11" i="21" s="1"/>
  <c r="X45" i="24"/>
  <c r="X8" i="24"/>
  <c r="X57" i="24"/>
  <c r="X59" i="24"/>
  <c r="X37" i="24"/>
  <c r="X25" i="24"/>
  <c r="X14" i="24"/>
  <c r="X34" i="24"/>
  <c r="X28" i="24"/>
  <c r="X22" i="24"/>
  <c r="X33" i="24"/>
  <c r="X56" i="24"/>
  <c r="X16" i="24"/>
  <c r="X61" i="24"/>
  <c r="X43" i="24"/>
  <c r="X58" i="24"/>
  <c r="X64" i="24"/>
  <c r="X35" i="24"/>
  <c r="X55" i="24"/>
  <c r="X12" i="24"/>
  <c r="X69" i="24"/>
  <c r="X19" i="24"/>
  <c r="X9" i="24"/>
  <c r="X11" i="24"/>
  <c r="X18" i="24"/>
  <c r="X27" i="24"/>
  <c r="X20" i="24"/>
  <c r="X67" i="24"/>
  <c r="X68" i="24"/>
  <c r="X41" i="24"/>
  <c r="X53" i="24"/>
  <c r="X65" i="24"/>
  <c r="X38" i="24"/>
  <c r="X10" i="24"/>
  <c r="X54" i="24"/>
  <c r="X51" i="24"/>
  <c r="X31" i="24"/>
  <c r="X48" i="24"/>
  <c r="X29" i="24"/>
  <c r="X42" i="24"/>
  <c r="X66" i="24"/>
  <c r="X46" i="24"/>
  <c r="X39" i="24"/>
  <c r="X62" i="24"/>
  <c r="X13" i="24"/>
  <c r="X21" i="24"/>
  <c r="X23" i="24"/>
  <c r="X50" i="24"/>
  <c r="X40" i="24"/>
  <c r="X17" i="24"/>
  <c r="X49" i="24"/>
  <c r="X47" i="24"/>
  <c r="X36" i="24"/>
  <c r="X63" i="24"/>
  <c r="X24" i="24"/>
  <c r="X15" i="24"/>
  <c r="X60" i="24"/>
  <c r="X30" i="24"/>
  <c r="X44" i="24"/>
  <c r="X32" i="24"/>
  <c r="X26" i="24"/>
  <c r="X52" i="24"/>
  <c r="Q114" i="25"/>
  <c r="Y114" i="25" s="1"/>
  <c r="Q68" i="25"/>
  <c r="Q103" i="25"/>
  <c r="Y103" i="25" s="1"/>
  <c r="Q27" i="25"/>
  <c r="Q92" i="25"/>
  <c r="Y92" i="25" s="1"/>
  <c r="Q127" i="25"/>
  <c r="Y127" i="25" s="1"/>
  <c r="Q18" i="25"/>
  <c r="Q166" i="25"/>
  <c r="Y166" i="25" s="1"/>
  <c r="Q52" i="25"/>
  <c r="Q169" i="25"/>
  <c r="Y169" i="25" s="1"/>
  <c r="Q45" i="25"/>
  <c r="Q38" i="25"/>
  <c r="Q158" i="25"/>
  <c r="Y158" i="25" s="1"/>
  <c r="Q73" i="25"/>
  <c r="Y73" i="25" s="1"/>
  <c r="Q149" i="25"/>
  <c r="Y149" i="25" s="1"/>
  <c r="Q85" i="25"/>
  <c r="Y85" i="25" s="1"/>
  <c r="Q64" i="25"/>
  <c r="Q161" i="25"/>
  <c r="Y161" i="25" s="1"/>
  <c r="Q75" i="25"/>
  <c r="Y75" i="25" s="1"/>
  <c r="Q56" i="25"/>
  <c r="Q112" i="25"/>
  <c r="Y112" i="25" s="1"/>
  <c r="Q125" i="25"/>
  <c r="Y125" i="25" s="1"/>
  <c r="Q44" i="25"/>
  <c r="Q171" i="25"/>
  <c r="Y171" i="25" s="1"/>
  <c r="Q137" i="25"/>
  <c r="Y137" i="25" s="1"/>
  <c r="Q104" i="25"/>
  <c r="Y104" i="25" s="1"/>
  <c r="Q106" i="25"/>
  <c r="Y106" i="25" s="1"/>
  <c r="Q177" i="25"/>
  <c r="Q77" i="25"/>
  <c r="Y77" i="25" s="1"/>
  <c r="Q157" i="25"/>
  <c r="Y157" i="25" s="1"/>
  <c r="Q159" i="25"/>
  <c r="Y159" i="25" s="1"/>
  <c r="Q111" i="25"/>
  <c r="Y111" i="25" s="1"/>
  <c r="Q173" i="25"/>
  <c r="Y173" i="25" s="1"/>
  <c r="Q62" i="25"/>
  <c r="Q9" i="25"/>
  <c r="Q48" i="25"/>
  <c r="Q57" i="25"/>
  <c r="Q100" i="25"/>
  <c r="Y100" i="25" s="1"/>
  <c r="Q91" i="25"/>
  <c r="Y91" i="25" s="1"/>
  <c r="Q79" i="25"/>
  <c r="Y79" i="25" s="1"/>
  <c r="Q43" i="25"/>
  <c r="Q163" i="25"/>
  <c r="Y163" i="25" s="1"/>
  <c r="Q82" i="25"/>
  <c r="Y82" i="25" s="1"/>
  <c r="Q130" i="25"/>
  <c r="Y130" i="25" s="1"/>
  <c r="Q167" i="25"/>
  <c r="Y167" i="25" s="1"/>
  <c r="Q13" i="25"/>
  <c r="Q47" i="25"/>
  <c r="Q110" i="25"/>
  <c r="Y110" i="25" s="1"/>
  <c r="Q10" i="25"/>
  <c r="Q20" i="25"/>
  <c r="Q128" i="25"/>
  <c r="Y128" i="25" s="1"/>
  <c r="Q160" i="25"/>
  <c r="Y160" i="25" s="1"/>
  <c r="Q72" i="25"/>
  <c r="Y72" i="25" s="1"/>
  <c r="Q89" i="25"/>
  <c r="Y89" i="25" s="1"/>
  <c r="Q14" i="25"/>
  <c r="Q21" i="25"/>
  <c r="Q24" i="25"/>
  <c r="Q94" i="25"/>
  <c r="Y94" i="25" s="1"/>
  <c r="Q131" i="25"/>
  <c r="Y131" i="25" s="1"/>
  <c r="Q179" i="25"/>
  <c r="Q83" i="25"/>
  <c r="Y83" i="25" s="1"/>
  <c r="Q23" i="25"/>
  <c r="Q102" i="25"/>
  <c r="Y102" i="25" s="1"/>
  <c r="Q122" i="25"/>
  <c r="Y122" i="25" s="1"/>
  <c r="Q148" i="25"/>
  <c r="Y148" i="25" s="1"/>
  <c r="Q174" i="25"/>
  <c r="Y174" i="25" s="1"/>
  <c r="Q170" i="25"/>
  <c r="Y170" i="25" s="1"/>
  <c r="Q98" i="25"/>
  <c r="Y98" i="25" s="1"/>
  <c r="Q142" i="25"/>
  <c r="Y142" i="25" s="1"/>
  <c r="Q113" i="25"/>
  <c r="Y113" i="25" s="1"/>
  <c r="Q178" i="25"/>
  <c r="Q81" i="25"/>
  <c r="Y81" i="25" s="1"/>
  <c r="Q12" i="25"/>
  <c r="Q90" i="25"/>
  <c r="Y90" i="25" s="1"/>
  <c r="Q153" i="25"/>
  <c r="Y153" i="25" s="1"/>
  <c r="Q78" i="25"/>
  <c r="Y78" i="25" s="1"/>
  <c r="Q150" i="25"/>
  <c r="Y150" i="25" s="1"/>
  <c r="Q76" i="25"/>
  <c r="Y76" i="25" s="1"/>
  <c r="Q108" i="25"/>
  <c r="Y108" i="25" s="1"/>
  <c r="Q132" i="25"/>
  <c r="Y132" i="25" s="1"/>
  <c r="Q151" i="25"/>
  <c r="Y151" i="25" s="1"/>
  <c r="Q154" i="25"/>
  <c r="Y154" i="25" s="1"/>
  <c r="Q162" i="25"/>
  <c r="Y162" i="25" s="1"/>
  <c r="Q139" i="25"/>
  <c r="Y139" i="25" s="1"/>
  <c r="Q86" i="25"/>
  <c r="Y86" i="25" s="1"/>
  <c r="Q70" i="25"/>
  <c r="Y70" i="25" s="1"/>
  <c r="Q26" i="25"/>
  <c r="Q87" i="25"/>
  <c r="Y87" i="25" s="1"/>
  <c r="Q25" i="25"/>
  <c r="Q53" i="25"/>
  <c r="Q116" i="25"/>
  <c r="Y116" i="25" s="1"/>
  <c r="Q74" i="25"/>
  <c r="Y74" i="25" s="1"/>
  <c r="Q65" i="25"/>
  <c r="Q32" i="25"/>
  <c r="Q144" i="25"/>
  <c r="Y144" i="25" s="1"/>
  <c r="Q41" i="25"/>
  <c r="Q54" i="25"/>
  <c r="Q15" i="25"/>
  <c r="Q42" i="25"/>
  <c r="Q129" i="25"/>
  <c r="Y129" i="25" s="1"/>
  <c r="Q66" i="25"/>
  <c r="Q165" i="25"/>
  <c r="Y165" i="25" s="1"/>
  <c r="Q69" i="25"/>
  <c r="Q175" i="25"/>
  <c r="Q172" i="25"/>
  <c r="Y172" i="25" s="1"/>
  <c r="Q155" i="25"/>
  <c r="Y155" i="25" s="1"/>
  <c r="Q71" i="25"/>
  <c r="Y71" i="25" s="1"/>
  <c r="Q19" i="25"/>
  <c r="Q88" i="25"/>
  <c r="Y88" i="25" s="1"/>
  <c r="Q152" i="25"/>
  <c r="Y152" i="25" s="1"/>
  <c r="Q50" i="25"/>
  <c r="Q33" i="25"/>
  <c r="Q147" i="25"/>
  <c r="Y147" i="25" s="1"/>
  <c r="Q168" i="25"/>
  <c r="Y168" i="25" s="1"/>
  <c r="Q136" i="25"/>
  <c r="Y136" i="25" s="1"/>
  <c r="Q135" i="25"/>
  <c r="Y135" i="25" s="1"/>
  <c r="Q96" i="25"/>
  <c r="Y96" i="25" s="1"/>
  <c r="Q80" i="25"/>
  <c r="Y80" i="25" s="1"/>
  <c r="Q105" i="25"/>
  <c r="Y105" i="25" s="1"/>
  <c r="Q30" i="25"/>
  <c r="Q36" i="25"/>
  <c r="Q99" i="25"/>
  <c r="Y99" i="25" s="1"/>
  <c r="Q119" i="25"/>
  <c r="Y119" i="25" s="1"/>
  <c r="Q123" i="25"/>
  <c r="Y123" i="25" s="1"/>
  <c r="Q126" i="25"/>
  <c r="Y126" i="25" s="1"/>
  <c r="Q146" i="25"/>
  <c r="Y146" i="25" s="1"/>
  <c r="Q121" i="25"/>
  <c r="Y121" i="25" s="1"/>
  <c r="Q176" i="25"/>
  <c r="Q63" i="25"/>
  <c r="Q34" i="25"/>
  <c r="Q16" i="25"/>
  <c r="Q11" i="25"/>
  <c r="Q124" i="25"/>
  <c r="Y124" i="25" s="1"/>
  <c r="Q22" i="25"/>
  <c r="Q145" i="25"/>
  <c r="Y145" i="25" s="1"/>
  <c r="Q17" i="25"/>
  <c r="Q140" i="25"/>
  <c r="Y140" i="25" s="1"/>
  <c r="Q55" i="25"/>
  <c r="Q59" i="25"/>
  <c r="Q97" i="25"/>
  <c r="Y97" i="25" s="1"/>
  <c r="Q107" i="25"/>
  <c r="Y107" i="25" s="1"/>
  <c r="Q180" i="25"/>
  <c r="Y180" i="25" s="1"/>
  <c r="Q134" i="25"/>
  <c r="Y134" i="25" s="1"/>
  <c r="Q39" i="25"/>
  <c r="Q156" i="25"/>
  <c r="Y156" i="25" s="1"/>
  <c r="Q49" i="25"/>
  <c r="Q138" i="25"/>
  <c r="Y138" i="25" s="1"/>
  <c r="Q46" i="25"/>
  <c r="Q109" i="25"/>
  <c r="Y109" i="25" s="1"/>
  <c r="Q95" i="25"/>
  <c r="Y95" i="25" s="1"/>
  <c r="Q141" i="25"/>
  <c r="Y141" i="25" s="1"/>
  <c r="Q8" i="25"/>
  <c r="Q58" i="25"/>
  <c r="Q60" i="25"/>
  <c r="Q117" i="25"/>
  <c r="Y117" i="25" s="1"/>
  <c r="Q164" i="25"/>
  <c r="Y164" i="25" s="1"/>
  <c r="Q40" i="25"/>
  <c r="Q143" i="25"/>
  <c r="Y143" i="25" s="1"/>
  <c r="Q37" i="25"/>
  <c r="Q118" i="25"/>
  <c r="Y118" i="25" s="1"/>
  <c r="Q31" i="25"/>
  <c r="Q51" i="25"/>
  <c r="Q67" i="25"/>
  <c r="Q84" i="25"/>
  <c r="Y84" i="25" s="1"/>
  <c r="Q133" i="25"/>
  <c r="Y133" i="25" s="1"/>
  <c r="Q35" i="25"/>
  <c r="Q93" i="25"/>
  <c r="Y93" i="25" s="1"/>
  <c r="Q120" i="25"/>
  <c r="Y120" i="25" s="1"/>
  <c r="Q101" i="25"/>
  <c r="Y101" i="25" s="1"/>
  <c r="Q115" i="25"/>
  <c r="Y115" i="25" s="1"/>
  <c r="Q61" i="25"/>
  <c r="Q29" i="25"/>
  <c r="Q28" i="25"/>
  <c r="X63" i="16"/>
  <c r="X35" i="16"/>
  <c r="X8" i="16"/>
  <c r="X17" i="16"/>
  <c r="X51" i="16"/>
  <c r="X45" i="16"/>
  <c r="X58" i="16"/>
  <c r="X60" i="16"/>
  <c r="X42" i="16"/>
  <c r="X61" i="16"/>
  <c r="X11" i="16"/>
  <c r="X37" i="16"/>
  <c r="X41" i="16"/>
  <c r="X25" i="16"/>
  <c r="X39" i="16"/>
  <c r="X16" i="16"/>
  <c r="X52" i="16"/>
  <c r="X36" i="16"/>
  <c r="X54" i="16"/>
  <c r="X64" i="16"/>
  <c r="X49" i="16"/>
  <c r="X19" i="16"/>
  <c r="X10" i="16"/>
  <c r="X56" i="16"/>
  <c r="X38" i="16"/>
  <c r="X48" i="16"/>
  <c r="X34" i="16"/>
  <c r="X13" i="16"/>
  <c r="X14" i="16"/>
  <c r="X40" i="16"/>
  <c r="X67" i="16"/>
  <c r="X46" i="16"/>
  <c r="X68" i="16"/>
  <c r="X57" i="16"/>
  <c r="X28" i="16"/>
  <c r="X21" i="16"/>
  <c r="X9" i="16"/>
  <c r="X26" i="16"/>
  <c r="X22" i="16"/>
  <c r="X29" i="16"/>
  <c r="X47" i="16"/>
  <c r="X59" i="16"/>
  <c r="X50" i="16"/>
  <c r="X55" i="16"/>
  <c r="X43" i="16"/>
  <c r="X32" i="16"/>
  <c r="X53" i="16"/>
  <c r="X23" i="16"/>
  <c r="X27" i="16"/>
  <c r="X66" i="16"/>
  <c r="X44" i="16"/>
  <c r="X62" i="16"/>
  <c r="X18" i="16"/>
  <c r="X20" i="16"/>
  <c r="X30" i="16"/>
  <c r="X33" i="16"/>
  <c r="X12" i="16"/>
  <c r="X15" i="16"/>
  <c r="X65" i="16"/>
  <c r="X24" i="16"/>
  <c r="X31" i="16"/>
  <c r="X69" i="16"/>
  <c r="O9" i="21"/>
  <c r="P9" i="21"/>
  <c r="O11" i="21"/>
  <c r="Z30" i="13" l="1"/>
  <c r="Z31" i="25"/>
  <c r="Z42" i="13"/>
  <c r="Z26" i="25"/>
  <c r="Z24" i="16"/>
  <c r="Z24" i="24"/>
  <c r="Z64" i="13"/>
  <c r="Z23" i="25"/>
  <c r="Z59" i="25"/>
  <c r="Z35" i="13"/>
  <c r="Z63" i="25"/>
  <c r="Z25" i="13"/>
  <c r="Z48" i="25"/>
  <c r="Z69" i="13"/>
  <c r="Z62" i="16"/>
  <c r="Z55" i="16"/>
  <c r="Z21" i="16"/>
  <c r="Z13" i="16"/>
  <c r="Z64" i="16"/>
  <c r="Z37" i="16"/>
  <c r="Z17" i="16"/>
  <c r="Y31" i="25"/>
  <c r="AB31" i="25"/>
  <c r="AB58" i="25"/>
  <c r="Y58" i="25"/>
  <c r="AB63" i="25"/>
  <c r="Y63" i="25"/>
  <c r="AB36" i="25"/>
  <c r="Y36" i="25"/>
  <c r="Q237" i="25"/>
  <c r="U237" i="25" s="1"/>
  <c r="AB54" i="25"/>
  <c r="Y54" i="25"/>
  <c r="AB25" i="25"/>
  <c r="Y25" i="25"/>
  <c r="AB12" i="25"/>
  <c r="Y12" i="25"/>
  <c r="AB24" i="25"/>
  <c r="Y24" i="25"/>
  <c r="Y10" i="25"/>
  <c r="AB10" i="25"/>
  <c r="Y43" i="25"/>
  <c r="AB43" i="25"/>
  <c r="AB64" i="25"/>
  <c r="Y64" i="25"/>
  <c r="AB52" i="25"/>
  <c r="Y52" i="25"/>
  <c r="Z23" i="24"/>
  <c r="Z29" i="24"/>
  <c r="Z53" i="24"/>
  <c r="Z9" i="24"/>
  <c r="Z43" i="24"/>
  <c r="Z14" i="24"/>
  <c r="Y55" i="24"/>
  <c r="AB55" i="24"/>
  <c r="Y175" i="24"/>
  <c r="Q197" i="24"/>
  <c r="Q193" i="24"/>
  <c r="AB13" i="16"/>
  <c r="Y13" i="16"/>
  <c r="AB21" i="16"/>
  <c r="Y21" i="16"/>
  <c r="AB55" i="16"/>
  <c r="Y55" i="16"/>
  <c r="Y22" i="16"/>
  <c r="AB22" i="16"/>
  <c r="AB39" i="16"/>
  <c r="Y39" i="16"/>
  <c r="Y12" i="16"/>
  <c r="AB12" i="16"/>
  <c r="Y40" i="16"/>
  <c r="AB40" i="16"/>
  <c r="Y50" i="16"/>
  <c r="AB50" i="16"/>
  <c r="Y47" i="16"/>
  <c r="AB47" i="16"/>
  <c r="Z11" i="13"/>
  <c r="Z67" i="13"/>
  <c r="Z23" i="13"/>
  <c r="Z50" i="13"/>
  <c r="Z28" i="13"/>
  <c r="Z63" i="13"/>
  <c r="Z20" i="13"/>
  <c r="Z13" i="25"/>
  <c r="Z16" i="25"/>
  <c r="Z20" i="25"/>
  <c r="Z11" i="25"/>
  <c r="Z36" i="25"/>
  <c r="Z67" i="25"/>
  <c r="Z40" i="25"/>
  <c r="Y40" i="13"/>
  <c r="AB40" i="13"/>
  <c r="Y20" i="13"/>
  <c r="AB20" i="13"/>
  <c r="Q236" i="13"/>
  <c r="U236" i="13" s="1"/>
  <c r="AB49" i="13"/>
  <c r="Y49" i="13"/>
  <c r="Q225" i="13" a="1"/>
  <c r="Q230" i="13"/>
  <c r="Y8" i="13"/>
  <c r="T8" i="13" a="1"/>
  <c r="T8" i="13" s="1"/>
  <c r="Q208" i="13" a="1"/>
  <c r="AN8" i="13" a="1"/>
  <c r="Q190" i="13" a="1"/>
  <c r="Q190" i="13" s="1"/>
  <c r="U180" i="13" a="1"/>
  <c r="U180" i="13" s="1"/>
  <c r="Q203" i="13" a="1"/>
  <c r="Q203" i="13" s="1"/>
  <c r="Q184" i="13"/>
  <c r="AP8" i="13" a="1"/>
  <c r="W8" i="13" a="1"/>
  <c r="W8" i="13" s="1"/>
  <c r="Q200" i="13" a="1"/>
  <c r="Q200" i="13" s="1"/>
  <c r="U8" i="13" a="1"/>
  <c r="AB8" i="13"/>
  <c r="Q202" i="13" a="1"/>
  <c r="Q202" i="13" s="1"/>
  <c r="Y65" i="13"/>
  <c r="AB65" i="13"/>
  <c r="AB25" i="13"/>
  <c r="Y25" i="13"/>
  <c r="AB60" i="13"/>
  <c r="Y60" i="13"/>
  <c r="Y50" i="13"/>
  <c r="AB50" i="13"/>
  <c r="AB69" i="13"/>
  <c r="Y69" i="13"/>
  <c r="AB59" i="13"/>
  <c r="Y59" i="13"/>
  <c r="Z65" i="16"/>
  <c r="Z44" i="16"/>
  <c r="Z50" i="16"/>
  <c r="Z28" i="16"/>
  <c r="Z34" i="16"/>
  <c r="Z54" i="16"/>
  <c r="Z11" i="16"/>
  <c r="Z8" i="16"/>
  <c r="AL8" i="16" a="1"/>
  <c r="Q190" i="25" a="1"/>
  <c r="Q190" i="25" s="1"/>
  <c r="T8" i="25" a="1"/>
  <c r="T8" i="25" s="1"/>
  <c r="Y8" i="25"/>
  <c r="U8" i="25" a="1"/>
  <c r="U180" i="25" a="1"/>
  <c r="U180" i="25" s="1"/>
  <c r="Q184" i="25"/>
  <c r="U184" i="25" s="1"/>
  <c r="AP8" i="25" a="1"/>
  <c r="AN8" i="25" a="1"/>
  <c r="Q203" i="25" a="1"/>
  <c r="Q203" i="25" s="1"/>
  <c r="U203" i="25" s="1"/>
  <c r="W8" i="25" a="1"/>
  <c r="W8" i="25" s="1"/>
  <c r="Q208" i="25" a="1"/>
  <c r="Q202" i="25" a="1"/>
  <c r="Q202" i="25" s="1"/>
  <c r="U202" i="25" s="1"/>
  <c r="AB8" i="25"/>
  <c r="Q200" i="25" a="1"/>
  <c r="Q200" i="25" s="1"/>
  <c r="Q230" i="25"/>
  <c r="Q225" i="25" a="1"/>
  <c r="AB39" i="25"/>
  <c r="Y39" i="25"/>
  <c r="AB17" i="25"/>
  <c r="Y17" i="25"/>
  <c r="Q194" i="25"/>
  <c r="U194" i="25" s="1"/>
  <c r="Y176" i="25"/>
  <c r="Y30" i="25"/>
  <c r="AB30" i="25"/>
  <c r="Y33" i="25"/>
  <c r="AB33" i="25"/>
  <c r="Q193" i="25"/>
  <c r="U193" i="25" s="1"/>
  <c r="Q197" i="25"/>
  <c r="Y175" i="25"/>
  <c r="Y41" i="25"/>
  <c r="AB41" i="25"/>
  <c r="Y21" i="25"/>
  <c r="AB21" i="25"/>
  <c r="Z52" i="24"/>
  <c r="Z63" i="24"/>
  <c r="Z21" i="24"/>
  <c r="Z48" i="24"/>
  <c r="Z41" i="24"/>
  <c r="Z19" i="24"/>
  <c r="Z61" i="24"/>
  <c r="Z25" i="24"/>
  <c r="Y64" i="24"/>
  <c r="AB64" i="24"/>
  <c r="Y52" i="24"/>
  <c r="AB52" i="24"/>
  <c r="Y25" i="24"/>
  <c r="AB25" i="24"/>
  <c r="AB26" i="24"/>
  <c r="Y26" i="24"/>
  <c r="AB63" i="24"/>
  <c r="Y63" i="24"/>
  <c r="Y38" i="24"/>
  <c r="AB38" i="24"/>
  <c r="AB23" i="24"/>
  <c r="Y23" i="24"/>
  <c r="AB12" i="24"/>
  <c r="Y12" i="24"/>
  <c r="Y14" i="24"/>
  <c r="AB14" i="24"/>
  <c r="Y13" i="24"/>
  <c r="AB13" i="24"/>
  <c r="Y30" i="16"/>
  <c r="AB30" i="16"/>
  <c r="Q237" i="16"/>
  <c r="U237" i="16" s="1"/>
  <c r="AB54" i="16"/>
  <c r="Y54" i="16"/>
  <c r="AB38" i="16"/>
  <c r="Y38" i="16"/>
  <c r="AB64" i="16"/>
  <c r="Y64" i="16"/>
  <c r="AB37" i="16"/>
  <c r="Y37" i="16"/>
  <c r="AB25" i="16"/>
  <c r="Y25" i="16"/>
  <c r="Z32" i="13"/>
  <c r="Z54" i="13"/>
  <c r="Z16" i="13"/>
  <c r="Z19" i="13"/>
  <c r="Z53" i="13"/>
  <c r="Z9" i="13"/>
  <c r="Z48" i="13"/>
  <c r="Z32" i="25"/>
  <c r="Z28" i="25"/>
  <c r="Z17" i="25"/>
  <c r="Z25" i="25"/>
  <c r="Z39" i="25"/>
  <c r="Z41" i="25"/>
  <c r="Z61" i="25"/>
  <c r="AB55" i="13"/>
  <c r="Y55" i="13"/>
  <c r="Y34" i="13"/>
  <c r="AB34" i="13"/>
  <c r="AB67" i="13"/>
  <c r="Y67" i="13"/>
  <c r="AB57" i="13"/>
  <c r="Y57" i="13"/>
  <c r="AB18" i="13"/>
  <c r="Y18" i="13"/>
  <c r="Z15" i="16"/>
  <c r="Z66" i="16"/>
  <c r="Z59" i="16"/>
  <c r="Z57" i="16"/>
  <c r="Z48" i="16"/>
  <c r="Z36" i="16"/>
  <c r="Z61" i="16"/>
  <c r="Z35" i="16"/>
  <c r="Y37" i="25"/>
  <c r="AB37" i="25"/>
  <c r="Y50" i="25"/>
  <c r="AB50" i="25"/>
  <c r="Y69" i="25"/>
  <c r="AB69" i="25"/>
  <c r="Y26" i="25"/>
  <c r="AB26" i="25"/>
  <c r="Q196" i="25"/>
  <c r="U196" i="25" s="1"/>
  <c r="Y178" i="25"/>
  <c r="Y14" i="25"/>
  <c r="AB14" i="25"/>
  <c r="AB47" i="25"/>
  <c r="Y47" i="25"/>
  <c r="Y44" i="25"/>
  <c r="Q234" i="25"/>
  <c r="U234" i="25" s="1"/>
  <c r="AB44" i="25"/>
  <c r="AB18" i="25"/>
  <c r="Y18" i="25"/>
  <c r="Z26" i="24"/>
  <c r="Z36" i="24"/>
  <c r="Z13" i="24"/>
  <c r="Z31" i="24"/>
  <c r="Z68" i="24"/>
  <c r="Z69" i="24"/>
  <c r="Z16" i="24"/>
  <c r="Z37" i="24"/>
  <c r="AB30" i="24"/>
  <c r="Y30" i="24"/>
  <c r="Y19" i="24"/>
  <c r="AB19" i="24"/>
  <c r="Q200" i="24" a="1"/>
  <c r="Q200" i="24" s="1"/>
  <c r="W8" i="24" a="1"/>
  <c r="W8" i="24" s="1"/>
  <c r="Q208" i="24" a="1"/>
  <c r="Q203" i="24" a="1"/>
  <c r="Q203" i="24" s="1"/>
  <c r="AN8" i="24" a="1"/>
  <c r="Q230" i="24"/>
  <c r="U8" i="24" a="1"/>
  <c r="AP8" i="24" a="1"/>
  <c r="T8" i="24" a="1"/>
  <c r="T8" i="24" s="1"/>
  <c r="Q225" i="24" a="1"/>
  <c r="U180" i="24" a="1"/>
  <c r="U180" i="24" s="1"/>
  <c r="Q202" i="24" a="1"/>
  <c r="Q202" i="24" s="1"/>
  <c r="Y8" i="24"/>
  <c r="Q190" i="24" a="1"/>
  <c r="Q190" i="24" s="1"/>
  <c r="AB8" i="24"/>
  <c r="Q184" i="24"/>
  <c r="AB48" i="24"/>
  <c r="Y48" i="24"/>
  <c r="Y62" i="24"/>
  <c r="Q238" i="24"/>
  <c r="U238" i="24" s="1"/>
  <c r="AB62" i="24"/>
  <c r="Y21" i="24"/>
  <c r="AB21" i="24"/>
  <c r="Q198" i="16"/>
  <c r="Y179" i="16"/>
  <c r="Y17" i="16"/>
  <c r="AB17" i="16"/>
  <c r="AB33" i="16"/>
  <c r="Y33" i="16"/>
  <c r="Y57" i="16"/>
  <c r="AB57" i="16"/>
  <c r="AB36" i="16"/>
  <c r="Y36" i="16"/>
  <c r="Y65" i="16"/>
  <c r="AB65" i="16"/>
  <c r="AB68" i="16"/>
  <c r="Y68" i="16"/>
  <c r="AB20" i="16"/>
  <c r="Y20" i="16"/>
  <c r="Z47" i="13"/>
  <c r="Z58" i="13"/>
  <c r="Z15" i="13"/>
  <c r="Z27" i="13"/>
  <c r="Z45" i="13"/>
  <c r="Z44" i="13"/>
  <c r="Z39" i="13"/>
  <c r="Z8" i="13"/>
  <c r="AL8" i="13" a="1"/>
  <c r="Z52" i="25"/>
  <c r="Z14" i="25"/>
  <c r="Z10" i="25"/>
  <c r="Z34" i="25"/>
  <c r="Z56" i="25"/>
  <c r="Z33" i="25"/>
  <c r="Z50" i="25"/>
  <c r="Y61" i="13"/>
  <c r="AB61" i="13"/>
  <c r="AB35" i="13"/>
  <c r="Y35" i="13"/>
  <c r="AB32" i="13"/>
  <c r="Y32" i="13"/>
  <c r="AB27" i="13"/>
  <c r="Y27" i="13"/>
  <c r="Y31" i="13"/>
  <c r="AB31" i="13"/>
  <c r="AB53" i="13"/>
  <c r="Y53" i="13"/>
  <c r="AB48" i="13"/>
  <c r="Y48" i="13"/>
  <c r="AB16" i="13"/>
  <c r="Y16" i="13"/>
  <c r="Q233" i="13"/>
  <c r="U233" i="13" s="1"/>
  <c r="Y42" i="13"/>
  <c r="AB42" i="13"/>
  <c r="Z12" i="16"/>
  <c r="Z27" i="16"/>
  <c r="Z47" i="16"/>
  <c r="Z68" i="16"/>
  <c r="Z38" i="16"/>
  <c r="Z52" i="16"/>
  <c r="Z42" i="16"/>
  <c r="Z63" i="16"/>
  <c r="AB35" i="25"/>
  <c r="Y35" i="25"/>
  <c r="Y22" i="25"/>
  <c r="AB22" i="25"/>
  <c r="Y32" i="25"/>
  <c r="AB32" i="25"/>
  <c r="AB23" i="25"/>
  <c r="Y23" i="25"/>
  <c r="Y13" i="25"/>
  <c r="AB13" i="25"/>
  <c r="Z32" i="24"/>
  <c r="Z47" i="24"/>
  <c r="Z62" i="24"/>
  <c r="Z51" i="24"/>
  <c r="Z67" i="24"/>
  <c r="Z12" i="24"/>
  <c r="Z56" i="24"/>
  <c r="Z59" i="24"/>
  <c r="Y40" i="24"/>
  <c r="AB40" i="24"/>
  <c r="AB17" i="24"/>
  <c r="Y17" i="24"/>
  <c r="Y51" i="24"/>
  <c r="AB51" i="24"/>
  <c r="AB69" i="24"/>
  <c r="Y69" i="24"/>
  <c r="AB31" i="24"/>
  <c r="Y31" i="24"/>
  <c r="Q239" i="24"/>
  <c r="U239" i="24" s="1"/>
  <c r="Y66" i="24"/>
  <c r="AB66" i="24"/>
  <c r="AB43" i="24"/>
  <c r="Y43" i="24"/>
  <c r="Y41" i="24"/>
  <c r="AB41" i="24"/>
  <c r="AB39" i="24"/>
  <c r="Y39" i="24"/>
  <c r="Y35" i="24"/>
  <c r="AB35" i="24"/>
  <c r="Y36" i="24"/>
  <c r="AB36" i="24"/>
  <c r="Q198" i="24"/>
  <c r="Y179" i="24"/>
  <c r="AB58" i="24"/>
  <c r="Y58" i="24"/>
  <c r="Y47" i="24"/>
  <c r="AB47" i="24"/>
  <c r="AB34" i="24"/>
  <c r="Y34" i="24"/>
  <c r="AB45" i="16"/>
  <c r="Q235" i="16"/>
  <c r="U235" i="16" s="1"/>
  <c r="Y45" i="16"/>
  <c r="AB28" i="16"/>
  <c r="Y28" i="16"/>
  <c r="Y49" i="16"/>
  <c r="Q236" i="16"/>
  <c r="U236" i="16" s="1"/>
  <c r="AB49" i="16"/>
  <c r="Y69" i="16"/>
  <c r="AB69" i="16"/>
  <c r="Y52" i="16"/>
  <c r="AB52" i="16"/>
  <c r="Y56" i="16"/>
  <c r="AB56" i="16"/>
  <c r="AB31" i="16"/>
  <c r="Y31" i="16"/>
  <c r="AB44" i="16"/>
  <c r="Q234" i="16"/>
  <c r="U234" i="16" s="1"/>
  <c r="Y44" i="16"/>
  <c r="AB59" i="16"/>
  <c r="Y59" i="16"/>
  <c r="Y32" i="16"/>
  <c r="AB32" i="16"/>
  <c r="Y43" i="16"/>
  <c r="AB43" i="16"/>
  <c r="Z41" i="13"/>
  <c r="Z51" i="13"/>
  <c r="Z46" i="13"/>
  <c r="Z24" i="13"/>
  <c r="Z40" i="13"/>
  <c r="Z65" i="13"/>
  <c r="Z53" i="25"/>
  <c r="Z54" i="25"/>
  <c r="Z35" i="25"/>
  <c r="Z69" i="25"/>
  <c r="Z44" i="25"/>
  <c r="Z18" i="25"/>
  <c r="Z60" i="25"/>
  <c r="AB9" i="13"/>
  <c r="Y9" i="13"/>
  <c r="Y64" i="13"/>
  <c r="AB64" i="13"/>
  <c r="AB52" i="13"/>
  <c r="Y52" i="13"/>
  <c r="Y58" i="13"/>
  <c r="AB58" i="13"/>
  <c r="AB13" i="13"/>
  <c r="Y13" i="13"/>
  <c r="Q196" i="13"/>
  <c r="Y178" i="13"/>
  <c r="Y46" i="13"/>
  <c r="AB46" i="13"/>
  <c r="Y56" i="13"/>
  <c r="AB56" i="13"/>
  <c r="Z33" i="16"/>
  <c r="Z23" i="16"/>
  <c r="Z29" i="16"/>
  <c r="Z46" i="16"/>
  <c r="Z56" i="16"/>
  <c r="Z16" i="16"/>
  <c r="Z60" i="16"/>
  <c r="Y28" i="25"/>
  <c r="AB28" i="25"/>
  <c r="Y40" i="25"/>
  <c r="AB40" i="25"/>
  <c r="Q239" i="25"/>
  <c r="U239" i="25" s="1"/>
  <c r="AB66" i="25"/>
  <c r="Y66" i="25"/>
  <c r="AB65" i="25"/>
  <c r="Y65" i="25"/>
  <c r="AB57" i="25"/>
  <c r="Y57" i="25"/>
  <c r="Z44" i="24"/>
  <c r="Z49" i="24"/>
  <c r="Z39" i="24"/>
  <c r="Z54" i="24"/>
  <c r="Z20" i="24"/>
  <c r="Z55" i="24"/>
  <c r="Z33" i="24"/>
  <c r="Z57" i="24"/>
  <c r="AB42" i="24"/>
  <c r="Y42" i="24"/>
  <c r="Q233" i="24"/>
  <c r="U233" i="24" s="1"/>
  <c r="Y9" i="24"/>
  <c r="AB9" i="24"/>
  <c r="Q195" i="24"/>
  <c r="Y177" i="24"/>
  <c r="AB11" i="24"/>
  <c r="Y11" i="24"/>
  <c r="Q231" i="24"/>
  <c r="U231" i="24" s="1"/>
  <c r="Y56" i="24"/>
  <c r="AB56" i="24"/>
  <c r="AB16" i="24"/>
  <c r="Y16" i="24"/>
  <c r="AB19" i="16"/>
  <c r="Y19" i="16"/>
  <c r="Y53" i="16"/>
  <c r="AB53" i="16"/>
  <c r="AB58" i="16"/>
  <c r="Y58" i="16"/>
  <c r="Q195" i="16"/>
  <c r="Y177" i="16"/>
  <c r="AB11" i="16"/>
  <c r="Q231" i="16"/>
  <c r="U231" i="16" s="1"/>
  <c r="Y11" i="16"/>
  <c r="AB9" i="16"/>
  <c r="Y9" i="16"/>
  <c r="Y10" i="16"/>
  <c r="AB10" i="16"/>
  <c r="Q202" i="16" a="1"/>
  <c r="Q202" i="16" s="1"/>
  <c r="U180" i="16" a="1"/>
  <c r="U180" i="16" s="1"/>
  <c r="AP8" i="16" a="1"/>
  <c r="Q230" i="16"/>
  <c r="Q190" i="16" a="1"/>
  <c r="Q190" i="16" s="1"/>
  <c r="U8" i="16" a="1"/>
  <c r="Q208" i="16" a="1"/>
  <c r="Q225" i="16" a="1"/>
  <c r="Q203" i="16" a="1"/>
  <c r="Q203" i="16" s="1"/>
  <c r="W8" i="16" a="1"/>
  <c r="W8" i="16" s="1"/>
  <c r="Y8" i="16"/>
  <c r="T8" i="16" a="1"/>
  <c r="T8" i="16" s="1"/>
  <c r="Q200" i="16" a="1"/>
  <c r="Q200" i="16" s="1"/>
  <c r="AB8" i="16"/>
  <c r="Q184" i="16"/>
  <c r="AN8" i="16" a="1"/>
  <c r="AB27" i="16"/>
  <c r="Y27" i="16"/>
  <c r="Z36" i="13"/>
  <c r="Z52" i="13"/>
  <c r="Z13" i="13"/>
  <c r="Z10" i="13"/>
  <c r="Z62" i="13"/>
  <c r="Z68" i="13"/>
  <c r="Z38" i="13"/>
  <c r="O10" i="21"/>
  <c r="N10" i="21"/>
  <c r="AL8" i="25" a="1"/>
  <c r="Z8" i="25"/>
  <c r="Z29" i="25"/>
  <c r="Z46" i="25"/>
  <c r="Z65" i="25"/>
  <c r="Z12" i="25"/>
  <c r="Z43" i="25"/>
  <c r="Z57" i="25"/>
  <c r="AB21" i="13"/>
  <c r="Y21" i="13"/>
  <c r="Q195" i="13"/>
  <c r="Y177" i="13"/>
  <c r="Y36" i="13"/>
  <c r="AB36" i="13"/>
  <c r="Y54" i="13"/>
  <c r="AB54" i="13"/>
  <c r="Q237" i="13"/>
  <c r="U237" i="13" s="1"/>
  <c r="Y179" i="13"/>
  <c r="Q198" i="13"/>
  <c r="AB47" i="13"/>
  <c r="Y47" i="13"/>
  <c r="AB41" i="13"/>
  <c r="Y41" i="13"/>
  <c r="Y62" i="13"/>
  <c r="AB62" i="13"/>
  <c r="Q238" i="13"/>
  <c r="U238" i="13" s="1"/>
  <c r="Z30" i="16"/>
  <c r="Z53" i="16"/>
  <c r="Z22" i="16"/>
  <c r="Z67" i="16"/>
  <c r="Z10" i="16"/>
  <c r="Z39" i="16"/>
  <c r="Z58" i="16"/>
  <c r="AB29" i="25"/>
  <c r="Y29" i="25"/>
  <c r="Y46" i="25"/>
  <c r="AA46" i="25" s="1"/>
  <c r="AB46" i="25"/>
  <c r="AB11" i="25"/>
  <c r="Q231" i="25"/>
  <c r="U231" i="25" s="1"/>
  <c r="Y11" i="25"/>
  <c r="Y19" i="25"/>
  <c r="AB19" i="25"/>
  <c r="Q198" i="25"/>
  <c r="U198" i="25" s="1"/>
  <c r="Y179" i="25"/>
  <c r="Y48" i="25"/>
  <c r="AB48" i="25"/>
  <c r="Y177" i="25"/>
  <c r="Q195" i="25"/>
  <c r="U195" i="25" s="1"/>
  <c r="AB56" i="25"/>
  <c r="Y56" i="25"/>
  <c r="Y38" i="25"/>
  <c r="AB38" i="25"/>
  <c r="Y27" i="25"/>
  <c r="AB27" i="25"/>
  <c r="Z30" i="24"/>
  <c r="Z17" i="24"/>
  <c r="Z46" i="24"/>
  <c r="Z10" i="24"/>
  <c r="Z27" i="24"/>
  <c r="Z35" i="24"/>
  <c r="Z22" i="24"/>
  <c r="Z8" i="24"/>
  <c r="AL8" i="24" a="1"/>
  <c r="Y45" i="24"/>
  <c r="AB45" i="24"/>
  <c r="Q235" i="24"/>
  <c r="U235" i="24" s="1"/>
  <c r="AB46" i="24"/>
  <c r="Y46" i="24"/>
  <c r="Y53" i="24"/>
  <c r="AB53" i="24"/>
  <c r="AB24" i="24"/>
  <c r="Y24" i="24"/>
  <c r="Y32" i="24"/>
  <c r="AB32" i="24"/>
  <c r="Y44" i="24"/>
  <c r="Q234" i="24"/>
  <c r="U234" i="24" s="1"/>
  <c r="AB44" i="24"/>
  <c r="Y54" i="24"/>
  <c r="AB54" i="24"/>
  <c r="Q237" i="24"/>
  <c r="U237" i="24" s="1"/>
  <c r="AB61" i="24"/>
  <c r="Y61" i="24"/>
  <c r="Y10" i="24"/>
  <c r="AB10" i="24"/>
  <c r="Y29" i="24"/>
  <c r="AB29" i="24"/>
  <c r="Y35" i="16"/>
  <c r="AB35" i="16"/>
  <c r="AB23" i="16"/>
  <c r="Y23" i="16"/>
  <c r="Y29" i="16"/>
  <c r="AB29" i="16"/>
  <c r="AB14" i="16"/>
  <c r="Y14" i="16"/>
  <c r="AB66" i="16"/>
  <c r="Q239" i="16"/>
  <c r="U239" i="16" s="1"/>
  <c r="Y66" i="16"/>
  <c r="AB51" i="16"/>
  <c r="Y51" i="16"/>
  <c r="AB16" i="16"/>
  <c r="Y16" i="16"/>
  <c r="Q194" i="16"/>
  <c r="Y176" i="16"/>
  <c r="Z49" i="13"/>
  <c r="Z61" i="13"/>
  <c r="Z56" i="13"/>
  <c r="Z14" i="13"/>
  <c r="Z43" i="13"/>
  <c r="Z12" i="13"/>
  <c r="Z17" i="13"/>
  <c r="Z38" i="25"/>
  <c r="Z24" i="25"/>
  <c r="Z47" i="25"/>
  <c r="Z37" i="25"/>
  <c r="Z42" i="25"/>
  <c r="Z51" i="25"/>
  <c r="Z66" i="25"/>
  <c r="Y39" i="13"/>
  <c r="AB39" i="13"/>
  <c r="Y12" i="13"/>
  <c r="AB12" i="13"/>
  <c r="Q231" i="13"/>
  <c r="U231" i="13" s="1"/>
  <c r="AB11" i="13"/>
  <c r="Y11" i="13"/>
  <c r="AA11" i="13" s="1"/>
  <c r="Q193" i="13"/>
  <c r="Q197" i="13"/>
  <c r="Y175" i="13"/>
  <c r="Y68" i="13"/>
  <c r="AB68" i="13"/>
  <c r="AB10" i="13"/>
  <c r="Y10" i="13"/>
  <c r="AB33" i="13"/>
  <c r="Y33" i="13"/>
  <c r="Z69" i="16"/>
  <c r="Z20" i="16"/>
  <c r="Z32" i="16"/>
  <c r="Z26" i="16"/>
  <c r="Z40" i="16"/>
  <c r="Z19" i="16"/>
  <c r="Z25" i="16"/>
  <c r="Z45" i="16"/>
  <c r="Y61" i="25"/>
  <c r="AB61" i="25"/>
  <c r="AB67" i="25"/>
  <c r="Y67" i="25"/>
  <c r="Y59" i="25"/>
  <c r="AB59" i="25"/>
  <c r="AB16" i="25"/>
  <c r="Y16" i="25"/>
  <c r="Y42" i="25"/>
  <c r="AB42" i="25"/>
  <c r="Q233" i="25"/>
  <c r="U233" i="25" s="1"/>
  <c r="Y9" i="25"/>
  <c r="AB9" i="25"/>
  <c r="Q235" i="25"/>
  <c r="U235" i="25" s="1"/>
  <c r="AB45" i="25"/>
  <c r="Y45" i="25"/>
  <c r="Z60" i="24"/>
  <c r="Z40" i="24"/>
  <c r="Z66" i="24"/>
  <c r="Z38" i="24"/>
  <c r="Z18" i="24"/>
  <c r="Z64" i="24"/>
  <c r="Z28" i="24"/>
  <c r="Z45" i="24"/>
  <c r="AB33" i="24"/>
  <c r="Y33" i="24"/>
  <c r="Y178" i="24"/>
  <c r="Q196" i="24"/>
  <c r="AB50" i="24"/>
  <c r="Y50" i="24"/>
  <c r="AB59" i="24"/>
  <c r="Y59" i="24"/>
  <c r="AB28" i="24"/>
  <c r="Y28" i="24"/>
  <c r="Q194" i="24"/>
  <c r="Y176" i="24"/>
  <c r="Y67" i="24"/>
  <c r="AB67" i="24"/>
  <c r="Y22" i="24"/>
  <c r="AB22" i="24"/>
  <c r="Q236" i="24"/>
  <c r="U236" i="24" s="1"/>
  <c r="AB49" i="24"/>
  <c r="Y49" i="24"/>
  <c r="AB37" i="24"/>
  <c r="Y37" i="24"/>
  <c r="Y61" i="16"/>
  <c r="AB61" i="16"/>
  <c r="AB67" i="16"/>
  <c r="Y67" i="16"/>
  <c r="Y46" i="16"/>
  <c r="AB46" i="16"/>
  <c r="AB34" i="16"/>
  <c r="Y34" i="16"/>
  <c r="Y24" i="16"/>
  <c r="AB24" i="16"/>
  <c r="AB26" i="16"/>
  <c r="Y26" i="16"/>
  <c r="AB48" i="16"/>
  <c r="Y48" i="16"/>
  <c r="AB60" i="16"/>
  <c r="Y60" i="16"/>
  <c r="Z37" i="13"/>
  <c r="Z59" i="13"/>
  <c r="Z18" i="13"/>
  <c r="Z33" i="13"/>
  <c r="Z66" i="13"/>
  <c r="Z34" i="13"/>
  <c r="Z57" i="13"/>
  <c r="Z55" i="25"/>
  <c r="Z15" i="25"/>
  <c r="Z21" i="25"/>
  <c r="Z9" i="25"/>
  <c r="Z68" i="25"/>
  <c r="Z62" i="25"/>
  <c r="Z45" i="25"/>
  <c r="Y37" i="13"/>
  <c r="AB37" i="13"/>
  <c r="Y17" i="13"/>
  <c r="AB17" i="13"/>
  <c r="Q194" i="13"/>
  <c r="Y176" i="13"/>
  <c r="AB29" i="13"/>
  <c r="Y29" i="13"/>
  <c r="Y28" i="13"/>
  <c r="AB28" i="13"/>
  <c r="Y22" i="13"/>
  <c r="AB22" i="13"/>
  <c r="Y26" i="13"/>
  <c r="AB26" i="13"/>
  <c r="Y44" i="13"/>
  <c r="AB44" i="13"/>
  <c r="Q234" i="13"/>
  <c r="U234" i="13" s="1"/>
  <c r="AB63" i="13"/>
  <c r="Y63" i="13"/>
  <c r="AB30" i="13"/>
  <c r="Y30" i="13"/>
  <c r="Y23" i="13"/>
  <c r="AB23" i="13"/>
  <c r="Z31" i="16"/>
  <c r="Z18" i="16"/>
  <c r="Z43" i="16"/>
  <c r="Z9" i="16"/>
  <c r="Z14" i="16"/>
  <c r="Z49" i="16"/>
  <c r="Z41" i="16"/>
  <c r="Z51" i="16"/>
  <c r="Y51" i="25"/>
  <c r="AB51" i="25"/>
  <c r="Y60" i="25"/>
  <c r="AB60" i="25"/>
  <c r="AB49" i="25"/>
  <c r="Q236" i="25"/>
  <c r="U236" i="25" s="1"/>
  <c r="Y49" i="25"/>
  <c r="Y55" i="25"/>
  <c r="AB55" i="25"/>
  <c r="Y34" i="25"/>
  <c r="AB34" i="25"/>
  <c r="AB15" i="25"/>
  <c r="Q232" i="25"/>
  <c r="U232" i="25" s="1"/>
  <c r="Y15" i="25"/>
  <c r="AB53" i="25"/>
  <c r="Y53" i="25"/>
  <c r="Y20" i="25"/>
  <c r="AB20" i="25"/>
  <c r="Y62" i="25"/>
  <c r="AB62" i="25"/>
  <c r="Q238" i="25"/>
  <c r="U238" i="25" s="1"/>
  <c r="Y68" i="25"/>
  <c r="AB68" i="25"/>
  <c r="Z15" i="24"/>
  <c r="Z50" i="24"/>
  <c r="Z42" i="24"/>
  <c r="Z65" i="24"/>
  <c r="Z11" i="24"/>
  <c r="Z58" i="24"/>
  <c r="Z34" i="24"/>
  <c r="Y20" i="24"/>
  <c r="AB20" i="24"/>
  <c r="Y68" i="24"/>
  <c r="AB68" i="24"/>
  <c r="AB60" i="24"/>
  <c r="Y60" i="24"/>
  <c r="Y27" i="24"/>
  <c r="AB27" i="24"/>
  <c r="Y18" i="24"/>
  <c r="AB18" i="24"/>
  <c r="AB57" i="24"/>
  <c r="Y57" i="24"/>
  <c r="AB65" i="24"/>
  <c r="Y65" i="24"/>
  <c r="Y15" i="24"/>
  <c r="AA15" i="24" s="1"/>
  <c r="AB15" i="24"/>
  <c r="Q232" i="24"/>
  <c r="U232" i="24" s="1"/>
  <c r="AB63" i="16"/>
  <c r="Y63" i="16"/>
  <c r="AB18" i="16"/>
  <c r="Y18" i="16"/>
  <c r="AB15" i="16"/>
  <c r="Q232" i="16"/>
  <c r="U232" i="16" s="1"/>
  <c r="Y15" i="16"/>
  <c r="Y62" i="16"/>
  <c r="Q238" i="16"/>
  <c r="U238" i="16" s="1"/>
  <c r="AB62" i="16"/>
  <c r="AB41" i="16"/>
  <c r="Y41" i="16"/>
  <c r="Q196" i="16"/>
  <c r="Y178" i="16"/>
  <c r="Q193" i="16"/>
  <c r="Q197" i="16"/>
  <c r="Y175" i="16"/>
  <c r="Y42" i="16"/>
  <c r="AB42" i="16"/>
  <c r="Q233" i="16"/>
  <c r="U233" i="16" s="1"/>
  <c r="Z22" i="13"/>
  <c r="Z55" i="13"/>
  <c r="Z21" i="13"/>
  <c r="Z26" i="13"/>
  <c r="Z31" i="13"/>
  <c r="Z29" i="13"/>
  <c r="Z60" i="13"/>
  <c r="Z64" i="25"/>
  <c r="Z58" i="25"/>
  <c r="Z27" i="25"/>
  <c r="Z19" i="25"/>
  <c r="Z49" i="25"/>
  <c r="Z30" i="25"/>
  <c r="Z22" i="25"/>
  <c r="AB15" i="13"/>
  <c r="Y15" i="13"/>
  <c r="Q232" i="13"/>
  <c r="U232" i="13" s="1"/>
  <c r="AB19" i="13"/>
  <c r="Y19" i="13"/>
  <c r="AB38" i="13"/>
  <c r="Y38" i="13"/>
  <c r="AB43" i="13"/>
  <c r="Y43" i="13"/>
  <c r="Y66" i="13"/>
  <c r="AB66" i="13"/>
  <c r="Q239" i="13"/>
  <c r="U239" i="13" s="1"/>
  <c r="AB24" i="13"/>
  <c r="Y24" i="13"/>
  <c r="AB45" i="13"/>
  <c r="Q235" i="13"/>
  <c r="U235" i="13" s="1"/>
  <c r="Y45" i="13"/>
  <c r="AB51" i="13"/>
  <c r="Y51" i="13"/>
  <c r="AB14" i="13"/>
  <c r="Y14" i="13"/>
  <c r="AA42" i="16" l="1"/>
  <c r="AA45" i="13"/>
  <c r="AA43" i="13"/>
  <c r="AA57" i="24"/>
  <c r="AA34" i="25"/>
  <c r="AA28" i="13"/>
  <c r="AA37" i="13"/>
  <c r="U196" i="24"/>
  <c r="G20" i="21"/>
  <c r="K20" i="21" s="1"/>
  <c r="AA9" i="25"/>
  <c r="AA67" i="25"/>
  <c r="AA66" i="16"/>
  <c r="AA32" i="24"/>
  <c r="AA19" i="25"/>
  <c r="AL60" i="25"/>
  <c r="AM60" i="25" s="1"/>
  <c r="AL53" i="25"/>
  <c r="AL65" i="25"/>
  <c r="AM65" i="25" s="1"/>
  <c r="AL42" i="25"/>
  <c r="AM42" i="25" s="1"/>
  <c r="AL49" i="25"/>
  <c r="AM49" i="25" s="1"/>
  <c r="AL54" i="25"/>
  <c r="AM54" i="25" s="1"/>
  <c r="AL17" i="25"/>
  <c r="AL11" i="25"/>
  <c r="AM11" i="25" s="1"/>
  <c r="AL39" i="25"/>
  <c r="AM39" i="25" s="1"/>
  <c r="AL27" i="25"/>
  <c r="AM27" i="25" s="1"/>
  <c r="AL9" i="25"/>
  <c r="AM9" i="25" s="1"/>
  <c r="AL62" i="25"/>
  <c r="AM62" i="25" s="1"/>
  <c r="AL35" i="25"/>
  <c r="AM35" i="25" s="1"/>
  <c r="AL16" i="25"/>
  <c r="AM16" i="25" s="1"/>
  <c r="AL58" i="25"/>
  <c r="AM58" i="25" s="1"/>
  <c r="AL66" i="25"/>
  <c r="AM66" i="25" s="1"/>
  <c r="AL29" i="25"/>
  <c r="AM29" i="25" s="1"/>
  <c r="AL8" i="25"/>
  <c r="AL12" i="25"/>
  <c r="AM12" i="25" s="1"/>
  <c r="AL41" i="25"/>
  <c r="AM41" i="25" s="1"/>
  <c r="AL61" i="25"/>
  <c r="AM61" i="25" s="1"/>
  <c r="AL28" i="25"/>
  <c r="AM28" i="25" s="1"/>
  <c r="AL23" i="25"/>
  <c r="AM23" i="25" s="1"/>
  <c r="AL25" i="25"/>
  <c r="AM25" i="25" s="1"/>
  <c r="AL64" i="25"/>
  <c r="AM64" i="25" s="1"/>
  <c r="AL52" i="25"/>
  <c r="AM52" i="25" s="1"/>
  <c r="AL18" i="25"/>
  <c r="AM18" i="25" s="1"/>
  <c r="AL15" i="25"/>
  <c r="AM15" i="25" s="1"/>
  <c r="AL45" i="25"/>
  <c r="AM45" i="25" s="1"/>
  <c r="AL47" i="25"/>
  <c r="AM47" i="25" s="1"/>
  <c r="AL26" i="25"/>
  <c r="AM26" i="25" s="1"/>
  <c r="AL14" i="25"/>
  <c r="AM14" i="25" s="1"/>
  <c r="AL50" i="25"/>
  <c r="AL55" i="25"/>
  <c r="AL20" i="25"/>
  <c r="AM20" i="25" s="1"/>
  <c r="AL37" i="25"/>
  <c r="AM37" i="25" s="1"/>
  <c r="AL24" i="25"/>
  <c r="AM24" i="25" s="1"/>
  <c r="AL57" i="25"/>
  <c r="AM57" i="25" s="1"/>
  <c r="AL32" i="25"/>
  <c r="AM32" i="25" s="1"/>
  <c r="AL56" i="25"/>
  <c r="AM56" i="25" s="1"/>
  <c r="AL10" i="25"/>
  <c r="AM10" i="25" s="1"/>
  <c r="AL40" i="25"/>
  <c r="AL43" i="25"/>
  <c r="AM43" i="25" s="1"/>
  <c r="AL68" i="25"/>
  <c r="AM68" i="25" s="1"/>
  <c r="AL13" i="25"/>
  <c r="AM13" i="25" s="1"/>
  <c r="AL69" i="25"/>
  <c r="AM69" i="25" s="1"/>
  <c r="AL30" i="25"/>
  <c r="AM30" i="25" s="1"/>
  <c r="AL38" i="25"/>
  <c r="AM38" i="25" s="1"/>
  <c r="AL46" i="25"/>
  <c r="AM46" i="25" s="1"/>
  <c r="AL33" i="25"/>
  <c r="AL51" i="25"/>
  <c r="AM51" i="25" s="1"/>
  <c r="AL34" i="25"/>
  <c r="AM34" i="25" s="1"/>
  <c r="AL63" i="25"/>
  <c r="AM63" i="25" s="1"/>
  <c r="AL21" i="25"/>
  <c r="AM21" i="25" s="1"/>
  <c r="AL48" i="25"/>
  <c r="AL59" i="25"/>
  <c r="AL36" i="25"/>
  <c r="AM36" i="25" s="1"/>
  <c r="AL44" i="25"/>
  <c r="AL22" i="25"/>
  <c r="AM22" i="25" s="1"/>
  <c r="AL31" i="25"/>
  <c r="AM31" i="25" s="1"/>
  <c r="AL67" i="25"/>
  <c r="AM67" i="25" s="1"/>
  <c r="AL19" i="25"/>
  <c r="AM19" i="25" s="1"/>
  <c r="U200" i="16"/>
  <c r="E24" i="21"/>
  <c r="Q191" i="16"/>
  <c r="U190" i="16"/>
  <c r="E14" i="21"/>
  <c r="Q192" i="16"/>
  <c r="AA42" i="24"/>
  <c r="AA40" i="24"/>
  <c r="AA22" i="25"/>
  <c r="AA48" i="13"/>
  <c r="AA32" i="13"/>
  <c r="AA68" i="16"/>
  <c r="AA33" i="16"/>
  <c r="G14" i="21"/>
  <c r="K14" i="21" s="1"/>
  <c r="Q191" i="24"/>
  <c r="U190" i="24"/>
  <c r="Q192" i="24"/>
  <c r="U230" i="24"/>
  <c r="Q240" i="24"/>
  <c r="U240" i="24" s="1"/>
  <c r="AA30" i="24"/>
  <c r="AA69" i="25"/>
  <c r="AA23" i="24"/>
  <c r="AA30" i="25"/>
  <c r="Q228" i="25"/>
  <c r="U228" i="25" s="1"/>
  <c r="Q226" i="25"/>
  <c r="U226" i="25" s="1"/>
  <c r="Q227" i="25"/>
  <c r="U227" i="25" s="1"/>
  <c r="Q225" i="25"/>
  <c r="AM55" i="25"/>
  <c r="AM17" i="25"/>
  <c r="AM40" i="25"/>
  <c r="AM59" i="25"/>
  <c r="AM48" i="25"/>
  <c r="AM50" i="25"/>
  <c r="AN8" i="25"/>
  <c r="AO61" i="25" s="1"/>
  <c r="AM44" i="25"/>
  <c r="AM33" i="25"/>
  <c r="AM53" i="25"/>
  <c r="AO50" i="25"/>
  <c r="AO68" i="25"/>
  <c r="AO65" i="25"/>
  <c r="AL54" i="16"/>
  <c r="AL8" i="16"/>
  <c r="AL14" i="16"/>
  <c r="AM14" i="16" s="1"/>
  <c r="AL46" i="16"/>
  <c r="AM46" i="16" s="1"/>
  <c r="AL60" i="16"/>
  <c r="AM60" i="16" s="1"/>
  <c r="AL63" i="16"/>
  <c r="AM63" i="16" s="1"/>
  <c r="AL43" i="16"/>
  <c r="AM43" i="16" s="1"/>
  <c r="AL39" i="16"/>
  <c r="AM39" i="16" s="1"/>
  <c r="AL13" i="16"/>
  <c r="AM13" i="16" s="1"/>
  <c r="AL61" i="16"/>
  <c r="AM61" i="16" s="1"/>
  <c r="AL15" i="16"/>
  <c r="AL26" i="16"/>
  <c r="AM26" i="16" s="1"/>
  <c r="AL31" i="16"/>
  <c r="AM31" i="16" s="1"/>
  <c r="AL68" i="16"/>
  <c r="AM68" i="16" s="1"/>
  <c r="AL49" i="16"/>
  <c r="AL22" i="16"/>
  <c r="AM22" i="16" s="1"/>
  <c r="AL40" i="16"/>
  <c r="AM40" i="16" s="1"/>
  <c r="AL65" i="16"/>
  <c r="AM65" i="16" s="1"/>
  <c r="AL42" i="16"/>
  <c r="AL35" i="16"/>
  <c r="AM35" i="16" s="1"/>
  <c r="AL45" i="16"/>
  <c r="AL64" i="16"/>
  <c r="AM64" i="16" s="1"/>
  <c r="AL29" i="16"/>
  <c r="AM29" i="16" s="1"/>
  <c r="AL55" i="16"/>
  <c r="AM55" i="16" s="1"/>
  <c r="AL38" i="16"/>
  <c r="AM38" i="16" s="1"/>
  <c r="AL51" i="16"/>
  <c r="AM51" i="16" s="1"/>
  <c r="AL28" i="16"/>
  <c r="AM28" i="16" s="1"/>
  <c r="AL21" i="16"/>
  <c r="AM21" i="16" s="1"/>
  <c r="AL20" i="16"/>
  <c r="AM20" i="16" s="1"/>
  <c r="AL30" i="16"/>
  <c r="AM30" i="16" s="1"/>
  <c r="AL36" i="16"/>
  <c r="AM36" i="16" s="1"/>
  <c r="AL24" i="16"/>
  <c r="AM24" i="16" s="1"/>
  <c r="AL58" i="16"/>
  <c r="AM58" i="16" s="1"/>
  <c r="AL10" i="16"/>
  <c r="AM10" i="16" s="1"/>
  <c r="AL37" i="16"/>
  <c r="AM37" i="16" s="1"/>
  <c r="AL52" i="16"/>
  <c r="AM52" i="16" s="1"/>
  <c r="AL23" i="16"/>
  <c r="AM23" i="16" s="1"/>
  <c r="AL62" i="16"/>
  <c r="E75" i="21" s="1"/>
  <c r="AL12" i="16"/>
  <c r="AM12" i="16" s="1"/>
  <c r="AL9" i="16"/>
  <c r="AM9" i="16" s="1"/>
  <c r="AL11" i="16"/>
  <c r="AL16" i="16"/>
  <c r="AM16" i="16" s="1"/>
  <c r="AL57" i="16"/>
  <c r="AM57" i="16" s="1"/>
  <c r="AL66" i="16"/>
  <c r="AL69" i="16"/>
  <c r="AM69" i="16" s="1"/>
  <c r="AL32" i="16"/>
  <c r="AM32" i="16" s="1"/>
  <c r="AL17" i="16"/>
  <c r="AM17" i="16" s="1"/>
  <c r="AL59" i="16"/>
  <c r="AM59" i="16" s="1"/>
  <c r="AL19" i="16"/>
  <c r="AM19" i="16" s="1"/>
  <c r="AL47" i="16"/>
  <c r="AM47" i="16" s="1"/>
  <c r="AL53" i="16"/>
  <c r="AM53" i="16" s="1"/>
  <c r="AL50" i="16"/>
  <c r="AM50" i="16" s="1"/>
  <c r="AL27" i="16"/>
  <c r="AM27" i="16" s="1"/>
  <c r="AL56" i="16"/>
  <c r="AM56" i="16" s="1"/>
  <c r="AL25" i="16"/>
  <c r="AM25" i="16" s="1"/>
  <c r="AL48" i="16"/>
  <c r="AM48" i="16" s="1"/>
  <c r="AL44" i="16"/>
  <c r="E71" i="21" s="1"/>
  <c r="AL34" i="16"/>
  <c r="AM34" i="16" s="1"/>
  <c r="AL18" i="16"/>
  <c r="AM18" i="16" s="1"/>
  <c r="AL41" i="16"/>
  <c r="AM41" i="16" s="1"/>
  <c r="AL33" i="16"/>
  <c r="AM33" i="16" s="1"/>
  <c r="AL67" i="16"/>
  <c r="AM67" i="16" s="1"/>
  <c r="U37" i="13"/>
  <c r="U152" i="13"/>
  <c r="U163" i="13"/>
  <c r="U147" i="13"/>
  <c r="U141" i="13"/>
  <c r="U24" i="13"/>
  <c r="U57" i="13"/>
  <c r="U38" i="13"/>
  <c r="U136" i="13"/>
  <c r="U43" i="13"/>
  <c r="U100" i="13"/>
  <c r="U9" i="13"/>
  <c r="U63" i="13"/>
  <c r="U39" i="13"/>
  <c r="U83" i="13"/>
  <c r="U117" i="13"/>
  <c r="U97" i="13"/>
  <c r="U119" i="13"/>
  <c r="U78" i="13"/>
  <c r="U144" i="13"/>
  <c r="U160" i="13"/>
  <c r="U166" i="13"/>
  <c r="U104" i="13"/>
  <c r="U150" i="13"/>
  <c r="U21" i="13"/>
  <c r="U146" i="13"/>
  <c r="U178" i="13"/>
  <c r="U92" i="13"/>
  <c r="U44" i="13"/>
  <c r="U13" i="13"/>
  <c r="U129" i="13"/>
  <c r="U46" i="13"/>
  <c r="U112" i="13"/>
  <c r="U142" i="13"/>
  <c r="U29" i="13"/>
  <c r="U134" i="13"/>
  <c r="U61" i="13"/>
  <c r="U8" i="13"/>
  <c r="U73" i="13"/>
  <c r="U12" i="13"/>
  <c r="U50" i="13"/>
  <c r="U47" i="13"/>
  <c r="U172" i="13"/>
  <c r="U20" i="13"/>
  <c r="U102" i="13"/>
  <c r="U19" i="13"/>
  <c r="U89" i="13"/>
  <c r="U18" i="13"/>
  <c r="U66" i="13"/>
  <c r="U131" i="13"/>
  <c r="U157" i="13"/>
  <c r="U177" i="13"/>
  <c r="U45" i="13"/>
  <c r="U109" i="13"/>
  <c r="U32" i="13"/>
  <c r="U125" i="13"/>
  <c r="U23" i="13"/>
  <c r="U48" i="13"/>
  <c r="U59" i="13"/>
  <c r="U153" i="13"/>
  <c r="U52" i="13"/>
  <c r="U103" i="13"/>
  <c r="U168" i="13"/>
  <c r="U64" i="13"/>
  <c r="U98" i="13"/>
  <c r="U113" i="13"/>
  <c r="U149" i="13"/>
  <c r="U68" i="13"/>
  <c r="U75" i="13"/>
  <c r="U123" i="13"/>
  <c r="U162" i="13"/>
  <c r="U25" i="13"/>
  <c r="U110" i="13"/>
  <c r="U154" i="13"/>
  <c r="U65" i="13"/>
  <c r="U155" i="13"/>
  <c r="U101" i="13"/>
  <c r="U84" i="13"/>
  <c r="U105" i="13"/>
  <c r="U88" i="13"/>
  <c r="U132" i="13"/>
  <c r="U138" i="13"/>
  <c r="U41" i="13"/>
  <c r="U51" i="13"/>
  <c r="U56" i="13"/>
  <c r="U96" i="13"/>
  <c r="U54" i="13"/>
  <c r="U159" i="13"/>
  <c r="U70" i="13"/>
  <c r="U140" i="13"/>
  <c r="U40" i="13"/>
  <c r="U137" i="13"/>
  <c r="U11" i="13"/>
  <c r="U139" i="13"/>
  <c r="U118" i="13"/>
  <c r="U71" i="13"/>
  <c r="U121" i="13"/>
  <c r="U91" i="13"/>
  <c r="U62" i="13"/>
  <c r="U22" i="13"/>
  <c r="U85" i="13"/>
  <c r="U27" i="13"/>
  <c r="U76" i="13"/>
  <c r="U161" i="13"/>
  <c r="U176" i="13"/>
  <c r="U122" i="13"/>
  <c r="U124" i="13"/>
  <c r="U72" i="13"/>
  <c r="U93" i="13"/>
  <c r="U95" i="13"/>
  <c r="U94" i="13"/>
  <c r="U69" i="13"/>
  <c r="U86" i="13"/>
  <c r="U34" i="13"/>
  <c r="U42" i="13"/>
  <c r="U10" i="13"/>
  <c r="U170" i="13"/>
  <c r="U30" i="13"/>
  <c r="U165" i="13"/>
  <c r="U167" i="13"/>
  <c r="U28" i="13"/>
  <c r="U77" i="13"/>
  <c r="U135" i="13"/>
  <c r="U82" i="13"/>
  <c r="U53" i="13"/>
  <c r="U35" i="13"/>
  <c r="U33" i="13"/>
  <c r="U115" i="13"/>
  <c r="U14" i="13"/>
  <c r="U127" i="13"/>
  <c r="U80" i="13"/>
  <c r="U74" i="13"/>
  <c r="U179" i="13"/>
  <c r="U17" i="13"/>
  <c r="U116" i="13"/>
  <c r="U158" i="13"/>
  <c r="U108" i="13"/>
  <c r="U148" i="13"/>
  <c r="U164" i="13"/>
  <c r="U107" i="13"/>
  <c r="U90" i="13"/>
  <c r="U87" i="13"/>
  <c r="U16" i="13"/>
  <c r="U31" i="13"/>
  <c r="U99" i="13"/>
  <c r="U81" i="13"/>
  <c r="U133" i="13"/>
  <c r="U156" i="13"/>
  <c r="U36" i="13"/>
  <c r="U169" i="13"/>
  <c r="U145" i="13"/>
  <c r="U58" i="13"/>
  <c r="U67" i="13"/>
  <c r="U55" i="13"/>
  <c r="U15" i="13"/>
  <c r="U151" i="13"/>
  <c r="U173" i="13"/>
  <c r="U143" i="13"/>
  <c r="U128" i="13"/>
  <c r="U130" i="13"/>
  <c r="U171" i="13"/>
  <c r="U26" i="13"/>
  <c r="U174" i="13"/>
  <c r="U106" i="13"/>
  <c r="U175" i="13"/>
  <c r="U114" i="13"/>
  <c r="U126" i="13"/>
  <c r="U79" i="13"/>
  <c r="U60" i="13"/>
  <c r="U120" i="13"/>
  <c r="U111" i="13"/>
  <c r="U49" i="13"/>
  <c r="F56" i="21"/>
  <c r="J56" i="21" s="1"/>
  <c r="F62" i="21"/>
  <c r="J62" i="21" s="1"/>
  <c r="F58" i="21"/>
  <c r="J58" i="21" s="1"/>
  <c r="F60" i="21"/>
  <c r="J60" i="21" s="1"/>
  <c r="F59" i="21"/>
  <c r="J59" i="21" s="1"/>
  <c r="F63" i="21"/>
  <c r="J63" i="21" s="1"/>
  <c r="F64" i="21"/>
  <c r="J64" i="21" s="1"/>
  <c r="F57" i="21"/>
  <c r="J57" i="21" s="1"/>
  <c r="AN8" i="13"/>
  <c r="AO60" i="13" s="1"/>
  <c r="F61" i="21"/>
  <c r="J61" i="21" s="1"/>
  <c r="AO18" i="13"/>
  <c r="AA40" i="16"/>
  <c r="AA52" i="25"/>
  <c r="AA24" i="25"/>
  <c r="AA31" i="25"/>
  <c r="AA63" i="16"/>
  <c r="AA68" i="24"/>
  <c r="AA20" i="25"/>
  <c r="AA51" i="25"/>
  <c r="AA29" i="13"/>
  <c r="AA48" i="16"/>
  <c r="AA49" i="24"/>
  <c r="U194" i="24"/>
  <c r="G18" i="21"/>
  <c r="K18" i="21" s="1"/>
  <c r="AA68" i="13"/>
  <c r="AA12" i="13"/>
  <c r="AA24" i="24"/>
  <c r="AA45" i="24"/>
  <c r="AA11" i="25"/>
  <c r="AA62" i="13"/>
  <c r="Q240" i="16"/>
  <c r="U240" i="16" s="1"/>
  <c r="U230" i="16"/>
  <c r="AA11" i="16"/>
  <c r="AA53" i="16"/>
  <c r="AA11" i="24"/>
  <c r="U196" i="13"/>
  <c r="F20" i="21"/>
  <c r="J20" i="21" s="1"/>
  <c r="AA64" i="13"/>
  <c r="AA69" i="16"/>
  <c r="U198" i="24"/>
  <c r="G22" i="21"/>
  <c r="K22" i="21" s="1"/>
  <c r="AA41" i="24"/>
  <c r="AA69" i="24"/>
  <c r="AA35" i="25"/>
  <c r="AA8" i="24"/>
  <c r="G60" i="21"/>
  <c r="K60" i="21" s="1"/>
  <c r="G58" i="21"/>
  <c r="K58" i="21" s="1"/>
  <c r="G64" i="21"/>
  <c r="K64" i="21" s="1"/>
  <c r="AN8" i="24"/>
  <c r="AO44" i="24" s="1"/>
  <c r="G63" i="21"/>
  <c r="K63" i="21" s="1"/>
  <c r="G59" i="21"/>
  <c r="K59" i="21" s="1"/>
  <c r="P59" i="21" s="1"/>
  <c r="G62" i="21"/>
  <c r="K62" i="21" s="1"/>
  <c r="G56" i="21"/>
  <c r="K56" i="21" s="1"/>
  <c r="G61" i="21"/>
  <c r="K61" i="21" s="1"/>
  <c r="G57" i="21"/>
  <c r="K57" i="21" s="1"/>
  <c r="P57" i="21" s="1"/>
  <c r="AO56" i="24"/>
  <c r="AO60" i="24"/>
  <c r="AO27" i="24"/>
  <c r="AA67" i="13"/>
  <c r="AA64" i="16"/>
  <c r="AA30" i="16"/>
  <c r="AA25" i="24"/>
  <c r="AA41" i="25"/>
  <c r="Q240" i="25"/>
  <c r="U240" i="25" s="1"/>
  <c r="U230" i="25"/>
  <c r="AT69" i="25"/>
  <c r="AT50" i="25"/>
  <c r="AT55" i="25"/>
  <c r="AT60" i="25"/>
  <c r="AT42" i="25"/>
  <c r="AT48" i="25"/>
  <c r="AP8" i="25"/>
  <c r="AT8" i="25" s="1"/>
  <c r="AT65" i="25"/>
  <c r="AT40" i="25"/>
  <c r="AT43" i="25"/>
  <c r="AT22" i="25"/>
  <c r="AT29" i="25"/>
  <c r="AT10" i="25"/>
  <c r="AT31" i="25"/>
  <c r="AT11" i="25"/>
  <c r="AT51" i="25"/>
  <c r="AT27" i="25"/>
  <c r="AT36" i="25"/>
  <c r="AT34" i="25"/>
  <c r="AT64" i="25"/>
  <c r="AT16" i="25"/>
  <c r="AT23" i="25"/>
  <c r="AT54" i="25"/>
  <c r="AT24" i="25"/>
  <c r="AT68" i="25"/>
  <c r="AT9" i="25"/>
  <c r="AT30" i="25"/>
  <c r="AT62" i="25"/>
  <c r="AT49" i="25"/>
  <c r="AT19" i="25"/>
  <c r="AT59" i="25"/>
  <c r="AT46" i="25"/>
  <c r="AT39" i="25"/>
  <c r="AT12" i="25"/>
  <c r="AT45" i="25"/>
  <c r="AT58" i="25"/>
  <c r="AT56" i="25"/>
  <c r="AT67" i="25"/>
  <c r="AT17" i="25"/>
  <c r="AT21" i="25"/>
  <c r="AT52" i="25"/>
  <c r="AT37" i="25"/>
  <c r="AT63" i="25"/>
  <c r="AT18" i="25"/>
  <c r="AT57" i="25"/>
  <c r="AT44" i="25"/>
  <c r="AT25" i="25"/>
  <c r="AT33" i="25"/>
  <c r="AT26" i="25"/>
  <c r="AT41" i="25"/>
  <c r="AT35" i="25"/>
  <c r="AT14" i="25"/>
  <c r="AT28" i="25"/>
  <c r="AT20" i="25"/>
  <c r="AT13" i="25"/>
  <c r="AT61" i="25"/>
  <c r="AT15" i="25"/>
  <c r="AT66" i="25"/>
  <c r="AT38" i="25"/>
  <c r="AT47" i="25"/>
  <c r="AT32" i="25"/>
  <c r="AT53" i="25"/>
  <c r="AD20" i="16"/>
  <c r="AE10" i="16"/>
  <c r="AE22" i="16"/>
  <c r="AE61" i="16"/>
  <c r="AE47" i="16"/>
  <c r="AD35" i="16"/>
  <c r="AD65" i="16"/>
  <c r="AD53" i="16"/>
  <c r="AE44" i="16"/>
  <c r="AE21" i="16"/>
  <c r="AD34" i="16"/>
  <c r="AE33" i="16"/>
  <c r="AE32" i="16"/>
  <c r="AE52" i="16"/>
  <c r="AE12" i="16"/>
  <c r="AD27" i="16"/>
  <c r="AE29" i="16"/>
  <c r="AE15" i="16"/>
  <c r="AD59" i="16"/>
  <c r="AD32" i="16"/>
  <c r="AE38" i="16"/>
  <c r="AE31" i="16"/>
  <c r="AD24" i="16"/>
  <c r="AD19" i="16"/>
  <c r="AD17" i="16"/>
  <c r="AE34" i="16"/>
  <c r="AE45" i="16"/>
  <c r="AD16" i="16"/>
  <c r="AE69" i="16"/>
  <c r="AD43" i="16"/>
  <c r="AD18" i="16"/>
  <c r="AD56" i="16"/>
  <c r="AD8" i="16"/>
  <c r="AE17" i="16"/>
  <c r="AE49" i="16"/>
  <c r="AD28" i="16"/>
  <c r="AE37" i="16"/>
  <c r="AD31" i="16"/>
  <c r="AD30" i="16"/>
  <c r="AD10" i="16"/>
  <c r="AD58" i="16"/>
  <c r="AD63" i="16"/>
  <c r="AE39" i="16"/>
  <c r="AE68" i="16"/>
  <c r="AD26" i="16"/>
  <c r="AE66" i="16"/>
  <c r="AD41" i="16"/>
  <c r="AD49" i="16"/>
  <c r="AE41" i="16"/>
  <c r="AD50" i="16"/>
  <c r="AE51" i="16"/>
  <c r="AD37" i="16"/>
  <c r="AE60" i="16"/>
  <c r="AD11" i="16"/>
  <c r="AE23" i="16"/>
  <c r="AE53" i="16"/>
  <c r="AE40" i="16"/>
  <c r="AD33" i="16"/>
  <c r="AD9" i="16"/>
  <c r="AD12" i="16"/>
  <c r="AD62" i="16"/>
  <c r="AE27" i="16"/>
  <c r="AE20" i="16"/>
  <c r="AD51" i="16"/>
  <c r="AE36" i="16"/>
  <c r="AE48" i="16"/>
  <c r="AE8" i="16"/>
  <c r="AD39" i="16"/>
  <c r="AD68" i="16"/>
  <c r="AE58" i="16"/>
  <c r="AD47" i="16"/>
  <c r="AD60" i="16"/>
  <c r="AE24" i="16"/>
  <c r="AD13" i="16"/>
  <c r="AE28" i="16"/>
  <c r="AE26" i="16"/>
  <c r="AE35" i="16"/>
  <c r="AD66" i="16"/>
  <c r="AD40" i="16"/>
  <c r="AD25" i="16"/>
  <c r="AE9" i="16"/>
  <c r="AE25" i="16"/>
  <c r="AE19" i="16"/>
  <c r="AE13" i="16"/>
  <c r="AD55" i="16"/>
  <c r="AD45" i="16"/>
  <c r="AD36" i="16"/>
  <c r="AD21" i="16"/>
  <c r="AE65" i="16"/>
  <c r="AE67" i="16"/>
  <c r="AE59" i="16"/>
  <c r="AE50" i="16"/>
  <c r="AD14" i="16"/>
  <c r="AE56" i="16"/>
  <c r="AD54" i="16"/>
  <c r="AE54" i="16"/>
  <c r="AD46" i="16"/>
  <c r="AE62" i="16"/>
  <c r="AD38" i="16"/>
  <c r="AD44" i="16"/>
  <c r="AE11" i="16"/>
  <c r="AE63" i="16"/>
  <c r="AD69" i="16"/>
  <c r="AE64" i="16"/>
  <c r="AE18" i="16"/>
  <c r="AE14" i="16"/>
  <c r="AD23" i="16"/>
  <c r="AD57" i="16"/>
  <c r="AD42" i="16"/>
  <c r="AE43" i="16"/>
  <c r="AE57" i="16"/>
  <c r="AD64" i="16"/>
  <c r="AE30" i="16"/>
  <c r="AE55" i="16"/>
  <c r="AD22" i="16"/>
  <c r="AD67" i="16"/>
  <c r="AE16" i="16"/>
  <c r="AE42" i="16"/>
  <c r="AD15" i="16"/>
  <c r="AD48" i="16"/>
  <c r="AE46" i="16"/>
  <c r="AD52" i="16"/>
  <c r="AD29" i="16"/>
  <c r="AD61" i="16"/>
  <c r="AA59" i="13"/>
  <c r="AA25" i="13"/>
  <c r="U200" i="13"/>
  <c r="F24" i="21"/>
  <c r="J24" i="21" s="1"/>
  <c r="Q220" i="13"/>
  <c r="Q213" i="13"/>
  <c r="Q211" i="13"/>
  <c r="Q217" i="13"/>
  <c r="Q215" i="13"/>
  <c r="Q216" i="13"/>
  <c r="Q219" i="13"/>
  <c r="Q212" i="13"/>
  <c r="Q218" i="13"/>
  <c r="Q208" i="13"/>
  <c r="Q221" i="13"/>
  <c r="Q210" i="13"/>
  <c r="Q209" i="13"/>
  <c r="Q214" i="13"/>
  <c r="AA21" i="16"/>
  <c r="AA55" i="24"/>
  <c r="AA36" i="25"/>
  <c r="AA38" i="13"/>
  <c r="AA53" i="25"/>
  <c r="AA55" i="25"/>
  <c r="AA44" i="13"/>
  <c r="AA46" i="16"/>
  <c r="AA28" i="24"/>
  <c r="AA33" i="24"/>
  <c r="AA35" i="16"/>
  <c r="AL38" i="24"/>
  <c r="AM38" i="24" s="1"/>
  <c r="AL46" i="24"/>
  <c r="AM46" i="24" s="1"/>
  <c r="AL53" i="24"/>
  <c r="AM53" i="24" s="1"/>
  <c r="AL23" i="24"/>
  <c r="AM23" i="24" s="1"/>
  <c r="AL37" i="24"/>
  <c r="AM37" i="24" s="1"/>
  <c r="AL55" i="24"/>
  <c r="AM55" i="24" s="1"/>
  <c r="AL35" i="24"/>
  <c r="AM35" i="24" s="1"/>
  <c r="AL69" i="24"/>
  <c r="AM69" i="24" s="1"/>
  <c r="AL39" i="24"/>
  <c r="AM39" i="24" s="1"/>
  <c r="AL20" i="24"/>
  <c r="AM20" i="24" s="1"/>
  <c r="AL40" i="24"/>
  <c r="AM40" i="24" s="1"/>
  <c r="AL44" i="24"/>
  <c r="G71" i="21" s="1"/>
  <c r="K71" i="21" s="1"/>
  <c r="AL21" i="24"/>
  <c r="AM21" i="24" s="1"/>
  <c r="AL49" i="24"/>
  <c r="AL30" i="24"/>
  <c r="AM30" i="24" s="1"/>
  <c r="AL51" i="24"/>
  <c r="AM51" i="24" s="1"/>
  <c r="AL36" i="24"/>
  <c r="AM36" i="24" s="1"/>
  <c r="AL8" i="24"/>
  <c r="AL47" i="24"/>
  <c r="AM47" i="24" s="1"/>
  <c r="AL61" i="24"/>
  <c r="AM61" i="24" s="1"/>
  <c r="AL68" i="24"/>
  <c r="AM68" i="24" s="1"/>
  <c r="AL14" i="24"/>
  <c r="AM14" i="24" s="1"/>
  <c r="AL58" i="24"/>
  <c r="AM58" i="24" s="1"/>
  <c r="AL25" i="24"/>
  <c r="AM25" i="24" s="1"/>
  <c r="AL43" i="24"/>
  <c r="AM43" i="24" s="1"/>
  <c r="AL65" i="24"/>
  <c r="AM65" i="24" s="1"/>
  <c r="AL56" i="24"/>
  <c r="AM56" i="24" s="1"/>
  <c r="AL17" i="24"/>
  <c r="AM17" i="24" s="1"/>
  <c r="AL33" i="24"/>
  <c r="AM33" i="24" s="1"/>
  <c r="AL42" i="24"/>
  <c r="AL50" i="24"/>
  <c r="AM50" i="24" s="1"/>
  <c r="AL52" i="24"/>
  <c r="AM52" i="24" s="1"/>
  <c r="AL22" i="24"/>
  <c r="AM22" i="24" s="1"/>
  <c r="AL54" i="24"/>
  <c r="AL63" i="24"/>
  <c r="AM63" i="24" s="1"/>
  <c r="AL10" i="24"/>
  <c r="AM10" i="24" s="1"/>
  <c r="AL41" i="24"/>
  <c r="AM41" i="24" s="1"/>
  <c r="AL48" i="24"/>
  <c r="AM48" i="24" s="1"/>
  <c r="AL62" i="24"/>
  <c r="AM62" i="24" s="1"/>
  <c r="AL45" i="24"/>
  <c r="AL60" i="24"/>
  <c r="AM60" i="24" s="1"/>
  <c r="AL64" i="24"/>
  <c r="AM64" i="24" s="1"/>
  <c r="AL26" i="24"/>
  <c r="AM26" i="24" s="1"/>
  <c r="AL57" i="24"/>
  <c r="AM57" i="24" s="1"/>
  <c r="AL31" i="24"/>
  <c r="AM31" i="24" s="1"/>
  <c r="AL32" i="24"/>
  <c r="AM32" i="24" s="1"/>
  <c r="AL9" i="24"/>
  <c r="AM9" i="24" s="1"/>
  <c r="AL12" i="24"/>
  <c r="AM12" i="24" s="1"/>
  <c r="AL28" i="24"/>
  <c r="AM28" i="24" s="1"/>
  <c r="AL67" i="24"/>
  <c r="AM67" i="24" s="1"/>
  <c r="AL15" i="24"/>
  <c r="AL66" i="24"/>
  <c r="AL11" i="24"/>
  <c r="AL29" i="24"/>
  <c r="AM29" i="24" s="1"/>
  <c r="AL59" i="24"/>
  <c r="AM59" i="24" s="1"/>
  <c r="AL13" i="24"/>
  <c r="AM13" i="24" s="1"/>
  <c r="AL16" i="24"/>
  <c r="AM16" i="24" s="1"/>
  <c r="AL34" i="24"/>
  <c r="AM34" i="24" s="1"/>
  <c r="AL27" i="24"/>
  <c r="AM27" i="24" s="1"/>
  <c r="AL19" i="24"/>
  <c r="AM19" i="24" s="1"/>
  <c r="AL24" i="24"/>
  <c r="AM24" i="24" s="1"/>
  <c r="AL18" i="24"/>
  <c r="AM18" i="24" s="1"/>
  <c r="AA41" i="13"/>
  <c r="AA54" i="13"/>
  <c r="AA27" i="16"/>
  <c r="AA8" i="16"/>
  <c r="AT38" i="16"/>
  <c r="AT67" i="16"/>
  <c r="AT41" i="16"/>
  <c r="AT68" i="16"/>
  <c r="AT29" i="16"/>
  <c r="AT42" i="16"/>
  <c r="AT30" i="16"/>
  <c r="AT37" i="16"/>
  <c r="AT64" i="16"/>
  <c r="AT10" i="16"/>
  <c r="AT22" i="16"/>
  <c r="AT32" i="16"/>
  <c r="AT36" i="16"/>
  <c r="AT44" i="16"/>
  <c r="AT52" i="16"/>
  <c r="AT51" i="16"/>
  <c r="AT49" i="16"/>
  <c r="AT54" i="16"/>
  <c r="AT50" i="16"/>
  <c r="AT63" i="16"/>
  <c r="AT21" i="16"/>
  <c r="AT33" i="16"/>
  <c r="AT61" i="16"/>
  <c r="AT16" i="16"/>
  <c r="AT60" i="16"/>
  <c r="AT43" i="16"/>
  <c r="AT13" i="16"/>
  <c r="AP8" i="16"/>
  <c r="AT8" i="16" s="1"/>
  <c r="AT35" i="16"/>
  <c r="AT15" i="16"/>
  <c r="AT66" i="16"/>
  <c r="AT17" i="16"/>
  <c r="AT69" i="16"/>
  <c r="AT58" i="16"/>
  <c r="AT56" i="16"/>
  <c r="AT12" i="16"/>
  <c r="AT25" i="16"/>
  <c r="AT39" i="16"/>
  <c r="AT45" i="16"/>
  <c r="AT9" i="16"/>
  <c r="AT40" i="16"/>
  <c r="AT27" i="16"/>
  <c r="AT65" i="16"/>
  <c r="AT57" i="16"/>
  <c r="AT24" i="16"/>
  <c r="AT14" i="16"/>
  <c r="AT31" i="16"/>
  <c r="AT46" i="16"/>
  <c r="AT26" i="16"/>
  <c r="AT59" i="16"/>
  <c r="AT18" i="16"/>
  <c r="AT20" i="16"/>
  <c r="AT34" i="16"/>
  <c r="AT47" i="16"/>
  <c r="AT62" i="16"/>
  <c r="AT48" i="16"/>
  <c r="AT55" i="16"/>
  <c r="AT19" i="16"/>
  <c r="AT53" i="16"/>
  <c r="AT23" i="16"/>
  <c r="AT28" i="16"/>
  <c r="AT11" i="16"/>
  <c r="AA19" i="16"/>
  <c r="AA57" i="25"/>
  <c r="AA40" i="25"/>
  <c r="AA13" i="13"/>
  <c r="AA9" i="13"/>
  <c r="AA43" i="16"/>
  <c r="AA31" i="16"/>
  <c r="AA34" i="24"/>
  <c r="AA43" i="24"/>
  <c r="AA13" i="25"/>
  <c r="AA53" i="13"/>
  <c r="AA35" i="13"/>
  <c r="AA62" i="24"/>
  <c r="G26" i="21"/>
  <c r="K26" i="21" s="1"/>
  <c r="U202" i="24"/>
  <c r="U203" i="24"/>
  <c r="G27" i="21"/>
  <c r="K27" i="21" s="1"/>
  <c r="AA18" i="25"/>
  <c r="AA14" i="25"/>
  <c r="AA50" i="25"/>
  <c r="U200" i="25"/>
  <c r="AA20" i="13"/>
  <c r="AA12" i="16"/>
  <c r="AA64" i="25"/>
  <c r="AA12" i="25"/>
  <c r="AA24" i="13"/>
  <c r="E21" i="21"/>
  <c r="U197" i="16"/>
  <c r="Q199" i="16"/>
  <c r="AA62" i="16"/>
  <c r="AA18" i="24"/>
  <c r="AA20" i="24"/>
  <c r="AA49" i="25"/>
  <c r="AA23" i="13"/>
  <c r="AA26" i="16"/>
  <c r="AA67" i="16"/>
  <c r="AA42" i="25"/>
  <c r="AA61" i="25"/>
  <c r="F21" i="21"/>
  <c r="J21" i="21" s="1"/>
  <c r="U197" i="13"/>
  <c r="Q199" i="13"/>
  <c r="AA39" i="13"/>
  <c r="E18" i="21"/>
  <c r="U194" i="16"/>
  <c r="AA14" i="16"/>
  <c r="AA54" i="24"/>
  <c r="AD28" i="24"/>
  <c r="AE43" i="24"/>
  <c r="AE35" i="24"/>
  <c r="AE25" i="24"/>
  <c r="AD33" i="24"/>
  <c r="AD16" i="24"/>
  <c r="AE23" i="24"/>
  <c r="AD19" i="24"/>
  <c r="AD24" i="24"/>
  <c r="AD17" i="24"/>
  <c r="AD29" i="24"/>
  <c r="AE14" i="24"/>
  <c r="AE11" i="24"/>
  <c r="AE59" i="24"/>
  <c r="AE58" i="24"/>
  <c r="AE47" i="24"/>
  <c r="AD10" i="24"/>
  <c r="AE48" i="24"/>
  <c r="AE50" i="24"/>
  <c r="AD58" i="24"/>
  <c r="AD39" i="24"/>
  <c r="AD12" i="24"/>
  <c r="AD8" i="24"/>
  <c r="AD34" i="24"/>
  <c r="AD32" i="24"/>
  <c r="AD67" i="24"/>
  <c r="AE42" i="24"/>
  <c r="AE39" i="24"/>
  <c r="AD30" i="24"/>
  <c r="AD37" i="24"/>
  <c r="AE9" i="24"/>
  <c r="AE53" i="24"/>
  <c r="AE27" i="24"/>
  <c r="AD21" i="24"/>
  <c r="AD55" i="24"/>
  <c r="AD69" i="24"/>
  <c r="AD18" i="24"/>
  <c r="AE20" i="24"/>
  <c r="AE22" i="24"/>
  <c r="AE46" i="24"/>
  <c r="AE51" i="24"/>
  <c r="AD59" i="24"/>
  <c r="AD51" i="24"/>
  <c r="AD26" i="24"/>
  <c r="AD36" i="24"/>
  <c r="AE44" i="24"/>
  <c r="AD11" i="24"/>
  <c r="AE12" i="24"/>
  <c r="AD43" i="24"/>
  <c r="AD15" i="24"/>
  <c r="AD23" i="24"/>
  <c r="AD25" i="24"/>
  <c r="AD68" i="24"/>
  <c r="AE28" i="24"/>
  <c r="AE52" i="24"/>
  <c r="AE41" i="24"/>
  <c r="AE30" i="24"/>
  <c r="AE33" i="24"/>
  <c r="AE49" i="24"/>
  <c r="AE64" i="24"/>
  <c r="AD54" i="24"/>
  <c r="AE60" i="24"/>
  <c r="AD64" i="24"/>
  <c r="AD62" i="24"/>
  <c r="AD22" i="24"/>
  <c r="AE62" i="24"/>
  <c r="AE32" i="24"/>
  <c r="AD46" i="24"/>
  <c r="AE56" i="24"/>
  <c r="AD48" i="24"/>
  <c r="AD13" i="24"/>
  <c r="AE17" i="24"/>
  <c r="AE61" i="24"/>
  <c r="AE34" i="24"/>
  <c r="AE24" i="24"/>
  <c r="AD50" i="24"/>
  <c r="AE67" i="24"/>
  <c r="AD38" i="24"/>
  <c r="AD42" i="24"/>
  <c r="AE37" i="24"/>
  <c r="AD61" i="24"/>
  <c r="AE65" i="24"/>
  <c r="AE13" i="24"/>
  <c r="AD49" i="24"/>
  <c r="AE55" i="24"/>
  <c r="AD45" i="24"/>
  <c r="AE8" i="24"/>
  <c r="AD65" i="24"/>
  <c r="AD52" i="24"/>
  <c r="AD40" i="24"/>
  <c r="AE63" i="24"/>
  <c r="AD31" i="24"/>
  <c r="AE40" i="24"/>
  <c r="AD60" i="24"/>
  <c r="AD57" i="24"/>
  <c r="AE66" i="24"/>
  <c r="AE18" i="24"/>
  <c r="AE15" i="24"/>
  <c r="AE38" i="24"/>
  <c r="AD63" i="24"/>
  <c r="AD66" i="24"/>
  <c r="AE57" i="24"/>
  <c r="AD35" i="24"/>
  <c r="AD47" i="24"/>
  <c r="AD41" i="24"/>
  <c r="AD14" i="24"/>
  <c r="AE45" i="24"/>
  <c r="AE69" i="24"/>
  <c r="AE21" i="24"/>
  <c r="AE26" i="24"/>
  <c r="AD56" i="24"/>
  <c r="AE31" i="24"/>
  <c r="AD44" i="24"/>
  <c r="AD20" i="24"/>
  <c r="AE10" i="24"/>
  <c r="AE29" i="24"/>
  <c r="AE19" i="24"/>
  <c r="AE54" i="24"/>
  <c r="AD53" i="24"/>
  <c r="AE68" i="24"/>
  <c r="AD27" i="24"/>
  <c r="AE16" i="24"/>
  <c r="AD9" i="24"/>
  <c r="AE36" i="24"/>
  <c r="AA36" i="24"/>
  <c r="AA23" i="25"/>
  <c r="AA65" i="16"/>
  <c r="AA17" i="16"/>
  <c r="AA48" i="24"/>
  <c r="Q212" i="24"/>
  <c r="Q214" i="24"/>
  <c r="Q216" i="24"/>
  <c r="Q210" i="24"/>
  <c r="Q215" i="24"/>
  <c r="Q209" i="24"/>
  <c r="Q218" i="24"/>
  <c r="Q208" i="24"/>
  <c r="Q213" i="24"/>
  <c r="Q211" i="24"/>
  <c r="Q217" i="24"/>
  <c r="Q219" i="24"/>
  <c r="Q220" i="24"/>
  <c r="Q221" i="24"/>
  <c r="AA38" i="16"/>
  <c r="AA13" i="24"/>
  <c r="AA38" i="24"/>
  <c r="AA52" i="24"/>
  <c r="U197" i="25"/>
  <c r="Q199" i="25"/>
  <c r="AA17" i="25"/>
  <c r="AI39" i="25"/>
  <c r="AH47" i="25"/>
  <c r="AI63" i="25"/>
  <c r="AH40" i="25"/>
  <c r="AI47" i="25"/>
  <c r="AH24" i="25"/>
  <c r="AH36" i="25"/>
  <c r="AI20" i="25"/>
  <c r="AH57" i="25"/>
  <c r="AI51" i="25"/>
  <c r="AI53" i="25"/>
  <c r="AH45" i="25"/>
  <c r="AH54" i="25"/>
  <c r="AH22" i="25"/>
  <c r="AH44" i="25"/>
  <c r="AH9" i="25"/>
  <c r="AI15" i="25"/>
  <c r="AH41" i="25"/>
  <c r="AH62" i="25"/>
  <c r="AH14" i="25"/>
  <c r="AI37" i="25"/>
  <c r="AI22" i="25"/>
  <c r="AH21" i="25"/>
  <c r="AH39" i="25"/>
  <c r="AI59" i="25"/>
  <c r="AI17" i="25"/>
  <c r="AH53" i="25"/>
  <c r="AI25" i="25"/>
  <c r="AH18" i="25"/>
  <c r="AI10" i="25"/>
  <c r="AI24" i="25"/>
  <c r="AI33" i="25"/>
  <c r="AI46" i="25"/>
  <c r="AI62" i="25"/>
  <c r="AH11" i="25"/>
  <c r="AI66" i="25"/>
  <c r="AH26" i="25"/>
  <c r="AI23" i="25"/>
  <c r="AI18" i="25"/>
  <c r="AH10" i="25"/>
  <c r="AI48" i="25"/>
  <c r="AH63" i="25"/>
  <c r="AH27" i="25"/>
  <c r="AI65" i="25"/>
  <c r="AH68" i="25"/>
  <c r="AH34" i="25"/>
  <c r="AH50" i="25"/>
  <c r="AH51" i="25"/>
  <c r="AH12" i="25"/>
  <c r="AI55" i="25"/>
  <c r="AH30" i="25"/>
  <c r="AI28" i="25"/>
  <c r="AI26" i="25"/>
  <c r="AH38" i="25"/>
  <c r="AH23" i="25"/>
  <c r="AH46" i="25"/>
  <c r="AI52" i="25"/>
  <c r="AI40" i="25"/>
  <c r="AI27" i="25"/>
  <c r="AH52" i="25"/>
  <c r="AI32" i="25"/>
  <c r="AH48" i="25"/>
  <c r="AI57" i="25"/>
  <c r="AH19" i="25"/>
  <c r="AH15" i="25"/>
  <c r="AH29" i="25"/>
  <c r="AH55" i="25"/>
  <c r="AH60" i="25"/>
  <c r="AI31" i="25"/>
  <c r="AI44" i="25"/>
  <c r="AI11" i="25"/>
  <c r="AI38" i="25"/>
  <c r="AI64" i="25"/>
  <c r="AH16" i="25"/>
  <c r="AI12" i="25"/>
  <c r="AH35" i="25"/>
  <c r="AI58" i="25"/>
  <c r="AH49" i="25"/>
  <c r="AH66" i="25"/>
  <c r="AI16" i="25"/>
  <c r="AH28" i="25"/>
  <c r="AH56" i="25"/>
  <c r="AH25" i="25"/>
  <c r="AH17" i="25"/>
  <c r="AH42" i="25"/>
  <c r="AI56" i="25"/>
  <c r="AH13" i="25"/>
  <c r="AI9" i="25"/>
  <c r="AH65" i="25"/>
  <c r="AI61" i="25"/>
  <c r="AI68" i="25"/>
  <c r="AH69" i="25"/>
  <c r="AH31" i="25"/>
  <c r="AI21" i="25"/>
  <c r="AI29" i="25"/>
  <c r="AI43" i="25"/>
  <c r="AH37" i="25"/>
  <c r="AI60" i="25"/>
  <c r="AI50" i="25"/>
  <c r="AI69" i="25"/>
  <c r="AH61" i="25"/>
  <c r="AI42" i="25"/>
  <c r="AI19" i="25"/>
  <c r="AI35" i="25"/>
  <c r="AH59" i="25"/>
  <c r="AH33" i="25"/>
  <c r="AI30" i="25"/>
  <c r="AI36" i="25"/>
  <c r="AH20" i="25"/>
  <c r="AH67" i="25"/>
  <c r="AI49" i="25"/>
  <c r="AH64" i="25"/>
  <c r="AI13" i="25"/>
  <c r="AI45" i="25"/>
  <c r="AI41" i="25"/>
  <c r="AH32" i="25"/>
  <c r="AI54" i="25"/>
  <c r="AI8" i="25"/>
  <c r="AH8" i="25"/>
  <c r="AI34" i="25"/>
  <c r="AI67" i="25"/>
  <c r="AI14" i="25"/>
  <c r="AH43" i="25"/>
  <c r="AH58" i="25"/>
  <c r="AA69" i="13"/>
  <c r="AT64" i="13"/>
  <c r="AT40" i="13"/>
  <c r="AT68" i="13"/>
  <c r="AT20" i="13"/>
  <c r="AT59" i="13"/>
  <c r="AT52" i="13"/>
  <c r="AT58" i="13"/>
  <c r="AT37" i="13"/>
  <c r="AT21" i="13"/>
  <c r="AT32" i="13"/>
  <c r="AT66" i="13"/>
  <c r="AT53" i="13"/>
  <c r="AT50" i="13"/>
  <c r="AT25" i="13"/>
  <c r="AT44" i="13"/>
  <c r="AT23" i="13"/>
  <c r="AT11" i="13"/>
  <c r="AT34" i="13"/>
  <c r="AT39" i="13"/>
  <c r="AT69" i="13"/>
  <c r="AT36" i="13"/>
  <c r="AT18" i="13"/>
  <c r="AT61" i="13"/>
  <c r="AT46" i="13"/>
  <c r="AT15" i="13"/>
  <c r="AT27" i="13"/>
  <c r="AT10" i="13"/>
  <c r="AT19" i="13"/>
  <c r="AT12" i="13"/>
  <c r="AT13" i="13"/>
  <c r="AT63" i="13"/>
  <c r="AT43" i="13"/>
  <c r="AT14" i="13"/>
  <c r="AT48" i="13"/>
  <c r="AT33" i="13"/>
  <c r="AT22" i="13"/>
  <c r="AT29" i="13"/>
  <c r="AT45" i="13"/>
  <c r="AT67" i="13"/>
  <c r="AT41" i="13"/>
  <c r="AT16" i="13"/>
  <c r="AT31" i="13"/>
  <c r="AT17" i="13"/>
  <c r="AT47" i="13"/>
  <c r="AT26" i="13"/>
  <c r="AT24" i="13"/>
  <c r="AT9" i="13"/>
  <c r="AT65" i="13"/>
  <c r="AT28" i="13"/>
  <c r="AT57" i="13"/>
  <c r="AP8" i="13"/>
  <c r="AT8" i="13" s="1"/>
  <c r="AT51" i="13"/>
  <c r="AT30" i="13"/>
  <c r="AT62" i="13"/>
  <c r="AT56" i="13"/>
  <c r="AT55" i="13"/>
  <c r="AT38" i="13"/>
  <c r="AT35" i="13"/>
  <c r="AT49" i="13"/>
  <c r="AT42" i="13"/>
  <c r="AT60" i="13"/>
  <c r="AT54" i="13"/>
  <c r="AA8" i="13"/>
  <c r="AA39" i="16"/>
  <c r="AA13" i="16"/>
  <c r="AA63" i="25"/>
  <c r="AA14" i="13"/>
  <c r="AA19" i="13"/>
  <c r="U193" i="16"/>
  <c r="E17" i="21"/>
  <c r="AA15" i="16"/>
  <c r="AA68" i="25"/>
  <c r="AA15" i="25"/>
  <c r="AA30" i="13"/>
  <c r="AA26" i="13"/>
  <c r="F18" i="21"/>
  <c r="J18" i="21" s="1"/>
  <c r="U194" i="13"/>
  <c r="AA59" i="24"/>
  <c r="AA45" i="25"/>
  <c r="AA16" i="25"/>
  <c r="AA33" i="13"/>
  <c r="U193" i="13"/>
  <c r="F17" i="21"/>
  <c r="J17" i="21" s="1"/>
  <c r="AA16" i="16"/>
  <c r="AA29" i="24"/>
  <c r="AA53" i="24"/>
  <c r="AA27" i="25"/>
  <c r="AA48" i="25"/>
  <c r="AA47" i="13"/>
  <c r="AA36" i="13"/>
  <c r="U203" i="16"/>
  <c r="E27" i="21"/>
  <c r="U202" i="16"/>
  <c r="E26" i="21"/>
  <c r="AA16" i="24"/>
  <c r="U195" i="24"/>
  <c r="G19" i="21"/>
  <c r="K19" i="21" s="1"/>
  <c r="AA65" i="25"/>
  <c r="AA28" i="25"/>
  <c r="AA32" i="16"/>
  <c r="AA49" i="16"/>
  <c r="AA51" i="24"/>
  <c r="AA42" i="13"/>
  <c r="AA36" i="16"/>
  <c r="Q227" i="24"/>
  <c r="Q226" i="24"/>
  <c r="Q225" i="24"/>
  <c r="Q228" i="24"/>
  <c r="AA37" i="25"/>
  <c r="AA34" i="13"/>
  <c r="AA63" i="24"/>
  <c r="U93" i="25"/>
  <c r="U26" i="25"/>
  <c r="U9" i="25"/>
  <c r="U175" i="25"/>
  <c r="U88" i="25"/>
  <c r="U172" i="25"/>
  <c r="U162" i="25"/>
  <c r="U39" i="25"/>
  <c r="U85" i="25"/>
  <c r="U167" i="25"/>
  <c r="U166" i="25"/>
  <c r="U113" i="25"/>
  <c r="U36" i="25"/>
  <c r="U42" i="25"/>
  <c r="U109" i="25"/>
  <c r="U164" i="25"/>
  <c r="U68" i="25"/>
  <c r="U74" i="25"/>
  <c r="U133" i="25"/>
  <c r="U75" i="25"/>
  <c r="U159" i="25"/>
  <c r="U119" i="25"/>
  <c r="U124" i="25"/>
  <c r="U12" i="25"/>
  <c r="U28" i="25"/>
  <c r="U79" i="25"/>
  <c r="U116" i="25"/>
  <c r="U114" i="25"/>
  <c r="U27" i="25"/>
  <c r="U72" i="25"/>
  <c r="U44" i="25"/>
  <c r="U14" i="25"/>
  <c r="U128" i="25"/>
  <c r="U107" i="25"/>
  <c r="U143" i="25"/>
  <c r="U87" i="25"/>
  <c r="U69" i="25"/>
  <c r="U118" i="25"/>
  <c r="U141" i="25"/>
  <c r="U174" i="25"/>
  <c r="U179" i="25"/>
  <c r="U51" i="25"/>
  <c r="U138" i="25"/>
  <c r="U10" i="25"/>
  <c r="U81" i="25"/>
  <c r="U86" i="25"/>
  <c r="U178" i="25"/>
  <c r="U84" i="25"/>
  <c r="U157" i="25"/>
  <c r="U33" i="25"/>
  <c r="U105" i="25"/>
  <c r="U20" i="25"/>
  <c r="U169" i="25"/>
  <c r="U144" i="25"/>
  <c r="U70" i="25"/>
  <c r="U134" i="25"/>
  <c r="U83" i="25"/>
  <c r="U66" i="25"/>
  <c r="U50" i="25"/>
  <c r="U171" i="25"/>
  <c r="U132" i="25"/>
  <c r="U95" i="25"/>
  <c r="U38" i="25"/>
  <c r="U13" i="25"/>
  <c r="U99" i="25"/>
  <c r="U24" i="25"/>
  <c r="U140" i="25"/>
  <c r="U125" i="25"/>
  <c r="U165" i="25"/>
  <c r="U139" i="25"/>
  <c r="U146" i="25"/>
  <c r="U90" i="25"/>
  <c r="U45" i="25"/>
  <c r="U54" i="25"/>
  <c r="U43" i="25"/>
  <c r="U52" i="25"/>
  <c r="U117" i="25"/>
  <c r="U53" i="25"/>
  <c r="U173" i="25"/>
  <c r="U147" i="25"/>
  <c r="U18" i="25"/>
  <c r="U41" i="25"/>
  <c r="U97" i="25"/>
  <c r="U55" i="25"/>
  <c r="U37" i="25"/>
  <c r="U91" i="25"/>
  <c r="U34" i="25"/>
  <c r="U23" i="25"/>
  <c r="U110" i="25"/>
  <c r="U153" i="25"/>
  <c r="U80" i="25"/>
  <c r="U108" i="25"/>
  <c r="U115" i="25"/>
  <c r="U106" i="25"/>
  <c r="U35" i="25"/>
  <c r="U57" i="25"/>
  <c r="U58" i="25"/>
  <c r="U60" i="25"/>
  <c r="U77" i="25"/>
  <c r="U22" i="25"/>
  <c r="U121" i="25"/>
  <c r="U78" i="25"/>
  <c r="U177" i="25"/>
  <c r="U149" i="25"/>
  <c r="U73" i="25"/>
  <c r="U71" i="25"/>
  <c r="U89" i="25"/>
  <c r="U65" i="25"/>
  <c r="U137" i="25"/>
  <c r="U168" i="25"/>
  <c r="U16" i="25"/>
  <c r="U48" i="25"/>
  <c r="U130" i="25"/>
  <c r="U61" i="25"/>
  <c r="U127" i="25"/>
  <c r="U32" i="25"/>
  <c r="U30" i="25"/>
  <c r="U31" i="25"/>
  <c r="U131" i="25"/>
  <c r="U155" i="25"/>
  <c r="U76" i="25"/>
  <c r="U145" i="25"/>
  <c r="U158" i="25"/>
  <c r="U120" i="25"/>
  <c r="U112" i="25"/>
  <c r="U47" i="25"/>
  <c r="U160" i="25"/>
  <c r="U135" i="25"/>
  <c r="U56" i="25"/>
  <c r="U11" i="25"/>
  <c r="U94" i="25"/>
  <c r="U25" i="25"/>
  <c r="U82" i="25"/>
  <c r="U103" i="25"/>
  <c r="U170" i="25"/>
  <c r="U163" i="25"/>
  <c r="U156" i="25"/>
  <c r="U176" i="25"/>
  <c r="U122" i="25"/>
  <c r="U102" i="25"/>
  <c r="U49" i="25"/>
  <c r="U29" i="25"/>
  <c r="U123" i="25"/>
  <c r="U111" i="25"/>
  <c r="U17" i="25"/>
  <c r="U150" i="25"/>
  <c r="U59" i="25"/>
  <c r="U152" i="25"/>
  <c r="U161" i="25"/>
  <c r="U101" i="25"/>
  <c r="U142" i="25"/>
  <c r="U136" i="25"/>
  <c r="U63" i="25"/>
  <c r="U151" i="25"/>
  <c r="U154" i="25"/>
  <c r="U19" i="25"/>
  <c r="U67" i="25"/>
  <c r="U92" i="25"/>
  <c r="U8" i="25"/>
  <c r="U148" i="25"/>
  <c r="U104" i="25"/>
  <c r="U98" i="25"/>
  <c r="U40" i="25"/>
  <c r="U96" i="25"/>
  <c r="U126" i="25"/>
  <c r="U100" i="25"/>
  <c r="U64" i="25"/>
  <c r="U21" i="25"/>
  <c r="U62" i="25"/>
  <c r="U15" i="25"/>
  <c r="U129" i="25"/>
  <c r="U46" i="25"/>
  <c r="AA65" i="13"/>
  <c r="F8" i="21"/>
  <c r="J8" i="21" s="1"/>
  <c r="U184" i="13"/>
  <c r="U230" i="13"/>
  <c r="Q240" i="13"/>
  <c r="U240" i="13" s="1"/>
  <c r="AA40" i="13"/>
  <c r="AA47" i="16"/>
  <c r="AA25" i="25"/>
  <c r="AA27" i="24"/>
  <c r="AA22" i="24"/>
  <c r="AA46" i="24"/>
  <c r="E58" i="21"/>
  <c r="E64" i="21"/>
  <c r="E63" i="21"/>
  <c r="E60" i="21"/>
  <c r="E57" i="21"/>
  <c r="E61" i="21"/>
  <c r="E56" i="21"/>
  <c r="E59" i="21"/>
  <c r="E62" i="21"/>
  <c r="AN8" i="16"/>
  <c r="AO33" i="16" s="1"/>
  <c r="AM49" i="16"/>
  <c r="AM62" i="16"/>
  <c r="AM45" i="16"/>
  <c r="AM15" i="16"/>
  <c r="AM44" i="16"/>
  <c r="AM54" i="16"/>
  <c r="Q226" i="16"/>
  <c r="Q225" i="16"/>
  <c r="Q228" i="16"/>
  <c r="Q227" i="16"/>
  <c r="U195" i="16"/>
  <c r="E19" i="21"/>
  <c r="AA56" i="13"/>
  <c r="AA58" i="13"/>
  <c r="AA59" i="16"/>
  <c r="AA56" i="16"/>
  <c r="AA28" i="16"/>
  <c r="AA47" i="24"/>
  <c r="AA35" i="24"/>
  <c r="AA66" i="24"/>
  <c r="AA17" i="24"/>
  <c r="AA31" i="13"/>
  <c r="AA61" i="13"/>
  <c r="AL10" i="13"/>
  <c r="AM10" i="13" s="1"/>
  <c r="AL60" i="13"/>
  <c r="AM60" i="13" s="1"/>
  <c r="AL11" i="13"/>
  <c r="AL44" i="13"/>
  <c r="F71" i="21" s="1"/>
  <c r="J71" i="21" s="1"/>
  <c r="AL26" i="13"/>
  <c r="AM26" i="13" s="1"/>
  <c r="AL64" i="13"/>
  <c r="AM64" i="13" s="1"/>
  <c r="AL15" i="13"/>
  <c r="AL17" i="13"/>
  <c r="AM17" i="13" s="1"/>
  <c r="AL58" i="13"/>
  <c r="AM58" i="13" s="1"/>
  <c r="AL40" i="13"/>
  <c r="AM40" i="13" s="1"/>
  <c r="AL62" i="13"/>
  <c r="AL22" i="13"/>
  <c r="AM22" i="13" s="1"/>
  <c r="AL16" i="13"/>
  <c r="AM16" i="13" s="1"/>
  <c r="AL28" i="13"/>
  <c r="AM28" i="13" s="1"/>
  <c r="AL31" i="13"/>
  <c r="AM31" i="13" s="1"/>
  <c r="AL37" i="13"/>
  <c r="AM37" i="13" s="1"/>
  <c r="AL18" i="13"/>
  <c r="AM18" i="13" s="1"/>
  <c r="AL42" i="13"/>
  <c r="AL8" i="13"/>
  <c r="AL35" i="13"/>
  <c r="AM35" i="13" s="1"/>
  <c r="AL43" i="13"/>
  <c r="AM43" i="13" s="1"/>
  <c r="AL23" i="13"/>
  <c r="AM23" i="13" s="1"/>
  <c r="AL13" i="13"/>
  <c r="AM13" i="13" s="1"/>
  <c r="AL24" i="13"/>
  <c r="AM24" i="13" s="1"/>
  <c r="AL63" i="13"/>
  <c r="AM63" i="13" s="1"/>
  <c r="AL69" i="13"/>
  <c r="AM69" i="13" s="1"/>
  <c r="AL25" i="13"/>
  <c r="AM25" i="13" s="1"/>
  <c r="AL54" i="13"/>
  <c r="AL41" i="13"/>
  <c r="AM41" i="13" s="1"/>
  <c r="AL27" i="13"/>
  <c r="AM27" i="13" s="1"/>
  <c r="AL12" i="13"/>
  <c r="AM12" i="13" s="1"/>
  <c r="AL9" i="13"/>
  <c r="AM9" i="13" s="1"/>
  <c r="AL14" i="13"/>
  <c r="AM14" i="13" s="1"/>
  <c r="AL59" i="13"/>
  <c r="AM59" i="13" s="1"/>
  <c r="AL49" i="13"/>
  <c r="AL52" i="13"/>
  <c r="AM52" i="13" s="1"/>
  <c r="AL20" i="13"/>
  <c r="AM20" i="13" s="1"/>
  <c r="AL68" i="13"/>
  <c r="AM68" i="13" s="1"/>
  <c r="AL34" i="13"/>
  <c r="AM34" i="13" s="1"/>
  <c r="AL65" i="13"/>
  <c r="AM65" i="13" s="1"/>
  <c r="AL50" i="13"/>
  <c r="AM50" i="13" s="1"/>
  <c r="AL67" i="13"/>
  <c r="AM67" i="13" s="1"/>
  <c r="AL36" i="13"/>
  <c r="AM36" i="13" s="1"/>
  <c r="AL29" i="13"/>
  <c r="AM29" i="13" s="1"/>
  <c r="AL19" i="13"/>
  <c r="AM19" i="13" s="1"/>
  <c r="AL47" i="13"/>
  <c r="AM47" i="13" s="1"/>
  <c r="AL21" i="13"/>
  <c r="AM21" i="13" s="1"/>
  <c r="AL55" i="13"/>
  <c r="AM55" i="13" s="1"/>
  <c r="AL39" i="13"/>
  <c r="AM39" i="13" s="1"/>
  <c r="AL61" i="13"/>
  <c r="AM61" i="13" s="1"/>
  <c r="AL45" i="13"/>
  <c r="AM45" i="13" s="1"/>
  <c r="AL66" i="13"/>
  <c r="AM66" i="13" s="1"/>
  <c r="AL32" i="13"/>
  <c r="AM32" i="13" s="1"/>
  <c r="AL48" i="13"/>
  <c r="AM48" i="13" s="1"/>
  <c r="AL30" i="13"/>
  <c r="AM30" i="13" s="1"/>
  <c r="AL56" i="13"/>
  <c r="AM56" i="13" s="1"/>
  <c r="AL51" i="13"/>
  <c r="AM51" i="13" s="1"/>
  <c r="AL57" i="13"/>
  <c r="AM57" i="13" s="1"/>
  <c r="AL38" i="13"/>
  <c r="AM38" i="13" s="1"/>
  <c r="AL33" i="13"/>
  <c r="AM33" i="13" s="1"/>
  <c r="AL46" i="13"/>
  <c r="AM46" i="13" s="1"/>
  <c r="AL53" i="13"/>
  <c r="AM53" i="13" s="1"/>
  <c r="U198" i="16"/>
  <c r="E22" i="21"/>
  <c r="U200" i="24"/>
  <c r="G24" i="21"/>
  <c r="K24" i="21" s="1"/>
  <c r="P24" i="21" s="1"/>
  <c r="AA18" i="13"/>
  <c r="AA55" i="13"/>
  <c r="AA25" i="16"/>
  <c r="AA54" i="16"/>
  <c r="AA14" i="24"/>
  <c r="AA64" i="24"/>
  <c r="AA39" i="25"/>
  <c r="Q209" i="25"/>
  <c r="U209" i="25" s="1"/>
  <c r="Q217" i="25"/>
  <c r="U217" i="25" s="1"/>
  <c r="Q211" i="25"/>
  <c r="U211" i="25" s="1"/>
  <c r="Q210" i="25"/>
  <c r="U210" i="25" s="1"/>
  <c r="Q215" i="25"/>
  <c r="Q212" i="25"/>
  <c r="U212" i="25" s="1"/>
  <c r="Q218" i="25"/>
  <c r="U218" i="25" s="1"/>
  <c r="Q216" i="25"/>
  <c r="U216" i="25" s="1"/>
  <c r="Q220" i="25"/>
  <c r="U220" i="25" s="1"/>
  <c r="Q214" i="25"/>
  <c r="U214" i="25" s="1"/>
  <c r="Q208" i="25"/>
  <c r="Q213" i="25"/>
  <c r="U213" i="25" s="1"/>
  <c r="Q219" i="25"/>
  <c r="U219" i="25" s="1"/>
  <c r="Q221" i="25"/>
  <c r="U221" i="25" s="1"/>
  <c r="AA8" i="25"/>
  <c r="U203" i="13"/>
  <c r="F27" i="21"/>
  <c r="J27" i="21" s="1"/>
  <c r="Q226" i="13"/>
  <c r="Q227" i="13"/>
  <c r="Q225" i="13"/>
  <c r="Q228" i="13"/>
  <c r="U193" i="24"/>
  <c r="G17" i="21"/>
  <c r="K17" i="21" s="1"/>
  <c r="AA43" i="25"/>
  <c r="AA58" i="25"/>
  <c r="AA51" i="13"/>
  <c r="U196" i="16"/>
  <c r="E20" i="21"/>
  <c r="AA65" i="24"/>
  <c r="AA60" i="24"/>
  <c r="AA63" i="13"/>
  <c r="AA22" i="13"/>
  <c r="AA17" i="13"/>
  <c r="AA24" i="16"/>
  <c r="AA61" i="16"/>
  <c r="AA50" i="24"/>
  <c r="AA10" i="13"/>
  <c r="AA51" i="16"/>
  <c r="AA29" i="16"/>
  <c r="AA10" i="24"/>
  <c r="AA44" i="24"/>
  <c r="AA38" i="25"/>
  <c r="AA29" i="25"/>
  <c r="U198" i="13"/>
  <c r="F22" i="21"/>
  <c r="J22" i="21" s="1"/>
  <c r="U195" i="13"/>
  <c r="F19" i="21"/>
  <c r="J19" i="21" s="1"/>
  <c r="U184" i="16"/>
  <c r="E8" i="21"/>
  <c r="Q220" i="16"/>
  <c r="Q214" i="16"/>
  <c r="Q215" i="16"/>
  <c r="Q210" i="16"/>
  <c r="Q217" i="16"/>
  <c r="Q216" i="16"/>
  <c r="Q218" i="16"/>
  <c r="Q221" i="16"/>
  <c r="Q209" i="16"/>
  <c r="Q219" i="16"/>
  <c r="Q212" i="16"/>
  <c r="Q211" i="16"/>
  <c r="Q208" i="16"/>
  <c r="Q213" i="16"/>
  <c r="AA10" i="16"/>
  <c r="AA58" i="16"/>
  <c r="AA9" i="24"/>
  <c r="AA66" i="25"/>
  <c r="AA52" i="13"/>
  <c r="AA58" i="24"/>
  <c r="AA39" i="24"/>
  <c r="AA32" i="25"/>
  <c r="AA16" i="13"/>
  <c r="AA27" i="13"/>
  <c r="AE25" i="13"/>
  <c r="AD40" i="13"/>
  <c r="AE22" i="13"/>
  <c r="AE54" i="13"/>
  <c r="AE63" i="13"/>
  <c r="AD44" i="13"/>
  <c r="AD12" i="13"/>
  <c r="AE24" i="13"/>
  <c r="AE30" i="13"/>
  <c r="AE27" i="13"/>
  <c r="AD35" i="13"/>
  <c r="AE23" i="13"/>
  <c r="AD56" i="13"/>
  <c r="AD47" i="13"/>
  <c r="AE39" i="13"/>
  <c r="AE37" i="13"/>
  <c r="AE43" i="13"/>
  <c r="AD69" i="13"/>
  <c r="AD67" i="13"/>
  <c r="AE17" i="13"/>
  <c r="AE64" i="13"/>
  <c r="AE10" i="13"/>
  <c r="AE8" i="13"/>
  <c r="AE47" i="13"/>
  <c r="AE62" i="13"/>
  <c r="AD51" i="13"/>
  <c r="AE57" i="13"/>
  <c r="AD10" i="13"/>
  <c r="AE51" i="13"/>
  <c r="AD42" i="13"/>
  <c r="AD17" i="13"/>
  <c r="AD41" i="13"/>
  <c r="AE52" i="13"/>
  <c r="AE59" i="13"/>
  <c r="AE68" i="13"/>
  <c r="AE56" i="13"/>
  <c r="AD61" i="13"/>
  <c r="AD54" i="13"/>
  <c r="AD21" i="13"/>
  <c r="AE58" i="13"/>
  <c r="AD64" i="13"/>
  <c r="AD36" i="13"/>
  <c r="AD31" i="13"/>
  <c r="AD63" i="13"/>
  <c r="AE49" i="13"/>
  <c r="AE29" i="13"/>
  <c r="AE32" i="13"/>
  <c r="AE16" i="13"/>
  <c r="AE65" i="13"/>
  <c r="AD11" i="13"/>
  <c r="AE13" i="13"/>
  <c r="AE67" i="13"/>
  <c r="AD57" i="13"/>
  <c r="AE26" i="13"/>
  <c r="AD27" i="13"/>
  <c r="AD34" i="13"/>
  <c r="AD24" i="13"/>
  <c r="AE40" i="13"/>
  <c r="AD30" i="13"/>
  <c r="AD66" i="13"/>
  <c r="AE69" i="13"/>
  <c r="AE44" i="13"/>
  <c r="AE38" i="13"/>
  <c r="AE33" i="13"/>
  <c r="AD22" i="13"/>
  <c r="AD32" i="13"/>
  <c r="AD48" i="13"/>
  <c r="AE18" i="13"/>
  <c r="AD55" i="13"/>
  <c r="AE9" i="13"/>
  <c r="AD14" i="13"/>
  <c r="AE60" i="13"/>
  <c r="AD68" i="13"/>
  <c r="AE42" i="13"/>
  <c r="AE12" i="13"/>
  <c r="AD62" i="13"/>
  <c r="AD43" i="13"/>
  <c r="AD13" i="13"/>
  <c r="AE14" i="13"/>
  <c r="AD59" i="13"/>
  <c r="AE19" i="13"/>
  <c r="AD37" i="13"/>
  <c r="AD23" i="13"/>
  <c r="AE34" i="13"/>
  <c r="AE35" i="13"/>
  <c r="AD19" i="13"/>
  <c r="AD28" i="13"/>
  <c r="AD25" i="13"/>
  <c r="AE53" i="13"/>
  <c r="AD52" i="13"/>
  <c r="AE28" i="13"/>
  <c r="AD26" i="13"/>
  <c r="AD45" i="13"/>
  <c r="AD16" i="13"/>
  <c r="AD49" i="13"/>
  <c r="AE45" i="13"/>
  <c r="AD65" i="13"/>
  <c r="AE21" i="13"/>
  <c r="AD39" i="13"/>
  <c r="AE31" i="13"/>
  <c r="AD50" i="13"/>
  <c r="AD33" i="13"/>
  <c r="AD18" i="13"/>
  <c r="AD20" i="13"/>
  <c r="AD15" i="13"/>
  <c r="AE20" i="13"/>
  <c r="AD29" i="13"/>
  <c r="AE15" i="13"/>
  <c r="AE41" i="13"/>
  <c r="AE11" i="13"/>
  <c r="AE36" i="13"/>
  <c r="AE61" i="13"/>
  <c r="AD8" i="13"/>
  <c r="AD9" i="13"/>
  <c r="AE48" i="13"/>
  <c r="AD60" i="13"/>
  <c r="AD53" i="13"/>
  <c r="AD46" i="13"/>
  <c r="AE55" i="13"/>
  <c r="AE46" i="13"/>
  <c r="AE66" i="13"/>
  <c r="AE50" i="13"/>
  <c r="AD38" i="13"/>
  <c r="AD58" i="13"/>
  <c r="AA20" i="16"/>
  <c r="G8" i="21"/>
  <c r="K8" i="21" s="1"/>
  <c r="P8" i="21" s="1"/>
  <c r="U184" i="24"/>
  <c r="AT49" i="24"/>
  <c r="AT68" i="24"/>
  <c r="AT9" i="24"/>
  <c r="AT10" i="24"/>
  <c r="AT67" i="24"/>
  <c r="AT33" i="24"/>
  <c r="AT39" i="24"/>
  <c r="AT12" i="24"/>
  <c r="AT61" i="24"/>
  <c r="AT51" i="24"/>
  <c r="AT40" i="24"/>
  <c r="AT47" i="24"/>
  <c r="AT63" i="24"/>
  <c r="AT38" i="24"/>
  <c r="AT57" i="24"/>
  <c r="AT18" i="24"/>
  <c r="AT50" i="24"/>
  <c r="AT42" i="24"/>
  <c r="AT28" i="24"/>
  <c r="AT43" i="24"/>
  <c r="AT48" i="24"/>
  <c r="AT25" i="24"/>
  <c r="AT36" i="24"/>
  <c r="AT53" i="24"/>
  <c r="AT13" i="24"/>
  <c r="AT31" i="24"/>
  <c r="AT69" i="24"/>
  <c r="AT26" i="24"/>
  <c r="AT45" i="24"/>
  <c r="AT59" i="24"/>
  <c r="AT37" i="24"/>
  <c r="AT19" i="24"/>
  <c r="AP8" i="24"/>
  <c r="AT8" i="24" s="1"/>
  <c r="AT55" i="24"/>
  <c r="AT60" i="24"/>
  <c r="AT64" i="24"/>
  <c r="AT35" i="24"/>
  <c r="AT54" i="24"/>
  <c r="AT65" i="24"/>
  <c r="AT58" i="24"/>
  <c r="AT22" i="24"/>
  <c r="AT52" i="24"/>
  <c r="AT17" i="24"/>
  <c r="AT11" i="24"/>
  <c r="AT62" i="24"/>
  <c r="AT16" i="24"/>
  <c r="AT23" i="24"/>
  <c r="AT14" i="24"/>
  <c r="AT41" i="24"/>
  <c r="AT15" i="24"/>
  <c r="AT32" i="24"/>
  <c r="AT24" i="24"/>
  <c r="AT29" i="24"/>
  <c r="AT56" i="24"/>
  <c r="AT20" i="24"/>
  <c r="AT30" i="24"/>
  <c r="AT27" i="24"/>
  <c r="AT34" i="24"/>
  <c r="AT66" i="24"/>
  <c r="AT44" i="24"/>
  <c r="AT46" i="24"/>
  <c r="AT21" i="24"/>
  <c r="AA44" i="25"/>
  <c r="AA26" i="25"/>
  <c r="AA12" i="24"/>
  <c r="AA26" i="24"/>
  <c r="AA33" i="25"/>
  <c r="AA50" i="13"/>
  <c r="U202" i="13"/>
  <c r="F26" i="21"/>
  <c r="J26" i="21" s="1"/>
  <c r="AA49" i="13"/>
  <c r="AA50" i="16"/>
  <c r="AA22" i="16"/>
  <c r="U197" i="24"/>
  <c r="G21" i="21"/>
  <c r="K21" i="21" s="1"/>
  <c r="P21" i="21" s="1"/>
  <c r="Q199" i="24"/>
  <c r="AA54" i="25"/>
  <c r="AA66" i="13"/>
  <c r="AA15" i="13"/>
  <c r="AA41" i="16"/>
  <c r="AA18" i="16"/>
  <c r="AA62" i="25"/>
  <c r="AA60" i="25"/>
  <c r="AA60" i="16"/>
  <c r="AA34" i="16"/>
  <c r="AA37" i="24"/>
  <c r="AA67" i="24"/>
  <c r="AA59" i="25"/>
  <c r="AA23" i="16"/>
  <c r="AA61" i="24"/>
  <c r="AA56" i="25"/>
  <c r="AA21" i="13"/>
  <c r="AD23" i="25"/>
  <c r="AE49" i="25"/>
  <c r="AD10" i="25"/>
  <c r="AE54" i="25"/>
  <c r="AD35" i="25"/>
  <c r="AE28" i="25"/>
  <c r="AE37" i="25"/>
  <c r="AD69" i="25"/>
  <c r="AE35" i="25"/>
  <c r="AD19" i="25"/>
  <c r="AD30" i="25"/>
  <c r="AE41" i="25"/>
  <c r="AD32" i="25"/>
  <c r="AE39" i="25"/>
  <c r="AD39" i="25"/>
  <c r="AD28" i="25"/>
  <c r="AD58" i="25"/>
  <c r="AE31" i="25"/>
  <c r="AD8" i="25"/>
  <c r="AE63" i="25"/>
  <c r="AD16" i="25"/>
  <c r="AD46" i="25"/>
  <c r="AD14" i="25"/>
  <c r="AD48" i="25"/>
  <c r="AD17" i="25"/>
  <c r="AE18" i="25"/>
  <c r="AE13" i="25"/>
  <c r="AD50" i="25"/>
  <c r="AD61" i="25"/>
  <c r="AE17" i="25"/>
  <c r="AD26" i="25"/>
  <c r="AD37" i="25"/>
  <c r="AD51" i="25"/>
  <c r="AD57" i="25"/>
  <c r="AE48" i="25"/>
  <c r="AD9" i="25"/>
  <c r="AE10" i="25"/>
  <c r="AE42" i="25"/>
  <c r="AD62" i="25"/>
  <c r="AD43" i="25"/>
  <c r="AD11" i="25"/>
  <c r="AE65" i="25"/>
  <c r="AE34" i="25"/>
  <c r="AE50" i="25"/>
  <c r="AD59" i="25"/>
  <c r="AD20" i="25"/>
  <c r="AE61" i="25"/>
  <c r="AE44" i="25"/>
  <c r="AE8" i="25"/>
  <c r="AD60" i="25"/>
  <c r="AE57" i="25"/>
  <c r="AD15" i="25"/>
  <c r="AE43" i="25"/>
  <c r="AD45" i="25"/>
  <c r="AD47" i="25"/>
  <c r="AE25" i="25"/>
  <c r="AD52" i="25"/>
  <c r="AD54" i="25"/>
  <c r="AD29" i="25"/>
  <c r="AD38" i="25"/>
  <c r="AE16" i="25"/>
  <c r="AE21" i="25"/>
  <c r="AD21" i="25"/>
  <c r="AE38" i="25"/>
  <c r="AE26" i="25"/>
  <c r="AE52" i="25"/>
  <c r="AD65" i="25"/>
  <c r="AE69" i="25"/>
  <c r="AE9" i="25"/>
  <c r="AD24" i="25"/>
  <c r="AE46" i="25"/>
  <c r="AD18" i="25"/>
  <c r="AD41" i="25"/>
  <c r="AD31" i="25"/>
  <c r="AE62" i="25"/>
  <c r="AD56" i="25"/>
  <c r="AE56" i="25"/>
  <c r="AD42" i="25"/>
  <c r="AD12" i="25"/>
  <c r="AD27" i="25"/>
  <c r="AE64" i="25"/>
  <c r="AE14" i="25"/>
  <c r="AE12" i="25"/>
  <c r="AD33" i="25"/>
  <c r="AE20" i="25"/>
  <c r="AE30" i="25"/>
  <c r="AD64" i="25"/>
  <c r="AE59" i="25"/>
  <c r="AD66" i="25"/>
  <c r="AE23" i="25"/>
  <c r="AE53" i="25"/>
  <c r="AE33" i="25"/>
  <c r="AE66" i="25"/>
  <c r="AD36" i="25"/>
  <c r="AD49" i="25"/>
  <c r="AD53" i="25"/>
  <c r="AD40" i="25"/>
  <c r="AD67" i="25"/>
  <c r="AE19" i="25"/>
  <c r="AE15" i="25"/>
  <c r="AD44" i="25"/>
  <c r="AE67" i="25"/>
  <c r="AD63" i="25"/>
  <c r="AE40" i="25"/>
  <c r="AE58" i="25"/>
  <c r="AE36" i="25"/>
  <c r="AE47" i="25"/>
  <c r="AD22" i="25"/>
  <c r="AE51" i="25"/>
  <c r="AE11" i="25"/>
  <c r="AD13" i="25"/>
  <c r="AE24" i="25"/>
  <c r="AE55" i="25"/>
  <c r="AE22" i="25"/>
  <c r="AD68" i="25"/>
  <c r="AD25" i="25"/>
  <c r="AE27" i="25"/>
  <c r="AE29" i="25"/>
  <c r="AE45" i="25"/>
  <c r="AE32" i="25"/>
  <c r="AD34" i="25"/>
  <c r="AE60" i="25"/>
  <c r="AE68" i="25"/>
  <c r="AD55" i="25"/>
  <c r="AI40" i="16"/>
  <c r="AH19" i="16"/>
  <c r="AI13" i="16"/>
  <c r="AI64" i="16"/>
  <c r="AH17" i="16"/>
  <c r="AH34" i="16"/>
  <c r="AI24" i="16"/>
  <c r="AH48" i="16"/>
  <c r="AH66" i="16"/>
  <c r="AI45" i="16"/>
  <c r="AI61" i="16"/>
  <c r="AI34" i="16"/>
  <c r="AH68" i="16"/>
  <c r="AI10" i="16"/>
  <c r="AH43" i="16"/>
  <c r="AH51" i="16"/>
  <c r="AH13" i="16"/>
  <c r="AH29" i="16"/>
  <c r="AI43" i="16"/>
  <c r="AI42" i="16"/>
  <c r="AI22" i="16"/>
  <c r="AH26" i="16"/>
  <c r="AH30" i="16"/>
  <c r="AH37" i="16"/>
  <c r="AI63" i="16"/>
  <c r="AI51" i="16"/>
  <c r="AI17" i="16"/>
  <c r="AH42" i="16"/>
  <c r="AI53" i="16"/>
  <c r="AH22" i="16"/>
  <c r="AH11" i="16"/>
  <c r="AH46" i="16"/>
  <c r="AH24" i="16"/>
  <c r="AI56" i="16"/>
  <c r="AH55" i="16"/>
  <c r="AI27" i="16"/>
  <c r="AI54" i="16"/>
  <c r="AH31" i="16"/>
  <c r="AH59" i="16"/>
  <c r="AH21" i="16"/>
  <c r="AH41" i="16"/>
  <c r="AH61" i="16"/>
  <c r="AI35" i="16"/>
  <c r="AH33" i="16"/>
  <c r="AH56" i="16"/>
  <c r="AH35" i="16"/>
  <c r="AI52" i="16"/>
  <c r="AH49" i="16"/>
  <c r="AH47" i="16"/>
  <c r="AH23" i="16"/>
  <c r="AI14" i="16"/>
  <c r="AI26" i="16"/>
  <c r="AI29" i="16"/>
  <c r="AI39" i="16"/>
  <c r="AH50" i="16"/>
  <c r="AI50" i="16"/>
  <c r="AI19" i="16"/>
  <c r="AI8" i="16"/>
  <c r="AI57" i="16"/>
  <c r="AI65" i="16"/>
  <c r="AH54" i="16"/>
  <c r="AH40" i="16"/>
  <c r="AI23" i="16"/>
  <c r="AH32" i="16"/>
  <c r="AH38" i="16"/>
  <c r="AH9" i="16"/>
  <c r="AI21" i="16"/>
  <c r="AH18" i="16"/>
  <c r="AI9" i="16"/>
  <c r="AI59" i="16"/>
  <c r="AI11" i="16"/>
  <c r="AI41" i="16"/>
  <c r="AH12" i="16"/>
  <c r="AH64" i="16"/>
  <c r="AI67" i="16"/>
  <c r="AH16" i="16"/>
  <c r="AH60" i="16"/>
  <c r="AI58" i="16"/>
  <c r="AI62" i="16"/>
  <c r="AI12" i="16"/>
  <c r="AH39" i="16"/>
  <c r="AI15" i="16"/>
  <c r="AH36" i="16"/>
  <c r="AI47" i="16"/>
  <c r="AI44" i="16"/>
  <c r="AH10" i="16"/>
  <c r="AI25" i="16"/>
  <c r="AI31" i="16"/>
  <c r="AH52" i="16"/>
  <c r="AI18" i="16"/>
  <c r="AH28" i="16"/>
  <c r="AH45" i="16"/>
  <c r="AI20" i="16"/>
  <c r="AH14" i="16"/>
  <c r="AI16" i="16"/>
  <c r="AI66" i="16"/>
  <c r="AH25" i="16"/>
  <c r="AH44" i="16"/>
  <c r="AH58" i="16"/>
  <c r="AH67" i="16"/>
  <c r="AI32" i="16"/>
  <c r="AI46" i="16"/>
  <c r="AI48" i="16"/>
  <c r="AI60" i="16"/>
  <c r="AH63" i="16"/>
  <c r="AI37" i="16"/>
  <c r="AH53" i="16"/>
  <c r="AI68" i="16"/>
  <c r="AI30" i="16"/>
  <c r="AH15" i="16"/>
  <c r="AH8" i="16"/>
  <c r="AI28" i="16"/>
  <c r="AH69" i="16"/>
  <c r="AH62" i="16"/>
  <c r="AH20" i="16"/>
  <c r="AI33" i="16"/>
  <c r="AI49" i="16"/>
  <c r="AH27" i="16"/>
  <c r="AI36" i="16"/>
  <c r="AI38" i="16"/>
  <c r="AH57" i="16"/>
  <c r="AH65" i="16"/>
  <c r="AI69" i="16"/>
  <c r="AI55" i="16"/>
  <c r="U70" i="16"/>
  <c r="U73" i="16"/>
  <c r="U100" i="16"/>
  <c r="U120" i="16"/>
  <c r="U129" i="16"/>
  <c r="U168" i="16"/>
  <c r="U169" i="16"/>
  <c r="U115" i="16"/>
  <c r="U170" i="16"/>
  <c r="U22" i="16"/>
  <c r="U176" i="16"/>
  <c r="U119" i="16"/>
  <c r="U104" i="16"/>
  <c r="U128" i="16"/>
  <c r="U9" i="16"/>
  <c r="U34" i="16"/>
  <c r="U11" i="16"/>
  <c r="U166" i="16"/>
  <c r="U111" i="16"/>
  <c r="U28" i="16"/>
  <c r="U175" i="16"/>
  <c r="U159" i="16"/>
  <c r="U20" i="16"/>
  <c r="U154" i="16"/>
  <c r="U132" i="16"/>
  <c r="U59" i="16"/>
  <c r="U161" i="16"/>
  <c r="U87" i="16"/>
  <c r="U67" i="16"/>
  <c r="U24" i="16"/>
  <c r="U145" i="16"/>
  <c r="U124" i="16"/>
  <c r="U102" i="16"/>
  <c r="U143" i="16"/>
  <c r="U30" i="16"/>
  <c r="U37" i="16"/>
  <c r="U177" i="16"/>
  <c r="U113" i="16"/>
  <c r="U66" i="16"/>
  <c r="U118" i="16"/>
  <c r="U89" i="16"/>
  <c r="U12" i="16"/>
  <c r="U83" i="16"/>
  <c r="U48" i="16"/>
  <c r="U62" i="16"/>
  <c r="U32" i="16"/>
  <c r="U85" i="16"/>
  <c r="U95" i="16"/>
  <c r="U93" i="16"/>
  <c r="U69" i="16"/>
  <c r="U49" i="16"/>
  <c r="U10" i="16"/>
  <c r="U141" i="16"/>
  <c r="U162" i="16"/>
  <c r="U27" i="16"/>
  <c r="U14" i="16"/>
  <c r="U92" i="16"/>
  <c r="U90" i="16"/>
  <c r="U86" i="16"/>
  <c r="U36" i="16"/>
  <c r="U43" i="16"/>
  <c r="U68" i="16"/>
  <c r="U53" i="16"/>
  <c r="U41" i="16"/>
  <c r="U167" i="16"/>
  <c r="U84" i="16"/>
  <c r="U60" i="16"/>
  <c r="U58" i="16"/>
  <c r="U61" i="16"/>
  <c r="U88" i="16"/>
  <c r="U148" i="16"/>
  <c r="U35" i="16"/>
  <c r="U63" i="16"/>
  <c r="U121" i="16"/>
  <c r="U80" i="16"/>
  <c r="U103" i="16"/>
  <c r="U55" i="16"/>
  <c r="U13" i="16"/>
  <c r="U79" i="16"/>
  <c r="U158" i="16"/>
  <c r="U51" i="16"/>
  <c r="U81" i="16"/>
  <c r="U91" i="16"/>
  <c r="U134" i="16"/>
  <c r="U149" i="16"/>
  <c r="U38" i="16"/>
  <c r="U98" i="16"/>
  <c r="U39" i="16"/>
  <c r="U33" i="16"/>
  <c r="U114" i="16"/>
  <c r="U139" i="16"/>
  <c r="U150" i="16"/>
  <c r="U138" i="16"/>
  <c r="U171" i="16"/>
  <c r="U15" i="16"/>
  <c r="U8" i="16"/>
  <c r="U112" i="16"/>
  <c r="U107" i="16"/>
  <c r="U31" i="16"/>
  <c r="U109" i="16"/>
  <c r="U179" i="16"/>
  <c r="U135" i="16"/>
  <c r="U152" i="16"/>
  <c r="U25" i="16"/>
  <c r="U130" i="16"/>
  <c r="U117" i="16"/>
  <c r="U108" i="16"/>
  <c r="U18" i="16"/>
  <c r="U110" i="16"/>
  <c r="U21" i="16"/>
  <c r="U40" i="16"/>
  <c r="U151" i="16"/>
  <c r="U46" i="16"/>
  <c r="U157" i="16"/>
  <c r="U173" i="16"/>
  <c r="U127" i="16"/>
  <c r="U29" i="16"/>
  <c r="U140" i="16"/>
  <c r="U72" i="16"/>
  <c r="U71" i="16"/>
  <c r="U65" i="16"/>
  <c r="U23" i="16"/>
  <c r="U116" i="16"/>
  <c r="U17" i="16"/>
  <c r="U99" i="16"/>
  <c r="U47" i="16"/>
  <c r="U153" i="16"/>
  <c r="U122" i="16"/>
  <c r="U147" i="16"/>
  <c r="U77" i="16"/>
  <c r="U160" i="16"/>
  <c r="U164" i="16"/>
  <c r="U155" i="16"/>
  <c r="U76" i="16"/>
  <c r="U131" i="16"/>
  <c r="U163" i="16"/>
  <c r="U172" i="16"/>
  <c r="U50" i="16"/>
  <c r="U97" i="16"/>
  <c r="U174" i="16"/>
  <c r="U178" i="16"/>
  <c r="U156" i="16"/>
  <c r="U165" i="16"/>
  <c r="U64" i="16"/>
  <c r="U105" i="16"/>
  <c r="U144" i="16"/>
  <c r="U94" i="16"/>
  <c r="U54" i="16"/>
  <c r="U52" i="16"/>
  <c r="U26" i="16"/>
  <c r="U133" i="16"/>
  <c r="U137" i="16"/>
  <c r="U96" i="16"/>
  <c r="U56" i="16"/>
  <c r="U45" i="16"/>
  <c r="U19" i="16"/>
  <c r="U16" i="16"/>
  <c r="U75" i="16"/>
  <c r="U123" i="16"/>
  <c r="U101" i="16"/>
  <c r="U125" i="16"/>
  <c r="U74" i="16"/>
  <c r="U44" i="16"/>
  <c r="U106" i="16"/>
  <c r="U126" i="16"/>
  <c r="U82" i="16"/>
  <c r="U136" i="16"/>
  <c r="U57" i="16"/>
  <c r="U78" i="16"/>
  <c r="U146" i="16"/>
  <c r="U142" i="16"/>
  <c r="U42" i="16"/>
  <c r="AA9" i="16"/>
  <c r="AA56" i="24"/>
  <c r="AA46" i="13"/>
  <c r="AA44" i="16"/>
  <c r="AA52" i="16"/>
  <c r="AA45" i="16"/>
  <c r="AA31" i="24"/>
  <c r="AA57" i="16"/>
  <c r="AA21" i="24"/>
  <c r="AH53" i="24"/>
  <c r="AH63" i="24"/>
  <c r="AI22" i="24"/>
  <c r="AI48" i="24"/>
  <c r="AH59" i="24"/>
  <c r="AH38" i="24"/>
  <c r="AI39" i="24"/>
  <c r="AH69" i="24"/>
  <c r="AI49" i="24"/>
  <c r="AI19" i="24"/>
  <c r="AH52" i="24"/>
  <c r="AH48" i="24"/>
  <c r="AI26" i="24"/>
  <c r="AH29" i="24"/>
  <c r="AI55" i="24"/>
  <c r="AH43" i="24"/>
  <c r="AH50" i="24"/>
  <c r="AH24" i="24"/>
  <c r="AH46" i="24"/>
  <c r="AI18" i="24"/>
  <c r="AI60" i="24"/>
  <c r="AI62" i="24"/>
  <c r="AI37" i="24"/>
  <c r="AH28" i="24"/>
  <c r="AI34" i="24"/>
  <c r="AH33" i="24"/>
  <c r="AI67" i="24"/>
  <c r="AH25" i="24"/>
  <c r="AH64" i="24"/>
  <c r="AH27" i="24"/>
  <c r="AI14" i="24"/>
  <c r="AI64" i="24"/>
  <c r="AH40" i="24"/>
  <c r="AI47" i="24"/>
  <c r="AI35" i="24"/>
  <c r="AH36" i="24"/>
  <c r="AI33" i="24"/>
  <c r="AI45" i="24"/>
  <c r="AI69" i="24"/>
  <c r="AH42" i="24"/>
  <c r="AI52" i="24"/>
  <c r="AH45" i="24"/>
  <c r="AI66" i="24"/>
  <c r="AI41" i="24"/>
  <c r="AI12" i="24"/>
  <c r="AI42" i="24"/>
  <c r="AH37" i="24"/>
  <c r="AI30" i="24"/>
  <c r="AH15" i="24"/>
  <c r="AH13" i="24"/>
  <c r="AH19" i="24"/>
  <c r="AH14" i="24"/>
  <c r="AI23" i="24"/>
  <c r="AI63" i="24"/>
  <c r="AH18" i="24"/>
  <c r="AI61" i="24"/>
  <c r="AI50" i="24"/>
  <c r="AI51" i="24"/>
  <c r="AH22" i="24"/>
  <c r="AH51" i="24"/>
  <c r="AH10" i="24"/>
  <c r="AH62" i="24"/>
  <c r="AH55" i="24"/>
  <c r="AH47" i="24"/>
  <c r="AI56" i="24"/>
  <c r="AI8" i="24"/>
  <c r="AI15" i="24"/>
  <c r="AH41" i="24"/>
  <c r="AI27" i="24"/>
  <c r="AH44" i="24"/>
  <c r="AI59" i="24"/>
  <c r="AH17" i="24"/>
  <c r="AH30" i="24"/>
  <c r="AI21" i="24"/>
  <c r="AH65" i="24"/>
  <c r="AI68" i="24"/>
  <c r="AI36" i="24"/>
  <c r="AH60" i="24"/>
  <c r="AH11" i="24"/>
  <c r="AH39" i="24"/>
  <c r="AH68" i="24"/>
  <c r="AH31" i="24"/>
  <c r="AI16" i="24"/>
  <c r="AH54" i="24"/>
  <c r="AH20" i="24"/>
  <c r="AI57" i="24"/>
  <c r="AH58" i="24"/>
  <c r="AH26" i="24"/>
  <c r="AI17" i="24"/>
  <c r="AI24" i="24"/>
  <c r="AI28" i="24"/>
  <c r="AI13" i="24"/>
  <c r="AI65" i="24"/>
  <c r="AI54" i="24"/>
  <c r="AH57" i="24"/>
  <c r="AI58" i="24"/>
  <c r="AH67" i="24"/>
  <c r="AI43" i="24"/>
  <c r="AH56" i="24"/>
  <c r="AH9" i="24"/>
  <c r="AI44" i="24"/>
  <c r="AI40" i="24"/>
  <c r="AI11" i="24"/>
  <c r="AI46" i="24"/>
  <c r="AH66" i="24"/>
  <c r="AI10" i="24"/>
  <c r="AI20" i="24"/>
  <c r="AH21" i="24"/>
  <c r="AI9" i="24"/>
  <c r="AI31" i="24"/>
  <c r="AH49" i="24"/>
  <c r="AI32" i="24"/>
  <c r="AI25" i="24"/>
  <c r="AI38" i="24"/>
  <c r="AH32" i="24"/>
  <c r="AH8" i="24"/>
  <c r="AH61" i="24"/>
  <c r="AH34" i="24"/>
  <c r="AH35" i="24"/>
  <c r="AI53" i="24"/>
  <c r="AI29" i="24"/>
  <c r="AH23" i="24"/>
  <c r="AH12" i="24"/>
  <c r="AH16" i="24"/>
  <c r="U142" i="24"/>
  <c r="U100" i="24"/>
  <c r="U174" i="24"/>
  <c r="U60" i="24"/>
  <c r="U12" i="24"/>
  <c r="U90" i="24"/>
  <c r="U71" i="24"/>
  <c r="U160" i="24"/>
  <c r="U159" i="24"/>
  <c r="U68" i="24"/>
  <c r="U75" i="24"/>
  <c r="U116" i="24"/>
  <c r="U31" i="24"/>
  <c r="U113" i="24"/>
  <c r="U78" i="24"/>
  <c r="U44" i="24"/>
  <c r="U73" i="24"/>
  <c r="U141" i="24"/>
  <c r="U36" i="24"/>
  <c r="U93" i="24"/>
  <c r="U69" i="24"/>
  <c r="U97" i="24"/>
  <c r="U107" i="24"/>
  <c r="U118" i="24"/>
  <c r="U170" i="24"/>
  <c r="U32" i="24"/>
  <c r="U13" i="24"/>
  <c r="U148" i="24"/>
  <c r="U39" i="24"/>
  <c r="U166" i="24"/>
  <c r="U9" i="24"/>
  <c r="U128" i="24"/>
  <c r="U175" i="24"/>
  <c r="U79" i="24"/>
  <c r="U155" i="24"/>
  <c r="U85" i="24"/>
  <c r="U137" i="24"/>
  <c r="U104" i="24"/>
  <c r="U18" i="24"/>
  <c r="U108" i="24"/>
  <c r="U157" i="24"/>
  <c r="U65" i="24"/>
  <c r="U41" i="24"/>
  <c r="U67" i="24"/>
  <c r="U143" i="24"/>
  <c r="U24" i="24"/>
  <c r="U94" i="24"/>
  <c r="U8" i="24"/>
  <c r="U49" i="24"/>
  <c r="U20" i="24"/>
  <c r="U72" i="24"/>
  <c r="U146" i="24"/>
  <c r="U120" i="24"/>
  <c r="U168" i="24"/>
  <c r="U150" i="24"/>
  <c r="U147" i="24"/>
  <c r="U121" i="24"/>
  <c r="U33" i="24"/>
  <c r="U42" i="24"/>
  <c r="U76" i="24"/>
  <c r="U139" i="24"/>
  <c r="U80" i="24"/>
  <c r="U103" i="24"/>
  <c r="U95" i="24"/>
  <c r="U58" i="24"/>
  <c r="U48" i="24"/>
  <c r="U162" i="24"/>
  <c r="U89" i="24"/>
  <c r="U84" i="24"/>
  <c r="U161" i="24"/>
  <c r="U132" i="24"/>
  <c r="U140" i="24"/>
  <c r="U88" i="24"/>
  <c r="U145" i="24"/>
  <c r="U55" i="24"/>
  <c r="U129" i="24"/>
  <c r="U23" i="24"/>
  <c r="U43" i="24"/>
  <c r="U138" i="24"/>
  <c r="U99" i="24"/>
  <c r="U25" i="24"/>
  <c r="U59" i="24"/>
  <c r="U64" i="24"/>
  <c r="U27" i="24"/>
  <c r="U22" i="24"/>
  <c r="U169" i="24"/>
  <c r="U35" i="24"/>
  <c r="U167" i="24"/>
  <c r="U119" i="24"/>
  <c r="U158" i="24"/>
  <c r="U178" i="24"/>
  <c r="U61" i="24"/>
  <c r="U86" i="24"/>
  <c r="U29" i="24"/>
  <c r="U144" i="24"/>
  <c r="U40" i="24"/>
  <c r="U77" i="24"/>
  <c r="U153" i="24"/>
  <c r="U156" i="24"/>
  <c r="U136" i="24"/>
  <c r="U123" i="24"/>
  <c r="U133" i="24"/>
  <c r="U176" i="24"/>
  <c r="U91" i="24"/>
  <c r="U111" i="24"/>
  <c r="U117" i="24"/>
  <c r="U57" i="24"/>
  <c r="U28" i="24"/>
  <c r="U54" i="24"/>
  <c r="U135" i="24"/>
  <c r="U56" i="24"/>
  <c r="U124" i="24"/>
  <c r="U115" i="24"/>
  <c r="U14" i="24"/>
  <c r="U154" i="24"/>
  <c r="U34" i="24"/>
  <c r="U98" i="24"/>
  <c r="U17" i="24"/>
  <c r="U109" i="24"/>
  <c r="U163" i="24"/>
  <c r="U26" i="24"/>
  <c r="U106" i="24"/>
  <c r="U134" i="24"/>
  <c r="U47" i="24"/>
  <c r="U101" i="24"/>
  <c r="U151" i="24"/>
  <c r="U102" i="24"/>
  <c r="U19" i="24"/>
  <c r="U63" i="24"/>
  <c r="U92" i="24"/>
  <c r="U152" i="24"/>
  <c r="U172" i="24"/>
  <c r="U131" i="24"/>
  <c r="U66" i="24"/>
  <c r="U30" i="24"/>
  <c r="U74" i="24"/>
  <c r="U87" i="24"/>
  <c r="U171" i="24"/>
  <c r="U52" i="24"/>
  <c r="U11" i="24"/>
  <c r="U46" i="24"/>
  <c r="U15" i="24"/>
  <c r="U165" i="24"/>
  <c r="U112" i="24"/>
  <c r="U96" i="24"/>
  <c r="U83" i="24"/>
  <c r="U130" i="24"/>
  <c r="U126" i="24"/>
  <c r="U179" i="24"/>
  <c r="U37" i="24"/>
  <c r="U16" i="24"/>
  <c r="U122" i="24"/>
  <c r="U38" i="24"/>
  <c r="U127" i="24"/>
  <c r="U45" i="24"/>
  <c r="U50" i="24"/>
  <c r="U173" i="24"/>
  <c r="U21" i="24"/>
  <c r="U53" i="24"/>
  <c r="U51" i="24"/>
  <c r="U164" i="24"/>
  <c r="U10" i="24"/>
  <c r="U114" i="24"/>
  <c r="U177" i="24"/>
  <c r="U70" i="24"/>
  <c r="U125" i="24"/>
  <c r="U82" i="24"/>
  <c r="U110" i="24"/>
  <c r="U105" i="24"/>
  <c r="U62" i="24"/>
  <c r="U149" i="24"/>
  <c r="U81" i="24"/>
  <c r="AA19" i="24"/>
  <c r="AA47" i="25"/>
  <c r="AA57" i="13"/>
  <c r="AA37" i="16"/>
  <c r="AA21" i="25"/>
  <c r="U190" i="25"/>
  <c r="Q191" i="25"/>
  <c r="U191" i="25" s="1"/>
  <c r="Q192" i="25"/>
  <c r="AA60" i="13"/>
  <c r="AH17" i="13"/>
  <c r="AI12" i="13"/>
  <c r="AI8" i="13"/>
  <c r="AI32" i="13"/>
  <c r="AI26" i="13"/>
  <c r="AI24" i="13"/>
  <c r="AH31" i="13"/>
  <c r="AH55" i="13"/>
  <c r="AI33" i="13"/>
  <c r="AH43" i="13"/>
  <c r="AI40" i="13"/>
  <c r="AI62" i="13"/>
  <c r="AI58" i="13"/>
  <c r="AI59" i="13"/>
  <c r="AH59" i="13"/>
  <c r="AI28" i="13"/>
  <c r="AI45" i="13"/>
  <c r="AH11" i="13"/>
  <c r="AH29" i="13"/>
  <c r="AI51" i="13"/>
  <c r="AH40" i="13"/>
  <c r="AI56" i="13"/>
  <c r="AH65" i="13"/>
  <c r="AI53" i="13"/>
  <c r="AH34" i="13"/>
  <c r="AH32" i="13"/>
  <c r="AI50" i="13"/>
  <c r="AH23" i="13"/>
  <c r="AI57" i="13"/>
  <c r="AI43" i="13"/>
  <c r="AH18" i="13"/>
  <c r="AI39" i="13"/>
  <c r="AH58" i="13"/>
  <c r="AI69" i="13"/>
  <c r="AI19" i="13"/>
  <c r="AI52" i="13"/>
  <c r="AI49" i="13"/>
  <c r="AH51" i="13"/>
  <c r="AI64" i="13"/>
  <c r="AH57" i="13"/>
  <c r="AI34" i="13"/>
  <c r="AH39" i="13"/>
  <c r="AI44" i="13"/>
  <c r="AH28" i="13"/>
  <c r="AI25" i="13"/>
  <c r="AH35" i="13"/>
  <c r="AH8" i="13"/>
  <c r="AH61" i="13"/>
  <c r="AH37" i="13"/>
  <c r="AH69" i="13"/>
  <c r="AH20" i="13"/>
  <c r="AI60" i="13"/>
  <c r="AI63" i="13"/>
  <c r="AH63" i="13"/>
  <c r="AH9" i="13"/>
  <c r="AH36" i="13"/>
  <c r="AI18" i="13"/>
  <c r="AH54" i="13"/>
  <c r="AI14" i="13"/>
  <c r="AH67" i="13"/>
  <c r="AH64" i="13"/>
  <c r="AH10" i="13"/>
  <c r="AH25" i="13"/>
  <c r="AI36" i="13"/>
  <c r="AH48" i="13"/>
  <c r="AH27" i="13"/>
  <c r="AI31" i="13"/>
  <c r="AH13" i="13"/>
  <c r="AI21" i="13"/>
  <c r="AI54" i="13"/>
  <c r="AI13" i="13"/>
  <c r="AH14" i="13"/>
  <c r="AI68" i="13"/>
  <c r="AH33" i="13"/>
  <c r="AH41" i="13"/>
  <c r="AI27" i="13"/>
  <c r="AI15" i="13"/>
  <c r="AI35" i="13"/>
  <c r="AI16" i="13"/>
  <c r="AH60" i="13"/>
  <c r="AH21" i="13"/>
  <c r="AI65" i="13"/>
  <c r="AI61" i="13"/>
  <c r="AH15" i="13"/>
  <c r="AI10" i="13"/>
  <c r="AI20" i="13"/>
  <c r="AI66" i="13"/>
  <c r="AI17" i="13"/>
  <c r="AH56" i="13"/>
  <c r="AH53" i="13"/>
  <c r="AH38" i="13"/>
  <c r="AI48" i="13"/>
  <c r="AH24" i="13"/>
  <c r="AI23" i="13"/>
  <c r="AI42" i="13"/>
  <c r="AH12" i="13"/>
  <c r="AI37" i="13"/>
  <c r="AH47" i="13"/>
  <c r="AI29" i="13"/>
  <c r="AH46" i="13"/>
  <c r="AH62" i="13"/>
  <c r="AH22" i="13"/>
  <c r="AH19" i="13"/>
  <c r="AI67" i="13"/>
  <c r="AH44" i="13"/>
  <c r="AH66" i="13"/>
  <c r="AH68" i="13"/>
  <c r="AH30" i="13"/>
  <c r="AI30" i="13"/>
  <c r="AH50" i="13"/>
  <c r="AI22" i="13"/>
  <c r="AI9" i="13"/>
  <c r="AI47" i="13"/>
  <c r="AI11" i="13"/>
  <c r="AH16" i="13"/>
  <c r="AI38" i="13"/>
  <c r="AH49" i="13"/>
  <c r="AH42" i="13"/>
  <c r="AH26" i="13"/>
  <c r="AH52" i="13"/>
  <c r="AI41" i="13"/>
  <c r="AI46" i="13"/>
  <c r="AI55" i="13"/>
  <c r="AH45" i="13"/>
  <c r="U190" i="13"/>
  <c r="Q191" i="13"/>
  <c r="F14" i="21"/>
  <c r="J14" i="21" s="1"/>
  <c r="Q192" i="13"/>
  <c r="AA55" i="16"/>
  <c r="AA10" i="25"/>
  <c r="AO26" i="25" l="1"/>
  <c r="AO15" i="13"/>
  <c r="AO43" i="25"/>
  <c r="AO48" i="13"/>
  <c r="AO66" i="25"/>
  <c r="AO28" i="25"/>
  <c r="AO58" i="25"/>
  <c r="AO22" i="25"/>
  <c r="AO34" i="25"/>
  <c r="AO27" i="25"/>
  <c r="AO19" i="25"/>
  <c r="AO66" i="13"/>
  <c r="AO36" i="25"/>
  <c r="AO42" i="25"/>
  <c r="AO53" i="25"/>
  <c r="AO46" i="13"/>
  <c r="AO35" i="25"/>
  <c r="AO46" i="25"/>
  <c r="AO63" i="16"/>
  <c r="P60" i="21"/>
  <c r="AO47" i="13"/>
  <c r="AO13" i="25"/>
  <c r="AO57" i="25"/>
  <c r="AO27" i="13"/>
  <c r="AO14" i="25"/>
  <c r="AO62" i="25"/>
  <c r="AO54" i="25"/>
  <c r="AO13" i="13"/>
  <c r="AO50" i="13"/>
  <c r="AO62" i="13"/>
  <c r="P62" i="21"/>
  <c r="AO29" i="13"/>
  <c r="AO22" i="13"/>
  <c r="AO55" i="13"/>
  <c r="AO69" i="13"/>
  <c r="AO10" i="13"/>
  <c r="AO30" i="25"/>
  <c r="AO9" i="13"/>
  <c r="AO30" i="13"/>
  <c r="AO35" i="13"/>
  <c r="AO19" i="13"/>
  <c r="AO25" i="13"/>
  <c r="AO16" i="13"/>
  <c r="AO37" i="25"/>
  <c r="AO23" i="25"/>
  <c r="AO40" i="25"/>
  <c r="AO49" i="13"/>
  <c r="AO51" i="13"/>
  <c r="AO53" i="13"/>
  <c r="AO31" i="13"/>
  <c r="AO43" i="13"/>
  <c r="AO28" i="13"/>
  <c r="AO31" i="25"/>
  <c r="AO18" i="16"/>
  <c r="AO54" i="13"/>
  <c r="AO64" i="13"/>
  <c r="AO41" i="13"/>
  <c r="AO61" i="13"/>
  <c r="AO26" i="13"/>
  <c r="AO33" i="13"/>
  <c r="AO16" i="24"/>
  <c r="AO17" i="13"/>
  <c r="AO38" i="13"/>
  <c r="AO40" i="13"/>
  <c r="AO42" i="13"/>
  <c r="AO12" i="13"/>
  <c r="AO52" i="13"/>
  <c r="AO45" i="25"/>
  <c r="AO67" i="25"/>
  <c r="P17" i="21"/>
  <c r="P56" i="21"/>
  <c r="AO32" i="13"/>
  <c r="AO34" i="13"/>
  <c r="AO36" i="13"/>
  <c r="AO67" i="13"/>
  <c r="AO68" i="13"/>
  <c r="AO26" i="24"/>
  <c r="AO10" i="24"/>
  <c r="AO34" i="24"/>
  <c r="AO57" i="13"/>
  <c r="AO50" i="24"/>
  <c r="AO13" i="24"/>
  <c r="AO63" i="24"/>
  <c r="AO12" i="24"/>
  <c r="AO51" i="24"/>
  <c r="AO64" i="24"/>
  <c r="AO44" i="25"/>
  <c r="AO55" i="16"/>
  <c r="AO11" i="24"/>
  <c r="AO38" i="24"/>
  <c r="AO22" i="24"/>
  <c r="AO24" i="24"/>
  <c r="AO57" i="24"/>
  <c r="AO61" i="24"/>
  <c r="AO65" i="24"/>
  <c r="AO23" i="13"/>
  <c r="AO18" i="24"/>
  <c r="AO55" i="24"/>
  <c r="AO9" i="24"/>
  <c r="AO14" i="13"/>
  <c r="AO46" i="16"/>
  <c r="AO40" i="24"/>
  <c r="AO19" i="24"/>
  <c r="AO52" i="24"/>
  <c r="AO53" i="16"/>
  <c r="AO57" i="16"/>
  <c r="AO29" i="24"/>
  <c r="AO37" i="24"/>
  <c r="AO36" i="24"/>
  <c r="AO62" i="24"/>
  <c r="AO21" i="24"/>
  <c r="AO49" i="24"/>
  <c r="AO58" i="24"/>
  <c r="AO33" i="25"/>
  <c r="AO9" i="25"/>
  <c r="AO17" i="25"/>
  <c r="AO47" i="25"/>
  <c r="AO59" i="25"/>
  <c r="AO24" i="25"/>
  <c r="AO69" i="25"/>
  <c r="AO35" i="16"/>
  <c r="AO34" i="16"/>
  <c r="AO31" i="16"/>
  <c r="AO35" i="24"/>
  <c r="AO48" i="16"/>
  <c r="AO56" i="16"/>
  <c r="AO59" i="24"/>
  <c r="AO69" i="24"/>
  <c r="AO20" i="24"/>
  <c r="AO45" i="24"/>
  <c r="AO23" i="24"/>
  <c r="AO17" i="24"/>
  <c r="P64" i="21"/>
  <c r="AO15" i="25"/>
  <c r="AO55" i="25"/>
  <c r="AO16" i="25"/>
  <c r="AO10" i="25"/>
  <c r="AO49" i="25"/>
  <c r="AO56" i="25"/>
  <c r="AO64" i="25"/>
  <c r="AO20" i="25"/>
  <c r="AO14" i="16"/>
  <c r="AO24" i="16"/>
  <c r="AO41" i="24"/>
  <c r="AO42" i="24"/>
  <c r="AO68" i="24"/>
  <c r="AO32" i="24"/>
  <c r="AO43" i="24"/>
  <c r="AO67" i="24"/>
  <c r="P58" i="21"/>
  <c r="E73" i="21"/>
  <c r="I73" i="21" s="1"/>
  <c r="N73" i="21" s="1"/>
  <c r="AO29" i="25"/>
  <c r="AO51" i="25"/>
  <c r="AO32" i="25"/>
  <c r="AO60" i="25"/>
  <c r="AO48" i="25"/>
  <c r="AO25" i="25"/>
  <c r="AO12" i="25"/>
  <c r="AO11" i="25"/>
  <c r="AO47" i="16"/>
  <c r="AO52" i="16"/>
  <c r="AO53" i="24"/>
  <c r="AO48" i="24"/>
  <c r="AO54" i="24"/>
  <c r="AO15" i="24"/>
  <c r="AO14" i="24"/>
  <c r="AO39" i="24"/>
  <c r="AO66" i="24"/>
  <c r="AO41" i="25"/>
  <c r="AO52" i="25"/>
  <c r="AO18" i="25"/>
  <c r="AO39" i="25"/>
  <c r="AO21" i="25"/>
  <c r="AO63" i="25"/>
  <c r="AO47" i="24"/>
  <c r="AO46" i="24"/>
  <c r="AO31" i="24"/>
  <c r="AO33" i="24"/>
  <c r="AO25" i="24"/>
  <c r="AO28" i="24"/>
  <c r="AO24" i="13"/>
  <c r="AO37" i="13"/>
  <c r="AO59" i="13"/>
  <c r="AO65" i="13"/>
  <c r="AO20" i="13"/>
  <c r="AO58" i="13"/>
  <c r="AO39" i="13"/>
  <c r="AU20" i="24"/>
  <c r="AU23" i="24"/>
  <c r="AU65" i="24"/>
  <c r="AU37" i="24"/>
  <c r="AU36" i="24"/>
  <c r="AU47" i="25"/>
  <c r="AU14" i="25"/>
  <c r="AU18" i="25"/>
  <c r="P27" i="21"/>
  <c r="AU31" i="16"/>
  <c r="AO56" i="13"/>
  <c r="AU39" i="24"/>
  <c r="AU39" i="13"/>
  <c r="E84" i="21"/>
  <c r="AU45" i="16"/>
  <c r="AU30" i="16"/>
  <c r="AU58" i="25"/>
  <c r="G15" i="21"/>
  <c r="K15" i="21" s="1"/>
  <c r="U191" i="24"/>
  <c r="AU21" i="24"/>
  <c r="AU56" i="24"/>
  <c r="AU16" i="24"/>
  <c r="G86" i="21"/>
  <c r="K86" i="21" s="1"/>
  <c r="AU54" i="24"/>
  <c r="AU59" i="24"/>
  <c r="AU25" i="24"/>
  <c r="AU38" i="24"/>
  <c r="AU33" i="24"/>
  <c r="E32" i="21"/>
  <c r="Q222" i="16"/>
  <c r="U208" i="16"/>
  <c r="Q206" i="16" a="1"/>
  <c r="Q206" i="16" s="1"/>
  <c r="E41" i="21"/>
  <c r="U217" i="16"/>
  <c r="U226" i="13"/>
  <c r="F50" i="21"/>
  <c r="J50" i="21" s="1"/>
  <c r="F76" i="21"/>
  <c r="J76" i="21" s="1"/>
  <c r="F74" i="21"/>
  <c r="J74" i="21" s="1"/>
  <c r="AO58" i="16"/>
  <c r="AO59" i="16"/>
  <c r="AO40" i="16"/>
  <c r="AO38" i="16"/>
  <c r="AO10" i="16"/>
  <c r="AO69" i="16"/>
  <c r="I59" i="21"/>
  <c r="N59" i="21" s="1"/>
  <c r="L59" i="21"/>
  <c r="I58" i="21"/>
  <c r="L58" i="21"/>
  <c r="AU35" i="13"/>
  <c r="AU57" i="13"/>
  <c r="AU31" i="13"/>
  <c r="AU48" i="13"/>
  <c r="AU27" i="13"/>
  <c r="AU34" i="13"/>
  <c r="AU32" i="13"/>
  <c r="AU40" i="13"/>
  <c r="U199" i="25"/>
  <c r="Q201" i="25"/>
  <c r="U219" i="24"/>
  <c r="G43" i="21"/>
  <c r="K43" i="21" s="1"/>
  <c r="U210" i="24"/>
  <c r="G34" i="21"/>
  <c r="K34" i="21" s="1"/>
  <c r="I18" i="21"/>
  <c r="L18" i="21"/>
  <c r="I21" i="21"/>
  <c r="L21" i="21"/>
  <c r="AU11" i="16"/>
  <c r="E80" i="21"/>
  <c r="AU47" i="16"/>
  <c r="AU14" i="16"/>
  <c r="AU39" i="16"/>
  <c r="AU15" i="16"/>
  <c r="E81" i="21"/>
  <c r="AU33" i="16"/>
  <c r="AU44" i="16"/>
  <c r="E83" i="21"/>
  <c r="AU42" i="16"/>
  <c r="E82" i="21"/>
  <c r="AM45" i="24"/>
  <c r="G72" i="21"/>
  <c r="K72" i="21" s="1"/>
  <c r="F34" i="21"/>
  <c r="J34" i="21" s="1"/>
  <c r="U210" i="13"/>
  <c r="F41" i="21"/>
  <c r="J41" i="21" s="1"/>
  <c r="U217" i="13"/>
  <c r="AU38" i="25"/>
  <c r="AU35" i="25"/>
  <c r="AU63" i="25"/>
  <c r="AU45" i="25"/>
  <c r="AU30" i="25"/>
  <c r="AU34" i="25"/>
  <c r="AU22" i="25"/>
  <c r="AU55" i="25"/>
  <c r="P63" i="21"/>
  <c r="P22" i="21"/>
  <c r="P14" i="21"/>
  <c r="U192" i="16"/>
  <c r="E16" i="21"/>
  <c r="L62" i="21"/>
  <c r="I62" i="21"/>
  <c r="AU49" i="13"/>
  <c r="F85" i="21"/>
  <c r="J85" i="21" s="1"/>
  <c r="AU10" i="13"/>
  <c r="AU61" i="16"/>
  <c r="AU46" i="24"/>
  <c r="AU29" i="24"/>
  <c r="AU62" i="24"/>
  <c r="G87" i="21"/>
  <c r="K87" i="21" s="1"/>
  <c r="AU35" i="24"/>
  <c r="G84" i="21"/>
  <c r="K84" i="21" s="1"/>
  <c r="AU45" i="24"/>
  <c r="AU48" i="24"/>
  <c r="AU63" i="24"/>
  <c r="AU67" i="24"/>
  <c r="U211" i="16"/>
  <c r="E35" i="21"/>
  <c r="E34" i="21"/>
  <c r="U210" i="16"/>
  <c r="F72" i="21"/>
  <c r="J72" i="21" s="1"/>
  <c r="F73" i="21"/>
  <c r="J73" i="21" s="1"/>
  <c r="AL181" i="13"/>
  <c r="F67" i="21"/>
  <c r="AM62" i="13"/>
  <c r="F75" i="21"/>
  <c r="J75" i="21" s="1"/>
  <c r="AM11" i="13"/>
  <c r="F68" i="21"/>
  <c r="J68" i="21" s="1"/>
  <c r="E51" i="21"/>
  <c r="U227" i="16"/>
  <c r="AO23" i="16"/>
  <c r="AO16" i="16"/>
  <c r="AO22" i="16"/>
  <c r="AO44" i="16"/>
  <c r="AO29" i="16"/>
  <c r="AO28" i="16"/>
  <c r="I56" i="21"/>
  <c r="L56" i="21"/>
  <c r="L26" i="21"/>
  <c r="I26" i="21"/>
  <c r="I17" i="21"/>
  <c r="N17" i="21" s="1"/>
  <c r="L17" i="21"/>
  <c r="AU38" i="13"/>
  <c r="AU28" i="13"/>
  <c r="AU16" i="13"/>
  <c r="AU14" i="13"/>
  <c r="F81" i="21"/>
  <c r="J81" i="21" s="1"/>
  <c r="AU15" i="13"/>
  <c r="F80" i="21"/>
  <c r="J80" i="21" s="1"/>
  <c r="AU11" i="13"/>
  <c r="AU21" i="13"/>
  <c r="AU64" i="13"/>
  <c r="U217" i="24"/>
  <c r="G41" i="21"/>
  <c r="K41" i="21" s="1"/>
  <c r="G40" i="21"/>
  <c r="K40" i="21" s="1"/>
  <c r="U216" i="24"/>
  <c r="AU28" i="16"/>
  <c r="AU34" i="16"/>
  <c r="AU24" i="16"/>
  <c r="AU25" i="16"/>
  <c r="AU35" i="16"/>
  <c r="AU21" i="16"/>
  <c r="AU36" i="16"/>
  <c r="AU29" i="16"/>
  <c r="G75" i="21"/>
  <c r="K75" i="21" s="1"/>
  <c r="U221" i="13"/>
  <c r="F45" i="21"/>
  <c r="J45" i="21" s="1"/>
  <c r="U211" i="13"/>
  <c r="F35" i="21"/>
  <c r="J35" i="21" s="1"/>
  <c r="AU66" i="25"/>
  <c r="AU41" i="25"/>
  <c r="AU37" i="25"/>
  <c r="AU12" i="25"/>
  <c r="AU9" i="25"/>
  <c r="AU36" i="25"/>
  <c r="AU43" i="25"/>
  <c r="AU50" i="25"/>
  <c r="AO30" i="24"/>
  <c r="G55" i="21"/>
  <c r="AM8" i="24"/>
  <c r="BC8" i="24" a="1"/>
  <c r="AO8" i="24"/>
  <c r="AN181" i="24"/>
  <c r="BC181" i="24" s="1"/>
  <c r="P18" i="21"/>
  <c r="I75" i="21"/>
  <c r="I14" i="21"/>
  <c r="N14" i="21" s="1"/>
  <c r="L14" i="21"/>
  <c r="AU57" i="24"/>
  <c r="E37" i="21"/>
  <c r="U213" i="16"/>
  <c r="Q223" i="13"/>
  <c r="U215" i="13"/>
  <c r="F39" i="21"/>
  <c r="J39" i="21" s="1"/>
  <c r="AU64" i="25"/>
  <c r="U199" i="24"/>
  <c r="Q201" i="24"/>
  <c r="G23" i="21"/>
  <c r="K23" i="21" s="1"/>
  <c r="AU44" i="24"/>
  <c r="G83" i="21"/>
  <c r="K83" i="21" s="1"/>
  <c r="AU24" i="24"/>
  <c r="AU11" i="24"/>
  <c r="G80" i="21"/>
  <c r="K80" i="21" s="1"/>
  <c r="P80" i="21" s="1"/>
  <c r="AU64" i="24"/>
  <c r="AU26" i="24"/>
  <c r="AU43" i="24"/>
  <c r="AU47" i="24"/>
  <c r="AU10" i="24"/>
  <c r="E36" i="21"/>
  <c r="U212" i="16"/>
  <c r="Q223" i="16"/>
  <c r="U215" i="16"/>
  <c r="E39" i="21"/>
  <c r="I20" i="21"/>
  <c r="N20" i="21" s="1"/>
  <c r="L20" i="21"/>
  <c r="AM42" i="13"/>
  <c r="F70" i="21"/>
  <c r="J70" i="21" s="1"/>
  <c r="E52" i="21"/>
  <c r="U228" i="16"/>
  <c r="AO25" i="16"/>
  <c r="AO30" i="16"/>
  <c r="AO51" i="16"/>
  <c r="AO26" i="16"/>
  <c r="AO32" i="16"/>
  <c r="AO64" i="16"/>
  <c r="AO17" i="16"/>
  <c r="L61" i="21"/>
  <c r="I61" i="21"/>
  <c r="AU55" i="13"/>
  <c r="AU65" i="13"/>
  <c r="AU41" i="13"/>
  <c r="AU43" i="13"/>
  <c r="AU46" i="13"/>
  <c r="AU23" i="13"/>
  <c r="AU37" i="13"/>
  <c r="U211" i="24"/>
  <c r="G35" i="21"/>
  <c r="K35" i="21" s="1"/>
  <c r="G38" i="21"/>
  <c r="K38" i="21" s="1"/>
  <c r="U214" i="24"/>
  <c r="F23" i="21"/>
  <c r="J23" i="21" s="1"/>
  <c r="U199" i="13"/>
  <c r="Q201" i="13"/>
  <c r="P26" i="21"/>
  <c r="AU23" i="16"/>
  <c r="AU20" i="16"/>
  <c r="AU57" i="16"/>
  <c r="AU12" i="16"/>
  <c r="AT181" i="16"/>
  <c r="BH181" i="16" s="1"/>
  <c r="E79" i="21"/>
  <c r="BH8" i="16" a="1"/>
  <c r="AU8" i="16"/>
  <c r="AU63" i="16"/>
  <c r="AU32" i="16"/>
  <c r="AU68" i="16"/>
  <c r="G70" i="21"/>
  <c r="K70" i="21" s="1"/>
  <c r="AM49" i="24"/>
  <c r="G73" i="21"/>
  <c r="K73" i="21" s="1"/>
  <c r="F32" i="21"/>
  <c r="J32" i="21" s="1"/>
  <c r="Q222" i="13"/>
  <c r="U208" i="13"/>
  <c r="Q206" i="13" a="1"/>
  <c r="Q206" i="13" s="1"/>
  <c r="U213" i="13"/>
  <c r="F37" i="21"/>
  <c r="J37" i="21" s="1"/>
  <c r="AU15" i="25"/>
  <c r="AU26" i="25"/>
  <c r="AU52" i="25"/>
  <c r="AU39" i="25"/>
  <c r="AU68" i="25"/>
  <c r="AU27" i="25"/>
  <c r="AU40" i="25"/>
  <c r="AU69" i="25"/>
  <c r="AO21" i="13"/>
  <c r="AO8" i="13"/>
  <c r="F55" i="21"/>
  <c r="AM8" i="13"/>
  <c r="AN181" i="13"/>
  <c r="BC181" i="13" s="1"/>
  <c r="BC8" i="13" a="1"/>
  <c r="AM44" i="13"/>
  <c r="E72" i="21"/>
  <c r="P20" i="21"/>
  <c r="U208" i="25"/>
  <c r="Q222" i="25"/>
  <c r="Q206" i="25" a="1"/>
  <c r="Q206" i="25" s="1"/>
  <c r="U206" i="25" s="1"/>
  <c r="I19" i="21"/>
  <c r="L19" i="21"/>
  <c r="AU17" i="13"/>
  <c r="AU68" i="13"/>
  <c r="E88" i="21"/>
  <c r="AU66" i="16"/>
  <c r="AU66" i="24"/>
  <c r="G88" i="21"/>
  <c r="K88" i="21" s="1"/>
  <c r="AU32" i="24"/>
  <c r="AU17" i="24"/>
  <c r="AU60" i="24"/>
  <c r="AU69" i="24"/>
  <c r="AU28" i="24"/>
  <c r="AU40" i="24"/>
  <c r="AU9" i="24"/>
  <c r="U219" i="16"/>
  <c r="E43" i="21"/>
  <c r="E38" i="21"/>
  <c r="U214" i="16"/>
  <c r="AF60" i="25"/>
  <c r="AG66" i="25"/>
  <c r="AF33" i="25"/>
  <c r="AG52" i="25"/>
  <c r="AF9" i="25"/>
  <c r="AF32" i="25"/>
  <c r="AG40" i="25"/>
  <c r="AG45" i="25"/>
  <c r="AG48" i="25"/>
  <c r="AG10" i="25"/>
  <c r="AG17" i="25"/>
  <c r="AF13" i="25"/>
  <c r="AF63" i="25"/>
  <c r="AF54" i="25"/>
  <c r="AF44" i="25"/>
  <c r="AG69" i="25"/>
  <c r="AF8" i="25"/>
  <c r="AG41" i="25"/>
  <c r="AG34" i="25"/>
  <c r="AG55" i="25"/>
  <c r="AG24" i="25"/>
  <c r="AG15" i="25"/>
  <c r="AF49" i="25"/>
  <c r="AG8" i="25"/>
  <c r="AF61" i="25"/>
  <c r="AF30" i="25"/>
  <c r="AG30" i="25"/>
  <c r="AF55" i="25"/>
  <c r="AG9" i="25"/>
  <c r="AG21" i="25"/>
  <c r="AF46" i="25"/>
  <c r="AG35" i="25"/>
  <c r="AG50" i="25"/>
  <c r="AG19" i="25"/>
  <c r="AF28" i="25"/>
  <c r="AG25" i="25"/>
  <c r="AG14" i="25"/>
  <c r="AF69" i="25"/>
  <c r="AF41" i="25"/>
  <c r="AG18" i="25"/>
  <c r="AF24" i="25"/>
  <c r="AG20" i="25"/>
  <c r="AF38" i="25"/>
  <c r="AF50" i="25"/>
  <c r="AF34" i="25"/>
  <c r="AG57" i="25"/>
  <c r="AG16" i="25"/>
  <c r="AG46" i="25"/>
  <c r="AG31" i="25"/>
  <c r="AF25" i="25"/>
  <c r="AG39" i="25"/>
  <c r="AF62" i="25"/>
  <c r="AG60" i="25"/>
  <c r="AF65" i="25"/>
  <c r="AF43" i="25"/>
  <c r="AG13" i="25"/>
  <c r="AG29" i="25"/>
  <c r="AF66" i="25"/>
  <c r="AF19" i="25"/>
  <c r="AF37" i="25"/>
  <c r="AF48" i="25"/>
  <c r="AF39" i="25"/>
  <c r="AG47" i="25"/>
  <c r="AF35" i="25"/>
  <c r="AG28" i="25"/>
  <c r="AG44" i="25"/>
  <c r="AF40" i="25"/>
  <c r="AF53" i="25"/>
  <c r="AF68" i="25"/>
  <c r="AG43" i="25"/>
  <c r="AF20" i="25"/>
  <c r="AF21" i="25"/>
  <c r="AG27" i="25"/>
  <c r="AF15" i="25"/>
  <c r="AF58" i="25"/>
  <c r="AG65" i="25"/>
  <c r="AF57" i="25"/>
  <c r="AF18" i="25"/>
  <c r="AG56" i="25"/>
  <c r="AF23" i="25"/>
  <c r="AG53" i="25"/>
  <c r="AF59" i="25"/>
  <c r="AF42" i="25"/>
  <c r="AG22" i="25"/>
  <c r="AG38" i="25"/>
  <c r="AG49" i="25"/>
  <c r="AG51" i="25"/>
  <c r="AG33" i="25"/>
  <c r="AF56" i="25"/>
  <c r="AG63" i="25"/>
  <c r="AF12" i="25"/>
  <c r="AF17" i="25"/>
  <c r="AG26" i="25"/>
  <c r="AG32" i="25"/>
  <c r="AG36" i="25"/>
  <c r="AF22" i="25"/>
  <c r="AF31" i="25"/>
  <c r="AF52" i="25"/>
  <c r="AF14" i="25"/>
  <c r="AG54" i="25"/>
  <c r="AF45" i="25"/>
  <c r="AG23" i="25"/>
  <c r="AG67" i="25"/>
  <c r="AG64" i="25"/>
  <c r="AF51" i="25"/>
  <c r="AG62" i="25"/>
  <c r="AF29" i="25"/>
  <c r="AF67" i="25"/>
  <c r="AG68" i="25"/>
  <c r="AG37" i="25"/>
  <c r="AG11" i="25"/>
  <c r="AG59" i="25"/>
  <c r="AF64" i="25"/>
  <c r="AF36" i="25"/>
  <c r="AG61" i="25"/>
  <c r="AG12" i="25"/>
  <c r="AF47" i="25"/>
  <c r="AF26" i="25"/>
  <c r="AG42" i="25"/>
  <c r="AF10" i="25"/>
  <c r="AF11" i="25"/>
  <c r="AF27" i="25"/>
  <c r="AG58" i="25"/>
  <c r="AF16" i="25"/>
  <c r="Q229" i="16"/>
  <c r="U225" i="16"/>
  <c r="E49" i="21"/>
  <c r="AO61" i="16"/>
  <c r="AO60" i="16"/>
  <c r="AO65" i="16"/>
  <c r="AO39" i="16"/>
  <c r="AO67" i="16"/>
  <c r="AO62" i="16"/>
  <c r="AO9" i="16"/>
  <c r="AO11" i="16"/>
  <c r="AO37" i="16"/>
  <c r="G52" i="21"/>
  <c r="K52" i="21" s="1"/>
  <c r="U228" i="24"/>
  <c r="I27" i="21"/>
  <c r="L27" i="21"/>
  <c r="AF67" i="13"/>
  <c r="AF41" i="13"/>
  <c r="AF15" i="13"/>
  <c r="AF39" i="13"/>
  <c r="AG9" i="13"/>
  <c r="AF49" i="13"/>
  <c r="AF65" i="13"/>
  <c r="AF21" i="13"/>
  <c r="AF17" i="13"/>
  <c r="AF63" i="13"/>
  <c r="AF40" i="13"/>
  <c r="AG28" i="13"/>
  <c r="AG18" i="13"/>
  <c r="AG44" i="13"/>
  <c r="AG32" i="13"/>
  <c r="AG22" i="13"/>
  <c r="AF14" i="13"/>
  <c r="AG42" i="13"/>
  <c r="AG26" i="13"/>
  <c r="AF11" i="13"/>
  <c r="AG24" i="13"/>
  <c r="AG13" i="13"/>
  <c r="AF34" i="13"/>
  <c r="AF36" i="13"/>
  <c r="AF69" i="13"/>
  <c r="AF51" i="13"/>
  <c r="AG36" i="13"/>
  <c r="AG19" i="13"/>
  <c r="AG23" i="13"/>
  <c r="AF23" i="13"/>
  <c r="AF42" i="13"/>
  <c r="AG58" i="13"/>
  <c r="AF50" i="13"/>
  <c r="AF62" i="13"/>
  <c r="AG10" i="13"/>
  <c r="AG65" i="13"/>
  <c r="AG20" i="13"/>
  <c r="AG12" i="13"/>
  <c r="AG69" i="13"/>
  <c r="AG15" i="13"/>
  <c r="AF59" i="13"/>
  <c r="AF53" i="13"/>
  <c r="AF47" i="13"/>
  <c r="AF43" i="13"/>
  <c r="AG59" i="13"/>
  <c r="AG34" i="13"/>
  <c r="AF25" i="13"/>
  <c r="AG37" i="13"/>
  <c r="AG21" i="13"/>
  <c r="AG49" i="13"/>
  <c r="AG56" i="13"/>
  <c r="AG67" i="13"/>
  <c r="AF55" i="13"/>
  <c r="AG35" i="13"/>
  <c r="AG29" i="13"/>
  <c r="AG17" i="13"/>
  <c r="AG16" i="13"/>
  <c r="AF54" i="13"/>
  <c r="AF27" i="13"/>
  <c r="AF46" i="13"/>
  <c r="AF44" i="13"/>
  <c r="AF45" i="13"/>
  <c r="AG33" i="13"/>
  <c r="AF32" i="13"/>
  <c r="AG48" i="13"/>
  <c r="AF35" i="13"/>
  <c r="AF12" i="13"/>
  <c r="AG8" i="13"/>
  <c r="AF29" i="13"/>
  <c r="AG43" i="13"/>
  <c r="AG68" i="13"/>
  <c r="AF37" i="13"/>
  <c r="AF52" i="13"/>
  <c r="AF64" i="13"/>
  <c r="AG39" i="13"/>
  <c r="AG45" i="13"/>
  <c r="AG14" i="13"/>
  <c r="AF8" i="13"/>
  <c r="AG63" i="13"/>
  <c r="AF20" i="13"/>
  <c r="AF19" i="13"/>
  <c r="AG60" i="13"/>
  <c r="AG31" i="13"/>
  <c r="AF22" i="13"/>
  <c r="AG47" i="13"/>
  <c r="AG64" i="13"/>
  <c r="AG66" i="13"/>
  <c r="AF57" i="13"/>
  <c r="AG11" i="13"/>
  <c r="AF48" i="13"/>
  <c r="AF9" i="13"/>
  <c r="AG46" i="13"/>
  <c r="AG62" i="13"/>
  <c r="AG61" i="13"/>
  <c r="AF61" i="13"/>
  <c r="AG54" i="13"/>
  <c r="AF26" i="13"/>
  <c r="AG57" i="13"/>
  <c r="AG51" i="13"/>
  <c r="AG55" i="13"/>
  <c r="AF56" i="13"/>
  <c r="AF28" i="13"/>
  <c r="AF24" i="13"/>
  <c r="AG30" i="13"/>
  <c r="AF66" i="13"/>
  <c r="AG50" i="13"/>
  <c r="AG40" i="13"/>
  <c r="AF13" i="13"/>
  <c r="AF58" i="13"/>
  <c r="AF16" i="13"/>
  <c r="AG25" i="13"/>
  <c r="AF38" i="13"/>
  <c r="AF68" i="13"/>
  <c r="AF33" i="13"/>
  <c r="AG38" i="13"/>
  <c r="AF18" i="13"/>
  <c r="AG52" i="13"/>
  <c r="AF31" i="13"/>
  <c r="AF30" i="13"/>
  <c r="AG53" i="13"/>
  <c r="AG27" i="13"/>
  <c r="AG41" i="13"/>
  <c r="AF60" i="13"/>
  <c r="AF10" i="13"/>
  <c r="AU56" i="13"/>
  <c r="AU9" i="13"/>
  <c r="AU67" i="13"/>
  <c r="AU63" i="13"/>
  <c r="AU61" i="13"/>
  <c r="F83" i="21"/>
  <c r="J83" i="21" s="1"/>
  <c r="AU44" i="13"/>
  <c r="AU58" i="13"/>
  <c r="U213" i="24"/>
  <c r="G37" i="21"/>
  <c r="K37" i="21" s="1"/>
  <c r="P37" i="21" s="1"/>
  <c r="G36" i="21"/>
  <c r="K36" i="21" s="1"/>
  <c r="U212" i="24"/>
  <c r="AU53" i="16"/>
  <c r="AU18" i="16"/>
  <c r="AU65" i="16"/>
  <c r="AU56" i="16"/>
  <c r="AU13" i="16"/>
  <c r="AU50" i="16"/>
  <c r="AU22" i="16"/>
  <c r="AU41" i="16"/>
  <c r="AM11" i="24"/>
  <c r="G68" i="21"/>
  <c r="K68" i="21" s="1"/>
  <c r="P68" i="21" s="1"/>
  <c r="F42" i="21"/>
  <c r="J42" i="21" s="1"/>
  <c r="U218" i="13"/>
  <c r="U220" i="13"/>
  <c r="F44" i="21"/>
  <c r="J44" i="21" s="1"/>
  <c r="AU61" i="25"/>
  <c r="AU33" i="25"/>
  <c r="AU21" i="25"/>
  <c r="AU46" i="25"/>
  <c r="AU24" i="25"/>
  <c r="AU51" i="25"/>
  <c r="AU65" i="25"/>
  <c r="AM44" i="24"/>
  <c r="AM42" i="24"/>
  <c r="P61" i="21"/>
  <c r="AO63" i="13"/>
  <c r="AO44" i="13"/>
  <c r="AO11" i="13"/>
  <c r="AM54" i="13"/>
  <c r="O59" i="21"/>
  <c r="AM66" i="16"/>
  <c r="E76" i="21"/>
  <c r="Q229" i="25"/>
  <c r="U229" i="25" s="1"/>
  <c r="U225" i="25"/>
  <c r="U191" i="16"/>
  <c r="E15" i="21"/>
  <c r="AL181" i="25"/>
  <c r="F51" i="21"/>
  <c r="J51" i="21" s="1"/>
  <c r="U227" i="13"/>
  <c r="I64" i="21"/>
  <c r="N64" i="21" s="1"/>
  <c r="L64" i="21"/>
  <c r="AT181" i="13"/>
  <c r="BH181" i="13" s="1"/>
  <c r="BH8" i="13" a="1"/>
  <c r="AU8" i="13"/>
  <c r="F79" i="21"/>
  <c r="AU62" i="16"/>
  <c r="E87" i="21"/>
  <c r="AU52" i="16"/>
  <c r="F33" i="21"/>
  <c r="J33" i="21" s="1"/>
  <c r="U209" i="13"/>
  <c r="AU29" i="25"/>
  <c r="F16" i="21"/>
  <c r="U192" i="13"/>
  <c r="AU34" i="24"/>
  <c r="G81" i="21"/>
  <c r="K81" i="21" s="1"/>
  <c r="P81" i="21" s="1"/>
  <c r="AU15" i="24"/>
  <c r="AU52" i="24"/>
  <c r="AU55" i="24"/>
  <c r="AU31" i="24"/>
  <c r="G82" i="21"/>
  <c r="K82" i="21" s="1"/>
  <c r="AU42" i="24"/>
  <c r="AU51" i="24"/>
  <c r="AU68" i="24"/>
  <c r="U209" i="16"/>
  <c r="E33" i="21"/>
  <c r="E44" i="21"/>
  <c r="U220" i="16"/>
  <c r="I22" i="21"/>
  <c r="N22" i="21" s="1"/>
  <c r="L22" i="21"/>
  <c r="U226" i="16"/>
  <c r="E50" i="21"/>
  <c r="AO68" i="16"/>
  <c r="AO54" i="16"/>
  <c r="AO45" i="16"/>
  <c r="AO41" i="16"/>
  <c r="AO49" i="16"/>
  <c r="AO36" i="16"/>
  <c r="AO42" i="16"/>
  <c r="AO13" i="16"/>
  <c r="I57" i="21"/>
  <c r="N57" i="21" s="1"/>
  <c r="L57" i="21"/>
  <c r="G49" i="21"/>
  <c r="K49" i="21" s="1"/>
  <c r="U225" i="24"/>
  <c r="Q229" i="24"/>
  <c r="O17" i="21"/>
  <c r="AU54" i="13"/>
  <c r="F86" i="21"/>
  <c r="J86" i="21" s="1"/>
  <c r="AU62" i="13"/>
  <c r="F87" i="21"/>
  <c r="J87" i="21" s="1"/>
  <c r="AU24" i="13"/>
  <c r="AU45" i="13"/>
  <c r="F84" i="21"/>
  <c r="J84" i="21" s="1"/>
  <c r="AU13" i="13"/>
  <c r="AU18" i="13"/>
  <c r="AU25" i="13"/>
  <c r="AU52" i="13"/>
  <c r="U208" i="24"/>
  <c r="Q222" i="24"/>
  <c r="G32" i="21"/>
  <c r="K32" i="21" s="1"/>
  <c r="Q206" i="24" a="1"/>
  <c r="Q206" i="24" s="1"/>
  <c r="AU19" i="16"/>
  <c r="AU59" i="16"/>
  <c r="AU27" i="16"/>
  <c r="AU58" i="16"/>
  <c r="AU43" i="16"/>
  <c r="AU54" i="16"/>
  <c r="E86" i="21"/>
  <c r="AU10" i="16"/>
  <c r="AU67" i="16"/>
  <c r="AM66" i="24"/>
  <c r="G76" i="21"/>
  <c r="K76" i="21" s="1"/>
  <c r="P76" i="21" s="1"/>
  <c r="P71" i="21"/>
  <c r="F36" i="21"/>
  <c r="J36" i="21" s="1"/>
  <c r="U212" i="13"/>
  <c r="AU13" i="25"/>
  <c r="AU25" i="25"/>
  <c r="AU17" i="25"/>
  <c r="AU59" i="25"/>
  <c r="AU54" i="25"/>
  <c r="AU11" i="25"/>
  <c r="BH8" i="25" a="1"/>
  <c r="AT181" i="25"/>
  <c r="BH181" i="25" s="1"/>
  <c r="AU8" i="25"/>
  <c r="AG61" i="24"/>
  <c r="AG69" i="24"/>
  <c r="AF11" i="24"/>
  <c r="AF39" i="24"/>
  <c r="AG21" i="24"/>
  <c r="AG67" i="24"/>
  <c r="AG42" i="24"/>
  <c r="AG32" i="24"/>
  <c r="AF48" i="24"/>
  <c r="AF68" i="24"/>
  <c r="AG31" i="24"/>
  <c r="AG36" i="24"/>
  <c r="AF63" i="24"/>
  <c r="AG47" i="24"/>
  <c r="AG55" i="24"/>
  <c r="AG24" i="24"/>
  <c r="AG14" i="24"/>
  <c r="AG62" i="24"/>
  <c r="AG33" i="24"/>
  <c r="AF31" i="24"/>
  <c r="AG50" i="24"/>
  <c r="AF58" i="24"/>
  <c r="AF33" i="24"/>
  <c r="AF49" i="24"/>
  <c r="AF20" i="24"/>
  <c r="AG16" i="24"/>
  <c r="AG63" i="24"/>
  <c r="AF47" i="24"/>
  <c r="AF40" i="24"/>
  <c r="AG22" i="24"/>
  <c r="AF17" i="24"/>
  <c r="AF43" i="24"/>
  <c r="AF8" i="24"/>
  <c r="AF61" i="24"/>
  <c r="AG68" i="24"/>
  <c r="AF36" i="24"/>
  <c r="AF44" i="24"/>
  <c r="AG54" i="24"/>
  <c r="AF12" i="24"/>
  <c r="AF65" i="24"/>
  <c r="AG45" i="24"/>
  <c r="AG52" i="24"/>
  <c r="AG30" i="24"/>
  <c r="AF15" i="24"/>
  <c r="AF56" i="24"/>
  <c r="AF13" i="24"/>
  <c r="AF19" i="24"/>
  <c r="AF54" i="24"/>
  <c r="AG29" i="24"/>
  <c r="AG26" i="24"/>
  <c r="AG43" i="24"/>
  <c r="AF25" i="24"/>
  <c r="AF45" i="24"/>
  <c r="AF60" i="24"/>
  <c r="AG37" i="24"/>
  <c r="AF55" i="24"/>
  <c r="AG41" i="24"/>
  <c r="AF10" i="24"/>
  <c r="AG65" i="24"/>
  <c r="AG8" i="24"/>
  <c r="AG46" i="24"/>
  <c r="AF64" i="24"/>
  <c r="AG39" i="24"/>
  <c r="AG66" i="24"/>
  <c r="AF28" i="24"/>
  <c r="AG59" i="24"/>
  <c r="AG64" i="24"/>
  <c r="AG34" i="24"/>
  <c r="AG10" i="24"/>
  <c r="AF24" i="24"/>
  <c r="AF29" i="24"/>
  <c r="AF26" i="24"/>
  <c r="AG13" i="24"/>
  <c r="AG44" i="24"/>
  <c r="AG12" i="24"/>
  <c r="AF23" i="24"/>
  <c r="AG27" i="24"/>
  <c r="AF34" i="24"/>
  <c r="AG35" i="24"/>
  <c r="AG11" i="24"/>
  <c r="AG9" i="24"/>
  <c r="AF27" i="24"/>
  <c r="AF18" i="24"/>
  <c r="AF51" i="24"/>
  <c r="AG20" i="24"/>
  <c r="AG19" i="24"/>
  <c r="AF50" i="24"/>
  <c r="AG48" i="24"/>
  <c r="AF38" i="24"/>
  <c r="AF32" i="24"/>
  <c r="AG15" i="24"/>
  <c r="AF16" i="24"/>
  <c r="AF67" i="24"/>
  <c r="AF9" i="24"/>
  <c r="AG58" i="24"/>
  <c r="AF46" i="24"/>
  <c r="AF62" i="24"/>
  <c r="AG17" i="24"/>
  <c r="AF41" i="24"/>
  <c r="AF53" i="24"/>
  <c r="AG56" i="24"/>
  <c r="AG23" i="24"/>
  <c r="AG40" i="24"/>
  <c r="AG57" i="24"/>
  <c r="AF14" i="24"/>
  <c r="AF69" i="24"/>
  <c r="AF37" i="24"/>
  <c r="AF35" i="24"/>
  <c r="AG38" i="24"/>
  <c r="AG28" i="24"/>
  <c r="AF66" i="24"/>
  <c r="AF57" i="24"/>
  <c r="AG18" i="24"/>
  <c r="AG25" i="24"/>
  <c r="AF59" i="24"/>
  <c r="AF52" i="24"/>
  <c r="AG53" i="24"/>
  <c r="AG60" i="24"/>
  <c r="AG51" i="24"/>
  <c r="AG49" i="24"/>
  <c r="AF42" i="24"/>
  <c r="AF30" i="24"/>
  <c r="AF21" i="24"/>
  <c r="AF22" i="24"/>
  <c r="O20" i="21"/>
  <c r="AO45" i="13"/>
  <c r="AM42" i="16"/>
  <c r="E70" i="21"/>
  <c r="E69" i="21"/>
  <c r="E40" i="21"/>
  <c r="U216" i="16"/>
  <c r="AU33" i="13"/>
  <c r="F88" i="21"/>
  <c r="J88" i="21" s="1"/>
  <c r="AU66" i="13"/>
  <c r="U220" i="24"/>
  <c r="G44" i="21"/>
  <c r="K44" i="21" s="1"/>
  <c r="P44" i="21" s="1"/>
  <c r="U215" i="24"/>
  <c r="Q223" i="24"/>
  <c r="G39" i="21"/>
  <c r="K39" i="21" s="1"/>
  <c r="AU62" i="25"/>
  <c r="AU60" i="25"/>
  <c r="AU27" i="24"/>
  <c r="AU41" i="24"/>
  <c r="AU22" i="24"/>
  <c r="G79" i="21"/>
  <c r="AU8" i="24"/>
  <c r="AT181" i="24"/>
  <c r="BH181" i="24" s="1"/>
  <c r="BH8" i="24" a="1"/>
  <c r="AU13" i="24"/>
  <c r="AU50" i="24"/>
  <c r="AU61" i="24"/>
  <c r="AU49" i="24"/>
  <c r="G85" i="21"/>
  <c r="K85" i="21" s="1"/>
  <c r="P85" i="21" s="1"/>
  <c r="E45" i="21"/>
  <c r="U221" i="16"/>
  <c r="I8" i="21"/>
  <c r="N8" i="21" s="1"/>
  <c r="L8" i="21"/>
  <c r="F52" i="21"/>
  <c r="J52" i="21" s="1"/>
  <c r="U228" i="13"/>
  <c r="U215" i="25"/>
  <c r="Q223" i="25"/>
  <c r="U223" i="25" s="1"/>
  <c r="AM15" i="13"/>
  <c r="F69" i="21"/>
  <c r="J69" i="21" s="1"/>
  <c r="AO66" i="16"/>
  <c r="AO50" i="16"/>
  <c r="AO15" i="16"/>
  <c r="AO20" i="16"/>
  <c r="AO12" i="16"/>
  <c r="AO21" i="16"/>
  <c r="AO43" i="16"/>
  <c r="AO19" i="16"/>
  <c r="I60" i="21"/>
  <c r="L60" i="21"/>
  <c r="G50" i="21"/>
  <c r="K50" i="21" s="1"/>
  <c r="P50" i="21" s="1"/>
  <c r="U226" i="24"/>
  <c r="AU60" i="13"/>
  <c r="AU30" i="13"/>
  <c r="AU26" i="13"/>
  <c r="AU29" i="13"/>
  <c r="AU12" i="13"/>
  <c r="AU36" i="13"/>
  <c r="AU50" i="13"/>
  <c r="AU59" i="13"/>
  <c r="U218" i="24"/>
  <c r="G42" i="21"/>
  <c r="K42" i="21" s="1"/>
  <c r="P42" i="21" s="1"/>
  <c r="AU55" i="16"/>
  <c r="AU26" i="16"/>
  <c r="AU40" i="16"/>
  <c r="AU69" i="16"/>
  <c r="AU60" i="16"/>
  <c r="E85" i="21"/>
  <c r="AU49" i="16"/>
  <c r="AU64" i="16"/>
  <c r="AU38" i="16"/>
  <c r="AM15" i="24"/>
  <c r="G69" i="21"/>
  <c r="K69" i="21" s="1"/>
  <c r="U219" i="13"/>
  <c r="F43" i="21"/>
  <c r="J43" i="21" s="1"/>
  <c r="AU53" i="25"/>
  <c r="AU20" i="25"/>
  <c r="AU44" i="25"/>
  <c r="AU67" i="25"/>
  <c r="AU19" i="25"/>
  <c r="AU23" i="25"/>
  <c r="AU31" i="25"/>
  <c r="AU48" i="25"/>
  <c r="AM49" i="13"/>
  <c r="E67" i="21"/>
  <c r="AL181" i="16"/>
  <c r="G16" i="21"/>
  <c r="K16" i="21" s="1"/>
  <c r="U192" i="24"/>
  <c r="I24" i="21"/>
  <c r="N24" i="21" s="1"/>
  <c r="L24" i="21"/>
  <c r="U191" i="13"/>
  <c r="F15" i="21"/>
  <c r="J15" i="21" s="1"/>
  <c r="AU30" i="24"/>
  <c r="AU14" i="24"/>
  <c r="AU58" i="24"/>
  <c r="AU19" i="24"/>
  <c r="AU53" i="24"/>
  <c r="AU18" i="24"/>
  <c r="AU12" i="24"/>
  <c r="U218" i="16"/>
  <c r="E42" i="21"/>
  <c r="F49" i="21"/>
  <c r="J49" i="21" s="1"/>
  <c r="Q229" i="13"/>
  <c r="U225" i="13"/>
  <c r="AO27" i="16"/>
  <c r="AO8" i="16"/>
  <c r="AM8" i="16"/>
  <c r="E55" i="21"/>
  <c r="AN181" i="16"/>
  <c r="BC181" i="16" s="1"/>
  <c r="BC8" i="16" a="1"/>
  <c r="I63" i="21"/>
  <c r="L63" i="21"/>
  <c r="U227" i="24"/>
  <c r="G51" i="21"/>
  <c r="K51" i="21" s="1"/>
  <c r="P51" i="21" s="1"/>
  <c r="P19" i="21"/>
  <c r="F82" i="21"/>
  <c r="J82" i="21" s="1"/>
  <c r="AU42" i="13"/>
  <c r="AU51" i="13"/>
  <c r="AU47" i="13"/>
  <c r="AU22" i="13"/>
  <c r="AU19" i="13"/>
  <c r="AU69" i="13"/>
  <c r="AU53" i="13"/>
  <c r="AU20" i="13"/>
  <c r="G45" i="21"/>
  <c r="K45" i="21" s="1"/>
  <c r="P45" i="21" s="1"/>
  <c r="U221" i="24"/>
  <c r="G33" i="21"/>
  <c r="K33" i="21" s="1"/>
  <c r="P33" i="21" s="1"/>
  <c r="U209" i="24"/>
  <c r="E23" i="21"/>
  <c r="U199" i="16"/>
  <c r="Q201" i="16"/>
  <c r="AU48" i="16"/>
  <c r="AU46" i="16"/>
  <c r="AU9" i="16"/>
  <c r="AU17" i="16"/>
  <c r="AU16" i="16"/>
  <c r="AU51" i="16"/>
  <c r="AU37" i="16"/>
  <c r="AG67" i="16"/>
  <c r="AG26" i="16"/>
  <c r="AF24" i="16"/>
  <c r="AF45" i="16"/>
  <c r="AG40" i="16"/>
  <c r="AG19" i="16"/>
  <c r="AG60" i="16"/>
  <c r="AG31" i="16"/>
  <c r="AF22" i="16"/>
  <c r="AF53" i="16"/>
  <c r="AF56" i="16"/>
  <c r="AG69" i="16"/>
  <c r="AG47" i="16"/>
  <c r="AF14" i="16"/>
  <c r="AG34" i="16"/>
  <c r="AG43" i="16"/>
  <c r="AG42" i="16"/>
  <c r="AF65" i="16"/>
  <c r="AG64" i="16"/>
  <c r="AF33" i="16"/>
  <c r="AG58" i="16"/>
  <c r="AF39" i="16"/>
  <c r="AF61" i="16"/>
  <c r="AF37" i="16"/>
  <c r="AF26" i="16"/>
  <c r="AG14" i="16"/>
  <c r="AG17" i="16"/>
  <c r="AF68" i="16"/>
  <c r="AG25" i="16"/>
  <c r="AG46" i="16"/>
  <c r="AG38" i="16"/>
  <c r="AG39" i="16"/>
  <c r="AF16" i="16"/>
  <c r="AF67" i="16"/>
  <c r="AF52" i="16"/>
  <c r="AG57" i="16"/>
  <c r="AF31" i="16"/>
  <c r="AG53" i="16"/>
  <c r="AF50" i="16"/>
  <c r="AF58" i="16"/>
  <c r="AF38" i="16"/>
  <c r="AG37" i="16"/>
  <c r="AF51" i="16"/>
  <c r="AG41" i="16"/>
  <c r="AG12" i="16"/>
  <c r="AF57" i="16"/>
  <c r="AG18" i="16"/>
  <c r="AG32" i="16"/>
  <c r="AF59" i="16"/>
  <c r="AG48" i="16"/>
  <c r="AF21" i="16"/>
  <c r="AG56" i="16"/>
  <c r="AG27" i="16"/>
  <c r="AF48" i="16"/>
  <c r="AF54" i="16"/>
  <c r="AG36" i="16"/>
  <c r="AF62" i="16"/>
  <c r="AG22" i="16"/>
  <c r="AG35" i="16"/>
  <c r="AF19" i="16"/>
  <c r="AF28" i="16"/>
  <c r="AF66" i="16"/>
  <c r="AG33" i="16"/>
  <c r="AG49" i="16"/>
  <c r="AF55" i="16"/>
  <c r="AF13" i="16"/>
  <c r="AF15" i="16"/>
  <c r="AG52" i="16"/>
  <c r="AG23" i="16"/>
  <c r="AG65" i="16"/>
  <c r="AF60" i="16"/>
  <c r="AF8" i="16"/>
  <c r="AG61" i="16"/>
  <c r="AG28" i="16"/>
  <c r="AF69" i="16"/>
  <c r="AF64" i="16"/>
  <c r="AG24" i="16"/>
  <c r="AF12" i="16"/>
  <c r="AF10" i="16"/>
  <c r="AG21" i="16"/>
  <c r="AF9" i="16"/>
  <c r="AF11" i="16"/>
  <c r="AF40" i="16"/>
  <c r="AF20" i="16"/>
  <c r="AF18" i="16"/>
  <c r="AF47" i="16"/>
  <c r="AG29" i="16"/>
  <c r="AG51" i="16"/>
  <c r="AG50" i="16"/>
  <c r="AG45" i="16"/>
  <c r="AG54" i="16"/>
  <c r="AF46" i="16"/>
  <c r="AG20" i="16"/>
  <c r="AG10" i="16"/>
  <c r="AF30" i="16"/>
  <c r="AG59" i="16"/>
  <c r="AG13" i="16"/>
  <c r="AF32" i="16"/>
  <c r="AG9" i="16"/>
  <c r="AF49" i="16"/>
  <c r="AG8" i="16"/>
  <c r="AF41" i="16"/>
  <c r="AG68" i="16"/>
  <c r="AF23" i="16"/>
  <c r="AG15" i="16"/>
  <c r="AG16" i="16"/>
  <c r="AF25" i="16"/>
  <c r="AF43" i="16"/>
  <c r="AF42" i="16"/>
  <c r="AF44" i="16"/>
  <c r="AG30" i="16"/>
  <c r="AG55" i="16"/>
  <c r="AG11" i="16"/>
  <c r="AF63" i="16"/>
  <c r="AG62" i="16"/>
  <c r="AF35" i="16"/>
  <c r="AF36" i="16"/>
  <c r="AF27" i="16"/>
  <c r="AG66" i="16"/>
  <c r="AF17" i="16"/>
  <c r="AF29" i="16"/>
  <c r="AG63" i="16"/>
  <c r="AG44" i="16"/>
  <c r="AF34" i="16"/>
  <c r="AM54" i="24"/>
  <c r="G74" i="21"/>
  <c r="K74" i="21" s="1"/>
  <c r="P74" i="21" s="1"/>
  <c r="AL181" i="24"/>
  <c r="G67" i="21"/>
  <c r="U214" i="13"/>
  <c r="F38" i="21"/>
  <c r="J38" i="21" s="1"/>
  <c r="U216" i="13"/>
  <c r="F40" i="21"/>
  <c r="J40" i="21" s="1"/>
  <c r="AU32" i="25"/>
  <c r="AU28" i="25"/>
  <c r="AU57" i="25"/>
  <c r="AU56" i="25"/>
  <c r="AU49" i="25"/>
  <c r="AU16" i="25"/>
  <c r="AU10" i="25"/>
  <c r="AU42" i="25"/>
  <c r="I71" i="21"/>
  <c r="L71" i="21"/>
  <c r="AM11" i="16"/>
  <c r="E68" i="21"/>
  <c r="E74" i="21"/>
  <c r="AO38" i="25"/>
  <c r="AM8" i="25"/>
  <c r="AM181" i="25" s="1"/>
  <c r="AO8" i="25"/>
  <c r="BC8" i="25" a="1"/>
  <c r="AN181" i="25"/>
  <c r="BC181" i="25" s="1"/>
  <c r="P39" i="21" l="1"/>
  <c r="O24" i="21"/>
  <c r="O14" i="21"/>
  <c r="P73" i="21"/>
  <c r="P75" i="21"/>
  <c r="P41" i="21"/>
  <c r="O73" i="21"/>
  <c r="P69" i="21"/>
  <c r="P36" i="21"/>
  <c r="I68" i="21"/>
  <c r="N68" i="21" s="1"/>
  <c r="L68" i="21"/>
  <c r="E25" i="21"/>
  <c r="Q204" i="16"/>
  <c r="U201" i="16"/>
  <c r="Q207" i="16"/>
  <c r="I85" i="21"/>
  <c r="N85" i="21" s="1"/>
  <c r="L85" i="21"/>
  <c r="I69" i="21"/>
  <c r="N69" i="21" s="1"/>
  <c r="L69" i="21"/>
  <c r="L76" i="21"/>
  <c r="I76" i="21"/>
  <c r="N76" i="21" s="1"/>
  <c r="O27" i="21"/>
  <c r="N27" i="21"/>
  <c r="U222" i="25"/>
  <c r="Q224" i="25"/>
  <c r="U224" i="25" s="1"/>
  <c r="J55" i="21"/>
  <c r="F65" i="21"/>
  <c r="J65" i="21" s="1"/>
  <c r="BH45" i="16"/>
  <c r="BH30" i="16"/>
  <c r="BH38" i="16"/>
  <c r="BH26" i="16"/>
  <c r="BH66" i="16"/>
  <c r="BH43" i="16"/>
  <c r="BH24" i="16"/>
  <c r="BH69" i="16"/>
  <c r="BH41" i="16"/>
  <c r="BH37" i="16"/>
  <c r="BH19" i="16"/>
  <c r="BH27" i="16"/>
  <c r="BH15" i="16"/>
  <c r="BH55" i="16"/>
  <c r="BH33" i="16"/>
  <c r="BH16" i="16"/>
  <c r="BH20" i="16"/>
  <c r="BH53" i="16"/>
  <c r="BH32" i="16"/>
  <c r="BH29" i="16"/>
  <c r="BH9" i="16"/>
  <c r="BH17" i="16"/>
  <c r="BH34" i="16"/>
  <c r="BH62" i="16"/>
  <c r="BH22" i="16"/>
  <c r="BH11" i="16"/>
  <c r="BH18" i="16"/>
  <c r="BH14" i="16"/>
  <c r="BH54" i="16"/>
  <c r="BH21" i="16"/>
  <c r="BH60" i="16"/>
  <c r="BH64" i="16"/>
  <c r="BH67" i="16"/>
  <c r="BH8" i="16"/>
  <c r="BH57" i="16"/>
  <c r="BH44" i="16"/>
  <c r="BH10" i="16"/>
  <c r="BH31" i="16"/>
  <c r="BH49" i="16"/>
  <c r="BH39" i="16"/>
  <c r="BH68" i="16"/>
  <c r="BH46" i="16"/>
  <c r="BH23" i="16"/>
  <c r="BH56" i="16"/>
  <c r="BH63" i="16"/>
  <c r="BH13" i="16"/>
  <c r="BH28" i="16"/>
  <c r="BH58" i="16"/>
  <c r="BH35" i="16"/>
  <c r="BH12" i="16"/>
  <c r="BH48" i="16"/>
  <c r="BH52" i="16"/>
  <c r="BH61" i="16"/>
  <c r="BH51" i="16"/>
  <c r="BH59" i="16"/>
  <c r="BH47" i="16"/>
  <c r="BH25" i="16"/>
  <c r="BH65" i="16"/>
  <c r="BH40" i="16"/>
  <c r="BH42" i="16"/>
  <c r="BH36" i="16"/>
  <c r="BH50" i="16"/>
  <c r="U201" i="13"/>
  <c r="F25" i="21"/>
  <c r="J25" i="21" s="1"/>
  <c r="Q204" i="13"/>
  <c r="Q207" i="13"/>
  <c r="U223" i="16"/>
  <c r="E47" i="21"/>
  <c r="O75" i="21"/>
  <c r="N75" i="21"/>
  <c r="O56" i="21"/>
  <c r="N56" i="21"/>
  <c r="I51" i="21"/>
  <c r="L51" i="21"/>
  <c r="Q204" i="25"/>
  <c r="U201" i="25"/>
  <c r="Q207" i="25"/>
  <c r="U207" i="25" s="1"/>
  <c r="G77" i="21"/>
  <c r="K77" i="21" s="1"/>
  <c r="K67" i="21"/>
  <c r="AX49" i="16"/>
  <c r="AX48" i="16"/>
  <c r="AX26" i="16"/>
  <c r="AW28" i="16"/>
  <c r="AX45" i="16"/>
  <c r="AX29" i="16"/>
  <c r="AX33" i="16"/>
  <c r="AX52" i="16"/>
  <c r="AX61" i="16"/>
  <c r="AK21" i="21" s="1"/>
  <c r="AX60" i="16"/>
  <c r="AK20" i="21" s="1"/>
  <c r="AW27" i="16"/>
  <c r="AX51" i="16"/>
  <c r="AX9" i="16"/>
  <c r="AK10" i="21" s="1"/>
  <c r="AX36" i="16"/>
  <c r="AW51" i="16"/>
  <c r="AW10" i="16"/>
  <c r="AX42" i="16"/>
  <c r="AW63" i="16"/>
  <c r="AW64" i="16"/>
  <c r="AW67" i="16"/>
  <c r="AW59" i="16"/>
  <c r="AW54" i="16"/>
  <c r="AX31" i="16"/>
  <c r="AX43" i="16"/>
  <c r="AX12" i="16"/>
  <c r="AK13" i="21" s="1"/>
  <c r="AX35" i="16"/>
  <c r="AW9" i="16"/>
  <c r="AX68" i="16"/>
  <c r="AK28" i="21" s="1"/>
  <c r="AW30" i="16"/>
  <c r="AW47" i="16"/>
  <c r="AW35" i="16"/>
  <c r="AW36" i="16"/>
  <c r="AW40" i="16"/>
  <c r="AX25" i="16"/>
  <c r="AW53" i="16"/>
  <c r="AW15" i="16"/>
  <c r="AW19" i="16"/>
  <c r="AX64" i="16"/>
  <c r="AK24" i="21" s="1"/>
  <c r="AX27" i="16"/>
  <c r="AW61" i="16"/>
  <c r="AW38" i="16"/>
  <c r="AX62" i="16"/>
  <c r="AK22" i="21" s="1"/>
  <c r="AX69" i="16"/>
  <c r="AK29" i="21" s="1"/>
  <c r="AW22" i="16"/>
  <c r="AX55" i="16"/>
  <c r="AW21" i="16"/>
  <c r="AX58" i="16"/>
  <c r="AX19" i="16"/>
  <c r="AW60" i="16"/>
  <c r="AW69" i="16"/>
  <c r="AW65" i="16"/>
  <c r="AX22" i="16"/>
  <c r="AW45" i="16"/>
  <c r="AW62" i="16"/>
  <c r="AW33" i="16"/>
  <c r="AX30" i="16"/>
  <c r="AW20" i="16"/>
  <c r="AX28" i="16"/>
  <c r="AX65" i="16"/>
  <c r="AK25" i="21" s="1"/>
  <c r="AW43" i="16"/>
  <c r="AW41" i="16"/>
  <c r="AW14" i="16"/>
  <c r="AX47" i="16"/>
  <c r="AW25" i="16"/>
  <c r="AX10" i="16"/>
  <c r="AK11" i="21" s="1"/>
  <c r="AX41" i="16"/>
  <c r="AX11" i="16"/>
  <c r="AK12" i="21" s="1"/>
  <c r="AW57" i="16"/>
  <c r="AW12" i="16"/>
  <c r="AW52" i="16"/>
  <c r="AX20" i="16"/>
  <c r="AX50" i="16"/>
  <c r="AX63" i="16"/>
  <c r="AK23" i="21" s="1"/>
  <c r="AX14" i="16"/>
  <c r="AK15" i="21" s="1"/>
  <c r="AW42" i="16"/>
  <c r="AW13" i="16"/>
  <c r="AX57" i="16"/>
  <c r="AW56" i="16"/>
  <c r="AX24" i="16"/>
  <c r="AW29" i="16"/>
  <c r="AW48" i="16"/>
  <c r="AX16" i="16"/>
  <c r="AK17" i="21" s="1"/>
  <c r="AX23" i="16"/>
  <c r="AX53" i="16"/>
  <c r="AX38" i="16"/>
  <c r="AW44" i="16"/>
  <c r="AX54" i="16"/>
  <c r="AX17" i="16"/>
  <c r="AK18" i="21" s="1"/>
  <c r="AX15" i="16"/>
  <c r="AK16" i="21" s="1"/>
  <c r="AX67" i="16"/>
  <c r="AK27" i="21" s="1"/>
  <c r="AX8" i="16"/>
  <c r="AK9" i="21" s="1"/>
  <c r="AW37" i="16"/>
  <c r="AW39" i="16"/>
  <c r="AX13" i="16"/>
  <c r="AK14" i="21" s="1"/>
  <c r="AX37" i="16"/>
  <c r="AW11" i="16"/>
  <c r="AW58" i="16"/>
  <c r="AX39" i="16"/>
  <c r="AW55" i="16"/>
  <c r="AW31" i="16"/>
  <c r="AX44" i="16"/>
  <c r="AW66" i="16"/>
  <c r="AW17" i="16"/>
  <c r="AX21" i="16"/>
  <c r="AW24" i="16"/>
  <c r="AW18" i="16"/>
  <c r="AW46" i="16"/>
  <c r="AX66" i="16"/>
  <c r="AK26" i="21" s="1"/>
  <c r="AW49" i="16"/>
  <c r="AX34" i="16"/>
  <c r="AX46" i="16"/>
  <c r="AX40" i="16"/>
  <c r="AW68" i="16"/>
  <c r="AX18" i="16"/>
  <c r="AX56" i="16"/>
  <c r="AW50" i="16"/>
  <c r="AW32" i="16"/>
  <c r="AW26" i="16"/>
  <c r="AW34" i="16"/>
  <c r="AX59" i="16"/>
  <c r="AX32" i="16"/>
  <c r="AW23" i="16"/>
  <c r="AW16" i="16"/>
  <c r="AW8" i="16"/>
  <c r="I70" i="21"/>
  <c r="N70" i="21" s="1"/>
  <c r="L70" i="21"/>
  <c r="U206" i="24"/>
  <c r="G30" i="21"/>
  <c r="K30" i="21" s="1"/>
  <c r="G53" i="21"/>
  <c r="K53" i="21" s="1"/>
  <c r="U229" i="24"/>
  <c r="P82" i="21"/>
  <c r="J16" i="21"/>
  <c r="P16" i="21" s="1"/>
  <c r="I87" i="21"/>
  <c r="N87" i="21" s="1"/>
  <c r="L87" i="21"/>
  <c r="AW15" i="13"/>
  <c r="AW54" i="13"/>
  <c r="AX45" i="13"/>
  <c r="AW59" i="13"/>
  <c r="AW49" i="13"/>
  <c r="AW66" i="13"/>
  <c r="AW12" i="13"/>
  <c r="AX18" i="13"/>
  <c r="AX59" i="13"/>
  <c r="AW26" i="13"/>
  <c r="AW44" i="13"/>
  <c r="AX41" i="13"/>
  <c r="AX23" i="13"/>
  <c r="AX48" i="13"/>
  <c r="AW58" i="13"/>
  <c r="AW9" i="13"/>
  <c r="AW69" i="13"/>
  <c r="AX33" i="13"/>
  <c r="AW25" i="13"/>
  <c r="AW52" i="13"/>
  <c r="AX43" i="13"/>
  <c r="AX8" i="13"/>
  <c r="AT9" i="21" s="1"/>
  <c r="AW39" i="13"/>
  <c r="AX68" i="13"/>
  <c r="AT28" i="21" s="1"/>
  <c r="AX16" i="13"/>
  <c r="AT17" i="21" s="1"/>
  <c r="AW51" i="13"/>
  <c r="AW22" i="13"/>
  <c r="AW11" i="13"/>
  <c r="AW17" i="13"/>
  <c r="AX30" i="13"/>
  <c r="AW18" i="13"/>
  <c r="AW57" i="13"/>
  <c r="AW10" i="13"/>
  <c r="AW40" i="13"/>
  <c r="AX38" i="13"/>
  <c r="AX37" i="13"/>
  <c r="AX40" i="13"/>
  <c r="AX20" i="13"/>
  <c r="AX42" i="13"/>
  <c r="AX47" i="13"/>
  <c r="AX60" i="13"/>
  <c r="AT20" i="21" s="1"/>
  <c r="AX29" i="13"/>
  <c r="AX69" i="13"/>
  <c r="AT29" i="21" s="1"/>
  <c r="AW48" i="13"/>
  <c r="AX35" i="13"/>
  <c r="AX10" i="13"/>
  <c r="AT11" i="21" s="1"/>
  <c r="AW62" i="13"/>
  <c r="AX9" i="13"/>
  <c r="AT10" i="21" s="1"/>
  <c r="AX28" i="13"/>
  <c r="AX54" i="13"/>
  <c r="AX64" i="13"/>
  <c r="AT24" i="21" s="1"/>
  <c r="AW30" i="13"/>
  <c r="AX61" i="13"/>
  <c r="AT21" i="21" s="1"/>
  <c r="AX44" i="13"/>
  <c r="AX52" i="13"/>
  <c r="AX26" i="13"/>
  <c r="AW34" i="13"/>
  <c r="AW21" i="13"/>
  <c r="AW14" i="13"/>
  <c r="AX15" i="13"/>
  <c r="AT16" i="21" s="1"/>
  <c r="AX34" i="13"/>
  <c r="AW68" i="13"/>
  <c r="AX51" i="13"/>
  <c r="AW13" i="13"/>
  <c r="AX32" i="13"/>
  <c r="AW47" i="13"/>
  <c r="AX56" i="13"/>
  <c r="AX11" i="13"/>
  <c r="AT12" i="21" s="1"/>
  <c r="AX49" i="13"/>
  <c r="AW27" i="13"/>
  <c r="AX63" i="13"/>
  <c r="AT23" i="21" s="1"/>
  <c r="AX39" i="13"/>
  <c r="AW8" i="13"/>
  <c r="AX66" i="13"/>
  <c r="AT26" i="21" s="1"/>
  <c r="AW63" i="13"/>
  <c r="AW35" i="13"/>
  <c r="AX57" i="13"/>
  <c r="AW33" i="13"/>
  <c r="AX27" i="13"/>
  <c r="AW16" i="13"/>
  <c r="AW42" i="13"/>
  <c r="AX36" i="13"/>
  <c r="AW24" i="13"/>
  <c r="AW46" i="13"/>
  <c r="AX31" i="13"/>
  <c r="AW60" i="13"/>
  <c r="AX12" i="13"/>
  <c r="AT13" i="21" s="1"/>
  <c r="AX58" i="13"/>
  <c r="AW45" i="13"/>
  <c r="AX62" i="13"/>
  <c r="AT22" i="21" s="1"/>
  <c r="AW20" i="13"/>
  <c r="AW31" i="13"/>
  <c r="AX22" i="13"/>
  <c r="AX65" i="13"/>
  <c r="AT25" i="21" s="1"/>
  <c r="AW38" i="13"/>
  <c r="AX25" i="13"/>
  <c r="AX24" i="13"/>
  <c r="AW61" i="13"/>
  <c r="AX21" i="13"/>
  <c r="AW67" i="13"/>
  <c r="AW32" i="13"/>
  <c r="AW19" i="13"/>
  <c r="AW53" i="13"/>
  <c r="AX14" i="13"/>
  <c r="AT15" i="21" s="1"/>
  <c r="AW36" i="13"/>
  <c r="AX13" i="13"/>
  <c r="AT14" i="21" s="1"/>
  <c r="AX19" i="13"/>
  <c r="AX17" i="13"/>
  <c r="AT18" i="21" s="1"/>
  <c r="AX53" i="13"/>
  <c r="AX50" i="13"/>
  <c r="AW50" i="13"/>
  <c r="AW65" i="13"/>
  <c r="AW37" i="13"/>
  <c r="AX67" i="13"/>
  <c r="AT27" i="21" s="1"/>
  <c r="AW55" i="13"/>
  <c r="AX55" i="13"/>
  <c r="AW64" i="13"/>
  <c r="AW29" i="13"/>
  <c r="AX46" i="13"/>
  <c r="AW23" i="13"/>
  <c r="AW43" i="13"/>
  <c r="AW28" i="13"/>
  <c r="AW41" i="13"/>
  <c r="AW56" i="13"/>
  <c r="E89" i="21"/>
  <c r="I79" i="21"/>
  <c r="N79" i="21" s="1"/>
  <c r="L79" i="21"/>
  <c r="I52" i="21"/>
  <c r="L52" i="21"/>
  <c r="U223" i="13"/>
  <c r="F47" i="21"/>
  <c r="J47" i="21" s="1"/>
  <c r="O22" i="21"/>
  <c r="I81" i="21"/>
  <c r="L81" i="21"/>
  <c r="O21" i="21"/>
  <c r="N21" i="21"/>
  <c r="I41" i="21"/>
  <c r="L41" i="21"/>
  <c r="P15" i="21"/>
  <c r="I23" i="21"/>
  <c r="L23" i="21"/>
  <c r="BO56" i="25"/>
  <c r="AY38" i="25"/>
  <c r="BO58" i="25"/>
  <c r="BO61" i="25"/>
  <c r="AY25" i="25"/>
  <c r="AZ14" i="25"/>
  <c r="AZ27" i="25"/>
  <c r="AZ57" i="25"/>
  <c r="BO16" i="25"/>
  <c r="BO23" i="25"/>
  <c r="AZ21" i="25"/>
  <c r="AY50" i="25"/>
  <c r="AY56" i="25"/>
  <c r="BO29" i="25"/>
  <c r="AY23" i="25"/>
  <c r="AZ44" i="25"/>
  <c r="AZ47" i="25"/>
  <c r="AZ52" i="25"/>
  <c r="AZ50" i="25"/>
  <c r="AY31" i="25"/>
  <c r="BO37" i="25"/>
  <c r="AZ26" i="25"/>
  <c r="BO38" i="25"/>
  <c r="AY48" i="25"/>
  <c r="AY43" i="25"/>
  <c r="BO19" i="25"/>
  <c r="AZ63" i="25"/>
  <c r="BO35" i="25"/>
  <c r="AY58" i="25"/>
  <c r="BO42" i="25"/>
  <c r="AY14" i="25"/>
  <c r="AZ62" i="25"/>
  <c r="BO10" i="25"/>
  <c r="BO22" i="25"/>
  <c r="AY16" i="25"/>
  <c r="AZ51" i="25"/>
  <c r="AY29" i="25"/>
  <c r="BO27" i="25"/>
  <c r="AZ24" i="25"/>
  <c r="AY37" i="25"/>
  <c r="BO24" i="25"/>
  <c r="BO69" i="25"/>
  <c r="AZ37" i="25"/>
  <c r="AY59" i="25"/>
  <c r="AY15" i="25"/>
  <c r="AY45" i="25"/>
  <c r="AY54" i="25"/>
  <c r="AY8" i="25"/>
  <c r="AY18" i="25"/>
  <c r="BO53" i="25"/>
  <c r="AY51" i="25"/>
  <c r="AY10" i="25"/>
  <c r="AY17" i="25"/>
  <c r="BO54" i="25"/>
  <c r="AZ61" i="25"/>
  <c r="AY64" i="25"/>
  <c r="AZ28" i="25"/>
  <c r="AZ18" i="25"/>
  <c r="AY32" i="25"/>
  <c r="AZ25" i="25"/>
  <c r="AZ67" i="25"/>
  <c r="BO36" i="25"/>
  <c r="BO64" i="25"/>
  <c r="BO67" i="25"/>
  <c r="BO62" i="25"/>
  <c r="BO45" i="25"/>
  <c r="AZ48" i="25"/>
  <c r="BO55" i="25"/>
  <c r="AZ35" i="25"/>
  <c r="BO66" i="25"/>
  <c r="AY55" i="25"/>
  <c r="AZ16" i="25"/>
  <c r="BO33" i="25"/>
  <c r="AZ29" i="25"/>
  <c r="AY13" i="25"/>
  <c r="AZ54" i="25"/>
  <c r="AY53" i="25"/>
  <c r="AZ59" i="25"/>
  <c r="AY67" i="25"/>
  <c r="BO17" i="25"/>
  <c r="AY69" i="25"/>
  <c r="AY24" i="25"/>
  <c r="AZ43" i="25"/>
  <c r="AZ22" i="25"/>
  <c r="BO48" i="25"/>
  <c r="BO51" i="25"/>
  <c r="AZ34" i="25"/>
  <c r="BO25" i="25"/>
  <c r="AY41" i="25"/>
  <c r="AZ40" i="25"/>
  <c r="AY9" i="25"/>
  <c r="AY21" i="25"/>
  <c r="AY35" i="25"/>
  <c r="BO43" i="25"/>
  <c r="AZ8" i="25"/>
  <c r="BO47" i="25"/>
  <c r="AZ58" i="25"/>
  <c r="AZ9" i="25"/>
  <c r="AZ12" i="25"/>
  <c r="AY47" i="25"/>
  <c r="BO18" i="25"/>
  <c r="BO57" i="25"/>
  <c r="BO65" i="25"/>
  <c r="BO21" i="25"/>
  <c r="AZ32" i="25"/>
  <c r="AZ11" i="25"/>
  <c r="AZ66" i="25"/>
  <c r="BO15" i="25"/>
  <c r="BO40" i="25"/>
  <c r="AZ39" i="25"/>
  <c r="BO31" i="25"/>
  <c r="AZ49" i="25"/>
  <c r="AY57" i="25"/>
  <c r="AY44" i="25"/>
  <c r="BO50" i="25"/>
  <c r="AZ64" i="25"/>
  <c r="AY26" i="25"/>
  <c r="AY12" i="25"/>
  <c r="AZ30" i="25"/>
  <c r="AZ38" i="25"/>
  <c r="AY42" i="25"/>
  <c r="AY46" i="25"/>
  <c r="BO20" i="25"/>
  <c r="AZ15" i="25"/>
  <c r="AY36" i="25"/>
  <c r="AY28" i="25"/>
  <c r="AZ65" i="25"/>
  <c r="BO63" i="25"/>
  <c r="AY33" i="25"/>
  <c r="AZ20" i="25"/>
  <c r="BO59" i="25"/>
  <c r="BO28" i="25"/>
  <c r="BO52" i="25"/>
  <c r="AZ68" i="25"/>
  <c r="BO39" i="25"/>
  <c r="BO34" i="25"/>
  <c r="BO49" i="25"/>
  <c r="AZ46" i="25"/>
  <c r="AZ56" i="25"/>
  <c r="AZ17" i="25"/>
  <c r="BO46" i="25"/>
  <c r="BO11" i="25"/>
  <c r="AY66" i="25"/>
  <c r="BO44" i="25"/>
  <c r="AY34" i="25"/>
  <c r="AZ33" i="25"/>
  <c r="AY65" i="25"/>
  <c r="AY68" i="25"/>
  <c r="BO13" i="25"/>
  <c r="AZ60" i="25"/>
  <c r="AZ69" i="25"/>
  <c r="AY49" i="25"/>
  <c r="BO12" i="25"/>
  <c r="AY11" i="25"/>
  <c r="AY62" i="25"/>
  <c r="AZ19" i="25"/>
  <c r="AY30" i="25"/>
  <c r="AZ42" i="25"/>
  <c r="BO9" i="25"/>
  <c r="BO30" i="25"/>
  <c r="BO68" i="25"/>
  <c r="AY20" i="25"/>
  <c r="AY60" i="25"/>
  <c r="AZ36" i="25"/>
  <c r="AZ45" i="25"/>
  <c r="BO32" i="25"/>
  <c r="BO41" i="25"/>
  <c r="AZ53" i="25"/>
  <c r="AY39" i="25"/>
  <c r="AY22" i="25"/>
  <c r="AZ10" i="25"/>
  <c r="AY40" i="25"/>
  <c r="AZ55" i="25"/>
  <c r="AY61" i="25"/>
  <c r="BO26" i="25"/>
  <c r="AZ23" i="25"/>
  <c r="BO14" i="25"/>
  <c r="AY27" i="25"/>
  <c r="AY52" i="25"/>
  <c r="AZ31" i="25"/>
  <c r="AY19" i="25"/>
  <c r="AZ41" i="25"/>
  <c r="AZ13" i="25"/>
  <c r="AY63" i="25"/>
  <c r="BO60" i="25"/>
  <c r="I86" i="21"/>
  <c r="L86" i="21"/>
  <c r="P32" i="21"/>
  <c r="P52" i="21"/>
  <c r="I88" i="21"/>
  <c r="N88" i="21" s="1"/>
  <c r="L88" i="21"/>
  <c r="O70" i="21"/>
  <c r="L36" i="21"/>
  <c r="I36" i="21"/>
  <c r="P84" i="21"/>
  <c r="L73" i="21"/>
  <c r="P72" i="21"/>
  <c r="U206" i="16"/>
  <c r="E30" i="21"/>
  <c r="BC29" i="25"/>
  <c r="BC27" i="25"/>
  <c r="BC69" i="25"/>
  <c r="BC33" i="25"/>
  <c r="BC65" i="25"/>
  <c r="BC59" i="25"/>
  <c r="BC66" i="25"/>
  <c r="BC64" i="25"/>
  <c r="BC61" i="25"/>
  <c r="BC48" i="25"/>
  <c r="BC56" i="25"/>
  <c r="BC15" i="25"/>
  <c r="BC43" i="25"/>
  <c r="BC14" i="25"/>
  <c r="BC36" i="25"/>
  <c r="BC24" i="25"/>
  <c r="BC46" i="25"/>
  <c r="BC23" i="25"/>
  <c r="BC34" i="25"/>
  <c r="BC50" i="25"/>
  <c r="BC16" i="25"/>
  <c r="BC41" i="25"/>
  <c r="BC53" i="25"/>
  <c r="BC26" i="25"/>
  <c r="BC52" i="25"/>
  <c r="BC54" i="25"/>
  <c r="BC25" i="25"/>
  <c r="BC60" i="25"/>
  <c r="BC55" i="25"/>
  <c r="BC44" i="25"/>
  <c r="BC51" i="25"/>
  <c r="BC22" i="25"/>
  <c r="BC58" i="25"/>
  <c r="BC10" i="25"/>
  <c r="BC8" i="25"/>
  <c r="BC40" i="25"/>
  <c r="BC31" i="25"/>
  <c r="BC49" i="25"/>
  <c r="BC45" i="25"/>
  <c r="BC47" i="25"/>
  <c r="BC39" i="25"/>
  <c r="BC38" i="25"/>
  <c r="BC63" i="25"/>
  <c r="BC28" i="25"/>
  <c r="BC20" i="25"/>
  <c r="BC42" i="25"/>
  <c r="BC13" i="25"/>
  <c r="BC67" i="25"/>
  <c r="BC30" i="25"/>
  <c r="BC37" i="25"/>
  <c r="BC18" i="25"/>
  <c r="BC35" i="25"/>
  <c r="BC57" i="25"/>
  <c r="BC68" i="25"/>
  <c r="BC11" i="25"/>
  <c r="BC9" i="25"/>
  <c r="BC17" i="25"/>
  <c r="BC19" i="25"/>
  <c r="BC32" i="25"/>
  <c r="BC21" i="25"/>
  <c r="BC12" i="25"/>
  <c r="BC62" i="25"/>
  <c r="O71" i="21"/>
  <c r="N71" i="21"/>
  <c r="O60" i="21"/>
  <c r="N60" i="21"/>
  <c r="BH47" i="24"/>
  <c r="BH11" i="24"/>
  <c r="BH33" i="24"/>
  <c r="BH31" i="24"/>
  <c r="BH19" i="24"/>
  <c r="BH48" i="24"/>
  <c r="BH46" i="24"/>
  <c r="BH21" i="24"/>
  <c r="BH36" i="24"/>
  <c r="BH59" i="24"/>
  <c r="BH52" i="24"/>
  <c r="BH50" i="24"/>
  <c r="BH41" i="24"/>
  <c r="BH45" i="24"/>
  <c r="BH28" i="24"/>
  <c r="BH49" i="24"/>
  <c r="BH55" i="24"/>
  <c r="BH39" i="24"/>
  <c r="BH25" i="24"/>
  <c r="BH9" i="24"/>
  <c r="BH32" i="24"/>
  <c r="BH42" i="24"/>
  <c r="BH30" i="24"/>
  <c r="BH53" i="24"/>
  <c r="BH16" i="24"/>
  <c r="BH35" i="24"/>
  <c r="BH43" i="24"/>
  <c r="BH37" i="24"/>
  <c r="BH18" i="24"/>
  <c r="BH23" i="24"/>
  <c r="BH29" i="24"/>
  <c r="BH61" i="24"/>
  <c r="BH58" i="24"/>
  <c r="BH38" i="24"/>
  <c r="BH68" i="24"/>
  <c r="BH34" i="24"/>
  <c r="BH66" i="24"/>
  <c r="BH67" i="24"/>
  <c r="BH60" i="24"/>
  <c r="BH10" i="24"/>
  <c r="BH20" i="24"/>
  <c r="BH44" i="24"/>
  <c r="BH65" i="24"/>
  <c r="BH69" i="24"/>
  <c r="BH24" i="24"/>
  <c r="BH64" i="24"/>
  <c r="BH8" i="24"/>
  <c r="BH56" i="24"/>
  <c r="BH13" i="24"/>
  <c r="BH54" i="24"/>
  <c r="BH22" i="24"/>
  <c r="BH12" i="24"/>
  <c r="BH40" i="24"/>
  <c r="BH62" i="24"/>
  <c r="BH26" i="24"/>
  <c r="BH17" i="24"/>
  <c r="BH57" i="24"/>
  <c r="BH14" i="24"/>
  <c r="BH15" i="24"/>
  <c r="BH27" i="24"/>
  <c r="BH63" i="24"/>
  <c r="BH51" i="24"/>
  <c r="Q224" i="24"/>
  <c r="G46" i="21"/>
  <c r="K46" i="21" s="1"/>
  <c r="U222" i="24"/>
  <c r="P49" i="21"/>
  <c r="L44" i="21"/>
  <c r="I44" i="21"/>
  <c r="F89" i="21"/>
  <c r="J89" i="21" s="1"/>
  <c r="J79" i="21"/>
  <c r="I72" i="21"/>
  <c r="L72" i="21"/>
  <c r="P70" i="21"/>
  <c r="P83" i="21"/>
  <c r="I37" i="21"/>
  <c r="L37" i="21"/>
  <c r="AW14" i="24"/>
  <c r="AW34" i="24"/>
  <c r="AX49" i="24"/>
  <c r="AX63" i="24"/>
  <c r="AX44" i="24"/>
  <c r="AX67" i="24"/>
  <c r="AW12" i="24"/>
  <c r="AW21" i="24"/>
  <c r="AX21" i="24"/>
  <c r="AX60" i="24"/>
  <c r="AX47" i="24"/>
  <c r="AW19" i="24"/>
  <c r="AW53" i="24"/>
  <c r="AW27" i="24"/>
  <c r="AW61" i="24"/>
  <c r="AW69" i="24"/>
  <c r="AX8" i="24"/>
  <c r="AX15" i="24"/>
  <c r="AX23" i="24"/>
  <c r="AX14" i="24"/>
  <c r="AW51" i="24"/>
  <c r="AX22" i="24"/>
  <c r="AW36" i="24"/>
  <c r="AW24" i="24"/>
  <c r="AX45" i="24"/>
  <c r="AW29" i="24"/>
  <c r="AX32" i="24"/>
  <c r="AX29" i="24"/>
  <c r="AX36" i="24"/>
  <c r="AX61" i="24"/>
  <c r="AW22" i="24"/>
  <c r="AW8" i="24"/>
  <c r="AX25" i="24"/>
  <c r="AW67" i="24"/>
  <c r="AX26" i="24"/>
  <c r="AX33" i="24"/>
  <c r="AW40" i="24"/>
  <c r="AX59" i="24"/>
  <c r="AX62" i="24"/>
  <c r="AX54" i="24"/>
  <c r="AX56" i="24"/>
  <c r="AX20" i="24"/>
  <c r="AW45" i="24"/>
  <c r="AX11" i="24"/>
  <c r="AW66" i="24"/>
  <c r="AW54" i="24"/>
  <c r="AW20" i="24"/>
  <c r="AX65" i="24"/>
  <c r="AX17" i="24"/>
  <c r="AX9" i="24"/>
  <c r="AX55" i="24"/>
  <c r="AW17" i="24"/>
  <c r="AW18" i="24"/>
  <c r="AX35" i="24"/>
  <c r="AX24" i="24"/>
  <c r="AX57" i="24"/>
  <c r="AX27" i="24"/>
  <c r="AX46" i="24"/>
  <c r="AW41" i="24"/>
  <c r="AX19" i="24"/>
  <c r="AW64" i="24"/>
  <c r="AX16" i="24"/>
  <c r="AW60" i="24"/>
  <c r="AW49" i="24"/>
  <c r="AW15" i="24"/>
  <c r="AW42" i="24"/>
  <c r="AX69" i="24"/>
  <c r="AX12" i="24"/>
  <c r="AW55" i="24"/>
  <c r="AX13" i="24"/>
  <c r="AX31" i="24"/>
  <c r="AX66" i="24"/>
  <c r="AW32" i="24"/>
  <c r="AW47" i="24"/>
  <c r="AW28" i="24"/>
  <c r="AX34" i="24"/>
  <c r="AW62" i="24"/>
  <c r="AX39" i="24"/>
  <c r="AX30" i="24"/>
  <c r="AW13" i="24"/>
  <c r="AX43" i="24"/>
  <c r="AX52" i="24"/>
  <c r="AX38" i="24"/>
  <c r="AX10" i="24"/>
  <c r="AX42" i="24"/>
  <c r="AX40" i="24"/>
  <c r="AW68" i="24"/>
  <c r="AW23" i="24"/>
  <c r="AX18" i="24"/>
  <c r="AW57" i="24"/>
  <c r="AW65" i="24"/>
  <c r="AX48" i="24"/>
  <c r="AW10" i="24"/>
  <c r="AW39" i="24"/>
  <c r="AX53" i="24"/>
  <c r="AW48" i="24"/>
  <c r="AW50" i="24"/>
  <c r="AW56" i="24"/>
  <c r="AW25" i="24"/>
  <c r="AX58" i="24"/>
  <c r="AX41" i="24"/>
  <c r="AW38" i="24"/>
  <c r="AW58" i="24"/>
  <c r="AW31" i="24"/>
  <c r="AW9" i="24"/>
  <c r="AX68" i="24"/>
  <c r="AW11" i="24"/>
  <c r="AW37" i="24"/>
  <c r="AW16" i="24"/>
  <c r="AW43" i="24"/>
  <c r="AX50" i="24"/>
  <c r="AW46" i="24"/>
  <c r="AW52" i="24"/>
  <c r="AW59" i="24"/>
  <c r="AX28" i="24"/>
  <c r="AW30" i="24"/>
  <c r="AW44" i="24"/>
  <c r="AX64" i="24"/>
  <c r="AX51" i="24"/>
  <c r="AW33" i="24"/>
  <c r="AW26" i="24"/>
  <c r="AX37" i="24"/>
  <c r="AW63" i="24"/>
  <c r="AW35" i="24"/>
  <c r="I34" i="21"/>
  <c r="N34" i="21" s="1"/>
  <c r="L34" i="21"/>
  <c r="O85" i="21"/>
  <c r="O18" i="21"/>
  <c r="N18" i="21"/>
  <c r="O58" i="21"/>
  <c r="N58" i="21"/>
  <c r="P86" i="21"/>
  <c r="AW16" i="25"/>
  <c r="AX21" i="25"/>
  <c r="AX25" i="25"/>
  <c r="AX57" i="25"/>
  <c r="AW50" i="25"/>
  <c r="AX9" i="25"/>
  <c r="AW44" i="25"/>
  <c r="AX56" i="25"/>
  <c r="AX8" i="25"/>
  <c r="AW30" i="25"/>
  <c r="AW33" i="25"/>
  <c r="AX26" i="25"/>
  <c r="AW52" i="25"/>
  <c r="AW37" i="25"/>
  <c r="AX64" i="25"/>
  <c r="AW29" i="25"/>
  <c r="AX36" i="25"/>
  <c r="AW38" i="25"/>
  <c r="AW51" i="25"/>
  <c r="AX24" i="25"/>
  <c r="AX60" i="25"/>
  <c r="AW57" i="25"/>
  <c r="AW60" i="25"/>
  <c r="AW66" i="25"/>
  <c r="AW22" i="25"/>
  <c r="AW10" i="25"/>
  <c r="AX10" i="25"/>
  <c r="AX16" i="25"/>
  <c r="AW31" i="25"/>
  <c r="AW49" i="25"/>
  <c r="AW46" i="25"/>
  <c r="AX50" i="25"/>
  <c r="AW40" i="25"/>
  <c r="AX33" i="25"/>
  <c r="AW32" i="25"/>
  <c r="AW68" i="25"/>
  <c r="AW19" i="25"/>
  <c r="AX51" i="25"/>
  <c r="AX47" i="25"/>
  <c r="AW27" i="25"/>
  <c r="AW59" i="25"/>
  <c r="AX43" i="25"/>
  <c r="AX37" i="25"/>
  <c r="AX11" i="25"/>
  <c r="AX62" i="25"/>
  <c r="AW64" i="25"/>
  <c r="AW8" i="25"/>
  <c r="AW65" i="25"/>
  <c r="AX49" i="25"/>
  <c r="AX63" i="25"/>
  <c r="AW13" i="25"/>
  <c r="AW41" i="25"/>
  <c r="AW23" i="25"/>
  <c r="AX34" i="25"/>
  <c r="AX28" i="25"/>
  <c r="AW54" i="25"/>
  <c r="AW20" i="25"/>
  <c r="AX40" i="25"/>
  <c r="AX38" i="25"/>
  <c r="AW18" i="25"/>
  <c r="AW14" i="25"/>
  <c r="AW11" i="25"/>
  <c r="AX22" i="25"/>
  <c r="AX55" i="25"/>
  <c r="AW15" i="25"/>
  <c r="AW35" i="25"/>
  <c r="AX39" i="25"/>
  <c r="AX69" i="25"/>
  <c r="AX20" i="25"/>
  <c r="AX61" i="25"/>
  <c r="AX44" i="25"/>
  <c r="AW48" i="25"/>
  <c r="AX27" i="25"/>
  <c r="AX65" i="25"/>
  <c r="AW12" i="25"/>
  <c r="AW17" i="25"/>
  <c r="AX19" i="25"/>
  <c r="AX12" i="25"/>
  <c r="AW36" i="25"/>
  <c r="AX59" i="25"/>
  <c r="AX17" i="25"/>
  <c r="AX58" i="25"/>
  <c r="AX54" i="25"/>
  <c r="AW67" i="25"/>
  <c r="AW26" i="25"/>
  <c r="AW21" i="25"/>
  <c r="AW25" i="25"/>
  <c r="AW56" i="25"/>
  <c r="AX23" i="25"/>
  <c r="AX66" i="25"/>
  <c r="AW39" i="25"/>
  <c r="AX32" i="25"/>
  <c r="AX18" i="25"/>
  <c r="AX41" i="25"/>
  <c r="AW43" i="25"/>
  <c r="AX31" i="25"/>
  <c r="AX68" i="25"/>
  <c r="AX45" i="25"/>
  <c r="AW53" i="25"/>
  <c r="AX48" i="25"/>
  <c r="AW42" i="25"/>
  <c r="AW47" i="25"/>
  <c r="AX13" i="25"/>
  <c r="AW63" i="25"/>
  <c r="AW55" i="25"/>
  <c r="AX14" i="25"/>
  <c r="AX30" i="25"/>
  <c r="AX53" i="25"/>
  <c r="AX15" i="25"/>
  <c r="AW45" i="25"/>
  <c r="AW69" i="25"/>
  <c r="AX46" i="25"/>
  <c r="AW24" i="25"/>
  <c r="AW58" i="25"/>
  <c r="AW28" i="25"/>
  <c r="AW9" i="25"/>
  <c r="AW61" i="25"/>
  <c r="AX35" i="25"/>
  <c r="AX67" i="25"/>
  <c r="AX42" i="25"/>
  <c r="AW62" i="25"/>
  <c r="AW34" i="25"/>
  <c r="AX29" i="25"/>
  <c r="AX52" i="25"/>
  <c r="O64" i="21"/>
  <c r="O63" i="21"/>
  <c r="N63" i="21"/>
  <c r="F53" i="21"/>
  <c r="J53" i="21" s="1"/>
  <c r="U229" i="13"/>
  <c r="O88" i="21"/>
  <c r="O57" i="21"/>
  <c r="BH61" i="25"/>
  <c r="BH8" i="25"/>
  <c r="BH32" i="25"/>
  <c r="BH14" i="25"/>
  <c r="BH38" i="25"/>
  <c r="BH56" i="25"/>
  <c r="BH54" i="25"/>
  <c r="BH51" i="25"/>
  <c r="BH44" i="25"/>
  <c r="BH59" i="25"/>
  <c r="BH63" i="25"/>
  <c r="BH28" i="25"/>
  <c r="BH69" i="25"/>
  <c r="BH57" i="25"/>
  <c r="BH67" i="25"/>
  <c r="BH27" i="25"/>
  <c r="BH10" i="25"/>
  <c r="BH21" i="25"/>
  <c r="BH31" i="25"/>
  <c r="BH13" i="25"/>
  <c r="BH23" i="25"/>
  <c r="BH68" i="25"/>
  <c r="BH53" i="25"/>
  <c r="BH30" i="25"/>
  <c r="BH64" i="25"/>
  <c r="BH40" i="25"/>
  <c r="BH60" i="25"/>
  <c r="BH48" i="25"/>
  <c r="BH26" i="25"/>
  <c r="BH55" i="25"/>
  <c r="BH35" i="25"/>
  <c r="BH29" i="25"/>
  <c r="BH37" i="25"/>
  <c r="BH20" i="25"/>
  <c r="BH9" i="25"/>
  <c r="BH16" i="25"/>
  <c r="BH52" i="25"/>
  <c r="BH65" i="25"/>
  <c r="BH18" i="25"/>
  <c r="BH17" i="25"/>
  <c r="BH62" i="25"/>
  <c r="BH42" i="25"/>
  <c r="BH58" i="25"/>
  <c r="BH49" i="25"/>
  <c r="BH24" i="25"/>
  <c r="BH12" i="25"/>
  <c r="BH43" i="25"/>
  <c r="BH22" i="25"/>
  <c r="BH47" i="25"/>
  <c r="BH33" i="25"/>
  <c r="BH50" i="25"/>
  <c r="BH39" i="25"/>
  <c r="BH45" i="25"/>
  <c r="BH19" i="25"/>
  <c r="BH15" i="25"/>
  <c r="BH34" i="25"/>
  <c r="BH11" i="25"/>
  <c r="BH46" i="25"/>
  <c r="BH25" i="25"/>
  <c r="BH66" i="25"/>
  <c r="BH41" i="25"/>
  <c r="BH36" i="25"/>
  <c r="O87" i="21"/>
  <c r="I33" i="21"/>
  <c r="N33" i="21" s="1"/>
  <c r="L33" i="21"/>
  <c r="BO49" i="13"/>
  <c r="AZ57" i="13"/>
  <c r="AY40" i="13"/>
  <c r="AZ53" i="13"/>
  <c r="BO40" i="13"/>
  <c r="AZ64" i="13"/>
  <c r="AX24" i="21" s="1"/>
  <c r="AZ24" i="13"/>
  <c r="BO31" i="13"/>
  <c r="AY19" i="13"/>
  <c r="BO45" i="13"/>
  <c r="BO13" i="13"/>
  <c r="BO59" i="13"/>
  <c r="BO46" i="13"/>
  <c r="AY10" i="13"/>
  <c r="AY68" i="13"/>
  <c r="BO19" i="13"/>
  <c r="AZ17" i="13"/>
  <c r="AX18" i="21" s="1"/>
  <c r="BO23" i="13"/>
  <c r="AY67" i="13"/>
  <c r="AY28" i="13"/>
  <c r="AZ66" i="13"/>
  <c r="AX26" i="21" s="1"/>
  <c r="BO66" i="13"/>
  <c r="AY11" i="13"/>
  <c r="AZ37" i="13"/>
  <c r="AY65" i="13"/>
  <c r="AZ49" i="13"/>
  <c r="AY16" i="13"/>
  <c r="AY37" i="13"/>
  <c r="BO34" i="13"/>
  <c r="AY32" i="13"/>
  <c r="AY60" i="13"/>
  <c r="AY51" i="13"/>
  <c r="AY50" i="13"/>
  <c r="AY48" i="13"/>
  <c r="BO60" i="13"/>
  <c r="BO27" i="13"/>
  <c r="BO18" i="13"/>
  <c r="AZ34" i="13"/>
  <c r="BO50" i="13"/>
  <c r="AZ56" i="13"/>
  <c r="AZ43" i="13"/>
  <c r="AZ29" i="13"/>
  <c r="BO12" i="13"/>
  <c r="AY53" i="13"/>
  <c r="BO14" i="13"/>
  <c r="AZ38" i="13"/>
  <c r="AY17" i="13"/>
  <c r="AY66" i="13"/>
  <c r="AY12" i="13"/>
  <c r="BO53" i="13"/>
  <c r="AY21" i="13"/>
  <c r="AY64" i="13"/>
  <c r="AZ65" i="13"/>
  <c r="AX25" i="21" s="1"/>
  <c r="BO17" i="13"/>
  <c r="AY24" i="13"/>
  <c r="AZ52" i="13"/>
  <c r="AZ46" i="13"/>
  <c r="AZ15" i="13"/>
  <c r="AX16" i="21" s="1"/>
  <c r="BO65" i="13"/>
  <c r="AZ42" i="13"/>
  <c r="AY45" i="13"/>
  <c r="AY39" i="13"/>
  <c r="AZ30" i="13"/>
  <c r="BO22" i="13"/>
  <c r="AY41" i="13"/>
  <c r="BO62" i="13"/>
  <c r="BO25" i="13"/>
  <c r="AY47" i="13"/>
  <c r="BO67" i="13"/>
  <c r="AZ33" i="13"/>
  <c r="AZ68" i="13"/>
  <c r="AX28" i="21" s="1"/>
  <c r="AZ8" i="13"/>
  <c r="AX9" i="21" s="1"/>
  <c r="AZ50" i="13"/>
  <c r="AZ20" i="13"/>
  <c r="AZ67" i="13"/>
  <c r="AX27" i="21" s="1"/>
  <c r="AY36" i="13"/>
  <c r="BO20" i="13"/>
  <c r="AZ31" i="13"/>
  <c r="AZ10" i="13"/>
  <c r="AX11" i="21" s="1"/>
  <c r="AZ44" i="13"/>
  <c r="AZ9" i="13"/>
  <c r="AX10" i="21" s="1"/>
  <c r="BO51" i="13"/>
  <c r="AZ32" i="13"/>
  <c r="AZ41" i="13"/>
  <c r="AZ58" i="13"/>
  <c r="AY59" i="13"/>
  <c r="AZ35" i="13"/>
  <c r="BO41" i="13"/>
  <c r="AZ25" i="13"/>
  <c r="BO32" i="13"/>
  <c r="AZ45" i="13"/>
  <c r="BO33" i="13"/>
  <c r="AZ18" i="13"/>
  <c r="BO54" i="13"/>
  <c r="BO16" i="13"/>
  <c r="BO29" i="13"/>
  <c r="BO52" i="13"/>
  <c r="BO21" i="13"/>
  <c r="BO42" i="13"/>
  <c r="AZ69" i="13"/>
  <c r="AX29" i="21" s="1"/>
  <c r="AY62" i="13"/>
  <c r="AY42" i="13"/>
  <c r="AZ23" i="13"/>
  <c r="AY33" i="13"/>
  <c r="AZ54" i="13"/>
  <c r="BO35" i="13"/>
  <c r="AY69" i="13"/>
  <c r="AZ26" i="13"/>
  <c r="AZ47" i="13"/>
  <c r="AZ16" i="13"/>
  <c r="AX17" i="21" s="1"/>
  <c r="BO64" i="13"/>
  <c r="AZ40" i="13"/>
  <c r="BO48" i="13"/>
  <c r="AY52" i="13"/>
  <c r="AZ11" i="13"/>
  <c r="AX12" i="21" s="1"/>
  <c r="AZ12" i="13"/>
  <c r="AX13" i="21" s="1"/>
  <c r="AZ19" i="13"/>
  <c r="BO26" i="13"/>
  <c r="AZ61" i="13"/>
  <c r="AX21" i="21" s="1"/>
  <c r="BO61" i="13"/>
  <c r="AY35" i="13"/>
  <c r="BO28" i="13"/>
  <c r="AZ60" i="13"/>
  <c r="AX20" i="21" s="1"/>
  <c r="BO30" i="13"/>
  <c r="BO10" i="13"/>
  <c r="AZ59" i="13"/>
  <c r="AZ28" i="13"/>
  <c r="AY44" i="13"/>
  <c r="AZ14" i="13"/>
  <c r="AX15" i="21" s="1"/>
  <c r="BO56" i="13"/>
  <c r="AY55" i="13"/>
  <c r="AY26" i="13"/>
  <c r="BO36" i="13"/>
  <c r="AY63" i="13"/>
  <c r="AY9" i="13"/>
  <c r="AY18" i="13"/>
  <c r="BO44" i="13"/>
  <c r="AY20" i="13"/>
  <c r="BO15" i="13"/>
  <c r="AY56" i="13"/>
  <c r="AY34" i="13"/>
  <c r="AY13" i="13"/>
  <c r="AY27" i="13"/>
  <c r="AY15" i="13"/>
  <c r="AZ55" i="13"/>
  <c r="BO63" i="13"/>
  <c r="BO47" i="13"/>
  <c r="BO43" i="13"/>
  <c r="AZ63" i="13"/>
  <c r="AX23" i="21" s="1"/>
  <c r="BO69" i="13"/>
  <c r="AY46" i="13"/>
  <c r="AZ39" i="13"/>
  <c r="BO37" i="13"/>
  <c r="AY31" i="13"/>
  <c r="BO57" i="13"/>
  <c r="AY30" i="13"/>
  <c r="AY49" i="13"/>
  <c r="AY57" i="13"/>
  <c r="BO11" i="13"/>
  <c r="AY38" i="13"/>
  <c r="AZ36" i="13"/>
  <c r="BO9" i="13"/>
  <c r="BO55" i="13"/>
  <c r="AZ21" i="13"/>
  <c r="AZ27" i="13"/>
  <c r="AZ51" i="13"/>
  <c r="AY61" i="13"/>
  <c r="BO39" i="13"/>
  <c r="AZ13" i="13"/>
  <c r="AX14" i="21" s="1"/>
  <c r="AY58" i="13"/>
  <c r="AY43" i="13"/>
  <c r="BO68" i="13"/>
  <c r="BO24" i="13"/>
  <c r="AY23" i="13"/>
  <c r="AZ22" i="13"/>
  <c r="AY8" i="13"/>
  <c r="AZ48" i="13"/>
  <c r="AY22" i="13"/>
  <c r="AY25" i="13"/>
  <c r="BO58" i="13"/>
  <c r="AY54" i="13"/>
  <c r="AY29" i="13"/>
  <c r="BO38" i="13"/>
  <c r="AY14" i="13"/>
  <c r="AZ62" i="13"/>
  <c r="AX22" i="21" s="1"/>
  <c r="I15" i="21"/>
  <c r="N15" i="21" s="1"/>
  <c r="L15" i="21"/>
  <c r="I49" i="21"/>
  <c r="L49" i="21"/>
  <c r="I38" i="21"/>
  <c r="L38" i="21"/>
  <c r="P38" i="21"/>
  <c r="BC59" i="24"/>
  <c r="BC55" i="24"/>
  <c r="BC46" i="24"/>
  <c r="BC40" i="24"/>
  <c r="BC33" i="24"/>
  <c r="BC35" i="24"/>
  <c r="BC10" i="24"/>
  <c r="BC18" i="24"/>
  <c r="BC30" i="24"/>
  <c r="BC49" i="24"/>
  <c r="BC27" i="24"/>
  <c r="BC43" i="24"/>
  <c r="BC23" i="24"/>
  <c r="BC26" i="24"/>
  <c r="BC48" i="24"/>
  <c r="BC58" i="24"/>
  <c r="BC69" i="24"/>
  <c r="BC61" i="24"/>
  <c r="BC47" i="24"/>
  <c r="BC11" i="24"/>
  <c r="BC39" i="24"/>
  <c r="BC24" i="24"/>
  <c r="BC45" i="24"/>
  <c r="BC20" i="24"/>
  <c r="BC17" i="24"/>
  <c r="BC25" i="24"/>
  <c r="BC13" i="24"/>
  <c r="BC41" i="24"/>
  <c r="BC64" i="24"/>
  <c r="BC52" i="24"/>
  <c r="BC53" i="24"/>
  <c r="BC56" i="24"/>
  <c r="BC68" i="24"/>
  <c r="BC19" i="24"/>
  <c r="BC14" i="24"/>
  <c r="BC29" i="24"/>
  <c r="BC16" i="24"/>
  <c r="BC32" i="24"/>
  <c r="BC8" i="24"/>
  <c r="BC15" i="24"/>
  <c r="BC9" i="24"/>
  <c r="BC67" i="24"/>
  <c r="BC37" i="24"/>
  <c r="BC50" i="24"/>
  <c r="BC44" i="24"/>
  <c r="BC38" i="24"/>
  <c r="BC12" i="24"/>
  <c r="BC21" i="24"/>
  <c r="BC31" i="24"/>
  <c r="BC42" i="24"/>
  <c r="BC60" i="24"/>
  <c r="BC54" i="24"/>
  <c r="BC66" i="24"/>
  <c r="BC36" i="24"/>
  <c r="BC34" i="24"/>
  <c r="BC51" i="24"/>
  <c r="BC28" i="24"/>
  <c r="BC62" i="24"/>
  <c r="BC65" i="24"/>
  <c r="BC63" i="24"/>
  <c r="BC57" i="24"/>
  <c r="BC22" i="24"/>
  <c r="I35" i="21"/>
  <c r="L35" i="21"/>
  <c r="P87" i="21"/>
  <c r="I82" i="21"/>
  <c r="L82" i="21"/>
  <c r="P34" i="21"/>
  <c r="Q224" i="16"/>
  <c r="U222" i="16"/>
  <c r="E46" i="21"/>
  <c r="BC27" i="16"/>
  <c r="BC17" i="16"/>
  <c r="BC31" i="16"/>
  <c r="BC43" i="16"/>
  <c r="BC62" i="16"/>
  <c r="BC52" i="16"/>
  <c r="BC29" i="16"/>
  <c r="BC28" i="16"/>
  <c r="BC18" i="16"/>
  <c r="BC8" i="16"/>
  <c r="BC64" i="16"/>
  <c r="BC40" i="16"/>
  <c r="BC54" i="16"/>
  <c r="BC42" i="16"/>
  <c r="BC20" i="16"/>
  <c r="BC10" i="16"/>
  <c r="BC38" i="16"/>
  <c r="BC9" i="16"/>
  <c r="BC46" i="16"/>
  <c r="BC67" i="16"/>
  <c r="BC23" i="16"/>
  <c r="BC66" i="16"/>
  <c r="BC32" i="16"/>
  <c r="BC55" i="16"/>
  <c r="BC69" i="16"/>
  <c r="BC24" i="16"/>
  <c r="BC11" i="16"/>
  <c r="BC61" i="16"/>
  <c r="BC58" i="16"/>
  <c r="BC19" i="16"/>
  <c r="BC33" i="16"/>
  <c r="BC68" i="16"/>
  <c r="BC56" i="16"/>
  <c r="BC44" i="16"/>
  <c r="BC21" i="16"/>
  <c r="BC30" i="16"/>
  <c r="BC13" i="16"/>
  <c r="BC59" i="16"/>
  <c r="BC47" i="16"/>
  <c r="BC45" i="16"/>
  <c r="BC34" i="16"/>
  <c r="BC53" i="16"/>
  <c r="BC65" i="16"/>
  <c r="BC22" i="16"/>
  <c r="BC60" i="16"/>
  <c r="BC48" i="16"/>
  <c r="BC36" i="16"/>
  <c r="BC35" i="16"/>
  <c r="BC25" i="16"/>
  <c r="BC15" i="16"/>
  <c r="BC57" i="16"/>
  <c r="BC49" i="16"/>
  <c r="BC14" i="16"/>
  <c r="BC50" i="16"/>
  <c r="BC37" i="16"/>
  <c r="BC26" i="16"/>
  <c r="BC16" i="16"/>
  <c r="BC51" i="16"/>
  <c r="BC12" i="16"/>
  <c r="BC41" i="16"/>
  <c r="BC63" i="16"/>
  <c r="BC39" i="16"/>
  <c r="L45" i="21"/>
  <c r="I45" i="21"/>
  <c r="BO49" i="24"/>
  <c r="AZ62" i="24"/>
  <c r="BO51" i="24"/>
  <c r="AY50" i="24"/>
  <c r="BO52" i="24"/>
  <c r="AZ8" i="24"/>
  <c r="AZ69" i="24"/>
  <c r="BO17" i="24"/>
  <c r="AY40" i="24"/>
  <c r="AY36" i="24"/>
  <c r="AZ21" i="24"/>
  <c r="AY42" i="24"/>
  <c r="AY39" i="24"/>
  <c r="BO11" i="24"/>
  <c r="AY58" i="24"/>
  <c r="AZ33" i="24"/>
  <c r="AZ12" i="24"/>
  <c r="AY60" i="24"/>
  <c r="BO68" i="24"/>
  <c r="AY41" i="24"/>
  <c r="AY43" i="24"/>
  <c r="AY18" i="24"/>
  <c r="AY52" i="24"/>
  <c r="BO45" i="24"/>
  <c r="AY23" i="24"/>
  <c r="BO41" i="24"/>
  <c r="AZ28" i="24"/>
  <c r="AZ43" i="24"/>
  <c r="AY24" i="24"/>
  <c r="AY13" i="24"/>
  <c r="AY53" i="24"/>
  <c r="BO29" i="24"/>
  <c r="BO43" i="24"/>
  <c r="AY68" i="24"/>
  <c r="AY57" i="24"/>
  <c r="AZ54" i="24"/>
  <c r="AY62" i="24"/>
  <c r="AY9" i="24"/>
  <c r="AY49" i="24"/>
  <c r="BO9" i="24"/>
  <c r="AY19" i="24"/>
  <c r="AY31" i="24"/>
  <c r="AZ11" i="24"/>
  <c r="AZ47" i="24"/>
  <c r="BO46" i="24"/>
  <c r="AZ29" i="24"/>
  <c r="BO60" i="24"/>
  <c r="AZ16" i="24"/>
  <c r="BO31" i="24"/>
  <c r="AZ32" i="24"/>
  <c r="AZ45" i="24"/>
  <c r="BO69" i="24"/>
  <c r="AY66" i="24"/>
  <c r="AY25" i="24"/>
  <c r="AZ36" i="24"/>
  <c r="AY47" i="24"/>
  <c r="BO66" i="24"/>
  <c r="AZ20" i="24"/>
  <c r="AZ63" i="24"/>
  <c r="BO56" i="24"/>
  <c r="AZ22" i="24"/>
  <c r="BO42" i="24"/>
  <c r="AZ17" i="24"/>
  <c r="AY61" i="24"/>
  <c r="BO64" i="24"/>
  <c r="AY37" i="24"/>
  <c r="AY55" i="24"/>
  <c r="AY8" i="24"/>
  <c r="BO67" i="24"/>
  <c r="AY28" i="24"/>
  <c r="AY26" i="24"/>
  <c r="AZ56" i="24"/>
  <c r="AY16" i="24"/>
  <c r="AY46" i="24"/>
  <c r="BO19" i="24"/>
  <c r="BO30" i="24"/>
  <c r="BO15" i="24"/>
  <c r="AY20" i="24"/>
  <c r="AZ23" i="24"/>
  <c r="AZ40" i="24"/>
  <c r="BO24" i="24"/>
  <c r="BO50" i="24"/>
  <c r="BO65" i="24"/>
  <c r="AZ64" i="24"/>
  <c r="AZ41" i="24"/>
  <c r="AY30" i="24"/>
  <c r="BO34" i="24"/>
  <c r="BO26" i="24"/>
  <c r="AY17" i="24"/>
  <c r="BO13" i="24"/>
  <c r="BO55" i="24"/>
  <c r="AZ31" i="24"/>
  <c r="AY21" i="24"/>
  <c r="BO39" i="24"/>
  <c r="AZ53" i="24"/>
  <c r="AY22" i="24"/>
  <c r="AZ60" i="24"/>
  <c r="AY59" i="24"/>
  <c r="AZ25" i="24"/>
  <c r="BO54" i="24"/>
  <c r="AY56" i="24"/>
  <c r="AZ49" i="24"/>
  <c r="BO47" i="24"/>
  <c r="AZ61" i="24"/>
  <c r="AY48" i="24"/>
  <c r="AZ66" i="24"/>
  <c r="AZ38" i="24"/>
  <c r="AY12" i="24"/>
  <c r="AY64" i="24"/>
  <c r="BO23" i="24"/>
  <c r="AZ30" i="24"/>
  <c r="AY14" i="24"/>
  <c r="AY69" i="24"/>
  <c r="AY27" i="24"/>
  <c r="AZ19" i="24"/>
  <c r="AZ14" i="24"/>
  <c r="AZ52" i="24"/>
  <c r="BO32" i="24"/>
  <c r="AY63" i="24"/>
  <c r="BO33" i="24"/>
  <c r="AZ37" i="24"/>
  <c r="AZ58" i="24"/>
  <c r="AZ67" i="24"/>
  <c r="AZ13" i="24"/>
  <c r="AZ34" i="24"/>
  <c r="BO62" i="24"/>
  <c r="BO14" i="24"/>
  <c r="AZ15" i="24"/>
  <c r="BO40" i="24"/>
  <c r="BO12" i="24"/>
  <c r="BO20" i="24"/>
  <c r="AY33" i="24"/>
  <c r="BO35" i="24"/>
  <c r="AZ24" i="24"/>
  <c r="AY67" i="24"/>
  <c r="BO38" i="24"/>
  <c r="AY34" i="24"/>
  <c r="BO28" i="24"/>
  <c r="BO18" i="24"/>
  <c r="AZ9" i="24"/>
  <c r="BO27" i="24"/>
  <c r="BO25" i="24"/>
  <c r="AY54" i="24"/>
  <c r="AY15" i="24"/>
  <c r="AZ65" i="24"/>
  <c r="AZ59" i="24"/>
  <c r="AZ57" i="24"/>
  <c r="BO61" i="24"/>
  <c r="BO59" i="24"/>
  <c r="AZ46" i="24"/>
  <c r="AZ50" i="24"/>
  <c r="AZ10" i="24"/>
  <c r="BO58" i="24"/>
  <c r="AY29" i="24"/>
  <c r="AZ39" i="24"/>
  <c r="AY44" i="24"/>
  <c r="BO16" i="24"/>
  <c r="BO44" i="24"/>
  <c r="AY45" i="24"/>
  <c r="AZ18" i="24"/>
  <c r="AZ27" i="24"/>
  <c r="AY51" i="24"/>
  <c r="BO21" i="24"/>
  <c r="AY32" i="24"/>
  <c r="AZ48" i="24"/>
  <c r="BO36" i="24"/>
  <c r="AZ51" i="24"/>
  <c r="BO22" i="24"/>
  <c r="AY35" i="24"/>
  <c r="AY10" i="24"/>
  <c r="BO57" i="24"/>
  <c r="AY65" i="24"/>
  <c r="AY38" i="24"/>
  <c r="AZ42" i="24"/>
  <c r="AZ55" i="24"/>
  <c r="AZ26" i="24"/>
  <c r="BO10" i="24"/>
  <c r="AZ68" i="24"/>
  <c r="AZ44" i="24"/>
  <c r="BO48" i="24"/>
  <c r="BO63" i="24"/>
  <c r="BO37" i="24"/>
  <c r="AZ35" i="24"/>
  <c r="BO53" i="24"/>
  <c r="AY11" i="24"/>
  <c r="BH57" i="13"/>
  <c r="BH19" i="13"/>
  <c r="BH51" i="13"/>
  <c r="BH47" i="13"/>
  <c r="BH28" i="13"/>
  <c r="BH55" i="13"/>
  <c r="BH41" i="13"/>
  <c r="BH62" i="13"/>
  <c r="BH65" i="13"/>
  <c r="BH64" i="13"/>
  <c r="BH27" i="13"/>
  <c r="BH45" i="13"/>
  <c r="BH39" i="13"/>
  <c r="BH63" i="13"/>
  <c r="BH12" i="13"/>
  <c r="BH68" i="13"/>
  <c r="BH10" i="13"/>
  <c r="BH23" i="13"/>
  <c r="BH26" i="13"/>
  <c r="BH22" i="13"/>
  <c r="BH37" i="13"/>
  <c r="BH29" i="13"/>
  <c r="BH31" i="13"/>
  <c r="BH52" i="13"/>
  <c r="BH67" i="13"/>
  <c r="BH13" i="13"/>
  <c r="BH60" i="13"/>
  <c r="BH24" i="13"/>
  <c r="BH53" i="13"/>
  <c r="BH36" i="13"/>
  <c r="BH17" i="13"/>
  <c r="BH48" i="13"/>
  <c r="BH15" i="13"/>
  <c r="BH33" i="13"/>
  <c r="BH50" i="13"/>
  <c r="BH20" i="13"/>
  <c r="BH18" i="13"/>
  <c r="BH34" i="13"/>
  <c r="BH43" i="13"/>
  <c r="BH59" i="13"/>
  <c r="BH8" i="13"/>
  <c r="BH21" i="13"/>
  <c r="BH44" i="13"/>
  <c r="BH32" i="13"/>
  <c r="BH16" i="13"/>
  <c r="BH14" i="13"/>
  <c r="BH49" i="13"/>
  <c r="BH56" i="13"/>
  <c r="BH9" i="13"/>
  <c r="BH46" i="13"/>
  <c r="BH61" i="13"/>
  <c r="BH69" i="13"/>
  <c r="BH30" i="13"/>
  <c r="BH38" i="13"/>
  <c r="BH35" i="13"/>
  <c r="BH40" i="13"/>
  <c r="BH58" i="13"/>
  <c r="BH25" i="13"/>
  <c r="BH66" i="13"/>
  <c r="BH54" i="13"/>
  <c r="BH42" i="13"/>
  <c r="BH11" i="13"/>
  <c r="I43" i="21"/>
  <c r="N43" i="21" s="1"/>
  <c r="L43" i="21"/>
  <c r="BC18" i="13"/>
  <c r="BC33" i="13"/>
  <c r="BC53" i="13"/>
  <c r="BC17" i="13"/>
  <c r="BC21" i="13"/>
  <c r="BC61" i="13"/>
  <c r="BC69" i="13"/>
  <c r="BC37" i="13"/>
  <c r="BC63" i="13"/>
  <c r="BC47" i="13"/>
  <c r="BC24" i="13"/>
  <c r="BC8" i="13"/>
  <c r="BC42" i="13"/>
  <c r="BC12" i="13"/>
  <c r="BC50" i="13"/>
  <c r="BC68" i="13"/>
  <c r="BC66" i="13"/>
  <c r="BC38" i="13"/>
  <c r="BC31" i="13"/>
  <c r="BC35" i="13"/>
  <c r="BC46" i="13"/>
  <c r="BC29" i="13"/>
  <c r="BC32" i="13"/>
  <c r="BC65" i="13"/>
  <c r="BC23" i="13"/>
  <c r="BC40" i="13"/>
  <c r="BC49" i="13"/>
  <c r="BC45" i="13"/>
  <c r="BC60" i="13"/>
  <c r="BC13" i="13"/>
  <c r="BC25" i="13"/>
  <c r="BC36" i="13"/>
  <c r="BC48" i="13"/>
  <c r="BC67" i="13"/>
  <c r="BC44" i="13"/>
  <c r="BC22" i="13"/>
  <c r="BC16" i="13"/>
  <c r="BC19" i="13"/>
  <c r="BC27" i="13"/>
  <c r="BC52" i="13"/>
  <c r="BC28" i="13"/>
  <c r="BC57" i="13"/>
  <c r="BC39" i="13"/>
  <c r="BC26" i="13"/>
  <c r="BC54" i="13"/>
  <c r="BC55" i="13"/>
  <c r="BC41" i="13"/>
  <c r="BC56" i="13"/>
  <c r="BC51" i="13"/>
  <c r="BC30" i="13"/>
  <c r="BC43" i="13"/>
  <c r="BC62" i="13"/>
  <c r="BC9" i="13"/>
  <c r="BC15" i="13"/>
  <c r="BC11" i="13"/>
  <c r="BC58" i="13"/>
  <c r="BC34" i="13"/>
  <c r="BC10" i="13"/>
  <c r="BC20" i="13"/>
  <c r="BC14" i="13"/>
  <c r="BC59" i="13"/>
  <c r="BC64" i="13"/>
  <c r="F30" i="21"/>
  <c r="J30" i="21" s="1"/>
  <c r="U206" i="13"/>
  <c r="P35" i="21"/>
  <c r="P23" i="21"/>
  <c r="AM181" i="24"/>
  <c r="O26" i="21"/>
  <c r="N26" i="21"/>
  <c r="J67" i="21"/>
  <c r="F77" i="21"/>
  <c r="J77" i="21" s="1"/>
  <c r="O62" i="21"/>
  <c r="N62" i="21"/>
  <c r="O76" i="21"/>
  <c r="I32" i="21"/>
  <c r="L32" i="21"/>
  <c r="I84" i="21"/>
  <c r="L84" i="21"/>
  <c r="I42" i="21"/>
  <c r="N42" i="21" s="1"/>
  <c r="L42" i="21"/>
  <c r="E77" i="21"/>
  <c r="I67" i="21"/>
  <c r="N67" i="21" s="1"/>
  <c r="L67" i="21"/>
  <c r="K79" i="21"/>
  <c r="P79" i="21" s="1"/>
  <c r="G89" i="21"/>
  <c r="K89" i="21" s="1"/>
  <c r="P89" i="21" s="1"/>
  <c r="I50" i="21"/>
  <c r="L50" i="21"/>
  <c r="U229" i="16"/>
  <c r="E53" i="21"/>
  <c r="P88" i="21"/>
  <c r="O19" i="21"/>
  <c r="N19" i="21"/>
  <c r="O8" i="21"/>
  <c r="I39" i="21"/>
  <c r="L39" i="21"/>
  <c r="G25" i="21"/>
  <c r="K25" i="21" s="1"/>
  <c r="P25" i="21" s="1"/>
  <c r="Q204" i="24"/>
  <c r="U201" i="24"/>
  <c r="Q207" i="24"/>
  <c r="K55" i="21"/>
  <c r="G65" i="21"/>
  <c r="K65" i="21" s="1"/>
  <c r="P65" i="21" s="1"/>
  <c r="P40" i="21"/>
  <c r="L83" i="21"/>
  <c r="I83" i="21"/>
  <c r="N83" i="21" s="1"/>
  <c r="I80" i="21"/>
  <c r="L80" i="21"/>
  <c r="P43" i="21"/>
  <c r="I74" i="21"/>
  <c r="N74" i="21" s="1"/>
  <c r="L74" i="21"/>
  <c r="I55" i="21"/>
  <c r="N55" i="21" s="1"/>
  <c r="E65" i="21"/>
  <c r="L55" i="21"/>
  <c r="G47" i="21"/>
  <c r="K47" i="21" s="1"/>
  <c r="P47" i="21" s="1"/>
  <c r="U223" i="24"/>
  <c r="L40" i="21"/>
  <c r="I40" i="21"/>
  <c r="N40" i="21" s="1"/>
  <c r="O33" i="21"/>
  <c r="AM181" i="13"/>
  <c r="U222" i="13"/>
  <c r="Q224" i="13"/>
  <c r="F46" i="21"/>
  <c r="J46" i="21" s="1"/>
  <c r="BO49" i="16"/>
  <c r="AZ17" i="16"/>
  <c r="AO18" i="21" s="1"/>
  <c r="AY31" i="16"/>
  <c r="AZ35" i="16"/>
  <c r="AY21" i="16"/>
  <c r="AZ66" i="16"/>
  <c r="AO26" i="21" s="1"/>
  <c r="AY43" i="16"/>
  <c r="AZ38" i="16"/>
  <c r="AY24" i="16"/>
  <c r="AZ11" i="16"/>
  <c r="AO12" i="21" s="1"/>
  <c r="AZ14" i="16"/>
  <c r="AO15" i="21" s="1"/>
  <c r="AZ21" i="16"/>
  <c r="BO12" i="16"/>
  <c r="AY36" i="16"/>
  <c r="AY28" i="16"/>
  <c r="AZ61" i="16"/>
  <c r="AO21" i="21" s="1"/>
  <c r="AY57" i="16"/>
  <c r="BO14" i="16"/>
  <c r="AZ57" i="16"/>
  <c r="AZ20" i="16"/>
  <c r="BO30" i="16"/>
  <c r="AY35" i="16"/>
  <c r="AY46" i="16"/>
  <c r="BO36" i="16"/>
  <c r="BO47" i="16"/>
  <c r="AY65" i="16"/>
  <c r="BO20" i="16"/>
  <c r="AZ29" i="16"/>
  <c r="AY55" i="16"/>
  <c r="BO53" i="16"/>
  <c r="BO65" i="16"/>
  <c r="BO62" i="16"/>
  <c r="AY53" i="16"/>
  <c r="AY8" i="16"/>
  <c r="AY39" i="16"/>
  <c r="AZ40" i="16"/>
  <c r="AZ8" i="16"/>
  <c r="AO9" i="21" s="1"/>
  <c r="AZ22" i="16"/>
  <c r="AZ51" i="16"/>
  <c r="AY41" i="16"/>
  <c r="AY22" i="16"/>
  <c r="AZ49" i="16"/>
  <c r="AY58" i="16"/>
  <c r="BO55" i="16"/>
  <c r="BO68" i="16"/>
  <c r="AZ9" i="16"/>
  <c r="AO10" i="21" s="1"/>
  <c r="BO44" i="16"/>
  <c r="BO66" i="16"/>
  <c r="BO35" i="16"/>
  <c r="AY17" i="16"/>
  <c r="AZ31" i="16"/>
  <c r="AZ47" i="16"/>
  <c r="BO34" i="16"/>
  <c r="AY68" i="16"/>
  <c r="BO11" i="16"/>
  <c r="AZ16" i="16"/>
  <c r="AO17" i="21" s="1"/>
  <c r="AZ54" i="16"/>
  <c r="BO51" i="16"/>
  <c r="AZ46" i="16"/>
  <c r="AY56" i="16"/>
  <c r="BO67" i="16"/>
  <c r="BO38" i="16"/>
  <c r="AZ64" i="16"/>
  <c r="AO24" i="21" s="1"/>
  <c r="BO9" i="16"/>
  <c r="BO17" i="16"/>
  <c r="AY18" i="16"/>
  <c r="AZ45" i="16"/>
  <c r="AZ55" i="16"/>
  <c r="BO52" i="16"/>
  <c r="BO19" i="16"/>
  <c r="AZ60" i="16"/>
  <c r="AO20" i="21" s="1"/>
  <c r="AY30" i="16"/>
  <c r="BO18" i="16"/>
  <c r="AZ63" i="16"/>
  <c r="AO23" i="21" s="1"/>
  <c r="AZ43" i="16"/>
  <c r="BO43" i="16"/>
  <c r="AZ44" i="16"/>
  <c r="BO41" i="16"/>
  <c r="AY62" i="16"/>
  <c r="AZ25" i="16"/>
  <c r="AY32" i="16"/>
  <c r="BO28" i="16"/>
  <c r="AZ52" i="16"/>
  <c r="BO26" i="16"/>
  <c r="AZ58" i="16"/>
  <c r="BO39" i="16"/>
  <c r="BO60" i="16"/>
  <c r="AZ42" i="16"/>
  <c r="AZ19" i="16"/>
  <c r="BO33" i="16"/>
  <c r="AZ62" i="16"/>
  <c r="AO22" i="21" s="1"/>
  <c r="BO40" i="16"/>
  <c r="AY29" i="16"/>
  <c r="AY66" i="16"/>
  <c r="AZ48" i="16"/>
  <c r="BO57" i="16"/>
  <c r="AY40" i="16"/>
  <c r="BO37" i="16"/>
  <c r="BO56" i="16"/>
  <c r="AY9" i="16"/>
  <c r="AY54" i="16"/>
  <c r="AY11" i="16"/>
  <c r="AY59" i="16"/>
  <c r="BO31" i="16"/>
  <c r="AZ34" i="16"/>
  <c r="AY38" i="16"/>
  <c r="AY26" i="16"/>
  <c r="AY33" i="16"/>
  <c r="AY25" i="16"/>
  <c r="BO50" i="16"/>
  <c r="BO10" i="16"/>
  <c r="BO48" i="16"/>
  <c r="AY13" i="16"/>
  <c r="AZ39" i="16"/>
  <c r="BO13" i="16"/>
  <c r="BO22" i="16"/>
  <c r="AZ53" i="16"/>
  <c r="AZ27" i="16"/>
  <c r="AZ18" i="16"/>
  <c r="AY61" i="16"/>
  <c r="AY10" i="16"/>
  <c r="AZ26" i="16"/>
  <c r="AY16" i="16"/>
  <c r="AZ59" i="16"/>
  <c r="AY44" i="16"/>
  <c r="BO54" i="16"/>
  <c r="BO61" i="16"/>
  <c r="AZ69" i="16"/>
  <c r="AO29" i="21" s="1"/>
  <c r="BO21" i="16"/>
  <c r="BO42" i="16"/>
  <c r="AY19" i="16"/>
  <c r="AZ24" i="16"/>
  <c r="AY23" i="16"/>
  <c r="AZ68" i="16"/>
  <c r="AO28" i="21" s="1"/>
  <c r="AY47" i="16"/>
  <c r="BO45" i="16"/>
  <c r="BO27" i="16"/>
  <c r="AY52" i="16"/>
  <c r="AZ36" i="16"/>
  <c r="AY45" i="16"/>
  <c r="BO29" i="16"/>
  <c r="AZ67" i="16"/>
  <c r="AO27" i="21" s="1"/>
  <c r="AZ32" i="16"/>
  <c r="AZ12" i="16"/>
  <c r="AO13" i="21" s="1"/>
  <c r="BO16" i="16"/>
  <c r="AZ65" i="16"/>
  <c r="AO25" i="21" s="1"/>
  <c r="AZ28" i="16"/>
  <c r="BO23" i="16"/>
  <c r="BO58" i="16"/>
  <c r="BO25" i="16"/>
  <c r="AY63" i="16"/>
  <c r="AY20" i="16"/>
  <c r="AY27" i="16"/>
  <c r="AZ30" i="16"/>
  <c r="AY64" i="16"/>
  <c r="BO64" i="16"/>
  <c r="AY15" i="16"/>
  <c r="BO63" i="16"/>
  <c r="BO59" i="16"/>
  <c r="AY50" i="16"/>
  <c r="AY48" i="16"/>
  <c r="AY69" i="16"/>
  <c r="AY34" i="16"/>
  <c r="BO69" i="16"/>
  <c r="AZ50" i="16"/>
  <c r="AZ23" i="16"/>
  <c r="AZ41" i="16"/>
  <c r="BO15" i="16"/>
  <c r="AY42" i="16"/>
  <c r="AY14" i="16"/>
  <c r="AZ56" i="16"/>
  <c r="AY12" i="16"/>
  <c r="BO24" i="16"/>
  <c r="BO32" i="16"/>
  <c r="AZ13" i="16"/>
  <c r="AO14" i="21" s="1"/>
  <c r="AZ10" i="16"/>
  <c r="AO11" i="21" s="1"/>
  <c r="AY67" i="16"/>
  <c r="AZ15" i="16"/>
  <c r="AO16" i="21" s="1"/>
  <c r="AY37" i="16"/>
  <c r="AY51" i="16"/>
  <c r="AZ37" i="16"/>
  <c r="AZ33" i="16"/>
  <c r="AY60" i="16"/>
  <c r="AY49" i="16"/>
  <c r="BO46" i="16"/>
  <c r="O61" i="21"/>
  <c r="N61" i="21"/>
  <c r="L75" i="21"/>
  <c r="I16" i="21"/>
  <c r="O79" i="21" l="1"/>
  <c r="O67" i="21"/>
  <c r="P55" i="21"/>
  <c r="O68" i="21"/>
  <c r="O69" i="21"/>
  <c r="O15" i="21"/>
  <c r="BI58" i="13"/>
  <c r="BI25" i="25"/>
  <c r="BI17" i="24"/>
  <c r="BD19" i="25"/>
  <c r="BD63" i="24"/>
  <c r="BD51" i="16"/>
  <c r="BI50" i="16"/>
  <c r="BD58" i="13"/>
  <c r="AM20" i="21"/>
  <c r="AN20" i="21"/>
  <c r="AN23" i="21"/>
  <c r="AM23" i="21"/>
  <c r="AM22" i="21"/>
  <c r="AN22" i="21"/>
  <c r="F48" i="21"/>
  <c r="J48" i="21" s="1"/>
  <c r="U224" i="13"/>
  <c r="O32" i="21"/>
  <c r="N32" i="21"/>
  <c r="BD20" i="13"/>
  <c r="BD43" i="13"/>
  <c r="BD39" i="13"/>
  <c r="BD44" i="13"/>
  <c r="BD49" i="13"/>
  <c r="BD31" i="13"/>
  <c r="BD24" i="13"/>
  <c r="BD53" i="13"/>
  <c r="BI54" i="13"/>
  <c r="BI69" i="13"/>
  <c r="BI32" i="13"/>
  <c r="BI20" i="13"/>
  <c r="BI24" i="13"/>
  <c r="BI22" i="13"/>
  <c r="BI45" i="13"/>
  <c r="BI47" i="13"/>
  <c r="BD63" i="16"/>
  <c r="BD14" i="16"/>
  <c r="BD60" i="16"/>
  <c r="BD13" i="16"/>
  <c r="BD58" i="16"/>
  <c r="BD23" i="16"/>
  <c r="BD54" i="16"/>
  <c r="BD62" i="16"/>
  <c r="O35" i="21"/>
  <c r="N35" i="21"/>
  <c r="BD34" i="24"/>
  <c r="BD12" i="24"/>
  <c r="BD8" i="24"/>
  <c r="BE8" i="24" a="1"/>
  <c r="BD53" i="24"/>
  <c r="BD45" i="24"/>
  <c r="BD48" i="24"/>
  <c r="BD10" i="24"/>
  <c r="AW15" i="21"/>
  <c r="AV15" i="21"/>
  <c r="AW9" i="21"/>
  <c r="AV9" i="21"/>
  <c r="AW16" i="21"/>
  <c r="AV16" i="21"/>
  <c r="AV26" i="21"/>
  <c r="AW26" i="21"/>
  <c r="BI11" i="25"/>
  <c r="BI47" i="25"/>
  <c r="BI62" i="25"/>
  <c r="BI37" i="25"/>
  <c r="BI64" i="25"/>
  <c r="BI10" i="25"/>
  <c r="BI44" i="25"/>
  <c r="BI61" i="25"/>
  <c r="BI51" i="24"/>
  <c r="BI62" i="24"/>
  <c r="BI64" i="24"/>
  <c r="BI67" i="24"/>
  <c r="BI23" i="24"/>
  <c r="BI42" i="24"/>
  <c r="BI45" i="24"/>
  <c r="BI48" i="24"/>
  <c r="BD9" i="25"/>
  <c r="BD67" i="25"/>
  <c r="BD47" i="25"/>
  <c r="BD22" i="25"/>
  <c r="BD26" i="25"/>
  <c r="BD24" i="25"/>
  <c r="BD64" i="25"/>
  <c r="I30" i="21"/>
  <c r="L30" i="21"/>
  <c r="O23" i="21"/>
  <c r="N23" i="21"/>
  <c r="O81" i="21"/>
  <c r="N81" i="21"/>
  <c r="AR22" i="21"/>
  <c r="AS22" i="21"/>
  <c r="AS13" i="21"/>
  <c r="AR13" i="21"/>
  <c r="AJ26" i="21"/>
  <c r="AI26" i="21"/>
  <c r="AI15" i="21"/>
  <c r="AJ15" i="21"/>
  <c r="AI22" i="21"/>
  <c r="AJ22" i="21"/>
  <c r="BI51" i="16"/>
  <c r="BI13" i="16"/>
  <c r="BI31" i="16"/>
  <c r="BI21" i="16"/>
  <c r="BI17" i="16"/>
  <c r="BI55" i="16"/>
  <c r="BI43" i="16"/>
  <c r="AN12" i="21"/>
  <c r="AM12" i="21"/>
  <c r="AN26" i="21"/>
  <c r="AM26" i="21"/>
  <c r="AM28" i="21"/>
  <c r="AN28" i="21"/>
  <c r="O80" i="21"/>
  <c r="N80" i="21"/>
  <c r="G28" i="21"/>
  <c r="U204" i="24"/>
  <c r="Q205" i="24"/>
  <c r="I53" i="21"/>
  <c r="N53" i="21" s="1"/>
  <c r="L53" i="21"/>
  <c r="I77" i="21"/>
  <c r="N77" i="21" s="1"/>
  <c r="L77" i="21"/>
  <c r="BD10" i="13"/>
  <c r="BD30" i="13"/>
  <c r="BD57" i="13"/>
  <c r="BD67" i="13"/>
  <c r="BD40" i="13"/>
  <c r="BD38" i="13"/>
  <c r="BD47" i="13"/>
  <c r="BD33" i="13"/>
  <c r="BI66" i="13"/>
  <c r="BI61" i="13"/>
  <c r="BI44" i="13"/>
  <c r="BI50" i="13"/>
  <c r="BI60" i="13"/>
  <c r="BI26" i="13"/>
  <c r="BI27" i="13"/>
  <c r="BI51" i="13"/>
  <c r="BD41" i="16"/>
  <c r="BD49" i="16"/>
  <c r="BD22" i="16"/>
  <c r="BD30" i="16"/>
  <c r="BD61" i="16"/>
  <c r="BD67" i="16"/>
  <c r="BD40" i="16"/>
  <c r="BD43" i="16"/>
  <c r="E48" i="21"/>
  <c r="U224" i="16"/>
  <c r="BD22" i="24"/>
  <c r="BD36" i="24"/>
  <c r="BD38" i="24"/>
  <c r="BD32" i="24"/>
  <c r="BD52" i="24"/>
  <c r="BD24" i="24"/>
  <c r="BD26" i="24"/>
  <c r="BD35" i="24"/>
  <c r="O38" i="21"/>
  <c r="N38" i="21"/>
  <c r="AW21" i="21"/>
  <c r="AV21" i="21"/>
  <c r="AV10" i="21"/>
  <c r="AW10" i="21"/>
  <c r="AV18" i="21"/>
  <c r="AW18" i="21"/>
  <c r="AW20" i="21"/>
  <c r="AV20" i="21"/>
  <c r="AV12" i="21"/>
  <c r="AW12" i="21"/>
  <c r="AV28" i="21"/>
  <c r="AW28" i="21"/>
  <c r="BI34" i="25"/>
  <c r="BI22" i="25"/>
  <c r="BI17" i="25"/>
  <c r="BI29" i="25"/>
  <c r="BI30" i="25"/>
  <c r="BI27" i="25"/>
  <c r="BI51" i="25"/>
  <c r="BI63" i="24"/>
  <c r="BI40" i="24"/>
  <c r="BI24" i="24"/>
  <c r="BI66" i="24"/>
  <c r="BI18" i="24"/>
  <c r="BI32" i="24"/>
  <c r="BI41" i="24"/>
  <c r="BI19" i="24"/>
  <c r="BD11" i="25"/>
  <c r="BD13" i="25"/>
  <c r="BD45" i="25"/>
  <c r="BD51" i="25"/>
  <c r="BD53" i="25"/>
  <c r="BD36" i="25"/>
  <c r="BD66" i="25"/>
  <c r="O34" i="21"/>
  <c r="AS20" i="21"/>
  <c r="AR20" i="21"/>
  <c r="AR28" i="21"/>
  <c r="AS28" i="21"/>
  <c r="AR26" i="21"/>
  <c r="AS26" i="21"/>
  <c r="O43" i="21"/>
  <c r="AI13" i="21"/>
  <c r="AJ13" i="21"/>
  <c r="BI36" i="16"/>
  <c r="BI61" i="16"/>
  <c r="BI63" i="16"/>
  <c r="BI10" i="16"/>
  <c r="BI54" i="16"/>
  <c r="BI9" i="16"/>
  <c r="BI15" i="16"/>
  <c r="BI66" i="16"/>
  <c r="O16" i="21"/>
  <c r="N16" i="21"/>
  <c r="L16" i="21"/>
  <c r="AN16" i="21"/>
  <c r="AM16" i="21"/>
  <c r="I65" i="21"/>
  <c r="N65" i="21" s="1"/>
  <c r="L65" i="21"/>
  <c r="BD34" i="13"/>
  <c r="BD51" i="13"/>
  <c r="BD28" i="13"/>
  <c r="BD48" i="13"/>
  <c r="BD23" i="13"/>
  <c r="BD66" i="13"/>
  <c r="BD63" i="13"/>
  <c r="BD18" i="13"/>
  <c r="BI25" i="13"/>
  <c r="BI46" i="13"/>
  <c r="BI21" i="13"/>
  <c r="BI33" i="13"/>
  <c r="BI13" i="13"/>
  <c r="BI23" i="13"/>
  <c r="BI64" i="13"/>
  <c r="BI19" i="13"/>
  <c r="BD12" i="16"/>
  <c r="BD57" i="16"/>
  <c r="BD65" i="16"/>
  <c r="BD21" i="16"/>
  <c r="BD11" i="16"/>
  <c r="BD46" i="16"/>
  <c r="BD64" i="16"/>
  <c r="BD31" i="16"/>
  <c r="O74" i="21"/>
  <c r="BD57" i="24"/>
  <c r="BD66" i="24"/>
  <c r="BD44" i="24"/>
  <c r="BD16" i="24"/>
  <c r="BD64" i="24"/>
  <c r="BD39" i="24"/>
  <c r="BD23" i="24"/>
  <c r="BD33" i="24"/>
  <c r="AW14" i="21"/>
  <c r="AV14" i="21"/>
  <c r="AV23" i="21"/>
  <c r="AW23" i="21"/>
  <c r="AV11" i="21"/>
  <c r="AW11" i="21"/>
  <c r="BI15" i="25"/>
  <c r="BI43" i="25"/>
  <c r="BI18" i="25"/>
  <c r="BI35" i="25"/>
  <c r="BI53" i="25"/>
  <c r="BI67" i="25"/>
  <c r="BI54" i="25"/>
  <c r="O44" i="21"/>
  <c r="N44" i="21"/>
  <c r="BI27" i="24"/>
  <c r="BI12" i="24"/>
  <c r="BI69" i="24"/>
  <c r="BI34" i="24"/>
  <c r="BI37" i="24"/>
  <c r="BI9" i="24"/>
  <c r="BI50" i="24"/>
  <c r="BI31" i="24"/>
  <c r="BD62" i="25"/>
  <c r="BD68" i="25"/>
  <c r="BD42" i="25"/>
  <c r="BD49" i="25"/>
  <c r="BD44" i="25"/>
  <c r="BD41" i="25"/>
  <c r="BD14" i="25"/>
  <c r="BD59" i="25"/>
  <c r="I89" i="21"/>
  <c r="L89" i="21"/>
  <c r="AR24" i="21"/>
  <c r="AS24" i="21"/>
  <c r="AS18" i="21"/>
  <c r="AR18" i="21"/>
  <c r="AJ9" i="21"/>
  <c r="AI9" i="21"/>
  <c r="AJ14" i="21"/>
  <c r="AI14" i="21"/>
  <c r="AJ16" i="21"/>
  <c r="AI16" i="21"/>
  <c r="AJ27" i="21"/>
  <c r="AI27" i="21"/>
  <c r="L47" i="21"/>
  <c r="I47" i="21"/>
  <c r="BI42" i="16"/>
  <c r="BI52" i="16"/>
  <c r="BI56" i="16"/>
  <c r="BI44" i="16"/>
  <c r="BI14" i="16"/>
  <c r="BI29" i="16"/>
  <c r="BI27" i="16"/>
  <c r="BI26" i="16"/>
  <c r="E31" i="21"/>
  <c r="U207" i="16"/>
  <c r="AM13" i="21"/>
  <c r="AN13" i="21"/>
  <c r="AM10" i="21"/>
  <c r="AN10" i="21"/>
  <c r="BD56" i="13"/>
  <c r="BD52" i="13"/>
  <c r="BD36" i="13"/>
  <c r="BD65" i="13"/>
  <c r="BD68" i="13"/>
  <c r="BD37" i="13"/>
  <c r="BI9" i="13"/>
  <c r="BI8" i="13"/>
  <c r="BJ8" i="13" a="1"/>
  <c r="BI15" i="13"/>
  <c r="BI67" i="13"/>
  <c r="BI10" i="13"/>
  <c r="BI65" i="13"/>
  <c r="BI57" i="13"/>
  <c r="BD15" i="16"/>
  <c r="BD53" i="16"/>
  <c r="BD44" i="16"/>
  <c r="BD24" i="16"/>
  <c r="BD9" i="16"/>
  <c r="BE8" i="16" a="1"/>
  <c r="BD8" i="16"/>
  <c r="BD17" i="16"/>
  <c r="BD54" i="24"/>
  <c r="BD50" i="24"/>
  <c r="BD29" i="24"/>
  <c r="BD41" i="24"/>
  <c r="BD11" i="24"/>
  <c r="BD43" i="24"/>
  <c r="BD40" i="24"/>
  <c r="O49" i="21"/>
  <c r="N49" i="21"/>
  <c r="AV22" i="21"/>
  <c r="AW22" i="21"/>
  <c r="BI36" i="25"/>
  <c r="BI19" i="25"/>
  <c r="BI12" i="25"/>
  <c r="BI65" i="25"/>
  <c r="BI55" i="25"/>
  <c r="BI68" i="25"/>
  <c r="BI57" i="25"/>
  <c r="BI56" i="25"/>
  <c r="O37" i="21"/>
  <c r="N37" i="21"/>
  <c r="BI15" i="24"/>
  <c r="BI22" i="24"/>
  <c r="BI65" i="24"/>
  <c r="BI68" i="24"/>
  <c r="BI43" i="24"/>
  <c r="BI25" i="24"/>
  <c r="BI52" i="24"/>
  <c r="BI33" i="24"/>
  <c r="BD12" i="25"/>
  <c r="BD57" i="25"/>
  <c r="BD20" i="25"/>
  <c r="BD31" i="25"/>
  <c r="BD55" i="25"/>
  <c r="BD16" i="25"/>
  <c r="BD43" i="25"/>
  <c r="BD65" i="25"/>
  <c r="AS27" i="21"/>
  <c r="AR27" i="21"/>
  <c r="AR12" i="21"/>
  <c r="AS12" i="21"/>
  <c r="AI17" i="21"/>
  <c r="AJ17" i="21"/>
  <c r="AI25" i="21"/>
  <c r="AJ25" i="21"/>
  <c r="AI10" i="21"/>
  <c r="AJ10" i="21"/>
  <c r="AI24" i="21"/>
  <c r="AJ24" i="21"/>
  <c r="U204" i="25"/>
  <c r="Q205" i="25"/>
  <c r="BI40" i="16"/>
  <c r="BI48" i="16"/>
  <c r="BI23" i="16"/>
  <c r="BI57" i="16"/>
  <c r="BI18" i="16"/>
  <c r="BI32" i="16"/>
  <c r="BI19" i="16"/>
  <c r="BI38" i="16"/>
  <c r="AN24" i="21"/>
  <c r="AM24" i="21"/>
  <c r="AM17" i="21"/>
  <c r="AN17" i="21"/>
  <c r="O39" i="21"/>
  <c r="N39" i="21"/>
  <c r="O50" i="21"/>
  <c r="N50" i="21"/>
  <c r="O77" i="21"/>
  <c r="BD11" i="13"/>
  <c r="BD41" i="13"/>
  <c r="BD27" i="13"/>
  <c r="BD25" i="13"/>
  <c r="BD32" i="13"/>
  <c r="BD50" i="13"/>
  <c r="BD69" i="13"/>
  <c r="BI40" i="13"/>
  <c r="BI56" i="13"/>
  <c r="BI59" i="13"/>
  <c r="BI48" i="13"/>
  <c r="BI52" i="13"/>
  <c r="BI68" i="13"/>
  <c r="BI62" i="13"/>
  <c r="BD16" i="16"/>
  <c r="BD25" i="16"/>
  <c r="BD34" i="16"/>
  <c r="BD56" i="16"/>
  <c r="BD69" i="16"/>
  <c r="BD38" i="16"/>
  <c r="BD18" i="16"/>
  <c r="BD27" i="16"/>
  <c r="BD65" i="24"/>
  <c r="BD60" i="24"/>
  <c r="BD37" i="24"/>
  <c r="BD14" i="24"/>
  <c r="BD13" i="24"/>
  <c r="BD47" i="24"/>
  <c r="BD27" i="24"/>
  <c r="BD46" i="24"/>
  <c r="O42" i="21"/>
  <c r="AV24" i="21"/>
  <c r="AW24" i="21"/>
  <c r="BI41" i="25"/>
  <c r="BI45" i="25"/>
  <c r="BI24" i="25"/>
  <c r="BI52" i="25"/>
  <c r="BI26" i="25"/>
  <c r="BI23" i="25"/>
  <c r="BI69" i="25"/>
  <c r="BI38" i="25"/>
  <c r="BI14" i="24"/>
  <c r="BI54" i="24"/>
  <c r="BI44" i="24"/>
  <c r="BI38" i="24"/>
  <c r="BI35" i="24"/>
  <c r="BI39" i="24"/>
  <c r="BI59" i="24"/>
  <c r="BI11" i="24"/>
  <c r="BD21" i="25"/>
  <c r="BD35" i="25"/>
  <c r="BD28" i="25"/>
  <c r="BD40" i="25"/>
  <c r="BD60" i="25"/>
  <c r="BD50" i="25"/>
  <c r="BD15" i="25"/>
  <c r="BD33" i="25"/>
  <c r="O41" i="21"/>
  <c r="N41" i="21"/>
  <c r="AS23" i="21"/>
  <c r="AR23" i="21"/>
  <c r="AR15" i="21"/>
  <c r="AS15" i="21"/>
  <c r="P53" i="21"/>
  <c r="AI29" i="21"/>
  <c r="AJ29" i="21"/>
  <c r="AJ23" i="21"/>
  <c r="AI23" i="21"/>
  <c r="U207" i="13"/>
  <c r="F31" i="21"/>
  <c r="J31" i="21" s="1"/>
  <c r="BI65" i="16"/>
  <c r="BI12" i="16"/>
  <c r="BI46" i="16"/>
  <c r="BI8" i="16"/>
  <c r="BJ8" i="16" a="1"/>
  <c r="BI11" i="16"/>
  <c r="BI53" i="16"/>
  <c r="BI37" i="16"/>
  <c r="BI30" i="16"/>
  <c r="Q205" i="16"/>
  <c r="E28" i="21"/>
  <c r="U204" i="16"/>
  <c r="AN15" i="21"/>
  <c r="AM15" i="21"/>
  <c r="AM29" i="21"/>
  <c r="AN29" i="21"/>
  <c r="AN18" i="21"/>
  <c r="AM18" i="21"/>
  <c r="AN9" i="21"/>
  <c r="AM9" i="21"/>
  <c r="AM25" i="21"/>
  <c r="AN25" i="21"/>
  <c r="BD64" i="13"/>
  <c r="BD15" i="13"/>
  <c r="BD55" i="13"/>
  <c r="BD19" i="13"/>
  <c r="BD13" i="13"/>
  <c r="BD29" i="13"/>
  <c r="BD12" i="13"/>
  <c r="BD61" i="13"/>
  <c r="O83" i="21"/>
  <c r="BI35" i="13"/>
  <c r="BI49" i="13"/>
  <c r="BI43" i="13"/>
  <c r="BI17" i="13"/>
  <c r="BI31" i="13"/>
  <c r="BI12" i="13"/>
  <c r="BI41" i="13"/>
  <c r="O45" i="21"/>
  <c r="N45" i="21"/>
  <c r="BD26" i="16"/>
  <c r="BD35" i="16"/>
  <c r="BD45" i="16"/>
  <c r="BD68" i="16"/>
  <c r="BD55" i="16"/>
  <c r="BD10" i="16"/>
  <c r="BD28" i="16"/>
  <c r="O40" i="21"/>
  <c r="O82" i="21"/>
  <c r="N82" i="21"/>
  <c r="BD62" i="24"/>
  <c r="BD42" i="24"/>
  <c r="BD67" i="24"/>
  <c r="BD19" i="24"/>
  <c r="BD25" i="24"/>
  <c r="BD61" i="24"/>
  <c r="BD49" i="24"/>
  <c r="BD55" i="24"/>
  <c r="AV29" i="21"/>
  <c r="AW29" i="21"/>
  <c r="AV17" i="21"/>
  <c r="AW17" i="21"/>
  <c r="AV27" i="21"/>
  <c r="AW27" i="21"/>
  <c r="BI66" i="25"/>
  <c r="BI39" i="25"/>
  <c r="BI49" i="25"/>
  <c r="BI16" i="25"/>
  <c r="BI48" i="25"/>
  <c r="BI13" i="25"/>
  <c r="BI28" i="25"/>
  <c r="BI14" i="25"/>
  <c r="BI57" i="24"/>
  <c r="BI13" i="24"/>
  <c r="BI20" i="24"/>
  <c r="BI58" i="24"/>
  <c r="BI16" i="24"/>
  <c r="BI55" i="24"/>
  <c r="BI36" i="24"/>
  <c r="BI47" i="24"/>
  <c r="BD32" i="25"/>
  <c r="BD18" i="25"/>
  <c r="BD63" i="25"/>
  <c r="BE8" i="25" a="1"/>
  <c r="BD8" i="25"/>
  <c r="BD25" i="25"/>
  <c r="BD34" i="25"/>
  <c r="BD56" i="25"/>
  <c r="BD69" i="25"/>
  <c r="O36" i="21"/>
  <c r="N36" i="21"/>
  <c r="O86" i="21"/>
  <c r="N86" i="21"/>
  <c r="AR21" i="21"/>
  <c r="AS21" i="21"/>
  <c r="P30" i="21"/>
  <c r="AI28" i="21"/>
  <c r="AJ28" i="21"/>
  <c r="AI20" i="21"/>
  <c r="AJ20" i="21"/>
  <c r="O51" i="21"/>
  <c r="N51" i="21"/>
  <c r="U204" i="13"/>
  <c r="F28" i="21"/>
  <c r="Q205" i="13"/>
  <c r="BI25" i="16"/>
  <c r="BI35" i="16"/>
  <c r="BI68" i="16"/>
  <c r="BI67" i="16"/>
  <c r="BI22" i="16"/>
  <c r="BI20" i="16"/>
  <c r="BI41" i="16"/>
  <c r="BI45" i="16"/>
  <c r="I25" i="21"/>
  <c r="N25" i="21" s="1"/>
  <c r="L25" i="21"/>
  <c r="AM27" i="21"/>
  <c r="AN27" i="21"/>
  <c r="AM11" i="21"/>
  <c r="AN11" i="21"/>
  <c r="AM14" i="21"/>
  <c r="AN14" i="21"/>
  <c r="O84" i="21"/>
  <c r="N84" i="21"/>
  <c r="BD59" i="13"/>
  <c r="BD9" i="13"/>
  <c r="BD54" i="13"/>
  <c r="BD16" i="13"/>
  <c r="BD60" i="13"/>
  <c r="BD46" i="13"/>
  <c r="BD42" i="13"/>
  <c r="BD21" i="13"/>
  <c r="BI11" i="13"/>
  <c r="BI38" i="13"/>
  <c r="BI14" i="13"/>
  <c r="BI34" i="13"/>
  <c r="BI36" i="13"/>
  <c r="BI29" i="13"/>
  <c r="BI63" i="13"/>
  <c r="BI55" i="13"/>
  <c r="BD37" i="16"/>
  <c r="BD36" i="16"/>
  <c r="BD47" i="16"/>
  <c r="BD33" i="16"/>
  <c r="BD32" i="16"/>
  <c r="BD20" i="16"/>
  <c r="BD29" i="16"/>
  <c r="BD28" i="24"/>
  <c r="BD31" i="24"/>
  <c r="BD9" i="24"/>
  <c r="BD68" i="24"/>
  <c r="BD17" i="24"/>
  <c r="BD69" i="24"/>
  <c r="BD30" i="24"/>
  <c r="BD59" i="24"/>
  <c r="BI50" i="25"/>
  <c r="BI58" i="25"/>
  <c r="BI9" i="25"/>
  <c r="BI60" i="25"/>
  <c r="BI31" i="25"/>
  <c r="BI63" i="25"/>
  <c r="BI32" i="25"/>
  <c r="O53" i="21"/>
  <c r="P46" i="21"/>
  <c r="BI56" i="24"/>
  <c r="BI10" i="24"/>
  <c r="BI61" i="24"/>
  <c r="BI53" i="24"/>
  <c r="BI49" i="24"/>
  <c r="BI21" i="24"/>
  <c r="BD37" i="25"/>
  <c r="BD38" i="25"/>
  <c r="BD10" i="25"/>
  <c r="BD54" i="25"/>
  <c r="BD23" i="25"/>
  <c r="BD48" i="25"/>
  <c r="BD27" i="25"/>
  <c r="AR9" i="21"/>
  <c r="AS9" i="21"/>
  <c r="AS11" i="21"/>
  <c r="AR11" i="21"/>
  <c r="AR29" i="21"/>
  <c r="AS29" i="21"/>
  <c r="AR16" i="21"/>
  <c r="AS16" i="21"/>
  <c r="AI12" i="21"/>
  <c r="AJ12" i="21"/>
  <c r="AI21" i="21"/>
  <c r="AJ21" i="21"/>
  <c r="AI11" i="21"/>
  <c r="AJ11" i="21"/>
  <c r="P67" i="21"/>
  <c r="BI47" i="16"/>
  <c r="BI58" i="16"/>
  <c r="BI39" i="16"/>
  <c r="BI64" i="16"/>
  <c r="BI62" i="16"/>
  <c r="BI16" i="16"/>
  <c r="BI69" i="16"/>
  <c r="O65" i="21"/>
  <c r="AN21" i="21"/>
  <c r="AM21" i="21"/>
  <c r="G31" i="21"/>
  <c r="K31" i="21" s="1"/>
  <c r="P31" i="21" s="1"/>
  <c r="U207" i="24"/>
  <c r="BD14" i="13"/>
  <c r="BD62" i="13"/>
  <c r="BD26" i="13"/>
  <c r="BD22" i="13"/>
  <c r="BD45" i="13"/>
  <c r="BD35" i="13"/>
  <c r="BE8" i="13" a="1"/>
  <c r="BD8" i="13"/>
  <c r="BD17" i="13"/>
  <c r="BI42" i="13"/>
  <c r="BI30" i="13"/>
  <c r="BI16" i="13"/>
  <c r="BI18" i="13"/>
  <c r="BI53" i="13"/>
  <c r="BI37" i="13"/>
  <c r="BI39" i="13"/>
  <c r="BI28" i="13"/>
  <c r="BD39" i="16"/>
  <c r="BD50" i="16"/>
  <c r="BD48" i="16"/>
  <c r="BD59" i="16"/>
  <c r="BD19" i="16"/>
  <c r="BD66" i="16"/>
  <c r="BD42" i="16"/>
  <c r="BD52" i="16"/>
  <c r="I46" i="21"/>
  <c r="N46" i="21" s="1"/>
  <c r="L46" i="21"/>
  <c r="BD51" i="24"/>
  <c r="BD21" i="24"/>
  <c r="BD15" i="24"/>
  <c r="BD56" i="24"/>
  <c r="BD20" i="24"/>
  <c r="BD58" i="24"/>
  <c r="BD18" i="24"/>
  <c r="AW13" i="21"/>
  <c r="AV13" i="21"/>
  <c r="AV25" i="21"/>
  <c r="AW25" i="21"/>
  <c r="BI46" i="25"/>
  <c r="BI33" i="25"/>
  <c r="BI42" i="25"/>
  <c r="BI20" i="25"/>
  <c r="BI40" i="25"/>
  <c r="BI21" i="25"/>
  <c r="BI59" i="25"/>
  <c r="BI8" i="25"/>
  <c r="BJ8" i="25" a="1"/>
  <c r="O72" i="21"/>
  <c r="N72" i="21"/>
  <c r="G48" i="21"/>
  <c r="K48" i="21" s="1"/>
  <c r="P48" i="21" s="1"/>
  <c r="U224" i="24"/>
  <c r="BI26" i="24"/>
  <c r="BI8" i="24"/>
  <c r="BJ8" i="24" a="1"/>
  <c r="BI60" i="24"/>
  <c r="BI29" i="24"/>
  <c r="BI30" i="24"/>
  <c r="BI28" i="24"/>
  <c r="BI46" i="24"/>
  <c r="BD17" i="25"/>
  <c r="BD30" i="25"/>
  <c r="BD39" i="25"/>
  <c r="BD58" i="25"/>
  <c r="BD52" i="25"/>
  <c r="BD46" i="25"/>
  <c r="BD61" i="25"/>
  <c r="BD29" i="25"/>
  <c r="O52" i="21"/>
  <c r="N52" i="21"/>
  <c r="AS25" i="21"/>
  <c r="AR25" i="21"/>
  <c r="AR17" i="21"/>
  <c r="AS17" i="21"/>
  <c r="AS14" i="21"/>
  <c r="AR14" i="21"/>
  <c r="AS10" i="21"/>
  <c r="AR10" i="21"/>
  <c r="AI18" i="21"/>
  <c r="AJ18" i="21"/>
  <c r="P77" i="21"/>
  <c r="BI59" i="16"/>
  <c r="BI28" i="16"/>
  <c r="BI49" i="16"/>
  <c r="BI60" i="16"/>
  <c r="BI34" i="16"/>
  <c r="BI33" i="16"/>
  <c r="BI24" i="16"/>
  <c r="O55" i="21"/>
  <c r="O25" i="21" l="1"/>
  <c r="BJ53" i="24"/>
  <c r="BJ51" i="24"/>
  <c r="BJ37" i="24"/>
  <c r="BJ32" i="24"/>
  <c r="BJ60" i="24"/>
  <c r="BJ20" i="24"/>
  <c r="BJ48" i="24"/>
  <c r="BJ64" i="24"/>
  <c r="BJ40" i="24"/>
  <c r="BJ66" i="24"/>
  <c r="BJ14" i="24"/>
  <c r="BJ23" i="24"/>
  <c r="BJ44" i="24"/>
  <c r="BJ54" i="24"/>
  <c r="BJ22" i="24"/>
  <c r="BJ8" i="24"/>
  <c r="BJ43" i="24"/>
  <c r="BJ45" i="24"/>
  <c r="BJ35" i="24"/>
  <c r="BJ38" i="24"/>
  <c r="BJ24" i="24"/>
  <c r="BJ50" i="24"/>
  <c r="BJ59" i="24"/>
  <c r="BJ17" i="24"/>
  <c r="BJ34" i="24"/>
  <c r="BJ33" i="24"/>
  <c r="BJ52" i="24"/>
  <c r="BJ11" i="24"/>
  <c r="BJ47" i="24"/>
  <c r="BJ55" i="24"/>
  <c r="BJ9" i="24"/>
  <c r="BJ46" i="24"/>
  <c r="BJ69" i="24"/>
  <c r="BJ49" i="24"/>
  <c r="BJ25" i="24"/>
  <c r="BJ27" i="24"/>
  <c r="BJ31" i="24"/>
  <c r="BJ58" i="24"/>
  <c r="BJ41" i="24"/>
  <c r="BJ39" i="24"/>
  <c r="BJ21" i="24"/>
  <c r="BJ10" i="24"/>
  <c r="BJ12" i="24"/>
  <c r="BJ36" i="24"/>
  <c r="BJ67" i="24"/>
  <c r="BJ29" i="24"/>
  <c r="BJ19" i="24"/>
  <c r="BJ42" i="24"/>
  <c r="BJ57" i="24"/>
  <c r="BJ15" i="24"/>
  <c r="BJ56" i="24"/>
  <c r="BJ28" i="24"/>
  <c r="BJ65" i="24"/>
  <c r="BJ26" i="24"/>
  <c r="BJ61" i="24"/>
  <c r="BJ30" i="24"/>
  <c r="BJ68" i="24"/>
  <c r="BJ62" i="24"/>
  <c r="BJ18" i="24"/>
  <c r="BJ16" i="24"/>
  <c r="BJ13" i="24"/>
  <c r="BJ63" i="24"/>
  <c r="BV23" i="25"/>
  <c r="BW23" i="25" s="1"/>
  <c r="BV51" i="25"/>
  <c r="BW51" i="25" s="1"/>
  <c r="BV42" i="25"/>
  <c r="BW42" i="25" s="1"/>
  <c r="BV60" i="25"/>
  <c r="BW60" i="25" s="1"/>
  <c r="BX43" i="25"/>
  <c r="BX66" i="25"/>
  <c r="BX9" i="25"/>
  <c r="BV9" i="25"/>
  <c r="BW9" i="25" s="1"/>
  <c r="BX48" i="25"/>
  <c r="BX15" i="25"/>
  <c r="BX24" i="25"/>
  <c r="BV24" i="25"/>
  <c r="BW24" i="25" s="1"/>
  <c r="BV37" i="25"/>
  <c r="BW37" i="25" s="1"/>
  <c r="BV36" i="25"/>
  <c r="BW36" i="25" s="1"/>
  <c r="BX45" i="25"/>
  <c r="BV65" i="25"/>
  <c r="BW65" i="25" s="1"/>
  <c r="BV27" i="25"/>
  <c r="BW27" i="25" s="1"/>
  <c r="BX25" i="25"/>
  <c r="BV68" i="25"/>
  <c r="BW68" i="25" s="1"/>
  <c r="BV26" i="25"/>
  <c r="BW26" i="25" s="1"/>
  <c r="BX39" i="25"/>
  <c r="BV14" i="25"/>
  <c r="BW14" i="25" s="1"/>
  <c r="BX42" i="25"/>
  <c r="BX32" i="25"/>
  <c r="BX29" i="25"/>
  <c r="BV38" i="25"/>
  <c r="BW38" i="25" s="1"/>
  <c r="BV34" i="25"/>
  <c r="BW34" i="25" s="1"/>
  <c r="BX37" i="25"/>
  <c r="BV64" i="25"/>
  <c r="BW64" i="25" s="1"/>
  <c r="BX33" i="25"/>
  <c r="BV15" i="25"/>
  <c r="BW15" i="25" s="1"/>
  <c r="BV69" i="25"/>
  <c r="BW69" i="25" s="1"/>
  <c r="BV62" i="25"/>
  <c r="BW62" i="25" s="1"/>
  <c r="BX12" i="25"/>
  <c r="BV33" i="25"/>
  <c r="BW33" i="25" s="1"/>
  <c r="BV48" i="25"/>
  <c r="BW48" i="25" s="1"/>
  <c r="BX60" i="25"/>
  <c r="BV17" i="25"/>
  <c r="BW17" i="25" s="1"/>
  <c r="BX67" i="25"/>
  <c r="BX54" i="25"/>
  <c r="BX26" i="25"/>
  <c r="BV43" i="25"/>
  <c r="BW43" i="25" s="1"/>
  <c r="BX68" i="25"/>
  <c r="BX38" i="25"/>
  <c r="BV16" i="25"/>
  <c r="BW16" i="25" s="1"/>
  <c r="BX31" i="25"/>
  <c r="BX56" i="25"/>
  <c r="BX23" i="25"/>
  <c r="BV63" i="25"/>
  <c r="BW63" i="25" s="1"/>
  <c r="BX17" i="25"/>
  <c r="BV20" i="25"/>
  <c r="BW20" i="25" s="1"/>
  <c r="BV40" i="25"/>
  <c r="BW40" i="25" s="1"/>
  <c r="BV22" i="25"/>
  <c r="BW22" i="25" s="1"/>
  <c r="BX63" i="25"/>
  <c r="BV41" i="25"/>
  <c r="BW41" i="25" s="1"/>
  <c r="BX20" i="25"/>
  <c r="BX69" i="25"/>
  <c r="BV54" i="25"/>
  <c r="BW54" i="25" s="1"/>
  <c r="BV57" i="25"/>
  <c r="BW57" i="25" s="1"/>
  <c r="BV30" i="25"/>
  <c r="BW30" i="25" s="1"/>
  <c r="BV56" i="25"/>
  <c r="BW56" i="25" s="1"/>
  <c r="BV52" i="25"/>
  <c r="BW52" i="25" s="1"/>
  <c r="BV12" i="25"/>
  <c r="BW12" i="25" s="1"/>
  <c r="BV32" i="25"/>
  <c r="BW32" i="25" s="1"/>
  <c r="BX46" i="25"/>
  <c r="BV25" i="25"/>
  <c r="BW25" i="25" s="1"/>
  <c r="BV8" i="25"/>
  <c r="BW8" i="25" s="1"/>
  <c r="BX58" i="25"/>
  <c r="BX49" i="25"/>
  <c r="BX53" i="25"/>
  <c r="BV35" i="25"/>
  <c r="BW35" i="25" s="1"/>
  <c r="BV18" i="25"/>
  <c r="BW18" i="25" s="1"/>
  <c r="BX21" i="25"/>
  <c r="BV29" i="25"/>
  <c r="BW29" i="25" s="1"/>
  <c r="BX62" i="25"/>
  <c r="BX57" i="25"/>
  <c r="BX18" i="25"/>
  <c r="BV47" i="25"/>
  <c r="BW47" i="25" s="1"/>
  <c r="BX61" i="25"/>
  <c r="BV50" i="25"/>
  <c r="BW50" i="25" s="1"/>
  <c r="BX52" i="25"/>
  <c r="BX22" i="25"/>
  <c r="BX36" i="25"/>
  <c r="BX8" i="25"/>
  <c r="BV13" i="25"/>
  <c r="BW13" i="25" s="1"/>
  <c r="BX50" i="25"/>
  <c r="BX27" i="25"/>
  <c r="BX51" i="25"/>
  <c r="BX41" i="25"/>
  <c r="BX28" i="25"/>
  <c r="BX59" i="25"/>
  <c r="BX19" i="25"/>
  <c r="BV55" i="25"/>
  <c r="BW55" i="25" s="1"/>
  <c r="BV61" i="25"/>
  <c r="BW61" i="25" s="1"/>
  <c r="BV58" i="25"/>
  <c r="BW58" i="25" s="1"/>
  <c r="BV44" i="25"/>
  <c r="BW44" i="25" s="1"/>
  <c r="BX34" i="25"/>
  <c r="BV49" i="25"/>
  <c r="BW49" i="25" s="1"/>
  <c r="BV59" i="25"/>
  <c r="BW59" i="25" s="1"/>
  <c r="BV66" i="25"/>
  <c r="BW66" i="25" s="1"/>
  <c r="BX40" i="25"/>
  <c r="BV28" i="25"/>
  <c r="BW28" i="25" s="1"/>
  <c r="BV21" i="25"/>
  <c r="BW21" i="25" s="1"/>
  <c r="BX13" i="25"/>
  <c r="BX47" i="25"/>
  <c r="BX44" i="25"/>
  <c r="BV45" i="25"/>
  <c r="BW45" i="25" s="1"/>
  <c r="BX14" i="25"/>
  <c r="BX11" i="25"/>
  <c r="BV31" i="25"/>
  <c r="BW31" i="25" s="1"/>
  <c r="BX65" i="25"/>
  <c r="BV10" i="25"/>
  <c r="BW10" i="25" s="1"/>
  <c r="BV46" i="25"/>
  <c r="BW46" i="25" s="1"/>
  <c r="BV11" i="25"/>
  <c r="BW11" i="25" s="1"/>
  <c r="BX35" i="25"/>
  <c r="BV39" i="25"/>
  <c r="BW39" i="25" s="1"/>
  <c r="BV53" i="25"/>
  <c r="BW53" i="25" s="1"/>
  <c r="BX55" i="25"/>
  <c r="BV19" i="25"/>
  <c r="BW19" i="25" s="1"/>
  <c r="BX30" i="25"/>
  <c r="BX64" i="25"/>
  <c r="BV67" i="25"/>
  <c r="BW67" i="25" s="1"/>
  <c r="BX10" i="25"/>
  <c r="BX16" i="25"/>
  <c r="O46" i="21"/>
  <c r="BX38" i="24"/>
  <c r="BV44" i="24"/>
  <c r="BW44" i="24" s="1"/>
  <c r="BX35" i="24"/>
  <c r="BV29" i="24"/>
  <c r="BW29" i="24" s="1"/>
  <c r="BV8" i="24"/>
  <c r="BW8" i="24" s="1"/>
  <c r="BV25" i="24"/>
  <c r="BW25" i="24" s="1"/>
  <c r="BX52" i="24"/>
  <c r="BX17" i="24"/>
  <c r="BV19" i="24"/>
  <c r="BW19" i="24" s="1"/>
  <c r="BX26" i="24"/>
  <c r="BV15" i="24"/>
  <c r="BW15" i="24" s="1"/>
  <c r="BV57" i="24"/>
  <c r="BW57" i="24" s="1"/>
  <c r="BX37" i="24"/>
  <c r="BV41" i="24"/>
  <c r="BW41" i="24" s="1"/>
  <c r="BX51" i="24"/>
  <c r="BX61" i="24"/>
  <c r="BX28" i="24"/>
  <c r="BV49" i="24"/>
  <c r="BW49" i="24" s="1"/>
  <c r="BX22" i="24"/>
  <c r="BV40" i="24"/>
  <c r="BW40" i="24" s="1"/>
  <c r="BV10" i="24"/>
  <c r="BW10" i="24" s="1"/>
  <c r="BX54" i="24"/>
  <c r="BX67" i="24"/>
  <c r="BX64" i="24"/>
  <c r="BV23" i="24"/>
  <c r="BW23" i="24" s="1"/>
  <c r="BX69" i="24"/>
  <c r="BV64" i="24"/>
  <c r="BW64" i="24" s="1"/>
  <c r="BX21" i="24"/>
  <c r="BX59" i="24"/>
  <c r="BX31" i="24"/>
  <c r="BV31" i="24"/>
  <c r="BW31" i="24" s="1"/>
  <c r="BX57" i="24"/>
  <c r="BV11" i="24"/>
  <c r="BW11" i="24" s="1"/>
  <c r="BV69" i="24"/>
  <c r="BW69" i="24" s="1"/>
  <c r="BX66" i="24"/>
  <c r="BX43" i="24"/>
  <c r="BX68" i="24"/>
  <c r="BV26" i="24"/>
  <c r="BW26" i="24" s="1"/>
  <c r="BV37" i="24"/>
  <c r="BW37" i="24" s="1"/>
  <c r="BX55" i="24"/>
  <c r="BV34" i="24"/>
  <c r="BW34" i="24" s="1"/>
  <c r="BV18" i="24"/>
  <c r="BW18" i="24" s="1"/>
  <c r="BX14" i="24"/>
  <c r="BX16" i="24"/>
  <c r="BX62" i="24"/>
  <c r="BX13" i="24"/>
  <c r="BX9" i="24"/>
  <c r="BV32" i="24"/>
  <c r="BW32" i="24" s="1"/>
  <c r="BV16" i="24"/>
  <c r="BW16" i="24" s="1"/>
  <c r="BV60" i="24"/>
  <c r="BW60" i="24" s="1"/>
  <c r="BV38" i="24"/>
  <c r="BW38" i="24" s="1"/>
  <c r="BV42" i="24"/>
  <c r="BW42" i="24" s="1"/>
  <c r="BV56" i="24"/>
  <c r="BW56" i="24" s="1"/>
  <c r="BX19" i="24"/>
  <c r="BV24" i="24"/>
  <c r="BW24" i="24" s="1"/>
  <c r="BV58" i="24"/>
  <c r="BW58" i="24" s="1"/>
  <c r="BX56" i="24"/>
  <c r="BX29" i="24"/>
  <c r="BX60" i="24"/>
  <c r="BV27" i="24"/>
  <c r="BW27" i="24" s="1"/>
  <c r="BX11" i="24"/>
  <c r="BV62" i="24"/>
  <c r="BW62" i="24" s="1"/>
  <c r="BV12" i="24"/>
  <c r="BW12" i="24" s="1"/>
  <c r="BV21" i="24"/>
  <c r="BW21" i="24" s="1"/>
  <c r="BX10" i="24"/>
  <c r="BX8" i="24"/>
  <c r="BV43" i="24"/>
  <c r="BW43" i="24" s="1"/>
  <c r="BX65" i="24"/>
  <c r="BV20" i="24"/>
  <c r="BW20" i="24" s="1"/>
  <c r="BV48" i="24"/>
  <c r="BW48" i="24" s="1"/>
  <c r="BV66" i="24"/>
  <c r="BW66" i="24" s="1"/>
  <c r="BV65" i="24"/>
  <c r="BW65" i="24" s="1"/>
  <c r="BX50" i="24"/>
  <c r="BV35" i="24"/>
  <c r="BW35" i="24" s="1"/>
  <c r="BX63" i="24"/>
  <c r="BX45" i="24"/>
  <c r="BV39" i="24"/>
  <c r="BW39" i="24" s="1"/>
  <c r="BV22" i="24"/>
  <c r="BW22" i="24" s="1"/>
  <c r="BX47" i="24"/>
  <c r="BV28" i="24"/>
  <c r="BW28" i="24" s="1"/>
  <c r="BX48" i="24"/>
  <c r="BV14" i="24"/>
  <c r="BW14" i="24" s="1"/>
  <c r="BV46" i="24"/>
  <c r="BW46" i="24" s="1"/>
  <c r="BV54" i="24"/>
  <c r="BW54" i="24" s="1"/>
  <c r="BV53" i="24"/>
  <c r="BW53" i="24" s="1"/>
  <c r="BX18" i="24"/>
  <c r="BX41" i="24"/>
  <c r="BV30" i="24"/>
  <c r="BW30" i="24" s="1"/>
  <c r="BX34" i="24"/>
  <c r="BV45" i="24"/>
  <c r="BW45" i="24" s="1"/>
  <c r="BX36" i="24"/>
  <c r="BX23" i="24"/>
  <c r="BV61" i="24"/>
  <c r="BW61" i="24" s="1"/>
  <c r="BV55" i="24"/>
  <c r="BW55" i="24" s="1"/>
  <c r="BV51" i="24"/>
  <c r="BW51" i="24" s="1"/>
  <c r="BX53" i="24"/>
  <c r="BX15" i="24"/>
  <c r="BV67" i="24"/>
  <c r="BW67" i="24" s="1"/>
  <c r="BX42" i="24"/>
  <c r="BX32" i="24"/>
  <c r="BX44" i="24"/>
  <c r="BX30" i="24"/>
  <c r="BX24" i="24"/>
  <c r="BX33" i="24"/>
  <c r="BV50" i="24"/>
  <c r="BW50" i="24" s="1"/>
  <c r="BV36" i="24"/>
  <c r="BW36" i="24" s="1"/>
  <c r="BX49" i="24"/>
  <c r="BX12" i="24"/>
  <c r="BX40" i="24"/>
  <c r="BV68" i="24"/>
  <c r="BW68" i="24" s="1"/>
  <c r="BX27" i="24"/>
  <c r="BV33" i="24"/>
  <c r="BW33" i="24" s="1"/>
  <c r="BV47" i="24"/>
  <c r="BW47" i="24" s="1"/>
  <c r="BV59" i="24"/>
  <c r="BW59" i="24" s="1"/>
  <c r="BX25" i="24"/>
  <c r="BV63" i="24"/>
  <c r="BW63" i="24" s="1"/>
  <c r="BX20" i="24"/>
  <c r="BV13" i="24"/>
  <c r="BW13" i="24" s="1"/>
  <c r="BX58" i="24"/>
  <c r="BV9" i="24"/>
  <c r="BW9" i="24" s="1"/>
  <c r="BX46" i="24"/>
  <c r="BV52" i="24"/>
  <c r="BW52" i="24" s="1"/>
  <c r="BX39" i="24"/>
  <c r="BV17" i="24"/>
  <c r="BW17" i="24" s="1"/>
  <c r="O30" i="21"/>
  <c r="N30" i="21"/>
  <c r="BT39" i="25"/>
  <c r="BT54" i="25"/>
  <c r="BT44" i="25"/>
  <c r="BT21" i="25"/>
  <c r="BT49" i="25"/>
  <c r="BT31" i="25"/>
  <c r="BT29" i="25"/>
  <c r="BT56" i="25"/>
  <c r="BT66" i="25"/>
  <c r="BT59" i="25"/>
  <c r="BT37" i="25"/>
  <c r="BT35" i="25"/>
  <c r="BT26" i="25"/>
  <c r="BT43" i="25"/>
  <c r="BT14" i="25"/>
  <c r="BT11" i="25"/>
  <c r="BT67" i="25"/>
  <c r="BT16" i="25"/>
  <c r="BT9" i="25"/>
  <c r="BT10" i="25"/>
  <c r="BT50" i="25"/>
  <c r="BT8" i="25"/>
  <c r="BT60" i="25"/>
  <c r="BT30" i="25"/>
  <c r="BT42" i="25"/>
  <c r="BT69" i="25"/>
  <c r="BT68" i="25"/>
  <c r="BT55" i="25"/>
  <c r="BT28" i="25"/>
  <c r="BT22" i="25"/>
  <c r="BT18" i="25"/>
  <c r="BT12" i="25"/>
  <c r="BT41" i="25"/>
  <c r="BR8" i="25"/>
  <c r="BS8" i="25" s="1"/>
  <c r="BT65" i="25"/>
  <c r="BT52" i="25"/>
  <c r="BT62" i="25"/>
  <c r="BT17" i="25"/>
  <c r="BT57" i="25"/>
  <c r="BT38" i="25"/>
  <c r="BT58" i="25"/>
  <c r="BT25" i="25"/>
  <c r="BT63" i="25"/>
  <c r="BT33" i="25"/>
  <c r="BT48" i="25"/>
  <c r="BT23" i="25"/>
  <c r="BT47" i="25"/>
  <c r="BT32" i="25"/>
  <c r="BT15" i="25"/>
  <c r="BT13" i="25"/>
  <c r="BT51" i="25"/>
  <c r="BT53" i="25"/>
  <c r="BT46" i="25"/>
  <c r="BT45" i="25"/>
  <c r="BT20" i="25"/>
  <c r="BT19" i="25"/>
  <c r="BT36" i="25"/>
  <c r="BT64" i="25"/>
  <c r="BT27" i="25"/>
  <c r="BT34" i="25"/>
  <c r="BT40" i="25"/>
  <c r="BT61" i="25"/>
  <c r="BT24" i="25"/>
  <c r="BJ19" i="16"/>
  <c r="BJ49" i="16"/>
  <c r="BJ15" i="16"/>
  <c r="BJ55" i="16"/>
  <c r="BJ33" i="16"/>
  <c r="BJ52" i="16"/>
  <c r="BJ45" i="16"/>
  <c r="BJ29" i="16"/>
  <c r="BJ9" i="16"/>
  <c r="BJ38" i="16"/>
  <c r="BJ67" i="16"/>
  <c r="BJ44" i="16"/>
  <c r="BJ22" i="16"/>
  <c r="BJ50" i="16"/>
  <c r="BJ25" i="16"/>
  <c r="BJ21" i="16"/>
  <c r="BJ60" i="16"/>
  <c r="BJ27" i="16"/>
  <c r="BJ8" i="16"/>
  <c r="BJ13" i="16"/>
  <c r="BJ17" i="16"/>
  <c r="BJ34" i="16"/>
  <c r="BJ16" i="16"/>
  <c r="BJ23" i="16"/>
  <c r="BJ68" i="16"/>
  <c r="BJ42" i="16"/>
  <c r="BJ69" i="16"/>
  <c r="BJ46" i="16"/>
  <c r="BJ56" i="16"/>
  <c r="BJ64" i="16"/>
  <c r="BJ57" i="16"/>
  <c r="BJ39" i="16"/>
  <c r="BJ58" i="16"/>
  <c r="BJ41" i="16"/>
  <c r="BJ35" i="16"/>
  <c r="BJ31" i="16"/>
  <c r="BJ61" i="16"/>
  <c r="BJ36" i="16"/>
  <c r="BJ66" i="16"/>
  <c r="BJ20" i="16"/>
  <c r="BJ53" i="16"/>
  <c r="BJ28" i="16"/>
  <c r="BJ59" i="16"/>
  <c r="BJ10" i="16"/>
  <c r="BJ37" i="16"/>
  <c r="BJ18" i="16"/>
  <c r="BJ11" i="16"/>
  <c r="BJ63" i="16"/>
  <c r="BJ30" i="16"/>
  <c r="BJ54" i="16"/>
  <c r="BJ12" i="16"/>
  <c r="BJ48" i="16"/>
  <c r="BJ47" i="16"/>
  <c r="BJ65" i="16"/>
  <c r="BJ62" i="16"/>
  <c r="BJ40" i="16"/>
  <c r="BJ14" i="16"/>
  <c r="BJ32" i="16"/>
  <c r="BJ51" i="16"/>
  <c r="BJ26" i="16"/>
  <c r="BJ43" i="16"/>
  <c r="BJ24" i="16"/>
  <c r="BT40" i="16"/>
  <c r="BT33" i="16"/>
  <c r="BT42" i="16"/>
  <c r="BT43" i="16"/>
  <c r="BT44" i="16"/>
  <c r="BT29" i="16"/>
  <c r="BT69" i="16"/>
  <c r="BT15" i="16"/>
  <c r="BT48" i="16"/>
  <c r="BT41" i="16"/>
  <c r="BT49" i="16"/>
  <c r="BT50" i="16"/>
  <c r="BT51" i="16"/>
  <c r="BT52" i="16"/>
  <c r="BT37" i="16"/>
  <c r="BT62" i="16"/>
  <c r="BR8" i="16"/>
  <c r="BS8" i="16" s="1"/>
  <c r="BT57" i="16"/>
  <c r="BT59" i="16"/>
  <c r="BT39" i="16"/>
  <c r="BT64" i="16"/>
  <c r="BT66" i="16"/>
  <c r="BT68" i="16"/>
  <c r="BT63" i="16"/>
  <c r="BT23" i="16"/>
  <c r="BT11" i="16"/>
  <c r="BT31" i="16"/>
  <c r="BT14" i="16"/>
  <c r="BT17" i="16"/>
  <c r="BT19" i="16"/>
  <c r="BT55" i="16"/>
  <c r="BT30" i="16"/>
  <c r="BT9" i="16"/>
  <c r="BT58" i="16"/>
  <c r="BT60" i="16"/>
  <c r="BT22" i="16"/>
  <c r="BT8" i="16"/>
  <c r="BT65" i="16"/>
  <c r="BT67" i="16"/>
  <c r="BT38" i="16"/>
  <c r="BT56" i="16"/>
  <c r="BT10" i="16"/>
  <c r="BT12" i="16"/>
  <c r="BT46" i="16"/>
  <c r="BT24" i="16"/>
  <c r="BT18" i="16"/>
  <c r="BT20" i="16"/>
  <c r="BT54" i="16"/>
  <c r="BT16" i="16"/>
  <c r="BT26" i="16"/>
  <c r="BT27" i="16"/>
  <c r="BT28" i="16"/>
  <c r="BT13" i="16"/>
  <c r="BT47" i="16"/>
  <c r="BT45" i="16"/>
  <c r="BT32" i="16"/>
  <c r="BT25" i="16"/>
  <c r="BT34" i="16"/>
  <c r="BT35" i="16"/>
  <c r="BT36" i="16"/>
  <c r="BT21" i="16"/>
  <c r="BT61" i="16"/>
  <c r="BT53" i="16"/>
  <c r="G29" i="21"/>
  <c r="K28" i="21"/>
  <c r="BE42" i="25"/>
  <c r="BE56" i="25"/>
  <c r="BE35" i="25"/>
  <c r="BE31" i="25"/>
  <c r="BE43" i="25"/>
  <c r="BE33" i="25"/>
  <c r="BE49" i="25"/>
  <c r="BE53" i="25"/>
  <c r="BE22" i="25"/>
  <c r="BE60" i="25"/>
  <c r="BE27" i="25"/>
  <c r="BE30" i="25"/>
  <c r="BE10" i="25"/>
  <c r="BE8" i="25"/>
  <c r="BE47" i="25"/>
  <c r="BE57" i="25"/>
  <c r="BE36" i="25"/>
  <c r="BE13" i="25"/>
  <c r="BE64" i="25"/>
  <c r="BE66" i="25"/>
  <c r="BE58" i="25"/>
  <c r="BE50" i="25"/>
  <c r="BE18" i="25"/>
  <c r="BE21" i="25"/>
  <c r="BE52" i="25"/>
  <c r="BE61" i="25"/>
  <c r="BE69" i="25"/>
  <c r="BE48" i="25"/>
  <c r="BE26" i="25"/>
  <c r="BE28" i="25"/>
  <c r="BE24" i="25"/>
  <c r="BE37" i="25"/>
  <c r="BE63" i="25"/>
  <c r="BE59" i="25"/>
  <c r="BE16" i="25"/>
  <c r="BE14" i="25"/>
  <c r="BE54" i="25"/>
  <c r="BE32" i="25"/>
  <c r="BE19" i="25"/>
  <c r="BE29" i="25"/>
  <c r="BE17" i="25"/>
  <c r="BE34" i="25"/>
  <c r="BE11" i="25"/>
  <c r="BE65" i="25"/>
  <c r="BE44" i="25"/>
  <c r="BE45" i="25"/>
  <c r="BE67" i="25"/>
  <c r="BE68" i="25"/>
  <c r="BE9" i="25"/>
  <c r="BE23" i="25"/>
  <c r="BE38" i="25"/>
  <c r="BE20" i="25"/>
  <c r="BE46" i="25"/>
  <c r="BE39" i="25"/>
  <c r="BE25" i="25"/>
  <c r="BE15" i="25"/>
  <c r="BE51" i="25"/>
  <c r="BE55" i="25"/>
  <c r="BE12" i="25"/>
  <c r="BE41" i="25"/>
  <c r="BE62" i="25"/>
  <c r="BE40" i="25"/>
  <c r="BX45" i="16"/>
  <c r="BX39" i="16"/>
  <c r="BV17" i="16"/>
  <c r="BW17" i="16" s="1"/>
  <c r="BX18" i="16"/>
  <c r="BX33" i="16"/>
  <c r="BV63" i="16"/>
  <c r="BW63" i="16" s="1"/>
  <c r="BX58" i="16"/>
  <c r="BX9" i="16"/>
  <c r="BX29" i="16"/>
  <c r="BV47" i="16"/>
  <c r="BW47" i="16" s="1"/>
  <c r="BV54" i="16"/>
  <c r="BW54" i="16" s="1"/>
  <c r="BV26" i="16"/>
  <c r="BW26" i="16" s="1"/>
  <c r="BX69" i="16"/>
  <c r="BV21" i="16"/>
  <c r="BW21" i="16" s="1"/>
  <c r="BV46" i="16"/>
  <c r="BW46" i="16" s="1"/>
  <c r="BV19" i="16"/>
  <c r="BW19" i="16" s="1"/>
  <c r="BX43" i="16"/>
  <c r="BX22" i="16"/>
  <c r="BX56" i="16"/>
  <c r="BX60" i="16"/>
  <c r="BX23" i="16"/>
  <c r="BV52" i="16"/>
  <c r="BW52" i="16" s="1"/>
  <c r="BX66" i="16"/>
  <c r="BX51" i="16"/>
  <c r="BV57" i="16"/>
  <c r="BW57" i="16" s="1"/>
  <c r="BV50" i="16"/>
  <c r="BW50" i="16" s="1"/>
  <c r="BX63" i="16"/>
  <c r="BV20" i="16"/>
  <c r="BW20" i="16" s="1"/>
  <c r="BX42" i="16"/>
  <c r="BX59" i="16"/>
  <c r="BV37" i="16"/>
  <c r="BW37" i="16" s="1"/>
  <c r="BV15" i="16"/>
  <c r="BW15" i="16" s="1"/>
  <c r="BV30" i="16"/>
  <c r="BW30" i="16" s="1"/>
  <c r="BV38" i="16"/>
  <c r="BW38" i="16" s="1"/>
  <c r="BV66" i="16"/>
  <c r="BW66" i="16" s="1"/>
  <c r="BV40" i="16"/>
  <c r="BW40" i="16" s="1"/>
  <c r="BV27" i="16"/>
  <c r="BW27" i="16" s="1"/>
  <c r="BV45" i="16"/>
  <c r="BW45" i="16" s="1"/>
  <c r="BX41" i="16"/>
  <c r="BV61" i="16"/>
  <c r="BW61" i="16" s="1"/>
  <c r="BX44" i="16"/>
  <c r="BV10" i="16"/>
  <c r="BW10" i="16" s="1"/>
  <c r="BV36" i="16"/>
  <c r="BW36" i="16" s="1"/>
  <c r="BX14" i="16"/>
  <c r="BX32" i="16"/>
  <c r="BV22" i="16"/>
  <c r="BW22" i="16" s="1"/>
  <c r="BX35" i="16"/>
  <c r="BV68" i="16"/>
  <c r="BW68" i="16" s="1"/>
  <c r="BV60" i="16"/>
  <c r="BW60" i="16" s="1"/>
  <c r="BV29" i="16"/>
  <c r="BW29" i="16" s="1"/>
  <c r="BV35" i="16"/>
  <c r="BW35" i="16" s="1"/>
  <c r="BX31" i="16"/>
  <c r="BX52" i="16"/>
  <c r="BX46" i="16"/>
  <c r="BX25" i="16"/>
  <c r="BX20" i="16"/>
  <c r="BV42" i="16"/>
  <c r="BW42" i="16" s="1"/>
  <c r="BV67" i="16"/>
  <c r="BW67" i="16" s="1"/>
  <c r="BX17" i="16"/>
  <c r="BV59" i="16"/>
  <c r="BW59" i="16" s="1"/>
  <c r="BX16" i="16"/>
  <c r="BV18" i="16"/>
  <c r="BW18" i="16" s="1"/>
  <c r="BX11" i="16"/>
  <c r="BX64" i="16"/>
  <c r="BX27" i="16"/>
  <c r="BX40" i="16"/>
  <c r="BV39" i="16"/>
  <c r="BW39" i="16" s="1"/>
  <c r="BV43" i="16"/>
  <c r="BW43" i="16" s="1"/>
  <c r="BX47" i="16"/>
  <c r="BV69" i="16"/>
  <c r="BW69" i="16" s="1"/>
  <c r="BV33" i="16"/>
  <c r="BW33" i="16" s="1"/>
  <c r="BV9" i="16"/>
  <c r="BW9" i="16" s="1"/>
  <c r="BV12" i="16"/>
  <c r="BW12" i="16" s="1"/>
  <c r="BV55" i="16"/>
  <c r="BW55" i="16" s="1"/>
  <c r="BV62" i="16"/>
  <c r="BW62" i="16" s="1"/>
  <c r="BX13" i="16"/>
  <c r="BX10" i="16"/>
  <c r="BX15" i="16"/>
  <c r="BV25" i="16"/>
  <c r="BW25" i="16" s="1"/>
  <c r="BV48" i="16"/>
  <c r="BW48" i="16" s="1"/>
  <c r="BX50" i="16"/>
  <c r="BX61" i="16"/>
  <c r="BX34" i="16"/>
  <c r="BX8" i="16"/>
  <c r="BX57" i="16"/>
  <c r="BX37" i="16"/>
  <c r="BV13" i="16"/>
  <c r="BW13" i="16" s="1"/>
  <c r="BV23" i="16"/>
  <c r="BW23" i="16" s="1"/>
  <c r="BV58" i="16"/>
  <c r="BW58" i="16" s="1"/>
  <c r="BV24" i="16"/>
  <c r="BW24" i="16" s="1"/>
  <c r="BV34" i="16"/>
  <c r="BW34" i="16" s="1"/>
  <c r="BX55" i="16"/>
  <c r="BX67" i="16"/>
  <c r="BX19" i="16"/>
  <c r="BX26" i="16"/>
  <c r="BV64" i="16"/>
  <c r="BW64" i="16" s="1"/>
  <c r="BV56" i="16"/>
  <c r="BW56" i="16" s="1"/>
  <c r="BX38" i="16"/>
  <c r="BV41" i="16"/>
  <c r="BW41" i="16" s="1"/>
  <c r="BV8" i="16"/>
  <c r="BW8" i="16" s="1"/>
  <c r="BX68" i="16"/>
  <c r="BV53" i="16"/>
  <c r="BW53" i="16" s="1"/>
  <c r="BV28" i="16"/>
  <c r="BW28" i="16" s="1"/>
  <c r="BX30" i="16"/>
  <c r="BV65" i="16"/>
  <c r="BW65" i="16" s="1"/>
  <c r="BV11" i="16"/>
  <c r="BW11" i="16" s="1"/>
  <c r="BX65" i="16"/>
  <c r="BX62" i="16"/>
  <c r="BX21" i="16"/>
  <c r="BX48" i="16"/>
  <c r="BV51" i="16"/>
  <c r="BW51" i="16" s="1"/>
  <c r="BV16" i="16"/>
  <c r="BW16" i="16" s="1"/>
  <c r="BX12" i="16"/>
  <c r="BX54" i="16"/>
  <c r="BX36" i="16"/>
  <c r="BV14" i="16"/>
  <c r="BW14" i="16" s="1"/>
  <c r="BV31" i="16"/>
  <c r="BW31" i="16" s="1"/>
  <c r="BX49" i="16"/>
  <c r="BX24" i="16"/>
  <c r="BV44" i="16"/>
  <c r="BW44" i="16" s="1"/>
  <c r="BX53" i="16"/>
  <c r="BV49" i="16"/>
  <c r="BW49" i="16" s="1"/>
  <c r="BX28" i="16"/>
  <c r="BV32" i="16"/>
  <c r="BW32" i="16" s="1"/>
  <c r="BE26" i="16"/>
  <c r="BE66" i="16"/>
  <c r="BE43" i="16"/>
  <c r="BE17" i="16"/>
  <c r="BE68" i="16"/>
  <c r="BE44" i="16"/>
  <c r="BE63" i="16"/>
  <c r="BE48" i="16"/>
  <c r="BE15" i="16"/>
  <c r="BE55" i="16"/>
  <c r="BE56" i="16"/>
  <c r="BE11" i="16"/>
  <c r="BE14" i="16"/>
  <c r="BE45" i="16"/>
  <c r="BE32" i="16"/>
  <c r="BE69" i="16"/>
  <c r="BE53" i="16"/>
  <c r="BE52" i="16"/>
  <c r="BE28" i="16"/>
  <c r="BE67" i="16"/>
  <c r="BE9" i="16"/>
  <c r="BE50" i="16"/>
  <c r="BE51" i="16"/>
  <c r="BE59" i="16"/>
  <c r="BE40" i="16"/>
  <c r="BE25" i="16"/>
  <c r="BE29" i="16"/>
  <c r="BE65" i="16"/>
  <c r="BE54" i="16"/>
  <c r="BE42" i="16"/>
  <c r="BE27" i="16"/>
  <c r="BE16" i="16"/>
  <c r="BE34" i="16"/>
  <c r="BE64" i="16"/>
  <c r="BE57" i="16"/>
  <c r="BE46" i="16"/>
  <c r="BE31" i="16"/>
  <c r="BE39" i="16"/>
  <c r="BE58" i="16"/>
  <c r="BE35" i="16"/>
  <c r="BE23" i="16"/>
  <c r="BE21" i="16"/>
  <c r="BE49" i="16"/>
  <c r="BE38" i="16"/>
  <c r="BE20" i="16"/>
  <c r="BE37" i="16"/>
  <c r="BE47" i="16"/>
  <c r="BE24" i="16"/>
  <c r="BE12" i="16"/>
  <c r="BE61" i="16"/>
  <c r="BE41" i="16"/>
  <c r="BE30" i="16"/>
  <c r="BE10" i="16"/>
  <c r="BE62" i="16"/>
  <c r="BE36" i="16"/>
  <c r="BE13" i="16"/>
  <c r="BE8" i="16"/>
  <c r="BE19" i="16"/>
  <c r="BE33" i="16"/>
  <c r="BE22" i="16"/>
  <c r="BE60" i="16"/>
  <c r="BE18" i="16"/>
  <c r="I48" i="21"/>
  <c r="L48" i="21"/>
  <c r="E29" i="21"/>
  <c r="I28" i="21"/>
  <c r="N28" i="21" s="1"/>
  <c r="L28" i="21"/>
  <c r="I31" i="21"/>
  <c r="L31" i="21"/>
  <c r="O89" i="21"/>
  <c r="N89" i="21"/>
  <c r="O47" i="21"/>
  <c r="N47" i="21"/>
  <c r="BE39" i="24"/>
  <c r="BE11" i="24"/>
  <c r="BE47" i="24"/>
  <c r="BE55" i="24"/>
  <c r="BE38" i="24"/>
  <c r="BE68" i="24"/>
  <c r="BE36" i="24"/>
  <c r="BE52" i="24"/>
  <c r="BE32" i="24"/>
  <c r="BE69" i="24"/>
  <c r="BE16" i="24"/>
  <c r="BE59" i="24"/>
  <c r="BE23" i="24"/>
  <c r="BE19" i="24"/>
  <c r="BE30" i="24"/>
  <c r="BE43" i="24"/>
  <c r="BE66" i="24"/>
  <c r="BE29" i="24"/>
  <c r="BE9" i="24"/>
  <c r="BE37" i="24"/>
  <c r="BE24" i="24"/>
  <c r="BE48" i="24"/>
  <c r="BE44" i="24"/>
  <c r="BE67" i="24"/>
  <c r="BE64" i="24"/>
  <c r="BE60" i="24"/>
  <c r="BE13" i="24"/>
  <c r="BE21" i="24"/>
  <c r="BE42" i="24"/>
  <c r="BE31" i="24"/>
  <c r="BE45" i="24"/>
  <c r="BE20" i="24"/>
  <c r="BE58" i="24"/>
  <c r="BE61" i="24"/>
  <c r="BE22" i="24"/>
  <c r="BE53" i="24"/>
  <c r="BE33" i="24"/>
  <c r="BE63" i="24"/>
  <c r="BE51" i="24"/>
  <c r="BE15" i="24"/>
  <c r="BE26" i="24"/>
  <c r="BE17" i="24"/>
  <c r="BE27" i="24"/>
  <c r="BE14" i="24"/>
  <c r="BE54" i="24"/>
  <c r="BE25" i="24"/>
  <c r="BE62" i="24"/>
  <c r="BE65" i="24"/>
  <c r="BE49" i="24"/>
  <c r="BE34" i="24"/>
  <c r="BE46" i="24"/>
  <c r="BE10" i="24"/>
  <c r="BE35" i="24"/>
  <c r="BE28" i="24"/>
  <c r="BE12" i="24"/>
  <c r="BE50" i="24"/>
  <c r="BE8" i="24"/>
  <c r="BE56" i="24"/>
  <c r="BE57" i="24"/>
  <c r="BE18" i="24"/>
  <c r="BE40" i="24"/>
  <c r="BE41" i="24"/>
  <c r="BT29" i="13"/>
  <c r="BT15" i="13"/>
  <c r="BR8" i="13"/>
  <c r="BS8" i="13" s="1"/>
  <c r="BT54" i="13"/>
  <c r="BT41" i="13"/>
  <c r="BT43" i="13"/>
  <c r="BT33" i="13"/>
  <c r="BT19" i="13"/>
  <c r="BT63" i="13"/>
  <c r="BT57" i="13"/>
  <c r="BT65" i="13"/>
  <c r="BT18" i="13"/>
  <c r="BT62" i="13"/>
  <c r="BT42" i="13"/>
  <c r="BT12" i="13"/>
  <c r="BT58" i="13"/>
  <c r="BT22" i="13"/>
  <c r="BT34" i="13"/>
  <c r="BT16" i="13"/>
  <c r="BT37" i="13"/>
  <c r="BT25" i="13"/>
  <c r="BT21" i="13"/>
  <c r="BT23" i="13"/>
  <c r="BT59" i="13"/>
  <c r="BT44" i="13"/>
  <c r="BT48" i="13"/>
  <c r="BT52" i="13"/>
  <c r="BT69" i="13"/>
  <c r="BT36" i="13"/>
  <c r="BT30" i="13"/>
  <c r="BT46" i="13"/>
  <c r="BT8" i="13"/>
  <c r="BT17" i="13"/>
  <c r="BT32" i="13"/>
  <c r="BT61" i="13"/>
  <c r="BT47" i="13"/>
  <c r="BT9" i="13"/>
  <c r="BT56" i="13"/>
  <c r="BT60" i="13"/>
  <c r="BT27" i="13"/>
  <c r="BT10" i="13"/>
  <c r="BT13" i="13"/>
  <c r="BT11" i="13"/>
  <c r="BT53" i="13"/>
  <c r="BT26" i="13"/>
  <c r="BT51" i="13"/>
  <c r="BT45" i="13"/>
  <c r="BT24" i="13"/>
  <c r="BT28" i="13"/>
  <c r="BT49" i="13"/>
  <c r="BT39" i="13"/>
  <c r="BT68" i="13"/>
  <c r="BT14" i="13"/>
  <c r="BT55" i="13"/>
  <c r="BT20" i="13"/>
  <c r="BT67" i="13"/>
  <c r="BT35" i="13"/>
  <c r="BT66" i="13"/>
  <c r="BT38" i="13"/>
  <c r="BT40" i="13"/>
  <c r="BT31" i="13"/>
  <c r="BT50" i="13"/>
  <c r="BT64" i="13"/>
  <c r="BJ22" i="13"/>
  <c r="BJ18" i="13"/>
  <c r="BJ11" i="13"/>
  <c r="BJ65" i="13"/>
  <c r="BJ55" i="13"/>
  <c r="BJ27" i="13"/>
  <c r="BJ39" i="13"/>
  <c r="BJ66" i="13"/>
  <c r="BJ36" i="13"/>
  <c r="BJ10" i="13"/>
  <c r="BJ25" i="13"/>
  <c r="BJ28" i="13"/>
  <c r="BJ35" i="13"/>
  <c r="BJ20" i="13"/>
  <c r="BJ52" i="13"/>
  <c r="BJ34" i="13"/>
  <c r="BJ43" i="13"/>
  <c r="BJ60" i="13"/>
  <c r="BJ8" i="13"/>
  <c r="BJ40" i="13"/>
  <c r="BJ38" i="13"/>
  <c r="BJ30" i="13"/>
  <c r="BJ17" i="13"/>
  <c r="BJ13" i="13"/>
  <c r="BJ56" i="13"/>
  <c r="BJ61" i="13"/>
  <c r="BJ42" i="13"/>
  <c r="BJ33" i="13"/>
  <c r="BJ23" i="13"/>
  <c r="BJ14" i="13"/>
  <c r="BJ9" i="13"/>
  <c r="BJ64" i="13"/>
  <c r="BJ47" i="13"/>
  <c r="BJ67" i="13"/>
  <c r="BJ59" i="13"/>
  <c r="BJ50" i="13"/>
  <c r="BJ46" i="13"/>
  <c r="BJ15" i="13"/>
  <c r="BJ32" i="13"/>
  <c r="BJ68" i="13"/>
  <c r="BJ16" i="13"/>
  <c r="BJ53" i="13"/>
  <c r="BJ37" i="13"/>
  <c r="BJ49" i="13"/>
  <c r="BJ58" i="13"/>
  <c r="BJ69" i="13"/>
  <c r="BJ31" i="13"/>
  <c r="BJ54" i="13"/>
  <c r="BJ26" i="13"/>
  <c r="BJ24" i="13"/>
  <c r="BJ62" i="13"/>
  <c r="BJ57" i="13"/>
  <c r="BJ29" i="13"/>
  <c r="BJ19" i="13"/>
  <c r="BJ63" i="13"/>
  <c r="BJ51" i="13"/>
  <c r="BJ44" i="13"/>
  <c r="BJ45" i="13"/>
  <c r="BJ21" i="13"/>
  <c r="BJ48" i="13"/>
  <c r="BJ41" i="13"/>
  <c r="BJ12" i="13"/>
  <c r="BT55" i="24"/>
  <c r="BT69" i="24"/>
  <c r="BT26" i="24"/>
  <c r="BT44" i="24"/>
  <c r="BT27" i="24"/>
  <c r="BT46" i="24"/>
  <c r="BT11" i="24"/>
  <c r="BT21" i="24"/>
  <c r="BT20" i="24"/>
  <c r="BT19" i="24"/>
  <c r="BT17" i="24"/>
  <c r="BT43" i="24"/>
  <c r="BT36" i="24"/>
  <c r="BT53" i="24"/>
  <c r="BR8" i="24"/>
  <c r="BS8" i="24" s="1"/>
  <c r="BT16" i="24"/>
  <c r="BT45" i="24"/>
  <c r="BT68" i="24"/>
  <c r="BT41" i="24"/>
  <c r="BT62" i="24"/>
  <c r="BT49" i="24"/>
  <c r="BT52" i="24"/>
  <c r="BT39" i="24"/>
  <c r="BT32" i="24"/>
  <c r="BT47" i="24"/>
  <c r="BT8" i="24"/>
  <c r="BT30" i="24"/>
  <c r="BT58" i="24"/>
  <c r="BT18" i="24"/>
  <c r="BT13" i="24"/>
  <c r="BT40" i="24"/>
  <c r="BT54" i="24"/>
  <c r="BT24" i="24"/>
  <c r="BT28" i="24"/>
  <c r="BT51" i="24"/>
  <c r="BT22" i="24"/>
  <c r="BT12" i="24"/>
  <c r="BT15" i="24"/>
  <c r="BT35" i="24"/>
  <c r="BT57" i="24"/>
  <c r="BT59" i="24"/>
  <c r="BT37" i="24"/>
  <c r="BT48" i="24"/>
  <c r="BT29" i="24"/>
  <c r="BT14" i="24"/>
  <c r="BT64" i="24"/>
  <c r="BT33" i="24"/>
  <c r="BT25" i="24"/>
  <c r="BT50" i="24"/>
  <c r="BT56" i="24"/>
  <c r="BT66" i="24"/>
  <c r="BT67" i="24"/>
  <c r="BT10" i="24"/>
  <c r="BT23" i="24"/>
  <c r="BT61" i="24"/>
  <c r="BT60" i="24"/>
  <c r="BT31" i="24"/>
  <c r="BT42" i="24"/>
  <c r="BT63" i="24"/>
  <c r="BT34" i="24"/>
  <c r="BT38" i="24"/>
  <c r="BT65" i="24"/>
  <c r="BT9" i="24"/>
  <c r="BJ60" i="25"/>
  <c r="BJ10" i="25"/>
  <c r="BJ27" i="25"/>
  <c r="BJ67" i="25"/>
  <c r="BJ39" i="25"/>
  <c r="BJ45" i="25"/>
  <c r="BJ40" i="25"/>
  <c r="BJ62" i="25"/>
  <c r="BJ29" i="25"/>
  <c r="BJ12" i="25"/>
  <c r="BJ57" i="25"/>
  <c r="BJ14" i="25"/>
  <c r="BJ47" i="25"/>
  <c r="BJ49" i="25"/>
  <c r="BJ21" i="25"/>
  <c r="BJ9" i="25"/>
  <c r="BJ15" i="25"/>
  <c r="BJ17" i="25"/>
  <c r="BJ48" i="25"/>
  <c r="BJ43" i="25"/>
  <c r="BJ61" i="25"/>
  <c r="BJ52" i="25"/>
  <c r="BJ55" i="25"/>
  <c r="BJ44" i="25"/>
  <c r="BJ19" i="25"/>
  <c r="BJ50" i="25"/>
  <c r="BJ69" i="25"/>
  <c r="BJ23" i="25"/>
  <c r="BJ22" i="25"/>
  <c r="BJ30" i="25"/>
  <c r="BJ56" i="25"/>
  <c r="BJ46" i="25"/>
  <c r="BJ34" i="25"/>
  <c r="BJ58" i="25"/>
  <c r="BJ68" i="25"/>
  <c r="BJ38" i="25"/>
  <c r="BJ63" i="25"/>
  <c r="BJ53" i="25"/>
  <c r="BJ64" i="25"/>
  <c r="BJ28" i="25"/>
  <c r="BJ51" i="25"/>
  <c r="BJ13" i="25"/>
  <c r="BJ32" i="25"/>
  <c r="BJ31" i="25"/>
  <c r="BJ18" i="25"/>
  <c r="BJ11" i="25"/>
  <c r="BJ20" i="25"/>
  <c r="BJ24" i="25"/>
  <c r="BJ16" i="25"/>
  <c r="BJ59" i="25"/>
  <c r="BJ8" i="25"/>
  <c r="BJ37" i="25"/>
  <c r="BJ26" i="25"/>
  <c r="BJ25" i="25"/>
  <c r="BJ54" i="25"/>
  <c r="BJ42" i="25"/>
  <c r="BJ65" i="25"/>
  <c r="BJ35" i="25"/>
  <c r="BJ33" i="25"/>
  <c r="BJ41" i="25"/>
  <c r="BJ66" i="25"/>
  <c r="BJ36" i="25"/>
  <c r="BE68" i="13"/>
  <c r="BE15" i="13"/>
  <c r="BE36" i="13"/>
  <c r="BE19" i="13"/>
  <c r="BE28" i="13"/>
  <c r="BE21" i="13"/>
  <c r="BE59" i="13"/>
  <c r="BE29" i="13"/>
  <c r="BE38" i="13"/>
  <c r="BE51" i="13"/>
  <c r="BE42" i="13"/>
  <c r="BE33" i="13"/>
  <c r="BE61" i="13"/>
  <c r="BE48" i="13"/>
  <c r="BE64" i="13"/>
  <c r="BE35" i="13"/>
  <c r="BE18" i="13"/>
  <c r="BE16" i="13"/>
  <c r="BE52" i="13"/>
  <c r="BE49" i="13"/>
  <c r="BE11" i="13"/>
  <c r="BE9" i="13"/>
  <c r="BE37" i="13"/>
  <c r="BE60" i="13"/>
  <c r="BE12" i="13"/>
  <c r="BE31" i="13"/>
  <c r="BE26" i="13"/>
  <c r="BE53" i="13"/>
  <c r="BE10" i="13"/>
  <c r="BE24" i="13"/>
  <c r="BE67" i="13"/>
  <c r="BE56" i="13"/>
  <c r="BE34" i="13"/>
  <c r="BE58" i="13"/>
  <c r="BE39" i="13"/>
  <c r="BE50" i="13"/>
  <c r="BE45" i="13"/>
  <c r="BE57" i="13"/>
  <c r="BE41" i="13"/>
  <c r="BE32" i="13"/>
  <c r="BE13" i="13"/>
  <c r="BE22" i="13"/>
  <c r="BE44" i="13"/>
  <c r="BE8" i="13"/>
  <c r="BE54" i="13"/>
  <c r="BE66" i="13"/>
  <c r="BE30" i="13"/>
  <c r="BE62" i="13"/>
  <c r="BE25" i="13"/>
  <c r="BE69" i="13"/>
  <c r="BE63" i="13"/>
  <c r="BE65" i="13"/>
  <c r="BE27" i="13"/>
  <c r="BE47" i="13"/>
  <c r="BE23" i="13"/>
  <c r="BE46" i="13"/>
  <c r="BE55" i="13"/>
  <c r="BE17" i="13"/>
  <c r="BE14" i="13"/>
  <c r="BE43" i="13"/>
  <c r="BE40" i="13"/>
  <c r="BE20" i="13"/>
  <c r="J28" i="21"/>
  <c r="F29" i="21"/>
  <c r="BV52" i="13"/>
  <c r="BW52" i="13" s="1"/>
  <c r="BX63" i="13"/>
  <c r="BX34" i="13"/>
  <c r="BX22" i="13"/>
  <c r="BX47" i="13"/>
  <c r="BX30" i="13"/>
  <c r="BX49" i="13"/>
  <c r="BV8" i="13"/>
  <c r="BW8" i="13" s="1"/>
  <c r="BV56" i="13"/>
  <c r="BW56" i="13" s="1"/>
  <c r="BV69" i="13"/>
  <c r="BW69" i="13" s="1"/>
  <c r="BV42" i="13"/>
  <c r="BW42" i="13" s="1"/>
  <c r="BX66" i="13"/>
  <c r="BX23" i="13"/>
  <c r="BX37" i="13"/>
  <c r="BV55" i="13"/>
  <c r="BW55" i="13" s="1"/>
  <c r="BX28" i="13"/>
  <c r="BX59" i="13"/>
  <c r="BV24" i="13"/>
  <c r="BW24" i="13" s="1"/>
  <c r="BV17" i="13"/>
  <c r="BW17" i="13" s="1"/>
  <c r="BX11" i="13"/>
  <c r="BV25" i="13"/>
  <c r="BW25" i="13" s="1"/>
  <c r="BX43" i="13"/>
  <c r="BV44" i="13"/>
  <c r="BW44" i="13" s="1"/>
  <c r="BV33" i="13"/>
  <c r="BW33" i="13" s="1"/>
  <c r="BV12" i="13"/>
  <c r="BW12" i="13" s="1"/>
  <c r="BV64" i="13"/>
  <c r="BW64" i="13" s="1"/>
  <c r="BV31" i="13"/>
  <c r="BW31" i="13" s="1"/>
  <c r="BX58" i="13"/>
  <c r="BV43" i="13"/>
  <c r="BW43" i="13" s="1"/>
  <c r="BX57" i="13"/>
  <c r="BX27" i="13"/>
  <c r="BX45" i="13"/>
  <c r="BX68" i="13"/>
  <c r="BV29" i="13"/>
  <c r="BW29" i="13" s="1"/>
  <c r="BX21" i="13"/>
  <c r="BV10" i="13"/>
  <c r="BW10" i="13" s="1"/>
  <c r="BX51" i="13"/>
  <c r="BX67" i="13"/>
  <c r="BV66" i="13"/>
  <c r="BW66" i="13" s="1"/>
  <c r="BV67" i="13"/>
  <c r="BW67" i="13" s="1"/>
  <c r="BV39" i="13"/>
  <c r="BW39" i="13" s="1"/>
  <c r="BV38" i="13"/>
  <c r="BW38" i="13" s="1"/>
  <c r="BV46" i="13"/>
  <c r="BW46" i="13" s="1"/>
  <c r="BX20" i="13"/>
  <c r="BX16" i="13"/>
  <c r="BX8" i="13"/>
  <c r="BX61" i="13"/>
  <c r="BV51" i="13"/>
  <c r="BW51" i="13" s="1"/>
  <c r="BX69" i="13"/>
  <c r="BX62" i="13"/>
  <c r="BX35" i="13"/>
  <c r="BV53" i="13"/>
  <c r="BW53" i="13" s="1"/>
  <c r="BV26" i="13"/>
  <c r="BW26" i="13" s="1"/>
  <c r="BX12" i="13"/>
  <c r="BV54" i="13"/>
  <c r="BW54" i="13" s="1"/>
  <c r="BX40" i="13"/>
  <c r="BX13" i="13"/>
  <c r="BX33" i="13"/>
  <c r="BV18" i="13"/>
  <c r="BW18" i="13" s="1"/>
  <c r="BV20" i="13"/>
  <c r="BW20" i="13" s="1"/>
  <c r="BV22" i="13"/>
  <c r="BW22" i="13" s="1"/>
  <c r="BV16" i="13"/>
  <c r="BW16" i="13" s="1"/>
  <c r="BX29" i="13"/>
  <c r="BX64" i="13"/>
  <c r="BX38" i="13"/>
  <c r="BV59" i="13"/>
  <c r="BW59" i="13" s="1"/>
  <c r="BX26" i="13"/>
  <c r="BV48" i="13"/>
  <c r="BW48" i="13" s="1"/>
  <c r="BX44" i="13"/>
  <c r="BV57" i="13"/>
  <c r="BW57" i="13" s="1"/>
  <c r="BX60" i="13"/>
  <c r="BX42" i="13"/>
  <c r="BV28" i="13"/>
  <c r="BW28" i="13" s="1"/>
  <c r="BV47" i="13"/>
  <c r="BW47" i="13" s="1"/>
  <c r="BX50" i="13"/>
  <c r="BX55" i="13"/>
  <c r="BV41" i="13"/>
  <c r="BW41" i="13" s="1"/>
  <c r="BX25" i="13"/>
  <c r="BX46" i="13"/>
  <c r="BV58" i="13"/>
  <c r="BW58" i="13" s="1"/>
  <c r="BV40" i="13"/>
  <c r="BW40" i="13" s="1"/>
  <c r="BX32" i="13"/>
  <c r="BX36" i="13"/>
  <c r="BV49" i="13"/>
  <c r="BW49" i="13" s="1"/>
  <c r="BV37" i="13"/>
  <c r="BW37" i="13" s="1"/>
  <c r="BX9" i="13"/>
  <c r="BX65" i="13"/>
  <c r="BV13" i="13"/>
  <c r="BW13" i="13" s="1"/>
  <c r="BX54" i="13"/>
  <c r="BX48" i="13"/>
  <c r="BX52" i="13"/>
  <c r="BV9" i="13"/>
  <c r="BW9" i="13" s="1"/>
  <c r="BV27" i="13"/>
  <c r="BW27" i="13" s="1"/>
  <c r="BV35" i="13"/>
  <c r="BW35" i="13" s="1"/>
  <c r="BV15" i="13"/>
  <c r="BW15" i="13" s="1"/>
  <c r="BX18" i="13"/>
  <c r="BV68" i="13"/>
  <c r="BW68" i="13" s="1"/>
  <c r="BX17" i="13"/>
  <c r="BV36" i="13"/>
  <c r="BW36" i="13" s="1"/>
  <c r="BX41" i="13"/>
  <c r="BV50" i="13"/>
  <c r="BW50" i="13" s="1"/>
  <c r="BV19" i="13"/>
  <c r="BW19" i="13" s="1"/>
  <c r="BV21" i="13"/>
  <c r="BW21" i="13" s="1"/>
  <c r="BV63" i="13"/>
  <c r="BW63" i="13" s="1"/>
  <c r="BV34" i="13"/>
  <c r="BW34" i="13" s="1"/>
  <c r="BX39" i="13"/>
  <c r="BV30" i="13"/>
  <c r="BW30" i="13" s="1"/>
  <c r="BX14" i="13"/>
  <c r="BX56" i="13"/>
  <c r="BV62" i="13"/>
  <c r="BW62" i="13" s="1"/>
  <c r="BV45" i="13"/>
  <c r="BW45" i="13" s="1"/>
  <c r="BV14" i="13"/>
  <c r="BW14" i="13" s="1"/>
  <c r="BV32" i="13"/>
  <c r="BW32" i="13" s="1"/>
  <c r="BX10" i="13"/>
  <c r="BV65" i="13"/>
  <c r="BW65" i="13" s="1"/>
  <c r="BV23" i="13"/>
  <c r="BW23" i="13" s="1"/>
  <c r="BX19" i="13"/>
  <c r="BV60" i="13"/>
  <c r="BW60" i="13" s="1"/>
  <c r="BV61" i="13"/>
  <c r="BW61" i="13" s="1"/>
  <c r="BX53" i="13"/>
  <c r="BX15" i="13"/>
  <c r="BX24" i="13"/>
  <c r="BV11" i="13"/>
  <c r="BW11" i="13" s="1"/>
  <c r="BX31" i="13"/>
  <c r="BK13" i="24" l="1"/>
  <c r="O28" i="21"/>
  <c r="BF55" i="13"/>
  <c r="BK54" i="25"/>
  <c r="BK48" i="13"/>
  <c r="BF33" i="16"/>
  <c r="BF62" i="25"/>
  <c r="BK26" i="16"/>
  <c r="BK68" i="24"/>
  <c r="BF43" i="13"/>
  <c r="BF65" i="13"/>
  <c r="BF8" i="13"/>
  <c r="BE181" i="13"/>
  <c r="BF50" i="13"/>
  <c r="BF53" i="13"/>
  <c r="BF49" i="13"/>
  <c r="BF33" i="13"/>
  <c r="BF19" i="13"/>
  <c r="BK35" i="25"/>
  <c r="BK59" i="25"/>
  <c r="BK13" i="25"/>
  <c r="BK58" i="25"/>
  <c r="BK50" i="25"/>
  <c r="BK17" i="25"/>
  <c r="BK12" i="25"/>
  <c r="BK10" i="25"/>
  <c r="BK63" i="13"/>
  <c r="BK31" i="13"/>
  <c r="BK32" i="13"/>
  <c r="BK9" i="13"/>
  <c r="BK17" i="13"/>
  <c r="BK52" i="13"/>
  <c r="BK39" i="13"/>
  <c r="BF18" i="24"/>
  <c r="BF10" i="24"/>
  <c r="BF14" i="24"/>
  <c r="BF53" i="24"/>
  <c r="BF21" i="24"/>
  <c r="BF37" i="24"/>
  <c r="BF59" i="24"/>
  <c r="BF55" i="24"/>
  <c r="BF18" i="16"/>
  <c r="BF62" i="16"/>
  <c r="BF37" i="16"/>
  <c r="BF39" i="16"/>
  <c r="BF42" i="16"/>
  <c r="BF50" i="16"/>
  <c r="BF45" i="16"/>
  <c r="BF44" i="16"/>
  <c r="BF15" i="25"/>
  <c r="BF68" i="25"/>
  <c r="BF29" i="25"/>
  <c r="BF37" i="25"/>
  <c r="BF21" i="25"/>
  <c r="BF57" i="25"/>
  <c r="BF53" i="25"/>
  <c r="P28" i="21"/>
  <c r="BK62" i="16"/>
  <c r="BK11" i="16"/>
  <c r="BK66" i="16"/>
  <c r="BK57" i="16"/>
  <c r="BK16" i="16"/>
  <c r="BK25" i="16"/>
  <c r="BK45" i="16"/>
  <c r="BK30" i="24"/>
  <c r="BK42" i="24"/>
  <c r="BK39" i="24"/>
  <c r="BK46" i="24"/>
  <c r="BK17" i="24"/>
  <c r="BJ181" i="24"/>
  <c r="BK8" i="24"/>
  <c r="BK64" i="24"/>
  <c r="BF14" i="13"/>
  <c r="BF63" i="13"/>
  <c r="BF44" i="13"/>
  <c r="BF39" i="13"/>
  <c r="BF26" i="13"/>
  <c r="BF52" i="13"/>
  <c r="BF42" i="13"/>
  <c r="BF36" i="13"/>
  <c r="BK65" i="25"/>
  <c r="BK16" i="25"/>
  <c r="BK51" i="25"/>
  <c r="BK34" i="25"/>
  <c r="BK19" i="25"/>
  <c r="BK15" i="25"/>
  <c r="BK29" i="25"/>
  <c r="BK60" i="25"/>
  <c r="BK12" i="13"/>
  <c r="BK19" i="13"/>
  <c r="BK69" i="13"/>
  <c r="BK15" i="13"/>
  <c r="BK14" i="13"/>
  <c r="BK30" i="13"/>
  <c r="BK20" i="13"/>
  <c r="BK27" i="13"/>
  <c r="BF57" i="24"/>
  <c r="BF46" i="24"/>
  <c r="BF27" i="24"/>
  <c r="BF22" i="24"/>
  <c r="BF13" i="24"/>
  <c r="BF9" i="24"/>
  <c r="BF16" i="24"/>
  <c r="BF47" i="24"/>
  <c r="BF60" i="16"/>
  <c r="BF10" i="16"/>
  <c r="BF20" i="16"/>
  <c r="BF31" i="16"/>
  <c r="BF54" i="16"/>
  <c r="BF9" i="16"/>
  <c r="BF14" i="16"/>
  <c r="BF68" i="16"/>
  <c r="BF25" i="25"/>
  <c r="BF67" i="25"/>
  <c r="BF19" i="25"/>
  <c r="BF24" i="25"/>
  <c r="BF18" i="25"/>
  <c r="BF47" i="25"/>
  <c r="BF49" i="25"/>
  <c r="BK24" i="16"/>
  <c r="BK65" i="16"/>
  <c r="BK18" i="16"/>
  <c r="BK36" i="16"/>
  <c r="BK64" i="16"/>
  <c r="BK34" i="16"/>
  <c r="BK50" i="16"/>
  <c r="BK52" i="16"/>
  <c r="BK61" i="24"/>
  <c r="BK19" i="24"/>
  <c r="BK41" i="24"/>
  <c r="BK9" i="24"/>
  <c r="BK59" i="24"/>
  <c r="BK22" i="24"/>
  <c r="BK48" i="24"/>
  <c r="BF17" i="13"/>
  <c r="BF69" i="13"/>
  <c r="BF22" i="13"/>
  <c r="BF58" i="13"/>
  <c r="BF31" i="13"/>
  <c r="BF16" i="13"/>
  <c r="BF51" i="13"/>
  <c r="BF15" i="13"/>
  <c r="BK42" i="25"/>
  <c r="BK24" i="25"/>
  <c r="BK28" i="25"/>
  <c r="BK46" i="25"/>
  <c r="BK44" i="25"/>
  <c r="BK9" i="25"/>
  <c r="BK62" i="25"/>
  <c r="BK41" i="13"/>
  <c r="BK29" i="13"/>
  <c r="BK58" i="13"/>
  <c r="BK46" i="13"/>
  <c r="BK23" i="13"/>
  <c r="BK38" i="13"/>
  <c r="BK35" i="13"/>
  <c r="BK55" i="13"/>
  <c r="BF56" i="24"/>
  <c r="BF34" i="24"/>
  <c r="BF17" i="24"/>
  <c r="BF61" i="24"/>
  <c r="BF60" i="24"/>
  <c r="BF29" i="24"/>
  <c r="BF69" i="24"/>
  <c r="BF11" i="24"/>
  <c r="O31" i="21"/>
  <c r="N31" i="21"/>
  <c r="BF22" i="16"/>
  <c r="BF30" i="16"/>
  <c r="BF38" i="16"/>
  <c r="BF46" i="16"/>
  <c r="BF65" i="16"/>
  <c r="BF67" i="16"/>
  <c r="BF11" i="16"/>
  <c r="BF17" i="16"/>
  <c r="BF40" i="25"/>
  <c r="BF39" i="25"/>
  <c r="BF45" i="25"/>
  <c r="BF32" i="25"/>
  <c r="BF28" i="25"/>
  <c r="BF50" i="25"/>
  <c r="BE181" i="25"/>
  <c r="BF8" i="25"/>
  <c r="BF33" i="25"/>
  <c r="BK43" i="16"/>
  <c r="BK47" i="16"/>
  <c r="BK37" i="16"/>
  <c r="BK61" i="16"/>
  <c r="BK56" i="16"/>
  <c r="BK17" i="16"/>
  <c r="BK22" i="16"/>
  <c r="BK33" i="16"/>
  <c r="BK63" i="24"/>
  <c r="BK26" i="24"/>
  <c r="BK29" i="24"/>
  <c r="BK58" i="24"/>
  <c r="BK55" i="24"/>
  <c r="BK50" i="24"/>
  <c r="BK54" i="24"/>
  <c r="BK20" i="24"/>
  <c r="BF25" i="13"/>
  <c r="BF13" i="13"/>
  <c r="BF34" i="13"/>
  <c r="BF12" i="13"/>
  <c r="BF18" i="13"/>
  <c r="BF38" i="13"/>
  <c r="BF68" i="13"/>
  <c r="BK20" i="25"/>
  <c r="BK64" i="25"/>
  <c r="BK56" i="25"/>
  <c r="BK55" i="25"/>
  <c r="BK21" i="25"/>
  <c r="BK40" i="25"/>
  <c r="BK57" i="13"/>
  <c r="BK49" i="13"/>
  <c r="BK50" i="13"/>
  <c r="BK33" i="13"/>
  <c r="BK40" i="13"/>
  <c r="BK28" i="13"/>
  <c r="BK65" i="13"/>
  <c r="BF8" i="24"/>
  <c r="BE181" i="24"/>
  <c r="BF49" i="24"/>
  <c r="BF26" i="24"/>
  <c r="BF58" i="24"/>
  <c r="BF64" i="24"/>
  <c r="BF66" i="24"/>
  <c r="BF32" i="24"/>
  <c r="BF39" i="24"/>
  <c r="BF41" i="16"/>
  <c r="BF49" i="16"/>
  <c r="BF57" i="16"/>
  <c r="BF29" i="16"/>
  <c r="BF28" i="16"/>
  <c r="BF56" i="16"/>
  <c r="BF43" i="16"/>
  <c r="BF46" i="25"/>
  <c r="BF44" i="25"/>
  <c r="BF54" i="25"/>
  <c r="BF26" i="25"/>
  <c r="BF58" i="25"/>
  <c r="BF10" i="25"/>
  <c r="BF43" i="25"/>
  <c r="BK48" i="16"/>
  <c r="BK10" i="16"/>
  <c r="BK31" i="16"/>
  <c r="BK46" i="16"/>
  <c r="BK13" i="16"/>
  <c r="BK44" i="16"/>
  <c r="BK55" i="16"/>
  <c r="BK65" i="24"/>
  <c r="BK67" i="24"/>
  <c r="BK31" i="24"/>
  <c r="BK47" i="24"/>
  <c r="BK24" i="24"/>
  <c r="BK44" i="24"/>
  <c r="BK60" i="24"/>
  <c r="BF46" i="13"/>
  <c r="BF62" i="13"/>
  <c r="BF32" i="13"/>
  <c r="BF56" i="13"/>
  <c r="BF60" i="13"/>
  <c r="BF35" i="13"/>
  <c r="BF29" i="13"/>
  <c r="BK36" i="25"/>
  <c r="BK25" i="25"/>
  <c r="BK11" i="25"/>
  <c r="BK53" i="25"/>
  <c r="BK30" i="25"/>
  <c r="BK52" i="25"/>
  <c r="BK49" i="25"/>
  <c r="BK45" i="25"/>
  <c r="BK21" i="13"/>
  <c r="BK62" i="13"/>
  <c r="BK37" i="13"/>
  <c r="BK59" i="13"/>
  <c r="BK42" i="13"/>
  <c r="BJ181" i="13"/>
  <c r="BK8" i="13"/>
  <c r="BK25" i="13"/>
  <c r="BK11" i="13"/>
  <c r="BF50" i="24"/>
  <c r="BF65" i="24"/>
  <c r="BF15" i="24"/>
  <c r="BF20" i="24"/>
  <c r="BF67" i="24"/>
  <c r="BF43" i="24"/>
  <c r="BF52" i="24"/>
  <c r="BF19" i="16"/>
  <c r="BF61" i="16"/>
  <c r="BF21" i="16"/>
  <c r="BF64" i="16"/>
  <c r="BF25" i="16"/>
  <c r="BF52" i="16"/>
  <c r="BF55" i="16"/>
  <c r="BF66" i="16"/>
  <c r="BF41" i="25"/>
  <c r="BF20" i="25"/>
  <c r="BF65" i="25"/>
  <c r="BF14" i="25"/>
  <c r="BF48" i="25"/>
  <c r="BF66" i="25"/>
  <c r="BF30" i="25"/>
  <c r="BF31" i="25"/>
  <c r="BK51" i="16"/>
  <c r="BK12" i="16"/>
  <c r="BK59" i="16"/>
  <c r="BK35" i="16"/>
  <c r="BK69" i="16"/>
  <c r="BJ181" i="16"/>
  <c r="BK8" i="16"/>
  <c r="BK67" i="16"/>
  <c r="BK15" i="16"/>
  <c r="BK16" i="24"/>
  <c r="BK28" i="24"/>
  <c r="BK36" i="24"/>
  <c r="BK27" i="24"/>
  <c r="BK11" i="24"/>
  <c r="BK38" i="24"/>
  <c r="BK23" i="24"/>
  <c r="BK32" i="24"/>
  <c r="BF23" i="13"/>
  <c r="BF30" i="13"/>
  <c r="BF41" i="13"/>
  <c r="BF67" i="13"/>
  <c r="BF37" i="13"/>
  <c r="BF64" i="13"/>
  <c r="BF59" i="13"/>
  <c r="BK66" i="25"/>
  <c r="BK26" i="25"/>
  <c r="BK18" i="25"/>
  <c r="BK63" i="25"/>
  <c r="BK22" i="25"/>
  <c r="BK61" i="25"/>
  <c r="BK47" i="25"/>
  <c r="BK39" i="25"/>
  <c r="BK45" i="13"/>
  <c r="BK24" i="13"/>
  <c r="BK53" i="13"/>
  <c r="BK67" i="13"/>
  <c r="BK61" i="13"/>
  <c r="BK60" i="13"/>
  <c r="BK10" i="13"/>
  <c r="BK18" i="13"/>
  <c r="BF12" i="24"/>
  <c r="BF62" i="24"/>
  <c r="BF51" i="24"/>
  <c r="BF45" i="24"/>
  <c r="BF44" i="24"/>
  <c r="BF30" i="24"/>
  <c r="BF36" i="24"/>
  <c r="BE181" i="16"/>
  <c r="BF8" i="16"/>
  <c r="BF12" i="16"/>
  <c r="BF23" i="16"/>
  <c r="BF34" i="16"/>
  <c r="BF40" i="16"/>
  <c r="BF53" i="16"/>
  <c r="BF15" i="16"/>
  <c r="BF26" i="16"/>
  <c r="BF12" i="25"/>
  <c r="BF38" i="25"/>
  <c r="BF11" i="25"/>
  <c r="BF16" i="25"/>
  <c r="BF69" i="25"/>
  <c r="BF64" i="25"/>
  <c r="BF27" i="25"/>
  <c r="BF35" i="25"/>
  <c r="BK32" i="16"/>
  <c r="BK54" i="16"/>
  <c r="BK28" i="16"/>
  <c r="BK41" i="16"/>
  <c r="BK42" i="16"/>
  <c r="BK27" i="16"/>
  <c r="BK38" i="16"/>
  <c r="BK49" i="16"/>
  <c r="BK18" i="24"/>
  <c r="BK56" i="24"/>
  <c r="BK12" i="24"/>
  <c r="BK25" i="24"/>
  <c r="BK52" i="24"/>
  <c r="BK35" i="24"/>
  <c r="BK14" i="24"/>
  <c r="BK37" i="24"/>
  <c r="BF20" i="13"/>
  <c r="BF47" i="13"/>
  <c r="BF66" i="13"/>
  <c r="BF57" i="13"/>
  <c r="BF24" i="13"/>
  <c r="BF9" i="13"/>
  <c r="BF48" i="13"/>
  <c r="BF21" i="13"/>
  <c r="BK41" i="25"/>
  <c r="BK37" i="25"/>
  <c r="BK31" i="25"/>
  <c r="BK38" i="25"/>
  <c r="BK23" i="25"/>
  <c r="BK43" i="25"/>
  <c r="BK14" i="25"/>
  <c r="BK67" i="25"/>
  <c r="BK44" i="13"/>
  <c r="BK26" i="13"/>
  <c r="BK16" i="13"/>
  <c r="BK47" i="13"/>
  <c r="BK56" i="13"/>
  <c r="BK43" i="13"/>
  <c r="BK36" i="13"/>
  <c r="BK22" i="13"/>
  <c r="BF41" i="24"/>
  <c r="BF28" i="24"/>
  <c r="BF25" i="24"/>
  <c r="BF63" i="24"/>
  <c r="BF31" i="24"/>
  <c r="BF48" i="24"/>
  <c r="BF19" i="24"/>
  <c r="BF68" i="24"/>
  <c r="BF13" i="16"/>
  <c r="BF24" i="16"/>
  <c r="BF35" i="16"/>
  <c r="BF16" i="16"/>
  <c r="BF59" i="16"/>
  <c r="BF69" i="16"/>
  <c r="BF48" i="16"/>
  <c r="BF55" i="25"/>
  <c r="BF23" i="25"/>
  <c r="BF34" i="25"/>
  <c r="BF59" i="25"/>
  <c r="BF61" i="25"/>
  <c r="BF13" i="25"/>
  <c r="BF60" i="25"/>
  <c r="BF56" i="25"/>
  <c r="BK14" i="16"/>
  <c r="BK30" i="16"/>
  <c r="BK53" i="16"/>
  <c r="BK58" i="16"/>
  <c r="BK68" i="16"/>
  <c r="BK60" i="16"/>
  <c r="BK9" i="16"/>
  <c r="BK19" i="16"/>
  <c r="BK62" i="24"/>
  <c r="BK15" i="24"/>
  <c r="BK10" i="24"/>
  <c r="BK49" i="24"/>
  <c r="BK33" i="24"/>
  <c r="BK45" i="24"/>
  <c r="BK66" i="24"/>
  <c r="BK51" i="24"/>
  <c r="BF40" i="13"/>
  <c r="BF27" i="13"/>
  <c r="BF54" i="13"/>
  <c r="BF45" i="13"/>
  <c r="BF10" i="13"/>
  <c r="BF11" i="13"/>
  <c r="BF61" i="13"/>
  <c r="BF28" i="13"/>
  <c r="BK33" i="25"/>
  <c r="BK8" i="25"/>
  <c r="BJ181" i="25"/>
  <c r="BK32" i="25"/>
  <c r="BK68" i="25"/>
  <c r="BK69" i="25"/>
  <c r="BK48" i="25"/>
  <c r="BK57" i="25"/>
  <c r="BK27" i="25"/>
  <c r="BK51" i="13"/>
  <c r="BK54" i="13"/>
  <c r="BK68" i="13"/>
  <c r="BK64" i="13"/>
  <c r="BK13" i="13"/>
  <c r="BK34" i="13"/>
  <c r="BK66" i="13"/>
  <c r="BF40" i="24"/>
  <c r="BF35" i="24"/>
  <c r="BF54" i="24"/>
  <c r="BF33" i="24"/>
  <c r="BF42" i="24"/>
  <c r="BF24" i="24"/>
  <c r="BF23" i="24"/>
  <c r="BF38" i="24"/>
  <c r="O48" i="21"/>
  <c r="N48" i="21"/>
  <c r="BF36" i="16"/>
  <c r="BF47" i="16"/>
  <c r="BF58" i="16"/>
  <c r="BF27" i="16"/>
  <c r="BF51" i="16"/>
  <c r="BF32" i="16"/>
  <c r="BF63" i="16"/>
  <c r="BF51" i="25"/>
  <c r="BF9" i="25"/>
  <c r="BF17" i="25"/>
  <c r="BF63" i="25"/>
  <c r="BF52" i="25"/>
  <c r="BF36" i="25"/>
  <c r="BF22" i="25"/>
  <c r="BF42" i="25"/>
  <c r="BK40" i="16"/>
  <c r="BK63" i="16"/>
  <c r="BK20" i="16"/>
  <c r="BK39" i="16"/>
  <c r="BK23" i="16"/>
  <c r="BK21" i="16"/>
  <c r="BK29" i="16"/>
  <c r="BK57" i="24"/>
  <c r="BK21" i="24"/>
  <c r="BK69" i="24"/>
  <c r="BK34" i="24"/>
  <c r="BK43" i="24"/>
  <c r="BK40" i="24"/>
  <c r="BK53" i="24"/>
  <c r="BP39" i="16" l="1"/>
  <c r="BP27" i="16"/>
  <c r="BP60" i="16"/>
  <c r="BP23" i="16"/>
  <c r="BP63" i="16"/>
  <c r="BP44" i="16"/>
  <c r="BP25" i="16"/>
  <c r="BP28" i="16"/>
  <c r="BP37" i="16"/>
  <c r="BP54" i="16"/>
  <c r="BP55" i="16"/>
  <c r="BP35" i="16"/>
  <c r="BP38" i="16"/>
  <c r="BP42" i="16"/>
  <c r="BP58" i="16"/>
  <c r="BO8" i="16"/>
  <c r="BP20" i="16"/>
  <c r="BP68" i="16"/>
  <c r="BP19" i="16"/>
  <c r="BP34" i="16"/>
  <c r="BP10" i="16"/>
  <c r="BP40" i="16"/>
  <c r="BP45" i="16"/>
  <c r="BP57" i="16"/>
  <c r="BP22" i="16"/>
  <c r="BP62" i="16"/>
  <c r="BP56" i="16"/>
  <c r="BP29" i="16"/>
  <c r="BP32" i="16"/>
  <c r="BP9" i="16"/>
  <c r="BP13" i="16"/>
  <c r="BP43" i="16"/>
  <c r="BP24" i="16"/>
  <c r="BP61" i="16"/>
  <c r="BP53" i="16"/>
  <c r="BP26" i="16"/>
  <c r="BP8" i="16"/>
  <c r="BP31" i="16"/>
  <c r="BP14" i="16"/>
  <c r="BP52" i="16"/>
  <c r="BP15" i="16"/>
  <c r="BP59" i="16"/>
  <c r="BP51" i="16"/>
  <c r="BP66" i="16"/>
  <c r="BP49" i="16"/>
  <c r="BP67" i="16"/>
  <c r="BP46" i="16"/>
  <c r="BP48" i="16"/>
  <c r="BP11" i="16"/>
  <c r="BP30" i="16"/>
  <c r="BP41" i="16"/>
  <c r="BP36" i="16"/>
  <c r="BP33" i="16"/>
  <c r="BP21" i="16"/>
  <c r="BP18" i="16"/>
  <c r="BP64" i="16"/>
  <c r="BP47" i="16"/>
  <c r="BP65" i="16"/>
  <c r="BP16" i="16"/>
  <c r="BP69" i="16"/>
  <c r="BP50" i="16"/>
  <c r="BP12" i="16"/>
  <c r="BP17" i="16"/>
  <c r="BP15" i="13"/>
  <c r="BP13" i="13"/>
  <c r="BP40" i="13"/>
  <c r="BP64" i="13"/>
  <c r="BP19" i="13"/>
  <c r="BP10" i="13"/>
  <c r="BP50" i="13"/>
  <c r="BP59" i="13"/>
  <c r="BP26" i="13"/>
  <c r="BP65" i="13"/>
  <c r="BP55" i="13"/>
  <c r="BP53" i="13"/>
  <c r="BP37" i="13"/>
  <c r="BP47" i="13"/>
  <c r="BP12" i="13"/>
  <c r="BP42" i="13"/>
  <c r="BP35" i="13"/>
  <c r="BP36" i="13"/>
  <c r="BP66" i="13"/>
  <c r="BP24" i="13"/>
  <c r="BP8" i="13"/>
  <c r="BP23" i="13"/>
  <c r="BP58" i="13"/>
  <c r="BP63" i="13"/>
  <c r="BP61" i="13"/>
  <c r="BP46" i="13"/>
  <c r="BP29" i="13"/>
  <c r="BP69" i="13"/>
  <c r="BP14" i="13"/>
  <c r="BO8" i="13"/>
  <c r="BP49" i="13"/>
  <c r="BP11" i="13"/>
  <c r="BP39" i="13"/>
  <c r="BP43" i="13"/>
  <c r="BP18" i="13"/>
  <c r="BP33" i="13"/>
  <c r="BP30" i="13"/>
  <c r="BP21" i="13"/>
  <c r="BP41" i="13"/>
  <c r="BP62" i="13"/>
  <c r="BP9" i="13"/>
  <c r="BP48" i="13"/>
  <c r="BP34" i="13"/>
  <c r="BP25" i="13"/>
  <c r="BP31" i="13"/>
  <c r="BP54" i="13"/>
  <c r="BP52" i="13"/>
  <c r="BP44" i="13"/>
  <c r="BP67" i="13"/>
  <c r="BP16" i="13"/>
  <c r="BP57" i="13"/>
  <c r="BP17" i="13"/>
  <c r="BP27" i="13"/>
  <c r="BP45" i="13"/>
  <c r="BP22" i="13"/>
  <c r="BP32" i="13"/>
  <c r="BP51" i="13"/>
  <c r="BP38" i="13"/>
  <c r="BP56" i="13"/>
  <c r="BP68" i="13"/>
  <c r="BP20" i="13"/>
  <c r="BP28" i="13"/>
  <c r="BP60" i="13"/>
  <c r="BR39" i="25"/>
  <c r="BS39" i="25" s="1"/>
  <c r="BR11" i="25"/>
  <c r="BS11" i="25" s="1"/>
  <c r="BM63" i="25"/>
  <c r="BR12" i="25"/>
  <c r="BS12" i="25" s="1"/>
  <c r="BM17" i="25"/>
  <c r="BN18" i="25"/>
  <c r="BM58" i="25"/>
  <c r="BR41" i="25"/>
  <c r="BS41" i="25" s="1"/>
  <c r="BM61" i="25"/>
  <c r="BN61" i="25"/>
  <c r="BM36" i="25"/>
  <c r="BN12" i="25"/>
  <c r="BN40" i="25"/>
  <c r="BN46" i="25"/>
  <c r="BN52" i="25"/>
  <c r="BM11" i="25"/>
  <c r="BN9" i="25"/>
  <c r="BN63" i="25"/>
  <c r="BR30" i="25"/>
  <c r="BS30" i="25" s="1"/>
  <c r="BM53" i="25"/>
  <c r="BN30" i="25"/>
  <c r="BM55" i="25"/>
  <c r="BM37" i="25"/>
  <c r="BN38" i="25"/>
  <c r="BR27" i="25"/>
  <c r="BS27" i="25" s="1"/>
  <c r="BM38" i="25"/>
  <c r="BM51" i="25"/>
  <c r="BN25" i="25"/>
  <c r="BN26" i="25"/>
  <c r="BM10" i="25"/>
  <c r="BN65" i="25"/>
  <c r="BR43" i="25"/>
  <c r="BS43" i="25" s="1"/>
  <c r="BN34" i="25"/>
  <c r="BM42" i="25"/>
  <c r="BR57" i="25"/>
  <c r="BS57" i="25" s="1"/>
  <c r="BM28" i="25"/>
  <c r="BN57" i="25"/>
  <c r="BR20" i="25"/>
  <c r="BS20" i="25" s="1"/>
  <c r="BR13" i="25"/>
  <c r="BS13" i="25" s="1"/>
  <c r="BR54" i="25"/>
  <c r="BS54" i="25" s="1"/>
  <c r="BM12" i="25"/>
  <c r="BN66" i="25"/>
  <c r="BN53" i="25"/>
  <c r="BR65" i="25"/>
  <c r="BS65" i="25" s="1"/>
  <c r="BM22" i="25"/>
  <c r="BM8" i="25"/>
  <c r="BM18" i="25"/>
  <c r="BR52" i="25"/>
  <c r="BS52" i="25" s="1"/>
  <c r="BR31" i="25"/>
  <c r="BS31" i="25" s="1"/>
  <c r="BR59" i="25"/>
  <c r="BS59" i="25" s="1"/>
  <c r="BM34" i="25"/>
  <c r="BR18" i="25"/>
  <c r="BS18" i="25" s="1"/>
  <c r="BR22" i="25"/>
  <c r="BS22" i="25" s="1"/>
  <c r="BM14" i="25"/>
  <c r="BM62" i="25"/>
  <c r="BN62" i="25"/>
  <c r="BR37" i="25"/>
  <c r="BS37" i="25" s="1"/>
  <c r="BM41" i="25"/>
  <c r="BM48" i="25"/>
  <c r="BM50" i="25"/>
  <c r="BN42" i="25"/>
  <c r="BR24" i="25"/>
  <c r="BS24" i="25" s="1"/>
  <c r="BR44" i="25"/>
  <c r="BS44" i="25" s="1"/>
  <c r="BN29" i="25"/>
  <c r="BR19" i="25"/>
  <c r="BS19" i="25" s="1"/>
  <c r="BR64" i="25"/>
  <c r="BS64" i="25" s="1"/>
  <c r="BR14" i="25"/>
  <c r="BS14" i="25" s="1"/>
  <c r="BN28" i="25"/>
  <c r="BM31" i="25"/>
  <c r="BN21" i="25"/>
  <c r="BM24" i="25"/>
  <c r="BN69" i="25"/>
  <c r="BM32" i="25"/>
  <c r="BR47" i="25"/>
  <c r="BS47" i="25" s="1"/>
  <c r="BM25" i="25"/>
  <c r="BN64" i="25"/>
  <c r="BM23" i="25"/>
  <c r="BM49" i="25"/>
  <c r="BR58" i="25"/>
  <c r="BS58" i="25" s="1"/>
  <c r="BR21" i="25"/>
  <c r="BS21" i="25" s="1"/>
  <c r="BN11" i="25"/>
  <c r="BM9" i="25"/>
  <c r="BR50" i="25"/>
  <c r="BS50" i="25" s="1"/>
  <c r="BM59" i="25"/>
  <c r="BR38" i="25"/>
  <c r="BS38" i="25" s="1"/>
  <c r="BN14" i="25"/>
  <c r="BR53" i="25"/>
  <c r="BS53" i="25" s="1"/>
  <c r="BR15" i="25"/>
  <c r="BS15" i="25" s="1"/>
  <c r="BM68" i="25"/>
  <c r="BN35" i="25"/>
  <c r="BM47" i="25"/>
  <c r="BR29" i="25"/>
  <c r="BS29" i="25" s="1"/>
  <c r="BN23" i="25"/>
  <c r="BR33" i="25"/>
  <c r="BS33" i="25" s="1"/>
  <c r="BR68" i="25"/>
  <c r="BS68" i="25" s="1"/>
  <c r="BR46" i="25"/>
  <c r="BS46" i="25" s="1"/>
  <c r="BR63" i="25"/>
  <c r="BS63" i="25" s="1"/>
  <c r="BR69" i="25"/>
  <c r="BS69" i="25" s="1"/>
  <c r="BM16" i="25"/>
  <c r="BR32" i="25"/>
  <c r="BS32" i="25" s="1"/>
  <c r="BR62" i="25"/>
  <c r="BS62" i="25" s="1"/>
  <c r="BM57" i="25"/>
  <c r="BR9" i="25"/>
  <c r="BS9" i="25" s="1"/>
  <c r="BM45" i="25"/>
  <c r="BM60" i="25"/>
  <c r="BN58" i="25"/>
  <c r="BM67" i="25"/>
  <c r="BR23" i="25"/>
  <c r="BS23" i="25" s="1"/>
  <c r="BM21" i="25"/>
  <c r="BM15" i="25"/>
  <c r="BM66" i="25"/>
  <c r="BR51" i="25"/>
  <c r="BS51" i="25" s="1"/>
  <c r="BR49" i="25"/>
  <c r="BS49" i="25" s="1"/>
  <c r="BN22" i="25"/>
  <c r="BM52" i="25"/>
  <c r="BN27" i="25"/>
  <c r="BR25" i="25"/>
  <c r="BS25" i="25" s="1"/>
  <c r="BM26" i="25"/>
  <c r="BR56" i="25"/>
  <c r="BS56" i="25" s="1"/>
  <c r="BN36" i="25"/>
  <c r="BR26" i="25"/>
  <c r="BS26" i="25" s="1"/>
  <c r="BR10" i="25"/>
  <c r="BS10" i="25" s="1"/>
  <c r="BR36" i="25"/>
  <c r="BS36" i="25" s="1"/>
  <c r="BR60" i="25"/>
  <c r="BS60" i="25" s="1"/>
  <c r="BN48" i="25"/>
  <c r="BR35" i="25"/>
  <c r="BS35" i="25" s="1"/>
  <c r="BR61" i="25"/>
  <c r="BS61" i="25" s="1"/>
  <c r="BR16" i="25"/>
  <c r="BS16" i="25" s="1"/>
  <c r="BM39" i="25"/>
  <c r="BR66" i="25"/>
  <c r="BS66" i="25" s="1"/>
  <c r="BN37" i="25"/>
  <c r="BM19" i="25"/>
  <c r="BM33" i="25"/>
  <c r="BN10" i="25"/>
  <c r="BR55" i="25"/>
  <c r="BS55" i="25" s="1"/>
  <c r="BR67" i="25"/>
  <c r="BS67" i="25" s="1"/>
  <c r="BR45" i="25"/>
  <c r="BS45" i="25" s="1"/>
  <c r="BN41" i="25"/>
  <c r="BN39" i="25"/>
  <c r="BN68" i="25"/>
  <c r="BN50" i="25"/>
  <c r="BN32" i="25"/>
  <c r="BN17" i="25"/>
  <c r="BN20" i="25"/>
  <c r="BN43" i="25"/>
  <c r="BM69" i="25"/>
  <c r="BN49" i="25"/>
  <c r="BR17" i="25"/>
  <c r="BS17" i="25" s="1"/>
  <c r="BM30" i="25"/>
  <c r="BR34" i="25"/>
  <c r="BS34" i="25" s="1"/>
  <c r="BR40" i="25"/>
  <c r="BS40" i="25" s="1"/>
  <c r="BN47" i="25"/>
  <c r="BN15" i="25"/>
  <c r="BM56" i="25"/>
  <c r="BM20" i="25"/>
  <c r="BR28" i="25"/>
  <c r="BS28" i="25" s="1"/>
  <c r="BM13" i="25"/>
  <c r="BN8" i="25"/>
  <c r="BN13" i="25"/>
  <c r="BM43" i="25"/>
  <c r="BN59" i="25"/>
  <c r="BM40" i="25"/>
  <c r="BR42" i="25"/>
  <c r="BS42" i="25" s="1"/>
  <c r="BN24" i="25"/>
  <c r="BN31" i="25"/>
  <c r="BN54" i="25"/>
  <c r="BN45" i="25"/>
  <c r="BN51" i="25"/>
  <c r="BN44" i="25"/>
  <c r="BM54" i="25"/>
  <c r="BR48" i="25"/>
  <c r="BS48" i="25" s="1"/>
  <c r="BM44" i="25"/>
  <c r="BN33" i="25"/>
  <c r="BM35" i="25"/>
  <c r="BN16" i="25"/>
  <c r="BN55" i="25"/>
  <c r="BM29" i="25"/>
  <c r="BM65" i="25"/>
  <c r="BN19" i="25"/>
  <c r="BN60" i="25"/>
  <c r="BN67" i="25"/>
  <c r="BM27" i="25"/>
  <c r="BN56" i="25"/>
  <c r="BM64" i="25"/>
  <c r="BM46" i="25"/>
  <c r="BP43" i="24"/>
  <c r="BP47" i="24"/>
  <c r="BP57" i="24"/>
  <c r="BP40" i="24"/>
  <c r="BP18" i="24"/>
  <c r="BP38" i="24"/>
  <c r="BP15" i="24"/>
  <c r="BP14" i="24"/>
  <c r="BP21" i="24"/>
  <c r="BP65" i="24"/>
  <c r="BP9" i="24"/>
  <c r="BP20" i="24"/>
  <c r="BP17" i="24"/>
  <c r="BP48" i="24"/>
  <c r="BP69" i="24"/>
  <c r="BP39" i="24"/>
  <c r="BP44" i="24"/>
  <c r="BP62" i="24"/>
  <c r="BP46" i="24"/>
  <c r="BP54" i="24"/>
  <c r="BP50" i="24"/>
  <c r="BP60" i="24"/>
  <c r="BP23" i="24"/>
  <c r="BP8" i="24"/>
  <c r="BP22" i="24"/>
  <c r="BP19" i="24"/>
  <c r="BP36" i="24"/>
  <c r="BP42" i="24"/>
  <c r="BP37" i="24"/>
  <c r="BP26" i="24"/>
  <c r="BP59" i="24"/>
  <c r="BP13" i="24"/>
  <c r="BP24" i="24"/>
  <c r="BP52" i="24"/>
  <c r="BP68" i="24"/>
  <c r="BP64" i="24"/>
  <c r="BP61" i="24"/>
  <c r="BP25" i="24"/>
  <c r="BP34" i="24"/>
  <c r="BP53" i="24"/>
  <c r="BP56" i="24"/>
  <c r="BP63" i="24"/>
  <c r="BP55" i="24"/>
  <c r="BP28" i="24"/>
  <c r="BP67" i="24"/>
  <c r="BP27" i="24"/>
  <c r="BP41" i="24"/>
  <c r="BO8" i="24"/>
  <c r="BP31" i="24"/>
  <c r="BP45" i="24"/>
  <c r="BP51" i="24"/>
  <c r="BP32" i="24"/>
  <c r="BP33" i="24"/>
  <c r="BP10" i="24"/>
  <c r="BP35" i="24"/>
  <c r="BP29" i="24"/>
  <c r="BP12" i="24"/>
  <c r="BP16" i="24"/>
  <c r="BP30" i="24"/>
  <c r="BP49" i="24"/>
  <c r="BP66" i="24"/>
  <c r="BP58" i="24"/>
  <c r="BP11" i="24"/>
  <c r="BN14" i="24"/>
  <c r="BR30" i="24"/>
  <c r="BS30" i="24" s="1"/>
  <c r="BM31" i="24"/>
  <c r="BR29" i="24"/>
  <c r="BS29" i="24" s="1"/>
  <c r="BM59" i="24"/>
  <c r="BN26" i="24"/>
  <c r="BM26" i="24"/>
  <c r="BN27" i="24"/>
  <c r="BM44" i="24"/>
  <c r="BM60" i="24"/>
  <c r="BM55" i="24"/>
  <c r="BN31" i="24"/>
  <c r="BM62" i="24"/>
  <c r="BR68" i="24"/>
  <c r="BS68" i="24" s="1"/>
  <c r="BN60" i="24"/>
  <c r="BN11" i="24"/>
  <c r="BM8" i="24"/>
  <c r="BM24" i="24"/>
  <c r="BR18" i="24"/>
  <c r="BS18" i="24" s="1"/>
  <c r="BN37" i="24"/>
  <c r="BN28" i="24"/>
  <c r="BM16" i="24"/>
  <c r="BR69" i="24"/>
  <c r="BS69" i="24" s="1"/>
  <c r="BR54" i="24"/>
  <c r="BS54" i="24" s="1"/>
  <c r="BR65" i="24"/>
  <c r="BS65" i="24" s="1"/>
  <c r="BN65" i="24"/>
  <c r="BR14" i="24"/>
  <c r="BS14" i="24" s="1"/>
  <c r="BN64" i="24"/>
  <c r="BN40" i="24"/>
  <c r="BM21" i="24"/>
  <c r="BR24" i="24"/>
  <c r="BS24" i="24" s="1"/>
  <c r="BR35" i="24"/>
  <c r="BS35" i="24" s="1"/>
  <c r="BN41" i="24"/>
  <c r="BM48" i="24"/>
  <c r="BN58" i="24"/>
  <c r="BN54" i="24"/>
  <c r="BM68" i="24"/>
  <c r="BM13" i="24"/>
  <c r="BN43" i="24"/>
  <c r="BR23" i="24"/>
  <c r="BS23" i="24" s="1"/>
  <c r="BR56" i="24"/>
  <c r="BS56" i="24" s="1"/>
  <c r="BM65" i="24"/>
  <c r="BN68" i="24"/>
  <c r="BN59" i="24"/>
  <c r="BM46" i="24"/>
  <c r="BM19" i="24"/>
  <c r="BN44" i="24"/>
  <c r="BR25" i="24"/>
  <c r="BS25" i="24" s="1"/>
  <c r="BR34" i="24"/>
  <c r="BS34" i="24" s="1"/>
  <c r="BR44" i="24"/>
  <c r="BS44" i="24" s="1"/>
  <c r="BM17" i="24"/>
  <c r="BR50" i="24"/>
  <c r="BS50" i="24" s="1"/>
  <c r="BR57" i="24"/>
  <c r="BS57" i="24" s="1"/>
  <c r="BN62" i="24"/>
  <c r="BR45" i="24"/>
  <c r="BS45" i="24" s="1"/>
  <c r="BR49" i="24"/>
  <c r="BS49" i="24" s="1"/>
  <c r="BN29" i="24"/>
  <c r="BM57" i="24"/>
  <c r="BR10" i="24"/>
  <c r="BS10" i="24" s="1"/>
  <c r="BR9" i="24"/>
  <c r="BS9" i="24" s="1"/>
  <c r="BR43" i="24"/>
  <c r="BS43" i="24" s="1"/>
  <c r="BM50" i="24"/>
  <c r="BR64" i="24"/>
  <c r="BS64" i="24" s="1"/>
  <c r="BN16" i="24"/>
  <c r="BN32" i="24"/>
  <c r="BM29" i="24"/>
  <c r="BR11" i="24"/>
  <c r="BS11" i="24" s="1"/>
  <c r="BN9" i="24"/>
  <c r="BR61" i="24"/>
  <c r="BS61" i="24" s="1"/>
  <c r="BR51" i="24"/>
  <c r="BS51" i="24" s="1"/>
  <c r="BN12" i="24"/>
  <c r="BR28" i="24"/>
  <c r="BS28" i="24" s="1"/>
  <c r="BN30" i="24"/>
  <c r="BM9" i="24"/>
  <c r="BR21" i="24"/>
  <c r="BS21" i="24" s="1"/>
  <c r="BM58" i="24"/>
  <c r="BN25" i="24"/>
  <c r="BN42" i="24"/>
  <c r="BN52" i="24"/>
  <c r="BR38" i="24"/>
  <c r="BS38" i="24" s="1"/>
  <c r="BM18" i="24"/>
  <c r="BM20" i="24"/>
  <c r="BM45" i="24"/>
  <c r="BN69" i="24"/>
  <c r="BR41" i="24"/>
  <c r="BS41" i="24" s="1"/>
  <c r="BN53" i="24"/>
  <c r="BM11" i="24"/>
  <c r="BR39" i="24"/>
  <c r="BS39" i="24" s="1"/>
  <c r="BR48" i="24"/>
  <c r="BS48" i="24" s="1"/>
  <c r="BN35" i="24"/>
  <c r="BN39" i="24"/>
  <c r="BM69" i="24"/>
  <c r="BM63" i="24"/>
  <c r="BN34" i="24"/>
  <c r="BM43" i="24"/>
  <c r="BM67" i="24"/>
  <c r="BR63" i="24"/>
  <c r="BS63" i="24" s="1"/>
  <c r="BR20" i="24"/>
  <c r="BS20" i="24" s="1"/>
  <c r="BM64" i="24"/>
  <c r="BM66" i="24"/>
  <c r="BM36" i="24"/>
  <c r="BR33" i="24"/>
  <c r="BS33" i="24" s="1"/>
  <c r="BM10" i="24"/>
  <c r="BR60" i="24"/>
  <c r="BS60" i="24" s="1"/>
  <c r="BM27" i="24"/>
  <c r="BN49" i="24"/>
  <c r="BR53" i="24"/>
  <c r="BS53" i="24" s="1"/>
  <c r="BN57" i="24"/>
  <c r="BR66" i="24"/>
  <c r="BS66" i="24" s="1"/>
  <c r="BM35" i="24"/>
  <c r="BN23" i="24"/>
  <c r="BN13" i="24"/>
  <c r="BR47" i="24"/>
  <c r="BS47" i="24" s="1"/>
  <c r="BN33" i="24"/>
  <c r="BN19" i="24"/>
  <c r="BM38" i="24"/>
  <c r="BN21" i="24"/>
  <c r="BR59" i="24"/>
  <c r="BS59" i="24" s="1"/>
  <c r="BM32" i="24"/>
  <c r="BR37" i="24"/>
  <c r="BS37" i="24" s="1"/>
  <c r="BM49" i="24"/>
  <c r="BN22" i="24"/>
  <c r="BM28" i="24"/>
  <c r="BM51" i="24"/>
  <c r="BN47" i="24"/>
  <c r="BR40" i="24"/>
  <c r="BS40" i="24" s="1"/>
  <c r="BM61" i="24"/>
  <c r="BR17" i="24"/>
  <c r="BS17" i="24" s="1"/>
  <c r="BN56" i="24"/>
  <c r="BR19" i="24"/>
  <c r="BS19" i="24" s="1"/>
  <c r="BN55" i="24"/>
  <c r="BM34" i="24"/>
  <c r="BM12" i="24"/>
  <c r="BR32" i="24"/>
  <c r="BS32" i="24" s="1"/>
  <c r="BM14" i="24"/>
  <c r="BR52" i="24"/>
  <c r="BS52" i="24" s="1"/>
  <c r="BN24" i="24"/>
  <c r="BR58" i="24"/>
  <c r="BS58" i="24" s="1"/>
  <c r="BM22" i="24"/>
  <c r="BR62" i="24"/>
  <c r="BS62" i="24" s="1"/>
  <c r="BN8" i="24"/>
  <c r="BN36" i="24"/>
  <c r="BM54" i="24"/>
  <c r="BM39" i="24"/>
  <c r="BN17" i="24"/>
  <c r="BR31" i="24"/>
  <c r="BS31" i="24" s="1"/>
  <c r="BM47" i="24"/>
  <c r="BR67" i="24"/>
  <c r="BS67" i="24" s="1"/>
  <c r="BR36" i="24"/>
  <c r="BS36" i="24" s="1"/>
  <c r="BM52" i="24"/>
  <c r="BN10" i="24"/>
  <c r="BM15" i="24"/>
  <c r="BN46" i="24"/>
  <c r="BM25" i="24"/>
  <c r="BN20" i="24"/>
  <c r="BR42" i="24"/>
  <c r="BS42" i="24" s="1"/>
  <c r="BM23" i="24"/>
  <c r="BM53" i="24"/>
  <c r="BM40" i="24"/>
  <c r="BM42" i="24"/>
  <c r="BR26" i="24"/>
  <c r="BS26" i="24" s="1"/>
  <c r="BR12" i="24"/>
  <c r="BS12" i="24" s="1"/>
  <c r="BR15" i="24"/>
  <c r="BS15" i="24" s="1"/>
  <c r="BN45" i="24"/>
  <c r="BM41" i="24"/>
  <c r="BM30" i="24"/>
  <c r="BN48" i="24"/>
  <c r="BN50" i="24"/>
  <c r="BR46" i="24"/>
  <c r="BS46" i="24" s="1"/>
  <c r="BN38" i="24"/>
  <c r="BN15" i="24"/>
  <c r="BR16" i="24"/>
  <c r="BS16" i="24" s="1"/>
  <c r="BR13" i="24"/>
  <c r="BS13" i="24" s="1"/>
  <c r="BN63" i="24"/>
  <c r="BM56" i="24"/>
  <c r="BN67" i="24"/>
  <c r="BR55" i="24"/>
  <c r="BS55" i="24" s="1"/>
  <c r="BN66" i="24"/>
  <c r="BN61" i="24"/>
  <c r="BR22" i="24"/>
  <c r="BS22" i="24" s="1"/>
  <c r="BR27" i="24"/>
  <c r="BS27" i="24" s="1"/>
  <c r="BN18" i="24"/>
  <c r="BM33" i="24"/>
  <c r="BM37" i="24"/>
  <c r="BN51" i="24"/>
  <c r="BN56" i="13"/>
  <c r="BR39" i="13"/>
  <c r="BS39" i="13" s="1"/>
  <c r="BM31" i="13"/>
  <c r="BM45" i="13"/>
  <c r="BM48" i="13"/>
  <c r="BR62" i="13"/>
  <c r="BS62" i="13" s="1"/>
  <c r="BR47" i="13"/>
  <c r="BS47" i="13" s="1"/>
  <c r="BR36" i="13"/>
  <c r="BS36" i="13" s="1"/>
  <c r="BN12" i="13"/>
  <c r="BM67" i="13"/>
  <c r="BR61" i="13"/>
  <c r="BS61" i="13" s="1"/>
  <c r="BN22" i="13"/>
  <c r="BM10" i="13"/>
  <c r="BM44" i="13"/>
  <c r="BM52" i="13"/>
  <c r="BN10" i="13"/>
  <c r="BN28" i="13"/>
  <c r="BN26" i="13"/>
  <c r="BN63" i="13"/>
  <c r="BR45" i="13"/>
  <c r="BS45" i="13" s="1"/>
  <c r="BM40" i="13"/>
  <c r="BN46" i="13"/>
  <c r="BN57" i="13"/>
  <c r="BR13" i="13"/>
  <c r="BS13" i="13" s="1"/>
  <c r="BM26" i="13"/>
  <c r="BR30" i="13"/>
  <c r="BS30" i="13" s="1"/>
  <c r="BR27" i="13"/>
  <c r="BS27" i="13" s="1"/>
  <c r="BN61" i="13"/>
  <c r="BR11" i="13"/>
  <c r="BS11" i="13" s="1"/>
  <c r="BM53" i="13"/>
  <c r="BM69" i="13"/>
  <c r="BN18" i="13"/>
  <c r="BN69" i="13"/>
  <c r="BM61" i="13"/>
  <c r="BN14" i="13"/>
  <c r="BN54" i="13"/>
  <c r="BR28" i="13"/>
  <c r="BS28" i="13" s="1"/>
  <c r="BN16" i="13"/>
  <c r="BN11" i="13"/>
  <c r="BM29" i="13"/>
  <c r="BN58" i="13"/>
  <c r="BN64" i="13"/>
  <c r="BN55" i="13"/>
  <c r="BR63" i="13"/>
  <c r="BS63" i="13" s="1"/>
  <c r="BN15" i="13"/>
  <c r="BN25" i="13"/>
  <c r="BM63" i="13"/>
  <c r="BN36" i="13"/>
  <c r="BR48" i="13"/>
  <c r="BS48" i="13" s="1"/>
  <c r="BR22" i="13"/>
  <c r="BS22" i="13" s="1"/>
  <c r="BN37" i="13"/>
  <c r="BR23" i="13"/>
  <c r="BS23" i="13" s="1"/>
  <c r="BR50" i="13"/>
  <c r="BS50" i="13" s="1"/>
  <c r="BM51" i="13"/>
  <c r="BR25" i="13"/>
  <c r="BS25" i="13" s="1"/>
  <c r="BN13" i="13"/>
  <c r="BM11" i="13"/>
  <c r="BM19" i="13"/>
  <c r="BR55" i="13"/>
  <c r="BS55" i="13" s="1"/>
  <c r="BM42" i="13"/>
  <c r="BR56" i="13"/>
  <c r="BS56" i="13" s="1"/>
  <c r="BM57" i="13"/>
  <c r="BR41" i="13"/>
  <c r="BS41" i="13" s="1"/>
  <c r="BM15" i="13"/>
  <c r="BR44" i="13"/>
  <c r="BS44" i="13" s="1"/>
  <c r="BM14" i="13"/>
  <c r="BM20" i="13"/>
  <c r="BM22" i="13"/>
  <c r="BR31" i="13"/>
  <c r="BS31" i="13" s="1"/>
  <c r="BM59" i="13"/>
  <c r="BR46" i="13"/>
  <c r="BS46" i="13" s="1"/>
  <c r="BM17" i="13"/>
  <c r="BN21" i="13"/>
  <c r="BN45" i="13"/>
  <c r="BR12" i="13"/>
  <c r="BS12" i="13" s="1"/>
  <c r="BN38" i="13"/>
  <c r="BM28" i="13"/>
  <c r="BM58" i="13"/>
  <c r="BR15" i="13"/>
  <c r="BS15" i="13" s="1"/>
  <c r="BM60" i="13"/>
  <c r="BM21" i="13"/>
  <c r="BR52" i="13"/>
  <c r="BS52" i="13" s="1"/>
  <c r="BM68" i="13"/>
  <c r="BN8" i="13"/>
  <c r="BM35" i="13"/>
  <c r="BM34" i="13"/>
  <c r="BM25" i="13"/>
  <c r="BM23" i="13"/>
  <c r="BN66" i="13"/>
  <c r="BR19" i="13"/>
  <c r="BS19" i="13" s="1"/>
  <c r="BN39" i="13"/>
  <c r="BN62" i="13"/>
  <c r="BR18" i="13"/>
  <c r="BS18" i="13" s="1"/>
  <c r="BR59" i="13"/>
  <c r="BS59" i="13" s="1"/>
  <c r="BR40" i="13"/>
  <c r="BS40" i="13" s="1"/>
  <c r="BR32" i="13"/>
  <c r="BS32" i="13" s="1"/>
  <c r="BM9" i="13"/>
  <c r="BN47" i="13"/>
  <c r="BR9" i="13"/>
  <c r="BS9" i="13" s="1"/>
  <c r="BM46" i="13"/>
  <c r="BM24" i="13"/>
  <c r="BN65" i="13"/>
  <c r="BR49" i="13"/>
  <c r="BS49" i="13" s="1"/>
  <c r="BR53" i="13"/>
  <c r="BS53" i="13" s="1"/>
  <c r="BR17" i="13"/>
  <c r="BS17" i="13" s="1"/>
  <c r="BN35" i="13"/>
  <c r="BM66" i="13"/>
  <c r="BM36" i="13"/>
  <c r="BN42" i="13"/>
  <c r="BR68" i="13"/>
  <c r="BS68" i="13" s="1"/>
  <c r="BR16" i="13"/>
  <c r="BS16" i="13" s="1"/>
  <c r="BR42" i="13"/>
  <c r="BS42" i="13" s="1"/>
  <c r="BM18" i="13"/>
  <c r="BN23" i="13"/>
  <c r="BN50" i="13"/>
  <c r="BR65" i="13"/>
  <c r="BS65" i="13" s="1"/>
  <c r="BR64" i="13"/>
  <c r="BS64" i="13" s="1"/>
  <c r="BN59" i="13"/>
  <c r="BR67" i="13"/>
  <c r="BS67" i="13" s="1"/>
  <c r="BR69" i="13"/>
  <c r="BS69" i="13" s="1"/>
  <c r="BR66" i="13"/>
  <c r="BS66" i="13" s="1"/>
  <c r="BM49" i="13"/>
  <c r="BR37" i="13"/>
  <c r="BS37" i="13" s="1"/>
  <c r="BN30" i="13"/>
  <c r="BR57" i="13"/>
  <c r="BS57" i="13" s="1"/>
  <c r="BR51" i="13"/>
  <c r="BS51" i="13" s="1"/>
  <c r="BN20" i="13"/>
  <c r="BR38" i="13"/>
  <c r="BS38" i="13" s="1"/>
  <c r="BR20" i="13"/>
  <c r="BS20" i="13" s="1"/>
  <c r="BM12" i="13"/>
  <c r="BN33" i="13"/>
  <c r="BN40" i="13"/>
  <c r="BR58" i="13"/>
  <c r="BS58" i="13" s="1"/>
  <c r="BR43" i="13"/>
  <c r="BS43" i="13" s="1"/>
  <c r="BM55" i="13"/>
  <c r="BN52" i="13"/>
  <c r="BR54" i="13"/>
  <c r="BS54" i="13" s="1"/>
  <c r="BN9" i="13"/>
  <c r="BR35" i="13"/>
  <c r="BS35" i="13" s="1"/>
  <c r="BM41" i="13"/>
  <c r="BN68" i="13"/>
  <c r="BM43" i="13"/>
  <c r="BN43" i="13"/>
  <c r="BR26" i="13"/>
  <c r="BS26" i="13" s="1"/>
  <c r="BN67" i="13"/>
  <c r="BM32" i="13"/>
  <c r="BN34" i="13"/>
  <c r="BM50" i="13"/>
  <c r="BN49" i="13"/>
  <c r="BN24" i="13"/>
  <c r="BM16" i="13"/>
  <c r="BM8" i="13"/>
  <c r="BR21" i="13"/>
  <c r="BS21" i="13" s="1"/>
  <c r="BN53" i="13"/>
  <c r="BN60" i="13"/>
  <c r="BR33" i="13"/>
  <c r="BS33" i="13" s="1"/>
  <c r="BR34" i="13"/>
  <c r="BS34" i="13" s="1"/>
  <c r="BN17" i="13"/>
  <c r="BN19" i="13"/>
  <c r="BM64" i="13"/>
  <c r="BN32" i="13"/>
  <c r="BM65" i="13"/>
  <c r="BR60" i="13"/>
  <c r="BS60" i="13" s="1"/>
  <c r="BM39" i="13"/>
  <c r="BN29" i="13"/>
  <c r="BM38" i="13"/>
  <c r="BM27" i="13"/>
  <c r="BM13" i="13"/>
  <c r="BN27" i="13"/>
  <c r="BM30" i="13"/>
  <c r="BM33" i="13"/>
  <c r="BR10" i="13"/>
  <c r="BS10" i="13" s="1"/>
  <c r="BM56" i="13"/>
  <c r="BR24" i="13"/>
  <c r="BS24" i="13" s="1"/>
  <c r="BR14" i="13"/>
  <c r="BS14" i="13" s="1"/>
  <c r="BN51" i="13"/>
  <c r="BM47" i="13"/>
  <c r="BM37" i="13"/>
  <c r="BM54" i="13"/>
  <c r="BN44" i="13"/>
  <c r="BM62" i="13"/>
  <c r="BN41" i="13"/>
  <c r="BR29" i="13"/>
  <c r="BS29" i="13" s="1"/>
  <c r="BN48" i="13"/>
  <c r="BN31" i="13"/>
  <c r="BP42" i="25"/>
  <c r="BP52" i="25"/>
  <c r="BP63" i="25"/>
  <c r="BP64" i="25"/>
  <c r="BP61" i="25"/>
  <c r="BP67" i="25"/>
  <c r="BP38" i="25"/>
  <c r="BP15" i="25"/>
  <c r="BP11" i="25"/>
  <c r="BP68" i="25"/>
  <c r="BP30" i="25"/>
  <c r="BP28" i="25"/>
  <c r="BP47" i="25"/>
  <c r="BP59" i="25"/>
  <c r="BP54" i="25"/>
  <c r="BP51" i="25"/>
  <c r="BP58" i="25"/>
  <c r="BP40" i="25"/>
  <c r="BO8" i="25"/>
  <c r="BP60" i="25"/>
  <c r="BP66" i="25"/>
  <c r="BP45" i="25"/>
  <c r="BP57" i="25"/>
  <c r="BP41" i="25"/>
  <c r="BP65" i="25"/>
  <c r="BP22" i="25"/>
  <c r="BP44" i="25"/>
  <c r="BP23" i="25"/>
  <c r="BP49" i="25"/>
  <c r="BP32" i="25"/>
  <c r="BP69" i="25"/>
  <c r="BP12" i="25"/>
  <c r="BP19" i="25"/>
  <c r="BP55" i="25"/>
  <c r="BP16" i="25"/>
  <c r="BP14" i="25"/>
  <c r="BP36" i="25"/>
  <c r="BP56" i="25"/>
  <c r="BP39" i="25"/>
  <c r="BP62" i="25"/>
  <c r="BP25" i="25"/>
  <c r="BP20" i="25"/>
  <c r="BP37" i="25"/>
  <c r="BP10" i="25"/>
  <c r="BP13" i="25"/>
  <c r="BP18" i="25"/>
  <c r="BP8" i="25"/>
  <c r="BP34" i="25"/>
  <c r="BP26" i="25"/>
  <c r="BP35" i="25"/>
  <c r="BP53" i="25"/>
  <c r="BP27" i="25"/>
  <c r="BP17" i="25"/>
  <c r="BP48" i="25"/>
  <c r="BP31" i="25"/>
  <c r="BP9" i="25"/>
  <c r="BP50" i="25"/>
  <c r="BP33" i="25"/>
  <c r="BP24" i="25"/>
  <c r="BP46" i="25"/>
  <c r="BP29" i="25"/>
  <c r="BP21" i="25"/>
  <c r="BP43" i="25"/>
  <c r="BR64" i="16"/>
  <c r="BS64" i="16" s="1"/>
  <c r="BM21" i="16"/>
  <c r="BN57" i="16"/>
  <c r="BN26" i="16"/>
  <c r="BR31" i="16"/>
  <c r="BS31" i="16" s="1"/>
  <c r="BR19" i="16"/>
  <c r="BS19" i="16" s="1"/>
  <c r="BM50" i="16"/>
  <c r="BR42" i="16"/>
  <c r="BS42" i="16" s="1"/>
  <c r="BR40" i="16"/>
  <c r="BS40" i="16" s="1"/>
  <c r="BM41" i="16"/>
  <c r="BR16" i="16"/>
  <c r="BS16" i="16" s="1"/>
  <c r="BR14" i="16"/>
  <c r="BS14" i="16" s="1"/>
  <c r="BN47" i="16"/>
  <c r="BM39" i="16"/>
  <c r="BR35" i="16"/>
  <c r="BS35" i="16" s="1"/>
  <c r="BR53" i="16"/>
  <c r="BS53" i="16" s="1"/>
  <c r="BM59" i="16"/>
  <c r="BR43" i="16"/>
  <c r="BS43" i="16" s="1"/>
  <c r="BM53" i="16"/>
  <c r="BR34" i="16"/>
  <c r="BS34" i="16" s="1"/>
  <c r="BN62" i="16"/>
  <c r="BR12" i="16"/>
  <c r="BS12" i="16" s="1"/>
  <c r="BM60" i="16"/>
  <c r="BR38" i="16"/>
  <c r="BS38" i="16" s="1"/>
  <c r="BR65" i="16"/>
  <c r="BS65" i="16" s="1"/>
  <c r="BR69" i="16"/>
  <c r="BS69" i="16" s="1"/>
  <c r="BM31" i="16"/>
  <c r="BR22" i="16"/>
  <c r="BS22" i="16" s="1"/>
  <c r="BN64" i="16"/>
  <c r="BN11" i="16"/>
  <c r="BR24" i="16"/>
  <c r="BS24" i="16" s="1"/>
  <c r="BM49" i="16"/>
  <c r="BM46" i="16"/>
  <c r="BN37" i="16"/>
  <c r="BM68" i="16"/>
  <c r="BN58" i="16"/>
  <c r="BM55" i="16"/>
  <c r="BN60" i="16"/>
  <c r="BN28" i="16"/>
  <c r="BM54" i="16"/>
  <c r="BM40" i="16"/>
  <c r="BM36" i="16"/>
  <c r="BN61" i="16"/>
  <c r="BN54" i="16"/>
  <c r="BN66" i="16"/>
  <c r="BM48" i="16"/>
  <c r="BR23" i="16"/>
  <c r="BS23" i="16" s="1"/>
  <c r="BM43" i="16"/>
  <c r="BM9" i="16"/>
  <c r="BR20" i="16"/>
  <c r="BS20" i="16" s="1"/>
  <c r="BM12" i="16"/>
  <c r="BM61" i="16"/>
  <c r="BN22" i="16"/>
  <c r="BN67" i="16"/>
  <c r="BM37" i="16"/>
  <c r="BR9" i="16"/>
  <c r="BS9" i="16" s="1"/>
  <c r="BR29" i="16"/>
  <c r="BS29" i="16" s="1"/>
  <c r="BR57" i="16"/>
  <c r="BS57" i="16" s="1"/>
  <c r="BM26" i="16"/>
  <c r="BM63" i="16"/>
  <c r="BN43" i="16"/>
  <c r="BN44" i="16"/>
  <c r="BN10" i="16"/>
  <c r="BM52" i="16"/>
  <c r="BM28" i="16"/>
  <c r="BN35" i="16"/>
  <c r="BM64" i="16"/>
  <c r="BR48" i="16"/>
  <c r="BS48" i="16" s="1"/>
  <c r="BN45" i="16"/>
  <c r="BN38" i="16"/>
  <c r="BM56" i="16"/>
  <c r="BR68" i="16"/>
  <c r="BS68" i="16" s="1"/>
  <c r="BN68" i="16"/>
  <c r="BN14" i="16"/>
  <c r="BR30" i="16"/>
  <c r="BS30" i="16" s="1"/>
  <c r="BN69" i="16"/>
  <c r="BN50" i="16"/>
  <c r="BM35" i="16"/>
  <c r="BN51" i="16"/>
  <c r="BR10" i="16"/>
  <c r="BS10" i="16" s="1"/>
  <c r="BR36" i="16"/>
  <c r="BS36" i="16" s="1"/>
  <c r="BM16" i="16"/>
  <c r="BN15" i="16"/>
  <c r="BR51" i="16"/>
  <c r="BS51" i="16" s="1"/>
  <c r="BN30" i="16"/>
  <c r="BR49" i="16"/>
  <c r="BS49" i="16" s="1"/>
  <c r="BN12" i="16"/>
  <c r="BM13" i="16"/>
  <c r="BR47" i="16"/>
  <c r="BS47" i="16" s="1"/>
  <c r="BM33" i="16"/>
  <c r="BM8" i="16"/>
  <c r="BN63" i="16"/>
  <c r="BR11" i="16"/>
  <c r="BS11" i="16" s="1"/>
  <c r="BM18" i="16"/>
  <c r="BR18" i="16"/>
  <c r="BS18" i="16" s="1"/>
  <c r="BM30" i="16"/>
  <c r="BN65" i="16"/>
  <c r="BR55" i="16"/>
  <c r="BS55" i="16" s="1"/>
  <c r="BR59" i="16"/>
  <c r="BS59" i="16" s="1"/>
  <c r="BM44" i="16"/>
  <c r="BR67" i="16"/>
  <c r="BS67" i="16" s="1"/>
  <c r="BM34" i="16"/>
  <c r="BR33" i="16"/>
  <c r="BS33" i="16" s="1"/>
  <c r="BN13" i="16"/>
  <c r="BR63" i="16"/>
  <c r="BS63" i="16" s="1"/>
  <c r="BR39" i="16"/>
  <c r="BS39" i="16" s="1"/>
  <c r="BN25" i="16"/>
  <c r="BN40" i="16"/>
  <c r="BM25" i="16"/>
  <c r="BM20" i="16"/>
  <c r="BN32" i="16"/>
  <c r="BR37" i="16"/>
  <c r="BS37" i="16" s="1"/>
  <c r="BR56" i="16"/>
  <c r="BS56" i="16" s="1"/>
  <c r="BR58" i="16"/>
  <c r="BS58" i="16" s="1"/>
  <c r="BM38" i="16"/>
  <c r="BN31" i="16"/>
  <c r="BM15" i="16"/>
  <c r="BR15" i="16"/>
  <c r="BS15" i="16" s="1"/>
  <c r="BN23" i="16"/>
  <c r="BN55" i="16"/>
  <c r="BM66" i="16"/>
  <c r="BR28" i="16"/>
  <c r="BS28" i="16" s="1"/>
  <c r="BM42" i="16"/>
  <c r="BN19" i="16"/>
  <c r="BR32" i="16"/>
  <c r="BS32" i="16" s="1"/>
  <c r="BR13" i="16"/>
  <c r="BS13" i="16" s="1"/>
  <c r="BN56" i="16"/>
  <c r="BM65" i="16"/>
  <c r="BM19" i="16"/>
  <c r="BM62" i="16"/>
  <c r="BR26" i="16"/>
  <c r="BS26" i="16" s="1"/>
  <c r="BN29" i="16"/>
  <c r="BR21" i="16"/>
  <c r="BS21" i="16" s="1"/>
  <c r="BN41" i="16"/>
  <c r="BN20" i="16"/>
  <c r="BR62" i="16"/>
  <c r="BS62" i="16" s="1"/>
  <c r="BR54" i="16"/>
  <c r="BS54" i="16" s="1"/>
  <c r="BM17" i="16"/>
  <c r="BN52" i="16"/>
  <c r="BN53" i="16"/>
  <c r="BM11" i="16"/>
  <c r="BM57" i="16"/>
  <c r="BM67" i="16"/>
  <c r="BM58" i="16"/>
  <c r="BM24" i="16"/>
  <c r="BR60" i="16"/>
  <c r="BS60" i="16" s="1"/>
  <c r="BM51" i="16"/>
  <c r="BR50" i="16"/>
  <c r="BS50" i="16" s="1"/>
  <c r="BR17" i="16"/>
  <c r="BS17" i="16" s="1"/>
  <c r="BM22" i="16"/>
  <c r="BM47" i="16"/>
  <c r="BM23" i="16"/>
  <c r="BN59" i="16"/>
  <c r="BN39" i="16"/>
  <c r="BN49" i="16"/>
  <c r="BN24" i="16"/>
  <c r="BM69" i="16"/>
  <c r="BM32" i="16"/>
  <c r="BN18" i="16"/>
  <c r="BM27" i="16"/>
  <c r="BM14" i="16"/>
  <c r="BN34" i="16"/>
  <c r="BR46" i="16"/>
  <c r="BS46" i="16" s="1"/>
  <c r="BN17" i="16"/>
  <c r="BN16" i="16"/>
  <c r="BR52" i="16"/>
  <c r="BS52" i="16" s="1"/>
  <c r="BN8" i="16"/>
  <c r="BN9" i="16"/>
  <c r="BR41" i="16"/>
  <c r="BS41" i="16" s="1"/>
  <c r="BN27" i="16"/>
  <c r="BR25" i="16"/>
  <c r="BS25" i="16" s="1"/>
  <c r="BN21" i="16"/>
  <c r="BN36" i="16"/>
  <c r="BN42" i="16"/>
  <c r="BR61" i="16"/>
  <c r="BS61" i="16" s="1"/>
  <c r="BR27" i="16"/>
  <c r="BS27" i="16" s="1"/>
  <c r="BR66" i="16"/>
  <c r="BS66" i="16" s="1"/>
  <c r="BM29" i="16"/>
  <c r="BR44" i="16"/>
  <c r="BS44" i="16" s="1"/>
  <c r="BM10" i="16"/>
  <c r="BN46" i="16"/>
  <c r="BN48" i="16"/>
  <c r="BN33" i="16"/>
  <c r="BM45" i="16"/>
  <c r="BR45" i="16"/>
  <c r="BS45" i="16" s="1"/>
  <c r="BP181" i="25" l="1"/>
  <c r="BP181" i="24"/>
  <c r="BN181" i="16"/>
  <c r="BP181" i="16"/>
  <c r="BN181" i="25"/>
  <c r="BP181" i="13"/>
  <c r="BN181" i="13"/>
  <c r="BN181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Dirk van Seventer</author>
  </authors>
  <commentList>
    <comment ref="I3" authorId="0" shapeId="0" xr:uid="{FA435C50-B8D1-407F-95AA-BB043EF4E2CA}">
      <text>
        <r>
          <rPr>
            <b/>
            <sz val="9"/>
            <color indexed="81"/>
            <rFont val="Tahoma"/>
            <family val="2"/>
          </rPr>
          <t xml:space="preserve">Dirk van Seventer: </t>
        </r>
        <r>
          <rPr>
            <sz val="9"/>
            <color indexed="81"/>
            <rFont val="Tahoma"/>
            <family val="2"/>
          </rPr>
          <t>swapped labels around</t>
        </r>
      </text>
    </comment>
    <comment ref="J46" authorId="0" shapeId="0" xr:uid="{05553D41-CB61-41E9-988C-C7A048C2E9AB}">
      <text>
        <r>
          <rPr>
            <b/>
            <sz val="9"/>
            <color indexed="81"/>
            <rFont val="Tahoma"/>
            <family val="2"/>
          </rPr>
          <t xml:space="preserve">Dirk van Seventer: </t>
        </r>
        <r>
          <rPr>
            <sz val="9"/>
            <color indexed="81"/>
            <rFont val="Tahoma"/>
            <family val="2"/>
          </rPr>
          <t>changed code, used to be "ctrnp"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tc={40AC629B-CE36-4C17-920D-293B53E80F7E}</author>
  </authors>
  <commentList>
    <comment ref="G1" authorId="0" shapeId="0" xr:uid="{40AC629B-CE36-4C17-920D-293B53E80F7E}">
      <text>
        <t>[Threaded comment]
Your version of Excel allows you to read this threaded comment; however, any edits to it will get removed if the file is opened in a newer version of Excel. Learn more: https://go.microsoft.com/fwlink/?linkid=870924
Comment:
    Table 4, p11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<sst xmlns="http://schemas.openxmlformats.org/spreadsheetml/2006/main" count="8103" uniqueCount="810">
  <si>
    <t>Row sums</t>
  </si>
  <si>
    <t>Col sums</t>
  </si>
  <si>
    <t>Diff</t>
  </si>
  <si>
    <t>aagri</t>
  </si>
  <si>
    <t>afore</t>
  </si>
  <si>
    <t>afish</t>
  </si>
  <si>
    <t>acoal</t>
  </si>
  <si>
    <t>amore</t>
  </si>
  <si>
    <t>aomin</t>
  </si>
  <si>
    <t>afood</t>
  </si>
  <si>
    <t>abevt</t>
  </si>
  <si>
    <t>aweav</t>
  </si>
  <si>
    <t>aknit</t>
  </si>
  <si>
    <t>aleat</t>
  </si>
  <si>
    <t>afoot</t>
  </si>
  <si>
    <t>awood</t>
  </si>
  <si>
    <t>apapr</t>
  </si>
  <si>
    <t>aprnt</t>
  </si>
  <si>
    <t>apetr</t>
  </si>
  <si>
    <t>abchm</t>
  </si>
  <si>
    <t>aochm</t>
  </si>
  <si>
    <t>arubb</t>
  </si>
  <si>
    <t>aplas</t>
  </si>
  <si>
    <t>aglss</t>
  </si>
  <si>
    <t>anmmi</t>
  </si>
  <si>
    <t>abisc</t>
  </si>
  <si>
    <t>anfme</t>
  </si>
  <si>
    <t>afabm</t>
  </si>
  <si>
    <t>amach</t>
  </si>
  <si>
    <t>aemch</t>
  </si>
  <si>
    <t>ardtv</t>
  </si>
  <si>
    <t>amopt</t>
  </si>
  <si>
    <t>amtvp</t>
  </si>
  <si>
    <t>aotrp</t>
  </si>
  <si>
    <t>afurn</t>
  </si>
  <si>
    <t>aomnf</t>
  </si>
  <si>
    <t>aelcg</t>
  </si>
  <si>
    <t>awatd</t>
  </si>
  <si>
    <t>acnst</t>
  </si>
  <si>
    <t>atrad</t>
  </si>
  <si>
    <t>aacct</t>
  </si>
  <si>
    <t>atrnp</t>
  </si>
  <si>
    <t>atrps</t>
  </si>
  <si>
    <t>apost</t>
  </si>
  <si>
    <t>afins</t>
  </si>
  <si>
    <t>ainsp</t>
  </si>
  <si>
    <t>aofin</t>
  </si>
  <si>
    <t>areal</t>
  </si>
  <si>
    <t>arent</t>
  </si>
  <si>
    <t>arsea</t>
  </si>
  <si>
    <t>aobus</t>
  </si>
  <si>
    <t>apuba</t>
  </si>
  <si>
    <t>aeduc</t>
  </si>
  <si>
    <t>aheal</t>
  </si>
  <si>
    <t>aosrv</t>
  </si>
  <si>
    <t>cagri</t>
  </si>
  <si>
    <t>cfore</t>
  </si>
  <si>
    <t>cfish</t>
  </si>
  <si>
    <t>ccoal</t>
  </si>
  <si>
    <t>cmore</t>
  </si>
  <si>
    <t>comin</t>
  </si>
  <si>
    <t>cknit</t>
  </si>
  <si>
    <t>cleat</t>
  </si>
  <si>
    <t>cfoot</t>
  </si>
  <si>
    <t>cwood</t>
  </si>
  <si>
    <t>cprnt</t>
  </si>
  <si>
    <t>cpetr</t>
  </si>
  <si>
    <t>cbchm</t>
  </si>
  <si>
    <t>cplas</t>
  </si>
  <si>
    <t>cnfme</t>
  </si>
  <si>
    <t>crdtv</t>
  </si>
  <si>
    <t>cmtvp</t>
  </si>
  <si>
    <t>cfurn</t>
  </si>
  <si>
    <t>comnf</t>
  </si>
  <si>
    <t>celcg</t>
  </si>
  <si>
    <t>cwatd</t>
  </si>
  <si>
    <t>ccnst</t>
  </si>
  <si>
    <t>ctrad</t>
  </si>
  <si>
    <t>ctrps</t>
  </si>
  <si>
    <t>cpost</t>
  </si>
  <si>
    <t>cfins</t>
  </si>
  <si>
    <t>cinsp</t>
  </si>
  <si>
    <t>cofin</t>
  </si>
  <si>
    <t>creal</t>
  </si>
  <si>
    <t>crent</t>
  </si>
  <si>
    <t>crsea</t>
  </si>
  <si>
    <t>cobus</t>
  </si>
  <si>
    <t>cpuba</t>
  </si>
  <si>
    <t>ceduc</t>
  </si>
  <si>
    <t>cheal</t>
  </si>
  <si>
    <t>cosrv</t>
  </si>
  <si>
    <t>flab-p</t>
  </si>
  <si>
    <t>flab-m</t>
  </si>
  <si>
    <t>flab-s</t>
  </si>
  <si>
    <t>flab-t</t>
  </si>
  <si>
    <t>fcap</t>
  </si>
  <si>
    <t>ent</t>
  </si>
  <si>
    <t>hhd-0</t>
  </si>
  <si>
    <t>hhd-1</t>
  </si>
  <si>
    <t>hhd-2</t>
  </si>
  <si>
    <t>hhd-3</t>
  </si>
  <si>
    <t>hhd-4</t>
  </si>
  <si>
    <t>hhd-5</t>
  </si>
  <si>
    <t>hhd-6</t>
  </si>
  <si>
    <t>hhd-7</t>
  </si>
  <si>
    <t>hhd-8</t>
  </si>
  <si>
    <t>hhd-91</t>
  </si>
  <si>
    <t>hhd-92</t>
  </si>
  <si>
    <t>hhd-93</t>
  </si>
  <si>
    <t>hhd-94</t>
  </si>
  <si>
    <t>hhd-95</t>
  </si>
  <si>
    <t>gov</t>
  </si>
  <si>
    <t>atax</t>
  </si>
  <si>
    <t>dtax</t>
  </si>
  <si>
    <t>mtax</t>
  </si>
  <si>
    <t>stax</t>
  </si>
  <si>
    <t>s-i</t>
  </si>
  <si>
    <t>dstk</t>
  </si>
  <si>
    <t>row</t>
  </si>
  <si>
    <t>total</t>
  </si>
  <si>
    <t>f</t>
  </si>
  <si>
    <t>calc x</t>
  </si>
  <si>
    <t>error</t>
  </si>
  <si>
    <t>constraint</t>
  </si>
  <si>
    <t>selector=1</t>
  </si>
  <si>
    <t>Max Error</t>
  </si>
  <si>
    <t>check</t>
  </si>
  <si>
    <t>dm_endo</t>
  </si>
  <si>
    <t xml:space="preserve">dx </t>
  </si>
  <si>
    <t>unconstr</t>
  </si>
  <si>
    <t>cnstr</t>
  </si>
  <si>
    <t>base</t>
  </si>
  <si>
    <t>Original SAM</t>
  </si>
  <si>
    <t>Country</t>
  </si>
  <si>
    <t>South Africa</t>
  </si>
  <si>
    <t>Year</t>
  </si>
  <si>
    <t>Units</t>
  </si>
  <si>
    <t>Millions of Rand</t>
  </si>
  <si>
    <t>Reference</t>
  </si>
  <si>
    <t>Activities and commodities</t>
  </si>
  <si>
    <t>Code</t>
  </si>
  <si>
    <t>Description</t>
  </si>
  <si>
    <t>Agriculture</t>
  </si>
  <si>
    <t>Forestry</t>
  </si>
  <si>
    <t>Fishing</t>
  </si>
  <si>
    <t>Mining of coal and lignite</t>
  </si>
  <si>
    <t>Mining of metal ores</t>
  </si>
  <si>
    <t>Other mining and quarrying</t>
  </si>
  <si>
    <t>Food</t>
  </si>
  <si>
    <t>Beverages and tobacco</t>
  </si>
  <si>
    <t>Spinning, weaving and finishing of textiles</t>
  </si>
  <si>
    <t>Knitted, crouched fabrics, wearing apparel, fur articles</t>
  </si>
  <si>
    <t>Tanning and dressing of leather</t>
  </si>
  <si>
    <t>Footwear</t>
  </si>
  <si>
    <t>Sawmilling, planing of wood, cork, straw</t>
  </si>
  <si>
    <t>Paper</t>
  </si>
  <si>
    <t>Publishing, printing, recorded media</t>
  </si>
  <si>
    <t>Coke oven, petroleum refineries</t>
  </si>
  <si>
    <t>Nuclear fuel, basic chemicals</t>
  </si>
  <si>
    <t>Other chemical products, man-made fibres</t>
  </si>
  <si>
    <t>Rubber</t>
  </si>
  <si>
    <t>Plastic</t>
  </si>
  <si>
    <t>Glass</t>
  </si>
  <si>
    <t>Non-metallic minerals</t>
  </si>
  <si>
    <t>Basic iron and steel, casting of metals</t>
  </si>
  <si>
    <t>Basic precious and non-ferrous metals</t>
  </si>
  <si>
    <t>Fabricated metal products</t>
  </si>
  <si>
    <t>Machinery and equipment</t>
  </si>
  <si>
    <t>Electrical machinery and apparatus</t>
  </si>
  <si>
    <t>Radio, television, communication equipment and apparatus</t>
  </si>
  <si>
    <t>Medical, precision, optical instruments, watches and clocks</t>
  </si>
  <si>
    <t>Motor vehicles, trailers, parts</t>
  </si>
  <si>
    <t>Other transport equipment</t>
  </si>
  <si>
    <t>Furniture</t>
  </si>
  <si>
    <t>Manufacturing n.e.c, recycling</t>
  </si>
  <si>
    <t>Electricity, gas, steam and hot water supply</t>
  </si>
  <si>
    <t>Collection, purification and distribution of water</t>
  </si>
  <si>
    <t>Construction</t>
  </si>
  <si>
    <t>Hotels and restaurants</t>
  </si>
  <si>
    <t>Auxiliary transport</t>
  </si>
  <si>
    <t>Post and telecommunication</t>
  </si>
  <si>
    <t>Financial intermediation</t>
  </si>
  <si>
    <t>Insurance and pension funding</t>
  </si>
  <si>
    <t>Activities to financial intermediation</t>
  </si>
  <si>
    <t>Real estate activities</t>
  </si>
  <si>
    <t>Renting of machinery and equipment</t>
  </si>
  <si>
    <t>Research and experimental development</t>
  </si>
  <si>
    <t>Other business activities</t>
  </si>
  <si>
    <t>Government</t>
  </si>
  <si>
    <t>Education</t>
  </si>
  <si>
    <t>Health and social work</t>
  </si>
  <si>
    <t xml:space="preserve">Agriculture </t>
  </si>
  <si>
    <t xml:space="preserve">Forestry </t>
  </si>
  <si>
    <t xml:space="preserve">Fishing </t>
  </si>
  <si>
    <t xml:space="preserve">Coal and lignite </t>
  </si>
  <si>
    <t>Metal ores</t>
  </si>
  <si>
    <t>Other minerals</t>
  </si>
  <si>
    <t>Knitting fabrics</t>
  </si>
  <si>
    <t>Leather products</t>
  </si>
  <si>
    <t>Wood products</t>
  </si>
  <si>
    <t>Paper products</t>
  </si>
  <si>
    <t>Printing</t>
  </si>
  <si>
    <t>Petroleum products</t>
  </si>
  <si>
    <t xml:space="preserve">Basic chemicals </t>
  </si>
  <si>
    <t>Electricity and gas</t>
  </si>
  <si>
    <t>Plastic products</t>
  </si>
  <si>
    <t>Non-ferrous metals</t>
  </si>
  <si>
    <t>Radio, television</t>
  </si>
  <si>
    <t xml:space="preserve">Motor vehicles, parts </t>
  </si>
  <si>
    <t>Manufactured products n.e.c.</t>
  </si>
  <si>
    <t xml:space="preserve">Water distribution </t>
  </si>
  <si>
    <t>Trade services</t>
  </si>
  <si>
    <t>Supporting transport services</t>
  </si>
  <si>
    <t>Financial services</t>
  </si>
  <si>
    <t xml:space="preserve">Insurance, pension </t>
  </si>
  <si>
    <t>Other financial services</t>
  </si>
  <si>
    <t>Real estate services</t>
  </si>
  <si>
    <t>Leasing, Rental services</t>
  </si>
  <si>
    <t>Research, development</t>
  </si>
  <si>
    <t>Other business services</t>
  </si>
  <si>
    <t>Public administration</t>
  </si>
  <si>
    <t>Education services</t>
  </si>
  <si>
    <t>Health, social services</t>
  </si>
  <si>
    <t>Other services n.e.c.</t>
  </si>
  <si>
    <t>Margins</t>
  </si>
  <si>
    <t>Labor with primary school education (grades 1-7)</t>
  </si>
  <si>
    <t>Labor with middle school education (grades 8-11)</t>
  </si>
  <si>
    <t>Labor completed sedondary school education (grade 12)</t>
  </si>
  <si>
    <t>Labor with tertiary education (certificates, diplomas or degrees)</t>
  </si>
  <si>
    <t>Capital</t>
  </si>
  <si>
    <t>Enterprises</t>
  </si>
  <si>
    <t>Households - Decile 1</t>
  </si>
  <si>
    <t>Households - Decile 2</t>
  </si>
  <si>
    <t>Households - Decile 3</t>
  </si>
  <si>
    <t>Households - Decile 4</t>
  </si>
  <si>
    <t>Households - Decile 5</t>
  </si>
  <si>
    <t>Households - Decile 6</t>
  </si>
  <si>
    <t>Households - Decile 7</t>
  </si>
  <si>
    <t>Households - Decile 8</t>
  </si>
  <si>
    <t>Households - Decile 9</t>
  </si>
  <si>
    <t>Households - Percentile 90-92</t>
  </si>
  <si>
    <t>Households - Percentile 92-94</t>
  </si>
  <si>
    <t>Households - Percentile 94-96</t>
  </si>
  <si>
    <t>Households - Percentile 96-98</t>
  </si>
  <si>
    <t>Households - Percentile 98-100</t>
  </si>
  <si>
    <t>Activity taxes</t>
  </si>
  <si>
    <t>Direct taxes</t>
  </si>
  <si>
    <t>Import tariffs</t>
  </si>
  <si>
    <t>Sales taxes</t>
  </si>
  <si>
    <t>Savings &amp; investment</t>
  </si>
  <si>
    <t>Change in stocks</t>
  </si>
  <si>
    <t>Rest of world</t>
  </si>
  <si>
    <t>Total</t>
  </si>
  <si>
    <t>dx (unconstr)</t>
  </si>
  <si>
    <t xml:space="preserve"> % off base</t>
  </si>
  <si>
    <t>% off base</t>
  </si>
  <si>
    <t>%pnt diff</t>
  </si>
  <si>
    <t>househ</t>
  </si>
  <si>
    <t>demand</t>
  </si>
  <si>
    <t>export</t>
  </si>
  <si>
    <t>@ fct cst</t>
  </si>
  <si>
    <t>emp</t>
  </si>
  <si>
    <t>Adjusted &amp; Scaled Employment</t>
  </si>
  <si>
    <t>Employment</t>
  </si>
  <si>
    <t>agold</t>
  </si>
  <si>
    <t>awtrd</t>
  </si>
  <si>
    <t>artrd</t>
  </si>
  <si>
    <t>amtvs</t>
  </si>
  <si>
    <t>altrp</t>
  </si>
  <si>
    <t>awtrp</t>
  </si>
  <si>
    <t>aatrp</t>
  </si>
  <si>
    <t>acomp</t>
  </si>
  <si>
    <t>awast</t>
  </si>
  <si>
    <t>amorg</t>
  </si>
  <si>
    <t>arecr</t>
  </si>
  <si>
    <t>aoact</t>
  </si>
  <si>
    <t>anobs</t>
  </si>
  <si>
    <t>Mining of gold and uranium ore</t>
  </si>
  <si>
    <t>Wholesale trade, commission trade</t>
  </si>
  <si>
    <t>Retail trade</t>
  </si>
  <si>
    <t>Sale, maintenance, repair of motor vehicles</t>
  </si>
  <si>
    <t>Land transport, transport via pipe lines</t>
  </si>
  <si>
    <t>Water transport</t>
  </si>
  <si>
    <t>Air transport</t>
  </si>
  <si>
    <t>Computer and related activities</t>
  </si>
  <si>
    <t>Sewerage and refuse disposal</t>
  </si>
  <si>
    <t>Activities of membership organisations</t>
  </si>
  <si>
    <t>Recreational, cultural and sporting activities</t>
  </si>
  <si>
    <t>Other activities</t>
  </si>
  <si>
    <t>Non-observed, informal, non-profit, households,</t>
  </si>
  <si>
    <t>https://www.wider.unu.edu/database/2015-social-accounting-matrix-south-africa</t>
  </si>
  <si>
    <t>NAC</t>
  </si>
  <si>
    <t>OAC</t>
  </si>
  <si>
    <t>A</t>
  </si>
  <si>
    <t>Unique</t>
  </si>
  <si>
    <t>HH - low (d1-d6)</t>
  </si>
  <si>
    <t>HH - high (d7-d10)</t>
  </si>
  <si>
    <t>Act tax</t>
  </si>
  <si>
    <t>Imp tax</t>
  </si>
  <si>
    <t>Sales tax</t>
  </si>
  <si>
    <t>Total tax</t>
  </si>
  <si>
    <t>flab-tot</t>
  </si>
  <si>
    <t>values</t>
  </si>
  <si>
    <t>Bal of Paym</t>
  </si>
  <si>
    <t>rank</t>
  </si>
  <si>
    <t>indirect</t>
  </si>
  <si>
    <t>impact</t>
  </si>
  <si>
    <t xml:space="preserve">indirect </t>
  </si>
  <si>
    <t>impact on</t>
  </si>
  <si>
    <t>base gdp</t>
  </si>
  <si>
    <t>%diff cnstr</t>
  </si>
  <si>
    <t>vs uncnstr</t>
  </si>
  <si>
    <t>http://www.tips.org.za/research-archive/trade-and-industry/centre-for-real-economy-study-crest/item/324-an-econometric-analysis-of-labour-demand-at-an-industry-level-in-south-africa</t>
  </si>
  <si>
    <t>elas tot Emp</t>
  </si>
  <si>
    <t>Empl/X Elasticity</t>
  </si>
  <si>
    <t>Empl HI</t>
  </si>
  <si>
    <t>Empl SK</t>
  </si>
  <si>
    <t>Emp US</t>
  </si>
  <si>
    <t>AAGRI</t>
  </si>
  <si>
    <t>SIC 1 Agriculture, forestry and fishing</t>
  </si>
  <si>
    <t>ACOAL</t>
  </si>
  <si>
    <t>SIC 21 Coal mining</t>
  </si>
  <si>
    <t>AGOLD</t>
  </si>
  <si>
    <t>SIC 23 Gold and uranium ore mining</t>
  </si>
  <si>
    <t>AOTHM</t>
  </si>
  <si>
    <t>SIC 22/24/25/29 Other mining</t>
  </si>
  <si>
    <t>AFOOD</t>
  </si>
  <si>
    <t>SIC 301-304 Food</t>
  </si>
  <si>
    <t>ABEVT</t>
  </si>
  <si>
    <t>SIC 305 Beverages</t>
  </si>
  <si>
    <t>ATEXT</t>
  </si>
  <si>
    <t>SIC 306 Tobacco</t>
  </si>
  <si>
    <t>AAPPA</t>
  </si>
  <si>
    <t>SIC 311-312 Textiles</t>
  </si>
  <si>
    <t>Wearing apparel</t>
  </si>
  <si>
    <t>ALEAT</t>
  </si>
  <si>
    <t>SIC 313-315 Wearing apparel</t>
  </si>
  <si>
    <t>AFOOT</t>
  </si>
  <si>
    <t>SIC 316 Leather and leather products</t>
  </si>
  <si>
    <t>AWOOD</t>
  </si>
  <si>
    <t>SIC 317 Footwear</t>
  </si>
  <si>
    <t>APAPR</t>
  </si>
  <si>
    <t>SIC 321-322 Wood and wood products</t>
  </si>
  <si>
    <t>APRNT</t>
  </si>
  <si>
    <t>SIC 323 Paper and paper products</t>
  </si>
  <si>
    <t>APETR</t>
  </si>
  <si>
    <t>SIC 324-326 Printing, publishing and recorded media</t>
  </si>
  <si>
    <t>ABCHM</t>
  </si>
  <si>
    <t>SIC 331-333 Coke and refined petroleum products</t>
  </si>
  <si>
    <t>AOCHM</t>
  </si>
  <si>
    <t>SIC 334 Basic chemicals</t>
  </si>
  <si>
    <t>ARUBB</t>
  </si>
  <si>
    <t>SIC 335-336 Other chemicals and man-made fibres</t>
  </si>
  <si>
    <t>Other rubber products</t>
  </si>
  <si>
    <t>APLAS</t>
  </si>
  <si>
    <t>SIC 337 Rubber products</t>
  </si>
  <si>
    <t>AGLAS</t>
  </si>
  <si>
    <t>SIC 338 Plastic products</t>
  </si>
  <si>
    <t>Glass products</t>
  </si>
  <si>
    <t>ANMMP</t>
  </si>
  <si>
    <t>SIC 341 Glass and glass products</t>
  </si>
  <si>
    <t>AIRON</t>
  </si>
  <si>
    <t>SIC 342 Non-metallic minerals</t>
  </si>
  <si>
    <t>ANFRM</t>
  </si>
  <si>
    <t>SIC 351 Basic iron and steel</t>
  </si>
  <si>
    <t>AMETP</t>
  </si>
  <si>
    <t>SIC 352 Basic non-ferrous metals</t>
  </si>
  <si>
    <t>AMACH</t>
  </si>
  <si>
    <t>SIC 353-355 Metal products excluding machinery</t>
  </si>
  <si>
    <t>AELMA</t>
  </si>
  <si>
    <t>SIC 356-359 Machinery and equipment</t>
  </si>
  <si>
    <t>Electrical machinery</t>
  </si>
  <si>
    <t>ACOME</t>
  </si>
  <si>
    <t>SIC 361-366 Electrical machinery and apparatus</t>
  </si>
  <si>
    <t>ASCIE</t>
  </si>
  <si>
    <t>SIC 371-373 Television, radio and communication equipment</t>
  </si>
  <si>
    <t>AVEHI</t>
  </si>
  <si>
    <t>SIC 374-376 Professional and scientific equipment</t>
  </si>
  <si>
    <t>ATRNE</t>
  </si>
  <si>
    <t>SIC 381-383 Motor vehicles, parts and accessories</t>
  </si>
  <si>
    <t>AFURN</t>
  </si>
  <si>
    <t>SIC 384-387 Other transport equipment</t>
  </si>
  <si>
    <t>AOTHI</t>
  </si>
  <si>
    <t>SIC 391 Furniture</t>
  </si>
  <si>
    <t>AELEG</t>
  </si>
  <si>
    <t>SIC 392-393 Other manufacturing</t>
  </si>
  <si>
    <t>AWATR</t>
  </si>
  <si>
    <t>SIC 41 Electricity, gas and steam</t>
  </si>
  <si>
    <t>ACONS</t>
  </si>
  <si>
    <t>SIC 42 Water supply</t>
  </si>
  <si>
    <t>ATRAD</t>
  </si>
  <si>
    <t>SIC 51 Building construction</t>
  </si>
  <si>
    <t>AHCAT</t>
  </si>
  <si>
    <t>SIC 52-53 Civil engineering and other construction</t>
  </si>
  <si>
    <t>ATRAN</t>
  </si>
  <si>
    <t>SIC 61-63 Wholesale and retail</t>
  </si>
  <si>
    <t>ACOMM</t>
  </si>
  <si>
    <t>SIC 64 Catering and accommodation services</t>
  </si>
  <si>
    <t>AFINS</t>
  </si>
  <si>
    <t>SIC 71-74 Transport and storage</t>
  </si>
  <si>
    <t>ABUSS</t>
  </si>
  <si>
    <t>SIC 75 Communication</t>
  </si>
  <si>
    <t>AMAOS</t>
  </si>
  <si>
    <t>SIC 81-82 Finance and insurance</t>
  </si>
  <si>
    <t>AOTHP</t>
  </si>
  <si>
    <t>SIC 83-88 Business services</t>
  </si>
  <si>
    <t>AGOVS</t>
  </si>
  <si>
    <t>SIC 93 Medical, dental and veterinary services</t>
  </si>
  <si>
    <t>SIC 94-96 Excluding medical, dental and veterinary services</t>
  </si>
  <si>
    <t>SIC 98 Other producers</t>
  </si>
  <si>
    <t>SIC 99 General government</t>
  </si>
  <si>
    <t>code</t>
  </si>
  <si>
    <t>clani</t>
  </si>
  <si>
    <t>cwatr</t>
  </si>
  <si>
    <t>cmeat</t>
  </si>
  <si>
    <t>cpfis</t>
  </si>
  <si>
    <t>cvege</t>
  </si>
  <si>
    <t>cfrui</t>
  </si>
  <si>
    <t>cfats</t>
  </si>
  <si>
    <t>cdair</t>
  </si>
  <si>
    <t>cgrai</t>
  </si>
  <si>
    <t>cstar</t>
  </si>
  <si>
    <t>cafee</t>
  </si>
  <si>
    <t>cbake</t>
  </si>
  <si>
    <t>csuga</t>
  </si>
  <si>
    <t>cconf</t>
  </si>
  <si>
    <t>cpast</t>
  </si>
  <si>
    <t>cofoo</t>
  </si>
  <si>
    <t>calcb</t>
  </si>
  <si>
    <t>csftd</t>
  </si>
  <si>
    <t>ctoba</t>
  </si>
  <si>
    <t>ctexf</t>
  </si>
  <si>
    <t>ctexm</t>
  </si>
  <si>
    <t>ccarp</t>
  </si>
  <si>
    <t>cotex</t>
  </si>
  <si>
    <t>cwear</t>
  </si>
  <si>
    <t>cpapp</t>
  </si>
  <si>
    <t>cfert</t>
  </si>
  <si>
    <t>cpain</t>
  </si>
  <si>
    <t>cphar</t>
  </si>
  <si>
    <t>csoap</t>
  </si>
  <si>
    <t>coche</t>
  </si>
  <si>
    <t>ctyre</t>
  </si>
  <si>
    <t>corub</t>
  </si>
  <si>
    <t>cglas</t>
  </si>
  <si>
    <t>ccera</t>
  </si>
  <si>
    <t>cclay</t>
  </si>
  <si>
    <t>ccmnt</t>
  </si>
  <si>
    <t>cconc</t>
  </si>
  <si>
    <t>conmp</t>
  </si>
  <si>
    <t>cjewl</t>
  </si>
  <si>
    <t>cwast</t>
  </si>
  <si>
    <t>cirst</t>
  </si>
  <si>
    <t>cstrm</t>
  </si>
  <si>
    <t>ctank</t>
  </si>
  <si>
    <t>cofbm</t>
  </si>
  <si>
    <t>cengt</t>
  </si>
  <si>
    <t>cpump</t>
  </si>
  <si>
    <t>cgear</t>
  </si>
  <si>
    <t>clift</t>
  </si>
  <si>
    <t>cgenm</t>
  </si>
  <si>
    <t>cspcm</t>
  </si>
  <si>
    <t>cdoma</t>
  </si>
  <si>
    <t>coffm</t>
  </si>
  <si>
    <t>celcm</t>
  </si>
  <si>
    <t>cmeda</t>
  </si>
  <si>
    <t>cship</t>
  </si>
  <si>
    <t>crail</t>
  </si>
  <si>
    <t>cairc</t>
  </si>
  <si>
    <t>coteq</t>
  </si>
  <si>
    <t>ccsrv</t>
  </si>
  <si>
    <t>cacco</t>
  </si>
  <si>
    <t>ccats</t>
  </si>
  <si>
    <t>cptrp</t>
  </si>
  <si>
    <t>cftrp</t>
  </si>
  <si>
    <t>celcd</t>
  </si>
  <si>
    <t>clacc</t>
  </si>
  <si>
    <t>ctelc</t>
  </si>
  <si>
    <t>csupp</t>
  </si>
  <si>
    <t>cmnfs</t>
  </si>
  <si>
    <t>trc</t>
  </si>
  <si>
    <t xml:space="preserve">Original SAM </t>
  </si>
  <si>
    <t xml:space="preserve">Live animal </t>
  </si>
  <si>
    <t>Natural water</t>
  </si>
  <si>
    <t xml:space="preserve">Meat </t>
  </si>
  <si>
    <t xml:space="preserve">Fish </t>
  </si>
  <si>
    <t xml:space="preserve">Vegetables </t>
  </si>
  <si>
    <t>Fruit and nuts</t>
  </si>
  <si>
    <t>Oils and fats</t>
  </si>
  <si>
    <t>Dairy products</t>
  </si>
  <si>
    <t>Grain mill products</t>
  </si>
  <si>
    <t>Starches products</t>
  </si>
  <si>
    <t xml:space="preserve">Animal feeding </t>
  </si>
  <si>
    <t>Bakery products</t>
  </si>
  <si>
    <t>Sugar</t>
  </si>
  <si>
    <t>Confectionary products</t>
  </si>
  <si>
    <t>Pasta products</t>
  </si>
  <si>
    <t>Food n.e.c.</t>
  </si>
  <si>
    <t>Alcohol, beverages</t>
  </si>
  <si>
    <t>Soft drinks</t>
  </si>
  <si>
    <t>Tobacco products</t>
  </si>
  <si>
    <t>Textile fabrics</t>
  </si>
  <si>
    <t>Made-up textile, articles</t>
  </si>
  <si>
    <t>Carpets</t>
  </si>
  <si>
    <t>Textile n.e.c.</t>
  </si>
  <si>
    <t>Fertilizers, pesticides</t>
  </si>
  <si>
    <t>Paint, related products</t>
  </si>
  <si>
    <t>Pharmaceutical products</t>
  </si>
  <si>
    <t>Soap, cleaning, perfume</t>
  </si>
  <si>
    <t>Chemical products, n.e.c.</t>
  </si>
  <si>
    <t>Rubber tyres</t>
  </si>
  <si>
    <t>Non-structural ceramic</t>
  </si>
  <si>
    <t>Structure non-refractory clay</t>
  </si>
  <si>
    <t>Plaster, cement</t>
  </si>
  <si>
    <t>Articles of concrete</t>
  </si>
  <si>
    <t>Non-metallic products n.e.c.</t>
  </si>
  <si>
    <t>Jewellery</t>
  </si>
  <si>
    <t>Wastes, scraps</t>
  </si>
  <si>
    <t>Iron, steel products</t>
  </si>
  <si>
    <t>Structural metal products</t>
  </si>
  <si>
    <t>Tanks, reservoirs</t>
  </si>
  <si>
    <t xml:space="preserve">Other fabricated metal </t>
  </si>
  <si>
    <t>Engines, turbines</t>
  </si>
  <si>
    <t>Pumps, compressors</t>
  </si>
  <si>
    <t>Bearings, gears</t>
  </si>
  <si>
    <t>Lifting equipment</t>
  </si>
  <si>
    <t>General machinery</t>
  </si>
  <si>
    <t>Special machinery</t>
  </si>
  <si>
    <t>Domestic appliances</t>
  </si>
  <si>
    <t>Office machinery</t>
  </si>
  <si>
    <t>Medical appliances</t>
  </si>
  <si>
    <t>Ships and boats</t>
  </si>
  <si>
    <t>Railway and trams</t>
  </si>
  <si>
    <t xml:space="preserve">Aircrafts </t>
  </si>
  <si>
    <t>Construction services</t>
  </si>
  <si>
    <t xml:space="preserve">Accommodation </t>
  </si>
  <si>
    <t>Catering services</t>
  </si>
  <si>
    <t>Postal,  courier services</t>
  </si>
  <si>
    <t xml:space="preserve">Electricity distribution </t>
  </si>
  <si>
    <t xml:space="preserve">Legal, accounting </t>
  </si>
  <si>
    <t>Telecommunications</t>
  </si>
  <si>
    <t>Support services</t>
  </si>
  <si>
    <t>Manufactured services n.e.c.</t>
  </si>
  <si>
    <t>df_2</t>
  </si>
  <si>
    <t xml:space="preserve">Passenger transport </t>
  </si>
  <si>
    <t xml:space="preserve">Freight transport </t>
  </si>
  <si>
    <t>m_exo</t>
  </si>
  <si>
    <t>m_endo</t>
  </si>
  <si>
    <t>Moolman</t>
  </si>
  <si>
    <t>#</t>
  </si>
  <si>
    <t>Derived from Moolman ==========================================&gt;&gt;</t>
  </si>
  <si>
    <t>HH - total</t>
  </si>
  <si>
    <t>govt</t>
  </si>
  <si>
    <t>expend</t>
  </si>
  <si>
    <t>gdfi</t>
  </si>
  <si>
    <t xml:space="preserve">total </t>
  </si>
  <si>
    <t>shock</t>
  </si>
  <si>
    <t>scen 1</t>
  </si>
  <si>
    <t>fd</t>
  </si>
  <si>
    <t>base final demand</t>
  </si>
  <si>
    <t>% impact on final demand</t>
  </si>
  <si>
    <t>absolute impact on final demand</t>
  </si>
  <si>
    <t>fd (implied)</t>
  </si>
  <si>
    <t>Exports</t>
  </si>
  <si>
    <t>GE</t>
  </si>
  <si>
    <t>GDFI</t>
  </si>
  <si>
    <t>DSTK</t>
  </si>
  <si>
    <t>GDP @ market prices</t>
  </si>
  <si>
    <t>GDP @ factor cost</t>
  </si>
  <si>
    <t>Error in GDP accounting</t>
  </si>
  <si>
    <t>change</t>
  </si>
  <si>
    <t>impact as</t>
  </si>
  <si>
    <t>imp g&amp;s</t>
  </si>
  <si>
    <t>Percent change</t>
  </si>
  <si>
    <t>Gross (activity) output @ basic prices</t>
  </si>
  <si>
    <t xml:space="preserve">final </t>
  </si>
  <si>
    <t>High Level Post-Impacts on Exogenous Model Variables</t>
  </si>
  <si>
    <t>rank on</t>
  </si>
  <si>
    <t>emp flab-p</t>
  </si>
  <si>
    <t>emp flab-m</t>
  </si>
  <si>
    <t>emp flab-s</t>
  </si>
  <si>
    <t>emp flab-t</t>
  </si>
  <si>
    <t>emp total</t>
  </si>
  <si>
    <t>emp values</t>
  </si>
  <si>
    <t>gdp</t>
  </si>
  <si>
    <t>gdp @ fc</t>
  </si>
  <si>
    <t>exogenous</t>
  </si>
  <si>
    <t>1st round</t>
  </si>
  <si>
    <t>act impct</t>
  </si>
  <si>
    <t>endog</t>
  </si>
  <si>
    <t>rank indir</t>
  </si>
  <si>
    <t>pce</t>
  </si>
  <si>
    <t>ge</t>
  </si>
  <si>
    <t>exp</t>
  </si>
  <si>
    <t>Imports</t>
  </si>
  <si>
    <t>Base Values</t>
  </si>
  <si>
    <t>df</t>
  </si>
  <si>
    <t>Agriculture, forestry and fishing</t>
  </si>
  <si>
    <t>Mining and quarrying</t>
  </si>
  <si>
    <t>Manufacturing</t>
  </si>
  <si>
    <t>Electricity, gas and water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</si>
  <si>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</si>
  <si>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</si>
  <si>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</si>
  <si>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</si>
  <si>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</si>
  <si>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Constr</t>
  </si>
  <si>
    <t>adjustment factor</t>
  </si>
  <si>
    <t>1 Digit sector GDP categories</t>
  </si>
  <si>
    <t>full impact</t>
  </si>
  <si>
    <t>ind impact</t>
  </si>
  <si>
    <t>Mining</t>
  </si>
  <si>
    <t>Manufc</t>
  </si>
  <si>
    <t>Utilit</t>
  </si>
  <si>
    <t>Fin&amp;bs</t>
  </si>
  <si>
    <t>Pubadm</t>
  </si>
  <si>
    <t>Othsrv</t>
  </si>
  <si>
    <t>Trnspr</t>
  </si>
  <si>
    <t>Trdacc</t>
  </si>
  <si>
    <t>full endog</t>
  </si>
  <si>
    <t>Agr&amp;ff</t>
  </si>
  <si>
    <t>full impact on employment</t>
  </si>
  <si>
    <t>Full impact on gdp @ factor costs</t>
  </si>
  <si>
    <t>Gross Operating Surplus</t>
  </si>
  <si>
    <t>GDP @ basic prices</t>
  </si>
  <si>
    <t>Direct Tax</t>
  </si>
  <si>
    <t>GDP</t>
  </si>
  <si>
    <t>Expend</t>
  </si>
  <si>
    <t xml:space="preserve">GDP </t>
  </si>
  <si>
    <t>Income</t>
  </si>
  <si>
    <t>Impacts1</t>
  </si>
  <si>
    <t>Impacts2</t>
  </si>
  <si>
    <t>Impacts3</t>
  </si>
  <si>
    <t>target %ch in GDP component</t>
  </si>
  <si>
    <t>I1</t>
  </si>
  <si>
    <t>I2</t>
  </si>
  <si>
    <t>I3</t>
  </si>
  <si>
    <t>I4</t>
  </si>
  <si>
    <t>I5</t>
  </si>
  <si>
    <t>I6</t>
  </si>
  <si>
    <t>I7</t>
  </si>
  <si>
    <t>I8</t>
  </si>
  <si>
    <t>I9</t>
  </si>
  <si>
    <t>I10</t>
  </si>
  <si>
    <t>I11</t>
  </si>
  <si>
    <t>I12</t>
  </si>
  <si>
    <t>I13</t>
  </si>
  <si>
    <t>I14</t>
  </si>
  <si>
    <t>I15</t>
  </si>
  <si>
    <t>I16</t>
  </si>
  <si>
    <t>I17</t>
  </si>
  <si>
    <t>I18</t>
  </si>
  <si>
    <t>I19</t>
  </si>
  <si>
    <t>I20</t>
  </si>
  <si>
    <t>I21</t>
  </si>
  <si>
    <t>I22</t>
  </si>
  <si>
    <t>I23</t>
  </si>
  <si>
    <t>I24</t>
  </si>
  <si>
    <t>I25</t>
  </si>
  <si>
    <t>I26</t>
  </si>
  <si>
    <t>I27</t>
  </si>
  <si>
    <t>I28</t>
  </si>
  <si>
    <t>I29</t>
  </si>
  <si>
    <t>I30</t>
  </si>
  <si>
    <t>I31</t>
  </si>
  <si>
    <t>I32</t>
  </si>
  <si>
    <t>I33</t>
  </si>
  <si>
    <t>I34</t>
  </si>
  <si>
    <t>I35</t>
  </si>
  <si>
    <t>I36</t>
  </si>
  <si>
    <t>I37</t>
  </si>
  <si>
    <t>I38</t>
  </si>
  <si>
    <t>I39</t>
  </si>
  <si>
    <t>I40</t>
  </si>
  <si>
    <t>I41</t>
  </si>
  <si>
    <t>I42</t>
  </si>
  <si>
    <t>I43</t>
  </si>
  <si>
    <t>I44</t>
  </si>
  <si>
    <t>I45</t>
  </si>
  <si>
    <t>I46</t>
  </si>
  <si>
    <t>I47</t>
  </si>
  <si>
    <t>I48</t>
  </si>
  <si>
    <t>I49</t>
  </si>
  <si>
    <t>I50</t>
  </si>
  <si>
    <t>I51</t>
  </si>
  <si>
    <t>I52</t>
  </si>
  <si>
    <t>I53</t>
  </si>
  <si>
    <t>I54</t>
  </si>
  <si>
    <t>I55</t>
  </si>
  <si>
    <t>I56</t>
  </si>
  <si>
    <t>I57</t>
  </si>
  <si>
    <t>I58</t>
  </si>
  <si>
    <t>I59</t>
  </si>
  <si>
    <t>I60</t>
  </si>
  <si>
    <t>I61</t>
  </si>
  <si>
    <t>I62</t>
  </si>
  <si>
    <t>First round impact on gdp @ factor costs</t>
  </si>
  <si>
    <t>PCE</t>
  </si>
  <si>
    <t>Total Wages &amp; Salaries</t>
  </si>
  <si>
    <t>W&amp;S of Prim Educ Employed</t>
  </si>
  <si>
    <t>W&amp;S of Midd Educ Employed</t>
  </si>
  <si>
    <t>W&amp;S of Second Educ Employed</t>
  </si>
  <si>
    <t>W&amp;S of Tert Educ Employed</t>
  </si>
  <si>
    <t>&lt;== % shares</t>
  </si>
  <si>
    <t>base level</t>
  </si>
  <si>
    <t>Absolute Impact on</t>
  </si>
  <si>
    <t>Q1</t>
  </si>
  <si>
    <t>Q2</t>
  </si>
  <si>
    <t>Q3</t>
  </si>
  <si>
    <t>Q4</t>
  </si>
  <si>
    <t>Annualised % change</t>
  </si>
  <si>
    <t>Annualised quarterly change (Rm)</t>
  </si>
  <si>
    <t>Rm</t>
  </si>
  <si>
    <t>Supply Shock</t>
  </si>
  <si>
    <t>Consumption</t>
  </si>
  <si>
    <t>Investment</t>
  </si>
  <si>
    <t>Annualised Q on Q growth rate</t>
  </si>
  <si>
    <t>These shocks go into each quarter</t>
  </si>
  <si>
    <t>C</t>
  </si>
  <si>
    <t>I</t>
  </si>
  <si>
    <t>G</t>
  </si>
  <si>
    <t>E</t>
  </si>
  <si>
    <t>scaling factor for adjusting each type of shock</t>
  </si>
  <si>
    <t>Sim_1</t>
  </si>
  <si>
    <t>Sim1: Supply Shock</t>
  </si>
  <si>
    <t>Sim_2</t>
  </si>
  <si>
    <t>Sim_3</t>
  </si>
  <si>
    <t>Sim_4</t>
  </si>
  <si>
    <t>Sim_5</t>
  </si>
  <si>
    <t>Supply Shock with tourism</t>
  </si>
  <si>
    <t>Sim2 + exports</t>
  </si>
  <si>
    <t>Sim 2: Supply shock with tourism demand down</t>
  </si>
  <si>
    <t>Sim 3: Sim2 + Export Shock</t>
  </si>
  <si>
    <t>Select initial shock to be implemented</t>
  </si>
  <si>
    <t>Select proportion of full impact shock for each component  in the quarter --&gt;</t>
  </si>
  <si>
    <t>Quarter weights</t>
  </si>
  <si>
    <t>Summary Results</t>
  </si>
  <si>
    <t>Do Not Change</t>
  </si>
  <si>
    <t>Click on R2 to get drop down to select Sim</t>
  </si>
  <si>
    <t>Ann-ual</t>
  </si>
  <si>
    <t>%sh in base</t>
  </si>
  <si>
    <t xml:space="preserve">%ch in </t>
  </si>
  <si>
    <t>cntrib to %ch</t>
  </si>
  <si>
    <t xml:space="preserve">rnk cntrb to </t>
  </si>
  <si>
    <t>%sh in</t>
  </si>
  <si>
    <t>%ch</t>
  </si>
  <si>
    <t>%ch in gdp fc</t>
  </si>
  <si>
    <t>in gdp @ fc</t>
  </si>
  <si>
    <t>total emp</t>
  </si>
  <si>
    <t>tot emp</t>
  </si>
  <si>
    <t>in tot emp</t>
  </si>
  <si>
    <t>%ch tot emp</t>
  </si>
  <si>
    <t>Sim3 + investment</t>
  </si>
  <si>
    <t>Sim5  recovery Scenario 3 Q3</t>
  </si>
  <si>
    <t>2015 South Africa SAM</t>
  </si>
  <si>
    <t>if</t>
  </si>
  <si>
    <t>&gt;100% =&gt;1</t>
  </si>
  <si>
    <t>Warning Δfd &gt; 100% ==&gt;1</t>
  </si>
  <si>
    <t>Bal of Paym (as % of pre-crises + shock GDP)</t>
  </si>
  <si>
    <t>Sim5 Q4 recovery Scenario 3</t>
  </si>
  <si>
    <t>Sim 4: Sim 3 + Inv Shock</t>
  </si>
  <si>
    <t>Shock for quarter</t>
  </si>
  <si>
    <t>Sim5  recovery Scenario 3 Q2</t>
  </si>
  <si>
    <t>Sim_7: ENTER YOUR OWN SHOCKS HERE</t>
  </si>
  <si>
    <t>Sim_6: ENTER YOUR OWN SHOCKS HERE</t>
  </si>
  <si>
    <t>Sim_6</t>
  </si>
  <si>
    <t>Sim_7</t>
  </si>
  <si>
    <t>For user entered shocks</t>
  </si>
  <si>
    <t>%ch in emp</t>
  </si>
  <si>
    <t>LB</t>
  </si>
  <si>
    <t>Exp</t>
  </si>
  <si>
    <t>ad</t>
  </si>
  <si>
    <t>Sim 5</t>
  </si>
  <si>
    <t>Sheets</t>
  </si>
  <si>
    <t>Readme</t>
  </si>
  <si>
    <t>Notes</t>
  </si>
  <si>
    <t>Employment Data</t>
  </si>
  <si>
    <t>Empl Elast</t>
  </si>
  <si>
    <t>Employment Elasticities</t>
  </si>
  <si>
    <t>Headline Summary Results</t>
  </si>
  <si>
    <t>AveQ1-4Impacts</t>
  </si>
  <si>
    <t>Detailed Period Average Summary Results</t>
  </si>
  <si>
    <t>Q1BaseShocks</t>
  </si>
  <si>
    <t>Quarter 1 Development of Basic Shocks</t>
  </si>
  <si>
    <t>Q1Shock</t>
  </si>
  <si>
    <t>Quarter 1: Preparation of Shock for Model Inputs</t>
  </si>
  <si>
    <t>Q1Impacts</t>
  </si>
  <si>
    <t>Quarter 1: Scenario Modelling</t>
  </si>
  <si>
    <t>Q2BaseShocks</t>
  </si>
  <si>
    <t>Quarter 2 Development of Basic Shocks</t>
  </si>
  <si>
    <t>Q2Shock</t>
  </si>
  <si>
    <t>Quarter 2: Preparation of Shock for Model Inputs</t>
  </si>
  <si>
    <t>Q2Impacts</t>
  </si>
  <si>
    <t>Quarter 2: Scenario Modelling</t>
  </si>
  <si>
    <t>Q3BaseShocks</t>
  </si>
  <si>
    <t>Quarter 3 Development of Basic Shocks</t>
  </si>
  <si>
    <t>Q3Shock</t>
  </si>
  <si>
    <t>Quarter 3: Preparation of Shock for Model Inputs</t>
  </si>
  <si>
    <t>Q3Impacts</t>
  </si>
  <si>
    <t>Quarter 3: Scenario Modelling</t>
  </si>
  <si>
    <t>Q4BaseShocks</t>
  </si>
  <si>
    <t>Quarter 4 Development of Basic Shocks</t>
  </si>
  <si>
    <t>Q4Shock</t>
  </si>
  <si>
    <t>Quarter 4: Preparation of Shock for Model Inputs</t>
  </si>
  <si>
    <t>Q4Impacts</t>
  </si>
  <si>
    <t>Quarter 4: Scenario Modelling</t>
  </si>
  <si>
    <t>SAM and Preps</t>
  </si>
  <si>
    <t>SAM Data</t>
  </si>
  <si>
    <t>These are the shock options.
Select in R2</t>
  </si>
  <si>
    <t>Do not 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</si>
</sst>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#,##0.0"/>
    <numFmt numFmtId="168" formatCode="#,##0.000"/>
    <numFmt numFmtId="169" formatCode="0.0E+00"/>
    <numFmt numFmtId="170" formatCode="0.0"/>
    <numFmt numFmtId="171" formatCode="#,##0.0000"/>
  </numFmts>
  <fonts count="3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0"/>
      <name val="Arial Narrow"/>
      <family val="2"/>
    </font>
    <font>
      <sz val="10"/>
      <color rgb="FFFF0000"/>
      <name val="Arial Narrow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9"/>
      <color theme="1"/>
      <name val="Arial Narrow"/>
      <family val="2"/>
    </font>
    <font>
      <b/>
      <sz val="10"/>
      <color rgb="FFFFFF00"/>
      <name val="Arial Narrow"/>
      <family val="2"/>
    </font>
    <font>
      <sz val="10"/>
      <color rgb="FF222222"/>
      <name val="Arial Narrow"/>
      <family val="2"/>
    </font>
    <font>
      <b/>
      <sz val="10"/>
      <color rgb="FFFF0000"/>
      <name val="Arial Narrow"/>
      <family val="2"/>
    </font>
    <font>
      <sz val="10"/>
      <color rgb="FFFFFF00"/>
      <name val="Arial Narrow"/>
      <family val="2"/>
    </font>
    <font>
      <sz val="10"/>
      <color theme="0" tint="-0.34998626667073579"/>
      <name val="Arial Narrow"/>
      <family val="2"/>
    </font>
    <font>
      <sz val="11"/>
      <color theme="1"/>
      <name val="Arial Narrow"/>
      <family val="2"/>
    </font>
    <font>
      <u/>
      <sz val="11"/>
      <color theme="10"/>
      <name val="Arial Narrow"/>
      <family val="2"/>
    </font>
    <font>
      <b/>
      <sz val="10"/>
      <color indexed="10"/>
      <name val="Arial Narrow"/>
      <family val="2"/>
    </font>
    <font>
      <sz val="8"/>
      <name val="Arial"/>
      <family val="2"/>
    </font>
    <font>
      <b/>
      <sz val="12"/>
      <color rgb="FFFF0000"/>
      <name val="Arial Narrow"/>
      <family val="2"/>
    </font>
    <font>
      <sz val="10"/>
      <color theme="2" tint="-0.499984740745262"/>
      <name val="Arial Narrow"/>
      <family val="2"/>
    </font>
    <font>
      <sz val="8"/>
      <color theme="2" tint="-0.499984740745262"/>
      <name val="Arial Narrow"/>
      <family val="2"/>
    </font>
    <font>
      <b/>
      <sz val="10"/>
      <color rgb="FF222222"/>
      <name val="Arial Narrow"/>
      <family val="2"/>
    </font>
    <font>
      <b/>
      <sz val="10"/>
      <color rgb="FF006600"/>
      <name val="Arial Narrow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66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165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/>
    <xf numFmtId="0" fontId="9" fillId="0" borderId="0" applyNumberFormat="0" applyFill="0" applyBorder="0" applyAlignment="0" applyProtection="0"/>
    <xf numFmtId="0" fontId="7" fillId="0" borderId="0"/>
    <xf numFmtId="0" fontId="6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339">
    <xf numFmtId="0" fontId="0" fillId="0" borderId="0" xfId="0"/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left"/>
    </xf>
    <xf numFmtId="0" fontId="12" fillId="0" borderId="0" xfId="0" applyFont="1"/>
    <xf numFmtId="0" fontId="15" fillId="0" borderId="1" xfId="0" applyFont="1" applyBorder="1" applyAlignment="1"/>
    <xf numFmtId="3" fontId="16" fillId="0" borderId="0" xfId="0" applyNumberFormat="1" applyFont="1"/>
    <xf numFmtId="0" fontId="17" fillId="0" borderId="0" xfId="0" applyFont="1" applyAlignment="1">
      <alignment vertical="center"/>
    </xf>
    <xf numFmtId="0" fontId="18" fillId="16" borderId="0" xfId="0" applyFont="1" applyFill="1"/>
    <xf numFmtId="0" fontId="18" fillId="16" borderId="0" xfId="0" applyFont="1" applyFill="1" applyAlignment="1">
      <alignment horizontal="right" vertical="top" wrapText="1"/>
    </xf>
    <xf numFmtId="0" fontId="18" fillId="16" borderId="0" xfId="0" applyFont="1" applyFill="1" applyAlignment="1">
      <alignment vertical="top"/>
    </xf>
    <xf numFmtId="0" fontId="16" fillId="10" borderId="0" xfId="0" applyFont="1" applyFill="1"/>
    <xf numFmtId="3" fontId="16" fillId="20" borderId="0" xfId="0" applyNumberFormat="1" applyFont="1" applyFill="1"/>
    <xf numFmtId="0" fontId="16" fillId="5" borderId="0" xfId="0" quotePrefix="1" applyFont="1" applyFill="1"/>
    <xf numFmtId="3" fontId="16" fillId="21" borderId="0" xfId="0" applyNumberFormat="1" applyFont="1" applyFill="1"/>
    <xf numFmtId="0" fontId="19" fillId="0" borderId="0" xfId="0" applyFont="1"/>
    <xf numFmtId="0" fontId="16" fillId="5" borderId="0" xfId="0" applyFont="1" applyFill="1"/>
    <xf numFmtId="0" fontId="15" fillId="5" borderId="0" xfId="0" applyFont="1" applyFill="1" applyAlignment="1">
      <alignment horizontal="right"/>
    </xf>
    <xf numFmtId="0" fontId="14" fillId="5" borderId="0" xfId="0" applyFont="1" applyFill="1" applyAlignment="1">
      <alignment horizontal="right"/>
    </xf>
    <xf numFmtId="0" fontId="15" fillId="10" borderId="0" xfId="0" applyFont="1" applyFill="1" applyAlignment="1">
      <alignment horizontal="right"/>
    </xf>
    <xf numFmtId="0" fontId="14" fillId="10" borderId="0" xfId="0" applyFont="1" applyFill="1" applyAlignment="1">
      <alignment horizontal="right"/>
    </xf>
    <xf numFmtId="0" fontId="15" fillId="12" borderId="0" xfId="0" applyFont="1" applyFill="1" applyAlignment="1">
      <alignment horizontal="right"/>
    </xf>
    <xf numFmtId="0" fontId="15" fillId="5" borderId="0" xfId="0" quotePrefix="1" applyFont="1" applyFill="1" applyAlignment="1">
      <alignment horizontal="right"/>
    </xf>
    <xf numFmtId="0" fontId="16" fillId="10" borderId="0" xfId="0" quotePrefix="1" applyFont="1" applyFill="1"/>
    <xf numFmtId="3" fontId="16" fillId="6" borderId="0" xfId="0" applyNumberFormat="1" applyFont="1" applyFill="1"/>
    <xf numFmtId="3" fontId="16" fillId="13" borderId="0" xfId="0" applyNumberFormat="1" applyFont="1" applyFill="1"/>
    <xf numFmtId="0" fontId="16" fillId="11" borderId="0" xfId="0" applyFont="1" applyFill="1"/>
    <xf numFmtId="3" fontId="16" fillId="19" borderId="0" xfId="0" applyNumberFormat="1" applyFont="1" applyFill="1"/>
    <xf numFmtId="3" fontId="16" fillId="11" borderId="0" xfId="0" applyNumberFormat="1" applyFont="1" applyFill="1"/>
    <xf numFmtId="2" fontId="16" fillId="11" borderId="0" xfId="0" applyNumberFormat="1" applyFont="1" applyFill="1"/>
    <xf numFmtId="167" fontId="16" fillId="11" borderId="0" xfId="2" applyNumberFormat="1" applyFont="1" applyFill="1"/>
    <xf numFmtId="167" fontId="16" fillId="11" borderId="0" xfId="0" applyNumberFormat="1" applyFont="1" applyFill="1"/>
    <xf numFmtId="170" fontId="16" fillId="11" borderId="0" xfId="0" applyNumberFormat="1" applyFont="1" applyFill="1"/>
    <xf numFmtId="3" fontId="16" fillId="0" borderId="0" xfId="2" applyNumberFormat="1" applyFont="1"/>
    <xf numFmtId="4" fontId="16" fillId="0" borderId="0" xfId="0" applyNumberFormat="1" applyFont="1"/>
    <xf numFmtId="4" fontId="16" fillId="11" borderId="0" xfId="0" applyNumberFormat="1" applyFont="1" applyFill="1"/>
    <xf numFmtId="167" fontId="16" fillId="0" borderId="0" xfId="2" applyNumberFormat="1" applyFont="1"/>
    <xf numFmtId="3" fontId="15" fillId="5" borderId="0" xfId="0" quotePrefix="1" applyNumberFormat="1" applyFont="1" applyFill="1"/>
    <xf numFmtId="3" fontId="15" fillId="5" borderId="0" xfId="0" applyNumberFormat="1" applyFont="1" applyFill="1" applyAlignment="1">
      <alignment horizontal="right"/>
    </xf>
    <xf numFmtId="0" fontId="16" fillId="0" borderId="0" xfId="0" applyFont="1" applyFill="1"/>
    <xf numFmtId="3" fontId="16" fillId="0" borderId="0" xfId="0" applyNumberFormat="1" applyFont="1" applyFill="1"/>
    <xf numFmtId="167" fontId="20" fillId="0" borderId="0" xfId="0" applyNumberFormat="1" applyFont="1"/>
    <xf numFmtId="167" fontId="16" fillId="0" borderId="0" xfId="0" applyNumberFormat="1" applyFont="1"/>
    <xf numFmtId="4" fontId="16" fillId="0" borderId="0" xfId="0" applyNumberFormat="1" applyFont="1" applyFill="1"/>
    <xf numFmtId="167" fontId="16" fillId="0" borderId="0" xfId="0" applyNumberFormat="1" applyFont="1" applyFill="1"/>
    <xf numFmtId="170" fontId="16" fillId="0" borderId="0" xfId="0" applyNumberFormat="1" applyFont="1" applyFill="1"/>
    <xf numFmtId="3" fontId="20" fillId="2" borderId="0" xfId="0" applyNumberFormat="1" applyFont="1" applyFill="1"/>
    <xf numFmtId="0" fontId="3" fillId="7" borderId="0" xfId="8" applyFont="1" applyFill="1"/>
    <xf numFmtId="0" fontId="3" fillId="16" borderId="0" xfId="8" applyFont="1" applyFill="1" applyAlignment="1">
      <alignment horizontal="center" vertical="center" wrapText="1"/>
    </xf>
    <xf numFmtId="0" fontId="3" fillId="0" borderId="0" xfId="8" applyFont="1"/>
    <xf numFmtId="0" fontId="21" fillId="16" borderId="0" xfId="8" applyFont="1" applyFill="1" applyAlignment="1">
      <alignment horizontal="right"/>
    </xf>
    <xf numFmtId="0" fontId="3" fillId="7" borderId="0" xfId="8" applyFont="1" applyFill="1" applyAlignment="1">
      <alignment horizontal="center" vertical="center"/>
    </xf>
    <xf numFmtId="0" fontId="3" fillId="8" borderId="0" xfId="8" applyFont="1" applyFill="1" applyAlignment="1">
      <alignment horizontal="center" vertical="center"/>
    </xf>
    <xf numFmtId="0" fontId="3" fillId="10" borderId="0" xfId="8" applyFont="1" applyFill="1" applyAlignment="1">
      <alignment horizontal="center" vertical="center"/>
    </xf>
    <xf numFmtId="0" fontId="3" fillId="14" borderId="0" xfId="8" applyFont="1" applyFill="1" applyAlignment="1">
      <alignment horizontal="center" vertical="center"/>
    </xf>
    <xf numFmtId="0" fontId="21" fillId="16" borderId="0" xfId="8" applyFont="1" applyFill="1" applyAlignment="1">
      <alignment horizontal="center" vertical="center"/>
    </xf>
    <xf numFmtId="0" fontId="3" fillId="0" borderId="0" xfId="8" applyFont="1" applyAlignment="1">
      <alignment horizontal="center" vertical="center"/>
    </xf>
    <xf numFmtId="3" fontId="3" fillId="9" borderId="0" xfId="8" applyNumberFormat="1" applyFont="1" applyFill="1"/>
    <xf numFmtId="167" fontId="3" fillId="6" borderId="0" xfId="8" applyNumberFormat="1" applyFont="1" applyFill="1"/>
    <xf numFmtId="0" fontId="3" fillId="15" borderId="0" xfId="8" applyFont="1" applyFill="1"/>
    <xf numFmtId="3" fontId="14" fillId="15" borderId="0" xfId="8" applyNumberFormat="1" applyFont="1" applyFill="1"/>
    <xf numFmtId="3" fontId="14" fillId="17" borderId="0" xfId="8" applyNumberFormat="1" applyFont="1" applyFill="1"/>
    <xf numFmtId="0" fontId="3" fillId="0" borderId="0" xfId="8" quotePrefix="1" applyFont="1"/>
    <xf numFmtId="0" fontId="16" fillId="15" borderId="0" xfId="0" applyFont="1" applyFill="1"/>
    <xf numFmtId="3" fontId="3" fillId="15" borderId="0" xfId="8" applyNumberFormat="1" applyFont="1" applyFill="1"/>
    <xf numFmtId="3" fontId="3" fillId="7" borderId="0" xfId="8" applyNumberFormat="1" applyFont="1" applyFill="1"/>
    <xf numFmtId="170" fontId="3" fillId="0" borderId="0" xfId="8" applyNumberFormat="1" applyFont="1"/>
    <xf numFmtId="0" fontId="22" fillId="0" borderId="0" xfId="0" applyFont="1"/>
    <xf numFmtId="167" fontId="3" fillId="0" borderId="0" xfId="8" applyNumberFormat="1" applyFont="1"/>
    <xf numFmtId="0" fontId="23" fillId="13" borderId="0" xfId="8" applyFont="1" applyFill="1" applyAlignment="1">
      <alignment vertical="top"/>
    </xf>
    <xf numFmtId="0" fontId="23" fillId="13" borderId="0" xfId="8" applyFont="1" applyFill="1"/>
    <xf numFmtId="0" fontId="23" fillId="0" borderId="0" xfId="8" applyFont="1"/>
    <xf numFmtId="0" fontId="24" fillId="13" borderId="0" xfId="7" applyFont="1" applyFill="1" applyAlignment="1">
      <alignment vertical="top" wrapText="1"/>
    </xf>
    <xf numFmtId="0" fontId="23" fillId="13" borderId="0" xfId="8" applyFont="1" applyFill="1" applyAlignment="1">
      <alignment horizontal="center" vertical="top" wrapText="1"/>
    </xf>
    <xf numFmtId="0" fontId="23" fillId="7" borderId="0" xfId="8" applyFont="1" applyFill="1"/>
    <xf numFmtId="0" fontId="3" fillId="7" borderId="0" xfId="9" applyFont="1" applyFill="1"/>
    <xf numFmtId="0" fontId="23" fillId="7" borderId="0" xfId="8" applyFont="1" applyFill="1" applyAlignment="1">
      <alignment horizontal="right"/>
    </xf>
    <xf numFmtId="4" fontId="3" fillId="0" borderId="0" xfId="9" applyNumberFormat="1" applyFont="1"/>
    <xf numFmtId="0" fontId="23" fillId="10" borderId="0" xfId="8" applyFont="1" applyFill="1"/>
    <xf numFmtId="168" fontId="23" fillId="11" borderId="0" xfId="8" applyNumberFormat="1" applyFont="1" applyFill="1"/>
    <xf numFmtId="0" fontId="3" fillId="6" borderId="0" xfId="3" applyFont="1" applyFill="1"/>
    <xf numFmtId="0" fontId="16" fillId="6" borderId="0" xfId="0" applyFont="1" applyFill="1"/>
    <xf numFmtId="0" fontId="3" fillId="0" borderId="0" xfId="3" applyFont="1"/>
    <xf numFmtId="0" fontId="3" fillId="8" borderId="0" xfId="3" applyFont="1" applyFill="1" applyAlignment="1">
      <alignment horizontal="left" vertical="top" wrapText="1"/>
    </xf>
    <xf numFmtId="0" fontId="3" fillId="7" borderId="0" xfId="3" applyFont="1" applyFill="1" applyAlignment="1">
      <alignment horizontal="center" vertical="top" wrapText="1"/>
    </xf>
    <xf numFmtId="0" fontId="16" fillId="9" borderId="0" xfId="0" applyFont="1" applyFill="1"/>
    <xf numFmtId="0" fontId="16" fillId="7" borderId="0" xfId="0" applyFont="1" applyFill="1" applyAlignment="1">
      <alignment horizontal="center"/>
    </xf>
    <xf numFmtId="0" fontId="3" fillId="7" borderId="0" xfId="3" applyFont="1" applyFill="1"/>
    <xf numFmtId="3" fontId="3" fillId="0" borderId="0" xfId="3" applyNumberFormat="1" applyFont="1"/>
    <xf numFmtId="3" fontId="3" fillId="7" borderId="0" xfId="3" applyNumberFormat="1" applyFont="1" applyFill="1"/>
    <xf numFmtId="0" fontId="16" fillId="7" borderId="0" xfId="0" applyFont="1" applyFill="1"/>
    <xf numFmtId="3" fontId="16" fillId="7" borderId="0" xfId="0" applyNumberFormat="1" applyFont="1" applyFill="1"/>
    <xf numFmtId="169" fontId="16" fillId="0" borderId="0" xfId="0" applyNumberFormat="1" applyFont="1"/>
    <xf numFmtId="0" fontId="13" fillId="0" borderId="0" xfId="0" applyFont="1"/>
    <xf numFmtId="3" fontId="13" fillId="0" borderId="0" xfId="0" applyNumberFormat="1" applyFont="1"/>
    <xf numFmtId="0" fontId="15" fillId="2" borderId="0" xfId="0" applyFont="1" applyFill="1" applyAlignment="1">
      <alignment horizontal="right"/>
    </xf>
    <xf numFmtId="166" fontId="13" fillId="0" borderId="0" xfId="1" applyNumberFormat="1" applyFont="1"/>
    <xf numFmtId="169" fontId="18" fillId="4" borderId="0" xfId="0" applyNumberFormat="1" applyFont="1" applyFill="1"/>
    <xf numFmtId="11" fontId="20" fillId="2" borderId="0" xfId="0" applyNumberFormat="1" applyFont="1" applyFill="1"/>
    <xf numFmtId="11" fontId="13" fillId="0" borderId="0" xfId="0" applyNumberFormat="1" applyFont="1"/>
    <xf numFmtId="0" fontId="15" fillId="3" borderId="0" xfId="0" applyFont="1" applyFill="1" applyAlignment="1">
      <alignment horizontal="right"/>
    </xf>
    <xf numFmtId="0" fontId="15" fillId="3" borderId="0" xfId="0" quotePrefix="1" applyFont="1" applyFill="1"/>
    <xf numFmtId="0" fontId="15" fillId="3" borderId="0" xfId="0" quotePrefix="1" applyFont="1" applyFill="1" applyAlignment="1">
      <alignment horizontal="right"/>
    </xf>
    <xf numFmtId="0" fontId="16" fillId="3" borderId="0" xfId="0" quotePrefix="1" applyFont="1" applyFill="1"/>
    <xf numFmtId="3" fontId="16" fillId="5" borderId="0" xfId="0" applyNumberFormat="1" applyFont="1" applyFill="1"/>
    <xf numFmtId="3" fontId="16" fillId="8" borderId="0" xfId="0" applyNumberFormat="1" applyFont="1" applyFill="1"/>
    <xf numFmtId="0" fontId="16" fillId="3" borderId="0" xfId="0" applyFont="1" applyFill="1"/>
    <xf numFmtId="0" fontId="15" fillId="22" borderId="0" xfId="0" applyFont="1" applyFill="1"/>
    <xf numFmtId="0" fontId="16" fillId="12" borderId="0" xfId="0" applyFont="1" applyFill="1"/>
    <xf numFmtId="0" fontId="16" fillId="8" borderId="0" xfId="0" applyFont="1" applyFill="1"/>
    <xf numFmtId="0" fontId="15" fillId="8" borderId="0" xfId="0" applyFont="1" applyFill="1" applyAlignment="1">
      <alignment horizontal="right"/>
    </xf>
    <xf numFmtId="3" fontId="25" fillId="2" borderId="0" xfId="0" applyNumberFormat="1" applyFont="1" applyFill="1"/>
    <xf numFmtId="3" fontId="16" fillId="10" borderId="0" xfId="0" applyNumberFormat="1" applyFont="1" applyFill="1"/>
    <xf numFmtId="11" fontId="16" fillId="0" borderId="0" xfId="0" applyNumberFormat="1" applyFont="1"/>
    <xf numFmtId="171" fontId="3" fillId="6" borderId="0" xfId="8" applyNumberFormat="1" applyFont="1" applyFill="1"/>
    <xf numFmtId="0" fontId="16" fillId="12" borderId="0" xfId="0" applyFont="1" applyFill="1" applyAlignment="1">
      <alignment vertical="top"/>
    </xf>
    <xf numFmtId="0" fontId="15" fillId="8" borderId="0" xfId="0" applyFont="1" applyFill="1" applyAlignment="1">
      <alignment horizontal="right" vertical="top"/>
    </xf>
    <xf numFmtId="0" fontId="15" fillId="12" borderId="0" xfId="0" applyFont="1" applyFill="1" applyAlignment="1">
      <alignment horizontal="right" vertical="top"/>
    </xf>
    <xf numFmtId="0" fontId="16" fillId="0" borderId="0" xfId="0" applyFont="1" applyAlignment="1">
      <alignment vertical="top"/>
    </xf>
    <xf numFmtId="0" fontId="16" fillId="8" borderId="0" xfId="0" applyFont="1" applyFill="1" applyAlignment="1">
      <alignment vertical="top"/>
    </xf>
    <xf numFmtId="167" fontId="14" fillId="17" borderId="0" xfId="8" applyNumberFormat="1" applyFont="1" applyFill="1"/>
    <xf numFmtId="167" fontId="3" fillId="15" borderId="0" xfId="8" applyNumberFormat="1" applyFont="1" applyFill="1"/>
    <xf numFmtId="167" fontId="14" fillId="15" borderId="0" xfId="8" applyNumberFormat="1" applyFont="1" applyFill="1"/>
    <xf numFmtId="0" fontId="15" fillId="12" borderId="0" xfId="0" applyFont="1" applyFill="1" applyAlignment="1">
      <alignment horizontal="left"/>
    </xf>
    <xf numFmtId="3" fontId="3" fillId="0" borderId="0" xfId="8" applyNumberFormat="1" applyFont="1"/>
    <xf numFmtId="0" fontId="18" fillId="16" borderId="0" xfId="0" applyFont="1" applyFill="1" applyAlignment="1">
      <alignment horizontal="center" vertical="center" wrapText="1"/>
    </xf>
    <xf numFmtId="0" fontId="16" fillId="9" borderId="5" xfId="0" applyFont="1" applyFill="1" applyBorder="1"/>
    <xf numFmtId="0" fontId="16" fillId="9" borderId="0" xfId="0" applyFont="1" applyFill="1" applyBorder="1" applyAlignment="1">
      <alignment horizontal="right"/>
    </xf>
    <xf numFmtId="0" fontId="16" fillId="9" borderId="6" xfId="0" applyFont="1" applyFill="1" applyBorder="1" applyAlignment="1">
      <alignment horizontal="right"/>
    </xf>
    <xf numFmtId="0" fontId="16" fillId="9" borderId="0" xfId="0" applyFont="1" applyFill="1" applyBorder="1"/>
    <xf numFmtId="0" fontId="16" fillId="9" borderId="6" xfId="0" applyFont="1" applyFill="1" applyBorder="1"/>
    <xf numFmtId="2" fontId="16" fillId="9" borderId="5" xfId="0" applyNumberFormat="1" applyFont="1" applyFill="1" applyBorder="1"/>
    <xf numFmtId="2" fontId="16" fillId="9" borderId="7" xfId="0" applyNumberFormat="1" applyFont="1" applyFill="1" applyBorder="1"/>
    <xf numFmtId="0" fontId="16" fillId="0" borderId="0" xfId="0" applyFont="1" applyAlignment="1">
      <alignment horizontal="center" vertical="center"/>
    </xf>
    <xf numFmtId="4" fontId="16" fillId="9" borderId="7" xfId="0" applyNumberFormat="1" applyFont="1" applyFill="1" applyBorder="1" applyAlignment="1">
      <alignment horizontal="center" vertical="center"/>
    </xf>
    <xf numFmtId="4" fontId="15" fillId="9" borderId="1" xfId="0" applyNumberFormat="1" applyFont="1" applyFill="1" applyBorder="1" applyAlignment="1">
      <alignment horizontal="center" vertical="center"/>
    </xf>
    <xf numFmtId="4" fontId="15" fillId="9" borderId="8" xfId="0" applyNumberFormat="1" applyFont="1" applyFill="1" applyBorder="1" applyAlignment="1">
      <alignment horizontal="center" vertical="center"/>
    </xf>
    <xf numFmtId="4" fontId="16" fillId="23" borderId="7" xfId="0" applyNumberFormat="1" applyFont="1" applyFill="1" applyBorder="1" applyAlignment="1">
      <alignment horizontal="center" vertical="center"/>
    </xf>
    <xf numFmtId="4" fontId="15" fillId="23" borderId="1" xfId="0" applyNumberFormat="1" applyFont="1" applyFill="1" applyBorder="1" applyAlignment="1">
      <alignment horizontal="center" vertical="center"/>
    </xf>
    <xf numFmtId="4" fontId="15" fillId="23" borderId="8" xfId="0" applyNumberFormat="1" applyFont="1" applyFill="1" applyBorder="1" applyAlignment="1">
      <alignment horizontal="center" vertical="center"/>
    </xf>
    <xf numFmtId="4" fontId="15" fillId="0" borderId="1" xfId="0" applyNumberFormat="1" applyFont="1" applyBorder="1" applyAlignment="1">
      <alignment horizontal="center" vertical="center"/>
    </xf>
    <xf numFmtId="0" fontId="16" fillId="24" borderId="0" xfId="0" applyFont="1" applyFill="1"/>
    <xf numFmtId="0" fontId="16" fillId="24" borderId="0" xfId="0" applyFont="1" applyFill="1" applyAlignment="1">
      <alignment vertical="center"/>
    </xf>
    <xf numFmtId="0" fontId="20" fillId="5" borderId="9" xfId="0" applyFont="1" applyFill="1" applyBorder="1" applyAlignment="1">
      <alignment horizontal="right"/>
    </xf>
    <xf numFmtId="0" fontId="20" fillId="25" borderId="9" xfId="0" applyFont="1" applyFill="1" applyBorder="1" applyAlignment="1">
      <alignment horizontal="right"/>
    </xf>
    <xf numFmtId="0" fontId="20" fillId="24" borderId="9" xfId="0" applyFont="1" applyFill="1" applyBorder="1" applyAlignment="1">
      <alignment horizontal="right"/>
    </xf>
    <xf numFmtId="0" fontId="15" fillId="3" borderId="0" xfId="0" applyFont="1" applyFill="1" applyAlignment="1">
      <alignment horizontal="center"/>
    </xf>
    <xf numFmtId="0" fontId="14" fillId="3" borderId="0" xfId="0" applyFont="1" applyFill="1" applyAlignment="1">
      <alignment horizontal="center" vertical="center" wrapText="1"/>
    </xf>
    <xf numFmtId="0" fontId="15" fillId="19" borderId="5" xfId="0" applyFont="1" applyFill="1" applyBorder="1" applyAlignment="1">
      <alignment horizontal="center" vertical="center" wrapText="1"/>
    </xf>
    <xf numFmtId="0" fontId="15" fillId="19" borderId="0" xfId="0" applyFont="1" applyFill="1" applyBorder="1" applyAlignment="1">
      <alignment horizontal="center" vertical="center" wrapText="1"/>
    </xf>
    <xf numFmtId="0" fontId="15" fillId="19" borderId="6" xfId="0" applyFont="1" applyFill="1" applyBorder="1" applyAlignment="1">
      <alignment horizontal="center" vertical="center" wrapText="1"/>
    </xf>
    <xf numFmtId="167" fontId="13" fillId="20" borderId="5" xfId="0" applyNumberFormat="1" applyFont="1" applyFill="1" applyBorder="1"/>
    <xf numFmtId="167" fontId="13" fillId="20" borderId="0" xfId="0" applyNumberFormat="1" applyFont="1" applyFill="1" applyBorder="1"/>
    <xf numFmtId="167" fontId="13" fillId="20" borderId="6" xfId="0" applyNumberFormat="1" applyFont="1" applyFill="1" applyBorder="1"/>
    <xf numFmtId="167" fontId="13" fillId="21" borderId="5" xfId="0" applyNumberFormat="1" applyFont="1" applyFill="1" applyBorder="1"/>
    <xf numFmtId="167" fontId="13" fillId="21" borderId="0" xfId="0" applyNumberFormat="1" applyFont="1" applyFill="1" applyBorder="1"/>
    <xf numFmtId="167" fontId="13" fillId="21" borderId="6" xfId="0" applyNumberFormat="1" applyFont="1" applyFill="1" applyBorder="1"/>
    <xf numFmtId="0" fontId="16" fillId="5" borderId="5" xfId="0" applyFont="1" applyFill="1" applyBorder="1"/>
    <xf numFmtId="0" fontId="16" fillId="5" borderId="0" xfId="0" applyFont="1" applyFill="1" applyBorder="1"/>
    <xf numFmtId="0" fontId="16" fillId="5" borderId="6" xfId="0" applyFont="1" applyFill="1" applyBorder="1"/>
    <xf numFmtId="167" fontId="13" fillId="10" borderId="5" xfId="0" applyNumberFormat="1" applyFont="1" applyFill="1" applyBorder="1"/>
    <xf numFmtId="167" fontId="13" fillId="10" borderId="0" xfId="0" applyNumberFormat="1" applyFont="1" applyFill="1" applyBorder="1"/>
    <xf numFmtId="167" fontId="13" fillId="10" borderId="6" xfId="0" applyNumberFormat="1" applyFont="1" applyFill="1" applyBorder="1"/>
    <xf numFmtId="167" fontId="13" fillId="20" borderId="7" xfId="0" applyNumberFormat="1" applyFont="1" applyFill="1" applyBorder="1"/>
    <xf numFmtId="167" fontId="13" fillId="20" borderId="1" xfId="0" applyNumberFormat="1" applyFont="1" applyFill="1" applyBorder="1"/>
    <xf numFmtId="167" fontId="13" fillId="20" borderId="8" xfId="0" applyNumberFormat="1" applyFont="1" applyFill="1" applyBorder="1"/>
    <xf numFmtId="167" fontId="13" fillId="20" borderId="13" xfId="0" applyNumberFormat="1" applyFont="1" applyFill="1" applyBorder="1"/>
    <xf numFmtId="167" fontId="13" fillId="21" borderId="13" xfId="0" applyNumberFormat="1" applyFont="1" applyFill="1" applyBorder="1"/>
    <xf numFmtId="0" fontId="16" fillId="5" borderId="13" xfId="0" applyFont="1" applyFill="1" applyBorder="1"/>
    <xf numFmtId="167" fontId="13" fillId="10" borderId="13" xfId="0" applyNumberFormat="1" applyFont="1" applyFill="1" applyBorder="1"/>
    <xf numFmtId="167" fontId="13" fillId="20" borderId="14" xfId="0" applyNumberFormat="1" applyFont="1" applyFill="1" applyBorder="1"/>
    <xf numFmtId="0" fontId="15" fillId="19" borderId="5" xfId="0" applyFont="1" applyFill="1" applyBorder="1" applyAlignment="1">
      <alignment horizontal="right" wrapText="1"/>
    </xf>
    <xf numFmtId="0" fontId="15" fillId="19" borderId="0" xfId="0" applyFont="1" applyFill="1" applyBorder="1" applyAlignment="1">
      <alignment horizontal="right" wrapText="1"/>
    </xf>
    <xf numFmtId="0" fontId="15" fillId="19" borderId="6" xfId="0" applyFont="1" applyFill="1" applyBorder="1" applyAlignment="1">
      <alignment horizontal="right" wrapText="1"/>
    </xf>
    <xf numFmtId="0" fontId="29" fillId="0" borderId="1" xfId="0" applyFont="1" applyBorder="1"/>
    <xf numFmtId="0" fontId="29" fillId="0" borderId="8" xfId="0" applyFont="1" applyBorder="1"/>
    <xf numFmtId="0" fontId="20" fillId="26" borderId="9" xfId="0" applyFont="1" applyFill="1" applyBorder="1" applyAlignment="1">
      <alignment horizontal="right"/>
    </xf>
    <xf numFmtId="167" fontId="16" fillId="23" borderId="5" xfId="0" applyNumberFormat="1" applyFont="1" applyFill="1" applyBorder="1"/>
    <xf numFmtId="167" fontId="16" fillId="23" borderId="0" xfId="0" applyNumberFormat="1" applyFont="1" applyFill="1" applyBorder="1" applyAlignment="1">
      <alignment horizontal="center"/>
    </xf>
    <xf numFmtId="167" fontId="16" fillId="23" borderId="6" xfId="0" applyNumberFormat="1" applyFont="1" applyFill="1" applyBorder="1" applyAlignment="1">
      <alignment horizontal="center"/>
    </xf>
    <xf numFmtId="167" fontId="16" fillId="9" borderId="5" xfId="0" applyNumberFormat="1" applyFont="1" applyFill="1" applyBorder="1"/>
    <xf numFmtId="167" fontId="16" fillId="9" borderId="0" xfId="0" applyNumberFormat="1" applyFont="1" applyFill="1" applyBorder="1"/>
    <xf numFmtId="167" fontId="16" fillId="9" borderId="6" xfId="0" applyNumberFormat="1" applyFont="1" applyFill="1" applyBorder="1"/>
    <xf numFmtId="167" fontId="16" fillId="23" borderId="0" xfId="0" applyNumberFormat="1" applyFont="1" applyFill="1" applyBorder="1"/>
    <xf numFmtId="167" fontId="16" fillId="23" borderId="0" xfId="0" applyNumberFormat="1" applyFont="1" applyFill="1" applyBorder="1" applyAlignment="1" applyProtection="1">
      <alignment horizontal="right"/>
      <protection locked="0"/>
    </xf>
    <xf numFmtId="167" fontId="16" fillId="23" borderId="6" xfId="0" applyNumberFormat="1" applyFont="1" applyFill="1" applyBorder="1" applyAlignment="1" applyProtection="1">
      <alignment horizontal="right"/>
      <protection locked="0"/>
    </xf>
    <xf numFmtId="167" fontId="16" fillId="9" borderId="0" xfId="0" applyNumberFormat="1" applyFont="1" applyFill="1" applyBorder="1" applyAlignment="1" applyProtection="1">
      <alignment horizontal="right"/>
      <protection locked="0"/>
    </xf>
    <xf numFmtId="167" fontId="16" fillId="9" borderId="6" xfId="0" applyNumberFormat="1" applyFont="1" applyFill="1" applyBorder="1" applyAlignment="1" applyProtection="1">
      <alignment horizontal="right"/>
      <protection locked="0"/>
    </xf>
    <xf numFmtId="167" fontId="16" fillId="23" borderId="7" xfId="0" applyNumberFormat="1" applyFont="1" applyFill="1" applyBorder="1"/>
    <xf numFmtId="167" fontId="16" fillId="23" borderId="1" xfId="0" applyNumberFormat="1" applyFont="1" applyFill="1" applyBorder="1" applyAlignment="1">
      <alignment horizontal="center"/>
    </xf>
    <xf numFmtId="167" fontId="16" fillId="23" borderId="8" xfId="0" applyNumberFormat="1" applyFont="1" applyFill="1" applyBorder="1" applyAlignment="1">
      <alignment horizontal="center"/>
    </xf>
    <xf numFmtId="167" fontId="16" fillId="9" borderId="7" xfId="0" applyNumberFormat="1" applyFont="1" applyFill="1" applyBorder="1"/>
    <xf numFmtId="167" fontId="16" fillId="9" borderId="1" xfId="0" applyNumberFormat="1" applyFont="1" applyFill="1" applyBorder="1"/>
    <xf numFmtId="167" fontId="16" fillId="9" borderId="8" xfId="0" applyNumberFormat="1" applyFont="1" applyFill="1" applyBorder="1"/>
    <xf numFmtId="167" fontId="16" fillId="23" borderId="1" xfId="0" applyNumberFormat="1" applyFont="1" applyFill="1" applyBorder="1"/>
    <xf numFmtId="167" fontId="16" fillId="23" borderId="1" xfId="0" applyNumberFormat="1" applyFont="1" applyFill="1" applyBorder="1" applyAlignment="1" applyProtection="1">
      <alignment horizontal="right"/>
      <protection locked="0"/>
    </xf>
    <xf numFmtId="167" fontId="16" fillId="23" borderId="8" xfId="0" applyNumberFormat="1" applyFont="1" applyFill="1" applyBorder="1" applyAlignment="1" applyProtection="1">
      <alignment horizontal="right"/>
      <protection locked="0"/>
    </xf>
    <xf numFmtId="167" fontId="16" fillId="9" borderId="1" xfId="0" applyNumberFormat="1" applyFont="1" applyFill="1" applyBorder="1" applyAlignment="1" applyProtection="1">
      <alignment horizontal="right"/>
      <protection locked="0"/>
    </xf>
    <xf numFmtId="167" fontId="16" fillId="9" borderId="8" xfId="0" applyNumberFormat="1" applyFont="1" applyFill="1" applyBorder="1" applyAlignment="1" applyProtection="1">
      <alignment horizontal="right"/>
      <protection locked="0"/>
    </xf>
    <xf numFmtId="0" fontId="15" fillId="26" borderId="0" xfId="0" applyFont="1" applyFill="1" applyAlignment="1">
      <alignment horizontal="right"/>
    </xf>
    <xf numFmtId="0" fontId="16" fillId="26" borderId="0" xfId="0" applyFont="1" applyFill="1" applyAlignment="1">
      <alignment horizontal="right"/>
    </xf>
    <xf numFmtId="0" fontId="15" fillId="18" borderId="0" xfId="0" applyFont="1" applyFill="1" applyAlignment="1">
      <alignment horizontal="right"/>
    </xf>
    <xf numFmtId="0" fontId="15" fillId="7" borderId="0" xfId="0" applyFont="1" applyFill="1" applyAlignment="1">
      <alignment horizontal="right"/>
    </xf>
    <xf numFmtId="0" fontId="16" fillId="26" borderId="0" xfId="0" quotePrefix="1" applyFont="1" applyFill="1" applyAlignment="1">
      <alignment horizontal="right"/>
    </xf>
    <xf numFmtId="0" fontId="15" fillId="7" borderId="0" xfId="0" applyFont="1" applyFill="1" applyAlignment="1">
      <alignment horizontal="left"/>
    </xf>
    <xf numFmtId="167" fontId="16" fillId="0" borderId="0" xfId="2" applyNumberFormat="1" applyFont="1" applyFill="1"/>
    <xf numFmtId="0" fontId="16" fillId="18" borderId="0" xfId="0" applyFont="1" applyFill="1" applyAlignment="1">
      <alignment horizontal="right"/>
    </xf>
    <xf numFmtId="0" fontId="16" fillId="7" borderId="0" xfId="0" applyFont="1" applyFill="1" applyAlignment="1">
      <alignment horizontal="right"/>
    </xf>
    <xf numFmtId="167" fontId="15" fillId="26" borderId="0" xfId="2" applyNumberFormat="1" applyFont="1" applyFill="1" applyAlignment="1">
      <alignment horizontal="right"/>
    </xf>
    <xf numFmtId="0" fontId="16" fillId="26" borderId="0" xfId="0" applyFont="1" applyFill="1"/>
    <xf numFmtId="167" fontId="16" fillId="26" borderId="0" xfId="0" applyNumberFormat="1" applyFont="1" applyFill="1"/>
    <xf numFmtId="167" fontId="15" fillId="18" borderId="0" xfId="0" applyNumberFormat="1" applyFont="1" applyFill="1" applyAlignment="1">
      <alignment horizontal="right"/>
    </xf>
    <xf numFmtId="167" fontId="13" fillId="20" borderId="0" xfId="0" applyNumberFormat="1" applyFont="1" applyFill="1"/>
    <xf numFmtId="167" fontId="13" fillId="21" borderId="0" xfId="0" applyNumberFormat="1" applyFont="1" applyFill="1"/>
    <xf numFmtId="167" fontId="13" fillId="10" borderId="0" xfId="0" applyNumberFormat="1" applyFont="1" applyFill="1"/>
    <xf numFmtId="0" fontId="16" fillId="7" borderId="9" xfId="0" applyFont="1" applyFill="1" applyBorder="1"/>
    <xf numFmtId="0" fontId="15" fillId="7" borderId="10" xfId="0" applyFont="1" applyFill="1" applyBorder="1" applyAlignment="1">
      <alignment horizontal="center"/>
    </xf>
    <xf numFmtId="0" fontId="15" fillId="19" borderId="0" xfId="0" applyFont="1" applyFill="1"/>
    <xf numFmtId="0" fontId="30" fillId="19" borderId="0" xfId="0" applyFont="1" applyFill="1"/>
    <xf numFmtId="167" fontId="20" fillId="26" borderId="10" xfId="0" applyNumberFormat="1" applyFont="1" applyFill="1" applyBorder="1" applyAlignment="1">
      <alignment horizontal="center"/>
    </xf>
    <xf numFmtId="167" fontId="20" fillId="26" borderId="10" xfId="2" applyNumberFormat="1" applyFont="1" applyFill="1" applyBorder="1" applyAlignment="1">
      <alignment horizontal="center"/>
    </xf>
    <xf numFmtId="167" fontId="20" fillId="26" borderId="11" xfId="0" applyNumberFormat="1" applyFont="1" applyFill="1" applyBorder="1" applyAlignment="1">
      <alignment horizontal="center"/>
    </xf>
    <xf numFmtId="167" fontId="20" fillId="5" borderId="10" xfId="0" applyNumberFormat="1" applyFont="1" applyFill="1" applyBorder="1" applyAlignment="1">
      <alignment horizontal="center"/>
    </xf>
    <xf numFmtId="167" fontId="20" fillId="5" borderId="11" xfId="0" applyNumberFormat="1" applyFont="1" applyFill="1" applyBorder="1" applyAlignment="1">
      <alignment horizontal="center"/>
    </xf>
    <xf numFmtId="167" fontId="20" fillId="25" borderId="10" xfId="0" applyNumberFormat="1" applyFont="1" applyFill="1" applyBorder="1" applyAlignment="1">
      <alignment horizontal="center"/>
    </xf>
    <xf numFmtId="167" fontId="20" fillId="25" borderId="11" xfId="0" applyNumberFormat="1" applyFont="1" applyFill="1" applyBorder="1" applyAlignment="1">
      <alignment horizontal="center"/>
    </xf>
    <xf numFmtId="167" fontId="20" fillId="24" borderId="10" xfId="0" applyNumberFormat="1" applyFont="1" applyFill="1" applyBorder="1" applyAlignment="1">
      <alignment horizontal="center"/>
    </xf>
    <xf numFmtId="167" fontId="20" fillId="24" borderId="11" xfId="0" applyNumberFormat="1" applyFont="1" applyFill="1" applyBorder="1" applyAlignment="1">
      <alignment horizontal="center"/>
    </xf>
    <xf numFmtId="0" fontId="2" fillId="0" borderId="0" xfId="8" quotePrefix="1" applyFont="1"/>
    <xf numFmtId="0" fontId="2" fillId="10" borderId="0" xfId="8" applyFont="1" applyFill="1" applyAlignment="1">
      <alignment horizontal="center" vertical="center"/>
    </xf>
    <xf numFmtId="3" fontId="18" fillId="4" borderId="0" xfId="0" applyNumberFormat="1" applyFont="1" applyFill="1"/>
    <xf numFmtId="3" fontId="18" fillId="4" borderId="0" xfId="2" applyNumberFormat="1" applyFont="1" applyFill="1"/>
    <xf numFmtId="4" fontId="13" fillId="2" borderId="0" xfId="0" applyNumberFormat="1" applyFont="1" applyFill="1"/>
    <xf numFmtId="4" fontId="20" fillId="2" borderId="0" xfId="0" applyNumberFormat="1" applyFont="1" applyFill="1"/>
    <xf numFmtId="167" fontId="13" fillId="2" borderId="5" xfId="0" applyNumberFormat="1" applyFont="1" applyFill="1" applyBorder="1"/>
    <xf numFmtId="167" fontId="13" fillId="2" borderId="0" xfId="0" applyNumberFormat="1" applyFont="1" applyFill="1"/>
    <xf numFmtId="167" fontId="13" fillId="2" borderId="6" xfId="0" applyNumberFormat="1" applyFont="1" applyFill="1" applyBorder="1"/>
    <xf numFmtId="167" fontId="13" fillId="2" borderId="13" xfId="0" applyNumberFormat="1" applyFont="1" applyFill="1" applyBorder="1"/>
    <xf numFmtId="4" fontId="16" fillId="17" borderId="7" xfId="0" applyNumberFormat="1" applyFont="1" applyFill="1" applyBorder="1" applyAlignment="1">
      <alignment horizontal="center" vertical="center"/>
    </xf>
    <xf numFmtId="4" fontId="15" fillId="17" borderId="1" xfId="0" applyNumberFormat="1" applyFont="1" applyFill="1" applyBorder="1" applyAlignment="1">
      <alignment horizontal="center" vertical="center"/>
    </xf>
    <xf numFmtId="4" fontId="15" fillId="17" borderId="8" xfId="0" applyNumberFormat="1" applyFont="1" applyFill="1" applyBorder="1" applyAlignment="1">
      <alignment horizontal="center" vertical="center"/>
    </xf>
    <xf numFmtId="167" fontId="16" fillId="17" borderId="5" xfId="0" applyNumberFormat="1" applyFont="1" applyFill="1" applyBorder="1"/>
    <xf numFmtId="167" fontId="16" fillId="17" borderId="0" xfId="0" applyNumberFormat="1" applyFont="1" applyFill="1" applyBorder="1"/>
    <xf numFmtId="167" fontId="16" fillId="17" borderId="6" xfId="0" applyNumberFormat="1" applyFont="1" applyFill="1" applyBorder="1"/>
    <xf numFmtId="167" fontId="16" fillId="17" borderId="7" xfId="0" applyNumberFormat="1" applyFont="1" applyFill="1" applyBorder="1"/>
    <xf numFmtId="167" fontId="16" fillId="17" borderId="1" xfId="0" applyNumberFormat="1" applyFont="1" applyFill="1" applyBorder="1"/>
    <xf numFmtId="167" fontId="16" fillId="17" borderId="8" xfId="0" applyNumberFormat="1" applyFont="1" applyFill="1" applyBorder="1"/>
    <xf numFmtId="0" fontId="13" fillId="24" borderId="0" xfId="0" applyFont="1" applyFill="1"/>
    <xf numFmtId="165" fontId="3" fillId="0" borderId="0" xfId="1" applyFont="1"/>
    <xf numFmtId="0" fontId="21" fillId="28" borderId="0" xfId="0" applyFont="1" applyFill="1"/>
    <xf numFmtId="0" fontId="21" fillId="28" borderId="0" xfId="0" applyFont="1" applyFill="1" applyAlignment="1">
      <alignment horizontal="right"/>
    </xf>
    <xf numFmtId="0" fontId="31" fillId="26" borderId="0" xfId="0" applyFont="1" applyFill="1"/>
    <xf numFmtId="168" fontId="16" fillId="19" borderId="0" xfId="0" applyNumberFormat="1" applyFont="1" applyFill="1"/>
    <xf numFmtId="167" fontId="16" fillId="9" borderId="3" xfId="0" applyNumberFormat="1" applyFont="1" applyFill="1" applyBorder="1"/>
    <xf numFmtId="167" fontId="16" fillId="9" borderId="2" xfId="0" applyNumberFormat="1" applyFont="1" applyFill="1" applyBorder="1"/>
    <xf numFmtId="167" fontId="16" fillId="9" borderId="4" xfId="0" applyNumberFormat="1" applyFont="1" applyFill="1" applyBorder="1"/>
    <xf numFmtId="0" fontId="16" fillId="0" borderId="0" xfId="0" applyFont="1" applyBorder="1"/>
    <xf numFmtId="0" fontId="15" fillId="0" borderId="0" xfId="0" applyFont="1" applyBorder="1"/>
    <xf numFmtId="0" fontId="9" fillId="0" borderId="0" xfId="7"/>
    <xf numFmtId="0" fontId="16" fillId="0" borderId="0" xfId="0" applyFont="1" applyAlignment="1">
      <alignment horizontal="center" vertical="center" wrapText="1"/>
    </xf>
    <xf numFmtId="0" fontId="21" fillId="27" borderId="0" xfId="0" applyFont="1" applyFill="1" applyAlignment="1">
      <alignment horizontal="center"/>
    </xf>
    <xf numFmtId="0" fontId="18" fillId="16" borderId="0" xfId="0" applyFont="1" applyFill="1" applyAlignment="1">
      <alignment horizontal="center" vertical="center" wrapText="1"/>
    </xf>
    <xf numFmtId="0" fontId="15" fillId="19" borderId="3" xfId="0" applyFont="1" applyFill="1" applyBorder="1" applyAlignment="1">
      <alignment horizontal="center" vertical="center" wrapText="1"/>
    </xf>
    <xf numFmtId="0" fontId="15" fillId="19" borderId="2" xfId="0" applyFont="1" applyFill="1" applyBorder="1" applyAlignment="1">
      <alignment horizontal="center" vertical="center" wrapText="1"/>
    </xf>
    <xf numFmtId="0" fontId="15" fillId="19" borderId="4" xfId="0" applyFont="1" applyFill="1" applyBorder="1" applyAlignment="1">
      <alignment horizontal="center" vertical="center" wrapText="1"/>
    </xf>
    <xf numFmtId="0" fontId="20" fillId="2" borderId="6" xfId="0" applyFont="1" applyFill="1" applyBorder="1" applyAlignment="1">
      <alignment horizontal="right" vertical="center" wrapText="1"/>
    </xf>
    <xf numFmtId="0" fontId="28" fillId="0" borderId="3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0" fontId="15" fillId="19" borderId="12" xfId="0" applyFont="1" applyFill="1" applyBorder="1" applyAlignment="1">
      <alignment horizontal="center" vertical="center" wrapText="1"/>
    </xf>
    <xf numFmtId="0" fontId="15" fillId="19" borderId="13" xfId="0" applyFont="1" applyFill="1" applyBorder="1" applyAlignment="1">
      <alignment horizontal="center" vertical="center" wrapText="1"/>
    </xf>
    <xf numFmtId="0" fontId="16" fillId="9" borderId="3" xfId="0" applyFont="1" applyFill="1" applyBorder="1" applyAlignment="1">
      <alignment horizontal="center" vertical="center" wrapText="1"/>
    </xf>
    <xf numFmtId="0" fontId="16" fillId="9" borderId="2" xfId="0" applyFont="1" applyFill="1" applyBorder="1" applyAlignment="1">
      <alignment horizontal="center" vertical="center" wrapText="1"/>
    </xf>
    <xf numFmtId="0" fontId="16" fillId="9" borderId="4" xfId="0" applyFont="1" applyFill="1" applyBorder="1" applyAlignment="1">
      <alignment horizontal="center" vertical="center" wrapText="1"/>
    </xf>
    <xf numFmtId="0" fontId="16" fillId="9" borderId="5" xfId="0" applyFont="1" applyFill="1" applyBorder="1" applyAlignment="1">
      <alignment horizontal="center" vertical="center" wrapText="1"/>
    </xf>
    <xf numFmtId="0" fontId="16" fillId="9" borderId="0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6" fillId="9" borderId="5" xfId="0" applyFont="1" applyFill="1" applyBorder="1" applyAlignment="1">
      <alignment horizontal="center"/>
    </xf>
    <xf numFmtId="0" fontId="16" fillId="9" borderId="0" xfId="0" applyFont="1" applyFill="1" applyBorder="1" applyAlignment="1">
      <alignment horizontal="center"/>
    </xf>
    <xf numFmtId="0" fontId="16" fillId="9" borderId="6" xfId="0" applyFont="1" applyFill="1" applyBorder="1" applyAlignment="1">
      <alignment horizontal="center"/>
    </xf>
    <xf numFmtId="0" fontId="16" fillId="17" borderId="3" xfId="0" applyFont="1" applyFill="1" applyBorder="1" applyAlignment="1">
      <alignment horizontal="center" vertical="center" wrapText="1"/>
    </xf>
    <xf numFmtId="0" fontId="16" fillId="17" borderId="2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 wrapText="1"/>
    </xf>
    <xf numFmtId="0" fontId="16" fillId="17" borderId="5" xfId="0" applyFont="1" applyFill="1" applyBorder="1" applyAlignment="1">
      <alignment horizontal="center" vertical="center" wrapText="1"/>
    </xf>
    <xf numFmtId="0" fontId="16" fillId="17" borderId="0" xfId="0" applyFont="1" applyFill="1" applyBorder="1" applyAlignment="1">
      <alignment horizontal="center" vertical="center" wrapText="1"/>
    </xf>
    <xf numFmtId="0" fontId="16" fillId="17" borderId="6" xfId="0" applyFont="1" applyFill="1" applyBorder="1" applyAlignment="1">
      <alignment horizontal="center" vertical="center" wrapText="1"/>
    </xf>
    <xf numFmtId="0" fontId="16" fillId="17" borderId="5" xfId="0" applyFont="1" applyFill="1" applyBorder="1" applyAlignment="1">
      <alignment horizontal="center"/>
    </xf>
    <xf numFmtId="0" fontId="16" fillId="17" borderId="0" xfId="0" applyFont="1" applyFill="1" applyBorder="1" applyAlignment="1">
      <alignment horizontal="center"/>
    </xf>
    <xf numFmtId="0" fontId="16" fillId="17" borderId="6" xfId="0" applyFont="1" applyFill="1" applyBorder="1" applyAlignment="1">
      <alignment horizontal="center"/>
    </xf>
    <xf numFmtId="0" fontId="16" fillId="23" borderId="5" xfId="0" applyFont="1" applyFill="1" applyBorder="1" applyAlignment="1">
      <alignment horizontal="center"/>
    </xf>
    <xf numFmtId="0" fontId="16" fillId="23" borderId="0" xfId="0" applyFont="1" applyFill="1" applyBorder="1" applyAlignment="1">
      <alignment horizontal="center"/>
    </xf>
    <xf numFmtId="0" fontId="16" fillId="23" borderId="6" xfId="0" applyFont="1" applyFill="1" applyBorder="1" applyAlignment="1">
      <alignment horizontal="center"/>
    </xf>
    <xf numFmtId="0" fontId="16" fillId="23" borderId="9" xfId="0" applyFont="1" applyFill="1" applyBorder="1" applyAlignment="1">
      <alignment horizontal="center"/>
    </xf>
    <xf numFmtId="0" fontId="16" fillId="23" borderId="10" xfId="0" applyFont="1" applyFill="1" applyBorder="1" applyAlignment="1">
      <alignment horizontal="center"/>
    </xf>
    <xf numFmtId="0" fontId="16" fillId="23" borderId="11" xfId="0" applyFont="1" applyFill="1" applyBorder="1" applyAlignment="1">
      <alignment horizontal="center"/>
    </xf>
    <xf numFmtId="0" fontId="16" fillId="9" borderId="9" xfId="0" applyFont="1" applyFill="1" applyBorder="1" applyAlignment="1">
      <alignment horizontal="center"/>
    </xf>
    <xf numFmtId="0" fontId="16" fillId="9" borderId="10" xfId="0" applyFont="1" applyFill="1" applyBorder="1" applyAlignment="1">
      <alignment horizontal="center"/>
    </xf>
    <xf numFmtId="0" fontId="16" fillId="9" borderId="11" xfId="0" applyFont="1" applyFill="1" applyBorder="1" applyAlignment="1">
      <alignment horizontal="center"/>
    </xf>
    <xf numFmtId="0" fontId="15" fillId="24" borderId="0" xfId="0" applyFont="1" applyFill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6" fillId="23" borderId="3" xfId="0" applyFont="1" applyFill="1" applyBorder="1" applyAlignment="1">
      <alignment horizontal="center" vertical="center"/>
    </xf>
    <xf numFmtId="0" fontId="16" fillId="23" borderId="2" xfId="0" applyFont="1" applyFill="1" applyBorder="1" applyAlignment="1">
      <alignment horizontal="center" vertical="center"/>
    </xf>
    <xf numFmtId="0" fontId="16" fillId="23" borderId="4" xfId="0" applyFont="1" applyFill="1" applyBorder="1" applyAlignment="1">
      <alignment horizontal="center" vertical="center"/>
    </xf>
    <xf numFmtId="0" fontId="16" fillId="23" borderId="5" xfId="0" applyFont="1" applyFill="1" applyBorder="1" applyAlignment="1">
      <alignment horizontal="center" vertical="center"/>
    </xf>
    <xf numFmtId="0" fontId="16" fillId="23" borderId="0" xfId="0" applyFont="1" applyFill="1" applyBorder="1" applyAlignment="1">
      <alignment horizontal="center" vertical="center"/>
    </xf>
    <xf numFmtId="0" fontId="16" fillId="23" borderId="6" xfId="0" applyFont="1" applyFill="1" applyBorder="1" applyAlignment="1">
      <alignment horizontal="center" vertical="center"/>
    </xf>
    <xf numFmtId="0" fontId="13" fillId="9" borderId="3" xfId="0" applyFont="1" applyFill="1" applyBorder="1" applyAlignment="1">
      <alignment horizontal="center"/>
    </xf>
    <xf numFmtId="0" fontId="13" fillId="9" borderId="2" xfId="0" applyFont="1" applyFill="1" applyBorder="1" applyAlignment="1">
      <alignment horizontal="center"/>
    </xf>
    <xf numFmtId="0" fontId="13" fillId="9" borderId="4" xfId="0" applyFont="1" applyFill="1" applyBorder="1" applyAlignment="1">
      <alignment horizontal="center"/>
    </xf>
    <xf numFmtId="0" fontId="13" fillId="23" borderId="3" xfId="0" applyFont="1" applyFill="1" applyBorder="1" applyAlignment="1">
      <alignment horizontal="center" vertical="center" wrapText="1"/>
    </xf>
    <xf numFmtId="0" fontId="13" fillId="23" borderId="2" xfId="0" applyFont="1" applyFill="1" applyBorder="1" applyAlignment="1">
      <alignment horizontal="center" vertical="center" wrapText="1"/>
    </xf>
    <xf numFmtId="0" fontId="13" fillId="23" borderId="4" xfId="0" applyFont="1" applyFill="1" applyBorder="1" applyAlignment="1">
      <alignment horizontal="center" vertical="center" wrapText="1"/>
    </xf>
    <xf numFmtId="0" fontId="13" fillId="23" borderId="5" xfId="0" applyFont="1" applyFill="1" applyBorder="1" applyAlignment="1">
      <alignment horizontal="center" vertical="center" wrapText="1"/>
    </xf>
    <xf numFmtId="0" fontId="13" fillId="23" borderId="0" xfId="0" applyFont="1" applyFill="1" applyBorder="1" applyAlignment="1">
      <alignment horizontal="center" vertical="center" wrapText="1"/>
    </xf>
    <xf numFmtId="0" fontId="13" fillId="23" borderId="6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2" xfId="0" applyFont="1" applyFill="1" applyBorder="1" applyAlignment="1">
      <alignment horizontal="center" vertical="center" wrapText="1"/>
    </xf>
    <xf numFmtId="0" fontId="13" fillId="9" borderId="5" xfId="0" applyFont="1" applyFill="1" applyBorder="1" applyAlignment="1">
      <alignment horizontal="center" vertical="center" wrapText="1"/>
    </xf>
    <xf numFmtId="0" fontId="13" fillId="9" borderId="0" xfId="0" applyFont="1" applyFill="1" applyBorder="1" applyAlignment="1">
      <alignment horizontal="center" vertical="center" wrapText="1"/>
    </xf>
    <xf numFmtId="0" fontId="27" fillId="8" borderId="3" xfId="0" applyFont="1" applyFill="1" applyBorder="1" applyAlignment="1">
      <alignment horizontal="center" vertical="center" wrapText="1"/>
    </xf>
    <xf numFmtId="0" fontId="27" fillId="8" borderId="2" xfId="0" applyFont="1" applyFill="1" applyBorder="1" applyAlignment="1">
      <alignment horizontal="center" vertical="center" wrapText="1"/>
    </xf>
    <xf numFmtId="0" fontId="27" fillId="8" borderId="4" xfId="0" applyFont="1" applyFill="1" applyBorder="1" applyAlignment="1">
      <alignment horizontal="center" vertical="center" wrapText="1"/>
    </xf>
    <xf numFmtId="0" fontId="27" fillId="8" borderId="5" xfId="0" applyFont="1" applyFill="1" applyBorder="1" applyAlignment="1">
      <alignment horizontal="center" vertical="center" wrapText="1"/>
    </xf>
    <xf numFmtId="0" fontId="27" fillId="8" borderId="0" xfId="0" applyFont="1" applyFill="1" applyBorder="1" applyAlignment="1">
      <alignment horizontal="center" vertical="center" wrapText="1"/>
    </xf>
    <xf numFmtId="0" fontId="27" fillId="8" borderId="6" xfId="0" applyFont="1" applyFill="1" applyBorder="1" applyAlignment="1">
      <alignment horizontal="center" vertical="center" wrapText="1"/>
    </xf>
    <xf numFmtId="0" fontId="27" fillId="8" borderId="7" xfId="0" applyFont="1" applyFill="1" applyBorder="1" applyAlignment="1">
      <alignment horizontal="center" vertical="center" wrapText="1"/>
    </xf>
    <xf numFmtId="0" fontId="27" fillId="8" borderId="1" xfId="0" applyFont="1" applyFill="1" applyBorder="1" applyAlignment="1">
      <alignment horizontal="center" vertical="center" wrapText="1"/>
    </xf>
    <xf numFmtId="0" fontId="27" fillId="8" borderId="8" xfId="0" applyFont="1" applyFill="1" applyBorder="1" applyAlignment="1">
      <alignment horizontal="center" vertical="center" wrapText="1"/>
    </xf>
    <xf numFmtId="0" fontId="3" fillId="11" borderId="0" xfId="8" applyFont="1" applyFill="1" applyAlignment="1">
      <alignment horizontal="center" vertical="center"/>
    </xf>
    <xf numFmtId="0" fontId="3" fillId="18" borderId="0" xfId="8" applyFont="1" applyFill="1" applyAlignment="1">
      <alignment horizontal="center" vertical="center" wrapText="1"/>
    </xf>
    <xf numFmtId="0" fontId="14" fillId="8" borderId="0" xfId="8" applyFont="1" applyFill="1" applyAlignment="1">
      <alignment horizontal="center"/>
    </xf>
    <xf numFmtId="0" fontId="14" fillId="10" borderId="0" xfId="8" applyFont="1" applyFill="1" applyAlignment="1">
      <alignment horizontal="center"/>
    </xf>
    <xf numFmtId="0" fontId="14" fillId="14" borderId="0" xfId="8" applyFont="1" applyFill="1" applyAlignment="1">
      <alignment horizontal="center"/>
    </xf>
    <xf numFmtId="0" fontId="21" fillId="4" borderId="0" xfId="3" applyFont="1" applyFill="1" applyAlignment="1">
      <alignment horizontal="center"/>
    </xf>
    <xf numFmtId="0" fontId="20" fillId="0" borderId="0" xfId="0" applyFont="1" applyAlignment="1">
      <alignment horizontal="left"/>
    </xf>
    <xf numFmtId="0" fontId="15" fillId="0" borderId="0" xfId="0" applyFont="1" applyAlignment="1">
      <alignment horizontal="left"/>
    </xf>
  </cellXfs>
  <cellStyles count="20">
    <cellStyle name="Comma" xfId="1" builtinId="3"/>
    <cellStyle name="Comma 2" xfId="5" xr:uid="{C2F4BE82-6865-440F-B98B-09EED605B735}"/>
    <cellStyle name="Comma 2 2" xfId="18" xr:uid="{D2BEFD3E-F7D0-40B3-A32B-E76BF41A8307}"/>
    <cellStyle name="Comma 2 3" xfId="13" xr:uid="{88238B33-82CA-4886-A277-BC34B2D1947A}"/>
    <cellStyle name="Comma 3" xfId="4" xr:uid="{83463AC5-B82D-414E-883C-4BD1CCDA52F4}"/>
    <cellStyle name="Comma 3 2" xfId="17" xr:uid="{95A44BD2-2DC0-4377-BF0A-8653F0BFF405}"/>
    <cellStyle name="Comma 3 3" xfId="12" xr:uid="{935A462C-BDF7-4312-8A19-54FD3D0454E2}"/>
    <cellStyle name="Hyperlink" xfId="7" builtinId="8"/>
    <cellStyle name="Normal" xfId="0" builtinId="0"/>
    <cellStyle name="Normal 2" xfId="6" xr:uid="{3E64D339-66E1-4AD0-85A1-CF3E7F09E23A}"/>
    <cellStyle name="Normal 2 2 2" xfId="8" xr:uid="{0257568B-FEC2-4F43-B838-2A41F68AE04B}"/>
    <cellStyle name="Normal 2 2 2 2" xfId="19" xr:uid="{AC55B14D-FD64-4772-A600-490A9E00B2FE}"/>
    <cellStyle name="Normal 2 2 2 3" xfId="14" xr:uid="{82CD3E1E-2077-44A3-B8D8-E4E621B17015}"/>
    <cellStyle name="Normal 3" xfId="3" xr:uid="{70F1DE26-5EB4-4BD1-940D-C36FC28F09AF}"/>
    <cellStyle name="Normal 3 2" xfId="16" xr:uid="{D07A8DBA-D92C-4F2E-A2EE-1BBBFFFA9058}"/>
    <cellStyle name="Normal 3 3" xfId="11" xr:uid="{7883109D-1FF7-4291-9D02-69740C773A38}"/>
    <cellStyle name="Normal 5" xfId="9" xr:uid="{9668C29E-410E-4E99-A3C5-1D5D16F650BB}"/>
    <cellStyle name="Percent" xfId="2" builtinId="5"/>
    <cellStyle name="Percent 2" xfId="15" xr:uid="{5F657974-D584-479A-ACCC-240B8E16DDE1}"/>
    <cellStyle name="Percent 3" xfId="10" xr:uid="{C04AA936-33E4-4AE8-AF90-59F8658AC7A1}"/>
  </cellStyles>
  <dxfs count="690"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CCFF"/>
      <color rgb="FF0033CC"/>
      <color rgb="FFFF0000"/>
      <color rgb="FFCC99FF"/>
      <color rgb="FFFF5050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 sz="1400" b="0" i="0" u="none" strike="noStrike" baseline="0">
                <a:effectLst/>
              </a:rPr>
              <a:t>Annual 1st Round and Full</a:t>
            </a:r>
            <a:r>
              <a:rPr lang="en-NZ"/>
              <a:t> GDP Impacts by Industries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1st Round Effects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'Summary Results'!$A$67:$A$77</c:f>
              <c:strCache>
                <c:ptCount val="11"/>
                <c:pt idx="0">
                  <c:v>Agr&amp;ff</c:v>
                </c:pt>
                <c:pt idx="1">
                  <c:v>Mining</c:v>
                </c:pt>
                <c:pt idx="2">
                  <c:v>Manufc</c:v>
                </c:pt>
                <c:pt idx="3">
                  <c:v>Utilit</c:v>
                </c:pt>
                <c:pt idx="4">
                  <c:v>Constr</c:v>
                </c:pt>
                <c:pt idx="5">
                  <c:v>Trdacc</c:v>
                </c:pt>
                <c:pt idx="6">
                  <c:v>Trnspr</c:v>
                </c:pt>
                <c:pt idx="7">
                  <c:v>Fin&amp;bs</c:v>
                </c:pt>
                <c:pt idx="8">
                  <c:v>Pubadm</c:v>
                </c:pt>
                <c:pt idx="9">
                  <c:v>Othsrv</c:v>
                </c:pt>
                <c:pt idx="10">
                  <c:v>Total</c:v>
                </c:pt>
              </c:strCache>
            </c:strRef>
          </c:cat>
          <c:val>
            <c:numRef>
              <c:f>'Summary Results'!$L$67:$L$77</c:f>
              <c:numCache>
                <c:formatCode>#,##0.0</c:formatCode>
                <c:ptCount val="11"/>
                <c:pt idx="0">
                  <c:v>-3.2234254204751602</c:v>
                </c:pt>
                <c:pt idx="1">
                  <c:v>-9.5886750630069653</c:v>
                </c:pt>
                <c:pt idx="2">
                  <c:v>-11.022683542557257</c:v>
                </c:pt>
                <c:pt idx="3">
                  <c:v>-0.42535079160092115</c:v>
                </c:pt>
                <c:pt idx="4">
                  <c:v>-25.288374833269671</c:v>
                </c:pt>
                <c:pt idx="5">
                  <c:v>-2.3777263249110261</c:v>
                </c:pt>
                <c:pt idx="6">
                  <c:v>-7.9969603609975337</c:v>
                </c:pt>
                <c:pt idx="7">
                  <c:v>-4.6172779173783685</c:v>
                </c:pt>
                <c:pt idx="8">
                  <c:v>-0.76441908754006604</c:v>
                </c:pt>
                <c:pt idx="9">
                  <c:v>-13.581436652696294</c:v>
                </c:pt>
                <c:pt idx="10">
                  <c:v>-6.4254059600125712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80-44F7-B111-66980257C152}"/>
            </c:ext>
          </c:extLst>
        </c:ser>
        <c:ser>
          <c:idx val="0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Results'!$A$67:$A$77</c:f>
              <c:strCache>
                <c:ptCount val="11"/>
                <c:pt idx="0">
                  <c:v>Agr&amp;ff</c:v>
                </c:pt>
                <c:pt idx="1">
                  <c:v>Mining</c:v>
                </c:pt>
                <c:pt idx="2">
                  <c:v>Manufc</c:v>
                </c:pt>
                <c:pt idx="3">
                  <c:v>Utilit</c:v>
                </c:pt>
                <c:pt idx="4">
                  <c:v>Constr</c:v>
                </c:pt>
                <c:pt idx="5">
                  <c:v>Trdacc</c:v>
                </c:pt>
                <c:pt idx="6">
                  <c:v>Trnspr</c:v>
                </c:pt>
                <c:pt idx="7">
                  <c:v>Fin&amp;bs</c:v>
                </c:pt>
                <c:pt idx="8">
                  <c:v>Pubadm</c:v>
                </c:pt>
                <c:pt idx="9">
                  <c:v>Othsrv</c:v>
                </c:pt>
                <c:pt idx="10">
                  <c:v>Total</c:v>
                </c:pt>
              </c:strCache>
            </c:strRef>
          </c:cat>
          <c:val>
            <c:numRef>
              <c:f>'Summary Results'!$L$55:$L$65</c:f>
              <c:numCache>
                <c:formatCode>#,##0.0</c:formatCode>
                <c:ptCount val="11"/>
                <c:pt idx="0">
                  <c:v>-11.665171611340586</c:v>
                </c:pt>
                <c:pt idx="1">
                  <c:v>-16.724335321255744</c:v>
                </c:pt>
                <c:pt idx="2">
                  <c:v>-21.192326862665762</c:v>
                </c:pt>
                <c:pt idx="3">
                  <c:v>-10.102968549014745</c:v>
                </c:pt>
                <c:pt idx="4">
                  <c:v>-30.584047061019866</c:v>
                </c:pt>
                <c:pt idx="5">
                  <c:v>-21.857691887698973</c:v>
                </c:pt>
                <c:pt idx="6">
                  <c:v>-20.226496046953326</c:v>
                </c:pt>
                <c:pt idx="7">
                  <c:v>-14.082174671095864</c:v>
                </c:pt>
                <c:pt idx="8">
                  <c:v>-1.4797751681018887</c:v>
                </c:pt>
                <c:pt idx="9">
                  <c:v>-24.546923176532847</c:v>
                </c:pt>
                <c:pt idx="10">
                  <c:v>-15.435211423459796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0-44F7-B111-66980257C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34951871"/>
        <c:axId val="1786440575"/>
      </c:barChart>
      <c:catAx>
        <c:axId val="1534951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6440575"/>
        <c:crosses val="autoZero"/>
        <c:auto val="1"/>
        <c:lblAlgn val="ctr"/>
        <c:lblOffset val="100"/>
        <c:noMultiLvlLbl val="0"/>
      </c:catAx>
      <c:valAx>
        <c:axId val="1786440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4951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Annual Impact</a:t>
            </a:r>
            <a:r>
              <a:rPr lang="en-NZ" baseline="0"/>
              <a:t> on Household Income </a:t>
            </a:r>
            <a:endParaRPr lang="en-N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Results'!$A$32:$A$45</c:f>
              <c:strCache>
                <c:ptCount val="14"/>
                <c:pt idx="0">
                  <c:v>hhd-0</c:v>
                </c:pt>
                <c:pt idx="1">
                  <c:v>hhd-1</c:v>
                </c:pt>
                <c:pt idx="2">
                  <c:v>hhd-2</c:v>
                </c:pt>
                <c:pt idx="3">
                  <c:v>hhd-3</c:v>
                </c:pt>
                <c:pt idx="4">
                  <c:v>hhd-4</c:v>
                </c:pt>
                <c:pt idx="5">
                  <c:v>hhd-5</c:v>
                </c:pt>
                <c:pt idx="6">
                  <c:v>hhd-6</c:v>
                </c:pt>
                <c:pt idx="7">
                  <c:v>hhd-7</c:v>
                </c:pt>
                <c:pt idx="8">
                  <c:v>hhd-8</c:v>
                </c:pt>
                <c:pt idx="9">
                  <c:v>hhd-91</c:v>
                </c:pt>
                <c:pt idx="10">
                  <c:v>hhd-92</c:v>
                </c:pt>
                <c:pt idx="11">
                  <c:v>hhd-93</c:v>
                </c:pt>
                <c:pt idx="12">
                  <c:v>hhd-94</c:v>
                </c:pt>
                <c:pt idx="13">
                  <c:v>hhd-95</c:v>
                </c:pt>
              </c:strCache>
            </c:strRef>
          </c:cat>
          <c:val>
            <c:numRef>
              <c:f>'Summary Results'!$L$32:$L$45</c:f>
              <c:numCache>
                <c:formatCode>#,##0.0</c:formatCode>
                <c:ptCount val="14"/>
                <c:pt idx="0">
                  <c:v>-5.5792927691038212</c:v>
                </c:pt>
                <c:pt idx="1">
                  <c:v>-6.4107334033735137</c:v>
                </c:pt>
                <c:pt idx="2">
                  <c:v>-6.9788336916695481</c:v>
                </c:pt>
                <c:pt idx="3">
                  <c:v>-8.0906044584612165</c:v>
                </c:pt>
                <c:pt idx="4">
                  <c:v>-9.3733826354508558</c:v>
                </c:pt>
                <c:pt idx="5">
                  <c:v>-10.944190259792107</c:v>
                </c:pt>
                <c:pt idx="6">
                  <c:v>-12.191795606305321</c:v>
                </c:pt>
                <c:pt idx="7">
                  <c:v>-12.680019998114604</c:v>
                </c:pt>
                <c:pt idx="8">
                  <c:v>-12.575801061962668</c:v>
                </c:pt>
                <c:pt idx="9">
                  <c:v>-12.652917528151049</c:v>
                </c:pt>
                <c:pt idx="10">
                  <c:v>-12.272161332351461</c:v>
                </c:pt>
                <c:pt idx="11">
                  <c:v>-12.601573124367329</c:v>
                </c:pt>
                <c:pt idx="12">
                  <c:v>-11.955026937444675</c:v>
                </c:pt>
                <c:pt idx="13">
                  <c:v>-12.039709351852874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C-4DC9-B50F-D315DA57E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9395055"/>
        <c:axId val="1529979599"/>
      </c:barChart>
      <c:catAx>
        <c:axId val="181939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979599"/>
        <c:crosses val="autoZero"/>
        <c:auto val="1"/>
        <c:lblAlgn val="ctr"/>
        <c:lblOffset val="100"/>
        <c:noMultiLvlLbl val="0"/>
      </c:catAx>
      <c:valAx>
        <c:axId val="1529979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939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Impact on Expenditure GDP Components</a:t>
            </a:r>
          </a:p>
        </c:rich>
      </c:tx>
      <c:layout>
        <c:manualLayout>
          <c:xMode val="edge"/>
          <c:yMode val="edge"/>
          <c:x val="0.26903829327284157"/>
          <c:y val="4.33333354012567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'Summary Results'!$H$7</c:f>
              <c:strCache>
                <c:ptCount val="1"/>
                <c:pt idx="0">
                  <c:v>Q1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Results'!$H$9:$H$15</c:f>
              <c:numCache>
                <c:formatCode>#,##0.0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4-4168-9FB3-712BCC07EFF2}"/>
            </c:ext>
          </c:extLst>
        </c:ser>
        <c:ser>
          <c:idx val="0"/>
          <c:order val="1"/>
          <c:tx>
            <c:strRef>
              <c:f>'Summary Results'!$I$7</c:f>
              <c:strCache>
                <c:ptCount val="1"/>
                <c:pt idx="0">
                  <c:v>Q2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Results'!$I$9:$I$15</c:f>
              <c:numCache>
                <c:formatCode>#,##0.0</c:formatCode>
                <c:ptCount val="7"/>
                <c:pt idx="0">
                  <c:v>-43.185441222557586</c:v>
                </c:pt>
                <c:pt idx="1">
                  <c:v>0</c:v>
                </c:pt>
                <c:pt idx="2">
                  <c:v>-91.183915366553435</c:v>
                </c:pt>
                <c:pt idx="3">
                  <c:v>0</c:v>
                </c:pt>
                <c:pt idx="4">
                  <c:v>-64.870291740169961</c:v>
                </c:pt>
                <c:pt idx="5">
                  <c:v>-62.578756940665762</c:v>
                </c:pt>
                <c:pt idx="6">
                  <c:v>-44.292505417739967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C-4DC9-B50F-D315DA57E90E}"/>
            </c:ext>
          </c:extLst>
        </c:ser>
        <c:ser>
          <c:idx val="2"/>
          <c:order val="2"/>
          <c:tx>
            <c:strRef>
              <c:f>'Summary Results'!$J$7</c:f>
              <c:strCache>
                <c:ptCount val="1"/>
                <c:pt idx="0">
                  <c:v>Q3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94-42EF-9835-349D6C0295C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294-42EF-9835-349D6C0295CE}"/>
              </c:ext>
            </c:extLst>
          </c:dPt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Results'!$J$9:$J$15</c:f>
              <c:numCache>
                <c:formatCode>#,##0.0</c:formatCode>
                <c:ptCount val="7"/>
                <c:pt idx="0">
                  <c:v>-18.355997839075691</c:v>
                </c:pt>
                <c:pt idx="1">
                  <c:v>0</c:v>
                </c:pt>
                <c:pt idx="2">
                  <c:v>-36.47356614662138</c:v>
                </c:pt>
                <c:pt idx="3">
                  <c:v>0</c:v>
                </c:pt>
                <c:pt idx="4">
                  <c:v>-12.994710354859288</c:v>
                </c:pt>
                <c:pt idx="5">
                  <c:v>-21.710063815856309</c:v>
                </c:pt>
                <c:pt idx="6">
                  <c:v>-15.500630570286988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D4-4168-9FB3-712BCC07EFF2}"/>
            </c:ext>
          </c:extLst>
        </c:ser>
        <c:ser>
          <c:idx val="3"/>
          <c:order val="3"/>
          <c:tx>
            <c:strRef>
              <c:f>'Summary Results'!$K$7</c:f>
              <c:strCache>
                <c:ptCount val="1"/>
                <c:pt idx="0">
                  <c:v>Q4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Results'!$K$9:$K$15</c:f>
              <c:numCache>
                <c:formatCode>#,##0.0</c:formatCode>
                <c:ptCount val="7"/>
                <c:pt idx="0">
                  <c:v>-4.1600335802558703</c:v>
                </c:pt>
                <c:pt idx="1">
                  <c:v>0</c:v>
                </c:pt>
                <c:pt idx="2">
                  <c:v>-7.5986596138794518</c:v>
                </c:pt>
                <c:pt idx="3">
                  <c:v>0</c:v>
                </c:pt>
                <c:pt idx="4">
                  <c:v>-5.4144626478580387</c:v>
                </c:pt>
                <c:pt idx="5">
                  <c:v>-5.5829414405868167</c:v>
                </c:pt>
                <c:pt idx="6">
                  <c:v>-3.9127752583885278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F-4BC8-8FB9-7EE2D6A544B6}"/>
            </c:ext>
          </c:extLst>
        </c:ser>
        <c:ser>
          <c:idx val="4"/>
          <c:order val="4"/>
          <c:tx>
            <c:strRef>
              <c:f>'Summary Results'!$L$6:$L$7</c:f>
              <c:strCache>
                <c:ptCount val="2"/>
                <c:pt idx="0">
                  <c:v>Ann-ual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Results'!$L$9:$L$15</c:f>
              <c:numCache>
                <c:formatCode>#,##0.0</c:formatCode>
                <c:ptCount val="7"/>
                <c:pt idx="0">
                  <c:v>-16.425368160472285</c:v>
                </c:pt>
                <c:pt idx="1">
                  <c:v>0</c:v>
                </c:pt>
                <c:pt idx="2">
                  <c:v>-33.814035281763566</c:v>
                </c:pt>
                <c:pt idx="3">
                  <c:v>0</c:v>
                </c:pt>
                <c:pt idx="4">
                  <c:v>-20.819866185721825</c:v>
                </c:pt>
                <c:pt idx="5">
                  <c:v>-22.467940549277223</c:v>
                </c:pt>
                <c:pt idx="6">
                  <c:v>-15.926477811603874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7F-4BC8-8FB9-7EE2D6A54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9395055"/>
        <c:axId val="1529979599"/>
      </c:barChart>
      <c:catAx>
        <c:axId val="181939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979599"/>
        <c:crosses val="autoZero"/>
        <c:auto val="1"/>
        <c:lblAlgn val="ctr"/>
        <c:lblOffset val="100"/>
        <c:noMultiLvlLbl val="0"/>
      </c:catAx>
      <c:valAx>
        <c:axId val="1529979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9395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Impacts on Wage and </a:t>
            </a:r>
            <a:r>
              <a:rPr lang="en-NZ" sz="1400" b="0" i="0" u="none" strike="noStrike" baseline="0">
                <a:effectLst/>
              </a:rPr>
              <a:t>Income </a:t>
            </a:r>
            <a:r>
              <a:rPr lang="en-NZ"/>
              <a:t>GDP Components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'Summary Results'!$H$7</c:f>
              <c:strCache>
                <c:ptCount val="1"/>
                <c:pt idx="0">
                  <c:v>Q1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Results'!$H$17:$H$23</c:f>
              <c:numCache>
                <c:formatCode>#,##0.0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51-4F8C-B092-F780583070D0}"/>
            </c:ext>
          </c:extLst>
        </c:ser>
        <c:ser>
          <c:idx val="0"/>
          <c:order val="1"/>
          <c:tx>
            <c:strRef>
              <c:f>'Summary Results'!$I$7</c:f>
              <c:strCache>
                <c:ptCount val="1"/>
                <c:pt idx="0">
                  <c:v>Q2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Results'!$I$17:$I$23</c:f>
              <c:numCache>
                <c:formatCode>#,##0.0</c:formatCode>
                <c:ptCount val="7"/>
                <c:pt idx="0">
                  <c:v>-53.071253219859159</c:v>
                </c:pt>
                <c:pt idx="1">
                  <c:v>-52.378484782117482</c:v>
                </c:pt>
                <c:pt idx="2">
                  <c:v>-39.784929919350589</c:v>
                </c:pt>
                <c:pt idx="3">
                  <c:v>-32.948336995680776</c:v>
                </c:pt>
                <c:pt idx="4">
                  <c:v>-37.833686702978817</c:v>
                </c:pt>
                <c:pt idx="5">
                  <c:v>-48.943864820674662</c:v>
                </c:pt>
                <c:pt idx="6">
                  <c:v>-42.984409953649852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C-4DC9-B50F-D315DA57E90E}"/>
            </c:ext>
          </c:extLst>
        </c:ser>
        <c:ser>
          <c:idx val="2"/>
          <c:order val="2"/>
          <c:tx>
            <c:strRef>
              <c:f>'Summary Results'!$J$7</c:f>
              <c:strCache>
                <c:ptCount val="1"/>
                <c:pt idx="0">
                  <c:v>Q3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90-435B-B28E-851877A023A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F90-435B-B28E-851877A023A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90-435B-B28E-851877A023AA}"/>
              </c:ext>
            </c:extLst>
          </c:dPt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Results'!$J$17:$J$23</c:f>
              <c:numCache>
                <c:formatCode>#,##0.0</c:formatCode>
                <c:ptCount val="7"/>
                <c:pt idx="0">
                  <c:v>-18.680816645291088</c:v>
                </c:pt>
                <c:pt idx="1">
                  <c:v>-18.248755298535858</c:v>
                </c:pt>
                <c:pt idx="2">
                  <c:v>-13.63837499535585</c:v>
                </c:pt>
                <c:pt idx="3">
                  <c:v>-11.294900255201689</c:v>
                </c:pt>
                <c:pt idx="4">
                  <c:v>-13.024385692628156</c:v>
                </c:pt>
                <c:pt idx="5">
                  <c:v>-17.132781311036521</c:v>
                </c:pt>
                <c:pt idx="6">
                  <c:v>-14.92905442165476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51-4F8C-B092-F780583070D0}"/>
            </c:ext>
          </c:extLst>
        </c:ser>
        <c:ser>
          <c:idx val="3"/>
          <c:order val="3"/>
          <c:tx>
            <c:strRef>
              <c:f>'Summary Results'!$K$7</c:f>
              <c:strCache>
                <c:ptCount val="1"/>
                <c:pt idx="0">
                  <c:v>Q4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Results'!$K$17:$K$23</c:f>
              <c:numCache>
                <c:formatCode>#,##0.0</c:formatCode>
                <c:ptCount val="7"/>
                <c:pt idx="0">
                  <c:v>-4.6930390376595534</c:v>
                </c:pt>
                <c:pt idx="1">
                  <c:v>-4.6671533101457605</c:v>
                </c:pt>
                <c:pt idx="2">
                  <c:v>-3.5447120661922482</c:v>
                </c:pt>
                <c:pt idx="3">
                  <c:v>-2.8979277977615712</c:v>
                </c:pt>
                <c:pt idx="4">
                  <c:v>-3.3463373252716662</c:v>
                </c:pt>
                <c:pt idx="5">
                  <c:v>-4.3839555756605968</c:v>
                </c:pt>
                <c:pt idx="6">
                  <c:v>-3.8273813185345986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D3-43A4-A373-0ADFA2DCE17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Results'!$L$17:$L$23</c:f>
              <c:numCache>
                <c:formatCode>#,##0.0</c:formatCode>
                <c:ptCount val="7"/>
                <c:pt idx="0">
                  <c:v>-19.111277225702452</c:v>
                </c:pt>
                <c:pt idx="1">
                  <c:v>-18.823598347699775</c:v>
                </c:pt>
                <c:pt idx="2">
                  <c:v>-14.242004245224669</c:v>
                </c:pt>
                <c:pt idx="3">
                  <c:v>-11.78529126216101</c:v>
                </c:pt>
                <c:pt idx="4">
                  <c:v>-13.551102430219663</c:v>
                </c:pt>
                <c:pt idx="5">
                  <c:v>-17.615150426842941</c:v>
                </c:pt>
                <c:pt idx="6">
                  <c:v>-15.435211423459803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D3-43A4-A373-0ADFA2DCE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9395055"/>
        <c:axId val="1529979599"/>
      </c:barChart>
      <c:catAx>
        <c:axId val="181939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979599"/>
        <c:crosses val="autoZero"/>
        <c:auto val="1"/>
        <c:lblAlgn val="ctr"/>
        <c:lblOffset val="100"/>
        <c:noMultiLvlLbl val="0"/>
      </c:catAx>
      <c:valAx>
        <c:axId val="1529979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9395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Impact on Expenditure GDP, Annualised QonQ %Ch</a:t>
            </a:r>
          </a:p>
        </c:rich>
      </c:tx>
      <c:layout>
        <c:manualLayout>
          <c:xMode val="edge"/>
          <c:yMode val="edge"/>
          <c:x val="0.26903829327284157"/>
          <c:y val="4.33333354012567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'Summary Results'!$M$7</c:f>
              <c:strCache>
                <c:ptCount val="1"/>
                <c:pt idx="0">
                  <c:v>Q1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Results'!$M$9:$M$15</c:f>
              <c:numCache>
                <c:formatCode>#,##0.0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A-4EC5-9B97-E3A3E6AC8FC1}"/>
            </c:ext>
          </c:extLst>
        </c:ser>
        <c:ser>
          <c:idx val="0"/>
          <c:order val="1"/>
          <c:tx>
            <c:strRef>
              <c:f>'Summary Results'!$N$7</c:f>
              <c:strCache>
                <c:ptCount val="1"/>
                <c:pt idx="0">
                  <c:v>Q2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Results'!$N$9:$N$15</c:f>
              <c:numCache>
                <c:formatCode>#,##0.0</c:formatCode>
                <c:ptCount val="7"/>
                <c:pt idx="0">
                  <c:v>-43.185441222557586</c:v>
                </c:pt>
                <c:pt idx="1">
                  <c:v>0</c:v>
                </c:pt>
                <c:pt idx="2">
                  <c:v>-91.183915366553435</c:v>
                </c:pt>
                <c:pt idx="3">
                  <c:v>0</c:v>
                </c:pt>
                <c:pt idx="4">
                  <c:v>-64.870291740169961</c:v>
                </c:pt>
                <c:pt idx="5">
                  <c:v>-62.578756940665762</c:v>
                </c:pt>
                <c:pt idx="6">
                  <c:v>-44.292505417739967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5A-4EC5-9B97-E3A3E6AC8FC1}"/>
            </c:ext>
          </c:extLst>
        </c:ser>
        <c:ser>
          <c:idx val="2"/>
          <c:order val="2"/>
          <c:tx>
            <c:strRef>
              <c:f>'Summary Results'!$O$7</c:f>
              <c:strCache>
                <c:ptCount val="1"/>
                <c:pt idx="0">
                  <c:v>Q3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Results'!$O$9:$O$15</c:f>
              <c:numCache>
                <c:formatCode>#,##0.0</c:formatCode>
                <c:ptCount val="7"/>
                <c:pt idx="0">
                  <c:v>24.829443383481895</c:v>
                </c:pt>
                <c:pt idx="1">
                  <c:v>0</c:v>
                </c:pt>
                <c:pt idx="2">
                  <c:v>54.710349219932056</c:v>
                </c:pt>
                <c:pt idx="3">
                  <c:v>0</c:v>
                </c:pt>
                <c:pt idx="4">
                  <c:v>51.875581385310674</c:v>
                </c:pt>
                <c:pt idx="5">
                  <c:v>40.868693124809454</c:v>
                </c:pt>
                <c:pt idx="6">
                  <c:v>28.791874847452981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5A-4EC5-9B97-E3A3E6AC8FC1}"/>
            </c:ext>
          </c:extLst>
        </c:ser>
        <c:ser>
          <c:idx val="3"/>
          <c:order val="3"/>
          <c:tx>
            <c:strRef>
              <c:f>'Summary Results'!$P$7</c:f>
              <c:strCache>
                <c:ptCount val="1"/>
                <c:pt idx="0">
                  <c:v>Q4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Results'!$P$9:$P$15</c:f>
              <c:numCache>
                <c:formatCode>#,##0.0</c:formatCode>
                <c:ptCount val="7"/>
                <c:pt idx="0">
                  <c:v>14.195964258819821</c:v>
                </c:pt>
                <c:pt idx="1">
                  <c:v>0</c:v>
                </c:pt>
                <c:pt idx="2">
                  <c:v>28.874906532741928</c:v>
                </c:pt>
                <c:pt idx="3">
                  <c:v>0</c:v>
                </c:pt>
                <c:pt idx="4">
                  <c:v>7.5802477070012495</c:v>
                </c:pt>
                <c:pt idx="5">
                  <c:v>16.127122375269494</c:v>
                </c:pt>
                <c:pt idx="6">
                  <c:v>11.58785531189846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5A-4EC5-9B97-E3A3E6AC8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9395055"/>
        <c:axId val="1529979599"/>
      </c:barChart>
      <c:catAx>
        <c:axId val="181939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979599"/>
        <c:crosses val="autoZero"/>
        <c:auto val="1"/>
        <c:lblAlgn val="ctr"/>
        <c:lblOffset val="100"/>
        <c:noMultiLvlLbl val="0"/>
      </c:catAx>
      <c:valAx>
        <c:axId val="1529979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9395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 sz="1200"/>
              <a:t>Impacts on </a:t>
            </a:r>
            <a:r>
              <a:rPr lang="en-NZ" sz="1200" b="0" i="0" u="none" strike="noStrike" baseline="0">
                <a:effectLst/>
              </a:rPr>
              <a:t>Income </a:t>
            </a:r>
            <a:r>
              <a:rPr lang="en-NZ" sz="1200"/>
              <a:t>GDP Components, Annualised QonQ %Ch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'Summary Results'!$M$7</c:f>
              <c:strCache>
                <c:ptCount val="1"/>
                <c:pt idx="0">
                  <c:v>Q1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Results'!$M$17:$M$23</c:f>
              <c:numCache>
                <c:formatCode>#,##0.0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EE-48D5-A389-F7E374E73C25}"/>
            </c:ext>
          </c:extLst>
        </c:ser>
        <c:ser>
          <c:idx val="0"/>
          <c:order val="1"/>
          <c:tx>
            <c:strRef>
              <c:f>'Summary Results'!$N$7</c:f>
              <c:strCache>
                <c:ptCount val="1"/>
                <c:pt idx="0">
                  <c:v>Q2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Results'!$N$17:$N$23</c:f>
              <c:numCache>
                <c:formatCode>#,##0.0</c:formatCode>
                <c:ptCount val="7"/>
                <c:pt idx="0">
                  <c:v>-53.071253219859159</c:v>
                </c:pt>
                <c:pt idx="1">
                  <c:v>-52.378484782117482</c:v>
                </c:pt>
                <c:pt idx="2">
                  <c:v>-39.784929919350589</c:v>
                </c:pt>
                <c:pt idx="3">
                  <c:v>-32.948336995680776</c:v>
                </c:pt>
                <c:pt idx="4">
                  <c:v>-37.833686702978817</c:v>
                </c:pt>
                <c:pt idx="5">
                  <c:v>-48.943864820674662</c:v>
                </c:pt>
                <c:pt idx="6">
                  <c:v>-42.984409953649852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EE-48D5-A389-F7E374E73C25}"/>
            </c:ext>
          </c:extLst>
        </c:ser>
        <c:ser>
          <c:idx val="2"/>
          <c:order val="2"/>
          <c:tx>
            <c:strRef>
              <c:f>'Summary Results'!$O$7</c:f>
              <c:strCache>
                <c:ptCount val="1"/>
                <c:pt idx="0">
                  <c:v>Q3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Results'!$O$17:$O$23</c:f>
              <c:numCache>
                <c:formatCode>#,##0.0</c:formatCode>
                <c:ptCount val="7"/>
                <c:pt idx="0">
                  <c:v>34.390436574568071</c:v>
                </c:pt>
                <c:pt idx="1">
                  <c:v>34.129729483581627</c:v>
                </c:pt>
                <c:pt idx="2">
                  <c:v>26.146554923994739</c:v>
                </c:pt>
                <c:pt idx="3">
                  <c:v>21.653436740479087</c:v>
                </c:pt>
                <c:pt idx="4">
                  <c:v>24.809301010350659</c:v>
                </c:pt>
                <c:pt idx="5">
                  <c:v>31.811083509638141</c:v>
                </c:pt>
                <c:pt idx="6">
                  <c:v>28.05535553199509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EE-48D5-A389-F7E374E73C25}"/>
            </c:ext>
          </c:extLst>
        </c:ser>
        <c:ser>
          <c:idx val="3"/>
          <c:order val="3"/>
          <c:tx>
            <c:strRef>
              <c:f>'Summary Results'!$P$7</c:f>
              <c:strCache>
                <c:ptCount val="1"/>
                <c:pt idx="0">
                  <c:v>Q4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Results'!$P$17:$P$23</c:f>
              <c:numCache>
                <c:formatCode>#,##0.0</c:formatCode>
                <c:ptCount val="7"/>
                <c:pt idx="0">
                  <c:v>13.987777607631536</c:v>
                </c:pt>
                <c:pt idx="1">
                  <c:v>13.581601988390098</c:v>
                </c:pt>
                <c:pt idx="2">
                  <c:v>10.093662929163601</c:v>
                </c:pt>
                <c:pt idx="3">
                  <c:v>8.3969724574401177</c:v>
                </c:pt>
                <c:pt idx="4">
                  <c:v>9.6780483673564905</c:v>
                </c:pt>
                <c:pt idx="5">
                  <c:v>12.748825735375924</c:v>
                </c:pt>
                <c:pt idx="6">
                  <c:v>11.101673103120161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EE-48D5-A389-F7E374E73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9395055"/>
        <c:axId val="1529979599"/>
      </c:barChart>
      <c:catAx>
        <c:axId val="181939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979599"/>
        <c:crosses val="autoZero"/>
        <c:auto val="1"/>
        <c:lblAlgn val="ctr"/>
        <c:lblOffset val="100"/>
        <c:noMultiLvlLbl val="0"/>
      </c:catAx>
      <c:valAx>
        <c:axId val="1529979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9395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67</xdr:row>
      <xdr:rowOff>1</xdr:rowOff>
    </xdr:from>
    <xdr:to>
      <xdr:col>24</xdr:col>
      <xdr:colOff>0</xdr:colOff>
      <xdr:row>85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0E6FF5-AED3-4E25-A964-B4CA23456C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47</xdr:row>
      <xdr:rowOff>155863</xdr:rowOff>
    </xdr:from>
    <xdr:to>
      <xdr:col>24</xdr:col>
      <xdr:colOff>0</xdr:colOff>
      <xdr:row>67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F8AD97-8DEF-463F-BE16-E895C52762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7</xdr:row>
      <xdr:rowOff>142875</xdr:rowOff>
    </xdr:from>
    <xdr:to>
      <xdr:col>24</xdr:col>
      <xdr:colOff>0</xdr:colOff>
      <xdr:row>27</xdr:row>
      <xdr:rowOff>142875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A0B8854-1D6B-4B36-89A0-8785973A5C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</xdr:colOff>
      <xdr:row>28</xdr:row>
      <xdr:rowOff>1</xdr:rowOff>
    </xdr:from>
    <xdr:to>
      <xdr:col>24</xdr:col>
      <xdr:colOff>0</xdr:colOff>
      <xdr:row>48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99FCB31-D2AC-4D58-92E7-FB8167F0BF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0</xdr:colOff>
      <xdr:row>8</xdr:row>
      <xdr:rowOff>0</xdr:rowOff>
    </xdr:from>
    <xdr:to>
      <xdr:col>58</xdr:col>
      <xdr:colOff>476249</xdr:colOff>
      <xdr:row>28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1C1DCBC-01EB-4704-8EE1-0168A436F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0</xdr:colOff>
      <xdr:row>28</xdr:row>
      <xdr:rowOff>0</xdr:rowOff>
    </xdr:from>
    <xdr:to>
      <xdr:col>58</xdr:col>
      <xdr:colOff>476248</xdr:colOff>
      <xdr:row>47</xdr:row>
      <xdr:rowOff>161192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552BEA8-7184-4EE8-B72C-4A1916FDA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VID%20Multiplier%20Quarterly%20Model%20Shocks%20and%20Results_v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cenarios"/>
      <sheetName val="Shocks"/>
      <sheetName val="Scn1"/>
      <sheetName val="Scn2"/>
      <sheetName val="Scn3"/>
      <sheetName val="Annual Results"/>
      <sheetName val="Quarterly Results"/>
    </sheetNames>
    <definedNames>
      <definedName name="Scn_CH" refersTo="='Scn3'!$E$8:$I$8"/>
      <definedName name="Scn3_Q1_LR" refersTo="='Scn3'!$E$9:$I$112"/>
      <definedName name="Scn3_Q2_LR" refersTo="='Scn3'!$M$9:$Q$112"/>
      <definedName name="Scn3_Q3_LR" refersTo="='Scn3'!$U$9:$Y$112"/>
      <definedName name="Scn3_Q4_LR" refersTo="='Scn3'!$AC$9:$AG$112"/>
    </definedNames>
    <sheetDataSet>
      <sheetData sheetId="0" refreshError="1"/>
      <sheetData sheetId="1" refreshError="1"/>
      <sheetData sheetId="2" refreshError="1"/>
      <sheetData sheetId="3">
        <row r="8">
          <cell r="F8" t="str">
            <v>C</v>
          </cell>
          <cell r="G8" t="str">
            <v>I</v>
          </cell>
          <cell r="H8" t="str">
            <v>G</v>
          </cell>
          <cell r="I8" t="str">
            <v>E</v>
          </cell>
        </row>
        <row r="9">
          <cell r="E9" t="str">
            <v>cagri</v>
          </cell>
          <cell r="F9">
            <v>0</v>
          </cell>
          <cell r="G9">
            <v>0</v>
          </cell>
          <cell r="I9">
            <v>0</v>
          </cell>
          <cell r="M9" t="str">
            <v>cagri</v>
          </cell>
          <cell r="N9">
            <v>-5</v>
          </cell>
          <cell r="O9">
            <v>-65</v>
          </cell>
          <cell r="Q9">
            <v>-40</v>
          </cell>
          <cell r="U9" t="str">
            <v>cagri</v>
          </cell>
          <cell r="V9">
            <v>-0.49999999999999989</v>
          </cell>
          <cell r="W9">
            <v>-6.4999999999999982</v>
          </cell>
          <cell r="Y9">
            <v>-3.9999999999999991</v>
          </cell>
          <cell r="AC9" t="str">
            <v>cagri</v>
          </cell>
          <cell r="AD9">
            <v>0</v>
          </cell>
          <cell r="AE9">
            <v>0</v>
          </cell>
          <cell r="AG9">
            <v>0</v>
          </cell>
        </row>
        <row r="10">
          <cell r="E10" t="str">
            <v>clani</v>
          </cell>
          <cell r="F10">
            <v>0</v>
          </cell>
          <cell r="G10">
            <v>0</v>
          </cell>
          <cell r="I10">
            <v>0</v>
          </cell>
          <cell r="M10" t="str">
            <v>clani</v>
          </cell>
          <cell r="N10">
            <v>-5</v>
          </cell>
          <cell r="O10">
            <v>-65</v>
          </cell>
          <cell r="Q10">
            <v>-40</v>
          </cell>
          <cell r="U10" t="str">
            <v>clani</v>
          </cell>
          <cell r="V10">
            <v>-0.49999999999999989</v>
          </cell>
          <cell r="W10">
            <v>-6.4999999999999982</v>
          </cell>
          <cell r="Y10">
            <v>-3.9999999999999991</v>
          </cell>
          <cell r="AC10" t="str">
            <v>clani</v>
          </cell>
          <cell r="AD10">
            <v>0</v>
          </cell>
          <cell r="AE10">
            <v>0</v>
          </cell>
          <cell r="AG10">
            <v>0</v>
          </cell>
        </row>
        <row r="11">
          <cell r="E11" t="str">
            <v>cfore</v>
          </cell>
          <cell r="F11">
            <v>0</v>
          </cell>
          <cell r="G11">
            <v>0</v>
          </cell>
          <cell r="I11">
            <v>0</v>
          </cell>
          <cell r="M11" t="str">
            <v>cfore</v>
          </cell>
          <cell r="N11">
            <v>-5</v>
          </cell>
          <cell r="O11">
            <v>-65</v>
          </cell>
          <cell r="Q11">
            <v>-40</v>
          </cell>
          <cell r="U11" t="str">
            <v>cfore</v>
          </cell>
          <cell r="V11">
            <v>-0.49999999999999989</v>
          </cell>
          <cell r="W11">
            <v>-6.4999999999999982</v>
          </cell>
          <cell r="Y11">
            <v>-3.9999999999999991</v>
          </cell>
          <cell r="AC11" t="str">
            <v>cfore</v>
          </cell>
          <cell r="AD11">
            <v>0</v>
          </cell>
          <cell r="AE11">
            <v>0</v>
          </cell>
          <cell r="AG11">
            <v>0</v>
          </cell>
        </row>
        <row r="12">
          <cell r="E12" t="str">
            <v>cfish</v>
          </cell>
          <cell r="F12">
            <v>0</v>
          </cell>
          <cell r="G12">
            <v>0</v>
          </cell>
          <cell r="I12">
            <v>0</v>
          </cell>
          <cell r="M12" t="str">
            <v>cfish</v>
          </cell>
          <cell r="N12">
            <v>-5</v>
          </cell>
          <cell r="O12">
            <v>-65</v>
          </cell>
          <cell r="Q12">
            <v>-40</v>
          </cell>
          <cell r="U12" t="str">
            <v>cfish</v>
          </cell>
          <cell r="V12">
            <v>-0.49999999999999989</v>
          </cell>
          <cell r="W12">
            <v>-6.4999999999999982</v>
          </cell>
          <cell r="Y12">
            <v>-3.9999999999999991</v>
          </cell>
          <cell r="AC12" t="str">
            <v>cfish</v>
          </cell>
          <cell r="AD12">
            <v>0</v>
          </cell>
          <cell r="AE12">
            <v>0</v>
          </cell>
          <cell r="AG12">
            <v>0</v>
          </cell>
        </row>
        <row r="13">
          <cell r="E13" t="str">
            <v>ccoal</v>
          </cell>
          <cell r="F13">
            <v>0</v>
          </cell>
          <cell r="G13">
            <v>0</v>
          </cell>
          <cell r="I13">
            <v>0</v>
          </cell>
          <cell r="M13" t="str">
            <v>ccoal</v>
          </cell>
          <cell r="N13">
            <v>0</v>
          </cell>
          <cell r="O13">
            <v>-65</v>
          </cell>
          <cell r="Q13">
            <v>-40</v>
          </cell>
          <cell r="U13" t="str">
            <v>ccoal</v>
          </cell>
          <cell r="V13">
            <v>0</v>
          </cell>
          <cell r="W13">
            <v>-6.4999999999999982</v>
          </cell>
          <cell r="Y13">
            <v>-3.9999999999999991</v>
          </cell>
          <cell r="AC13" t="str">
            <v>ccoal</v>
          </cell>
          <cell r="AD13">
            <v>0</v>
          </cell>
          <cell r="AE13">
            <v>0</v>
          </cell>
          <cell r="AG13">
            <v>0</v>
          </cell>
        </row>
        <row r="14">
          <cell r="E14" t="str">
            <v>cmore</v>
          </cell>
          <cell r="F14">
            <v>0</v>
          </cell>
          <cell r="G14">
            <v>0</v>
          </cell>
          <cell r="I14">
            <v>0</v>
          </cell>
          <cell r="M14" t="str">
            <v>cmore</v>
          </cell>
          <cell r="N14">
            <v>0</v>
          </cell>
          <cell r="O14">
            <v>-65</v>
          </cell>
          <cell r="Q14">
            <v>-40</v>
          </cell>
          <cell r="U14" t="str">
            <v>cmore</v>
          </cell>
          <cell r="V14">
            <v>0</v>
          </cell>
          <cell r="W14">
            <v>-6.4999999999999982</v>
          </cell>
          <cell r="Y14">
            <v>-3.9999999999999991</v>
          </cell>
          <cell r="AC14" t="str">
            <v>cmore</v>
          </cell>
          <cell r="AD14">
            <v>0</v>
          </cell>
          <cell r="AE14">
            <v>0</v>
          </cell>
          <cell r="AG14">
            <v>0</v>
          </cell>
        </row>
        <row r="15">
          <cell r="E15" t="str">
            <v>comin</v>
          </cell>
          <cell r="F15">
            <v>0</v>
          </cell>
          <cell r="G15">
            <v>0</v>
          </cell>
          <cell r="I15">
            <v>0</v>
          </cell>
          <cell r="M15" t="str">
            <v>comin</v>
          </cell>
          <cell r="N15">
            <v>0</v>
          </cell>
          <cell r="O15">
            <v>-65</v>
          </cell>
          <cell r="Q15">
            <v>-40</v>
          </cell>
          <cell r="U15" t="str">
            <v>comin</v>
          </cell>
          <cell r="V15">
            <v>0</v>
          </cell>
          <cell r="W15">
            <v>-6.4999999999999982</v>
          </cell>
          <cell r="Y15">
            <v>-3.9999999999999991</v>
          </cell>
          <cell r="AC15" t="str">
            <v>comin</v>
          </cell>
          <cell r="AD15">
            <v>0</v>
          </cell>
          <cell r="AE15">
            <v>0</v>
          </cell>
          <cell r="AG15">
            <v>0</v>
          </cell>
        </row>
        <row r="16">
          <cell r="E16" t="str">
            <v>celcg</v>
          </cell>
          <cell r="F16">
            <v>0</v>
          </cell>
          <cell r="G16">
            <v>0</v>
          </cell>
          <cell r="I16">
            <v>0</v>
          </cell>
          <cell r="M16" t="str">
            <v>celcg</v>
          </cell>
          <cell r="N16">
            <v>0</v>
          </cell>
          <cell r="O16">
            <v>-65</v>
          </cell>
          <cell r="Q16">
            <v>-40</v>
          </cell>
          <cell r="U16" t="str">
            <v>celcg</v>
          </cell>
          <cell r="V16">
            <v>0</v>
          </cell>
          <cell r="W16">
            <v>-6.4999999999999982</v>
          </cell>
          <cell r="Y16">
            <v>-3.9999999999999991</v>
          </cell>
          <cell r="AC16" t="str">
            <v>celcg</v>
          </cell>
          <cell r="AD16">
            <v>0</v>
          </cell>
          <cell r="AE16">
            <v>0</v>
          </cell>
          <cell r="AG16">
            <v>0</v>
          </cell>
        </row>
        <row r="17">
          <cell r="E17" t="str">
            <v>cwatr</v>
          </cell>
          <cell r="F17">
            <v>0</v>
          </cell>
          <cell r="G17">
            <v>0</v>
          </cell>
          <cell r="I17">
            <v>0</v>
          </cell>
          <cell r="M17" t="str">
            <v>cwatr</v>
          </cell>
          <cell r="N17">
            <v>0</v>
          </cell>
          <cell r="O17">
            <v>-65</v>
          </cell>
          <cell r="Q17">
            <v>-40</v>
          </cell>
          <cell r="U17" t="str">
            <v>cwatr</v>
          </cell>
          <cell r="V17">
            <v>0</v>
          </cell>
          <cell r="W17">
            <v>-6.4999999999999982</v>
          </cell>
          <cell r="Y17">
            <v>-3.9999999999999991</v>
          </cell>
          <cell r="AC17" t="str">
            <v>cwatr</v>
          </cell>
          <cell r="AD17">
            <v>0</v>
          </cell>
          <cell r="AE17">
            <v>0</v>
          </cell>
          <cell r="AG17">
            <v>0</v>
          </cell>
        </row>
        <row r="18">
          <cell r="E18" t="str">
            <v>cmeat</v>
          </cell>
          <cell r="F18">
            <v>0</v>
          </cell>
          <cell r="G18">
            <v>0</v>
          </cell>
          <cell r="I18">
            <v>0</v>
          </cell>
          <cell r="M18" t="str">
            <v>cmeat</v>
          </cell>
          <cell r="N18">
            <v>-25</v>
          </cell>
          <cell r="O18">
            <v>-65</v>
          </cell>
          <cell r="Q18">
            <v>-50</v>
          </cell>
          <cell r="U18" t="str">
            <v>cmeat</v>
          </cell>
          <cell r="V18">
            <v>-4.5</v>
          </cell>
          <cell r="W18">
            <v>-6.4999999999999982</v>
          </cell>
          <cell r="Y18">
            <v>-4.9999999999999991</v>
          </cell>
          <cell r="AC18" t="str">
            <v>cmeat</v>
          </cell>
          <cell r="AD18">
            <v>-0.99999999999999978</v>
          </cell>
          <cell r="AE18">
            <v>0</v>
          </cell>
          <cell r="AG18">
            <v>0</v>
          </cell>
        </row>
        <row r="19">
          <cell r="E19" t="str">
            <v>cpfis</v>
          </cell>
          <cell r="F19">
            <v>0</v>
          </cell>
          <cell r="G19">
            <v>0</v>
          </cell>
          <cell r="I19">
            <v>0</v>
          </cell>
          <cell r="M19" t="str">
            <v>cpfis</v>
          </cell>
          <cell r="N19">
            <v>-25</v>
          </cell>
          <cell r="O19">
            <v>-65</v>
          </cell>
          <cell r="Q19">
            <v>-50</v>
          </cell>
          <cell r="U19" t="str">
            <v>cpfis</v>
          </cell>
          <cell r="V19">
            <v>-4.5</v>
          </cell>
          <cell r="W19">
            <v>-6.4999999999999982</v>
          </cell>
          <cell r="Y19">
            <v>-4.9999999999999991</v>
          </cell>
          <cell r="AC19" t="str">
            <v>cpfis</v>
          </cell>
          <cell r="AD19">
            <v>-0.99999999999999978</v>
          </cell>
          <cell r="AE19">
            <v>0</v>
          </cell>
          <cell r="AG19">
            <v>0</v>
          </cell>
        </row>
        <row r="20">
          <cell r="E20" t="str">
            <v>cvege</v>
          </cell>
          <cell r="F20">
            <v>0</v>
          </cell>
          <cell r="G20">
            <v>0</v>
          </cell>
          <cell r="I20">
            <v>0</v>
          </cell>
          <cell r="M20" t="str">
            <v>cvege</v>
          </cell>
          <cell r="N20">
            <v>-25</v>
          </cell>
          <cell r="O20">
            <v>-65</v>
          </cell>
          <cell r="Q20">
            <v>-50</v>
          </cell>
          <cell r="U20" t="str">
            <v>cvege</v>
          </cell>
          <cell r="V20">
            <v>-4.5</v>
          </cell>
          <cell r="W20">
            <v>-6.4999999999999982</v>
          </cell>
          <cell r="Y20">
            <v>-4.9999999999999991</v>
          </cell>
          <cell r="AC20" t="str">
            <v>cvege</v>
          </cell>
          <cell r="AD20">
            <v>-0.99999999999999978</v>
          </cell>
          <cell r="AE20">
            <v>0</v>
          </cell>
          <cell r="AG20">
            <v>0</v>
          </cell>
        </row>
        <row r="21">
          <cell r="E21" t="str">
            <v>cfrui</v>
          </cell>
          <cell r="F21">
            <v>0</v>
          </cell>
          <cell r="G21">
            <v>0</v>
          </cell>
          <cell r="I21">
            <v>0</v>
          </cell>
          <cell r="M21" t="str">
            <v>cfrui</v>
          </cell>
          <cell r="N21">
            <v>-25</v>
          </cell>
          <cell r="O21">
            <v>-65</v>
          </cell>
          <cell r="Q21">
            <v>-50</v>
          </cell>
          <cell r="U21" t="str">
            <v>cfrui</v>
          </cell>
          <cell r="V21">
            <v>-4.5</v>
          </cell>
          <cell r="W21">
            <v>-6.4999999999999982</v>
          </cell>
          <cell r="Y21">
            <v>-4.9999999999999991</v>
          </cell>
          <cell r="AC21" t="str">
            <v>cfrui</v>
          </cell>
          <cell r="AD21">
            <v>-0.99999999999999978</v>
          </cell>
          <cell r="AE21">
            <v>0</v>
          </cell>
          <cell r="AG21">
            <v>0</v>
          </cell>
        </row>
        <row r="22">
          <cell r="E22" t="str">
            <v>cfats</v>
          </cell>
          <cell r="F22">
            <v>0</v>
          </cell>
          <cell r="G22">
            <v>0</v>
          </cell>
          <cell r="I22">
            <v>0</v>
          </cell>
          <cell r="M22" t="str">
            <v>cfats</v>
          </cell>
          <cell r="N22">
            <v>-25</v>
          </cell>
          <cell r="O22">
            <v>-65</v>
          </cell>
          <cell r="Q22">
            <v>-50</v>
          </cell>
          <cell r="U22" t="str">
            <v>cfats</v>
          </cell>
          <cell r="V22">
            <v>-4.5</v>
          </cell>
          <cell r="W22">
            <v>-6.4999999999999982</v>
          </cell>
          <cell r="Y22">
            <v>-4.9999999999999991</v>
          </cell>
          <cell r="AC22" t="str">
            <v>cfats</v>
          </cell>
          <cell r="AD22">
            <v>-0.99999999999999978</v>
          </cell>
          <cell r="AE22">
            <v>0</v>
          </cell>
          <cell r="AG22">
            <v>0</v>
          </cell>
        </row>
        <row r="23">
          <cell r="E23" t="str">
            <v>cdair</v>
          </cell>
          <cell r="F23">
            <v>0</v>
          </cell>
          <cell r="G23">
            <v>0</v>
          </cell>
          <cell r="I23">
            <v>0</v>
          </cell>
          <cell r="M23" t="str">
            <v>cdair</v>
          </cell>
          <cell r="N23">
            <v>-25</v>
          </cell>
          <cell r="O23">
            <v>-65</v>
          </cell>
          <cell r="Q23">
            <v>-50</v>
          </cell>
          <cell r="U23" t="str">
            <v>cdair</v>
          </cell>
          <cell r="V23">
            <v>-4.5</v>
          </cell>
          <cell r="W23">
            <v>-6.4999999999999982</v>
          </cell>
          <cell r="Y23">
            <v>-4.9999999999999991</v>
          </cell>
          <cell r="AC23" t="str">
            <v>cdair</v>
          </cell>
          <cell r="AD23">
            <v>-0.99999999999999978</v>
          </cell>
          <cell r="AE23">
            <v>0</v>
          </cell>
          <cell r="AG23">
            <v>0</v>
          </cell>
        </row>
        <row r="24">
          <cell r="E24" t="str">
            <v>cgrai</v>
          </cell>
          <cell r="F24">
            <v>0</v>
          </cell>
          <cell r="G24">
            <v>0</v>
          </cell>
          <cell r="I24">
            <v>0</v>
          </cell>
          <cell r="M24" t="str">
            <v>cgrai</v>
          </cell>
          <cell r="N24">
            <v>-25</v>
          </cell>
          <cell r="O24">
            <v>-65</v>
          </cell>
          <cell r="Q24">
            <v>-50</v>
          </cell>
          <cell r="U24" t="str">
            <v>cgrai</v>
          </cell>
          <cell r="V24">
            <v>-4.5</v>
          </cell>
          <cell r="W24">
            <v>-6.4999999999999982</v>
          </cell>
          <cell r="Y24">
            <v>-4.9999999999999991</v>
          </cell>
          <cell r="AC24" t="str">
            <v>cgrai</v>
          </cell>
          <cell r="AD24">
            <v>-0.99999999999999978</v>
          </cell>
          <cell r="AE24">
            <v>0</v>
          </cell>
          <cell r="AG24">
            <v>0</v>
          </cell>
        </row>
        <row r="25">
          <cell r="E25" t="str">
            <v>cstar</v>
          </cell>
          <cell r="F25">
            <v>0</v>
          </cell>
          <cell r="G25">
            <v>0</v>
          </cell>
          <cell r="I25">
            <v>0</v>
          </cell>
          <cell r="M25" t="str">
            <v>cstar</v>
          </cell>
          <cell r="N25">
            <v>-25</v>
          </cell>
          <cell r="O25">
            <v>-65</v>
          </cell>
          <cell r="Q25">
            <v>-50</v>
          </cell>
          <cell r="U25" t="str">
            <v>cstar</v>
          </cell>
          <cell r="V25">
            <v>-4.5</v>
          </cell>
          <cell r="W25">
            <v>-6.4999999999999982</v>
          </cell>
          <cell r="Y25">
            <v>-4.9999999999999991</v>
          </cell>
          <cell r="AC25" t="str">
            <v>cstar</v>
          </cell>
          <cell r="AD25">
            <v>-0.99999999999999978</v>
          </cell>
          <cell r="AE25">
            <v>0</v>
          </cell>
          <cell r="AG25">
            <v>0</v>
          </cell>
        </row>
        <row r="26">
          <cell r="E26" t="str">
            <v>cafee</v>
          </cell>
          <cell r="F26">
            <v>0</v>
          </cell>
          <cell r="G26">
            <v>0</v>
          </cell>
          <cell r="I26">
            <v>0</v>
          </cell>
          <cell r="M26" t="str">
            <v>cafee</v>
          </cell>
          <cell r="N26">
            <v>-25</v>
          </cell>
          <cell r="O26">
            <v>-65</v>
          </cell>
          <cell r="Q26">
            <v>-50</v>
          </cell>
          <cell r="U26" t="str">
            <v>cafee</v>
          </cell>
          <cell r="V26">
            <v>-4.5</v>
          </cell>
          <cell r="W26">
            <v>-6.4999999999999982</v>
          </cell>
          <cell r="Y26">
            <v>-4.9999999999999991</v>
          </cell>
          <cell r="AC26" t="str">
            <v>cafee</v>
          </cell>
          <cell r="AD26">
            <v>-0.99999999999999978</v>
          </cell>
          <cell r="AE26">
            <v>0</v>
          </cell>
          <cell r="AG26">
            <v>0</v>
          </cell>
        </row>
        <row r="27">
          <cell r="E27" t="str">
            <v>cbake</v>
          </cell>
          <cell r="F27">
            <v>0</v>
          </cell>
          <cell r="G27">
            <v>0</v>
          </cell>
          <cell r="I27">
            <v>0</v>
          </cell>
          <cell r="M27" t="str">
            <v>cbake</v>
          </cell>
          <cell r="N27">
            <v>-25</v>
          </cell>
          <cell r="O27">
            <v>-65</v>
          </cell>
          <cell r="Q27">
            <v>-50</v>
          </cell>
          <cell r="U27" t="str">
            <v>cbake</v>
          </cell>
          <cell r="V27">
            <v>-4.5</v>
          </cell>
          <cell r="W27">
            <v>-6.4999999999999982</v>
          </cell>
          <cell r="Y27">
            <v>-4.9999999999999991</v>
          </cell>
          <cell r="AC27" t="str">
            <v>cbake</v>
          </cell>
          <cell r="AD27">
            <v>-0.99999999999999978</v>
          </cell>
          <cell r="AE27">
            <v>0</v>
          </cell>
          <cell r="AG27">
            <v>0</v>
          </cell>
        </row>
        <row r="28">
          <cell r="E28" t="str">
            <v>csuga</v>
          </cell>
          <cell r="F28">
            <v>0</v>
          </cell>
          <cell r="G28">
            <v>0</v>
          </cell>
          <cell r="I28">
            <v>0</v>
          </cell>
          <cell r="M28" t="str">
            <v>csuga</v>
          </cell>
          <cell r="N28">
            <v>-25</v>
          </cell>
          <cell r="O28">
            <v>-65</v>
          </cell>
          <cell r="Q28">
            <v>-50</v>
          </cell>
          <cell r="U28" t="str">
            <v>csuga</v>
          </cell>
          <cell r="V28">
            <v>-4.5</v>
          </cell>
          <cell r="W28">
            <v>-6.4999999999999982</v>
          </cell>
          <cell r="Y28">
            <v>-4.9999999999999991</v>
          </cell>
          <cell r="AC28" t="str">
            <v>csuga</v>
          </cell>
          <cell r="AD28">
            <v>-0.99999999999999978</v>
          </cell>
          <cell r="AE28">
            <v>0</v>
          </cell>
          <cell r="AG28">
            <v>0</v>
          </cell>
        </row>
        <row r="29">
          <cell r="E29" t="str">
            <v>cconf</v>
          </cell>
          <cell r="F29">
            <v>0</v>
          </cell>
          <cell r="G29">
            <v>0</v>
          </cell>
          <cell r="I29">
            <v>0</v>
          </cell>
          <cell r="M29" t="str">
            <v>cconf</v>
          </cell>
          <cell r="N29">
            <v>-25</v>
          </cell>
          <cell r="O29">
            <v>-65</v>
          </cell>
          <cell r="Q29">
            <v>-50</v>
          </cell>
          <cell r="U29" t="str">
            <v>cconf</v>
          </cell>
          <cell r="V29">
            <v>-4.5</v>
          </cell>
          <cell r="W29">
            <v>-6.4999999999999982</v>
          </cell>
          <cell r="Y29">
            <v>-4.9999999999999991</v>
          </cell>
          <cell r="AC29" t="str">
            <v>cconf</v>
          </cell>
          <cell r="AD29">
            <v>-0.99999999999999978</v>
          </cell>
          <cell r="AE29">
            <v>0</v>
          </cell>
          <cell r="AG29">
            <v>0</v>
          </cell>
        </row>
        <row r="30">
          <cell r="E30" t="str">
            <v>cpast</v>
          </cell>
          <cell r="F30">
            <v>0</v>
          </cell>
          <cell r="G30">
            <v>0</v>
          </cell>
          <cell r="I30">
            <v>0</v>
          </cell>
          <cell r="M30" t="str">
            <v>cpast</v>
          </cell>
          <cell r="N30">
            <v>-25</v>
          </cell>
          <cell r="O30">
            <v>-65</v>
          </cell>
          <cell r="Q30">
            <v>-50</v>
          </cell>
          <cell r="U30" t="str">
            <v>cpast</v>
          </cell>
          <cell r="V30">
            <v>-4.5</v>
          </cell>
          <cell r="W30">
            <v>-6.4999999999999982</v>
          </cell>
          <cell r="Y30">
            <v>-4.9999999999999991</v>
          </cell>
          <cell r="AC30" t="str">
            <v>cpast</v>
          </cell>
          <cell r="AD30">
            <v>-0.99999999999999978</v>
          </cell>
          <cell r="AE30">
            <v>0</v>
          </cell>
          <cell r="AG30">
            <v>0</v>
          </cell>
        </row>
        <row r="31">
          <cell r="E31" t="str">
            <v>cofoo</v>
          </cell>
          <cell r="F31">
            <v>0</v>
          </cell>
          <cell r="G31">
            <v>0</v>
          </cell>
          <cell r="I31">
            <v>0</v>
          </cell>
          <cell r="M31" t="str">
            <v>cofoo</v>
          </cell>
          <cell r="N31">
            <v>-25</v>
          </cell>
          <cell r="O31">
            <v>-65</v>
          </cell>
          <cell r="Q31">
            <v>-50</v>
          </cell>
          <cell r="U31" t="str">
            <v>cofoo</v>
          </cell>
          <cell r="V31">
            <v>-4.5</v>
          </cell>
          <cell r="W31">
            <v>-6.4999999999999982</v>
          </cell>
          <cell r="Y31">
            <v>-4.9999999999999991</v>
          </cell>
          <cell r="AC31" t="str">
            <v>cofoo</v>
          </cell>
          <cell r="AD31">
            <v>-0.99999999999999978</v>
          </cell>
          <cell r="AE31">
            <v>0</v>
          </cell>
          <cell r="AG31">
            <v>0</v>
          </cell>
        </row>
        <row r="32">
          <cell r="E32" t="str">
            <v>calcb</v>
          </cell>
          <cell r="F32">
            <v>0</v>
          </cell>
          <cell r="G32">
            <v>0</v>
          </cell>
          <cell r="I32">
            <v>0</v>
          </cell>
          <cell r="M32" t="str">
            <v>calcb</v>
          </cell>
          <cell r="N32">
            <v>-75</v>
          </cell>
          <cell r="O32">
            <v>-75</v>
          </cell>
          <cell r="Q32">
            <v>-75</v>
          </cell>
          <cell r="U32" t="str">
            <v>calcb</v>
          </cell>
          <cell r="V32">
            <v>-7.4999999999999982</v>
          </cell>
          <cell r="W32">
            <v>-7.4999999999999982</v>
          </cell>
          <cell r="Y32">
            <v>-7.4999999999999982</v>
          </cell>
          <cell r="AC32" t="str">
            <v>calcb</v>
          </cell>
          <cell r="AD32">
            <v>0</v>
          </cell>
          <cell r="AE32">
            <v>0</v>
          </cell>
          <cell r="AG32">
            <v>0</v>
          </cell>
        </row>
        <row r="33">
          <cell r="E33" t="str">
            <v>csftd</v>
          </cell>
          <cell r="F33">
            <v>0</v>
          </cell>
          <cell r="G33">
            <v>0</v>
          </cell>
          <cell r="I33">
            <v>0</v>
          </cell>
          <cell r="M33" t="str">
            <v>csftd</v>
          </cell>
          <cell r="N33">
            <v>-25</v>
          </cell>
          <cell r="O33">
            <v>-65</v>
          </cell>
          <cell r="Q33">
            <v>-50</v>
          </cell>
          <cell r="U33" t="str">
            <v>csftd</v>
          </cell>
          <cell r="V33">
            <v>-4.5</v>
          </cell>
          <cell r="W33">
            <v>-6.4999999999999982</v>
          </cell>
          <cell r="Y33">
            <v>-4.9999999999999991</v>
          </cell>
          <cell r="AC33" t="str">
            <v>csftd</v>
          </cell>
          <cell r="AD33">
            <v>-0.99999999999999978</v>
          </cell>
          <cell r="AE33">
            <v>0</v>
          </cell>
          <cell r="AG33">
            <v>0</v>
          </cell>
        </row>
        <row r="34">
          <cell r="E34" t="str">
            <v>ctoba</v>
          </cell>
          <cell r="F34">
            <v>0</v>
          </cell>
          <cell r="G34">
            <v>0</v>
          </cell>
          <cell r="I34">
            <v>0</v>
          </cell>
          <cell r="M34" t="str">
            <v>ctoba</v>
          </cell>
          <cell r="N34">
            <v>-75</v>
          </cell>
          <cell r="O34">
            <v>-75</v>
          </cell>
          <cell r="Q34">
            <v>-75</v>
          </cell>
          <cell r="U34" t="str">
            <v>ctoba</v>
          </cell>
          <cell r="V34">
            <v>-7.4999999999999982</v>
          </cell>
          <cell r="W34">
            <v>-7.4999999999999982</v>
          </cell>
          <cell r="Y34">
            <v>-7.4999999999999982</v>
          </cell>
          <cell r="AC34" t="str">
            <v>ctoba</v>
          </cell>
          <cell r="AD34">
            <v>0</v>
          </cell>
          <cell r="AE34">
            <v>0</v>
          </cell>
          <cell r="AG34">
            <v>0</v>
          </cell>
        </row>
        <row r="35">
          <cell r="E35" t="str">
            <v>ctexf</v>
          </cell>
          <cell r="F35">
            <v>0</v>
          </cell>
          <cell r="G35">
            <v>0</v>
          </cell>
          <cell r="I35">
            <v>0</v>
          </cell>
          <cell r="M35" t="str">
            <v>ctexf</v>
          </cell>
          <cell r="N35">
            <v>-50</v>
          </cell>
          <cell r="O35">
            <v>-65</v>
          </cell>
          <cell r="Q35">
            <v>-75</v>
          </cell>
          <cell r="U35" t="str">
            <v>ctexf</v>
          </cell>
          <cell r="V35">
            <v>-25</v>
          </cell>
          <cell r="W35">
            <v>-6.4999999999999982</v>
          </cell>
          <cell r="Y35">
            <v>-7.4999999999999982</v>
          </cell>
          <cell r="AC35" t="str">
            <v>ctexf</v>
          </cell>
          <cell r="AD35">
            <v>-9.9999999999999982</v>
          </cell>
          <cell r="AE35">
            <v>0</v>
          </cell>
          <cell r="AG35">
            <v>0</v>
          </cell>
        </row>
        <row r="36">
          <cell r="E36" t="str">
            <v>ctexm</v>
          </cell>
          <cell r="F36">
            <v>0</v>
          </cell>
          <cell r="G36">
            <v>0</v>
          </cell>
          <cell r="I36">
            <v>0</v>
          </cell>
          <cell r="M36" t="str">
            <v>ctexm</v>
          </cell>
          <cell r="N36">
            <v>-50</v>
          </cell>
          <cell r="O36">
            <v>-65</v>
          </cell>
          <cell r="Q36">
            <v>-75</v>
          </cell>
          <cell r="U36" t="str">
            <v>ctexm</v>
          </cell>
          <cell r="V36">
            <v>-4.9999999999999991</v>
          </cell>
          <cell r="W36">
            <v>-6.4999999999999982</v>
          </cell>
          <cell r="Y36">
            <v>-7.4999999999999982</v>
          </cell>
          <cell r="AC36" t="str">
            <v>ctexm</v>
          </cell>
          <cell r="AD36">
            <v>0</v>
          </cell>
          <cell r="AE36">
            <v>0</v>
          </cell>
          <cell r="AG36">
            <v>0</v>
          </cell>
        </row>
        <row r="37">
          <cell r="E37" t="str">
            <v>ccarp</v>
          </cell>
          <cell r="F37">
            <v>0</v>
          </cell>
          <cell r="G37">
            <v>0</v>
          </cell>
          <cell r="I37">
            <v>0</v>
          </cell>
          <cell r="M37" t="str">
            <v>ccarp</v>
          </cell>
          <cell r="N37">
            <v>-50</v>
          </cell>
          <cell r="O37">
            <v>-65</v>
          </cell>
          <cell r="Q37">
            <v>-75</v>
          </cell>
          <cell r="U37" t="str">
            <v>ccarp</v>
          </cell>
          <cell r="V37">
            <v>-4.9999999999999991</v>
          </cell>
          <cell r="W37">
            <v>-6.4999999999999982</v>
          </cell>
          <cell r="Y37">
            <v>-7.4999999999999982</v>
          </cell>
          <cell r="AC37" t="str">
            <v>ccarp</v>
          </cell>
          <cell r="AD37">
            <v>0</v>
          </cell>
          <cell r="AE37">
            <v>0</v>
          </cell>
          <cell r="AG37">
            <v>0</v>
          </cell>
        </row>
        <row r="38">
          <cell r="E38" t="str">
            <v>cotex</v>
          </cell>
          <cell r="F38">
            <v>0</v>
          </cell>
          <cell r="G38">
            <v>0</v>
          </cell>
          <cell r="I38">
            <v>0</v>
          </cell>
          <cell r="M38" t="str">
            <v>cotex</v>
          </cell>
          <cell r="N38">
            <v>-50</v>
          </cell>
          <cell r="O38">
            <v>-65</v>
          </cell>
          <cell r="Q38">
            <v>-75</v>
          </cell>
          <cell r="U38" t="str">
            <v>cotex</v>
          </cell>
          <cell r="V38">
            <v>-4.9999999999999991</v>
          </cell>
          <cell r="W38">
            <v>-6.4999999999999982</v>
          </cell>
          <cell r="Y38">
            <v>-7.4999999999999982</v>
          </cell>
          <cell r="AC38" t="str">
            <v>cotex</v>
          </cell>
          <cell r="AD38">
            <v>0</v>
          </cell>
          <cell r="AE38">
            <v>0</v>
          </cell>
          <cell r="AG38">
            <v>0</v>
          </cell>
        </row>
        <row r="39">
          <cell r="E39" t="str">
            <v>cknit</v>
          </cell>
          <cell r="F39">
            <v>0</v>
          </cell>
          <cell r="G39">
            <v>0</v>
          </cell>
          <cell r="I39">
            <v>0</v>
          </cell>
          <cell r="M39" t="str">
            <v>cknit</v>
          </cell>
          <cell r="N39">
            <v>-50</v>
          </cell>
          <cell r="O39">
            <v>-65</v>
          </cell>
          <cell r="Q39">
            <v>-50</v>
          </cell>
          <cell r="U39" t="str">
            <v>cknit</v>
          </cell>
          <cell r="V39">
            <v>-25</v>
          </cell>
          <cell r="W39">
            <v>-6.4999999999999982</v>
          </cell>
          <cell r="Y39">
            <v>-4.9999999999999991</v>
          </cell>
          <cell r="AC39" t="str">
            <v>cknit</v>
          </cell>
          <cell r="AD39">
            <v>-9.9999999999999982</v>
          </cell>
          <cell r="AE39">
            <v>0</v>
          </cell>
          <cell r="AG39">
            <v>0</v>
          </cell>
        </row>
        <row r="40">
          <cell r="E40" t="str">
            <v>cwear</v>
          </cell>
          <cell r="F40">
            <v>0</v>
          </cell>
          <cell r="G40">
            <v>0</v>
          </cell>
          <cell r="I40">
            <v>0</v>
          </cell>
          <cell r="M40" t="str">
            <v>cwear</v>
          </cell>
          <cell r="N40">
            <v>-50</v>
          </cell>
          <cell r="O40">
            <v>-65</v>
          </cell>
          <cell r="Q40">
            <v>-50</v>
          </cell>
          <cell r="U40" t="str">
            <v>cwear</v>
          </cell>
          <cell r="V40">
            <v>-4.9999999999999991</v>
          </cell>
          <cell r="W40">
            <v>-6.4999999999999982</v>
          </cell>
          <cell r="Y40">
            <v>-4.9999999999999991</v>
          </cell>
          <cell r="AC40" t="str">
            <v>cwear</v>
          </cell>
          <cell r="AD40">
            <v>0</v>
          </cell>
          <cell r="AE40">
            <v>0</v>
          </cell>
          <cell r="AG40">
            <v>0</v>
          </cell>
        </row>
        <row r="41">
          <cell r="E41" t="str">
            <v>cleat</v>
          </cell>
          <cell r="F41">
            <v>0</v>
          </cell>
          <cell r="G41">
            <v>0</v>
          </cell>
          <cell r="I41">
            <v>0</v>
          </cell>
          <cell r="M41" t="str">
            <v>cleat</v>
          </cell>
          <cell r="N41">
            <v>-75</v>
          </cell>
          <cell r="O41">
            <v>-75</v>
          </cell>
          <cell r="Q41">
            <v>-75</v>
          </cell>
          <cell r="U41" t="str">
            <v>cleat</v>
          </cell>
          <cell r="V41">
            <v>-37.5</v>
          </cell>
          <cell r="W41">
            <v>-7.4999999999999982</v>
          </cell>
          <cell r="Y41">
            <v>-7.4999999999999982</v>
          </cell>
          <cell r="AC41" t="str">
            <v>cleat</v>
          </cell>
          <cell r="AD41">
            <v>-14.999999999999996</v>
          </cell>
          <cell r="AE41">
            <v>0</v>
          </cell>
          <cell r="AG41">
            <v>0</v>
          </cell>
        </row>
        <row r="42">
          <cell r="E42" t="str">
            <v>cfoot</v>
          </cell>
          <cell r="F42">
            <v>0</v>
          </cell>
          <cell r="G42">
            <v>0</v>
          </cell>
          <cell r="I42">
            <v>0</v>
          </cell>
          <cell r="M42" t="str">
            <v>cfoot</v>
          </cell>
          <cell r="N42">
            <v>-75</v>
          </cell>
          <cell r="O42">
            <v>-75</v>
          </cell>
          <cell r="Q42">
            <v>-75</v>
          </cell>
          <cell r="U42" t="str">
            <v>cfoot</v>
          </cell>
          <cell r="V42">
            <v>-7.4999999999999982</v>
          </cell>
          <cell r="W42">
            <v>-7.4999999999999982</v>
          </cell>
          <cell r="Y42">
            <v>-7.4999999999999982</v>
          </cell>
          <cell r="AC42" t="str">
            <v>cfoot</v>
          </cell>
          <cell r="AD42">
            <v>0</v>
          </cell>
          <cell r="AE42">
            <v>0</v>
          </cell>
          <cell r="AG42">
            <v>0</v>
          </cell>
        </row>
        <row r="43">
          <cell r="E43" t="str">
            <v>cwood</v>
          </cell>
          <cell r="F43">
            <v>0</v>
          </cell>
          <cell r="G43">
            <v>0</v>
          </cell>
          <cell r="I43">
            <v>0</v>
          </cell>
          <cell r="M43" t="str">
            <v>cwood</v>
          </cell>
          <cell r="N43">
            <v>-75</v>
          </cell>
          <cell r="O43">
            <v>-75</v>
          </cell>
          <cell r="Q43">
            <v>-75</v>
          </cell>
          <cell r="U43" t="str">
            <v>cwood</v>
          </cell>
          <cell r="V43">
            <v>-37.5</v>
          </cell>
          <cell r="W43">
            <v>-7.4999999999999982</v>
          </cell>
          <cell r="Y43">
            <v>-7.4999999999999982</v>
          </cell>
          <cell r="AC43" t="str">
            <v>cwood</v>
          </cell>
          <cell r="AD43">
            <v>-14.999999999999996</v>
          </cell>
          <cell r="AE43">
            <v>0</v>
          </cell>
          <cell r="AG43">
            <v>0</v>
          </cell>
        </row>
        <row r="44">
          <cell r="E44" t="str">
            <v>cpapp</v>
          </cell>
          <cell r="F44">
            <v>0</v>
          </cell>
          <cell r="G44">
            <v>0</v>
          </cell>
          <cell r="I44">
            <v>0</v>
          </cell>
          <cell r="M44" t="str">
            <v>cpapp</v>
          </cell>
          <cell r="N44">
            <v>-15</v>
          </cell>
          <cell r="O44">
            <v>-65</v>
          </cell>
          <cell r="Q44">
            <v>-40</v>
          </cell>
          <cell r="U44" t="str">
            <v>cpapp</v>
          </cell>
          <cell r="V44">
            <v>-7.5</v>
          </cell>
          <cell r="W44">
            <v>-6.4999999999999982</v>
          </cell>
          <cell r="Y44">
            <v>-3.9999999999999991</v>
          </cell>
          <cell r="AC44" t="str">
            <v>cpapp</v>
          </cell>
          <cell r="AD44">
            <v>-2.9999999999999991</v>
          </cell>
          <cell r="AE44">
            <v>0</v>
          </cell>
          <cell r="AG44">
            <v>0</v>
          </cell>
        </row>
        <row r="45">
          <cell r="E45" t="str">
            <v>cprnt</v>
          </cell>
          <cell r="F45">
            <v>0</v>
          </cell>
          <cell r="G45">
            <v>0</v>
          </cell>
          <cell r="I45">
            <v>0</v>
          </cell>
          <cell r="M45" t="str">
            <v>cprnt</v>
          </cell>
          <cell r="N45">
            <v>0</v>
          </cell>
          <cell r="O45">
            <v>-65</v>
          </cell>
          <cell r="Q45">
            <v>-40</v>
          </cell>
          <cell r="U45" t="str">
            <v>cprnt</v>
          </cell>
          <cell r="V45">
            <v>0</v>
          </cell>
          <cell r="W45">
            <v>-6.4999999999999982</v>
          </cell>
          <cell r="Y45">
            <v>-3.9999999999999991</v>
          </cell>
          <cell r="AC45" t="str">
            <v>cprnt</v>
          </cell>
          <cell r="AD45">
            <v>0</v>
          </cell>
          <cell r="AE45">
            <v>0</v>
          </cell>
          <cell r="AG45">
            <v>0</v>
          </cell>
        </row>
        <row r="46">
          <cell r="E46" t="str">
            <v>cpetr</v>
          </cell>
          <cell r="F46">
            <v>0</v>
          </cell>
          <cell r="G46">
            <v>0</v>
          </cell>
          <cell r="I46">
            <v>0</v>
          </cell>
          <cell r="M46" t="str">
            <v>cpetr</v>
          </cell>
          <cell r="N46">
            <v>-15</v>
          </cell>
          <cell r="O46">
            <v>-65</v>
          </cell>
          <cell r="Q46">
            <v>-40</v>
          </cell>
          <cell r="U46" t="str">
            <v>cpetr</v>
          </cell>
          <cell r="V46">
            <v>-1.4999999999999996</v>
          </cell>
          <cell r="W46">
            <v>-6.4999999999999982</v>
          </cell>
          <cell r="Y46">
            <v>-3.9999999999999991</v>
          </cell>
          <cell r="AC46" t="str">
            <v>cpetr</v>
          </cell>
          <cell r="AD46">
            <v>0</v>
          </cell>
          <cell r="AE46">
            <v>0</v>
          </cell>
          <cell r="AG46">
            <v>0</v>
          </cell>
        </row>
        <row r="47">
          <cell r="E47" t="str">
            <v>cbchm</v>
          </cell>
          <cell r="F47">
            <v>0</v>
          </cell>
          <cell r="G47">
            <v>0</v>
          </cell>
          <cell r="I47">
            <v>0</v>
          </cell>
          <cell r="M47" t="str">
            <v>cbchm</v>
          </cell>
          <cell r="N47">
            <v>-15</v>
          </cell>
          <cell r="O47">
            <v>-65</v>
          </cell>
          <cell r="Q47">
            <v>-40</v>
          </cell>
          <cell r="U47" t="str">
            <v>cbchm</v>
          </cell>
          <cell r="V47">
            <v>-7.5</v>
          </cell>
          <cell r="W47">
            <v>-6.4999999999999982</v>
          </cell>
          <cell r="Y47">
            <v>-3.9999999999999991</v>
          </cell>
          <cell r="AC47" t="str">
            <v>cbchm</v>
          </cell>
          <cell r="AD47">
            <v>-2.9999999999999991</v>
          </cell>
          <cell r="AE47">
            <v>0</v>
          </cell>
          <cell r="AG47">
            <v>0</v>
          </cell>
        </row>
        <row r="48">
          <cell r="E48" t="str">
            <v>cfert</v>
          </cell>
          <cell r="F48">
            <v>0</v>
          </cell>
          <cell r="G48">
            <v>0</v>
          </cell>
          <cell r="I48">
            <v>0</v>
          </cell>
          <cell r="M48" t="str">
            <v>cfert</v>
          </cell>
          <cell r="N48">
            <v>-15</v>
          </cell>
          <cell r="O48">
            <v>-65</v>
          </cell>
          <cell r="Q48">
            <v>-40</v>
          </cell>
          <cell r="U48" t="str">
            <v>cfert</v>
          </cell>
          <cell r="V48">
            <v>-7.5</v>
          </cell>
          <cell r="W48">
            <v>-6.4999999999999982</v>
          </cell>
          <cell r="Y48">
            <v>-3.9999999999999991</v>
          </cell>
          <cell r="AC48" t="str">
            <v>cfert</v>
          </cell>
          <cell r="AD48">
            <v>-2.9999999999999991</v>
          </cell>
          <cell r="AE48">
            <v>0</v>
          </cell>
          <cell r="AG48">
            <v>0</v>
          </cell>
        </row>
        <row r="49">
          <cell r="E49" t="str">
            <v>cpain</v>
          </cell>
          <cell r="F49">
            <v>0</v>
          </cell>
          <cell r="G49">
            <v>0</v>
          </cell>
          <cell r="I49">
            <v>0</v>
          </cell>
          <cell r="M49" t="str">
            <v>cpain</v>
          </cell>
          <cell r="N49">
            <v>-15</v>
          </cell>
          <cell r="O49">
            <v>-65</v>
          </cell>
          <cell r="Q49">
            <v>-40</v>
          </cell>
          <cell r="U49" t="str">
            <v>cpain</v>
          </cell>
          <cell r="V49">
            <v>-7.5</v>
          </cell>
          <cell r="W49">
            <v>-6.4999999999999982</v>
          </cell>
          <cell r="Y49">
            <v>-3.9999999999999991</v>
          </cell>
          <cell r="AC49" t="str">
            <v>cpain</v>
          </cell>
          <cell r="AD49">
            <v>-2.9999999999999991</v>
          </cell>
          <cell r="AE49">
            <v>0</v>
          </cell>
          <cell r="AG49">
            <v>0</v>
          </cell>
        </row>
        <row r="50">
          <cell r="E50" t="str">
            <v>cphar</v>
          </cell>
          <cell r="F50">
            <v>0</v>
          </cell>
          <cell r="G50">
            <v>0</v>
          </cell>
          <cell r="I50">
            <v>0</v>
          </cell>
          <cell r="M50" t="str">
            <v>cphar</v>
          </cell>
          <cell r="N50">
            <v>5</v>
          </cell>
          <cell r="O50">
            <v>-65</v>
          </cell>
          <cell r="Q50">
            <v>-40</v>
          </cell>
          <cell r="U50" t="str">
            <v>cphar</v>
          </cell>
          <cell r="V50">
            <v>0.49999999999999989</v>
          </cell>
          <cell r="W50">
            <v>-6.4999999999999982</v>
          </cell>
          <cell r="Y50">
            <v>-3.9999999999999991</v>
          </cell>
          <cell r="AC50" t="str">
            <v>cphar</v>
          </cell>
          <cell r="AD50">
            <v>0</v>
          </cell>
          <cell r="AE50">
            <v>0</v>
          </cell>
          <cell r="AG50">
            <v>0</v>
          </cell>
        </row>
        <row r="51">
          <cell r="E51" t="str">
            <v>csoap</v>
          </cell>
          <cell r="F51">
            <v>0</v>
          </cell>
          <cell r="G51">
            <v>0</v>
          </cell>
          <cell r="I51">
            <v>0</v>
          </cell>
          <cell r="M51" t="str">
            <v>csoap</v>
          </cell>
          <cell r="N51">
            <v>5</v>
          </cell>
          <cell r="O51">
            <v>-65</v>
          </cell>
          <cell r="Q51">
            <v>-40</v>
          </cell>
          <cell r="U51" t="str">
            <v>csoap</v>
          </cell>
          <cell r="V51">
            <v>0.49999999999999989</v>
          </cell>
          <cell r="W51">
            <v>-6.4999999999999982</v>
          </cell>
          <cell r="Y51">
            <v>-3.9999999999999991</v>
          </cell>
          <cell r="AC51" t="str">
            <v>csoap</v>
          </cell>
          <cell r="AD51">
            <v>0</v>
          </cell>
          <cell r="AE51">
            <v>0</v>
          </cell>
          <cell r="AG51">
            <v>0</v>
          </cell>
        </row>
        <row r="52">
          <cell r="E52" t="str">
            <v>coche</v>
          </cell>
          <cell r="F52">
            <v>0</v>
          </cell>
          <cell r="G52">
            <v>0</v>
          </cell>
          <cell r="I52">
            <v>0</v>
          </cell>
          <cell r="M52" t="str">
            <v>coche</v>
          </cell>
          <cell r="N52">
            <v>-25</v>
          </cell>
          <cell r="O52">
            <v>-65</v>
          </cell>
          <cell r="Q52">
            <v>-40</v>
          </cell>
          <cell r="U52" t="str">
            <v>coche</v>
          </cell>
          <cell r="V52">
            <v>-12.5</v>
          </cell>
          <cell r="W52">
            <v>-6.4999999999999982</v>
          </cell>
          <cell r="Y52">
            <v>-3.9999999999999991</v>
          </cell>
          <cell r="AC52" t="str">
            <v>coche</v>
          </cell>
          <cell r="AD52">
            <v>-4.9999999999999991</v>
          </cell>
          <cell r="AE52">
            <v>0</v>
          </cell>
          <cell r="AG52">
            <v>0</v>
          </cell>
        </row>
        <row r="53">
          <cell r="E53" t="str">
            <v>ctyre</v>
          </cell>
          <cell r="F53">
            <v>0</v>
          </cell>
          <cell r="G53">
            <v>0</v>
          </cell>
          <cell r="I53">
            <v>0</v>
          </cell>
          <cell r="M53" t="str">
            <v>ctyre</v>
          </cell>
          <cell r="N53">
            <v>-75</v>
          </cell>
          <cell r="O53">
            <v>-75</v>
          </cell>
          <cell r="Q53">
            <v>-75</v>
          </cell>
          <cell r="U53" t="str">
            <v>ctyre</v>
          </cell>
          <cell r="V53">
            <v>-7.4999999999999982</v>
          </cell>
          <cell r="W53">
            <v>-7.4999999999999982</v>
          </cell>
          <cell r="Y53">
            <v>-7.4999999999999982</v>
          </cell>
          <cell r="AC53" t="str">
            <v>ctyre</v>
          </cell>
          <cell r="AD53">
            <v>0</v>
          </cell>
          <cell r="AE53">
            <v>0</v>
          </cell>
          <cell r="AG53">
            <v>0</v>
          </cell>
        </row>
        <row r="54">
          <cell r="E54" t="str">
            <v>corub</v>
          </cell>
          <cell r="F54">
            <v>0</v>
          </cell>
          <cell r="G54">
            <v>0</v>
          </cell>
          <cell r="I54">
            <v>0</v>
          </cell>
          <cell r="M54" t="str">
            <v>corub</v>
          </cell>
          <cell r="N54">
            <v>-75</v>
          </cell>
          <cell r="O54">
            <v>-75</v>
          </cell>
          <cell r="Q54">
            <v>-75</v>
          </cell>
          <cell r="U54" t="str">
            <v>corub</v>
          </cell>
          <cell r="V54">
            <v>-37.5</v>
          </cell>
          <cell r="W54">
            <v>-7.4999999999999982</v>
          </cell>
          <cell r="Y54">
            <v>-7.4999999999999982</v>
          </cell>
          <cell r="AC54" t="str">
            <v>corub</v>
          </cell>
          <cell r="AD54">
            <v>-14.999999999999996</v>
          </cell>
          <cell r="AE54">
            <v>0</v>
          </cell>
          <cell r="AG54">
            <v>0</v>
          </cell>
        </row>
        <row r="55">
          <cell r="E55" t="str">
            <v>cplas</v>
          </cell>
          <cell r="F55">
            <v>0</v>
          </cell>
          <cell r="G55">
            <v>0</v>
          </cell>
          <cell r="I55">
            <v>0</v>
          </cell>
          <cell r="M55" t="str">
            <v>cplas</v>
          </cell>
          <cell r="N55">
            <v>-15</v>
          </cell>
          <cell r="O55">
            <v>-65</v>
          </cell>
          <cell r="Q55">
            <v>-40</v>
          </cell>
          <cell r="U55" t="str">
            <v>cplas</v>
          </cell>
          <cell r="V55">
            <v>-1.4999999999999996</v>
          </cell>
          <cell r="W55">
            <v>-6.4999999999999982</v>
          </cell>
          <cell r="Y55">
            <v>-3.9999999999999991</v>
          </cell>
          <cell r="AC55" t="str">
            <v>cplas</v>
          </cell>
          <cell r="AD55">
            <v>0</v>
          </cell>
          <cell r="AE55">
            <v>0</v>
          </cell>
          <cell r="AG55">
            <v>0</v>
          </cell>
        </row>
        <row r="56">
          <cell r="E56" t="str">
            <v>cglas</v>
          </cell>
          <cell r="F56">
            <v>0</v>
          </cell>
          <cell r="G56">
            <v>0</v>
          </cell>
          <cell r="I56">
            <v>0</v>
          </cell>
          <cell r="M56" t="str">
            <v>cglas</v>
          </cell>
          <cell r="N56">
            <v>-15</v>
          </cell>
          <cell r="O56">
            <v>-65</v>
          </cell>
          <cell r="Q56">
            <v>-40</v>
          </cell>
          <cell r="U56" t="str">
            <v>cglas</v>
          </cell>
          <cell r="V56">
            <v>-1.4999999999999996</v>
          </cell>
          <cell r="W56">
            <v>-6.4999999999999982</v>
          </cell>
          <cell r="Y56">
            <v>-3.9999999999999991</v>
          </cell>
          <cell r="AC56" t="str">
            <v>cglas</v>
          </cell>
          <cell r="AD56">
            <v>0</v>
          </cell>
          <cell r="AE56">
            <v>0</v>
          </cell>
          <cell r="AG56">
            <v>0</v>
          </cell>
        </row>
        <row r="57">
          <cell r="E57" t="str">
            <v>ccera</v>
          </cell>
          <cell r="F57">
            <v>0</v>
          </cell>
          <cell r="G57">
            <v>0</v>
          </cell>
          <cell r="I57">
            <v>0</v>
          </cell>
          <cell r="M57" t="str">
            <v>ccera</v>
          </cell>
          <cell r="N57">
            <v>-75</v>
          </cell>
          <cell r="O57">
            <v>-75</v>
          </cell>
          <cell r="Q57">
            <v>-75</v>
          </cell>
          <cell r="U57" t="str">
            <v>ccera</v>
          </cell>
          <cell r="V57">
            <v>-7.4999999999999982</v>
          </cell>
          <cell r="W57">
            <v>-7.4999999999999982</v>
          </cell>
          <cell r="Y57">
            <v>-7.4999999999999982</v>
          </cell>
          <cell r="AC57" t="str">
            <v>ccera</v>
          </cell>
          <cell r="AD57">
            <v>0</v>
          </cell>
          <cell r="AE57">
            <v>0</v>
          </cell>
          <cell r="AG57">
            <v>0</v>
          </cell>
        </row>
        <row r="58">
          <cell r="E58" t="str">
            <v>cclay</v>
          </cell>
          <cell r="F58">
            <v>0</v>
          </cell>
          <cell r="G58">
            <v>0</v>
          </cell>
          <cell r="I58">
            <v>0</v>
          </cell>
          <cell r="M58" t="str">
            <v>cclay</v>
          </cell>
          <cell r="N58">
            <v>-75</v>
          </cell>
          <cell r="O58">
            <v>-75</v>
          </cell>
          <cell r="Q58">
            <v>-75</v>
          </cell>
          <cell r="U58" t="str">
            <v>cclay</v>
          </cell>
          <cell r="V58">
            <v>-37.5</v>
          </cell>
          <cell r="W58">
            <v>-7.4999999999999982</v>
          </cell>
          <cell r="Y58">
            <v>-7.4999999999999982</v>
          </cell>
          <cell r="AC58" t="str">
            <v>cclay</v>
          </cell>
          <cell r="AD58">
            <v>-14.999999999999996</v>
          </cell>
          <cell r="AE58">
            <v>0</v>
          </cell>
          <cell r="AG58">
            <v>0</v>
          </cell>
        </row>
        <row r="59">
          <cell r="E59" t="str">
            <v>ccmnt</v>
          </cell>
          <cell r="F59">
            <v>0</v>
          </cell>
          <cell r="G59">
            <v>0</v>
          </cell>
          <cell r="I59">
            <v>0</v>
          </cell>
          <cell r="M59" t="str">
            <v>ccmnt</v>
          </cell>
          <cell r="N59">
            <v>-75</v>
          </cell>
          <cell r="O59">
            <v>-75</v>
          </cell>
          <cell r="Q59">
            <v>-75</v>
          </cell>
          <cell r="U59" t="str">
            <v>ccmnt</v>
          </cell>
          <cell r="V59">
            <v>-7.4999999999999982</v>
          </cell>
          <cell r="W59">
            <v>-7.4999999999999982</v>
          </cell>
          <cell r="Y59">
            <v>-7.4999999999999982</v>
          </cell>
          <cell r="AC59" t="str">
            <v>ccmnt</v>
          </cell>
          <cell r="AD59">
            <v>0</v>
          </cell>
          <cell r="AE59">
            <v>0</v>
          </cell>
          <cell r="AG59">
            <v>0</v>
          </cell>
        </row>
        <row r="60">
          <cell r="E60" t="str">
            <v>cconc</v>
          </cell>
          <cell r="F60">
            <v>0</v>
          </cell>
          <cell r="G60">
            <v>0</v>
          </cell>
          <cell r="I60">
            <v>0</v>
          </cell>
          <cell r="M60" t="str">
            <v>cconc</v>
          </cell>
          <cell r="N60">
            <v>-75</v>
          </cell>
          <cell r="O60">
            <v>-75</v>
          </cell>
          <cell r="Q60">
            <v>-75</v>
          </cell>
          <cell r="U60" t="str">
            <v>cconc</v>
          </cell>
          <cell r="V60">
            <v>-37.5</v>
          </cell>
          <cell r="W60">
            <v>-7.4999999999999982</v>
          </cell>
          <cell r="Y60">
            <v>-7.4999999999999982</v>
          </cell>
          <cell r="AC60" t="str">
            <v>cconc</v>
          </cell>
          <cell r="AD60">
            <v>-14.999999999999996</v>
          </cell>
          <cell r="AE60">
            <v>0</v>
          </cell>
          <cell r="AG60">
            <v>0</v>
          </cell>
        </row>
        <row r="61">
          <cell r="E61" t="str">
            <v>conmp</v>
          </cell>
          <cell r="F61">
            <v>0</v>
          </cell>
          <cell r="G61">
            <v>0</v>
          </cell>
          <cell r="I61">
            <v>0</v>
          </cell>
          <cell r="M61" t="str">
            <v>conmp</v>
          </cell>
          <cell r="N61">
            <v>-75</v>
          </cell>
          <cell r="O61">
            <v>-75</v>
          </cell>
          <cell r="Q61">
            <v>-75</v>
          </cell>
          <cell r="U61" t="str">
            <v>conmp</v>
          </cell>
          <cell r="V61">
            <v>-37.5</v>
          </cell>
          <cell r="W61">
            <v>-7.4999999999999982</v>
          </cell>
          <cell r="Y61">
            <v>-7.4999999999999982</v>
          </cell>
          <cell r="AC61" t="str">
            <v>conmp</v>
          </cell>
          <cell r="AD61">
            <v>-14.999999999999996</v>
          </cell>
          <cell r="AE61">
            <v>0</v>
          </cell>
          <cell r="AG61">
            <v>0</v>
          </cell>
        </row>
        <row r="62">
          <cell r="E62" t="str">
            <v>cfurn</v>
          </cell>
          <cell r="F62">
            <v>0</v>
          </cell>
          <cell r="G62">
            <v>0</v>
          </cell>
          <cell r="I62">
            <v>0</v>
          </cell>
          <cell r="M62" t="str">
            <v>cfurn</v>
          </cell>
          <cell r="N62">
            <v>-75</v>
          </cell>
          <cell r="O62">
            <v>-75</v>
          </cell>
          <cell r="Q62">
            <v>-75</v>
          </cell>
          <cell r="U62" t="str">
            <v>cfurn</v>
          </cell>
          <cell r="V62">
            <v>-7.4999999999999982</v>
          </cell>
          <cell r="W62">
            <v>-7.4999999999999982</v>
          </cell>
          <cell r="Y62">
            <v>-7.4999999999999982</v>
          </cell>
          <cell r="AC62" t="str">
            <v>cfurn</v>
          </cell>
          <cell r="AD62">
            <v>0</v>
          </cell>
          <cell r="AE62">
            <v>0</v>
          </cell>
          <cell r="AG62">
            <v>0</v>
          </cell>
        </row>
        <row r="63">
          <cell r="E63" t="str">
            <v>cjewl</v>
          </cell>
          <cell r="F63">
            <v>0</v>
          </cell>
          <cell r="G63">
            <v>0</v>
          </cell>
          <cell r="I63">
            <v>0</v>
          </cell>
          <cell r="M63" t="str">
            <v>cjewl</v>
          </cell>
          <cell r="N63">
            <v>-75</v>
          </cell>
          <cell r="O63">
            <v>-75</v>
          </cell>
          <cell r="Q63">
            <v>-75</v>
          </cell>
          <cell r="U63" t="str">
            <v>cjewl</v>
          </cell>
          <cell r="V63">
            <v>-37.5</v>
          </cell>
          <cell r="W63">
            <v>-7.4999999999999982</v>
          </cell>
          <cell r="Y63">
            <v>-7.4999999999999982</v>
          </cell>
          <cell r="AC63" t="str">
            <v>cjewl</v>
          </cell>
          <cell r="AD63">
            <v>-14.999999999999996</v>
          </cell>
          <cell r="AE63">
            <v>0</v>
          </cell>
          <cell r="AG63">
            <v>0</v>
          </cell>
        </row>
        <row r="64">
          <cell r="E64" t="str">
            <v>comnf</v>
          </cell>
          <cell r="F64">
            <v>0</v>
          </cell>
          <cell r="G64">
            <v>0</v>
          </cell>
          <cell r="I64">
            <v>0</v>
          </cell>
          <cell r="M64" t="str">
            <v>comnf</v>
          </cell>
          <cell r="N64">
            <v>-75</v>
          </cell>
          <cell r="O64">
            <v>-75</v>
          </cell>
          <cell r="Q64">
            <v>-75</v>
          </cell>
          <cell r="U64" t="str">
            <v>comnf</v>
          </cell>
          <cell r="V64">
            <v>-7.4999999999999982</v>
          </cell>
          <cell r="W64">
            <v>-7.4999999999999982</v>
          </cell>
          <cell r="Y64">
            <v>-7.4999999999999982</v>
          </cell>
          <cell r="AC64" t="str">
            <v>comnf</v>
          </cell>
          <cell r="AD64">
            <v>0</v>
          </cell>
          <cell r="AE64">
            <v>0</v>
          </cell>
          <cell r="AG64">
            <v>0</v>
          </cell>
        </row>
        <row r="65">
          <cell r="E65" t="str">
            <v>cwast</v>
          </cell>
          <cell r="F65">
            <v>0</v>
          </cell>
          <cell r="G65">
            <v>0</v>
          </cell>
          <cell r="I65">
            <v>0</v>
          </cell>
          <cell r="M65" t="str">
            <v>cwast</v>
          </cell>
          <cell r="N65">
            <v>-75</v>
          </cell>
          <cell r="O65">
            <v>-75</v>
          </cell>
          <cell r="Q65">
            <v>-75</v>
          </cell>
          <cell r="U65" t="str">
            <v>cwast</v>
          </cell>
          <cell r="V65">
            <v>-37.5</v>
          </cell>
          <cell r="W65">
            <v>-7.4999999999999982</v>
          </cell>
          <cell r="Y65">
            <v>-7.4999999999999982</v>
          </cell>
          <cell r="AC65" t="str">
            <v>cwast</v>
          </cell>
          <cell r="AD65">
            <v>-14.999999999999996</v>
          </cell>
          <cell r="AE65">
            <v>0</v>
          </cell>
          <cell r="AG65">
            <v>0</v>
          </cell>
        </row>
        <row r="66">
          <cell r="E66" t="str">
            <v>cirst</v>
          </cell>
          <cell r="F66">
            <v>0</v>
          </cell>
          <cell r="G66">
            <v>0</v>
          </cell>
          <cell r="I66">
            <v>0</v>
          </cell>
          <cell r="M66" t="str">
            <v>cirst</v>
          </cell>
          <cell r="N66">
            <v>-75</v>
          </cell>
          <cell r="O66">
            <v>-75</v>
          </cell>
          <cell r="Q66">
            <v>-75</v>
          </cell>
          <cell r="U66" t="str">
            <v>cirst</v>
          </cell>
          <cell r="V66">
            <v>-37.5</v>
          </cell>
          <cell r="W66">
            <v>-7.4999999999999982</v>
          </cell>
          <cell r="Y66">
            <v>-7.4999999999999982</v>
          </cell>
          <cell r="AC66" t="str">
            <v>cirst</v>
          </cell>
          <cell r="AD66">
            <v>-14.999999999999996</v>
          </cell>
          <cell r="AE66">
            <v>0</v>
          </cell>
          <cell r="AG66">
            <v>0</v>
          </cell>
        </row>
        <row r="67">
          <cell r="E67" t="str">
            <v>cnfme</v>
          </cell>
          <cell r="F67">
            <v>0</v>
          </cell>
          <cell r="G67">
            <v>0</v>
          </cell>
          <cell r="I67">
            <v>0</v>
          </cell>
          <cell r="M67" t="str">
            <v>cnfme</v>
          </cell>
          <cell r="N67">
            <v>-75</v>
          </cell>
          <cell r="O67">
            <v>-75</v>
          </cell>
          <cell r="Q67">
            <v>-75</v>
          </cell>
          <cell r="U67" t="str">
            <v>cnfme</v>
          </cell>
          <cell r="V67">
            <v>-37.5</v>
          </cell>
          <cell r="W67">
            <v>-7.4999999999999982</v>
          </cell>
          <cell r="Y67">
            <v>-7.4999999999999982</v>
          </cell>
          <cell r="AC67" t="str">
            <v>cnfme</v>
          </cell>
          <cell r="AD67">
            <v>-14.999999999999996</v>
          </cell>
          <cell r="AE67">
            <v>0</v>
          </cell>
          <cell r="AG67">
            <v>0</v>
          </cell>
        </row>
        <row r="68">
          <cell r="E68" t="str">
            <v>cstrm</v>
          </cell>
          <cell r="F68">
            <v>0</v>
          </cell>
          <cell r="G68">
            <v>0</v>
          </cell>
          <cell r="I68">
            <v>0</v>
          </cell>
          <cell r="M68" t="str">
            <v>cstrm</v>
          </cell>
          <cell r="N68">
            <v>-75</v>
          </cell>
          <cell r="O68">
            <v>-75</v>
          </cell>
          <cell r="Q68">
            <v>-75</v>
          </cell>
          <cell r="U68" t="str">
            <v>cstrm</v>
          </cell>
          <cell r="V68">
            <v>-37.5</v>
          </cell>
          <cell r="W68">
            <v>-7.4999999999999982</v>
          </cell>
          <cell r="Y68">
            <v>-7.4999999999999982</v>
          </cell>
          <cell r="AC68" t="str">
            <v>cstrm</v>
          </cell>
          <cell r="AD68">
            <v>-14.999999999999996</v>
          </cell>
          <cell r="AE68">
            <v>0</v>
          </cell>
          <cell r="AG68">
            <v>0</v>
          </cell>
        </row>
        <row r="69">
          <cell r="E69" t="str">
            <v>ctank</v>
          </cell>
          <cell r="F69">
            <v>0</v>
          </cell>
          <cell r="G69">
            <v>0</v>
          </cell>
          <cell r="I69">
            <v>0</v>
          </cell>
          <cell r="M69" t="str">
            <v>ctank</v>
          </cell>
          <cell r="N69">
            <v>-75</v>
          </cell>
          <cell r="O69">
            <v>-75</v>
          </cell>
          <cell r="Q69">
            <v>-75</v>
          </cell>
          <cell r="U69" t="str">
            <v>ctank</v>
          </cell>
          <cell r="V69">
            <v>-37.5</v>
          </cell>
          <cell r="W69">
            <v>-7.4999999999999982</v>
          </cell>
          <cell r="Y69">
            <v>-7.4999999999999982</v>
          </cell>
          <cell r="AC69" t="str">
            <v>ctank</v>
          </cell>
          <cell r="AD69">
            <v>-14.999999999999996</v>
          </cell>
          <cell r="AE69">
            <v>0</v>
          </cell>
          <cell r="AG69">
            <v>0</v>
          </cell>
        </row>
        <row r="70">
          <cell r="E70" t="str">
            <v>cofbm</v>
          </cell>
          <cell r="F70">
            <v>0</v>
          </cell>
          <cell r="G70">
            <v>0</v>
          </cell>
          <cell r="I70">
            <v>0</v>
          </cell>
          <cell r="M70" t="str">
            <v>cofbm</v>
          </cell>
          <cell r="N70">
            <v>-75</v>
          </cell>
          <cell r="O70">
            <v>-75</v>
          </cell>
          <cell r="Q70">
            <v>-75</v>
          </cell>
          <cell r="U70" t="str">
            <v>cofbm</v>
          </cell>
          <cell r="V70">
            <v>-37.5</v>
          </cell>
          <cell r="W70">
            <v>-7.4999999999999982</v>
          </cell>
          <cell r="Y70">
            <v>-7.4999999999999982</v>
          </cell>
          <cell r="AC70" t="str">
            <v>cofbm</v>
          </cell>
          <cell r="AD70">
            <v>-14.999999999999996</v>
          </cell>
          <cell r="AE70">
            <v>0</v>
          </cell>
          <cell r="AG70">
            <v>0</v>
          </cell>
        </row>
        <row r="71">
          <cell r="E71" t="str">
            <v>cengt</v>
          </cell>
          <cell r="F71">
            <v>0</v>
          </cell>
          <cell r="G71">
            <v>0</v>
          </cell>
          <cell r="I71">
            <v>0</v>
          </cell>
          <cell r="M71" t="str">
            <v>cengt</v>
          </cell>
          <cell r="N71">
            <v>-75</v>
          </cell>
          <cell r="O71">
            <v>-75</v>
          </cell>
          <cell r="Q71">
            <v>-75</v>
          </cell>
          <cell r="U71" t="str">
            <v>cengt</v>
          </cell>
          <cell r="V71">
            <v>-37.5</v>
          </cell>
          <cell r="W71">
            <v>-7.4999999999999982</v>
          </cell>
          <cell r="Y71">
            <v>-7.4999999999999982</v>
          </cell>
          <cell r="AC71" t="str">
            <v>cengt</v>
          </cell>
          <cell r="AD71">
            <v>-14.999999999999996</v>
          </cell>
          <cell r="AE71">
            <v>0</v>
          </cell>
          <cell r="AG71">
            <v>0</v>
          </cell>
        </row>
        <row r="72">
          <cell r="E72" t="str">
            <v>cpump</v>
          </cell>
          <cell r="F72">
            <v>0</v>
          </cell>
          <cell r="G72">
            <v>0</v>
          </cell>
          <cell r="I72">
            <v>0</v>
          </cell>
          <cell r="M72" t="str">
            <v>cpump</v>
          </cell>
          <cell r="N72">
            <v>-75</v>
          </cell>
          <cell r="O72">
            <v>-75</v>
          </cell>
          <cell r="Q72">
            <v>-75</v>
          </cell>
          <cell r="U72" t="str">
            <v>cpump</v>
          </cell>
          <cell r="V72">
            <v>-37.5</v>
          </cell>
          <cell r="W72">
            <v>-7.4999999999999982</v>
          </cell>
          <cell r="Y72">
            <v>-7.4999999999999982</v>
          </cell>
          <cell r="AC72" t="str">
            <v>cpump</v>
          </cell>
          <cell r="AD72">
            <v>-14.999999999999996</v>
          </cell>
          <cell r="AE72">
            <v>0</v>
          </cell>
          <cell r="AG72">
            <v>0</v>
          </cell>
        </row>
        <row r="73">
          <cell r="E73" t="str">
            <v>cgear</v>
          </cell>
          <cell r="F73">
            <v>0</v>
          </cell>
          <cell r="G73">
            <v>0</v>
          </cell>
          <cell r="I73">
            <v>0</v>
          </cell>
          <cell r="M73" t="str">
            <v>cgear</v>
          </cell>
          <cell r="N73">
            <v>-75</v>
          </cell>
          <cell r="O73">
            <v>-75</v>
          </cell>
          <cell r="Q73">
            <v>-75</v>
          </cell>
          <cell r="U73" t="str">
            <v>cgear</v>
          </cell>
          <cell r="V73">
            <v>-37.5</v>
          </cell>
          <cell r="W73">
            <v>-7.4999999999999982</v>
          </cell>
          <cell r="Y73">
            <v>-7.4999999999999982</v>
          </cell>
          <cell r="AC73" t="str">
            <v>cgear</v>
          </cell>
          <cell r="AD73">
            <v>-14.999999999999996</v>
          </cell>
          <cell r="AE73">
            <v>0</v>
          </cell>
          <cell r="AG73">
            <v>0</v>
          </cell>
        </row>
        <row r="74">
          <cell r="E74" t="str">
            <v>clift</v>
          </cell>
          <cell r="F74">
            <v>0</v>
          </cell>
          <cell r="G74">
            <v>0</v>
          </cell>
          <cell r="I74">
            <v>0</v>
          </cell>
          <cell r="M74" t="str">
            <v>clift</v>
          </cell>
          <cell r="N74">
            <v>-75</v>
          </cell>
          <cell r="O74">
            <v>-75</v>
          </cell>
          <cell r="Q74">
            <v>-75</v>
          </cell>
          <cell r="U74" t="str">
            <v>clift</v>
          </cell>
          <cell r="V74">
            <v>-37.5</v>
          </cell>
          <cell r="W74">
            <v>-7.4999999999999982</v>
          </cell>
          <cell r="Y74">
            <v>-7.4999999999999982</v>
          </cell>
          <cell r="AC74" t="str">
            <v>clift</v>
          </cell>
          <cell r="AD74">
            <v>-14.999999999999996</v>
          </cell>
          <cell r="AE74">
            <v>0</v>
          </cell>
          <cell r="AG74">
            <v>0</v>
          </cell>
        </row>
        <row r="75">
          <cell r="E75" t="str">
            <v>cgenm</v>
          </cell>
          <cell r="F75">
            <v>0</v>
          </cell>
          <cell r="G75">
            <v>0</v>
          </cell>
          <cell r="I75">
            <v>0</v>
          </cell>
          <cell r="M75" t="str">
            <v>cgenm</v>
          </cell>
          <cell r="N75">
            <v>-75</v>
          </cell>
          <cell r="O75">
            <v>-75</v>
          </cell>
          <cell r="Q75">
            <v>-75</v>
          </cell>
          <cell r="U75" t="str">
            <v>cgenm</v>
          </cell>
          <cell r="V75">
            <v>-37.5</v>
          </cell>
          <cell r="W75">
            <v>-7.4999999999999982</v>
          </cell>
          <cell r="Y75">
            <v>-7.4999999999999982</v>
          </cell>
          <cell r="AC75" t="str">
            <v>cgenm</v>
          </cell>
          <cell r="AD75">
            <v>-14.999999999999996</v>
          </cell>
          <cell r="AE75">
            <v>0</v>
          </cell>
          <cell r="AG75">
            <v>0</v>
          </cell>
        </row>
        <row r="76">
          <cell r="E76" t="str">
            <v>cspcm</v>
          </cell>
          <cell r="F76">
            <v>0</v>
          </cell>
          <cell r="G76">
            <v>0</v>
          </cell>
          <cell r="I76">
            <v>0</v>
          </cell>
          <cell r="M76" t="str">
            <v>cspcm</v>
          </cell>
          <cell r="N76">
            <v>-75</v>
          </cell>
          <cell r="O76">
            <v>-75</v>
          </cell>
          <cell r="Q76">
            <v>-75</v>
          </cell>
          <cell r="U76" t="str">
            <v>cspcm</v>
          </cell>
          <cell r="V76">
            <v>-37.5</v>
          </cell>
          <cell r="W76">
            <v>-7.4999999999999982</v>
          </cell>
          <cell r="Y76">
            <v>-7.4999999999999982</v>
          </cell>
          <cell r="AC76" t="str">
            <v>cspcm</v>
          </cell>
          <cell r="AD76">
            <v>-14.999999999999996</v>
          </cell>
          <cell r="AE76">
            <v>0</v>
          </cell>
          <cell r="AG76">
            <v>0</v>
          </cell>
        </row>
        <row r="77">
          <cell r="E77" t="str">
            <v>cdoma</v>
          </cell>
          <cell r="F77">
            <v>0</v>
          </cell>
          <cell r="G77">
            <v>0</v>
          </cell>
          <cell r="I77">
            <v>0</v>
          </cell>
          <cell r="M77" t="str">
            <v>cdoma</v>
          </cell>
          <cell r="N77">
            <v>-75</v>
          </cell>
          <cell r="O77">
            <v>-75</v>
          </cell>
          <cell r="Q77">
            <v>-75</v>
          </cell>
          <cell r="U77" t="str">
            <v>cdoma</v>
          </cell>
          <cell r="V77">
            <v>-7.4999999999999982</v>
          </cell>
          <cell r="W77">
            <v>-7.4999999999999982</v>
          </cell>
          <cell r="Y77">
            <v>-7.4999999999999982</v>
          </cell>
          <cell r="AC77" t="str">
            <v>cdoma</v>
          </cell>
          <cell r="AD77">
            <v>0</v>
          </cell>
          <cell r="AE77">
            <v>0</v>
          </cell>
          <cell r="AG77">
            <v>0</v>
          </cell>
        </row>
        <row r="78">
          <cell r="E78" t="str">
            <v>coffm</v>
          </cell>
          <cell r="F78">
            <v>0</v>
          </cell>
          <cell r="G78">
            <v>0</v>
          </cell>
          <cell r="I78">
            <v>0</v>
          </cell>
          <cell r="M78" t="str">
            <v>coffm</v>
          </cell>
          <cell r="N78">
            <v>-75</v>
          </cell>
          <cell r="O78">
            <v>-75</v>
          </cell>
          <cell r="Q78">
            <v>-75</v>
          </cell>
          <cell r="U78" t="str">
            <v>coffm</v>
          </cell>
          <cell r="V78">
            <v>-37.5</v>
          </cell>
          <cell r="W78">
            <v>-7.4999999999999982</v>
          </cell>
          <cell r="Y78">
            <v>-7.4999999999999982</v>
          </cell>
          <cell r="AC78" t="str">
            <v>coffm</v>
          </cell>
          <cell r="AD78">
            <v>-14.999999999999996</v>
          </cell>
          <cell r="AE78">
            <v>0</v>
          </cell>
          <cell r="AG78">
            <v>0</v>
          </cell>
        </row>
        <row r="79">
          <cell r="E79" t="str">
            <v>celcm</v>
          </cell>
          <cell r="F79">
            <v>0</v>
          </cell>
          <cell r="G79">
            <v>0</v>
          </cell>
          <cell r="I79">
            <v>0</v>
          </cell>
          <cell r="M79" t="str">
            <v>celcm</v>
          </cell>
          <cell r="N79">
            <v>-75</v>
          </cell>
          <cell r="O79">
            <v>-75</v>
          </cell>
          <cell r="Q79">
            <v>-75</v>
          </cell>
          <cell r="U79" t="str">
            <v>celcm</v>
          </cell>
          <cell r="V79">
            <v>-37.5</v>
          </cell>
          <cell r="W79">
            <v>-7.4999999999999982</v>
          </cell>
          <cell r="Y79">
            <v>-7.4999999999999982</v>
          </cell>
          <cell r="AC79" t="str">
            <v>celcm</v>
          </cell>
          <cell r="AD79">
            <v>-14.999999999999996</v>
          </cell>
          <cell r="AE79">
            <v>0</v>
          </cell>
          <cell r="AG79">
            <v>0</v>
          </cell>
        </row>
        <row r="80">
          <cell r="E80" t="str">
            <v>crdtv</v>
          </cell>
          <cell r="F80">
            <v>0</v>
          </cell>
          <cell r="G80">
            <v>0</v>
          </cell>
          <cell r="I80">
            <v>0</v>
          </cell>
          <cell r="M80" t="str">
            <v>crdtv</v>
          </cell>
          <cell r="N80">
            <v>-75</v>
          </cell>
          <cell r="O80">
            <v>-75</v>
          </cell>
          <cell r="Q80">
            <v>-75</v>
          </cell>
          <cell r="U80" t="str">
            <v>crdtv</v>
          </cell>
          <cell r="V80">
            <v>-7.4999999999999982</v>
          </cell>
          <cell r="W80">
            <v>-7.4999999999999982</v>
          </cell>
          <cell r="Y80">
            <v>-7.4999999999999982</v>
          </cell>
          <cell r="AC80" t="str">
            <v>crdtv</v>
          </cell>
          <cell r="AD80">
            <v>0</v>
          </cell>
          <cell r="AE80">
            <v>0</v>
          </cell>
          <cell r="AG80">
            <v>0</v>
          </cell>
        </row>
        <row r="81">
          <cell r="E81" t="str">
            <v>cmeda</v>
          </cell>
          <cell r="F81">
            <v>0</v>
          </cell>
          <cell r="G81">
            <v>0</v>
          </cell>
          <cell r="I81">
            <v>0</v>
          </cell>
          <cell r="M81" t="str">
            <v>cmeda</v>
          </cell>
          <cell r="N81">
            <v>20</v>
          </cell>
          <cell r="O81">
            <v>-65</v>
          </cell>
          <cell r="Q81">
            <v>-40</v>
          </cell>
          <cell r="U81" t="str">
            <v>cmeda</v>
          </cell>
          <cell r="V81">
            <v>10</v>
          </cell>
          <cell r="W81">
            <v>-6.4999999999999982</v>
          </cell>
          <cell r="Y81">
            <v>-3.9999999999999991</v>
          </cell>
          <cell r="AC81" t="str">
            <v>cmeda</v>
          </cell>
          <cell r="AD81">
            <v>3.9999999999999991</v>
          </cell>
          <cell r="AE81">
            <v>0</v>
          </cell>
          <cell r="AG81">
            <v>0</v>
          </cell>
        </row>
        <row r="82">
          <cell r="E82" t="str">
            <v>cmtvp</v>
          </cell>
          <cell r="F82">
            <v>0</v>
          </cell>
          <cell r="G82">
            <v>0</v>
          </cell>
          <cell r="I82">
            <v>0</v>
          </cell>
          <cell r="M82" t="str">
            <v>cmtvp</v>
          </cell>
          <cell r="N82">
            <v>-75</v>
          </cell>
          <cell r="O82">
            <v>-75</v>
          </cell>
          <cell r="Q82">
            <v>-75</v>
          </cell>
          <cell r="U82" t="str">
            <v>cmtvp</v>
          </cell>
          <cell r="V82">
            <v>-7.4999999999999982</v>
          </cell>
          <cell r="W82">
            <v>-7.4999999999999982</v>
          </cell>
          <cell r="Y82">
            <v>-7.4999999999999982</v>
          </cell>
          <cell r="AC82" t="str">
            <v>cmtvp</v>
          </cell>
          <cell r="AD82">
            <v>0</v>
          </cell>
          <cell r="AE82">
            <v>0</v>
          </cell>
          <cell r="AG82">
            <v>0</v>
          </cell>
        </row>
        <row r="83">
          <cell r="E83" t="str">
            <v>cship</v>
          </cell>
          <cell r="F83">
            <v>0</v>
          </cell>
          <cell r="G83">
            <v>0</v>
          </cell>
          <cell r="I83">
            <v>0</v>
          </cell>
          <cell r="M83" t="str">
            <v>cship</v>
          </cell>
          <cell r="N83">
            <v>-75</v>
          </cell>
          <cell r="O83">
            <v>-75</v>
          </cell>
          <cell r="Q83">
            <v>-75</v>
          </cell>
          <cell r="U83" t="str">
            <v>cship</v>
          </cell>
          <cell r="V83">
            <v>-37.5</v>
          </cell>
          <cell r="W83">
            <v>-7.4999999999999982</v>
          </cell>
          <cell r="Y83">
            <v>-7.4999999999999982</v>
          </cell>
          <cell r="AC83" t="str">
            <v>cship</v>
          </cell>
          <cell r="AD83">
            <v>-14.999999999999996</v>
          </cell>
          <cell r="AE83">
            <v>0</v>
          </cell>
          <cell r="AG83">
            <v>0</v>
          </cell>
        </row>
        <row r="84">
          <cell r="E84" t="str">
            <v>crail</v>
          </cell>
          <cell r="F84">
            <v>0</v>
          </cell>
          <cell r="G84">
            <v>0</v>
          </cell>
          <cell r="I84">
            <v>0</v>
          </cell>
          <cell r="M84" t="str">
            <v>crail</v>
          </cell>
          <cell r="N84">
            <v>-75</v>
          </cell>
          <cell r="O84">
            <v>-75</v>
          </cell>
          <cell r="Q84">
            <v>-75</v>
          </cell>
          <cell r="U84" t="str">
            <v>crail</v>
          </cell>
          <cell r="V84">
            <v>-37.5</v>
          </cell>
          <cell r="W84">
            <v>-7.4999999999999982</v>
          </cell>
          <cell r="Y84">
            <v>-7.4999999999999982</v>
          </cell>
          <cell r="AC84" t="str">
            <v>crail</v>
          </cell>
          <cell r="AD84">
            <v>-14.999999999999996</v>
          </cell>
          <cell r="AE84">
            <v>0</v>
          </cell>
          <cell r="AG84">
            <v>0</v>
          </cell>
        </row>
        <row r="85">
          <cell r="E85" t="str">
            <v>cairc</v>
          </cell>
          <cell r="F85">
            <v>0</v>
          </cell>
          <cell r="G85">
            <v>0</v>
          </cell>
          <cell r="I85">
            <v>0</v>
          </cell>
          <cell r="M85" t="str">
            <v>cairc</v>
          </cell>
          <cell r="N85">
            <v>-75</v>
          </cell>
          <cell r="O85">
            <v>-75</v>
          </cell>
          <cell r="Q85">
            <v>-75</v>
          </cell>
          <cell r="U85" t="str">
            <v>cairc</v>
          </cell>
          <cell r="V85">
            <v>-37.5</v>
          </cell>
          <cell r="W85">
            <v>-7.4999999999999982</v>
          </cell>
          <cell r="Y85">
            <v>-7.4999999999999982</v>
          </cell>
          <cell r="AC85" t="str">
            <v>cairc</v>
          </cell>
          <cell r="AD85">
            <v>-14.999999999999996</v>
          </cell>
          <cell r="AE85">
            <v>0</v>
          </cell>
          <cell r="AG85">
            <v>0</v>
          </cell>
        </row>
        <row r="86">
          <cell r="E86" t="str">
            <v>coteq</v>
          </cell>
          <cell r="F86">
            <v>0</v>
          </cell>
          <cell r="G86">
            <v>0</v>
          </cell>
          <cell r="I86">
            <v>0</v>
          </cell>
          <cell r="M86" t="str">
            <v>coteq</v>
          </cell>
          <cell r="N86">
            <v>-75</v>
          </cell>
          <cell r="O86">
            <v>-75</v>
          </cell>
          <cell r="Q86">
            <v>-75</v>
          </cell>
          <cell r="U86" t="str">
            <v>coteq</v>
          </cell>
          <cell r="V86">
            <v>-7.4999999999999982</v>
          </cell>
          <cell r="W86">
            <v>-7.4999999999999982</v>
          </cell>
          <cell r="Y86">
            <v>-7.4999999999999982</v>
          </cell>
          <cell r="AC86" t="str">
            <v>coteq</v>
          </cell>
          <cell r="AD86">
            <v>0</v>
          </cell>
          <cell r="AE86">
            <v>0</v>
          </cell>
          <cell r="AG86">
            <v>0</v>
          </cell>
        </row>
        <row r="87">
          <cell r="E87" t="str">
            <v>ccnst</v>
          </cell>
          <cell r="F87">
            <v>0</v>
          </cell>
          <cell r="G87">
            <v>0</v>
          </cell>
          <cell r="I87">
            <v>0</v>
          </cell>
          <cell r="M87" t="str">
            <v>ccnst</v>
          </cell>
          <cell r="N87">
            <v>-80</v>
          </cell>
          <cell r="O87">
            <v>-80</v>
          </cell>
          <cell r="Q87">
            <v>-80</v>
          </cell>
          <cell r="U87" t="str">
            <v>ccnst</v>
          </cell>
          <cell r="V87">
            <v>-40</v>
          </cell>
          <cell r="W87">
            <v>-7.9999999999999982</v>
          </cell>
          <cell r="Y87">
            <v>-7.9999999999999982</v>
          </cell>
          <cell r="AC87" t="str">
            <v>ccnst</v>
          </cell>
          <cell r="AD87">
            <v>-15.999999999999996</v>
          </cell>
          <cell r="AE87">
            <v>0</v>
          </cell>
          <cell r="AG87">
            <v>0</v>
          </cell>
        </row>
        <row r="88">
          <cell r="E88" t="str">
            <v>ccsrv</v>
          </cell>
          <cell r="F88">
            <v>0</v>
          </cell>
          <cell r="G88">
            <v>0</v>
          </cell>
          <cell r="I88">
            <v>0</v>
          </cell>
          <cell r="M88" t="str">
            <v>ccsrv</v>
          </cell>
          <cell r="N88">
            <v>-80</v>
          </cell>
          <cell r="O88">
            <v>-80</v>
          </cell>
          <cell r="Q88">
            <v>-80</v>
          </cell>
          <cell r="U88" t="str">
            <v>ccsrv</v>
          </cell>
          <cell r="V88">
            <v>-40</v>
          </cell>
          <cell r="W88">
            <v>-7.9999999999999982</v>
          </cell>
          <cell r="Y88">
            <v>-7.9999999999999982</v>
          </cell>
          <cell r="AC88" t="str">
            <v>ccsrv</v>
          </cell>
          <cell r="AD88">
            <v>-15.999999999999996</v>
          </cell>
          <cell r="AE88">
            <v>0</v>
          </cell>
          <cell r="AG88">
            <v>0</v>
          </cell>
        </row>
        <row r="89">
          <cell r="E89" t="str">
            <v>ctrad</v>
          </cell>
          <cell r="F89">
            <v>0</v>
          </cell>
          <cell r="G89">
            <v>0</v>
          </cell>
          <cell r="I89">
            <v>0</v>
          </cell>
          <cell r="M89" t="str">
            <v>ctrad</v>
          </cell>
          <cell r="N89">
            <v>-40</v>
          </cell>
          <cell r="O89">
            <v>-65</v>
          </cell>
          <cell r="Q89">
            <v>-40</v>
          </cell>
          <cell r="U89" t="str">
            <v>ctrad</v>
          </cell>
          <cell r="V89">
            <v>-20</v>
          </cell>
          <cell r="W89">
            <v>-6.4999999999999982</v>
          </cell>
          <cell r="Y89">
            <v>-3.9999999999999991</v>
          </cell>
          <cell r="AC89" t="str">
            <v>ctrad</v>
          </cell>
          <cell r="AD89">
            <v>-7.9999999999999982</v>
          </cell>
          <cell r="AE89">
            <v>0</v>
          </cell>
          <cell r="AG89">
            <v>0</v>
          </cell>
        </row>
        <row r="90">
          <cell r="E90" t="str">
            <v>cacco</v>
          </cell>
          <cell r="F90">
            <v>0</v>
          </cell>
          <cell r="G90">
            <v>0</v>
          </cell>
          <cell r="I90">
            <v>0</v>
          </cell>
          <cell r="M90" t="str">
            <v>cacco</v>
          </cell>
          <cell r="N90">
            <v>-90</v>
          </cell>
          <cell r="O90">
            <v>-90</v>
          </cell>
          <cell r="Q90">
            <v>-90</v>
          </cell>
          <cell r="U90" t="str">
            <v>cacco</v>
          </cell>
          <cell r="V90">
            <v>-12.999999999999998</v>
          </cell>
          <cell r="W90">
            <v>-8.9999999999999982</v>
          </cell>
          <cell r="Y90">
            <v>-8.9999999999999982</v>
          </cell>
          <cell r="AC90" t="str">
            <v>cacco</v>
          </cell>
          <cell r="AD90">
            <v>-1.9999999999999996</v>
          </cell>
          <cell r="AE90">
            <v>0</v>
          </cell>
          <cell r="AG90">
            <v>0</v>
          </cell>
        </row>
        <row r="91">
          <cell r="E91" t="str">
            <v>ccats</v>
          </cell>
          <cell r="F91">
            <v>0</v>
          </cell>
          <cell r="G91">
            <v>0</v>
          </cell>
          <cell r="I91">
            <v>0</v>
          </cell>
          <cell r="M91" t="str">
            <v>ccats</v>
          </cell>
          <cell r="N91">
            <v>-90</v>
          </cell>
          <cell r="O91">
            <v>-90</v>
          </cell>
          <cell r="Q91">
            <v>-90</v>
          </cell>
          <cell r="U91" t="str">
            <v>ccats</v>
          </cell>
          <cell r="V91">
            <v>-10.999999999999998</v>
          </cell>
          <cell r="W91">
            <v>-8.9999999999999982</v>
          </cell>
          <cell r="Y91">
            <v>-8.9999999999999982</v>
          </cell>
          <cell r="AC91" t="str">
            <v>ccats</v>
          </cell>
          <cell r="AD91">
            <v>-0.99999999999999978</v>
          </cell>
          <cell r="AE91">
            <v>0</v>
          </cell>
          <cell r="AG91">
            <v>0</v>
          </cell>
        </row>
        <row r="92">
          <cell r="E92" t="str">
            <v>cptrp</v>
          </cell>
          <cell r="F92">
            <v>0</v>
          </cell>
          <cell r="G92">
            <v>0</v>
          </cell>
          <cell r="I92">
            <v>0</v>
          </cell>
          <cell r="M92" t="str">
            <v>cptrp</v>
          </cell>
          <cell r="N92">
            <v>-65</v>
          </cell>
          <cell r="O92">
            <v>-65</v>
          </cell>
          <cell r="Q92">
            <v>-65</v>
          </cell>
          <cell r="U92" t="str">
            <v>cptrp</v>
          </cell>
          <cell r="V92">
            <v>-16.5</v>
          </cell>
          <cell r="W92">
            <v>-6.4999999999999982</v>
          </cell>
          <cell r="Y92">
            <v>-6.4999999999999982</v>
          </cell>
          <cell r="AC92" t="str">
            <v>cptrp</v>
          </cell>
          <cell r="AD92">
            <v>-4.9999999999999991</v>
          </cell>
          <cell r="AE92">
            <v>0</v>
          </cell>
          <cell r="AG92">
            <v>0</v>
          </cell>
        </row>
        <row r="93">
          <cell r="E93" t="str">
            <v>cftrp</v>
          </cell>
          <cell r="F93">
            <v>0</v>
          </cell>
          <cell r="G93">
            <v>0</v>
          </cell>
          <cell r="I93">
            <v>0</v>
          </cell>
          <cell r="M93" t="str">
            <v>cftrp</v>
          </cell>
          <cell r="N93">
            <v>-35</v>
          </cell>
          <cell r="O93">
            <v>-65</v>
          </cell>
          <cell r="Q93">
            <v>-40</v>
          </cell>
          <cell r="U93" t="str">
            <v>cftrp</v>
          </cell>
          <cell r="V93">
            <v>-3.4999999999999991</v>
          </cell>
          <cell r="W93">
            <v>-6.4999999999999982</v>
          </cell>
          <cell r="Y93">
            <v>-3.9999999999999991</v>
          </cell>
          <cell r="AC93" t="str">
            <v>cftrp</v>
          </cell>
          <cell r="AD93">
            <v>0</v>
          </cell>
          <cell r="AE93">
            <v>0</v>
          </cell>
          <cell r="AG93">
            <v>0</v>
          </cell>
        </row>
        <row r="94">
          <cell r="E94" t="str">
            <v>ctrps</v>
          </cell>
          <cell r="F94">
            <v>0</v>
          </cell>
          <cell r="G94">
            <v>0</v>
          </cell>
          <cell r="I94">
            <v>0</v>
          </cell>
          <cell r="M94" t="str">
            <v>ctrps</v>
          </cell>
          <cell r="N94">
            <v>-35</v>
          </cell>
          <cell r="O94">
            <v>-65</v>
          </cell>
          <cell r="Q94">
            <v>-40</v>
          </cell>
          <cell r="U94" t="str">
            <v>ctrps</v>
          </cell>
          <cell r="V94">
            <v>-3.4999999999999991</v>
          </cell>
          <cell r="W94">
            <v>-6.4999999999999982</v>
          </cell>
          <cell r="Y94">
            <v>-3.9999999999999991</v>
          </cell>
          <cell r="AC94" t="str">
            <v>ctrps</v>
          </cell>
          <cell r="AD94">
            <v>0</v>
          </cell>
          <cell r="AE94">
            <v>0</v>
          </cell>
          <cell r="AG94">
            <v>0</v>
          </cell>
        </row>
        <row r="95">
          <cell r="E95" t="str">
            <v>cpost</v>
          </cell>
          <cell r="F95">
            <v>0</v>
          </cell>
          <cell r="G95">
            <v>0</v>
          </cell>
          <cell r="I95">
            <v>0</v>
          </cell>
          <cell r="M95" t="str">
            <v>cpost</v>
          </cell>
          <cell r="N95">
            <v>25</v>
          </cell>
          <cell r="O95">
            <v>-65</v>
          </cell>
          <cell r="Q95">
            <v>-40</v>
          </cell>
          <cell r="U95" t="str">
            <v>cpost</v>
          </cell>
          <cell r="V95">
            <v>2.4999999999999996</v>
          </cell>
          <cell r="W95">
            <v>-6.4999999999999982</v>
          </cell>
          <cell r="Y95">
            <v>-3.9999999999999991</v>
          </cell>
          <cell r="AC95" t="str">
            <v>cpost</v>
          </cell>
          <cell r="AD95">
            <v>0</v>
          </cell>
          <cell r="AE95">
            <v>0</v>
          </cell>
          <cell r="AG95">
            <v>0</v>
          </cell>
        </row>
        <row r="96">
          <cell r="E96" t="str">
            <v>celcd</v>
          </cell>
          <cell r="F96">
            <v>0</v>
          </cell>
          <cell r="G96">
            <v>0</v>
          </cell>
          <cell r="I96">
            <v>0</v>
          </cell>
          <cell r="M96" t="str">
            <v>celcd</v>
          </cell>
          <cell r="N96">
            <v>0</v>
          </cell>
          <cell r="O96">
            <v>-65</v>
          </cell>
          <cell r="Q96">
            <v>-40</v>
          </cell>
          <cell r="U96" t="str">
            <v>celcd</v>
          </cell>
          <cell r="V96">
            <v>0</v>
          </cell>
          <cell r="W96">
            <v>-6.4999999999999982</v>
          </cell>
          <cell r="Y96">
            <v>-3.9999999999999991</v>
          </cell>
          <cell r="AC96" t="str">
            <v>celcd</v>
          </cell>
          <cell r="AD96">
            <v>0</v>
          </cell>
          <cell r="AE96">
            <v>0</v>
          </cell>
          <cell r="AG96">
            <v>0</v>
          </cell>
        </row>
        <row r="97">
          <cell r="E97" t="str">
            <v>cwatd</v>
          </cell>
          <cell r="F97">
            <v>0</v>
          </cell>
          <cell r="G97">
            <v>0</v>
          </cell>
          <cell r="I97">
            <v>0</v>
          </cell>
          <cell r="M97" t="str">
            <v>cwatd</v>
          </cell>
          <cell r="N97">
            <v>0</v>
          </cell>
          <cell r="O97">
            <v>-65</v>
          </cell>
          <cell r="Q97">
            <v>-40</v>
          </cell>
          <cell r="U97" t="str">
            <v>cwatd</v>
          </cell>
          <cell r="V97">
            <v>0</v>
          </cell>
          <cell r="W97">
            <v>-6.4999999999999982</v>
          </cell>
          <cell r="Y97">
            <v>-3.9999999999999991</v>
          </cell>
          <cell r="AC97" t="str">
            <v>cwatd</v>
          </cell>
          <cell r="AD97">
            <v>0</v>
          </cell>
          <cell r="AE97">
            <v>0</v>
          </cell>
          <cell r="AG97">
            <v>0</v>
          </cell>
        </row>
        <row r="98">
          <cell r="E98" t="str">
            <v>cfins</v>
          </cell>
          <cell r="F98">
            <v>0</v>
          </cell>
          <cell r="G98">
            <v>0</v>
          </cell>
          <cell r="I98">
            <v>0</v>
          </cell>
          <cell r="M98" t="str">
            <v>cfins</v>
          </cell>
          <cell r="N98">
            <v>-5</v>
          </cell>
          <cell r="O98">
            <v>-65</v>
          </cell>
          <cell r="Q98">
            <v>-40</v>
          </cell>
          <cell r="U98" t="str">
            <v>cfins</v>
          </cell>
          <cell r="V98">
            <v>-0.49999999999999989</v>
          </cell>
          <cell r="W98">
            <v>-6.4999999999999982</v>
          </cell>
          <cell r="Y98">
            <v>-3.9999999999999991</v>
          </cell>
          <cell r="AC98" t="str">
            <v>cfins</v>
          </cell>
          <cell r="AD98">
            <v>0</v>
          </cell>
          <cell r="AE98">
            <v>0</v>
          </cell>
          <cell r="AG98">
            <v>0</v>
          </cell>
        </row>
        <row r="99">
          <cell r="E99" t="str">
            <v>cinsp</v>
          </cell>
          <cell r="F99">
            <v>0</v>
          </cell>
          <cell r="G99">
            <v>0</v>
          </cell>
          <cell r="I99">
            <v>0</v>
          </cell>
          <cell r="M99" t="str">
            <v>cinsp</v>
          </cell>
          <cell r="N99">
            <v>-5</v>
          </cell>
          <cell r="O99">
            <v>-65</v>
          </cell>
          <cell r="Q99">
            <v>-40</v>
          </cell>
          <cell r="U99" t="str">
            <v>cinsp</v>
          </cell>
          <cell r="V99">
            <v>-0.49999999999999989</v>
          </cell>
          <cell r="W99">
            <v>-6.4999999999999982</v>
          </cell>
          <cell r="Y99">
            <v>-3.9999999999999991</v>
          </cell>
          <cell r="AC99" t="str">
            <v>cinsp</v>
          </cell>
          <cell r="AD99">
            <v>0</v>
          </cell>
          <cell r="AE99">
            <v>0</v>
          </cell>
          <cell r="AG99">
            <v>0</v>
          </cell>
        </row>
        <row r="100">
          <cell r="E100" t="str">
            <v>cofin</v>
          </cell>
          <cell r="F100">
            <v>0</v>
          </cell>
          <cell r="G100">
            <v>0</v>
          </cell>
          <cell r="I100">
            <v>0</v>
          </cell>
          <cell r="M100" t="str">
            <v>cofin</v>
          </cell>
          <cell r="N100">
            <v>-5</v>
          </cell>
          <cell r="O100">
            <v>-65</v>
          </cell>
          <cell r="Q100">
            <v>-40</v>
          </cell>
          <cell r="U100" t="str">
            <v>cofin</v>
          </cell>
          <cell r="V100">
            <v>-2.5</v>
          </cell>
          <cell r="W100">
            <v>-6.4999999999999982</v>
          </cell>
          <cell r="Y100">
            <v>-3.9999999999999991</v>
          </cell>
          <cell r="AC100" t="str">
            <v>cofin</v>
          </cell>
          <cell r="AD100">
            <v>-0.99999999999999978</v>
          </cell>
          <cell r="AE100">
            <v>0</v>
          </cell>
          <cell r="AG100">
            <v>0</v>
          </cell>
        </row>
        <row r="101">
          <cell r="E101" t="str">
            <v>creal</v>
          </cell>
          <cell r="F101">
            <v>0</v>
          </cell>
          <cell r="G101">
            <v>0</v>
          </cell>
          <cell r="I101">
            <v>0</v>
          </cell>
          <cell r="M101" t="str">
            <v>creal</v>
          </cell>
          <cell r="N101">
            <v>-25</v>
          </cell>
          <cell r="O101">
            <v>-65</v>
          </cell>
          <cell r="Q101">
            <v>-40</v>
          </cell>
          <cell r="U101" t="str">
            <v>creal</v>
          </cell>
          <cell r="V101">
            <v>-2.4999999999999996</v>
          </cell>
          <cell r="W101">
            <v>-6.4999999999999982</v>
          </cell>
          <cell r="Y101">
            <v>-3.9999999999999991</v>
          </cell>
          <cell r="AC101" t="str">
            <v>creal</v>
          </cell>
          <cell r="AD101">
            <v>0</v>
          </cell>
          <cell r="AE101">
            <v>0</v>
          </cell>
          <cell r="AG101">
            <v>0</v>
          </cell>
        </row>
        <row r="102">
          <cell r="E102" t="str">
            <v>crent</v>
          </cell>
          <cell r="F102">
            <v>0</v>
          </cell>
          <cell r="G102">
            <v>0</v>
          </cell>
          <cell r="I102">
            <v>0</v>
          </cell>
          <cell r="M102" t="str">
            <v>crent</v>
          </cell>
          <cell r="N102">
            <v>-60</v>
          </cell>
          <cell r="O102">
            <v>-65</v>
          </cell>
          <cell r="Q102">
            <v>-60</v>
          </cell>
          <cell r="U102" t="str">
            <v>crent</v>
          </cell>
          <cell r="V102">
            <v>-5.9999999999999982</v>
          </cell>
          <cell r="W102">
            <v>-6.4999999999999982</v>
          </cell>
          <cell r="Y102">
            <v>-5.9999999999999982</v>
          </cell>
          <cell r="AC102" t="str">
            <v>crent</v>
          </cell>
          <cell r="AD102">
            <v>0</v>
          </cell>
          <cell r="AE102">
            <v>0</v>
          </cell>
          <cell r="AG102">
            <v>0</v>
          </cell>
        </row>
        <row r="103">
          <cell r="E103" t="str">
            <v>crsea</v>
          </cell>
          <cell r="F103">
            <v>0</v>
          </cell>
          <cell r="G103">
            <v>0</v>
          </cell>
          <cell r="I103">
            <v>0</v>
          </cell>
          <cell r="M103" t="str">
            <v>crsea</v>
          </cell>
          <cell r="N103">
            <v>-50</v>
          </cell>
          <cell r="O103">
            <v>-65</v>
          </cell>
          <cell r="Q103">
            <v>-50</v>
          </cell>
          <cell r="U103" t="str">
            <v>crsea</v>
          </cell>
          <cell r="V103">
            <v>-25</v>
          </cell>
          <cell r="W103">
            <v>-6.4999999999999982</v>
          </cell>
          <cell r="Y103">
            <v>-4.9999999999999991</v>
          </cell>
          <cell r="AC103" t="str">
            <v>crsea</v>
          </cell>
          <cell r="AD103">
            <v>-9.9999999999999982</v>
          </cell>
          <cell r="AE103">
            <v>0</v>
          </cell>
          <cell r="AG103">
            <v>0</v>
          </cell>
        </row>
        <row r="104">
          <cell r="E104" t="str">
            <v>clacc</v>
          </cell>
          <cell r="F104">
            <v>0</v>
          </cell>
          <cell r="G104">
            <v>0</v>
          </cell>
          <cell r="I104">
            <v>0</v>
          </cell>
          <cell r="M104" t="str">
            <v>clacc</v>
          </cell>
          <cell r="N104">
            <v>-25</v>
          </cell>
          <cell r="O104">
            <v>-65</v>
          </cell>
          <cell r="Q104">
            <v>-40</v>
          </cell>
          <cell r="U104" t="str">
            <v>clacc</v>
          </cell>
          <cell r="V104">
            <v>-2.4999999999999996</v>
          </cell>
          <cell r="W104">
            <v>-6.4999999999999982</v>
          </cell>
          <cell r="Y104">
            <v>-3.9999999999999991</v>
          </cell>
          <cell r="AC104" t="str">
            <v>clacc</v>
          </cell>
          <cell r="AD104">
            <v>0</v>
          </cell>
          <cell r="AE104">
            <v>0</v>
          </cell>
          <cell r="AG104">
            <v>0</v>
          </cell>
        </row>
        <row r="105">
          <cell r="E105" t="str">
            <v>cobus</v>
          </cell>
          <cell r="F105">
            <v>0</v>
          </cell>
          <cell r="G105">
            <v>0</v>
          </cell>
          <cell r="I105">
            <v>0</v>
          </cell>
          <cell r="M105" t="str">
            <v>cobus</v>
          </cell>
          <cell r="N105">
            <v>-10</v>
          </cell>
          <cell r="O105">
            <v>-65</v>
          </cell>
          <cell r="Q105">
            <v>-40</v>
          </cell>
          <cell r="U105" t="str">
            <v>cobus</v>
          </cell>
          <cell r="V105">
            <v>-3</v>
          </cell>
          <cell r="W105">
            <v>-6.4999999999999982</v>
          </cell>
          <cell r="Y105">
            <v>-3.9999999999999991</v>
          </cell>
          <cell r="AC105" t="str">
            <v>cobus</v>
          </cell>
          <cell r="AD105">
            <v>-0.99999999999999978</v>
          </cell>
          <cell r="AE105">
            <v>0</v>
          </cell>
          <cell r="AG105">
            <v>0</v>
          </cell>
        </row>
        <row r="106">
          <cell r="E106" t="str">
            <v>ctelc</v>
          </cell>
          <cell r="F106">
            <v>0</v>
          </cell>
          <cell r="G106">
            <v>0</v>
          </cell>
          <cell r="I106">
            <v>0</v>
          </cell>
          <cell r="M106" t="str">
            <v>ctelc</v>
          </cell>
          <cell r="N106">
            <v>5</v>
          </cell>
          <cell r="O106">
            <v>-65</v>
          </cell>
          <cell r="Q106">
            <v>-40</v>
          </cell>
          <cell r="U106" t="str">
            <v>ctelc</v>
          </cell>
          <cell r="V106">
            <v>0.49999999999999989</v>
          </cell>
          <cell r="W106">
            <v>-6.4999999999999982</v>
          </cell>
          <cell r="Y106">
            <v>-3.9999999999999991</v>
          </cell>
          <cell r="AC106" t="str">
            <v>ctelc</v>
          </cell>
          <cell r="AD106">
            <v>0</v>
          </cell>
          <cell r="AE106">
            <v>0</v>
          </cell>
          <cell r="AG106">
            <v>0</v>
          </cell>
        </row>
        <row r="107">
          <cell r="E107" t="str">
            <v>csupp</v>
          </cell>
          <cell r="F107">
            <v>0</v>
          </cell>
          <cell r="G107">
            <v>0</v>
          </cell>
          <cell r="I107">
            <v>0</v>
          </cell>
          <cell r="M107" t="str">
            <v>csupp</v>
          </cell>
          <cell r="N107">
            <v>-25</v>
          </cell>
          <cell r="O107">
            <v>-65</v>
          </cell>
          <cell r="Q107">
            <v>-40</v>
          </cell>
          <cell r="U107" t="str">
            <v>csupp</v>
          </cell>
          <cell r="V107">
            <v>-2.4999999999999996</v>
          </cell>
          <cell r="W107">
            <v>-6.4999999999999982</v>
          </cell>
          <cell r="Y107">
            <v>-3.9999999999999991</v>
          </cell>
          <cell r="AC107" t="str">
            <v>csupp</v>
          </cell>
          <cell r="AD107">
            <v>0</v>
          </cell>
          <cell r="AE107">
            <v>0</v>
          </cell>
          <cell r="AG107">
            <v>0</v>
          </cell>
        </row>
        <row r="108">
          <cell r="E108" t="str">
            <v>cmnfs</v>
          </cell>
          <cell r="F108">
            <v>0</v>
          </cell>
          <cell r="G108">
            <v>0</v>
          </cell>
          <cell r="I108">
            <v>0</v>
          </cell>
          <cell r="M108" t="str">
            <v>cmnfs</v>
          </cell>
          <cell r="N108">
            <v>-25</v>
          </cell>
          <cell r="O108">
            <v>-65</v>
          </cell>
          <cell r="Q108">
            <v>-40</v>
          </cell>
          <cell r="U108" t="str">
            <v>cmnfs</v>
          </cell>
          <cell r="V108">
            <v>-12.5</v>
          </cell>
          <cell r="W108">
            <v>-6.4999999999999982</v>
          </cell>
          <cell r="Y108">
            <v>-3.9999999999999991</v>
          </cell>
          <cell r="AC108" t="str">
            <v>cmnfs</v>
          </cell>
          <cell r="AD108">
            <v>-4.9999999999999991</v>
          </cell>
          <cell r="AE108">
            <v>0</v>
          </cell>
          <cell r="AG108">
            <v>0</v>
          </cell>
        </row>
        <row r="109">
          <cell r="E109" t="str">
            <v>cpuba</v>
          </cell>
          <cell r="F109">
            <v>0</v>
          </cell>
          <cell r="G109">
            <v>0</v>
          </cell>
          <cell r="I109">
            <v>0</v>
          </cell>
          <cell r="M109" t="str">
            <v>cpuba</v>
          </cell>
          <cell r="N109">
            <v>0</v>
          </cell>
          <cell r="O109">
            <v>-65</v>
          </cell>
          <cell r="Q109">
            <v>-40</v>
          </cell>
          <cell r="U109" t="str">
            <v>cpuba</v>
          </cell>
          <cell r="V109">
            <v>0</v>
          </cell>
          <cell r="W109">
            <v>-6.4999999999999982</v>
          </cell>
          <cell r="Y109">
            <v>-3.9999999999999991</v>
          </cell>
          <cell r="AC109" t="str">
            <v>cpuba</v>
          </cell>
          <cell r="AD109">
            <v>0</v>
          </cell>
          <cell r="AE109">
            <v>0</v>
          </cell>
          <cell r="AG109">
            <v>0</v>
          </cell>
        </row>
        <row r="110">
          <cell r="E110" t="str">
            <v>ceduc</v>
          </cell>
          <cell r="F110">
            <v>0</v>
          </cell>
          <cell r="G110">
            <v>0</v>
          </cell>
          <cell r="I110">
            <v>0</v>
          </cell>
          <cell r="M110" t="str">
            <v>ceduc</v>
          </cell>
          <cell r="N110">
            <v>-50</v>
          </cell>
          <cell r="O110">
            <v>-65</v>
          </cell>
          <cell r="Q110">
            <v>-50</v>
          </cell>
          <cell r="U110" t="str">
            <v>ceduc</v>
          </cell>
          <cell r="V110">
            <v>-4.9999999999999991</v>
          </cell>
          <cell r="W110">
            <v>-6.4999999999999982</v>
          </cell>
          <cell r="Y110">
            <v>-4.9999999999999991</v>
          </cell>
          <cell r="AC110" t="str">
            <v>ceduc</v>
          </cell>
          <cell r="AD110">
            <v>0</v>
          </cell>
          <cell r="AE110">
            <v>0</v>
          </cell>
          <cell r="AG110">
            <v>0</v>
          </cell>
        </row>
        <row r="111">
          <cell r="E111" t="str">
            <v>cheal</v>
          </cell>
          <cell r="F111">
            <v>0</v>
          </cell>
          <cell r="G111">
            <v>0</v>
          </cell>
          <cell r="I111">
            <v>0</v>
          </cell>
          <cell r="M111" t="str">
            <v>cheal</v>
          </cell>
          <cell r="N111">
            <v>15</v>
          </cell>
          <cell r="O111">
            <v>-65</v>
          </cell>
          <cell r="Q111">
            <v>-40</v>
          </cell>
          <cell r="U111" t="str">
            <v>cheal</v>
          </cell>
          <cell r="V111">
            <v>1.4999999999999996</v>
          </cell>
          <cell r="W111">
            <v>-6.4999999999999982</v>
          </cell>
          <cell r="Y111">
            <v>-3.9999999999999991</v>
          </cell>
          <cell r="AC111" t="str">
            <v>cheal</v>
          </cell>
          <cell r="AD111">
            <v>0</v>
          </cell>
          <cell r="AE111">
            <v>0</v>
          </cell>
          <cell r="AG111">
            <v>0</v>
          </cell>
        </row>
        <row r="112">
          <cell r="E112" t="str">
            <v>cosrv</v>
          </cell>
          <cell r="F112">
            <v>0</v>
          </cell>
          <cell r="G112">
            <v>0</v>
          </cell>
          <cell r="I112">
            <v>0</v>
          </cell>
          <cell r="M112" t="str">
            <v>cosrv</v>
          </cell>
          <cell r="N112">
            <v>-70</v>
          </cell>
          <cell r="O112">
            <v>-70</v>
          </cell>
          <cell r="Q112">
            <v>-70</v>
          </cell>
          <cell r="U112" t="str">
            <v>cosrv</v>
          </cell>
          <cell r="V112">
            <v>-6.9999999999999982</v>
          </cell>
          <cell r="W112">
            <v>-6.9999999999999982</v>
          </cell>
          <cell r="Y112">
            <v>-6.9999999999999982</v>
          </cell>
          <cell r="AC112" t="str">
            <v>cosrv</v>
          </cell>
          <cell r="AD112">
            <v>0</v>
          </cell>
          <cell r="AE112">
            <v>0</v>
          </cell>
          <cell r="AG112">
            <v>0</v>
          </cell>
        </row>
      </sheetData>
      <sheetData sheetId="4">
        <row r="8">
          <cell r="F8" t="str">
            <v>C</v>
          </cell>
          <cell r="G8" t="str">
            <v>I</v>
          </cell>
          <cell r="H8" t="str">
            <v>G</v>
          </cell>
          <cell r="I8" t="str">
            <v>E</v>
          </cell>
        </row>
        <row r="9">
          <cell r="E9" t="str">
            <v>cagri</v>
          </cell>
          <cell r="F9">
            <v>0</v>
          </cell>
          <cell r="G9">
            <v>0</v>
          </cell>
          <cell r="I9">
            <v>0</v>
          </cell>
          <cell r="M9" t="str">
            <v>cagri</v>
          </cell>
          <cell r="N9">
            <v>-5</v>
          </cell>
          <cell r="O9">
            <v>-65</v>
          </cell>
          <cell r="Q9">
            <v>-40</v>
          </cell>
          <cell r="U9" t="str">
            <v>cagri</v>
          </cell>
          <cell r="V9">
            <v>-1.5000000000000002</v>
          </cell>
          <cell r="W9">
            <v>-19.500000000000004</v>
          </cell>
          <cell r="Y9">
            <v>-7.9999999999999982</v>
          </cell>
          <cell r="AC9" t="str">
            <v>cagri</v>
          </cell>
          <cell r="AD9">
            <v>-0.49999999999999989</v>
          </cell>
          <cell r="AE9">
            <v>-6.4999999999999982</v>
          </cell>
          <cell r="AG9">
            <v>-3.9999999999999991</v>
          </cell>
        </row>
        <row r="10">
          <cell r="E10" t="str">
            <v>clani</v>
          </cell>
          <cell r="F10">
            <v>0</v>
          </cell>
          <cell r="G10">
            <v>0</v>
          </cell>
          <cell r="I10">
            <v>0</v>
          </cell>
          <cell r="M10" t="str">
            <v>clani</v>
          </cell>
          <cell r="N10">
            <v>-5</v>
          </cell>
          <cell r="O10">
            <v>-65</v>
          </cell>
          <cell r="Q10">
            <v>-40</v>
          </cell>
          <cell r="U10" t="str">
            <v>clani</v>
          </cell>
          <cell r="V10">
            <v>-1.5000000000000002</v>
          </cell>
          <cell r="W10">
            <v>-19.500000000000004</v>
          </cell>
          <cell r="Y10">
            <v>-7.9999999999999982</v>
          </cell>
          <cell r="AC10" t="str">
            <v>clani</v>
          </cell>
          <cell r="AD10">
            <v>-0.49999999999999989</v>
          </cell>
          <cell r="AE10">
            <v>-6.4999999999999982</v>
          </cell>
          <cell r="AG10">
            <v>-3.9999999999999991</v>
          </cell>
        </row>
        <row r="11">
          <cell r="E11" t="str">
            <v>cfore</v>
          </cell>
          <cell r="F11">
            <v>0</v>
          </cell>
          <cell r="G11">
            <v>0</v>
          </cell>
          <cell r="I11">
            <v>0</v>
          </cell>
          <cell r="M11" t="str">
            <v>cfore</v>
          </cell>
          <cell r="N11">
            <v>-5</v>
          </cell>
          <cell r="O11">
            <v>-65</v>
          </cell>
          <cell r="Q11">
            <v>-40</v>
          </cell>
          <cell r="U11" t="str">
            <v>cfore</v>
          </cell>
          <cell r="V11">
            <v>-1.5000000000000002</v>
          </cell>
          <cell r="W11">
            <v>-19.500000000000004</v>
          </cell>
          <cell r="Y11">
            <v>-7.9999999999999982</v>
          </cell>
          <cell r="AC11" t="str">
            <v>cfore</v>
          </cell>
          <cell r="AD11">
            <v>-0.49999999999999989</v>
          </cell>
          <cell r="AE11">
            <v>-6.4999999999999982</v>
          </cell>
          <cell r="AG11">
            <v>-3.9999999999999991</v>
          </cell>
        </row>
        <row r="12">
          <cell r="E12" t="str">
            <v>cfish</v>
          </cell>
          <cell r="F12">
            <v>0</v>
          </cell>
          <cell r="G12">
            <v>0</v>
          </cell>
          <cell r="I12">
            <v>0</v>
          </cell>
          <cell r="M12" t="str">
            <v>cfish</v>
          </cell>
          <cell r="N12">
            <v>-5</v>
          </cell>
          <cell r="O12">
            <v>-65</v>
          </cell>
          <cell r="Q12">
            <v>-40</v>
          </cell>
          <cell r="U12" t="str">
            <v>cfish</v>
          </cell>
          <cell r="V12">
            <v>-1.5000000000000002</v>
          </cell>
          <cell r="W12">
            <v>-19.500000000000004</v>
          </cell>
          <cell r="Y12">
            <v>-7.9999999999999982</v>
          </cell>
          <cell r="AC12" t="str">
            <v>cfish</v>
          </cell>
          <cell r="AD12">
            <v>-0.49999999999999989</v>
          </cell>
          <cell r="AE12">
            <v>-6.4999999999999982</v>
          </cell>
          <cell r="AG12">
            <v>-3.9999999999999991</v>
          </cell>
        </row>
        <row r="13">
          <cell r="E13" t="str">
            <v>ccoal</v>
          </cell>
          <cell r="F13">
            <v>0</v>
          </cell>
          <cell r="G13">
            <v>0</v>
          </cell>
          <cell r="I13">
            <v>0</v>
          </cell>
          <cell r="M13" t="str">
            <v>ccoal</v>
          </cell>
          <cell r="N13">
            <v>0</v>
          </cell>
          <cell r="O13">
            <v>-65</v>
          </cell>
          <cell r="Q13">
            <v>-40</v>
          </cell>
          <cell r="U13" t="str">
            <v>ccoal</v>
          </cell>
          <cell r="V13">
            <v>0</v>
          </cell>
          <cell r="W13">
            <v>-19.500000000000004</v>
          </cell>
          <cell r="Y13">
            <v>-7.9999999999999982</v>
          </cell>
          <cell r="AC13" t="str">
            <v>ccoal</v>
          </cell>
          <cell r="AD13">
            <v>0</v>
          </cell>
          <cell r="AE13">
            <v>-6.4999999999999982</v>
          </cell>
          <cell r="AG13">
            <v>-3.9999999999999991</v>
          </cell>
        </row>
        <row r="14">
          <cell r="E14" t="str">
            <v>cmore</v>
          </cell>
          <cell r="F14">
            <v>0</v>
          </cell>
          <cell r="G14">
            <v>0</v>
          </cell>
          <cell r="I14">
            <v>0</v>
          </cell>
          <cell r="M14" t="str">
            <v>cmore</v>
          </cell>
          <cell r="N14">
            <v>0</v>
          </cell>
          <cell r="O14">
            <v>-65</v>
          </cell>
          <cell r="Q14">
            <v>-40</v>
          </cell>
          <cell r="U14" t="str">
            <v>cmore</v>
          </cell>
          <cell r="V14">
            <v>0</v>
          </cell>
          <cell r="W14">
            <v>-19.500000000000004</v>
          </cell>
          <cell r="Y14">
            <v>-7.9999999999999982</v>
          </cell>
          <cell r="AC14" t="str">
            <v>cmore</v>
          </cell>
          <cell r="AD14">
            <v>0</v>
          </cell>
          <cell r="AE14">
            <v>-6.4999999999999982</v>
          </cell>
          <cell r="AG14">
            <v>-3.9999999999999991</v>
          </cell>
        </row>
        <row r="15">
          <cell r="E15" t="str">
            <v>comin</v>
          </cell>
          <cell r="F15">
            <v>0</v>
          </cell>
          <cell r="G15">
            <v>0</v>
          </cell>
          <cell r="I15">
            <v>0</v>
          </cell>
          <cell r="M15" t="str">
            <v>comin</v>
          </cell>
          <cell r="N15">
            <v>0</v>
          </cell>
          <cell r="O15">
            <v>-65</v>
          </cell>
          <cell r="Q15">
            <v>-40</v>
          </cell>
          <cell r="U15" t="str">
            <v>comin</v>
          </cell>
          <cell r="V15">
            <v>0</v>
          </cell>
          <cell r="W15">
            <v>-19.500000000000004</v>
          </cell>
          <cell r="Y15">
            <v>-7.9999999999999982</v>
          </cell>
          <cell r="AC15" t="str">
            <v>comin</v>
          </cell>
          <cell r="AD15">
            <v>0</v>
          </cell>
          <cell r="AE15">
            <v>-6.4999999999999982</v>
          </cell>
          <cell r="AG15">
            <v>-3.9999999999999991</v>
          </cell>
        </row>
        <row r="16">
          <cell r="E16" t="str">
            <v>celcg</v>
          </cell>
          <cell r="F16">
            <v>0</v>
          </cell>
          <cell r="G16">
            <v>0</v>
          </cell>
          <cell r="I16">
            <v>0</v>
          </cell>
          <cell r="M16" t="str">
            <v>celcg</v>
          </cell>
          <cell r="N16">
            <v>0</v>
          </cell>
          <cell r="O16">
            <v>-65</v>
          </cell>
          <cell r="Q16">
            <v>-40</v>
          </cell>
          <cell r="U16" t="str">
            <v>celcg</v>
          </cell>
          <cell r="V16">
            <v>0</v>
          </cell>
          <cell r="W16">
            <v>-19.500000000000004</v>
          </cell>
          <cell r="Y16">
            <v>-7.9999999999999982</v>
          </cell>
          <cell r="AC16" t="str">
            <v>celcg</v>
          </cell>
          <cell r="AD16">
            <v>0</v>
          </cell>
          <cell r="AE16">
            <v>-6.4999999999999982</v>
          </cell>
          <cell r="AG16">
            <v>-3.9999999999999991</v>
          </cell>
        </row>
        <row r="17">
          <cell r="E17" t="str">
            <v>cwatr</v>
          </cell>
          <cell r="F17">
            <v>0</v>
          </cell>
          <cell r="G17">
            <v>0</v>
          </cell>
          <cell r="I17">
            <v>0</v>
          </cell>
          <cell r="M17" t="str">
            <v>cwatr</v>
          </cell>
          <cell r="N17">
            <v>0</v>
          </cell>
          <cell r="O17">
            <v>-65</v>
          </cell>
          <cell r="Q17">
            <v>-40</v>
          </cell>
          <cell r="U17" t="str">
            <v>cwatr</v>
          </cell>
          <cell r="V17">
            <v>0</v>
          </cell>
          <cell r="W17">
            <v>-19.500000000000004</v>
          </cell>
          <cell r="Y17">
            <v>-7.9999999999999982</v>
          </cell>
          <cell r="AC17" t="str">
            <v>cwatr</v>
          </cell>
          <cell r="AD17">
            <v>0</v>
          </cell>
          <cell r="AE17">
            <v>-6.4999999999999982</v>
          </cell>
          <cell r="AG17">
            <v>-3.9999999999999991</v>
          </cell>
        </row>
        <row r="18">
          <cell r="E18" t="str">
            <v>cmeat</v>
          </cell>
          <cell r="F18">
            <v>0</v>
          </cell>
          <cell r="G18">
            <v>0</v>
          </cell>
          <cell r="I18">
            <v>0</v>
          </cell>
          <cell r="M18" t="str">
            <v>cmeat</v>
          </cell>
          <cell r="N18">
            <v>-25</v>
          </cell>
          <cell r="O18">
            <v>-65</v>
          </cell>
          <cell r="Q18">
            <v>-50</v>
          </cell>
          <cell r="U18" t="str">
            <v>cmeat</v>
          </cell>
          <cell r="V18">
            <v>-8.5</v>
          </cell>
          <cell r="W18">
            <v>-19.500000000000004</v>
          </cell>
          <cell r="Y18">
            <v>-9.9999999999999982</v>
          </cell>
          <cell r="AC18" t="str">
            <v>cmeat</v>
          </cell>
          <cell r="AD18">
            <v>-3.5</v>
          </cell>
          <cell r="AE18">
            <v>-6.4999999999999982</v>
          </cell>
          <cell r="AG18">
            <v>-4.9999999999999991</v>
          </cell>
        </row>
        <row r="19">
          <cell r="E19" t="str">
            <v>cpfis</v>
          </cell>
          <cell r="F19">
            <v>0</v>
          </cell>
          <cell r="G19">
            <v>0</v>
          </cell>
          <cell r="I19">
            <v>0</v>
          </cell>
          <cell r="M19" t="str">
            <v>cpfis</v>
          </cell>
          <cell r="N19">
            <v>-25</v>
          </cell>
          <cell r="O19">
            <v>-65</v>
          </cell>
          <cell r="Q19">
            <v>-50</v>
          </cell>
          <cell r="U19" t="str">
            <v>cpfis</v>
          </cell>
          <cell r="V19">
            <v>-8.5</v>
          </cell>
          <cell r="W19">
            <v>-19.500000000000004</v>
          </cell>
          <cell r="Y19">
            <v>-9.9999999999999982</v>
          </cell>
          <cell r="AC19" t="str">
            <v>cpfis</v>
          </cell>
          <cell r="AD19">
            <v>-3.5</v>
          </cell>
          <cell r="AE19">
            <v>-6.4999999999999982</v>
          </cell>
          <cell r="AG19">
            <v>-4.9999999999999991</v>
          </cell>
        </row>
        <row r="20">
          <cell r="E20" t="str">
            <v>cvege</v>
          </cell>
          <cell r="F20">
            <v>0</v>
          </cell>
          <cell r="G20">
            <v>0</v>
          </cell>
          <cell r="I20">
            <v>0</v>
          </cell>
          <cell r="M20" t="str">
            <v>cvege</v>
          </cell>
          <cell r="N20">
            <v>-25</v>
          </cell>
          <cell r="O20">
            <v>-65</v>
          </cell>
          <cell r="Q20">
            <v>-50</v>
          </cell>
          <cell r="U20" t="str">
            <v>cvege</v>
          </cell>
          <cell r="V20">
            <v>-8.5</v>
          </cell>
          <cell r="W20">
            <v>-19.500000000000004</v>
          </cell>
          <cell r="Y20">
            <v>-9.9999999999999982</v>
          </cell>
          <cell r="AC20" t="str">
            <v>cvege</v>
          </cell>
          <cell r="AD20">
            <v>-3.5</v>
          </cell>
          <cell r="AE20">
            <v>-6.4999999999999982</v>
          </cell>
          <cell r="AG20">
            <v>-4.9999999999999991</v>
          </cell>
        </row>
        <row r="21">
          <cell r="E21" t="str">
            <v>cfrui</v>
          </cell>
          <cell r="F21">
            <v>0</v>
          </cell>
          <cell r="G21">
            <v>0</v>
          </cell>
          <cell r="I21">
            <v>0</v>
          </cell>
          <cell r="M21" t="str">
            <v>cfrui</v>
          </cell>
          <cell r="N21">
            <v>-25</v>
          </cell>
          <cell r="O21">
            <v>-65</v>
          </cell>
          <cell r="Q21">
            <v>-50</v>
          </cell>
          <cell r="U21" t="str">
            <v>cfrui</v>
          </cell>
          <cell r="V21">
            <v>-8.5</v>
          </cell>
          <cell r="W21">
            <v>-19.500000000000004</v>
          </cell>
          <cell r="Y21">
            <v>-9.9999999999999982</v>
          </cell>
          <cell r="AC21" t="str">
            <v>cfrui</v>
          </cell>
          <cell r="AD21">
            <v>-3.5</v>
          </cell>
          <cell r="AE21">
            <v>-6.4999999999999982</v>
          </cell>
          <cell r="AG21">
            <v>-4.9999999999999991</v>
          </cell>
        </row>
        <row r="22">
          <cell r="E22" t="str">
            <v>cfats</v>
          </cell>
          <cell r="F22">
            <v>0</v>
          </cell>
          <cell r="G22">
            <v>0</v>
          </cell>
          <cell r="I22">
            <v>0</v>
          </cell>
          <cell r="M22" t="str">
            <v>cfats</v>
          </cell>
          <cell r="N22">
            <v>-25</v>
          </cell>
          <cell r="O22">
            <v>-65</v>
          </cell>
          <cell r="Q22">
            <v>-50</v>
          </cell>
          <cell r="U22" t="str">
            <v>cfats</v>
          </cell>
          <cell r="V22">
            <v>-8.5</v>
          </cell>
          <cell r="W22">
            <v>-19.500000000000004</v>
          </cell>
          <cell r="Y22">
            <v>-9.9999999999999982</v>
          </cell>
          <cell r="AC22" t="str">
            <v>cfats</v>
          </cell>
          <cell r="AD22">
            <v>-3.5</v>
          </cell>
          <cell r="AE22">
            <v>-6.4999999999999982</v>
          </cell>
          <cell r="AG22">
            <v>-4.9999999999999991</v>
          </cell>
        </row>
        <row r="23">
          <cell r="E23" t="str">
            <v>cdair</v>
          </cell>
          <cell r="F23">
            <v>0</v>
          </cell>
          <cell r="G23">
            <v>0</v>
          </cell>
          <cell r="I23">
            <v>0</v>
          </cell>
          <cell r="M23" t="str">
            <v>cdair</v>
          </cell>
          <cell r="N23">
            <v>-25</v>
          </cell>
          <cell r="O23">
            <v>-65</v>
          </cell>
          <cell r="Q23">
            <v>-50</v>
          </cell>
          <cell r="U23" t="str">
            <v>cdair</v>
          </cell>
          <cell r="V23">
            <v>-8.5</v>
          </cell>
          <cell r="W23">
            <v>-19.500000000000004</v>
          </cell>
          <cell r="Y23">
            <v>-9.9999999999999982</v>
          </cell>
          <cell r="AC23" t="str">
            <v>cdair</v>
          </cell>
          <cell r="AD23">
            <v>-3.5</v>
          </cell>
          <cell r="AE23">
            <v>-6.4999999999999982</v>
          </cell>
          <cell r="AG23">
            <v>-4.9999999999999991</v>
          </cell>
        </row>
        <row r="24">
          <cell r="E24" t="str">
            <v>cgrai</v>
          </cell>
          <cell r="F24">
            <v>0</v>
          </cell>
          <cell r="G24">
            <v>0</v>
          </cell>
          <cell r="I24">
            <v>0</v>
          </cell>
          <cell r="M24" t="str">
            <v>cgrai</v>
          </cell>
          <cell r="N24">
            <v>-25</v>
          </cell>
          <cell r="O24">
            <v>-65</v>
          </cell>
          <cell r="Q24">
            <v>-50</v>
          </cell>
          <cell r="U24" t="str">
            <v>cgrai</v>
          </cell>
          <cell r="V24">
            <v>-8.5</v>
          </cell>
          <cell r="W24">
            <v>-19.500000000000004</v>
          </cell>
          <cell r="Y24">
            <v>-9.9999999999999982</v>
          </cell>
          <cell r="AC24" t="str">
            <v>cgrai</v>
          </cell>
          <cell r="AD24">
            <v>-3.5</v>
          </cell>
          <cell r="AE24">
            <v>-6.4999999999999982</v>
          </cell>
          <cell r="AG24">
            <v>-4.9999999999999991</v>
          </cell>
        </row>
        <row r="25">
          <cell r="E25" t="str">
            <v>cstar</v>
          </cell>
          <cell r="F25">
            <v>0</v>
          </cell>
          <cell r="G25">
            <v>0</v>
          </cell>
          <cell r="I25">
            <v>0</v>
          </cell>
          <cell r="M25" t="str">
            <v>cstar</v>
          </cell>
          <cell r="N25">
            <v>-25</v>
          </cell>
          <cell r="O25">
            <v>-65</v>
          </cell>
          <cell r="Q25">
            <v>-50</v>
          </cell>
          <cell r="U25" t="str">
            <v>cstar</v>
          </cell>
          <cell r="V25">
            <v>-8.5</v>
          </cell>
          <cell r="W25">
            <v>-19.500000000000004</v>
          </cell>
          <cell r="Y25">
            <v>-9.9999999999999982</v>
          </cell>
          <cell r="AC25" t="str">
            <v>cstar</v>
          </cell>
          <cell r="AD25">
            <v>-3.5</v>
          </cell>
          <cell r="AE25">
            <v>-6.4999999999999982</v>
          </cell>
          <cell r="AG25">
            <v>-4.9999999999999991</v>
          </cell>
        </row>
        <row r="26">
          <cell r="E26" t="str">
            <v>cafee</v>
          </cell>
          <cell r="F26">
            <v>0</v>
          </cell>
          <cell r="G26">
            <v>0</v>
          </cell>
          <cell r="I26">
            <v>0</v>
          </cell>
          <cell r="M26" t="str">
            <v>cafee</v>
          </cell>
          <cell r="N26">
            <v>-25</v>
          </cell>
          <cell r="O26">
            <v>-65</v>
          </cell>
          <cell r="Q26">
            <v>-50</v>
          </cell>
          <cell r="U26" t="str">
            <v>cafee</v>
          </cell>
          <cell r="V26">
            <v>-8.5</v>
          </cell>
          <cell r="W26">
            <v>-19.500000000000004</v>
          </cell>
          <cell r="Y26">
            <v>-9.9999999999999982</v>
          </cell>
          <cell r="AC26" t="str">
            <v>cafee</v>
          </cell>
          <cell r="AD26">
            <v>-3.5</v>
          </cell>
          <cell r="AE26">
            <v>-6.4999999999999982</v>
          </cell>
          <cell r="AG26">
            <v>-4.9999999999999991</v>
          </cell>
        </row>
        <row r="27">
          <cell r="E27" t="str">
            <v>cbake</v>
          </cell>
          <cell r="F27">
            <v>0</v>
          </cell>
          <cell r="G27">
            <v>0</v>
          </cell>
          <cell r="I27">
            <v>0</v>
          </cell>
          <cell r="M27" t="str">
            <v>cbake</v>
          </cell>
          <cell r="N27">
            <v>-25</v>
          </cell>
          <cell r="O27">
            <v>-65</v>
          </cell>
          <cell r="Q27">
            <v>-50</v>
          </cell>
          <cell r="U27" t="str">
            <v>cbake</v>
          </cell>
          <cell r="V27">
            <v>-8.5</v>
          </cell>
          <cell r="W27">
            <v>-19.500000000000004</v>
          </cell>
          <cell r="Y27">
            <v>-9.9999999999999982</v>
          </cell>
          <cell r="AC27" t="str">
            <v>cbake</v>
          </cell>
          <cell r="AD27">
            <v>-3.5</v>
          </cell>
          <cell r="AE27">
            <v>-6.4999999999999982</v>
          </cell>
          <cell r="AG27">
            <v>-4.9999999999999991</v>
          </cell>
        </row>
        <row r="28">
          <cell r="E28" t="str">
            <v>csuga</v>
          </cell>
          <cell r="F28">
            <v>0</v>
          </cell>
          <cell r="G28">
            <v>0</v>
          </cell>
          <cell r="I28">
            <v>0</v>
          </cell>
          <cell r="M28" t="str">
            <v>csuga</v>
          </cell>
          <cell r="N28">
            <v>-25</v>
          </cell>
          <cell r="O28">
            <v>-65</v>
          </cell>
          <cell r="Q28">
            <v>-50</v>
          </cell>
          <cell r="U28" t="str">
            <v>csuga</v>
          </cell>
          <cell r="V28">
            <v>-8.5</v>
          </cell>
          <cell r="W28">
            <v>-19.500000000000004</v>
          </cell>
          <cell r="Y28">
            <v>-9.9999999999999982</v>
          </cell>
          <cell r="AC28" t="str">
            <v>csuga</v>
          </cell>
          <cell r="AD28">
            <v>-3.5</v>
          </cell>
          <cell r="AE28">
            <v>-6.4999999999999982</v>
          </cell>
          <cell r="AG28">
            <v>-4.9999999999999991</v>
          </cell>
        </row>
        <row r="29">
          <cell r="E29" t="str">
            <v>cconf</v>
          </cell>
          <cell r="F29">
            <v>0</v>
          </cell>
          <cell r="G29">
            <v>0</v>
          </cell>
          <cell r="I29">
            <v>0</v>
          </cell>
          <cell r="M29" t="str">
            <v>cconf</v>
          </cell>
          <cell r="N29">
            <v>-25</v>
          </cell>
          <cell r="O29">
            <v>-65</v>
          </cell>
          <cell r="Q29">
            <v>-50</v>
          </cell>
          <cell r="U29" t="str">
            <v>cconf</v>
          </cell>
          <cell r="V29">
            <v>-8.5</v>
          </cell>
          <cell r="W29">
            <v>-19.500000000000004</v>
          </cell>
          <cell r="Y29">
            <v>-9.9999999999999982</v>
          </cell>
          <cell r="AC29" t="str">
            <v>cconf</v>
          </cell>
          <cell r="AD29">
            <v>-3.5</v>
          </cell>
          <cell r="AE29">
            <v>-6.4999999999999982</v>
          </cell>
          <cell r="AG29">
            <v>-4.9999999999999991</v>
          </cell>
        </row>
        <row r="30">
          <cell r="E30" t="str">
            <v>cpast</v>
          </cell>
          <cell r="F30">
            <v>0</v>
          </cell>
          <cell r="G30">
            <v>0</v>
          </cell>
          <cell r="I30">
            <v>0</v>
          </cell>
          <cell r="M30" t="str">
            <v>cpast</v>
          </cell>
          <cell r="N30">
            <v>-25</v>
          </cell>
          <cell r="O30">
            <v>-65</v>
          </cell>
          <cell r="Q30">
            <v>-50</v>
          </cell>
          <cell r="U30" t="str">
            <v>cpast</v>
          </cell>
          <cell r="V30">
            <v>-8.5</v>
          </cell>
          <cell r="W30">
            <v>-19.500000000000004</v>
          </cell>
          <cell r="Y30">
            <v>-9.9999999999999982</v>
          </cell>
          <cell r="AC30" t="str">
            <v>cpast</v>
          </cell>
          <cell r="AD30">
            <v>-3.5</v>
          </cell>
          <cell r="AE30">
            <v>-6.4999999999999982</v>
          </cell>
          <cell r="AG30">
            <v>-4.9999999999999991</v>
          </cell>
        </row>
        <row r="31">
          <cell r="E31" t="str">
            <v>cofoo</v>
          </cell>
          <cell r="F31">
            <v>0</v>
          </cell>
          <cell r="G31">
            <v>0</v>
          </cell>
          <cell r="I31">
            <v>0</v>
          </cell>
          <cell r="M31" t="str">
            <v>cofoo</v>
          </cell>
          <cell r="N31">
            <v>-25</v>
          </cell>
          <cell r="O31">
            <v>-65</v>
          </cell>
          <cell r="Q31">
            <v>-50</v>
          </cell>
          <cell r="U31" t="str">
            <v>cofoo</v>
          </cell>
          <cell r="V31">
            <v>-8.5</v>
          </cell>
          <cell r="W31">
            <v>-19.500000000000004</v>
          </cell>
          <cell r="Y31">
            <v>-9.9999999999999982</v>
          </cell>
          <cell r="AC31" t="str">
            <v>cofoo</v>
          </cell>
          <cell r="AD31">
            <v>-3.5</v>
          </cell>
          <cell r="AE31">
            <v>-6.4999999999999982</v>
          </cell>
          <cell r="AG31">
            <v>-4.9999999999999991</v>
          </cell>
        </row>
        <row r="32">
          <cell r="E32" t="str">
            <v>calcb</v>
          </cell>
          <cell r="F32">
            <v>0</v>
          </cell>
          <cell r="G32">
            <v>0</v>
          </cell>
          <cell r="I32">
            <v>0</v>
          </cell>
          <cell r="M32" t="str">
            <v>calcb</v>
          </cell>
          <cell r="N32">
            <v>-75</v>
          </cell>
          <cell r="O32">
            <v>-75</v>
          </cell>
          <cell r="Q32">
            <v>-75</v>
          </cell>
          <cell r="U32" t="str">
            <v>calcb</v>
          </cell>
          <cell r="V32">
            <v>-22.500000000000004</v>
          </cell>
          <cell r="W32">
            <v>-22.500000000000004</v>
          </cell>
          <cell r="Y32">
            <v>-14.999999999999996</v>
          </cell>
          <cell r="AC32" t="str">
            <v>calcb</v>
          </cell>
          <cell r="AD32">
            <v>-7.4999999999999982</v>
          </cell>
          <cell r="AE32">
            <v>-7.4999999999999982</v>
          </cell>
          <cell r="AG32">
            <v>-7.4999999999999982</v>
          </cell>
        </row>
        <row r="33">
          <cell r="E33" t="str">
            <v>csftd</v>
          </cell>
          <cell r="F33">
            <v>0</v>
          </cell>
          <cell r="G33">
            <v>0</v>
          </cell>
          <cell r="I33">
            <v>0</v>
          </cell>
          <cell r="M33" t="str">
            <v>csftd</v>
          </cell>
          <cell r="N33">
            <v>-25</v>
          </cell>
          <cell r="O33">
            <v>-65</v>
          </cell>
          <cell r="Q33">
            <v>-50</v>
          </cell>
          <cell r="U33" t="str">
            <v>csftd</v>
          </cell>
          <cell r="V33">
            <v>-8.5</v>
          </cell>
          <cell r="W33">
            <v>-19.500000000000004</v>
          </cell>
          <cell r="Y33">
            <v>-9.9999999999999982</v>
          </cell>
          <cell r="AC33" t="str">
            <v>csftd</v>
          </cell>
          <cell r="AD33">
            <v>-3.5</v>
          </cell>
          <cell r="AE33">
            <v>-6.4999999999999982</v>
          </cell>
          <cell r="AG33">
            <v>-4.9999999999999991</v>
          </cell>
        </row>
        <row r="34">
          <cell r="E34" t="str">
            <v>ctoba</v>
          </cell>
          <cell r="F34">
            <v>0</v>
          </cell>
          <cell r="G34">
            <v>0</v>
          </cell>
          <cell r="I34">
            <v>0</v>
          </cell>
          <cell r="M34" t="str">
            <v>ctoba</v>
          </cell>
          <cell r="N34">
            <v>-75</v>
          </cell>
          <cell r="O34">
            <v>-75</v>
          </cell>
          <cell r="Q34">
            <v>-75</v>
          </cell>
          <cell r="U34" t="str">
            <v>ctoba</v>
          </cell>
          <cell r="V34">
            <v>-22.500000000000004</v>
          </cell>
          <cell r="W34">
            <v>-22.500000000000004</v>
          </cell>
          <cell r="Y34">
            <v>-14.999999999999996</v>
          </cell>
          <cell r="AC34" t="str">
            <v>ctoba</v>
          </cell>
          <cell r="AD34">
            <v>-7.4999999999999982</v>
          </cell>
          <cell r="AE34">
            <v>-7.4999999999999982</v>
          </cell>
          <cell r="AG34">
            <v>-7.4999999999999982</v>
          </cell>
        </row>
        <row r="35">
          <cell r="E35" t="str">
            <v>ctexf</v>
          </cell>
          <cell r="F35">
            <v>0</v>
          </cell>
          <cell r="G35">
            <v>0</v>
          </cell>
          <cell r="I35">
            <v>0</v>
          </cell>
          <cell r="M35" t="str">
            <v>ctexf</v>
          </cell>
          <cell r="N35">
            <v>-50</v>
          </cell>
          <cell r="O35">
            <v>-65</v>
          </cell>
          <cell r="Q35">
            <v>-75</v>
          </cell>
          <cell r="U35" t="str">
            <v>ctexf</v>
          </cell>
          <cell r="V35">
            <v>-25</v>
          </cell>
          <cell r="W35">
            <v>-19.500000000000004</v>
          </cell>
          <cell r="Y35">
            <v>-14.999999999999996</v>
          </cell>
          <cell r="AC35" t="str">
            <v>ctexf</v>
          </cell>
          <cell r="AD35">
            <v>-15.000000000000002</v>
          </cell>
          <cell r="AE35">
            <v>-6.4999999999999982</v>
          </cell>
          <cell r="AG35">
            <v>-7.4999999999999982</v>
          </cell>
        </row>
        <row r="36">
          <cell r="E36" t="str">
            <v>ctexm</v>
          </cell>
          <cell r="F36">
            <v>0</v>
          </cell>
          <cell r="G36">
            <v>0</v>
          </cell>
          <cell r="I36">
            <v>0</v>
          </cell>
          <cell r="M36" t="str">
            <v>ctexm</v>
          </cell>
          <cell r="N36">
            <v>-50</v>
          </cell>
          <cell r="O36">
            <v>-65</v>
          </cell>
          <cell r="Q36">
            <v>-75</v>
          </cell>
          <cell r="U36" t="str">
            <v>ctexm</v>
          </cell>
          <cell r="V36">
            <v>-15.000000000000002</v>
          </cell>
          <cell r="W36">
            <v>-19.500000000000004</v>
          </cell>
          <cell r="Y36">
            <v>-14.999999999999996</v>
          </cell>
          <cell r="AC36" t="str">
            <v>ctexm</v>
          </cell>
          <cell r="AD36">
            <v>-4.9999999999999991</v>
          </cell>
          <cell r="AE36">
            <v>-6.4999999999999982</v>
          </cell>
          <cell r="AG36">
            <v>-7.4999999999999982</v>
          </cell>
        </row>
        <row r="37">
          <cell r="E37" t="str">
            <v>ccarp</v>
          </cell>
          <cell r="F37">
            <v>0</v>
          </cell>
          <cell r="G37">
            <v>0</v>
          </cell>
          <cell r="I37">
            <v>0</v>
          </cell>
          <cell r="M37" t="str">
            <v>ccarp</v>
          </cell>
          <cell r="N37">
            <v>-50</v>
          </cell>
          <cell r="O37">
            <v>-65</v>
          </cell>
          <cell r="Q37">
            <v>-75</v>
          </cell>
          <cell r="U37" t="str">
            <v>ccarp</v>
          </cell>
          <cell r="V37">
            <v>-15.000000000000002</v>
          </cell>
          <cell r="W37">
            <v>-19.500000000000004</v>
          </cell>
          <cell r="Y37">
            <v>-14.999999999999996</v>
          </cell>
          <cell r="AC37" t="str">
            <v>ccarp</v>
          </cell>
          <cell r="AD37">
            <v>-4.9999999999999991</v>
          </cell>
          <cell r="AE37">
            <v>-6.4999999999999982</v>
          </cell>
          <cell r="AG37">
            <v>-7.4999999999999982</v>
          </cell>
        </row>
        <row r="38">
          <cell r="E38" t="str">
            <v>cotex</v>
          </cell>
          <cell r="F38">
            <v>0</v>
          </cell>
          <cell r="G38">
            <v>0</v>
          </cell>
          <cell r="I38">
            <v>0</v>
          </cell>
          <cell r="M38" t="str">
            <v>cotex</v>
          </cell>
          <cell r="N38">
            <v>-50</v>
          </cell>
          <cell r="O38">
            <v>-65</v>
          </cell>
          <cell r="Q38">
            <v>-75</v>
          </cell>
          <cell r="U38" t="str">
            <v>cotex</v>
          </cell>
          <cell r="V38">
            <v>-15.000000000000002</v>
          </cell>
          <cell r="W38">
            <v>-19.500000000000004</v>
          </cell>
          <cell r="Y38">
            <v>-14.999999999999996</v>
          </cell>
          <cell r="AC38" t="str">
            <v>cotex</v>
          </cell>
          <cell r="AD38">
            <v>-4.9999999999999991</v>
          </cell>
          <cell r="AE38">
            <v>-6.4999999999999982</v>
          </cell>
          <cell r="AG38">
            <v>-7.4999999999999982</v>
          </cell>
        </row>
        <row r="39">
          <cell r="E39" t="str">
            <v>cknit</v>
          </cell>
          <cell r="F39">
            <v>0</v>
          </cell>
          <cell r="G39">
            <v>0</v>
          </cell>
          <cell r="I39">
            <v>0</v>
          </cell>
          <cell r="M39" t="str">
            <v>cknit</v>
          </cell>
          <cell r="N39">
            <v>-50</v>
          </cell>
          <cell r="O39">
            <v>-65</v>
          </cell>
          <cell r="Q39">
            <v>-50</v>
          </cell>
          <cell r="U39" t="str">
            <v>cknit</v>
          </cell>
          <cell r="V39">
            <v>-25</v>
          </cell>
          <cell r="W39">
            <v>-19.500000000000004</v>
          </cell>
          <cell r="Y39">
            <v>-9.9999999999999982</v>
          </cell>
          <cell r="AC39" t="str">
            <v>cknit</v>
          </cell>
          <cell r="AD39">
            <v>-15.000000000000002</v>
          </cell>
          <cell r="AE39">
            <v>-6.4999999999999982</v>
          </cell>
          <cell r="AG39">
            <v>-4.9999999999999991</v>
          </cell>
        </row>
        <row r="40">
          <cell r="E40" t="str">
            <v>cwear</v>
          </cell>
          <cell r="F40">
            <v>0</v>
          </cell>
          <cell r="G40">
            <v>0</v>
          </cell>
          <cell r="I40">
            <v>0</v>
          </cell>
          <cell r="M40" t="str">
            <v>cwear</v>
          </cell>
          <cell r="N40">
            <v>-50</v>
          </cell>
          <cell r="O40">
            <v>-65</v>
          </cell>
          <cell r="Q40">
            <v>-50</v>
          </cell>
          <cell r="U40" t="str">
            <v>cwear</v>
          </cell>
          <cell r="V40">
            <v>-15.000000000000002</v>
          </cell>
          <cell r="W40">
            <v>-19.500000000000004</v>
          </cell>
          <cell r="Y40">
            <v>-9.9999999999999982</v>
          </cell>
          <cell r="AC40" t="str">
            <v>cwear</v>
          </cell>
          <cell r="AD40">
            <v>-4.9999999999999991</v>
          </cell>
          <cell r="AE40">
            <v>-6.4999999999999982</v>
          </cell>
          <cell r="AG40">
            <v>-4.9999999999999991</v>
          </cell>
        </row>
        <row r="41">
          <cell r="E41" t="str">
            <v>cleat</v>
          </cell>
          <cell r="F41">
            <v>0</v>
          </cell>
          <cell r="G41">
            <v>0</v>
          </cell>
          <cell r="I41">
            <v>0</v>
          </cell>
          <cell r="M41" t="str">
            <v>cleat</v>
          </cell>
          <cell r="N41">
            <v>-75</v>
          </cell>
          <cell r="O41">
            <v>-75</v>
          </cell>
          <cell r="Q41">
            <v>-75</v>
          </cell>
          <cell r="U41" t="str">
            <v>cleat</v>
          </cell>
          <cell r="V41">
            <v>-37.5</v>
          </cell>
          <cell r="W41">
            <v>-22.500000000000004</v>
          </cell>
          <cell r="Y41">
            <v>-14.999999999999996</v>
          </cell>
          <cell r="AC41" t="str">
            <v>cleat</v>
          </cell>
          <cell r="AD41">
            <v>-22.500000000000004</v>
          </cell>
          <cell r="AE41">
            <v>-7.4999999999999982</v>
          </cell>
          <cell r="AG41">
            <v>-7.4999999999999982</v>
          </cell>
        </row>
        <row r="42">
          <cell r="E42" t="str">
            <v>cfoot</v>
          </cell>
          <cell r="F42">
            <v>0</v>
          </cell>
          <cell r="G42">
            <v>0</v>
          </cell>
          <cell r="I42">
            <v>0</v>
          </cell>
          <cell r="M42" t="str">
            <v>cfoot</v>
          </cell>
          <cell r="N42">
            <v>-75</v>
          </cell>
          <cell r="O42">
            <v>-75</v>
          </cell>
          <cell r="Q42">
            <v>-75</v>
          </cell>
          <cell r="U42" t="str">
            <v>cfoot</v>
          </cell>
          <cell r="V42">
            <v>-22.500000000000004</v>
          </cell>
          <cell r="W42">
            <v>-22.500000000000004</v>
          </cell>
          <cell r="Y42">
            <v>-14.999999999999996</v>
          </cell>
          <cell r="AC42" t="str">
            <v>cfoot</v>
          </cell>
          <cell r="AD42">
            <v>-7.4999999999999982</v>
          </cell>
          <cell r="AE42">
            <v>-7.4999999999999982</v>
          </cell>
          <cell r="AG42">
            <v>-7.4999999999999982</v>
          </cell>
        </row>
        <row r="43">
          <cell r="E43" t="str">
            <v>cwood</v>
          </cell>
          <cell r="F43">
            <v>0</v>
          </cell>
          <cell r="G43">
            <v>0</v>
          </cell>
          <cell r="I43">
            <v>0</v>
          </cell>
          <cell r="M43" t="str">
            <v>cwood</v>
          </cell>
          <cell r="N43">
            <v>-75</v>
          </cell>
          <cell r="O43">
            <v>-75</v>
          </cell>
          <cell r="Q43">
            <v>-75</v>
          </cell>
          <cell r="U43" t="str">
            <v>cwood</v>
          </cell>
          <cell r="V43">
            <v>-37.5</v>
          </cell>
          <cell r="W43">
            <v>-22.500000000000004</v>
          </cell>
          <cell r="Y43">
            <v>-14.999999999999996</v>
          </cell>
          <cell r="AC43" t="str">
            <v>cwood</v>
          </cell>
          <cell r="AD43">
            <v>-22.500000000000004</v>
          </cell>
          <cell r="AE43">
            <v>-7.4999999999999982</v>
          </cell>
          <cell r="AG43">
            <v>-7.4999999999999982</v>
          </cell>
        </row>
        <row r="44">
          <cell r="E44" t="str">
            <v>cpapp</v>
          </cell>
          <cell r="F44">
            <v>0</v>
          </cell>
          <cell r="G44">
            <v>0</v>
          </cell>
          <cell r="I44">
            <v>0</v>
          </cell>
          <cell r="M44" t="str">
            <v>cpapp</v>
          </cell>
          <cell r="N44">
            <v>-15</v>
          </cell>
          <cell r="O44">
            <v>-65</v>
          </cell>
          <cell r="Q44">
            <v>-40</v>
          </cell>
          <cell r="U44" t="str">
            <v>cpapp</v>
          </cell>
          <cell r="V44">
            <v>-7.5</v>
          </cell>
          <cell r="W44">
            <v>-19.500000000000004</v>
          </cell>
          <cell r="Y44">
            <v>-7.9999999999999982</v>
          </cell>
          <cell r="AC44" t="str">
            <v>cpapp</v>
          </cell>
          <cell r="AD44">
            <v>-4.5000000000000009</v>
          </cell>
          <cell r="AE44">
            <v>-6.4999999999999982</v>
          </cell>
          <cell r="AG44">
            <v>-3.9999999999999991</v>
          </cell>
        </row>
        <row r="45">
          <cell r="E45" t="str">
            <v>cprnt</v>
          </cell>
          <cell r="F45">
            <v>0</v>
          </cell>
          <cell r="G45">
            <v>0</v>
          </cell>
          <cell r="I45">
            <v>0</v>
          </cell>
          <cell r="M45" t="str">
            <v>cprnt</v>
          </cell>
          <cell r="N45">
            <v>0</v>
          </cell>
          <cell r="O45">
            <v>-65</v>
          </cell>
          <cell r="Q45">
            <v>-40</v>
          </cell>
          <cell r="U45" t="str">
            <v>cprnt</v>
          </cell>
          <cell r="V45">
            <v>0</v>
          </cell>
          <cell r="W45">
            <v>-19.500000000000004</v>
          </cell>
          <cell r="Y45">
            <v>-7.9999999999999982</v>
          </cell>
          <cell r="AC45" t="str">
            <v>cprnt</v>
          </cell>
          <cell r="AD45">
            <v>0</v>
          </cell>
          <cell r="AE45">
            <v>-6.4999999999999982</v>
          </cell>
          <cell r="AG45">
            <v>-3.9999999999999991</v>
          </cell>
        </row>
        <row r="46">
          <cell r="E46" t="str">
            <v>cpetr</v>
          </cell>
          <cell r="F46">
            <v>0</v>
          </cell>
          <cell r="G46">
            <v>0</v>
          </cell>
          <cell r="I46">
            <v>0</v>
          </cell>
          <cell r="M46" t="str">
            <v>cpetr</v>
          </cell>
          <cell r="N46">
            <v>-15</v>
          </cell>
          <cell r="O46">
            <v>-65</v>
          </cell>
          <cell r="Q46">
            <v>-40</v>
          </cell>
          <cell r="U46" t="str">
            <v>cpetr</v>
          </cell>
          <cell r="V46">
            <v>-4.5000000000000009</v>
          </cell>
          <cell r="W46">
            <v>-19.500000000000004</v>
          </cell>
          <cell r="Y46">
            <v>-7.9999999999999982</v>
          </cell>
          <cell r="AC46" t="str">
            <v>cpetr</v>
          </cell>
          <cell r="AD46">
            <v>-1.4999999999999996</v>
          </cell>
          <cell r="AE46">
            <v>-6.4999999999999982</v>
          </cell>
          <cell r="AG46">
            <v>-3.9999999999999991</v>
          </cell>
        </row>
        <row r="47">
          <cell r="E47" t="str">
            <v>cbchm</v>
          </cell>
          <cell r="F47">
            <v>0</v>
          </cell>
          <cell r="G47">
            <v>0</v>
          </cell>
          <cell r="I47">
            <v>0</v>
          </cell>
          <cell r="M47" t="str">
            <v>cbchm</v>
          </cell>
          <cell r="N47">
            <v>-15</v>
          </cell>
          <cell r="O47">
            <v>-65</v>
          </cell>
          <cell r="Q47">
            <v>-40</v>
          </cell>
          <cell r="U47" t="str">
            <v>cbchm</v>
          </cell>
          <cell r="V47">
            <v>-7.5</v>
          </cell>
          <cell r="W47">
            <v>-19.500000000000004</v>
          </cell>
          <cell r="Y47">
            <v>-7.9999999999999982</v>
          </cell>
          <cell r="AC47" t="str">
            <v>cbchm</v>
          </cell>
          <cell r="AD47">
            <v>-4.5000000000000009</v>
          </cell>
          <cell r="AE47">
            <v>-6.4999999999999982</v>
          </cell>
          <cell r="AG47">
            <v>-3.9999999999999991</v>
          </cell>
        </row>
        <row r="48">
          <cell r="E48" t="str">
            <v>cfert</v>
          </cell>
          <cell r="F48">
            <v>0</v>
          </cell>
          <cell r="G48">
            <v>0</v>
          </cell>
          <cell r="I48">
            <v>0</v>
          </cell>
          <cell r="M48" t="str">
            <v>cfert</v>
          </cell>
          <cell r="N48">
            <v>-15</v>
          </cell>
          <cell r="O48">
            <v>-65</v>
          </cell>
          <cell r="Q48">
            <v>-40</v>
          </cell>
          <cell r="U48" t="str">
            <v>cfert</v>
          </cell>
          <cell r="V48">
            <v>-7.5</v>
          </cell>
          <cell r="W48">
            <v>-19.500000000000004</v>
          </cell>
          <cell r="Y48">
            <v>-7.9999999999999982</v>
          </cell>
          <cell r="AC48" t="str">
            <v>cfert</v>
          </cell>
          <cell r="AD48">
            <v>-4.5000000000000009</v>
          </cell>
          <cell r="AE48">
            <v>-6.4999999999999982</v>
          </cell>
          <cell r="AG48">
            <v>-3.9999999999999991</v>
          </cell>
        </row>
        <row r="49">
          <cell r="E49" t="str">
            <v>cpain</v>
          </cell>
          <cell r="F49">
            <v>0</v>
          </cell>
          <cell r="G49">
            <v>0</v>
          </cell>
          <cell r="I49">
            <v>0</v>
          </cell>
          <cell r="M49" t="str">
            <v>cpain</v>
          </cell>
          <cell r="N49">
            <v>-15</v>
          </cell>
          <cell r="O49">
            <v>-65</v>
          </cell>
          <cell r="Q49">
            <v>-40</v>
          </cell>
          <cell r="U49" t="str">
            <v>cpain</v>
          </cell>
          <cell r="V49">
            <v>-7.5</v>
          </cell>
          <cell r="W49">
            <v>-19.500000000000004</v>
          </cell>
          <cell r="Y49">
            <v>-7.9999999999999982</v>
          </cell>
          <cell r="AC49" t="str">
            <v>cpain</v>
          </cell>
          <cell r="AD49">
            <v>-4.5000000000000009</v>
          </cell>
          <cell r="AE49">
            <v>-6.4999999999999982</v>
          </cell>
          <cell r="AG49">
            <v>-3.9999999999999991</v>
          </cell>
        </row>
        <row r="50">
          <cell r="E50" t="str">
            <v>cphar</v>
          </cell>
          <cell r="F50">
            <v>0</v>
          </cell>
          <cell r="G50">
            <v>0</v>
          </cell>
          <cell r="I50">
            <v>0</v>
          </cell>
          <cell r="M50" t="str">
            <v>cphar</v>
          </cell>
          <cell r="N50">
            <v>5</v>
          </cell>
          <cell r="O50">
            <v>-65</v>
          </cell>
          <cell r="Q50">
            <v>-40</v>
          </cell>
          <cell r="U50" t="str">
            <v>cphar</v>
          </cell>
          <cell r="V50">
            <v>1.5000000000000002</v>
          </cell>
          <cell r="W50">
            <v>-19.500000000000004</v>
          </cell>
          <cell r="Y50">
            <v>-7.9999999999999982</v>
          </cell>
          <cell r="AC50" t="str">
            <v>cphar</v>
          </cell>
          <cell r="AD50">
            <v>0.49999999999999989</v>
          </cell>
          <cell r="AE50">
            <v>-6.4999999999999982</v>
          </cell>
          <cell r="AG50">
            <v>-3.9999999999999991</v>
          </cell>
        </row>
        <row r="51">
          <cell r="E51" t="str">
            <v>csoap</v>
          </cell>
          <cell r="F51">
            <v>0</v>
          </cell>
          <cell r="G51">
            <v>0</v>
          </cell>
          <cell r="I51">
            <v>0</v>
          </cell>
          <cell r="M51" t="str">
            <v>csoap</v>
          </cell>
          <cell r="N51">
            <v>5</v>
          </cell>
          <cell r="O51">
            <v>-65</v>
          </cell>
          <cell r="Q51">
            <v>-40</v>
          </cell>
          <cell r="U51" t="str">
            <v>csoap</v>
          </cell>
          <cell r="V51">
            <v>1.5000000000000002</v>
          </cell>
          <cell r="W51">
            <v>-19.500000000000004</v>
          </cell>
          <cell r="Y51">
            <v>-7.9999999999999982</v>
          </cell>
          <cell r="AC51" t="str">
            <v>csoap</v>
          </cell>
          <cell r="AD51">
            <v>0.49999999999999989</v>
          </cell>
          <cell r="AE51">
            <v>-6.4999999999999982</v>
          </cell>
          <cell r="AG51">
            <v>-3.9999999999999991</v>
          </cell>
        </row>
        <row r="52">
          <cell r="E52" t="str">
            <v>coche</v>
          </cell>
          <cell r="F52">
            <v>0</v>
          </cell>
          <cell r="G52">
            <v>0</v>
          </cell>
          <cell r="I52">
            <v>0</v>
          </cell>
          <cell r="M52" t="str">
            <v>coche</v>
          </cell>
          <cell r="N52">
            <v>-25</v>
          </cell>
          <cell r="O52">
            <v>-65</v>
          </cell>
          <cell r="Q52">
            <v>-40</v>
          </cell>
          <cell r="U52" t="str">
            <v>coche</v>
          </cell>
          <cell r="V52">
            <v>-12.5</v>
          </cell>
          <cell r="W52">
            <v>-19.500000000000004</v>
          </cell>
          <cell r="Y52">
            <v>-7.9999999999999982</v>
          </cell>
          <cell r="AC52" t="str">
            <v>coche</v>
          </cell>
          <cell r="AD52">
            <v>-7.5000000000000009</v>
          </cell>
          <cell r="AE52">
            <v>-6.4999999999999982</v>
          </cell>
          <cell r="AG52">
            <v>-3.9999999999999991</v>
          </cell>
        </row>
        <row r="53">
          <cell r="E53" t="str">
            <v>ctyre</v>
          </cell>
          <cell r="F53">
            <v>0</v>
          </cell>
          <cell r="G53">
            <v>0</v>
          </cell>
          <cell r="I53">
            <v>0</v>
          </cell>
          <cell r="M53" t="str">
            <v>ctyre</v>
          </cell>
          <cell r="N53">
            <v>-75</v>
          </cell>
          <cell r="O53">
            <v>-75</v>
          </cell>
          <cell r="Q53">
            <v>-75</v>
          </cell>
          <cell r="U53" t="str">
            <v>ctyre</v>
          </cell>
          <cell r="V53">
            <v>-22.500000000000004</v>
          </cell>
          <cell r="W53">
            <v>-22.500000000000004</v>
          </cell>
          <cell r="Y53">
            <v>-14.999999999999996</v>
          </cell>
          <cell r="AC53" t="str">
            <v>ctyre</v>
          </cell>
          <cell r="AD53">
            <v>-7.4999999999999982</v>
          </cell>
          <cell r="AE53">
            <v>-7.4999999999999982</v>
          </cell>
          <cell r="AG53">
            <v>-7.4999999999999982</v>
          </cell>
        </row>
        <row r="54">
          <cell r="E54" t="str">
            <v>corub</v>
          </cell>
          <cell r="F54">
            <v>0</v>
          </cell>
          <cell r="G54">
            <v>0</v>
          </cell>
          <cell r="I54">
            <v>0</v>
          </cell>
          <cell r="M54" t="str">
            <v>corub</v>
          </cell>
          <cell r="N54">
            <v>-75</v>
          </cell>
          <cell r="O54">
            <v>-75</v>
          </cell>
          <cell r="Q54">
            <v>-75</v>
          </cell>
          <cell r="U54" t="str">
            <v>corub</v>
          </cell>
          <cell r="V54">
            <v>-37.5</v>
          </cell>
          <cell r="W54">
            <v>-22.500000000000004</v>
          </cell>
          <cell r="Y54">
            <v>-14.999999999999996</v>
          </cell>
          <cell r="AC54" t="str">
            <v>corub</v>
          </cell>
          <cell r="AD54">
            <v>-22.500000000000004</v>
          </cell>
          <cell r="AE54">
            <v>-7.4999999999999982</v>
          </cell>
          <cell r="AG54">
            <v>-7.4999999999999982</v>
          </cell>
        </row>
        <row r="55">
          <cell r="E55" t="str">
            <v>cplas</v>
          </cell>
          <cell r="F55">
            <v>0</v>
          </cell>
          <cell r="G55">
            <v>0</v>
          </cell>
          <cell r="I55">
            <v>0</v>
          </cell>
          <cell r="M55" t="str">
            <v>cplas</v>
          </cell>
          <cell r="N55">
            <v>-15</v>
          </cell>
          <cell r="O55">
            <v>-65</v>
          </cell>
          <cell r="Q55">
            <v>-40</v>
          </cell>
          <cell r="U55" t="str">
            <v>cplas</v>
          </cell>
          <cell r="V55">
            <v>-4.5000000000000009</v>
          </cell>
          <cell r="W55">
            <v>-19.500000000000004</v>
          </cell>
          <cell r="Y55">
            <v>-7.9999999999999982</v>
          </cell>
          <cell r="AC55" t="str">
            <v>cplas</v>
          </cell>
          <cell r="AD55">
            <v>-1.4999999999999996</v>
          </cell>
          <cell r="AE55">
            <v>-6.4999999999999982</v>
          </cell>
          <cell r="AG55">
            <v>-3.9999999999999991</v>
          </cell>
        </row>
        <row r="56">
          <cell r="E56" t="str">
            <v>cglas</v>
          </cell>
          <cell r="F56">
            <v>0</v>
          </cell>
          <cell r="G56">
            <v>0</v>
          </cell>
          <cell r="I56">
            <v>0</v>
          </cell>
          <cell r="M56" t="str">
            <v>cglas</v>
          </cell>
          <cell r="N56">
            <v>-15</v>
          </cell>
          <cell r="O56">
            <v>-65</v>
          </cell>
          <cell r="Q56">
            <v>-40</v>
          </cell>
          <cell r="U56" t="str">
            <v>cglas</v>
          </cell>
          <cell r="V56">
            <v>-4.5000000000000009</v>
          </cell>
          <cell r="W56">
            <v>-19.500000000000004</v>
          </cell>
          <cell r="Y56">
            <v>-7.9999999999999982</v>
          </cell>
          <cell r="AC56" t="str">
            <v>cglas</v>
          </cell>
          <cell r="AD56">
            <v>-1.4999999999999996</v>
          </cell>
          <cell r="AE56">
            <v>-6.4999999999999982</v>
          </cell>
          <cell r="AG56">
            <v>-3.9999999999999991</v>
          </cell>
        </row>
        <row r="57">
          <cell r="E57" t="str">
            <v>ccera</v>
          </cell>
          <cell r="F57">
            <v>0</v>
          </cell>
          <cell r="G57">
            <v>0</v>
          </cell>
          <cell r="I57">
            <v>0</v>
          </cell>
          <cell r="M57" t="str">
            <v>ccera</v>
          </cell>
          <cell r="N57">
            <v>-75</v>
          </cell>
          <cell r="O57">
            <v>-75</v>
          </cell>
          <cell r="Q57">
            <v>-75</v>
          </cell>
          <cell r="U57" t="str">
            <v>ccera</v>
          </cell>
          <cell r="V57">
            <v>-22.500000000000004</v>
          </cell>
          <cell r="W57">
            <v>-22.500000000000004</v>
          </cell>
          <cell r="Y57">
            <v>-14.999999999999996</v>
          </cell>
          <cell r="AC57" t="str">
            <v>ccera</v>
          </cell>
          <cell r="AD57">
            <v>-7.4999999999999982</v>
          </cell>
          <cell r="AE57">
            <v>-7.4999999999999982</v>
          </cell>
          <cell r="AG57">
            <v>-7.4999999999999982</v>
          </cell>
        </row>
        <row r="58">
          <cell r="E58" t="str">
            <v>cclay</v>
          </cell>
          <cell r="F58">
            <v>0</v>
          </cell>
          <cell r="G58">
            <v>0</v>
          </cell>
          <cell r="I58">
            <v>0</v>
          </cell>
          <cell r="M58" t="str">
            <v>cclay</v>
          </cell>
          <cell r="N58">
            <v>-75</v>
          </cell>
          <cell r="O58">
            <v>-75</v>
          </cell>
          <cell r="Q58">
            <v>-75</v>
          </cell>
          <cell r="U58" t="str">
            <v>cclay</v>
          </cell>
          <cell r="V58">
            <v>-37.5</v>
          </cell>
          <cell r="W58">
            <v>-22.500000000000004</v>
          </cell>
          <cell r="Y58">
            <v>-14.999999999999996</v>
          </cell>
          <cell r="AC58" t="str">
            <v>cclay</v>
          </cell>
          <cell r="AD58">
            <v>-22.500000000000004</v>
          </cell>
          <cell r="AE58">
            <v>-7.4999999999999982</v>
          </cell>
          <cell r="AG58">
            <v>-7.4999999999999982</v>
          </cell>
        </row>
        <row r="59">
          <cell r="E59" t="str">
            <v>ccmnt</v>
          </cell>
          <cell r="F59">
            <v>0</v>
          </cell>
          <cell r="G59">
            <v>0</v>
          </cell>
          <cell r="I59">
            <v>0</v>
          </cell>
          <cell r="M59" t="str">
            <v>ccmnt</v>
          </cell>
          <cell r="N59">
            <v>-75</v>
          </cell>
          <cell r="O59">
            <v>-75</v>
          </cell>
          <cell r="Q59">
            <v>-75</v>
          </cell>
          <cell r="U59" t="str">
            <v>ccmnt</v>
          </cell>
          <cell r="V59">
            <v>-22.500000000000004</v>
          </cell>
          <cell r="W59">
            <v>-22.500000000000004</v>
          </cell>
          <cell r="Y59">
            <v>-14.999999999999996</v>
          </cell>
          <cell r="AC59" t="str">
            <v>ccmnt</v>
          </cell>
          <cell r="AD59">
            <v>-7.4999999999999982</v>
          </cell>
          <cell r="AE59">
            <v>-7.4999999999999982</v>
          </cell>
          <cell r="AG59">
            <v>-7.4999999999999982</v>
          </cell>
        </row>
        <row r="60">
          <cell r="E60" t="str">
            <v>cconc</v>
          </cell>
          <cell r="F60">
            <v>0</v>
          </cell>
          <cell r="G60">
            <v>0</v>
          </cell>
          <cell r="I60">
            <v>0</v>
          </cell>
          <cell r="M60" t="str">
            <v>cconc</v>
          </cell>
          <cell r="N60">
            <v>-75</v>
          </cell>
          <cell r="O60">
            <v>-75</v>
          </cell>
          <cell r="Q60">
            <v>-75</v>
          </cell>
          <cell r="U60" t="str">
            <v>cconc</v>
          </cell>
          <cell r="V60">
            <v>-37.5</v>
          </cell>
          <cell r="W60">
            <v>-22.500000000000004</v>
          </cell>
          <cell r="Y60">
            <v>-14.999999999999996</v>
          </cell>
          <cell r="AC60" t="str">
            <v>cconc</v>
          </cell>
          <cell r="AD60">
            <v>-22.500000000000004</v>
          </cell>
          <cell r="AE60">
            <v>-7.4999999999999982</v>
          </cell>
          <cell r="AG60">
            <v>-7.4999999999999982</v>
          </cell>
        </row>
        <row r="61">
          <cell r="E61" t="str">
            <v>conmp</v>
          </cell>
          <cell r="F61">
            <v>0</v>
          </cell>
          <cell r="G61">
            <v>0</v>
          </cell>
          <cell r="I61">
            <v>0</v>
          </cell>
          <cell r="M61" t="str">
            <v>conmp</v>
          </cell>
          <cell r="N61">
            <v>-75</v>
          </cell>
          <cell r="O61">
            <v>-75</v>
          </cell>
          <cell r="Q61">
            <v>-75</v>
          </cell>
          <cell r="U61" t="str">
            <v>conmp</v>
          </cell>
          <cell r="V61">
            <v>-37.5</v>
          </cell>
          <cell r="W61">
            <v>-22.500000000000004</v>
          </cell>
          <cell r="Y61">
            <v>-14.999999999999996</v>
          </cell>
          <cell r="AC61" t="str">
            <v>conmp</v>
          </cell>
          <cell r="AD61">
            <v>-22.500000000000004</v>
          </cell>
          <cell r="AE61">
            <v>-7.4999999999999982</v>
          </cell>
          <cell r="AG61">
            <v>-7.4999999999999982</v>
          </cell>
        </row>
        <row r="62">
          <cell r="E62" t="str">
            <v>cfurn</v>
          </cell>
          <cell r="F62">
            <v>0</v>
          </cell>
          <cell r="G62">
            <v>0</v>
          </cell>
          <cell r="I62">
            <v>0</v>
          </cell>
          <cell r="M62" t="str">
            <v>cfurn</v>
          </cell>
          <cell r="N62">
            <v>-75</v>
          </cell>
          <cell r="O62">
            <v>-75</v>
          </cell>
          <cell r="Q62">
            <v>-75</v>
          </cell>
          <cell r="U62" t="str">
            <v>cfurn</v>
          </cell>
          <cell r="V62">
            <v>-22.500000000000004</v>
          </cell>
          <cell r="W62">
            <v>-22.500000000000004</v>
          </cell>
          <cell r="Y62">
            <v>-14.999999999999996</v>
          </cell>
          <cell r="AC62" t="str">
            <v>cfurn</v>
          </cell>
          <cell r="AD62">
            <v>-7.4999999999999982</v>
          </cell>
          <cell r="AE62">
            <v>-7.4999999999999982</v>
          </cell>
          <cell r="AG62">
            <v>-7.4999999999999982</v>
          </cell>
        </row>
        <row r="63">
          <cell r="E63" t="str">
            <v>cjewl</v>
          </cell>
          <cell r="F63">
            <v>0</v>
          </cell>
          <cell r="G63">
            <v>0</v>
          </cell>
          <cell r="I63">
            <v>0</v>
          </cell>
          <cell r="M63" t="str">
            <v>cjewl</v>
          </cell>
          <cell r="N63">
            <v>-75</v>
          </cell>
          <cell r="O63">
            <v>-75</v>
          </cell>
          <cell r="Q63">
            <v>-75</v>
          </cell>
          <cell r="U63" t="str">
            <v>cjewl</v>
          </cell>
          <cell r="V63">
            <v>-37.5</v>
          </cell>
          <cell r="W63">
            <v>-22.500000000000004</v>
          </cell>
          <cell r="Y63">
            <v>-14.999999999999996</v>
          </cell>
          <cell r="AC63" t="str">
            <v>cjewl</v>
          </cell>
          <cell r="AD63">
            <v>-22.500000000000004</v>
          </cell>
          <cell r="AE63">
            <v>-7.4999999999999982</v>
          </cell>
          <cell r="AG63">
            <v>-7.4999999999999982</v>
          </cell>
        </row>
        <row r="64">
          <cell r="E64" t="str">
            <v>comnf</v>
          </cell>
          <cell r="F64">
            <v>0</v>
          </cell>
          <cell r="G64">
            <v>0</v>
          </cell>
          <cell r="I64">
            <v>0</v>
          </cell>
          <cell r="M64" t="str">
            <v>comnf</v>
          </cell>
          <cell r="N64">
            <v>-75</v>
          </cell>
          <cell r="O64">
            <v>-75</v>
          </cell>
          <cell r="Q64">
            <v>-75</v>
          </cell>
          <cell r="U64" t="str">
            <v>comnf</v>
          </cell>
          <cell r="V64">
            <v>-22.500000000000004</v>
          </cell>
          <cell r="W64">
            <v>-22.500000000000004</v>
          </cell>
          <cell r="Y64">
            <v>-14.999999999999996</v>
          </cell>
          <cell r="AC64" t="str">
            <v>comnf</v>
          </cell>
          <cell r="AD64">
            <v>-7.4999999999999982</v>
          </cell>
          <cell r="AE64">
            <v>-7.4999999999999982</v>
          </cell>
          <cell r="AG64">
            <v>-7.4999999999999982</v>
          </cell>
        </row>
        <row r="65">
          <cell r="E65" t="str">
            <v>cwast</v>
          </cell>
          <cell r="F65">
            <v>0</v>
          </cell>
          <cell r="G65">
            <v>0</v>
          </cell>
          <cell r="I65">
            <v>0</v>
          </cell>
          <cell r="M65" t="str">
            <v>cwast</v>
          </cell>
          <cell r="N65">
            <v>-75</v>
          </cell>
          <cell r="O65">
            <v>-75</v>
          </cell>
          <cell r="Q65">
            <v>-75</v>
          </cell>
          <cell r="U65" t="str">
            <v>cwast</v>
          </cell>
          <cell r="V65">
            <v>-37.5</v>
          </cell>
          <cell r="W65">
            <v>-22.500000000000004</v>
          </cell>
          <cell r="Y65">
            <v>-14.999999999999996</v>
          </cell>
          <cell r="AC65" t="str">
            <v>cwast</v>
          </cell>
          <cell r="AD65">
            <v>-22.500000000000004</v>
          </cell>
          <cell r="AE65">
            <v>-7.4999999999999982</v>
          </cell>
          <cell r="AG65">
            <v>-7.4999999999999982</v>
          </cell>
        </row>
        <row r="66">
          <cell r="E66" t="str">
            <v>cirst</v>
          </cell>
          <cell r="F66">
            <v>0</v>
          </cell>
          <cell r="G66">
            <v>0</v>
          </cell>
          <cell r="I66">
            <v>0</v>
          </cell>
          <cell r="M66" t="str">
            <v>cirst</v>
          </cell>
          <cell r="N66">
            <v>-75</v>
          </cell>
          <cell r="O66">
            <v>-75</v>
          </cell>
          <cell r="Q66">
            <v>-75</v>
          </cell>
          <cell r="U66" t="str">
            <v>cirst</v>
          </cell>
          <cell r="V66">
            <v>-37.5</v>
          </cell>
          <cell r="W66">
            <v>-22.500000000000004</v>
          </cell>
          <cell r="Y66">
            <v>-14.999999999999996</v>
          </cell>
          <cell r="AC66" t="str">
            <v>cirst</v>
          </cell>
          <cell r="AD66">
            <v>-22.500000000000004</v>
          </cell>
          <cell r="AE66">
            <v>-7.4999999999999982</v>
          </cell>
          <cell r="AG66">
            <v>-7.4999999999999982</v>
          </cell>
        </row>
        <row r="67">
          <cell r="E67" t="str">
            <v>cnfme</v>
          </cell>
          <cell r="F67">
            <v>0</v>
          </cell>
          <cell r="G67">
            <v>0</v>
          </cell>
          <cell r="I67">
            <v>0</v>
          </cell>
          <cell r="M67" t="str">
            <v>cnfme</v>
          </cell>
          <cell r="N67">
            <v>-75</v>
          </cell>
          <cell r="O67">
            <v>-75</v>
          </cell>
          <cell r="Q67">
            <v>-75</v>
          </cell>
          <cell r="U67" t="str">
            <v>cnfme</v>
          </cell>
          <cell r="V67">
            <v>-37.5</v>
          </cell>
          <cell r="W67">
            <v>-22.500000000000004</v>
          </cell>
          <cell r="Y67">
            <v>-14.999999999999996</v>
          </cell>
          <cell r="AC67" t="str">
            <v>cnfme</v>
          </cell>
          <cell r="AD67">
            <v>-22.500000000000004</v>
          </cell>
          <cell r="AE67">
            <v>-7.4999999999999982</v>
          </cell>
          <cell r="AG67">
            <v>-7.4999999999999982</v>
          </cell>
        </row>
        <row r="68">
          <cell r="E68" t="str">
            <v>cstrm</v>
          </cell>
          <cell r="F68">
            <v>0</v>
          </cell>
          <cell r="G68">
            <v>0</v>
          </cell>
          <cell r="I68">
            <v>0</v>
          </cell>
          <cell r="M68" t="str">
            <v>cstrm</v>
          </cell>
          <cell r="N68">
            <v>-75</v>
          </cell>
          <cell r="O68">
            <v>-75</v>
          </cell>
          <cell r="Q68">
            <v>-75</v>
          </cell>
          <cell r="U68" t="str">
            <v>cstrm</v>
          </cell>
          <cell r="V68">
            <v>-37.5</v>
          </cell>
          <cell r="W68">
            <v>-22.500000000000004</v>
          </cell>
          <cell r="Y68">
            <v>-14.999999999999996</v>
          </cell>
          <cell r="AC68" t="str">
            <v>cstrm</v>
          </cell>
          <cell r="AD68">
            <v>-22.500000000000004</v>
          </cell>
          <cell r="AE68">
            <v>-7.4999999999999982</v>
          </cell>
          <cell r="AG68">
            <v>-7.4999999999999982</v>
          </cell>
        </row>
        <row r="69">
          <cell r="E69" t="str">
            <v>ctank</v>
          </cell>
          <cell r="F69">
            <v>0</v>
          </cell>
          <cell r="G69">
            <v>0</v>
          </cell>
          <cell r="I69">
            <v>0</v>
          </cell>
          <cell r="M69" t="str">
            <v>ctank</v>
          </cell>
          <cell r="N69">
            <v>-75</v>
          </cell>
          <cell r="O69">
            <v>-75</v>
          </cell>
          <cell r="Q69">
            <v>-75</v>
          </cell>
          <cell r="U69" t="str">
            <v>ctank</v>
          </cell>
          <cell r="V69">
            <v>-37.5</v>
          </cell>
          <cell r="W69">
            <v>-22.500000000000004</v>
          </cell>
          <cell r="Y69">
            <v>-14.999999999999996</v>
          </cell>
          <cell r="AC69" t="str">
            <v>ctank</v>
          </cell>
          <cell r="AD69">
            <v>-22.500000000000004</v>
          </cell>
          <cell r="AE69">
            <v>-7.4999999999999982</v>
          </cell>
          <cell r="AG69">
            <v>-7.4999999999999982</v>
          </cell>
        </row>
        <row r="70">
          <cell r="E70" t="str">
            <v>cofbm</v>
          </cell>
          <cell r="F70">
            <v>0</v>
          </cell>
          <cell r="G70">
            <v>0</v>
          </cell>
          <cell r="I70">
            <v>0</v>
          </cell>
          <cell r="M70" t="str">
            <v>cofbm</v>
          </cell>
          <cell r="N70">
            <v>-75</v>
          </cell>
          <cell r="O70">
            <v>-75</v>
          </cell>
          <cell r="Q70">
            <v>-75</v>
          </cell>
          <cell r="U70" t="str">
            <v>cofbm</v>
          </cell>
          <cell r="V70">
            <v>-37.5</v>
          </cell>
          <cell r="W70">
            <v>-22.500000000000004</v>
          </cell>
          <cell r="Y70">
            <v>-14.999999999999996</v>
          </cell>
          <cell r="AC70" t="str">
            <v>cofbm</v>
          </cell>
          <cell r="AD70">
            <v>-22.500000000000004</v>
          </cell>
          <cell r="AE70">
            <v>-7.4999999999999982</v>
          </cell>
          <cell r="AG70">
            <v>-7.4999999999999982</v>
          </cell>
        </row>
        <row r="71">
          <cell r="E71" t="str">
            <v>cengt</v>
          </cell>
          <cell r="F71">
            <v>0</v>
          </cell>
          <cell r="G71">
            <v>0</v>
          </cell>
          <cell r="I71">
            <v>0</v>
          </cell>
          <cell r="M71" t="str">
            <v>cengt</v>
          </cell>
          <cell r="N71">
            <v>-75</v>
          </cell>
          <cell r="O71">
            <v>-75</v>
          </cell>
          <cell r="Q71">
            <v>-75</v>
          </cell>
          <cell r="U71" t="str">
            <v>cengt</v>
          </cell>
          <cell r="V71">
            <v>-37.5</v>
          </cell>
          <cell r="W71">
            <v>-22.500000000000004</v>
          </cell>
          <cell r="Y71">
            <v>-14.999999999999996</v>
          </cell>
          <cell r="AC71" t="str">
            <v>cengt</v>
          </cell>
          <cell r="AD71">
            <v>-22.500000000000004</v>
          </cell>
          <cell r="AE71">
            <v>-7.4999999999999982</v>
          </cell>
          <cell r="AG71">
            <v>-7.4999999999999982</v>
          </cell>
        </row>
        <row r="72">
          <cell r="E72" t="str">
            <v>cpump</v>
          </cell>
          <cell r="F72">
            <v>0</v>
          </cell>
          <cell r="G72">
            <v>0</v>
          </cell>
          <cell r="I72">
            <v>0</v>
          </cell>
          <cell r="M72" t="str">
            <v>cpump</v>
          </cell>
          <cell r="N72">
            <v>-75</v>
          </cell>
          <cell r="O72">
            <v>-75</v>
          </cell>
          <cell r="Q72">
            <v>-75</v>
          </cell>
          <cell r="U72" t="str">
            <v>cpump</v>
          </cell>
          <cell r="V72">
            <v>-37.5</v>
          </cell>
          <cell r="W72">
            <v>-22.500000000000004</v>
          </cell>
          <cell r="Y72">
            <v>-14.999999999999996</v>
          </cell>
          <cell r="AC72" t="str">
            <v>cpump</v>
          </cell>
          <cell r="AD72">
            <v>-22.500000000000004</v>
          </cell>
          <cell r="AE72">
            <v>-7.4999999999999982</v>
          </cell>
          <cell r="AG72">
            <v>-7.4999999999999982</v>
          </cell>
        </row>
        <row r="73">
          <cell r="E73" t="str">
            <v>cgear</v>
          </cell>
          <cell r="F73">
            <v>0</v>
          </cell>
          <cell r="G73">
            <v>0</v>
          </cell>
          <cell r="I73">
            <v>0</v>
          </cell>
          <cell r="M73" t="str">
            <v>cgear</v>
          </cell>
          <cell r="N73">
            <v>-75</v>
          </cell>
          <cell r="O73">
            <v>-75</v>
          </cell>
          <cell r="Q73">
            <v>-75</v>
          </cell>
          <cell r="U73" t="str">
            <v>cgear</v>
          </cell>
          <cell r="V73">
            <v>-37.5</v>
          </cell>
          <cell r="W73">
            <v>-22.500000000000004</v>
          </cell>
          <cell r="Y73">
            <v>-14.999999999999996</v>
          </cell>
          <cell r="AC73" t="str">
            <v>cgear</v>
          </cell>
          <cell r="AD73">
            <v>-22.500000000000004</v>
          </cell>
          <cell r="AE73">
            <v>-7.4999999999999982</v>
          </cell>
          <cell r="AG73">
            <v>-7.4999999999999982</v>
          </cell>
        </row>
        <row r="74">
          <cell r="E74" t="str">
            <v>clift</v>
          </cell>
          <cell r="F74">
            <v>0</v>
          </cell>
          <cell r="G74">
            <v>0</v>
          </cell>
          <cell r="I74">
            <v>0</v>
          </cell>
          <cell r="M74" t="str">
            <v>clift</v>
          </cell>
          <cell r="N74">
            <v>-75</v>
          </cell>
          <cell r="O74">
            <v>-75</v>
          </cell>
          <cell r="Q74">
            <v>-75</v>
          </cell>
          <cell r="U74" t="str">
            <v>clift</v>
          </cell>
          <cell r="V74">
            <v>-37.5</v>
          </cell>
          <cell r="W74">
            <v>-22.500000000000004</v>
          </cell>
          <cell r="Y74">
            <v>-14.999999999999996</v>
          </cell>
          <cell r="AC74" t="str">
            <v>clift</v>
          </cell>
          <cell r="AD74">
            <v>-22.500000000000004</v>
          </cell>
          <cell r="AE74">
            <v>-7.4999999999999982</v>
          </cell>
          <cell r="AG74">
            <v>-7.4999999999999982</v>
          </cell>
        </row>
        <row r="75">
          <cell r="E75" t="str">
            <v>cgenm</v>
          </cell>
          <cell r="F75">
            <v>0</v>
          </cell>
          <cell r="G75">
            <v>0</v>
          </cell>
          <cell r="I75">
            <v>0</v>
          </cell>
          <cell r="M75" t="str">
            <v>cgenm</v>
          </cell>
          <cell r="N75">
            <v>-75</v>
          </cell>
          <cell r="O75">
            <v>-75</v>
          </cell>
          <cell r="Q75">
            <v>-75</v>
          </cell>
          <cell r="U75" t="str">
            <v>cgenm</v>
          </cell>
          <cell r="V75">
            <v>-37.5</v>
          </cell>
          <cell r="W75">
            <v>-22.500000000000004</v>
          </cell>
          <cell r="Y75">
            <v>-14.999999999999996</v>
          </cell>
          <cell r="AC75" t="str">
            <v>cgenm</v>
          </cell>
          <cell r="AD75">
            <v>-22.500000000000004</v>
          </cell>
          <cell r="AE75">
            <v>-7.4999999999999982</v>
          </cell>
          <cell r="AG75">
            <v>-7.4999999999999982</v>
          </cell>
        </row>
        <row r="76">
          <cell r="E76" t="str">
            <v>cspcm</v>
          </cell>
          <cell r="F76">
            <v>0</v>
          </cell>
          <cell r="G76">
            <v>0</v>
          </cell>
          <cell r="I76">
            <v>0</v>
          </cell>
          <cell r="M76" t="str">
            <v>cspcm</v>
          </cell>
          <cell r="N76">
            <v>-75</v>
          </cell>
          <cell r="O76">
            <v>-75</v>
          </cell>
          <cell r="Q76">
            <v>-75</v>
          </cell>
          <cell r="U76" t="str">
            <v>cspcm</v>
          </cell>
          <cell r="V76">
            <v>-37.5</v>
          </cell>
          <cell r="W76">
            <v>-22.500000000000004</v>
          </cell>
          <cell r="Y76">
            <v>-14.999999999999996</v>
          </cell>
          <cell r="AC76" t="str">
            <v>cspcm</v>
          </cell>
          <cell r="AD76">
            <v>-22.500000000000004</v>
          </cell>
          <cell r="AE76">
            <v>-7.4999999999999982</v>
          </cell>
          <cell r="AG76">
            <v>-7.4999999999999982</v>
          </cell>
        </row>
        <row r="77">
          <cell r="E77" t="str">
            <v>cdoma</v>
          </cell>
          <cell r="F77">
            <v>0</v>
          </cell>
          <cell r="G77">
            <v>0</v>
          </cell>
          <cell r="I77">
            <v>0</v>
          </cell>
          <cell r="M77" t="str">
            <v>cdoma</v>
          </cell>
          <cell r="N77">
            <v>-75</v>
          </cell>
          <cell r="O77">
            <v>-75</v>
          </cell>
          <cell r="Q77">
            <v>-75</v>
          </cell>
          <cell r="U77" t="str">
            <v>cdoma</v>
          </cell>
          <cell r="V77">
            <v>-22.500000000000004</v>
          </cell>
          <cell r="W77">
            <v>-22.500000000000004</v>
          </cell>
          <cell r="Y77">
            <v>-14.999999999999996</v>
          </cell>
          <cell r="AC77" t="str">
            <v>cdoma</v>
          </cell>
          <cell r="AD77">
            <v>-7.4999999999999982</v>
          </cell>
          <cell r="AE77">
            <v>-7.4999999999999982</v>
          </cell>
          <cell r="AG77">
            <v>-7.4999999999999982</v>
          </cell>
        </row>
        <row r="78">
          <cell r="E78" t="str">
            <v>coffm</v>
          </cell>
          <cell r="F78">
            <v>0</v>
          </cell>
          <cell r="G78">
            <v>0</v>
          </cell>
          <cell r="I78">
            <v>0</v>
          </cell>
          <cell r="M78" t="str">
            <v>coffm</v>
          </cell>
          <cell r="N78">
            <v>-75</v>
          </cell>
          <cell r="O78">
            <v>-75</v>
          </cell>
          <cell r="Q78">
            <v>-75</v>
          </cell>
          <cell r="U78" t="str">
            <v>coffm</v>
          </cell>
          <cell r="V78">
            <v>-37.5</v>
          </cell>
          <cell r="W78">
            <v>-22.500000000000004</v>
          </cell>
          <cell r="Y78">
            <v>-14.999999999999996</v>
          </cell>
          <cell r="AC78" t="str">
            <v>coffm</v>
          </cell>
          <cell r="AD78">
            <v>-22.500000000000004</v>
          </cell>
          <cell r="AE78">
            <v>-7.4999999999999982</v>
          </cell>
          <cell r="AG78">
            <v>-7.4999999999999982</v>
          </cell>
        </row>
        <row r="79">
          <cell r="E79" t="str">
            <v>celcm</v>
          </cell>
          <cell r="F79">
            <v>0</v>
          </cell>
          <cell r="G79">
            <v>0</v>
          </cell>
          <cell r="I79">
            <v>0</v>
          </cell>
          <cell r="M79" t="str">
            <v>celcm</v>
          </cell>
          <cell r="N79">
            <v>-75</v>
          </cell>
          <cell r="O79">
            <v>-75</v>
          </cell>
          <cell r="Q79">
            <v>-75</v>
          </cell>
          <cell r="U79" t="str">
            <v>celcm</v>
          </cell>
          <cell r="V79">
            <v>-37.5</v>
          </cell>
          <cell r="W79">
            <v>-22.500000000000004</v>
          </cell>
          <cell r="Y79">
            <v>-14.999999999999996</v>
          </cell>
          <cell r="AC79" t="str">
            <v>celcm</v>
          </cell>
          <cell r="AD79">
            <v>-22.500000000000004</v>
          </cell>
          <cell r="AE79">
            <v>-7.4999999999999982</v>
          </cell>
          <cell r="AG79">
            <v>-7.4999999999999982</v>
          </cell>
        </row>
        <row r="80">
          <cell r="E80" t="str">
            <v>crdtv</v>
          </cell>
          <cell r="F80">
            <v>0</v>
          </cell>
          <cell r="G80">
            <v>0</v>
          </cell>
          <cell r="I80">
            <v>0</v>
          </cell>
          <cell r="M80" t="str">
            <v>crdtv</v>
          </cell>
          <cell r="N80">
            <v>-75</v>
          </cell>
          <cell r="O80">
            <v>-75</v>
          </cell>
          <cell r="Q80">
            <v>-75</v>
          </cell>
          <cell r="U80" t="str">
            <v>crdtv</v>
          </cell>
          <cell r="V80">
            <v>-22.500000000000004</v>
          </cell>
          <cell r="W80">
            <v>-22.500000000000004</v>
          </cell>
          <cell r="Y80">
            <v>-14.999999999999996</v>
          </cell>
          <cell r="AC80" t="str">
            <v>crdtv</v>
          </cell>
          <cell r="AD80">
            <v>-7.4999999999999982</v>
          </cell>
          <cell r="AE80">
            <v>-7.4999999999999982</v>
          </cell>
          <cell r="AG80">
            <v>-7.4999999999999982</v>
          </cell>
        </row>
        <row r="81">
          <cell r="E81" t="str">
            <v>cmeda</v>
          </cell>
          <cell r="F81">
            <v>0</v>
          </cell>
          <cell r="G81">
            <v>0</v>
          </cell>
          <cell r="I81">
            <v>0</v>
          </cell>
          <cell r="M81" t="str">
            <v>cmeda</v>
          </cell>
          <cell r="N81">
            <v>20</v>
          </cell>
          <cell r="O81">
            <v>-65</v>
          </cell>
          <cell r="Q81">
            <v>-40</v>
          </cell>
          <cell r="U81" t="str">
            <v>cmeda</v>
          </cell>
          <cell r="V81">
            <v>10</v>
          </cell>
          <cell r="W81">
            <v>-19.500000000000004</v>
          </cell>
          <cell r="Y81">
            <v>-7.9999999999999982</v>
          </cell>
          <cell r="AC81" t="str">
            <v>cmeda</v>
          </cell>
          <cell r="AD81">
            <v>6.0000000000000009</v>
          </cell>
          <cell r="AE81">
            <v>-6.4999999999999982</v>
          </cell>
          <cell r="AG81">
            <v>-3.9999999999999991</v>
          </cell>
        </row>
        <row r="82">
          <cell r="E82" t="str">
            <v>cmtvp</v>
          </cell>
          <cell r="F82">
            <v>0</v>
          </cell>
          <cell r="G82">
            <v>0</v>
          </cell>
          <cell r="I82">
            <v>0</v>
          </cell>
          <cell r="M82" t="str">
            <v>cmtvp</v>
          </cell>
          <cell r="N82">
            <v>-75</v>
          </cell>
          <cell r="O82">
            <v>-75</v>
          </cell>
          <cell r="Q82">
            <v>-75</v>
          </cell>
          <cell r="U82" t="str">
            <v>cmtvp</v>
          </cell>
          <cell r="V82">
            <v>-22.500000000000004</v>
          </cell>
          <cell r="W82">
            <v>-22.500000000000004</v>
          </cell>
          <cell r="Y82">
            <v>-14.999999999999996</v>
          </cell>
          <cell r="AC82" t="str">
            <v>cmtvp</v>
          </cell>
          <cell r="AD82">
            <v>-7.4999999999999982</v>
          </cell>
          <cell r="AE82">
            <v>-7.4999999999999982</v>
          </cell>
          <cell r="AG82">
            <v>-7.4999999999999982</v>
          </cell>
        </row>
        <row r="83">
          <cell r="E83" t="str">
            <v>cship</v>
          </cell>
          <cell r="F83">
            <v>0</v>
          </cell>
          <cell r="G83">
            <v>0</v>
          </cell>
          <cell r="I83">
            <v>0</v>
          </cell>
          <cell r="M83" t="str">
            <v>cship</v>
          </cell>
          <cell r="N83">
            <v>-75</v>
          </cell>
          <cell r="O83">
            <v>-75</v>
          </cell>
          <cell r="Q83">
            <v>-75</v>
          </cell>
          <cell r="U83" t="str">
            <v>cship</v>
          </cell>
          <cell r="V83">
            <v>-37.5</v>
          </cell>
          <cell r="W83">
            <v>-22.500000000000004</v>
          </cell>
          <cell r="Y83">
            <v>-14.999999999999996</v>
          </cell>
          <cell r="AC83" t="str">
            <v>cship</v>
          </cell>
          <cell r="AD83">
            <v>-22.500000000000004</v>
          </cell>
          <cell r="AE83">
            <v>-7.4999999999999982</v>
          </cell>
          <cell r="AG83">
            <v>-7.4999999999999982</v>
          </cell>
        </row>
        <row r="84">
          <cell r="E84" t="str">
            <v>crail</v>
          </cell>
          <cell r="F84">
            <v>0</v>
          </cell>
          <cell r="G84">
            <v>0</v>
          </cell>
          <cell r="I84">
            <v>0</v>
          </cell>
          <cell r="M84" t="str">
            <v>crail</v>
          </cell>
          <cell r="N84">
            <v>-75</v>
          </cell>
          <cell r="O84">
            <v>-75</v>
          </cell>
          <cell r="Q84">
            <v>-75</v>
          </cell>
          <cell r="U84" t="str">
            <v>crail</v>
          </cell>
          <cell r="V84">
            <v>-37.5</v>
          </cell>
          <cell r="W84">
            <v>-22.500000000000004</v>
          </cell>
          <cell r="Y84">
            <v>-14.999999999999996</v>
          </cell>
          <cell r="AC84" t="str">
            <v>crail</v>
          </cell>
          <cell r="AD84">
            <v>-22.500000000000004</v>
          </cell>
          <cell r="AE84">
            <v>-7.4999999999999982</v>
          </cell>
          <cell r="AG84">
            <v>-7.4999999999999982</v>
          </cell>
        </row>
        <row r="85">
          <cell r="E85" t="str">
            <v>cairc</v>
          </cell>
          <cell r="F85">
            <v>0</v>
          </cell>
          <cell r="G85">
            <v>0</v>
          </cell>
          <cell r="I85">
            <v>0</v>
          </cell>
          <cell r="M85" t="str">
            <v>cairc</v>
          </cell>
          <cell r="N85">
            <v>-75</v>
          </cell>
          <cell r="O85">
            <v>-75</v>
          </cell>
          <cell r="Q85">
            <v>-75</v>
          </cell>
          <cell r="U85" t="str">
            <v>cairc</v>
          </cell>
          <cell r="V85">
            <v>-37.5</v>
          </cell>
          <cell r="W85">
            <v>-22.500000000000004</v>
          </cell>
          <cell r="Y85">
            <v>-14.999999999999996</v>
          </cell>
          <cell r="AC85" t="str">
            <v>cairc</v>
          </cell>
          <cell r="AD85">
            <v>-22.500000000000004</v>
          </cell>
          <cell r="AE85">
            <v>-7.4999999999999982</v>
          </cell>
          <cell r="AG85">
            <v>-7.4999999999999982</v>
          </cell>
        </row>
        <row r="86">
          <cell r="E86" t="str">
            <v>coteq</v>
          </cell>
          <cell r="F86">
            <v>0</v>
          </cell>
          <cell r="G86">
            <v>0</v>
          </cell>
          <cell r="I86">
            <v>0</v>
          </cell>
          <cell r="M86" t="str">
            <v>coteq</v>
          </cell>
          <cell r="N86">
            <v>-75</v>
          </cell>
          <cell r="O86">
            <v>-75</v>
          </cell>
          <cell r="Q86">
            <v>-75</v>
          </cell>
          <cell r="U86" t="str">
            <v>coteq</v>
          </cell>
          <cell r="V86">
            <v>-22.500000000000004</v>
          </cell>
          <cell r="W86">
            <v>-22.500000000000004</v>
          </cell>
          <cell r="Y86">
            <v>-14.999999999999996</v>
          </cell>
          <cell r="AC86" t="str">
            <v>coteq</v>
          </cell>
          <cell r="AD86">
            <v>-7.4999999999999982</v>
          </cell>
          <cell r="AE86">
            <v>-7.4999999999999982</v>
          </cell>
          <cell r="AG86">
            <v>-7.4999999999999982</v>
          </cell>
        </row>
        <row r="87">
          <cell r="E87" t="str">
            <v>ccnst</v>
          </cell>
          <cell r="F87">
            <v>0</v>
          </cell>
          <cell r="G87">
            <v>0</v>
          </cell>
          <cell r="I87">
            <v>0</v>
          </cell>
          <cell r="M87" t="str">
            <v>ccnst</v>
          </cell>
          <cell r="N87">
            <v>-80</v>
          </cell>
          <cell r="O87">
            <v>-80</v>
          </cell>
          <cell r="Q87">
            <v>-80</v>
          </cell>
          <cell r="U87" t="str">
            <v>ccnst</v>
          </cell>
          <cell r="V87">
            <v>-40</v>
          </cell>
          <cell r="W87">
            <v>-24.000000000000004</v>
          </cell>
          <cell r="Y87">
            <v>-15.999999999999996</v>
          </cell>
          <cell r="AC87" t="str">
            <v>ccnst</v>
          </cell>
          <cell r="AD87">
            <v>-24.000000000000004</v>
          </cell>
          <cell r="AE87">
            <v>-7.9999999999999982</v>
          </cell>
          <cell r="AG87">
            <v>-7.9999999999999982</v>
          </cell>
        </row>
        <row r="88">
          <cell r="E88" t="str">
            <v>ccsrv</v>
          </cell>
          <cell r="F88">
            <v>0</v>
          </cell>
          <cell r="G88">
            <v>0</v>
          </cell>
          <cell r="I88">
            <v>0</v>
          </cell>
          <cell r="M88" t="str">
            <v>ccsrv</v>
          </cell>
          <cell r="N88">
            <v>-80</v>
          </cell>
          <cell r="O88">
            <v>-80</v>
          </cell>
          <cell r="Q88">
            <v>-80</v>
          </cell>
          <cell r="U88" t="str">
            <v>ccsrv</v>
          </cell>
          <cell r="V88">
            <v>-40</v>
          </cell>
          <cell r="W88">
            <v>-24.000000000000004</v>
          </cell>
          <cell r="Y88">
            <v>-15.999999999999996</v>
          </cell>
          <cell r="AC88" t="str">
            <v>ccsrv</v>
          </cell>
          <cell r="AD88">
            <v>-24.000000000000004</v>
          </cell>
          <cell r="AE88">
            <v>-7.9999999999999982</v>
          </cell>
          <cell r="AG88">
            <v>-7.9999999999999982</v>
          </cell>
        </row>
        <row r="89">
          <cell r="E89" t="str">
            <v>ctrad</v>
          </cell>
          <cell r="F89">
            <v>0</v>
          </cell>
          <cell r="G89">
            <v>0</v>
          </cell>
          <cell r="I89">
            <v>0</v>
          </cell>
          <cell r="M89" t="str">
            <v>ctrad</v>
          </cell>
          <cell r="N89">
            <v>-40</v>
          </cell>
          <cell r="O89">
            <v>-65</v>
          </cell>
          <cell r="Q89">
            <v>-40</v>
          </cell>
          <cell r="U89" t="str">
            <v>ctrad</v>
          </cell>
          <cell r="V89">
            <v>-20</v>
          </cell>
          <cell r="W89">
            <v>-19.500000000000004</v>
          </cell>
          <cell r="Y89">
            <v>-7.9999999999999982</v>
          </cell>
          <cell r="AC89" t="str">
            <v>ctrad</v>
          </cell>
          <cell r="AD89">
            <v>-12.000000000000002</v>
          </cell>
          <cell r="AE89">
            <v>-6.4999999999999982</v>
          </cell>
          <cell r="AG89">
            <v>-3.9999999999999991</v>
          </cell>
        </row>
        <row r="90">
          <cell r="E90" t="str">
            <v>cacco</v>
          </cell>
          <cell r="F90">
            <v>0</v>
          </cell>
          <cell r="G90">
            <v>0</v>
          </cell>
          <cell r="I90">
            <v>0</v>
          </cell>
          <cell r="M90" t="str">
            <v>cacco</v>
          </cell>
          <cell r="N90">
            <v>-90</v>
          </cell>
          <cell r="O90">
            <v>-90</v>
          </cell>
          <cell r="Q90">
            <v>-90</v>
          </cell>
          <cell r="U90" t="str">
            <v>cacco</v>
          </cell>
          <cell r="V90">
            <v>-29.000000000000004</v>
          </cell>
          <cell r="W90">
            <v>-27.000000000000004</v>
          </cell>
          <cell r="Y90">
            <v>-17.999999999999996</v>
          </cell>
          <cell r="AC90" t="str">
            <v>cacco</v>
          </cell>
          <cell r="AD90">
            <v>-10.999999999999998</v>
          </cell>
          <cell r="AE90">
            <v>-8.9999999999999982</v>
          </cell>
          <cell r="AG90">
            <v>-8.9999999999999982</v>
          </cell>
        </row>
        <row r="91">
          <cell r="E91" t="str">
            <v>ccats</v>
          </cell>
          <cell r="F91">
            <v>0</v>
          </cell>
          <cell r="G91">
            <v>0</v>
          </cell>
          <cell r="I91">
            <v>0</v>
          </cell>
          <cell r="M91" t="str">
            <v>ccats</v>
          </cell>
          <cell r="N91">
            <v>-90</v>
          </cell>
          <cell r="O91">
            <v>-90</v>
          </cell>
          <cell r="Q91">
            <v>-90</v>
          </cell>
          <cell r="U91" t="str">
            <v>ccats</v>
          </cell>
          <cell r="V91">
            <v>-28.000000000000004</v>
          </cell>
          <cell r="W91">
            <v>-27.000000000000004</v>
          </cell>
          <cell r="Y91">
            <v>-17.999999999999996</v>
          </cell>
          <cell r="AC91" t="str">
            <v>ccats</v>
          </cell>
          <cell r="AD91">
            <v>-9.9999999999999982</v>
          </cell>
          <cell r="AE91">
            <v>-8.9999999999999982</v>
          </cell>
          <cell r="AG91">
            <v>-8.9999999999999982</v>
          </cell>
        </row>
        <row r="92">
          <cell r="E92" t="str">
            <v>cptrp</v>
          </cell>
          <cell r="F92">
            <v>0</v>
          </cell>
          <cell r="G92">
            <v>0</v>
          </cell>
          <cell r="I92">
            <v>0</v>
          </cell>
          <cell r="M92" t="str">
            <v>cptrp</v>
          </cell>
          <cell r="N92">
            <v>-65</v>
          </cell>
          <cell r="O92">
            <v>-65</v>
          </cell>
          <cell r="Q92">
            <v>-65</v>
          </cell>
          <cell r="U92" t="str">
            <v>cptrp</v>
          </cell>
          <cell r="V92">
            <v>-24.5</v>
          </cell>
          <cell r="W92">
            <v>-19.500000000000004</v>
          </cell>
          <cell r="Y92">
            <v>-12.999999999999996</v>
          </cell>
          <cell r="AC92" t="str">
            <v>cptrp</v>
          </cell>
          <cell r="AD92">
            <v>-11.5</v>
          </cell>
          <cell r="AE92">
            <v>-6.4999999999999982</v>
          </cell>
          <cell r="AG92">
            <v>-6.4999999999999982</v>
          </cell>
        </row>
        <row r="93">
          <cell r="E93" t="str">
            <v>cftrp</v>
          </cell>
          <cell r="F93">
            <v>0</v>
          </cell>
          <cell r="G93">
            <v>0</v>
          </cell>
          <cell r="I93">
            <v>0</v>
          </cell>
          <cell r="M93" t="str">
            <v>cftrp</v>
          </cell>
          <cell r="N93">
            <v>-35</v>
          </cell>
          <cell r="O93">
            <v>-65</v>
          </cell>
          <cell r="Q93">
            <v>-40</v>
          </cell>
          <cell r="U93" t="str">
            <v>cftrp</v>
          </cell>
          <cell r="V93">
            <v>-10.500000000000002</v>
          </cell>
          <cell r="W93">
            <v>-19.500000000000004</v>
          </cell>
          <cell r="Y93">
            <v>-7.9999999999999982</v>
          </cell>
          <cell r="AC93" t="str">
            <v>cftrp</v>
          </cell>
          <cell r="AD93">
            <v>-3.4999999999999991</v>
          </cell>
          <cell r="AE93">
            <v>-6.4999999999999982</v>
          </cell>
          <cell r="AG93">
            <v>-3.9999999999999991</v>
          </cell>
        </row>
        <row r="94">
          <cell r="E94" t="str">
            <v>ctrps</v>
          </cell>
          <cell r="F94">
            <v>0</v>
          </cell>
          <cell r="G94">
            <v>0</v>
          </cell>
          <cell r="I94">
            <v>0</v>
          </cell>
          <cell r="M94" t="str">
            <v>ctrps</v>
          </cell>
          <cell r="N94">
            <v>-35</v>
          </cell>
          <cell r="O94">
            <v>-65</v>
          </cell>
          <cell r="Q94">
            <v>-40</v>
          </cell>
          <cell r="U94" t="str">
            <v>ctrps</v>
          </cell>
          <cell r="V94">
            <v>-10.500000000000002</v>
          </cell>
          <cell r="W94">
            <v>-19.500000000000004</v>
          </cell>
          <cell r="Y94">
            <v>-7.9999999999999982</v>
          </cell>
          <cell r="AC94" t="str">
            <v>ctrps</v>
          </cell>
          <cell r="AD94">
            <v>-3.4999999999999991</v>
          </cell>
          <cell r="AE94">
            <v>-6.4999999999999982</v>
          </cell>
          <cell r="AG94">
            <v>-3.9999999999999991</v>
          </cell>
        </row>
        <row r="95">
          <cell r="E95" t="str">
            <v>cpost</v>
          </cell>
          <cell r="F95">
            <v>0</v>
          </cell>
          <cell r="G95">
            <v>0</v>
          </cell>
          <cell r="I95">
            <v>0</v>
          </cell>
          <cell r="M95" t="str">
            <v>cpost</v>
          </cell>
          <cell r="N95">
            <v>25</v>
          </cell>
          <cell r="O95">
            <v>-65</v>
          </cell>
          <cell r="Q95">
            <v>-40</v>
          </cell>
          <cell r="U95" t="str">
            <v>cpost</v>
          </cell>
          <cell r="V95">
            <v>7.5000000000000009</v>
          </cell>
          <cell r="W95">
            <v>-19.500000000000004</v>
          </cell>
          <cell r="Y95">
            <v>-7.9999999999999982</v>
          </cell>
          <cell r="AC95" t="str">
            <v>cpost</v>
          </cell>
          <cell r="AD95">
            <v>2.4999999999999996</v>
          </cell>
          <cell r="AE95">
            <v>-6.4999999999999982</v>
          </cell>
          <cell r="AG95">
            <v>-3.9999999999999991</v>
          </cell>
        </row>
        <row r="96">
          <cell r="E96" t="str">
            <v>celcd</v>
          </cell>
          <cell r="F96">
            <v>0</v>
          </cell>
          <cell r="G96">
            <v>0</v>
          </cell>
          <cell r="I96">
            <v>0</v>
          </cell>
          <cell r="M96" t="str">
            <v>celcd</v>
          </cell>
          <cell r="N96">
            <v>0</v>
          </cell>
          <cell r="O96">
            <v>-65</v>
          </cell>
          <cell r="Q96">
            <v>-40</v>
          </cell>
          <cell r="U96" t="str">
            <v>celcd</v>
          </cell>
          <cell r="V96">
            <v>0</v>
          </cell>
          <cell r="W96">
            <v>-19.500000000000004</v>
          </cell>
          <cell r="Y96">
            <v>-7.9999999999999982</v>
          </cell>
          <cell r="AC96" t="str">
            <v>celcd</v>
          </cell>
          <cell r="AD96">
            <v>0</v>
          </cell>
          <cell r="AE96">
            <v>-6.4999999999999982</v>
          </cell>
          <cell r="AG96">
            <v>-3.9999999999999991</v>
          </cell>
        </row>
        <row r="97">
          <cell r="E97" t="str">
            <v>cwatd</v>
          </cell>
          <cell r="F97">
            <v>0</v>
          </cell>
          <cell r="G97">
            <v>0</v>
          </cell>
          <cell r="I97">
            <v>0</v>
          </cell>
          <cell r="M97" t="str">
            <v>cwatd</v>
          </cell>
          <cell r="N97">
            <v>0</v>
          </cell>
          <cell r="O97">
            <v>-65</v>
          </cell>
          <cell r="Q97">
            <v>-40</v>
          </cell>
          <cell r="U97" t="str">
            <v>cwatd</v>
          </cell>
          <cell r="V97">
            <v>0</v>
          </cell>
          <cell r="W97">
            <v>-19.500000000000004</v>
          </cell>
          <cell r="Y97">
            <v>-7.9999999999999982</v>
          </cell>
          <cell r="AC97" t="str">
            <v>cwatd</v>
          </cell>
          <cell r="AD97">
            <v>0</v>
          </cell>
          <cell r="AE97">
            <v>-6.4999999999999982</v>
          </cell>
          <cell r="AG97">
            <v>-3.9999999999999991</v>
          </cell>
        </row>
        <row r="98">
          <cell r="E98" t="str">
            <v>cfins</v>
          </cell>
          <cell r="F98">
            <v>0</v>
          </cell>
          <cell r="G98">
            <v>0</v>
          </cell>
          <cell r="I98">
            <v>0</v>
          </cell>
          <cell r="M98" t="str">
            <v>cfins</v>
          </cell>
          <cell r="N98">
            <v>-5</v>
          </cell>
          <cell r="O98">
            <v>-65</v>
          </cell>
          <cell r="Q98">
            <v>-40</v>
          </cell>
          <cell r="U98" t="str">
            <v>cfins</v>
          </cell>
          <cell r="V98">
            <v>-1.5000000000000002</v>
          </cell>
          <cell r="W98">
            <v>-19.500000000000004</v>
          </cell>
          <cell r="Y98">
            <v>-7.9999999999999982</v>
          </cell>
          <cell r="AC98" t="str">
            <v>cfins</v>
          </cell>
          <cell r="AD98">
            <v>-0.49999999999999989</v>
          </cell>
          <cell r="AE98">
            <v>-6.4999999999999982</v>
          </cell>
          <cell r="AG98">
            <v>-3.9999999999999991</v>
          </cell>
        </row>
        <row r="99">
          <cell r="E99" t="str">
            <v>cinsp</v>
          </cell>
          <cell r="F99">
            <v>0</v>
          </cell>
          <cell r="G99">
            <v>0</v>
          </cell>
          <cell r="I99">
            <v>0</v>
          </cell>
          <cell r="M99" t="str">
            <v>cinsp</v>
          </cell>
          <cell r="N99">
            <v>-5</v>
          </cell>
          <cell r="O99">
            <v>-65</v>
          </cell>
          <cell r="Q99">
            <v>-40</v>
          </cell>
          <cell r="U99" t="str">
            <v>cinsp</v>
          </cell>
          <cell r="V99">
            <v>-1.5000000000000002</v>
          </cell>
          <cell r="W99">
            <v>-19.500000000000004</v>
          </cell>
          <cell r="Y99">
            <v>-7.9999999999999982</v>
          </cell>
          <cell r="AC99" t="str">
            <v>cinsp</v>
          </cell>
          <cell r="AD99">
            <v>-0.49999999999999989</v>
          </cell>
          <cell r="AE99">
            <v>-6.4999999999999982</v>
          </cell>
          <cell r="AG99">
            <v>-3.9999999999999991</v>
          </cell>
        </row>
        <row r="100">
          <cell r="E100" t="str">
            <v>cofin</v>
          </cell>
          <cell r="F100">
            <v>0</v>
          </cell>
          <cell r="G100">
            <v>0</v>
          </cell>
          <cell r="I100">
            <v>0</v>
          </cell>
          <cell r="M100" t="str">
            <v>cofin</v>
          </cell>
          <cell r="N100">
            <v>-5</v>
          </cell>
          <cell r="O100">
            <v>-65</v>
          </cell>
          <cell r="Q100">
            <v>-40</v>
          </cell>
          <cell r="U100" t="str">
            <v>cofin</v>
          </cell>
          <cell r="V100">
            <v>-2.5</v>
          </cell>
          <cell r="W100">
            <v>-19.500000000000004</v>
          </cell>
          <cell r="Y100">
            <v>-7.9999999999999982</v>
          </cell>
          <cell r="AC100" t="str">
            <v>cofin</v>
          </cell>
          <cell r="AD100">
            <v>-1.5000000000000002</v>
          </cell>
          <cell r="AE100">
            <v>-6.4999999999999982</v>
          </cell>
          <cell r="AG100">
            <v>-3.9999999999999991</v>
          </cell>
        </row>
        <row r="101">
          <cell r="E101" t="str">
            <v>creal</v>
          </cell>
          <cell r="F101">
            <v>0</v>
          </cell>
          <cell r="G101">
            <v>0</v>
          </cell>
          <cell r="I101">
            <v>0</v>
          </cell>
          <cell r="M101" t="str">
            <v>creal</v>
          </cell>
          <cell r="N101">
            <v>-25</v>
          </cell>
          <cell r="O101">
            <v>-65</v>
          </cell>
          <cell r="Q101">
            <v>-40</v>
          </cell>
          <cell r="U101" t="str">
            <v>creal</v>
          </cell>
          <cell r="V101">
            <v>-7.5000000000000009</v>
          </cell>
          <cell r="W101">
            <v>-19.500000000000004</v>
          </cell>
          <cell r="Y101">
            <v>-7.9999999999999982</v>
          </cell>
          <cell r="AC101" t="str">
            <v>creal</v>
          </cell>
          <cell r="AD101">
            <v>-2.4999999999999996</v>
          </cell>
          <cell r="AE101">
            <v>-6.4999999999999982</v>
          </cell>
          <cell r="AG101">
            <v>-3.9999999999999991</v>
          </cell>
        </row>
        <row r="102">
          <cell r="E102" t="str">
            <v>crent</v>
          </cell>
          <cell r="F102">
            <v>0</v>
          </cell>
          <cell r="G102">
            <v>0</v>
          </cell>
          <cell r="I102">
            <v>0</v>
          </cell>
          <cell r="M102" t="str">
            <v>crent</v>
          </cell>
          <cell r="N102">
            <v>-60</v>
          </cell>
          <cell r="O102">
            <v>-65</v>
          </cell>
          <cell r="Q102">
            <v>-60</v>
          </cell>
          <cell r="U102" t="str">
            <v>crent</v>
          </cell>
          <cell r="V102">
            <v>-18.000000000000004</v>
          </cell>
          <cell r="W102">
            <v>-19.500000000000004</v>
          </cell>
          <cell r="Y102">
            <v>-11.999999999999996</v>
          </cell>
          <cell r="AC102" t="str">
            <v>crent</v>
          </cell>
          <cell r="AD102">
            <v>-5.9999999999999982</v>
          </cell>
          <cell r="AE102">
            <v>-6.4999999999999982</v>
          </cell>
          <cell r="AG102">
            <v>-5.9999999999999982</v>
          </cell>
        </row>
        <row r="103">
          <cell r="E103" t="str">
            <v>crsea</v>
          </cell>
          <cell r="F103">
            <v>0</v>
          </cell>
          <cell r="G103">
            <v>0</v>
          </cell>
          <cell r="I103">
            <v>0</v>
          </cell>
          <cell r="M103" t="str">
            <v>crsea</v>
          </cell>
          <cell r="N103">
            <v>-50</v>
          </cell>
          <cell r="O103">
            <v>-65</v>
          </cell>
          <cell r="Q103">
            <v>-50</v>
          </cell>
          <cell r="U103" t="str">
            <v>crsea</v>
          </cell>
          <cell r="V103">
            <v>-25</v>
          </cell>
          <cell r="W103">
            <v>-19.500000000000004</v>
          </cell>
          <cell r="Y103">
            <v>-9.9999999999999982</v>
          </cell>
          <cell r="AC103" t="str">
            <v>crsea</v>
          </cell>
          <cell r="AD103">
            <v>-15.000000000000002</v>
          </cell>
          <cell r="AE103">
            <v>-6.4999999999999982</v>
          </cell>
          <cell r="AG103">
            <v>-4.9999999999999991</v>
          </cell>
        </row>
        <row r="104">
          <cell r="E104" t="str">
            <v>clacc</v>
          </cell>
          <cell r="F104">
            <v>0</v>
          </cell>
          <cell r="G104">
            <v>0</v>
          </cell>
          <cell r="I104">
            <v>0</v>
          </cell>
          <cell r="M104" t="str">
            <v>clacc</v>
          </cell>
          <cell r="N104">
            <v>-25</v>
          </cell>
          <cell r="O104">
            <v>-65</v>
          </cell>
          <cell r="Q104">
            <v>-40</v>
          </cell>
          <cell r="U104" t="str">
            <v>clacc</v>
          </cell>
          <cell r="V104">
            <v>-7.5000000000000009</v>
          </cell>
          <cell r="W104">
            <v>-19.500000000000004</v>
          </cell>
          <cell r="Y104">
            <v>-7.9999999999999982</v>
          </cell>
          <cell r="AC104" t="str">
            <v>clacc</v>
          </cell>
          <cell r="AD104">
            <v>-2.4999999999999996</v>
          </cell>
          <cell r="AE104">
            <v>-6.4999999999999982</v>
          </cell>
          <cell r="AG104">
            <v>-3.9999999999999991</v>
          </cell>
        </row>
        <row r="105">
          <cell r="E105" t="str">
            <v>cobus</v>
          </cell>
          <cell r="F105">
            <v>0</v>
          </cell>
          <cell r="G105">
            <v>0</v>
          </cell>
          <cell r="I105">
            <v>0</v>
          </cell>
          <cell r="M105" t="str">
            <v>cobus</v>
          </cell>
          <cell r="N105">
            <v>-10</v>
          </cell>
          <cell r="O105">
            <v>-65</v>
          </cell>
          <cell r="Q105">
            <v>-40</v>
          </cell>
          <cell r="U105" t="str">
            <v>cobus</v>
          </cell>
          <cell r="V105">
            <v>-4</v>
          </cell>
          <cell r="W105">
            <v>-19.500000000000004</v>
          </cell>
          <cell r="Y105">
            <v>-7.9999999999999982</v>
          </cell>
          <cell r="AC105" t="str">
            <v>cobus</v>
          </cell>
          <cell r="AD105">
            <v>-2</v>
          </cell>
          <cell r="AE105">
            <v>-6.4999999999999982</v>
          </cell>
          <cell r="AG105">
            <v>-3.9999999999999991</v>
          </cell>
        </row>
        <row r="106">
          <cell r="E106" t="str">
            <v>ctelc</v>
          </cell>
          <cell r="F106">
            <v>0</v>
          </cell>
          <cell r="G106">
            <v>0</v>
          </cell>
          <cell r="I106">
            <v>0</v>
          </cell>
          <cell r="M106" t="str">
            <v>ctelc</v>
          </cell>
          <cell r="N106">
            <v>5</v>
          </cell>
          <cell r="O106">
            <v>-65</v>
          </cell>
          <cell r="Q106">
            <v>-40</v>
          </cell>
          <cell r="U106" t="str">
            <v>ctelc</v>
          </cell>
          <cell r="V106">
            <v>1.5000000000000002</v>
          </cell>
          <cell r="W106">
            <v>-19.500000000000004</v>
          </cell>
          <cell r="Y106">
            <v>-7.9999999999999982</v>
          </cell>
          <cell r="AC106" t="str">
            <v>ctelc</v>
          </cell>
          <cell r="AD106">
            <v>0.49999999999999989</v>
          </cell>
          <cell r="AE106">
            <v>-6.4999999999999982</v>
          </cell>
          <cell r="AG106">
            <v>-3.9999999999999991</v>
          </cell>
        </row>
        <row r="107">
          <cell r="E107" t="str">
            <v>csupp</v>
          </cell>
          <cell r="F107">
            <v>0</v>
          </cell>
          <cell r="G107">
            <v>0</v>
          </cell>
          <cell r="I107">
            <v>0</v>
          </cell>
          <cell r="M107" t="str">
            <v>csupp</v>
          </cell>
          <cell r="N107">
            <v>-25</v>
          </cell>
          <cell r="O107">
            <v>-65</v>
          </cell>
          <cell r="Q107">
            <v>-40</v>
          </cell>
          <cell r="U107" t="str">
            <v>csupp</v>
          </cell>
          <cell r="V107">
            <v>-7.5000000000000009</v>
          </cell>
          <cell r="W107">
            <v>-19.500000000000004</v>
          </cell>
          <cell r="Y107">
            <v>-7.9999999999999982</v>
          </cell>
          <cell r="AC107" t="str">
            <v>csupp</v>
          </cell>
          <cell r="AD107">
            <v>-2.4999999999999996</v>
          </cell>
          <cell r="AE107">
            <v>-6.4999999999999982</v>
          </cell>
          <cell r="AG107">
            <v>-3.9999999999999991</v>
          </cell>
        </row>
        <row r="108">
          <cell r="E108" t="str">
            <v>cmnfs</v>
          </cell>
          <cell r="F108">
            <v>0</v>
          </cell>
          <cell r="G108">
            <v>0</v>
          </cell>
          <cell r="I108">
            <v>0</v>
          </cell>
          <cell r="M108" t="str">
            <v>cmnfs</v>
          </cell>
          <cell r="N108">
            <v>-25</v>
          </cell>
          <cell r="O108">
            <v>-65</v>
          </cell>
          <cell r="Q108">
            <v>-40</v>
          </cell>
          <cell r="U108" t="str">
            <v>cmnfs</v>
          </cell>
          <cell r="V108">
            <v>-12.5</v>
          </cell>
          <cell r="W108">
            <v>-19.500000000000004</v>
          </cell>
          <cell r="Y108">
            <v>-7.9999999999999982</v>
          </cell>
          <cell r="AC108" t="str">
            <v>cmnfs</v>
          </cell>
          <cell r="AD108">
            <v>-7.5000000000000009</v>
          </cell>
          <cell r="AE108">
            <v>-6.4999999999999982</v>
          </cell>
          <cell r="AG108">
            <v>-3.9999999999999991</v>
          </cell>
        </row>
        <row r="109">
          <cell r="E109" t="str">
            <v>cpuba</v>
          </cell>
          <cell r="F109">
            <v>0</v>
          </cell>
          <cell r="G109">
            <v>0</v>
          </cell>
          <cell r="I109">
            <v>0</v>
          </cell>
          <cell r="M109" t="str">
            <v>cpuba</v>
          </cell>
          <cell r="N109">
            <v>0</v>
          </cell>
          <cell r="O109">
            <v>-65</v>
          </cell>
          <cell r="Q109">
            <v>-40</v>
          </cell>
          <cell r="U109" t="str">
            <v>cpuba</v>
          </cell>
          <cell r="V109">
            <v>0</v>
          </cell>
          <cell r="W109">
            <v>-19.500000000000004</v>
          </cell>
          <cell r="Y109">
            <v>-7.9999999999999982</v>
          </cell>
          <cell r="AC109" t="str">
            <v>cpuba</v>
          </cell>
          <cell r="AD109">
            <v>0</v>
          </cell>
          <cell r="AE109">
            <v>-6.4999999999999982</v>
          </cell>
          <cell r="AG109">
            <v>-3.9999999999999991</v>
          </cell>
        </row>
        <row r="110">
          <cell r="E110" t="str">
            <v>ceduc</v>
          </cell>
          <cell r="F110">
            <v>0</v>
          </cell>
          <cell r="G110">
            <v>0</v>
          </cell>
          <cell r="I110">
            <v>0</v>
          </cell>
          <cell r="M110" t="str">
            <v>ceduc</v>
          </cell>
          <cell r="N110">
            <v>-50</v>
          </cell>
          <cell r="O110">
            <v>-65</v>
          </cell>
          <cell r="Q110">
            <v>-50</v>
          </cell>
          <cell r="U110" t="str">
            <v>ceduc</v>
          </cell>
          <cell r="V110">
            <v>-15.000000000000002</v>
          </cell>
          <cell r="W110">
            <v>-19.500000000000004</v>
          </cell>
          <cell r="Y110">
            <v>-9.9999999999999982</v>
          </cell>
          <cell r="AC110" t="str">
            <v>ceduc</v>
          </cell>
          <cell r="AD110">
            <v>-4.9999999999999991</v>
          </cell>
          <cell r="AE110">
            <v>-6.4999999999999982</v>
          </cell>
          <cell r="AG110">
            <v>-4.9999999999999991</v>
          </cell>
        </row>
        <row r="111">
          <cell r="E111" t="str">
            <v>cheal</v>
          </cell>
          <cell r="F111">
            <v>0</v>
          </cell>
          <cell r="G111">
            <v>0</v>
          </cell>
          <cell r="I111">
            <v>0</v>
          </cell>
          <cell r="M111" t="str">
            <v>cheal</v>
          </cell>
          <cell r="N111">
            <v>15</v>
          </cell>
          <cell r="O111">
            <v>-65</v>
          </cell>
          <cell r="Q111">
            <v>-40</v>
          </cell>
          <cell r="U111" t="str">
            <v>cheal</v>
          </cell>
          <cell r="V111">
            <v>4.5000000000000009</v>
          </cell>
          <cell r="W111">
            <v>-19.500000000000004</v>
          </cell>
          <cell r="Y111">
            <v>-7.9999999999999982</v>
          </cell>
          <cell r="AC111" t="str">
            <v>cheal</v>
          </cell>
          <cell r="AD111">
            <v>1.4999999999999996</v>
          </cell>
          <cell r="AE111">
            <v>-6.4999999999999982</v>
          </cell>
          <cell r="AG111">
            <v>-3.9999999999999991</v>
          </cell>
        </row>
        <row r="112">
          <cell r="E112" t="str">
            <v>cosrv</v>
          </cell>
          <cell r="F112">
            <v>0</v>
          </cell>
          <cell r="G112">
            <v>0</v>
          </cell>
          <cell r="I112">
            <v>0</v>
          </cell>
          <cell r="M112" t="str">
            <v>cosrv</v>
          </cell>
          <cell r="N112">
            <v>-70</v>
          </cell>
          <cell r="O112">
            <v>-70</v>
          </cell>
          <cell r="Q112">
            <v>-70</v>
          </cell>
          <cell r="U112" t="str">
            <v>cosrv</v>
          </cell>
          <cell r="V112">
            <v>-21.000000000000004</v>
          </cell>
          <cell r="W112">
            <v>-21.000000000000004</v>
          </cell>
          <cell r="Y112">
            <v>-13.999999999999996</v>
          </cell>
          <cell r="AC112" t="str">
            <v>cosrv</v>
          </cell>
          <cell r="AD112">
            <v>-6.9999999999999982</v>
          </cell>
          <cell r="AE112">
            <v>-6.9999999999999982</v>
          </cell>
          <cell r="AG112">
            <v>-6.9999999999999982</v>
          </cell>
        </row>
      </sheetData>
      <sheetData sheetId="5">
        <row r="8">
          <cell r="F8" t="str">
            <v>C</v>
          </cell>
          <cell r="G8" t="str">
            <v>I</v>
          </cell>
          <cell r="H8" t="str">
            <v>G</v>
          </cell>
          <cell r="I8" t="str">
            <v>E</v>
          </cell>
        </row>
        <row r="9">
          <cell r="E9" t="str">
            <v>cagri</v>
          </cell>
          <cell r="F9">
            <v>0</v>
          </cell>
          <cell r="G9">
            <v>0</v>
          </cell>
          <cell r="I9">
            <v>0</v>
          </cell>
          <cell r="M9" t="str">
            <v>cagri</v>
          </cell>
          <cell r="N9">
            <v>-5</v>
          </cell>
          <cell r="O9">
            <v>-65</v>
          </cell>
          <cell r="Q9">
            <v>-40</v>
          </cell>
          <cell r="U9" t="str">
            <v>cagri</v>
          </cell>
          <cell r="V9">
            <v>-2</v>
          </cell>
          <cell r="W9">
            <v>-26</v>
          </cell>
          <cell r="Y9">
            <v>-7.9999999999999982</v>
          </cell>
          <cell r="AC9" t="str">
            <v>cagri</v>
          </cell>
          <cell r="AD9">
            <v>-0.49999999999999989</v>
          </cell>
          <cell r="AE9">
            <v>-6.4999999999999982</v>
          </cell>
          <cell r="AG9">
            <v>-3.9999999999999991</v>
          </cell>
        </row>
        <row r="10">
          <cell r="E10" t="str">
            <v>clani</v>
          </cell>
          <cell r="F10">
            <v>0</v>
          </cell>
          <cell r="G10">
            <v>0</v>
          </cell>
          <cell r="I10">
            <v>0</v>
          </cell>
          <cell r="M10" t="str">
            <v>clani</v>
          </cell>
          <cell r="N10">
            <v>-5</v>
          </cell>
          <cell r="O10">
            <v>-65</v>
          </cell>
          <cell r="Q10">
            <v>-40</v>
          </cell>
          <cell r="U10" t="str">
            <v>clani</v>
          </cell>
          <cell r="V10">
            <v>-2</v>
          </cell>
          <cell r="W10">
            <v>-26</v>
          </cell>
          <cell r="Y10">
            <v>-7.9999999999999982</v>
          </cell>
          <cell r="AC10" t="str">
            <v>clani</v>
          </cell>
          <cell r="AD10">
            <v>-0.49999999999999989</v>
          </cell>
          <cell r="AE10">
            <v>-6.4999999999999982</v>
          </cell>
          <cell r="AG10">
            <v>-3.9999999999999991</v>
          </cell>
        </row>
        <row r="11">
          <cell r="E11" t="str">
            <v>cfore</v>
          </cell>
          <cell r="F11">
            <v>0</v>
          </cell>
          <cell r="G11">
            <v>0</v>
          </cell>
          <cell r="I11">
            <v>0</v>
          </cell>
          <cell r="M11" t="str">
            <v>cfore</v>
          </cell>
          <cell r="N11">
            <v>-5</v>
          </cell>
          <cell r="O11">
            <v>-65</v>
          </cell>
          <cell r="Q11">
            <v>-40</v>
          </cell>
          <cell r="U11" t="str">
            <v>cfore</v>
          </cell>
          <cell r="V11">
            <v>-2</v>
          </cell>
          <cell r="W11">
            <v>-26</v>
          </cell>
          <cell r="Y11">
            <v>-7.9999999999999982</v>
          </cell>
          <cell r="AC11" t="str">
            <v>cfore</v>
          </cell>
          <cell r="AD11">
            <v>-0.49999999999999989</v>
          </cell>
          <cell r="AE11">
            <v>-6.4999999999999982</v>
          </cell>
          <cell r="AG11">
            <v>-3.9999999999999991</v>
          </cell>
        </row>
        <row r="12">
          <cell r="E12" t="str">
            <v>cfish</v>
          </cell>
          <cell r="F12">
            <v>0</v>
          </cell>
          <cell r="G12">
            <v>0</v>
          </cell>
          <cell r="I12">
            <v>0</v>
          </cell>
          <cell r="M12" t="str">
            <v>cfish</v>
          </cell>
          <cell r="N12">
            <v>-5</v>
          </cell>
          <cell r="O12">
            <v>-65</v>
          </cell>
          <cell r="Q12">
            <v>-40</v>
          </cell>
          <cell r="U12" t="str">
            <v>cfish</v>
          </cell>
          <cell r="V12">
            <v>-2</v>
          </cell>
          <cell r="W12">
            <v>-26</v>
          </cell>
          <cell r="Y12">
            <v>-7.9999999999999982</v>
          </cell>
          <cell r="AC12" t="str">
            <v>cfish</v>
          </cell>
          <cell r="AD12">
            <v>-0.49999999999999989</v>
          </cell>
          <cell r="AE12">
            <v>-6.4999999999999982</v>
          </cell>
          <cell r="AG12">
            <v>-3.9999999999999991</v>
          </cell>
        </row>
        <row r="13">
          <cell r="E13" t="str">
            <v>ccoal</v>
          </cell>
          <cell r="F13">
            <v>0</v>
          </cell>
          <cell r="G13">
            <v>0</v>
          </cell>
          <cell r="I13">
            <v>0</v>
          </cell>
          <cell r="M13" t="str">
            <v>ccoal</v>
          </cell>
          <cell r="N13">
            <v>0</v>
          </cell>
          <cell r="O13">
            <v>-65</v>
          </cell>
          <cell r="Q13">
            <v>-40</v>
          </cell>
          <cell r="U13" t="str">
            <v>ccoal</v>
          </cell>
          <cell r="V13">
            <v>0</v>
          </cell>
          <cell r="W13">
            <v>-26</v>
          </cell>
          <cell r="Y13">
            <v>-7.9999999999999982</v>
          </cell>
          <cell r="AC13" t="str">
            <v>ccoal</v>
          </cell>
          <cell r="AD13">
            <v>0</v>
          </cell>
          <cell r="AE13">
            <v>-6.4999999999999982</v>
          </cell>
          <cell r="AG13">
            <v>-3.9999999999999991</v>
          </cell>
        </row>
        <row r="14">
          <cell r="E14" t="str">
            <v>cmore</v>
          </cell>
          <cell r="F14">
            <v>0</v>
          </cell>
          <cell r="G14">
            <v>0</v>
          </cell>
          <cell r="I14">
            <v>0</v>
          </cell>
          <cell r="M14" t="str">
            <v>cmore</v>
          </cell>
          <cell r="N14">
            <v>0</v>
          </cell>
          <cell r="O14">
            <v>-65</v>
          </cell>
          <cell r="Q14">
            <v>-40</v>
          </cell>
          <cell r="U14" t="str">
            <v>cmore</v>
          </cell>
          <cell r="V14">
            <v>0</v>
          </cell>
          <cell r="W14">
            <v>-26</v>
          </cell>
          <cell r="Y14">
            <v>-7.9999999999999982</v>
          </cell>
          <cell r="AC14" t="str">
            <v>cmore</v>
          </cell>
          <cell r="AD14">
            <v>0</v>
          </cell>
          <cell r="AE14">
            <v>-6.4999999999999982</v>
          </cell>
          <cell r="AG14">
            <v>-3.9999999999999991</v>
          </cell>
        </row>
        <row r="15">
          <cell r="E15" t="str">
            <v>comin</v>
          </cell>
          <cell r="F15">
            <v>0</v>
          </cell>
          <cell r="G15">
            <v>0</v>
          </cell>
          <cell r="I15">
            <v>0</v>
          </cell>
          <cell r="M15" t="str">
            <v>comin</v>
          </cell>
          <cell r="N15">
            <v>0</v>
          </cell>
          <cell r="O15">
            <v>-65</v>
          </cell>
          <cell r="Q15">
            <v>-40</v>
          </cell>
          <cell r="U15" t="str">
            <v>comin</v>
          </cell>
          <cell r="V15">
            <v>0</v>
          </cell>
          <cell r="W15">
            <v>-26</v>
          </cell>
          <cell r="Y15">
            <v>-7.9999999999999982</v>
          </cell>
          <cell r="AC15" t="str">
            <v>comin</v>
          </cell>
          <cell r="AD15">
            <v>0</v>
          </cell>
          <cell r="AE15">
            <v>-6.4999999999999982</v>
          </cell>
          <cell r="AG15">
            <v>-3.9999999999999991</v>
          </cell>
        </row>
        <row r="16">
          <cell r="E16" t="str">
            <v>celcg</v>
          </cell>
          <cell r="F16">
            <v>0</v>
          </cell>
          <cell r="G16">
            <v>0</v>
          </cell>
          <cell r="I16">
            <v>0</v>
          </cell>
          <cell r="M16" t="str">
            <v>celcg</v>
          </cell>
          <cell r="N16">
            <v>0</v>
          </cell>
          <cell r="O16">
            <v>-65</v>
          </cell>
          <cell r="Q16">
            <v>-40</v>
          </cell>
          <cell r="U16" t="str">
            <v>celcg</v>
          </cell>
          <cell r="V16">
            <v>0</v>
          </cell>
          <cell r="W16">
            <v>-26</v>
          </cell>
          <cell r="Y16">
            <v>-7.9999999999999982</v>
          </cell>
          <cell r="AC16" t="str">
            <v>celcg</v>
          </cell>
          <cell r="AD16">
            <v>0</v>
          </cell>
          <cell r="AE16">
            <v>-6.4999999999999982</v>
          </cell>
          <cell r="AG16">
            <v>-3.9999999999999991</v>
          </cell>
        </row>
        <row r="17">
          <cell r="E17" t="str">
            <v>cwatr</v>
          </cell>
          <cell r="F17">
            <v>0</v>
          </cell>
          <cell r="G17">
            <v>0</v>
          </cell>
          <cell r="I17">
            <v>0</v>
          </cell>
          <cell r="M17" t="str">
            <v>cwatr</v>
          </cell>
          <cell r="N17">
            <v>0</v>
          </cell>
          <cell r="O17">
            <v>-65</v>
          </cell>
          <cell r="Q17">
            <v>-40</v>
          </cell>
          <cell r="U17" t="str">
            <v>cwatr</v>
          </cell>
          <cell r="V17">
            <v>0</v>
          </cell>
          <cell r="W17">
            <v>-26</v>
          </cell>
          <cell r="Y17">
            <v>-7.9999999999999982</v>
          </cell>
          <cell r="AC17" t="str">
            <v>cwatr</v>
          </cell>
          <cell r="AD17">
            <v>0</v>
          </cell>
          <cell r="AE17">
            <v>-6.4999999999999982</v>
          </cell>
          <cell r="AG17">
            <v>-3.9999999999999991</v>
          </cell>
        </row>
        <row r="18">
          <cell r="E18" t="str">
            <v>cmeat</v>
          </cell>
          <cell r="F18">
            <v>0</v>
          </cell>
          <cell r="G18">
            <v>0</v>
          </cell>
          <cell r="I18">
            <v>0</v>
          </cell>
          <cell r="M18" t="str">
            <v>cmeat</v>
          </cell>
          <cell r="N18">
            <v>-25</v>
          </cell>
          <cell r="O18">
            <v>-65</v>
          </cell>
          <cell r="Q18">
            <v>-50</v>
          </cell>
          <cell r="U18" t="str">
            <v>cmeat</v>
          </cell>
          <cell r="V18">
            <v>-10.5</v>
          </cell>
          <cell r="W18">
            <v>-26</v>
          </cell>
          <cell r="Y18">
            <v>-9.9999999999999982</v>
          </cell>
          <cell r="AC18" t="str">
            <v>cmeat</v>
          </cell>
          <cell r="AD18">
            <v>-3.9999999999999996</v>
          </cell>
          <cell r="AE18">
            <v>-6.4999999999999982</v>
          </cell>
          <cell r="AG18">
            <v>-4.9999999999999991</v>
          </cell>
        </row>
        <row r="19">
          <cell r="E19" t="str">
            <v>cpfis</v>
          </cell>
          <cell r="F19">
            <v>0</v>
          </cell>
          <cell r="G19">
            <v>0</v>
          </cell>
          <cell r="I19">
            <v>0</v>
          </cell>
          <cell r="M19" t="str">
            <v>cpfis</v>
          </cell>
          <cell r="N19">
            <v>-25</v>
          </cell>
          <cell r="O19">
            <v>-65</v>
          </cell>
          <cell r="Q19">
            <v>-50</v>
          </cell>
          <cell r="U19" t="str">
            <v>cpfis</v>
          </cell>
          <cell r="V19">
            <v>-10.5</v>
          </cell>
          <cell r="W19">
            <v>-26</v>
          </cell>
          <cell r="Y19">
            <v>-9.9999999999999982</v>
          </cell>
          <cell r="AC19" t="str">
            <v>cpfis</v>
          </cell>
          <cell r="AD19">
            <v>-3.9999999999999996</v>
          </cell>
          <cell r="AE19">
            <v>-6.4999999999999982</v>
          </cell>
          <cell r="AG19">
            <v>-4.9999999999999991</v>
          </cell>
        </row>
        <row r="20">
          <cell r="E20" t="str">
            <v>cvege</v>
          </cell>
          <cell r="F20">
            <v>0</v>
          </cell>
          <cell r="G20">
            <v>0</v>
          </cell>
          <cell r="I20">
            <v>0</v>
          </cell>
          <cell r="M20" t="str">
            <v>cvege</v>
          </cell>
          <cell r="N20">
            <v>-25</v>
          </cell>
          <cell r="O20">
            <v>-65</v>
          </cell>
          <cell r="Q20">
            <v>-50</v>
          </cell>
          <cell r="U20" t="str">
            <v>cvege</v>
          </cell>
          <cell r="V20">
            <v>-10.5</v>
          </cell>
          <cell r="W20">
            <v>-26</v>
          </cell>
          <cell r="Y20">
            <v>-9.9999999999999982</v>
          </cell>
          <cell r="AC20" t="str">
            <v>cvege</v>
          </cell>
          <cell r="AD20">
            <v>-3.9999999999999996</v>
          </cell>
          <cell r="AE20">
            <v>-6.4999999999999982</v>
          </cell>
          <cell r="AG20">
            <v>-4.9999999999999991</v>
          </cell>
        </row>
        <row r="21">
          <cell r="E21" t="str">
            <v>cfrui</v>
          </cell>
          <cell r="F21">
            <v>0</v>
          </cell>
          <cell r="G21">
            <v>0</v>
          </cell>
          <cell r="I21">
            <v>0</v>
          </cell>
          <cell r="M21" t="str">
            <v>cfrui</v>
          </cell>
          <cell r="N21">
            <v>-25</v>
          </cell>
          <cell r="O21">
            <v>-65</v>
          </cell>
          <cell r="Q21">
            <v>-50</v>
          </cell>
          <cell r="U21" t="str">
            <v>cfrui</v>
          </cell>
          <cell r="V21">
            <v>-10.5</v>
          </cell>
          <cell r="W21">
            <v>-26</v>
          </cell>
          <cell r="Y21">
            <v>-9.9999999999999982</v>
          </cell>
          <cell r="AC21" t="str">
            <v>cfrui</v>
          </cell>
          <cell r="AD21">
            <v>-3.9999999999999996</v>
          </cell>
          <cell r="AE21">
            <v>-6.4999999999999982</v>
          </cell>
          <cell r="AG21">
            <v>-4.9999999999999991</v>
          </cell>
        </row>
        <row r="22">
          <cell r="E22" t="str">
            <v>cfats</v>
          </cell>
          <cell r="F22">
            <v>0</v>
          </cell>
          <cell r="G22">
            <v>0</v>
          </cell>
          <cell r="I22">
            <v>0</v>
          </cell>
          <cell r="M22" t="str">
            <v>cfats</v>
          </cell>
          <cell r="N22">
            <v>-25</v>
          </cell>
          <cell r="O22">
            <v>-65</v>
          </cell>
          <cell r="Q22">
            <v>-50</v>
          </cell>
          <cell r="U22" t="str">
            <v>cfats</v>
          </cell>
          <cell r="V22">
            <v>-10.5</v>
          </cell>
          <cell r="W22">
            <v>-26</v>
          </cell>
          <cell r="Y22">
            <v>-9.9999999999999982</v>
          </cell>
          <cell r="AC22" t="str">
            <v>cfats</v>
          </cell>
          <cell r="AD22">
            <v>-3.9999999999999996</v>
          </cell>
          <cell r="AE22">
            <v>-6.4999999999999982</v>
          </cell>
          <cell r="AG22">
            <v>-4.9999999999999991</v>
          </cell>
        </row>
        <row r="23">
          <cell r="E23" t="str">
            <v>cdair</v>
          </cell>
          <cell r="F23">
            <v>0</v>
          </cell>
          <cell r="G23">
            <v>0</v>
          </cell>
          <cell r="I23">
            <v>0</v>
          </cell>
          <cell r="M23" t="str">
            <v>cdair</v>
          </cell>
          <cell r="N23">
            <v>-25</v>
          </cell>
          <cell r="O23">
            <v>-65</v>
          </cell>
          <cell r="Q23">
            <v>-50</v>
          </cell>
          <cell r="U23" t="str">
            <v>cdair</v>
          </cell>
          <cell r="V23">
            <v>-10.5</v>
          </cell>
          <cell r="W23">
            <v>-26</v>
          </cell>
          <cell r="Y23">
            <v>-9.9999999999999982</v>
          </cell>
          <cell r="AC23" t="str">
            <v>cdair</v>
          </cell>
          <cell r="AD23">
            <v>-3.9999999999999996</v>
          </cell>
          <cell r="AE23">
            <v>-6.4999999999999982</v>
          </cell>
          <cell r="AG23">
            <v>-4.9999999999999991</v>
          </cell>
        </row>
        <row r="24">
          <cell r="E24" t="str">
            <v>cgrai</v>
          </cell>
          <cell r="F24">
            <v>0</v>
          </cell>
          <cell r="G24">
            <v>0</v>
          </cell>
          <cell r="I24">
            <v>0</v>
          </cell>
          <cell r="M24" t="str">
            <v>cgrai</v>
          </cell>
          <cell r="N24">
            <v>-25</v>
          </cell>
          <cell r="O24">
            <v>-65</v>
          </cell>
          <cell r="Q24">
            <v>-50</v>
          </cell>
          <cell r="U24" t="str">
            <v>cgrai</v>
          </cell>
          <cell r="V24">
            <v>-10.5</v>
          </cell>
          <cell r="W24">
            <v>-26</v>
          </cell>
          <cell r="Y24">
            <v>-9.9999999999999982</v>
          </cell>
          <cell r="AC24" t="str">
            <v>cgrai</v>
          </cell>
          <cell r="AD24">
            <v>-3.9999999999999996</v>
          </cell>
          <cell r="AE24">
            <v>-6.4999999999999982</v>
          </cell>
          <cell r="AG24">
            <v>-4.9999999999999991</v>
          </cell>
        </row>
        <row r="25">
          <cell r="E25" t="str">
            <v>cstar</v>
          </cell>
          <cell r="F25">
            <v>0</v>
          </cell>
          <cell r="G25">
            <v>0</v>
          </cell>
          <cell r="I25">
            <v>0</v>
          </cell>
          <cell r="M25" t="str">
            <v>cstar</v>
          </cell>
          <cell r="N25">
            <v>-25</v>
          </cell>
          <cell r="O25">
            <v>-65</v>
          </cell>
          <cell r="Q25">
            <v>-50</v>
          </cell>
          <cell r="U25" t="str">
            <v>cstar</v>
          </cell>
          <cell r="V25">
            <v>-10.5</v>
          </cell>
          <cell r="W25">
            <v>-26</v>
          </cell>
          <cell r="Y25">
            <v>-9.9999999999999982</v>
          </cell>
          <cell r="AC25" t="str">
            <v>cstar</v>
          </cell>
          <cell r="AD25">
            <v>-3.9999999999999996</v>
          </cell>
          <cell r="AE25">
            <v>-6.4999999999999982</v>
          </cell>
          <cell r="AG25">
            <v>-4.9999999999999991</v>
          </cell>
        </row>
        <row r="26">
          <cell r="E26" t="str">
            <v>cafee</v>
          </cell>
          <cell r="F26">
            <v>0</v>
          </cell>
          <cell r="G26">
            <v>0</v>
          </cell>
          <cell r="I26">
            <v>0</v>
          </cell>
          <cell r="M26" t="str">
            <v>cafee</v>
          </cell>
          <cell r="N26">
            <v>-25</v>
          </cell>
          <cell r="O26">
            <v>-65</v>
          </cell>
          <cell r="Q26">
            <v>-50</v>
          </cell>
          <cell r="U26" t="str">
            <v>cafee</v>
          </cell>
          <cell r="V26">
            <v>-10.5</v>
          </cell>
          <cell r="W26">
            <v>-26</v>
          </cell>
          <cell r="Y26">
            <v>-9.9999999999999982</v>
          </cell>
          <cell r="AC26" t="str">
            <v>cafee</v>
          </cell>
          <cell r="AD26">
            <v>-3.9999999999999996</v>
          </cell>
          <cell r="AE26">
            <v>-6.4999999999999982</v>
          </cell>
          <cell r="AG26">
            <v>-4.9999999999999991</v>
          </cell>
        </row>
        <row r="27">
          <cell r="E27" t="str">
            <v>cbake</v>
          </cell>
          <cell r="F27">
            <v>0</v>
          </cell>
          <cell r="G27">
            <v>0</v>
          </cell>
          <cell r="I27">
            <v>0</v>
          </cell>
          <cell r="M27" t="str">
            <v>cbake</v>
          </cell>
          <cell r="N27">
            <v>-25</v>
          </cell>
          <cell r="O27">
            <v>-65</v>
          </cell>
          <cell r="Q27">
            <v>-50</v>
          </cell>
          <cell r="U27" t="str">
            <v>cbake</v>
          </cell>
          <cell r="V27">
            <v>-10.5</v>
          </cell>
          <cell r="W27">
            <v>-26</v>
          </cell>
          <cell r="Y27">
            <v>-9.9999999999999982</v>
          </cell>
          <cell r="AC27" t="str">
            <v>cbake</v>
          </cell>
          <cell r="AD27">
            <v>-3.9999999999999996</v>
          </cell>
          <cell r="AE27">
            <v>-6.4999999999999982</v>
          </cell>
          <cell r="AG27">
            <v>-4.9999999999999991</v>
          </cell>
        </row>
        <row r="28">
          <cell r="E28" t="str">
            <v>csuga</v>
          </cell>
          <cell r="F28">
            <v>0</v>
          </cell>
          <cell r="G28">
            <v>0</v>
          </cell>
          <cell r="I28">
            <v>0</v>
          </cell>
          <cell r="M28" t="str">
            <v>csuga</v>
          </cell>
          <cell r="N28">
            <v>-25</v>
          </cell>
          <cell r="O28">
            <v>-65</v>
          </cell>
          <cell r="Q28">
            <v>-50</v>
          </cell>
          <cell r="U28" t="str">
            <v>csuga</v>
          </cell>
          <cell r="V28">
            <v>-10.5</v>
          </cell>
          <cell r="W28">
            <v>-26</v>
          </cell>
          <cell r="Y28">
            <v>-9.9999999999999982</v>
          </cell>
          <cell r="AC28" t="str">
            <v>csuga</v>
          </cell>
          <cell r="AD28">
            <v>-3.9999999999999996</v>
          </cell>
          <cell r="AE28">
            <v>-6.4999999999999982</v>
          </cell>
          <cell r="AG28">
            <v>-4.9999999999999991</v>
          </cell>
        </row>
        <row r="29">
          <cell r="E29" t="str">
            <v>cconf</v>
          </cell>
          <cell r="F29">
            <v>0</v>
          </cell>
          <cell r="G29">
            <v>0</v>
          </cell>
          <cell r="I29">
            <v>0</v>
          </cell>
          <cell r="M29" t="str">
            <v>cconf</v>
          </cell>
          <cell r="N29">
            <v>-25</v>
          </cell>
          <cell r="O29">
            <v>-65</v>
          </cell>
          <cell r="Q29">
            <v>-50</v>
          </cell>
          <cell r="U29" t="str">
            <v>cconf</v>
          </cell>
          <cell r="V29">
            <v>-10.5</v>
          </cell>
          <cell r="W29">
            <v>-26</v>
          </cell>
          <cell r="Y29">
            <v>-9.9999999999999982</v>
          </cell>
          <cell r="AC29" t="str">
            <v>cconf</v>
          </cell>
          <cell r="AD29">
            <v>-3.9999999999999996</v>
          </cell>
          <cell r="AE29">
            <v>-6.4999999999999982</v>
          </cell>
          <cell r="AG29">
            <v>-4.9999999999999991</v>
          </cell>
        </row>
        <row r="30">
          <cell r="E30" t="str">
            <v>cpast</v>
          </cell>
          <cell r="F30">
            <v>0</v>
          </cell>
          <cell r="G30">
            <v>0</v>
          </cell>
          <cell r="I30">
            <v>0</v>
          </cell>
          <cell r="M30" t="str">
            <v>cpast</v>
          </cell>
          <cell r="N30">
            <v>-25</v>
          </cell>
          <cell r="O30">
            <v>-65</v>
          </cell>
          <cell r="Q30">
            <v>-50</v>
          </cell>
          <cell r="U30" t="str">
            <v>cpast</v>
          </cell>
          <cell r="V30">
            <v>-10.5</v>
          </cell>
          <cell r="W30">
            <v>-26</v>
          </cell>
          <cell r="Y30">
            <v>-9.9999999999999982</v>
          </cell>
          <cell r="AC30" t="str">
            <v>cpast</v>
          </cell>
          <cell r="AD30">
            <v>-3.9999999999999996</v>
          </cell>
          <cell r="AE30">
            <v>-6.4999999999999982</v>
          </cell>
          <cell r="AG30">
            <v>-4.9999999999999991</v>
          </cell>
        </row>
        <row r="31">
          <cell r="E31" t="str">
            <v>cofoo</v>
          </cell>
          <cell r="F31">
            <v>0</v>
          </cell>
          <cell r="G31">
            <v>0</v>
          </cell>
          <cell r="I31">
            <v>0</v>
          </cell>
          <cell r="M31" t="str">
            <v>cofoo</v>
          </cell>
          <cell r="N31">
            <v>-25</v>
          </cell>
          <cell r="O31">
            <v>-65</v>
          </cell>
          <cell r="Q31">
            <v>-50</v>
          </cell>
          <cell r="U31" t="str">
            <v>cofoo</v>
          </cell>
          <cell r="V31">
            <v>-10.5</v>
          </cell>
          <cell r="W31">
            <v>-26</v>
          </cell>
          <cell r="Y31">
            <v>-9.9999999999999982</v>
          </cell>
          <cell r="AC31" t="str">
            <v>cofoo</v>
          </cell>
          <cell r="AD31">
            <v>-3.9999999999999996</v>
          </cell>
          <cell r="AE31">
            <v>-6.4999999999999982</v>
          </cell>
          <cell r="AG31">
            <v>-4.9999999999999991</v>
          </cell>
        </row>
        <row r="32">
          <cell r="E32" t="str">
            <v>calcb</v>
          </cell>
          <cell r="F32">
            <v>0</v>
          </cell>
          <cell r="G32">
            <v>0</v>
          </cell>
          <cell r="I32">
            <v>0</v>
          </cell>
          <cell r="M32" t="str">
            <v>calcb</v>
          </cell>
          <cell r="N32">
            <v>-75</v>
          </cell>
          <cell r="O32">
            <v>-75</v>
          </cell>
          <cell r="Q32">
            <v>-75</v>
          </cell>
          <cell r="U32" t="str">
            <v>calcb</v>
          </cell>
          <cell r="V32">
            <v>-30</v>
          </cell>
          <cell r="W32">
            <v>-30</v>
          </cell>
          <cell r="Y32">
            <v>-14.999999999999996</v>
          </cell>
          <cell r="AC32" t="str">
            <v>calcb</v>
          </cell>
          <cell r="AD32">
            <v>-7.4999999999999982</v>
          </cell>
          <cell r="AE32">
            <v>-7.4999999999999982</v>
          </cell>
          <cell r="AG32">
            <v>-7.4999999999999982</v>
          </cell>
        </row>
        <row r="33">
          <cell r="E33" t="str">
            <v>csftd</v>
          </cell>
          <cell r="F33">
            <v>0</v>
          </cell>
          <cell r="G33">
            <v>0</v>
          </cell>
          <cell r="I33">
            <v>0</v>
          </cell>
          <cell r="M33" t="str">
            <v>csftd</v>
          </cell>
          <cell r="N33">
            <v>-25</v>
          </cell>
          <cell r="O33">
            <v>-65</v>
          </cell>
          <cell r="Q33">
            <v>-50</v>
          </cell>
          <cell r="U33" t="str">
            <v>csftd</v>
          </cell>
          <cell r="V33">
            <v>-10.5</v>
          </cell>
          <cell r="W33">
            <v>-26</v>
          </cell>
          <cell r="Y33">
            <v>-9.9999999999999982</v>
          </cell>
          <cell r="AC33" t="str">
            <v>csftd</v>
          </cell>
          <cell r="AD33">
            <v>-3.9999999999999996</v>
          </cell>
          <cell r="AE33">
            <v>-6.4999999999999982</v>
          </cell>
          <cell r="AG33">
            <v>-4.9999999999999991</v>
          </cell>
        </row>
        <row r="34">
          <cell r="E34" t="str">
            <v>ctoba</v>
          </cell>
          <cell r="F34">
            <v>0</v>
          </cell>
          <cell r="G34">
            <v>0</v>
          </cell>
          <cell r="I34">
            <v>0</v>
          </cell>
          <cell r="M34" t="str">
            <v>ctoba</v>
          </cell>
          <cell r="N34">
            <v>-75</v>
          </cell>
          <cell r="O34">
            <v>-75</v>
          </cell>
          <cell r="Q34">
            <v>-75</v>
          </cell>
          <cell r="U34" t="str">
            <v>ctoba</v>
          </cell>
          <cell r="V34">
            <v>-30</v>
          </cell>
          <cell r="W34">
            <v>-30</v>
          </cell>
          <cell r="Y34">
            <v>-14.999999999999996</v>
          </cell>
          <cell r="AC34" t="str">
            <v>ctoba</v>
          </cell>
          <cell r="AD34">
            <v>-7.4999999999999982</v>
          </cell>
          <cell r="AE34">
            <v>-7.4999999999999982</v>
          </cell>
          <cell r="AG34">
            <v>-7.4999999999999982</v>
          </cell>
        </row>
        <row r="35">
          <cell r="E35" t="str">
            <v>ctexf</v>
          </cell>
          <cell r="F35">
            <v>0</v>
          </cell>
          <cell r="G35">
            <v>0</v>
          </cell>
          <cell r="I35">
            <v>0</v>
          </cell>
          <cell r="M35" t="str">
            <v>ctexf</v>
          </cell>
          <cell r="N35">
            <v>-50</v>
          </cell>
          <cell r="O35">
            <v>-65</v>
          </cell>
          <cell r="Q35">
            <v>-75</v>
          </cell>
          <cell r="U35" t="str">
            <v>ctexf</v>
          </cell>
          <cell r="V35">
            <v>-25</v>
          </cell>
          <cell r="W35">
            <v>-26</v>
          </cell>
          <cell r="Y35">
            <v>-14.999999999999996</v>
          </cell>
          <cell r="AC35" t="str">
            <v>ctexf</v>
          </cell>
          <cell r="AD35">
            <v>-20</v>
          </cell>
          <cell r="AE35">
            <v>-6.4999999999999982</v>
          </cell>
          <cell r="AG35">
            <v>-7.4999999999999982</v>
          </cell>
        </row>
        <row r="36">
          <cell r="E36" t="str">
            <v>ctexm</v>
          </cell>
          <cell r="F36">
            <v>0</v>
          </cell>
          <cell r="G36">
            <v>0</v>
          </cell>
          <cell r="I36">
            <v>0</v>
          </cell>
          <cell r="M36" t="str">
            <v>ctexm</v>
          </cell>
          <cell r="N36">
            <v>-50</v>
          </cell>
          <cell r="O36">
            <v>-65</v>
          </cell>
          <cell r="Q36">
            <v>-75</v>
          </cell>
          <cell r="U36" t="str">
            <v>ctexm</v>
          </cell>
          <cell r="V36">
            <v>-20</v>
          </cell>
          <cell r="W36">
            <v>-26</v>
          </cell>
          <cell r="Y36">
            <v>-14.999999999999996</v>
          </cell>
          <cell r="AC36" t="str">
            <v>ctexm</v>
          </cell>
          <cell r="AD36">
            <v>-4.9999999999999991</v>
          </cell>
          <cell r="AE36">
            <v>-6.4999999999999982</v>
          </cell>
          <cell r="AG36">
            <v>-7.4999999999999982</v>
          </cell>
        </row>
        <row r="37">
          <cell r="E37" t="str">
            <v>ccarp</v>
          </cell>
          <cell r="F37">
            <v>0</v>
          </cell>
          <cell r="G37">
            <v>0</v>
          </cell>
          <cell r="I37">
            <v>0</v>
          </cell>
          <cell r="M37" t="str">
            <v>ccarp</v>
          </cell>
          <cell r="N37">
            <v>-50</v>
          </cell>
          <cell r="O37">
            <v>-65</v>
          </cell>
          <cell r="Q37">
            <v>-75</v>
          </cell>
          <cell r="U37" t="str">
            <v>ccarp</v>
          </cell>
          <cell r="V37">
            <v>-20</v>
          </cell>
          <cell r="W37">
            <v>-26</v>
          </cell>
          <cell r="Y37">
            <v>-14.999999999999996</v>
          </cell>
          <cell r="AC37" t="str">
            <v>ccarp</v>
          </cell>
          <cell r="AD37">
            <v>-4.9999999999999991</v>
          </cell>
          <cell r="AE37">
            <v>-6.4999999999999982</v>
          </cell>
          <cell r="AG37">
            <v>-7.4999999999999982</v>
          </cell>
        </row>
        <row r="38">
          <cell r="E38" t="str">
            <v>cotex</v>
          </cell>
          <cell r="F38">
            <v>0</v>
          </cell>
          <cell r="G38">
            <v>0</v>
          </cell>
          <cell r="I38">
            <v>0</v>
          </cell>
          <cell r="M38" t="str">
            <v>cotex</v>
          </cell>
          <cell r="N38">
            <v>-50</v>
          </cell>
          <cell r="O38">
            <v>-65</v>
          </cell>
          <cell r="Q38">
            <v>-75</v>
          </cell>
          <cell r="U38" t="str">
            <v>cotex</v>
          </cell>
          <cell r="V38">
            <v>-20</v>
          </cell>
          <cell r="W38">
            <v>-26</v>
          </cell>
          <cell r="Y38">
            <v>-14.999999999999996</v>
          </cell>
          <cell r="AC38" t="str">
            <v>cotex</v>
          </cell>
          <cell r="AD38">
            <v>-4.9999999999999991</v>
          </cell>
          <cell r="AE38">
            <v>-6.4999999999999982</v>
          </cell>
          <cell r="AG38">
            <v>-7.4999999999999982</v>
          </cell>
        </row>
        <row r="39">
          <cell r="E39" t="str">
            <v>cknit</v>
          </cell>
          <cell r="F39">
            <v>0</v>
          </cell>
          <cell r="G39">
            <v>0</v>
          </cell>
          <cell r="I39">
            <v>0</v>
          </cell>
          <cell r="M39" t="str">
            <v>cknit</v>
          </cell>
          <cell r="N39">
            <v>-50</v>
          </cell>
          <cell r="O39">
            <v>-65</v>
          </cell>
          <cell r="Q39">
            <v>-50</v>
          </cell>
          <cell r="U39" t="str">
            <v>cknit</v>
          </cell>
          <cell r="V39">
            <v>-25</v>
          </cell>
          <cell r="W39">
            <v>-26</v>
          </cell>
          <cell r="Y39">
            <v>-9.9999999999999982</v>
          </cell>
          <cell r="AC39" t="str">
            <v>cknit</v>
          </cell>
          <cell r="AD39">
            <v>-20</v>
          </cell>
          <cell r="AE39">
            <v>-6.4999999999999982</v>
          </cell>
          <cell r="AG39">
            <v>-4.9999999999999991</v>
          </cell>
        </row>
        <row r="40">
          <cell r="E40" t="str">
            <v>cwear</v>
          </cell>
          <cell r="F40">
            <v>0</v>
          </cell>
          <cell r="G40">
            <v>0</v>
          </cell>
          <cell r="I40">
            <v>0</v>
          </cell>
          <cell r="M40" t="str">
            <v>cwear</v>
          </cell>
          <cell r="N40">
            <v>-50</v>
          </cell>
          <cell r="O40">
            <v>-65</v>
          </cell>
          <cell r="Q40">
            <v>-50</v>
          </cell>
          <cell r="U40" t="str">
            <v>cwear</v>
          </cell>
          <cell r="V40">
            <v>-20</v>
          </cell>
          <cell r="W40">
            <v>-26</v>
          </cell>
          <cell r="Y40">
            <v>-9.9999999999999982</v>
          </cell>
          <cell r="AC40" t="str">
            <v>cwear</v>
          </cell>
          <cell r="AD40">
            <v>-4.9999999999999991</v>
          </cell>
          <cell r="AE40">
            <v>-6.4999999999999982</v>
          </cell>
          <cell r="AG40">
            <v>-4.9999999999999991</v>
          </cell>
        </row>
        <row r="41">
          <cell r="E41" t="str">
            <v>cleat</v>
          </cell>
          <cell r="F41">
            <v>0</v>
          </cell>
          <cell r="G41">
            <v>0</v>
          </cell>
          <cell r="I41">
            <v>0</v>
          </cell>
          <cell r="M41" t="str">
            <v>cleat</v>
          </cell>
          <cell r="N41">
            <v>-75</v>
          </cell>
          <cell r="O41">
            <v>-75</v>
          </cell>
          <cell r="Q41">
            <v>-75</v>
          </cell>
          <cell r="U41" t="str">
            <v>cleat</v>
          </cell>
          <cell r="V41">
            <v>-37.5</v>
          </cell>
          <cell r="W41">
            <v>-30</v>
          </cell>
          <cell r="Y41">
            <v>-14.999999999999996</v>
          </cell>
          <cell r="AC41" t="str">
            <v>cleat</v>
          </cell>
          <cell r="AD41">
            <v>-30</v>
          </cell>
          <cell r="AE41">
            <v>-7.4999999999999982</v>
          </cell>
          <cell r="AG41">
            <v>-7.4999999999999982</v>
          </cell>
        </row>
        <row r="42">
          <cell r="E42" t="str">
            <v>cfoot</v>
          </cell>
          <cell r="F42">
            <v>0</v>
          </cell>
          <cell r="G42">
            <v>0</v>
          </cell>
          <cell r="I42">
            <v>0</v>
          </cell>
          <cell r="M42" t="str">
            <v>cfoot</v>
          </cell>
          <cell r="N42">
            <v>-75</v>
          </cell>
          <cell r="O42">
            <v>-75</v>
          </cell>
          <cell r="Q42">
            <v>-75</v>
          </cell>
          <cell r="U42" t="str">
            <v>cfoot</v>
          </cell>
          <cell r="V42">
            <v>-30</v>
          </cell>
          <cell r="W42">
            <v>-30</v>
          </cell>
          <cell r="Y42">
            <v>-14.999999999999996</v>
          </cell>
          <cell r="AC42" t="str">
            <v>cfoot</v>
          </cell>
          <cell r="AD42">
            <v>-7.4999999999999982</v>
          </cell>
          <cell r="AE42">
            <v>-7.4999999999999982</v>
          </cell>
          <cell r="AG42">
            <v>-7.4999999999999982</v>
          </cell>
        </row>
        <row r="43">
          <cell r="E43" t="str">
            <v>cwood</v>
          </cell>
          <cell r="F43">
            <v>0</v>
          </cell>
          <cell r="G43">
            <v>0</v>
          </cell>
          <cell r="I43">
            <v>0</v>
          </cell>
          <cell r="M43" t="str">
            <v>cwood</v>
          </cell>
          <cell r="N43">
            <v>-75</v>
          </cell>
          <cell r="O43">
            <v>-75</v>
          </cell>
          <cell r="Q43">
            <v>-75</v>
          </cell>
          <cell r="U43" t="str">
            <v>cwood</v>
          </cell>
          <cell r="V43">
            <v>-37.5</v>
          </cell>
          <cell r="W43">
            <v>-30</v>
          </cell>
          <cell r="Y43">
            <v>-14.999999999999996</v>
          </cell>
          <cell r="AC43" t="str">
            <v>cwood</v>
          </cell>
          <cell r="AD43">
            <v>-30</v>
          </cell>
          <cell r="AE43">
            <v>-7.4999999999999982</v>
          </cell>
          <cell r="AG43">
            <v>-7.4999999999999982</v>
          </cell>
        </row>
        <row r="44">
          <cell r="E44" t="str">
            <v>cpapp</v>
          </cell>
          <cell r="F44">
            <v>0</v>
          </cell>
          <cell r="G44">
            <v>0</v>
          </cell>
          <cell r="I44">
            <v>0</v>
          </cell>
          <cell r="M44" t="str">
            <v>cpapp</v>
          </cell>
          <cell r="N44">
            <v>-15</v>
          </cell>
          <cell r="O44">
            <v>-65</v>
          </cell>
          <cell r="Q44">
            <v>-40</v>
          </cell>
          <cell r="U44" t="str">
            <v>cpapp</v>
          </cell>
          <cell r="V44">
            <v>-7.5</v>
          </cell>
          <cell r="W44">
            <v>-26</v>
          </cell>
          <cell r="Y44">
            <v>-7.9999999999999982</v>
          </cell>
          <cell r="AC44" t="str">
            <v>cpapp</v>
          </cell>
          <cell r="AD44">
            <v>-6</v>
          </cell>
          <cell r="AE44">
            <v>-6.4999999999999982</v>
          </cell>
          <cell r="AG44">
            <v>-3.9999999999999991</v>
          </cell>
        </row>
        <row r="45">
          <cell r="E45" t="str">
            <v>cprnt</v>
          </cell>
          <cell r="F45">
            <v>0</v>
          </cell>
          <cell r="G45">
            <v>0</v>
          </cell>
          <cell r="I45">
            <v>0</v>
          </cell>
          <cell r="M45" t="str">
            <v>cprnt</v>
          </cell>
          <cell r="N45">
            <v>0</v>
          </cell>
          <cell r="O45">
            <v>-65</v>
          </cell>
          <cell r="Q45">
            <v>-40</v>
          </cell>
          <cell r="U45" t="str">
            <v>cprnt</v>
          </cell>
          <cell r="V45">
            <v>0</v>
          </cell>
          <cell r="W45">
            <v>-26</v>
          </cell>
          <cell r="Y45">
            <v>-7.9999999999999982</v>
          </cell>
          <cell r="AC45" t="str">
            <v>cprnt</v>
          </cell>
          <cell r="AD45">
            <v>0</v>
          </cell>
          <cell r="AE45">
            <v>-6.4999999999999982</v>
          </cell>
          <cell r="AG45">
            <v>-3.9999999999999991</v>
          </cell>
        </row>
        <row r="46">
          <cell r="E46" t="str">
            <v>cpetr</v>
          </cell>
          <cell r="F46">
            <v>0</v>
          </cell>
          <cell r="G46">
            <v>0</v>
          </cell>
          <cell r="I46">
            <v>0</v>
          </cell>
          <cell r="M46" t="str">
            <v>cpetr</v>
          </cell>
          <cell r="N46">
            <v>-15</v>
          </cell>
          <cell r="O46">
            <v>-65</v>
          </cell>
          <cell r="Q46">
            <v>-40</v>
          </cell>
          <cell r="U46" t="str">
            <v>cpetr</v>
          </cell>
          <cell r="V46">
            <v>-6</v>
          </cell>
          <cell r="W46">
            <v>-26</v>
          </cell>
          <cell r="Y46">
            <v>-7.9999999999999982</v>
          </cell>
          <cell r="AC46" t="str">
            <v>cpetr</v>
          </cell>
          <cell r="AD46">
            <v>-1.4999999999999996</v>
          </cell>
          <cell r="AE46">
            <v>-6.4999999999999982</v>
          </cell>
          <cell r="AG46">
            <v>-3.9999999999999991</v>
          </cell>
        </row>
        <row r="47">
          <cell r="E47" t="str">
            <v>cbchm</v>
          </cell>
          <cell r="F47">
            <v>0</v>
          </cell>
          <cell r="G47">
            <v>0</v>
          </cell>
          <cell r="I47">
            <v>0</v>
          </cell>
          <cell r="M47" t="str">
            <v>cbchm</v>
          </cell>
          <cell r="N47">
            <v>-15</v>
          </cell>
          <cell r="O47">
            <v>-65</v>
          </cell>
          <cell r="Q47">
            <v>-40</v>
          </cell>
          <cell r="U47" t="str">
            <v>cbchm</v>
          </cell>
          <cell r="V47">
            <v>-7.5</v>
          </cell>
          <cell r="W47">
            <v>-26</v>
          </cell>
          <cell r="Y47">
            <v>-7.9999999999999982</v>
          </cell>
          <cell r="AC47" t="str">
            <v>cbchm</v>
          </cell>
          <cell r="AD47">
            <v>-6</v>
          </cell>
          <cell r="AE47">
            <v>-6.4999999999999982</v>
          </cell>
          <cell r="AG47">
            <v>-3.9999999999999991</v>
          </cell>
        </row>
        <row r="48">
          <cell r="E48" t="str">
            <v>cfert</v>
          </cell>
          <cell r="F48">
            <v>0</v>
          </cell>
          <cell r="G48">
            <v>0</v>
          </cell>
          <cell r="I48">
            <v>0</v>
          </cell>
          <cell r="M48" t="str">
            <v>cfert</v>
          </cell>
          <cell r="N48">
            <v>-15</v>
          </cell>
          <cell r="O48">
            <v>-65</v>
          </cell>
          <cell r="Q48">
            <v>-40</v>
          </cell>
          <cell r="U48" t="str">
            <v>cfert</v>
          </cell>
          <cell r="V48">
            <v>-7.5</v>
          </cell>
          <cell r="W48">
            <v>-26</v>
          </cell>
          <cell r="Y48">
            <v>-7.9999999999999982</v>
          </cell>
          <cell r="AC48" t="str">
            <v>cfert</v>
          </cell>
          <cell r="AD48">
            <v>-6</v>
          </cell>
          <cell r="AE48">
            <v>-6.4999999999999982</v>
          </cell>
          <cell r="AG48">
            <v>-3.9999999999999991</v>
          </cell>
        </row>
        <row r="49">
          <cell r="E49" t="str">
            <v>cpain</v>
          </cell>
          <cell r="F49">
            <v>0</v>
          </cell>
          <cell r="G49">
            <v>0</v>
          </cell>
          <cell r="I49">
            <v>0</v>
          </cell>
          <cell r="M49" t="str">
            <v>cpain</v>
          </cell>
          <cell r="N49">
            <v>-15</v>
          </cell>
          <cell r="O49">
            <v>-65</v>
          </cell>
          <cell r="Q49">
            <v>-40</v>
          </cell>
          <cell r="U49" t="str">
            <v>cpain</v>
          </cell>
          <cell r="V49">
            <v>-7.5</v>
          </cell>
          <cell r="W49">
            <v>-26</v>
          </cell>
          <cell r="Y49">
            <v>-7.9999999999999982</v>
          </cell>
          <cell r="AC49" t="str">
            <v>cpain</v>
          </cell>
          <cell r="AD49">
            <v>-6</v>
          </cell>
          <cell r="AE49">
            <v>-6.4999999999999982</v>
          </cell>
          <cell r="AG49">
            <v>-3.9999999999999991</v>
          </cell>
        </row>
        <row r="50">
          <cell r="E50" t="str">
            <v>cphar</v>
          </cell>
          <cell r="F50">
            <v>0</v>
          </cell>
          <cell r="G50">
            <v>0</v>
          </cell>
          <cell r="I50">
            <v>0</v>
          </cell>
          <cell r="M50" t="str">
            <v>cphar</v>
          </cell>
          <cell r="N50">
            <v>5</v>
          </cell>
          <cell r="O50">
            <v>-65</v>
          </cell>
          <cell r="Q50">
            <v>-40</v>
          </cell>
          <cell r="U50" t="str">
            <v>cphar</v>
          </cell>
          <cell r="V50">
            <v>2</v>
          </cell>
          <cell r="W50">
            <v>-26</v>
          </cell>
          <cell r="Y50">
            <v>-7.9999999999999982</v>
          </cell>
          <cell r="AC50" t="str">
            <v>cphar</v>
          </cell>
          <cell r="AD50">
            <v>0.49999999999999989</v>
          </cell>
          <cell r="AE50">
            <v>-6.4999999999999982</v>
          </cell>
          <cell r="AG50">
            <v>-3.9999999999999991</v>
          </cell>
        </row>
        <row r="51">
          <cell r="E51" t="str">
            <v>csoap</v>
          </cell>
          <cell r="F51">
            <v>0</v>
          </cell>
          <cell r="G51">
            <v>0</v>
          </cell>
          <cell r="I51">
            <v>0</v>
          </cell>
          <cell r="M51" t="str">
            <v>csoap</v>
          </cell>
          <cell r="N51">
            <v>5</v>
          </cell>
          <cell r="O51">
            <v>-65</v>
          </cell>
          <cell r="Q51">
            <v>-40</v>
          </cell>
          <cell r="U51" t="str">
            <v>csoap</v>
          </cell>
          <cell r="V51">
            <v>2</v>
          </cell>
          <cell r="W51">
            <v>-26</v>
          </cell>
          <cell r="Y51">
            <v>-7.9999999999999982</v>
          </cell>
          <cell r="AC51" t="str">
            <v>csoap</v>
          </cell>
          <cell r="AD51">
            <v>0.49999999999999989</v>
          </cell>
          <cell r="AE51">
            <v>-6.4999999999999982</v>
          </cell>
          <cell r="AG51">
            <v>-3.9999999999999991</v>
          </cell>
        </row>
        <row r="52">
          <cell r="E52" t="str">
            <v>coche</v>
          </cell>
          <cell r="F52">
            <v>0</v>
          </cell>
          <cell r="G52">
            <v>0</v>
          </cell>
          <cell r="I52">
            <v>0</v>
          </cell>
          <cell r="M52" t="str">
            <v>coche</v>
          </cell>
          <cell r="N52">
            <v>-25</v>
          </cell>
          <cell r="O52">
            <v>-65</v>
          </cell>
          <cell r="Q52">
            <v>-40</v>
          </cell>
          <cell r="U52" t="str">
            <v>coche</v>
          </cell>
          <cell r="V52">
            <v>-12.5</v>
          </cell>
          <cell r="W52">
            <v>-26</v>
          </cell>
          <cell r="Y52">
            <v>-7.9999999999999982</v>
          </cell>
          <cell r="AC52" t="str">
            <v>coche</v>
          </cell>
          <cell r="AD52">
            <v>-10</v>
          </cell>
          <cell r="AE52">
            <v>-6.4999999999999982</v>
          </cell>
          <cell r="AG52">
            <v>-3.9999999999999991</v>
          </cell>
        </row>
        <row r="53">
          <cell r="E53" t="str">
            <v>ctyre</v>
          </cell>
          <cell r="F53">
            <v>0</v>
          </cell>
          <cell r="G53">
            <v>0</v>
          </cell>
          <cell r="I53">
            <v>0</v>
          </cell>
          <cell r="M53" t="str">
            <v>ctyre</v>
          </cell>
          <cell r="N53">
            <v>-75</v>
          </cell>
          <cell r="O53">
            <v>-75</v>
          </cell>
          <cell r="Q53">
            <v>-75</v>
          </cell>
          <cell r="U53" t="str">
            <v>ctyre</v>
          </cell>
          <cell r="V53">
            <v>-30</v>
          </cell>
          <cell r="W53">
            <v>-30</v>
          </cell>
          <cell r="Y53">
            <v>-14.999999999999996</v>
          </cell>
          <cell r="AC53" t="str">
            <v>ctyre</v>
          </cell>
          <cell r="AD53">
            <v>-7.4999999999999982</v>
          </cell>
          <cell r="AE53">
            <v>-7.4999999999999982</v>
          </cell>
          <cell r="AG53">
            <v>-7.4999999999999982</v>
          </cell>
        </row>
        <row r="54">
          <cell r="E54" t="str">
            <v>corub</v>
          </cell>
          <cell r="F54">
            <v>0</v>
          </cell>
          <cell r="G54">
            <v>0</v>
          </cell>
          <cell r="I54">
            <v>0</v>
          </cell>
          <cell r="M54" t="str">
            <v>corub</v>
          </cell>
          <cell r="N54">
            <v>-75</v>
          </cell>
          <cell r="O54">
            <v>-75</v>
          </cell>
          <cell r="Q54">
            <v>-75</v>
          </cell>
          <cell r="U54" t="str">
            <v>corub</v>
          </cell>
          <cell r="V54">
            <v>-37.5</v>
          </cell>
          <cell r="W54">
            <v>-30</v>
          </cell>
          <cell r="Y54">
            <v>-14.999999999999996</v>
          </cell>
          <cell r="AC54" t="str">
            <v>corub</v>
          </cell>
          <cell r="AD54">
            <v>-30</v>
          </cell>
          <cell r="AE54">
            <v>-7.4999999999999982</v>
          </cell>
          <cell r="AG54">
            <v>-7.4999999999999982</v>
          </cell>
        </row>
        <row r="55">
          <cell r="E55" t="str">
            <v>cplas</v>
          </cell>
          <cell r="F55">
            <v>0</v>
          </cell>
          <cell r="G55">
            <v>0</v>
          </cell>
          <cell r="I55">
            <v>0</v>
          </cell>
          <cell r="M55" t="str">
            <v>cplas</v>
          </cell>
          <cell r="N55">
            <v>-15</v>
          </cell>
          <cell r="O55">
            <v>-65</v>
          </cell>
          <cell r="Q55">
            <v>-40</v>
          </cell>
          <cell r="U55" t="str">
            <v>cplas</v>
          </cell>
          <cell r="V55">
            <v>-6</v>
          </cell>
          <cell r="W55">
            <v>-26</v>
          </cell>
          <cell r="Y55">
            <v>-7.9999999999999982</v>
          </cell>
          <cell r="AC55" t="str">
            <v>cplas</v>
          </cell>
          <cell r="AD55">
            <v>-1.4999999999999996</v>
          </cell>
          <cell r="AE55">
            <v>-6.4999999999999982</v>
          </cell>
          <cell r="AG55">
            <v>-3.9999999999999991</v>
          </cell>
        </row>
        <row r="56">
          <cell r="E56" t="str">
            <v>cglas</v>
          </cell>
          <cell r="F56">
            <v>0</v>
          </cell>
          <cell r="G56">
            <v>0</v>
          </cell>
          <cell r="I56">
            <v>0</v>
          </cell>
          <cell r="M56" t="str">
            <v>cglas</v>
          </cell>
          <cell r="N56">
            <v>-15</v>
          </cell>
          <cell r="O56">
            <v>-65</v>
          </cell>
          <cell r="Q56">
            <v>-40</v>
          </cell>
          <cell r="U56" t="str">
            <v>cglas</v>
          </cell>
          <cell r="V56">
            <v>-6</v>
          </cell>
          <cell r="W56">
            <v>-26</v>
          </cell>
          <cell r="Y56">
            <v>-7.9999999999999982</v>
          </cell>
          <cell r="AC56" t="str">
            <v>cglas</v>
          </cell>
          <cell r="AD56">
            <v>-1.4999999999999996</v>
          </cell>
          <cell r="AE56">
            <v>-6.4999999999999982</v>
          </cell>
          <cell r="AG56">
            <v>-3.9999999999999991</v>
          </cell>
        </row>
        <row r="57">
          <cell r="E57" t="str">
            <v>ccera</v>
          </cell>
          <cell r="F57">
            <v>0</v>
          </cell>
          <cell r="G57">
            <v>0</v>
          </cell>
          <cell r="I57">
            <v>0</v>
          </cell>
          <cell r="M57" t="str">
            <v>ccera</v>
          </cell>
          <cell r="N57">
            <v>-75</v>
          </cell>
          <cell r="O57">
            <v>-75</v>
          </cell>
          <cell r="Q57">
            <v>-75</v>
          </cell>
          <cell r="U57" t="str">
            <v>ccera</v>
          </cell>
          <cell r="V57">
            <v>-30</v>
          </cell>
          <cell r="W57">
            <v>-30</v>
          </cell>
          <cell r="Y57">
            <v>-14.999999999999996</v>
          </cell>
          <cell r="AC57" t="str">
            <v>ccera</v>
          </cell>
          <cell r="AD57">
            <v>-7.4999999999999982</v>
          </cell>
          <cell r="AE57">
            <v>-7.4999999999999982</v>
          </cell>
          <cell r="AG57">
            <v>-7.4999999999999982</v>
          </cell>
        </row>
        <row r="58">
          <cell r="E58" t="str">
            <v>cclay</v>
          </cell>
          <cell r="F58">
            <v>0</v>
          </cell>
          <cell r="G58">
            <v>0</v>
          </cell>
          <cell r="I58">
            <v>0</v>
          </cell>
          <cell r="M58" t="str">
            <v>cclay</v>
          </cell>
          <cell r="N58">
            <v>-75</v>
          </cell>
          <cell r="O58">
            <v>-75</v>
          </cell>
          <cell r="Q58">
            <v>-75</v>
          </cell>
          <cell r="U58" t="str">
            <v>cclay</v>
          </cell>
          <cell r="V58">
            <v>-37.5</v>
          </cell>
          <cell r="W58">
            <v>-30</v>
          </cell>
          <cell r="Y58">
            <v>-14.999999999999996</v>
          </cell>
          <cell r="AC58" t="str">
            <v>cclay</v>
          </cell>
          <cell r="AD58">
            <v>-30</v>
          </cell>
          <cell r="AE58">
            <v>-7.4999999999999982</v>
          </cell>
          <cell r="AG58">
            <v>-7.4999999999999982</v>
          </cell>
        </row>
        <row r="59">
          <cell r="E59" t="str">
            <v>ccmnt</v>
          </cell>
          <cell r="F59">
            <v>0</v>
          </cell>
          <cell r="G59">
            <v>0</v>
          </cell>
          <cell r="I59">
            <v>0</v>
          </cell>
          <cell r="M59" t="str">
            <v>ccmnt</v>
          </cell>
          <cell r="N59">
            <v>-75</v>
          </cell>
          <cell r="O59">
            <v>-75</v>
          </cell>
          <cell r="Q59">
            <v>-75</v>
          </cell>
          <cell r="U59" t="str">
            <v>ccmnt</v>
          </cell>
          <cell r="V59">
            <v>-30</v>
          </cell>
          <cell r="W59">
            <v>-30</v>
          </cell>
          <cell r="Y59">
            <v>-14.999999999999996</v>
          </cell>
          <cell r="AC59" t="str">
            <v>ccmnt</v>
          </cell>
          <cell r="AD59">
            <v>-7.4999999999999982</v>
          </cell>
          <cell r="AE59">
            <v>-7.4999999999999982</v>
          </cell>
          <cell r="AG59">
            <v>-7.4999999999999982</v>
          </cell>
        </row>
        <row r="60">
          <cell r="E60" t="str">
            <v>cconc</v>
          </cell>
          <cell r="F60">
            <v>0</v>
          </cell>
          <cell r="G60">
            <v>0</v>
          </cell>
          <cell r="I60">
            <v>0</v>
          </cell>
          <cell r="M60" t="str">
            <v>cconc</v>
          </cell>
          <cell r="N60">
            <v>-75</v>
          </cell>
          <cell r="O60">
            <v>-75</v>
          </cell>
          <cell r="Q60">
            <v>-75</v>
          </cell>
          <cell r="U60" t="str">
            <v>cconc</v>
          </cell>
          <cell r="V60">
            <v>-37.5</v>
          </cell>
          <cell r="W60">
            <v>-30</v>
          </cell>
          <cell r="Y60">
            <v>-14.999999999999996</v>
          </cell>
          <cell r="AC60" t="str">
            <v>cconc</v>
          </cell>
          <cell r="AD60">
            <v>-30</v>
          </cell>
          <cell r="AE60">
            <v>-7.4999999999999982</v>
          </cell>
          <cell r="AG60">
            <v>-7.4999999999999982</v>
          </cell>
        </row>
        <row r="61">
          <cell r="E61" t="str">
            <v>conmp</v>
          </cell>
          <cell r="F61">
            <v>0</v>
          </cell>
          <cell r="G61">
            <v>0</v>
          </cell>
          <cell r="I61">
            <v>0</v>
          </cell>
          <cell r="M61" t="str">
            <v>conmp</v>
          </cell>
          <cell r="N61">
            <v>-75</v>
          </cell>
          <cell r="O61">
            <v>-75</v>
          </cell>
          <cell r="Q61">
            <v>-75</v>
          </cell>
          <cell r="U61" t="str">
            <v>conmp</v>
          </cell>
          <cell r="V61">
            <v>-37.5</v>
          </cell>
          <cell r="W61">
            <v>-30</v>
          </cell>
          <cell r="Y61">
            <v>-14.999999999999996</v>
          </cell>
          <cell r="AC61" t="str">
            <v>conmp</v>
          </cell>
          <cell r="AD61">
            <v>-30</v>
          </cell>
          <cell r="AE61">
            <v>-7.4999999999999982</v>
          </cell>
          <cell r="AG61">
            <v>-7.4999999999999982</v>
          </cell>
        </row>
        <row r="62">
          <cell r="E62" t="str">
            <v>cfurn</v>
          </cell>
          <cell r="F62">
            <v>0</v>
          </cell>
          <cell r="G62">
            <v>0</v>
          </cell>
          <cell r="I62">
            <v>0</v>
          </cell>
          <cell r="M62" t="str">
            <v>cfurn</v>
          </cell>
          <cell r="N62">
            <v>-75</v>
          </cell>
          <cell r="O62">
            <v>-75</v>
          </cell>
          <cell r="Q62">
            <v>-75</v>
          </cell>
          <cell r="U62" t="str">
            <v>cfurn</v>
          </cell>
          <cell r="V62">
            <v>-30</v>
          </cell>
          <cell r="W62">
            <v>-30</v>
          </cell>
          <cell r="Y62">
            <v>-14.999999999999996</v>
          </cell>
          <cell r="AC62" t="str">
            <v>cfurn</v>
          </cell>
          <cell r="AD62">
            <v>-7.4999999999999982</v>
          </cell>
          <cell r="AE62">
            <v>-7.4999999999999982</v>
          </cell>
          <cell r="AG62">
            <v>-7.4999999999999982</v>
          </cell>
        </row>
        <row r="63">
          <cell r="E63" t="str">
            <v>cjewl</v>
          </cell>
          <cell r="F63">
            <v>0</v>
          </cell>
          <cell r="G63">
            <v>0</v>
          </cell>
          <cell r="I63">
            <v>0</v>
          </cell>
          <cell r="M63" t="str">
            <v>cjewl</v>
          </cell>
          <cell r="N63">
            <v>-75</v>
          </cell>
          <cell r="O63">
            <v>-75</v>
          </cell>
          <cell r="Q63">
            <v>-75</v>
          </cell>
          <cell r="U63" t="str">
            <v>cjewl</v>
          </cell>
          <cell r="V63">
            <v>-37.5</v>
          </cell>
          <cell r="W63">
            <v>-30</v>
          </cell>
          <cell r="Y63">
            <v>-14.999999999999996</v>
          </cell>
          <cell r="AC63" t="str">
            <v>cjewl</v>
          </cell>
          <cell r="AD63">
            <v>-30</v>
          </cell>
          <cell r="AE63">
            <v>-7.4999999999999982</v>
          </cell>
          <cell r="AG63">
            <v>-7.4999999999999982</v>
          </cell>
        </row>
        <row r="64">
          <cell r="E64" t="str">
            <v>comnf</v>
          </cell>
          <cell r="F64">
            <v>0</v>
          </cell>
          <cell r="G64">
            <v>0</v>
          </cell>
          <cell r="I64">
            <v>0</v>
          </cell>
          <cell r="M64" t="str">
            <v>comnf</v>
          </cell>
          <cell r="N64">
            <v>-75</v>
          </cell>
          <cell r="O64">
            <v>-75</v>
          </cell>
          <cell r="Q64">
            <v>-75</v>
          </cell>
          <cell r="U64" t="str">
            <v>comnf</v>
          </cell>
          <cell r="V64">
            <v>-30</v>
          </cell>
          <cell r="W64">
            <v>-30</v>
          </cell>
          <cell r="Y64">
            <v>-14.999999999999996</v>
          </cell>
          <cell r="AC64" t="str">
            <v>comnf</v>
          </cell>
          <cell r="AD64">
            <v>-7.4999999999999982</v>
          </cell>
          <cell r="AE64">
            <v>-7.4999999999999982</v>
          </cell>
          <cell r="AG64">
            <v>-7.4999999999999982</v>
          </cell>
        </row>
        <row r="65">
          <cell r="E65" t="str">
            <v>cwast</v>
          </cell>
          <cell r="F65">
            <v>0</v>
          </cell>
          <cell r="G65">
            <v>0</v>
          </cell>
          <cell r="I65">
            <v>0</v>
          </cell>
          <cell r="M65" t="str">
            <v>cwast</v>
          </cell>
          <cell r="N65">
            <v>-75</v>
          </cell>
          <cell r="O65">
            <v>-75</v>
          </cell>
          <cell r="Q65">
            <v>-75</v>
          </cell>
          <cell r="U65" t="str">
            <v>cwast</v>
          </cell>
          <cell r="V65">
            <v>-37.5</v>
          </cell>
          <cell r="W65">
            <v>-30</v>
          </cell>
          <cell r="Y65">
            <v>-14.999999999999996</v>
          </cell>
          <cell r="AC65" t="str">
            <v>cwast</v>
          </cell>
          <cell r="AD65">
            <v>-30</v>
          </cell>
          <cell r="AE65">
            <v>-7.4999999999999982</v>
          </cell>
          <cell r="AG65">
            <v>-7.4999999999999982</v>
          </cell>
        </row>
        <row r="66">
          <cell r="E66" t="str">
            <v>cirst</v>
          </cell>
          <cell r="F66">
            <v>0</v>
          </cell>
          <cell r="G66">
            <v>0</v>
          </cell>
          <cell r="I66">
            <v>0</v>
          </cell>
          <cell r="M66" t="str">
            <v>cirst</v>
          </cell>
          <cell r="N66">
            <v>-75</v>
          </cell>
          <cell r="O66">
            <v>-75</v>
          </cell>
          <cell r="Q66">
            <v>-75</v>
          </cell>
          <cell r="U66" t="str">
            <v>cirst</v>
          </cell>
          <cell r="V66">
            <v>-37.5</v>
          </cell>
          <cell r="W66">
            <v>-30</v>
          </cell>
          <cell r="Y66">
            <v>-14.999999999999996</v>
          </cell>
          <cell r="AC66" t="str">
            <v>cirst</v>
          </cell>
          <cell r="AD66">
            <v>-30</v>
          </cell>
          <cell r="AE66">
            <v>-7.4999999999999982</v>
          </cell>
          <cell r="AG66">
            <v>-7.4999999999999982</v>
          </cell>
        </row>
        <row r="67">
          <cell r="E67" t="str">
            <v>cnfme</v>
          </cell>
          <cell r="F67">
            <v>0</v>
          </cell>
          <cell r="G67">
            <v>0</v>
          </cell>
          <cell r="I67">
            <v>0</v>
          </cell>
          <cell r="M67" t="str">
            <v>cnfme</v>
          </cell>
          <cell r="N67">
            <v>-75</v>
          </cell>
          <cell r="O67">
            <v>-75</v>
          </cell>
          <cell r="Q67">
            <v>-75</v>
          </cell>
          <cell r="U67" t="str">
            <v>cnfme</v>
          </cell>
          <cell r="V67">
            <v>-37.5</v>
          </cell>
          <cell r="W67">
            <v>-30</v>
          </cell>
          <cell r="Y67">
            <v>-14.999999999999996</v>
          </cell>
          <cell r="AC67" t="str">
            <v>cnfme</v>
          </cell>
          <cell r="AD67">
            <v>-30</v>
          </cell>
          <cell r="AE67">
            <v>-7.4999999999999982</v>
          </cell>
          <cell r="AG67">
            <v>-7.4999999999999982</v>
          </cell>
        </row>
        <row r="68">
          <cell r="E68" t="str">
            <v>cstrm</v>
          </cell>
          <cell r="F68">
            <v>0</v>
          </cell>
          <cell r="G68">
            <v>0</v>
          </cell>
          <cell r="I68">
            <v>0</v>
          </cell>
          <cell r="M68" t="str">
            <v>cstrm</v>
          </cell>
          <cell r="N68">
            <v>-75</v>
          </cell>
          <cell r="O68">
            <v>-75</v>
          </cell>
          <cell r="Q68">
            <v>-75</v>
          </cell>
          <cell r="U68" t="str">
            <v>cstrm</v>
          </cell>
          <cell r="V68">
            <v>-37.5</v>
          </cell>
          <cell r="W68">
            <v>-30</v>
          </cell>
          <cell r="Y68">
            <v>-14.999999999999996</v>
          </cell>
          <cell r="AC68" t="str">
            <v>cstrm</v>
          </cell>
          <cell r="AD68">
            <v>-30</v>
          </cell>
          <cell r="AE68">
            <v>-7.4999999999999982</v>
          </cell>
          <cell r="AG68">
            <v>-7.4999999999999982</v>
          </cell>
        </row>
        <row r="69">
          <cell r="E69" t="str">
            <v>ctank</v>
          </cell>
          <cell r="F69">
            <v>0</v>
          </cell>
          <cell r="G69">
            <v>0</v>
          </cell>
          <cell r="I69">
            <v>0</v>
          </cell>
          <cell r="M69" t="str">
            <v>ctank</v>
          </cell>
          <cell r="N69">
            <v>-75</v>
          </cell>
          <cell r="O69">
            <v>-75</v>
          </cell>
          <cell r="Q69">
            <v>-75</v>
          </cell>
          <cell r="U69" t="str">
            <v>ctank</v>
          </cell>
          <cell r="V69">
            <v>-37.5</v>
          </cell>
          <cell r="W69">
            <v>-30</v>
          </cell>
          <cell r="Y69">
            <v>-14.999999999999996</v>
          </cell>
          <cell r="AC69" t="str">
            <v>ctank</v>
          </cell>
          <cell r="AD69">
            <v>-30</v>
          </cell>
          <cell r="AE69">
            <v>-7.4999999999999982</v>
          </cell>
          <cell r="AG69">
            <v>-7.4999999999999982</v>
          </cell>
        </row>
        <row r="70">
          <cell r="E70" t="str">
            <v>cofbm</v>
          </cell>
          <cell r="F70">
            <v>0</v>
          </cell>
          <cell r="G70">
            <v>0</v>
          </cell>
          <cell r="I70">
            <v>0</v>
          </cell>
          <cell r="M70" t="str">
            <v>cofbm</v>
          </cell>
          <cell r="N70">
            <v>-75</v>
          </cell>
          <cell r="O70">
            <v>-75</v>
          </cell>
          <cell r="Q70">
            <v>-75</v>
          </cell>
          <cell r="U70" t="str">
            <v>cofbm</v>
          </cell>
          <cell r="V70">
            <v>-37.5</v>
          </cell>
          <cell r="W70">
            <v>-30</v>
          </cell>
          <cell r="Y70">
            <v>-14.999999999999996</v>
          </cell>
          <cell r="AC70" t="str">
            <v>cofbm</v>
          </cell>
          <cell r="AD70">
            <v>-30</v>
          </cell>
          <cell r="AE70">
            <v>-7.4999999999999982</v>
          </cell>
          <cell r="AG70">
            <v>-7.4999999999999982</v>
          </cell>
        </row>
        <row r="71">
          <cell r="E71" t="str">
            <v>cengt</v>
          </cell>
          <cell r="F71">
            <v>0</v>
          </cell>
          <cell r="G71">
            <v>0</v>
          </cell>
          <cell r="I71">
            <v>0</v>
          </cell>
          <cell r="M71" t="str">
            <v>cengt</v>
          </cell>
          <cell r="N71">
            <v>-75</v>
          </cell>
          <cell r="O71">
            <v>-75</v>
          </cell>
          <cell r="Q71">
            <v>-75</v>
          </cell>
          <cell r="U71" t="str">
            <v>cengt</v>
          </cell>
          <cell r="V71">
            <v>-37.5</v>
          </cell>
          <cell r="W71">
            <v>-30</v>
          </cell>
          <cell r="Y71">
            <v>-14.999999999999996</v>
          </cell>
          <cell r="AC71" t="str">
            <v>cengt</v>
          </cell>
          <cell r="AD71">
            <v>-30</v>
          </cell>
          <cell r="AE71">
            <v>-7.4999999999999982</v>
          </cell>
          <cell r="AG71">
            <v>-7.4999999999999982</v>
          </cell>
        </row>
        <row r="72">
          <cell r="E72" t="str">
            <v>cpump</v>
          </cell>
          <cell r="F72">
            <v>0</v>
          </cell>
          <cell r="G72">
            <v>0</v>
          </cell>
          <cell r="I72">
            <v>0</v>
          </cell>
          <cell r="M72" t="str">
            <v>cpump</v>
          </cell>
          <cell r="N72">
            <v>-75</v>
          </cell>
          <cell r="O72">
            <v>-75</v>
          </cell>
          <cell r="Q72">
            <v>-75</v>
          </cell>
          <cell r="U72" t="str">
            <v>cpump</v>
          </cell>
          <cell r="V72">
            <v>-37.5</v>
          </cell>
          <cell r="W72">
            <v>-30</v>
          </cell>
          <cell r="Y72">
            <v>-14.999999999999996</v>
          </cell>
          <cell r="AC72" t="str">
            <v>cpump</v>
          </cell>
          <cell r="AD72">
            <v>-30</v>
          </cell>
          <cell r="AE72">
            <v>-7.4999999999999982</v>
          </cell>
          <cell r="AG72">
            <v>-7.4999999999999982</v>
          </cell>
        </row>
        <row r="73">
          <cell r="E73" t="str">
            <v>cgear</v>
          </cell>
          <cell r="F73">
            <v>0</v>
          </cell>
          <cell r="G73">
            <v>0</v>
          </cell>
          <cell r="I73">
            <v>0</v>
          </cell>
          <cell r="M73" t="str">
            <v>cgear</v>
          </cell>
          <cell r="N73">
            <v>-75</v>
          </cell>
          <cell r="O73">
            <v>-75</v>
          </cell>
          <cell r="Q73">
            <v>-75</v>
          </cell>
          <cell r="U73" t="str">
            <v>cgear</v>
          </cell>
          <cell r="V73">
            <v>-37.5</v>
          </cell>
          <cell r="W73">
            <v>-30</v>
          </cell>
          <cell r="Y73">
            <v>-14.999999999999996</v>
          </cell>
          <cell r="AC73" t="str">
            <v>cgear</v>
          </cell>
          <cell r="AD73">
            <v>-30</v>
          </cell>
          <cell r="AE73">
            <v>-7.4999999999999982</v>
          </cell>
          <cell r="AG73">
            <v>-7.4999999999999982</v>
          </cell>
        </row>
        <row r="74">
          <cell r="E74" t="str">
            <v>clift</v>
          </cell>
          <cell r="F74">
            <v>0</v>
          </cell>
          <cell r="G74">
            <v>0</v>
          </cell>
          <cell r="I74">
            <v>0</v>
          </cell>
          <cell r="M74" t="str">
            <v>clift</v>
          </cell>
          <cell r="N74">
            <v>-75</v>
          </cell>
          <cell r="O74">
            <v>-75</v>
          </cell>
          <cell r="Q74">
            <v>-75</v>
          </cell>
          <cell r="U74" t="str">
            <v>clift</v>
          </cell>
          <cell r="V74">
            <v>-37.5</v>
          </cell>
          <cell r="W74">
            <v>-30</v>
          </cell>
          <cell r="Y74">
            <v>-14.999999999999996</v>
          </cell>
          <cell r="AC74" t="str">
            <v>clift</v>
          </cell>
          <cell r="AD74">
            <v>-30</v>
          </cell>
          <cell r="AE74">
            <v>-7.4999999999999982</v>
          </cell>
          <cell r="AG74">
            <v>-7.4999999999999982</v>
          </cell>
        </row>
        <row r="75">
          <cell r="E75" t="str">
            <v>cgenm</v>
          </cell>
          <cell r="F75">
            <v>0</v>
          </cell>
          <cell r="G75">
            <v>0</v>
          </cell>
          <cell r="I75">
            <v>0</v>
          </cell>
          <cell r="M75" t="str">
            <v>cgenm</v>
          </cell>
          <cell r="N75">
            <v>-75</v>
          </cell>
          <cell r="O75">
            <v>-75</v>
          </cell>
          <cell r="Q75">
            <v>-75</v>
          </cell>
          <cell r="U75" t="str">
            <v>cgenm</v>
          </cell>
          <cell r="V75">
            <v>-37.5</v>
          </cell>
          <cell r="W75">
            <v>-30</v>
          </cell>
          <cell r="Y75">
            <v>-14.999999999999996</v>
          </cell>
          <cell r="AC75" t="str">
            <v>cgenm</v>
          </cell>
          <cell r="AD75">
            <v>-30</v>
          </cell>
          <cell r="AE75">
            <v>-7.4999999999999982</v>
          </cell>
          <cell r="AG75">
            <v>-7.4999999999999982</v>
          </cell>
        </row>
        <row r="76">
          <cell r="E76" t="str">
            <v>cspcm</v>
          </cell>
          <cell r="F76">
            <v>0</v>
          </cell>
          <cell r="G76">
            <v>0</v>
          </cell>
          <cell r="I76">
            <v>0</v>
          </cell>
          <cell r="M76" t="str">
            <v>cspcm</v>
          </cell>
          <cell r="N76">
            <v>-75</v>
          </cell>
          <cell r="O76">
            <v>-75</v>
          </cell>
          <cell r="Q76">
            <v>-75</v>
          </cell>
          <cell r="U76" t="str">
            <v>cspcm</v>
          </cell>
          <cell r="V76">
            <v>-37.5</v>
          </cell>
          <cell r="W76">
            <v>-30</v>
          </cell>
          <cell r="Y76">
            <v>-14.999999999999996</v>
          </cell>
          <cell r="AC76" t="str">
            <v>cspcm</v>
          </cell>
          <cell r="AD76">
            <v>-30</v>
          </cell>
          <cell r="AE76">
            <v>-7.4999999999999982</v>
          </cell>
          <cell r="AG76">
            <v>-7.4999999999999982</v>
          </cell>
        </row>
        <row r="77">
          <cell r="E77" t="str">
            <v>cdoma</v>
          </cell>
          <cell r="F77">
            <v>0</v>
          </cell>
          <cell r="G77">
            <v>0</v>
          </cell>
          <cell r="I77">
            <v>0</v>
          </cell>
          <cell r="M77" t="str">
            <v>cdoma</v>
          </cell>
          <cell r="N77">
            <v>-75</v>
          </cell>
          <cell r="O77">
            <v>-75</v>
          </cell>
          <cell r="Q77">
            <v>-75</v>
          </cell>
          <cell r="U77" t="str">
            <v>cdoma</v>
          </cell>
          <cell r="V77">
            <v>-30</v>
          </cell>
          <cell r="W77">
            <v>-30</v>
          </cell>
          <cell r="Y77">
            <v>-14.999999999999996</v>
          </cell>
          <cell r="AC77" t="str">
            <v>cdoma</v>
          </cell>
          <cell r="AD77">
            <v>-7.4999999999999982</v>
          </cell>
          <cell r="AE77">
            <v>-7.4999999999999982</v>
          </cell>
          <cell r="AG77">
            <v>-7.4999999999999982</v>
          </cell>
        </row>
        <row r="78">
          <cell r="E78" t="str">
            <v>coffm</v>
          </cell>
          <cell r="F78">
            <v>0</v>
          </cell>
          <cell r="G78">
            <v>0</v>
          </cell>
          <cell r="I78">
            <v>0</v>
          </cell>
          <cell r="M78" t="str">
            <v>coffm</v>
          </cell>
          <cell r="N78">
            <v>-75</v>
          </cell>
          <cell r="O78">
            <v>-75</v>
          </cell>
          <cell r="Q78">
            <v>-75</v>
          </cell>
          <cell r="U78" t="str">
            <v>coffm</v>
          </cell>
          <cell r="V78">
            <v>-37.5</v>
          </cell>
          <cell r="W78">
            <v>-30</v>
          </cell>
          <cell r="Y78">
            <v>-14.999999999999996</v>
          </cell>
          <cell r="AC78" t="str">
            <v>coffm</v>
          </cell>
          <cell r="AD78">
            <v>-30</v>
          </cell>
          <cell r="AE78">
            <v>-7.4999999999999982</v>
          </cell>
          <cell r="AG78">
            <v>-7.4999999999999982</v>
          </cell>
        </row>
        <row r="79">
          <cell r="E79" t="str">
            <v>celcm</v>
          </cell>
          <cell r="F79">
            <v>0</v>
          </cell>
          <cell r="G79">
            <v>0</v>
          </cell>
          <cell r="I79">
            <v>0</v>
          </cell>
          <cell r="M79" t="str">
            <v>celcm</v>
          </cell>
          <cell r="N79">
            <v>-75</v>
          </cell>
          <cell r="O79">
            <v>-75</v>
          </cell>
          <cell r="Q79">
            <v>-75</v>
          </cell>
          <cell r="U79" t="str">
            <v>celcm</v>
          </cell>
          <cell r="V79">
            <v>-37.5</v>
          </cell>
          <cell r="W79">
            <v>-30</v>
          </cell>
          <cell r="Y79">
            <v>-14.999999999999996</v>
          </cell>
          <cell r="AC79" t="str">
            <v>celcm</v>
          </cell>
          <cell r="AD79">
            <v>-30</v>
          </cell>
          <cell r="AE79">
            <v>-7.4999999999999982</v>
          </cell>
          <cell r="AG79">
            <v>-7.4999999999999982</v>
          </cell>
        </row>
        <row r="80">
          <cell r="E80" t="str">
            <v>crdtv</v>
          </cell>
          <cell r="F80">
            <v>0</v>
          </cell>
          <cell r="G80">
            <v>0</v>
          </cell>
          <cell r="I80">
            <v>0</v>
          </cell>
          <cell r="M80" t="str">
            <v>crdtv</v>
          </cell>
          <cell r="N80">
            <v>-75</v>
          </cell>
          <cell r="O80">
            <v>-75</v>
          </cell>
          <cell r="Q80">
            <v>-75</v>
          </cell>
          <cell r="U80" t="str">
            <v>crdtv</v>
          </cell>
          <cell r="V80">
            <v>-30</v>
          </cell>
          <cell r="W80">
            <v>-30</v>
          </cell>
          <cell r="Y80">
            <v>-14.999999999999996</v>
          </cell>
          <cell r="AC80" t="str">
            <v>crdtv</v>
          </cell>
          <cell r="AD80">
            <v>-7.4999999999999982</v>
          </cell>
          <cell r="AE80">
            <v>-7.4999999999999982</v>
          </cell>
          <cell r="AG80">
            <v>-7.4999999999999982</v>
          </cell>
        </row>
        <row r="81">
          <cell r="E81" t="str">
            <v>cmeda</v>
          </cell>
          <cell r="F81">
            <v>0</v>
          </cell>
          <cell r="G81">
            <v>0</v>
          </cell>
          <cell r="I81">
            <v>0</v>
          </cell>
          <cell r="M81" t="str">
            <v>cmeda</v>
          </cell>
          <cell r="N81">
            <v>20</v>
          </cell>
          <cell r="O81">
            <v>-65</v>
          </cell>
          <cell r="Q81">
            <v>-40</v>
          </cell>
          <cell r="U81" t="str">
            <v>cmeda</v>
          </cell>
          <cell r="V81">
            <v>10</v>
          </cell>
          <cell r="W81">
            <v>-26</v>
          </cell>
          <cell r="Y81">
            <v>-7.9999999999999982</v>
          </cell>
          <cell r="AC81" t="str">
            <v>cmeda</v>
          </cell>
          <cell r="AD81">
            <v>8</v>
          </cell>
          <cell r="AE81">
            <v>-6.4999999999999982</v>
          </cell>
          <cell r="AG81">
            <v>-3.9999999999999991</v>
          </cell>
        </row>
        <row r="82">
          <cell r="E82" t="str">
            <v>cmtvp</v>
          </cell>
          <cell r="F82">
            <v>0</v>
          </cell>
          <cell r="G82">
            <v>0</v>
          </cell>
          <cell r="I82">
            <v>0</v>
          </cell>
          <cell r="M82" t="str">
            <v>cmtvp</v>
          </cell>
          <cell r="N82">
            <v>-75</v>
          </cell>
          <cell r="O82">
            <v>-75</v>
          </cell>
          <cell r="Q82">
            <v>-75</v>
          </cell>
          <cell r="U82" t="str">
            <v>cmtvp</v>
          </cell>
          <cell r="V82">
            <v>-30</v>
          </cell>
          <cell r="W82">
            <v>-30</v>
          </cell>
          <cell r="Y82">
            <v>-14.999999999999996</v>
          </cell>
          <cell r="AC82" t="str">
            <v>cmtvp</v>
          </cell>
          <cell r="AD82">
            <v>-7.4999999999999982</v>
          </cell>
          <cell r="AE82">
            <v>-7.4999999999999982</v>
          </cell>
          <cell r="AG82">
            <v>-7.4999999999999982</v>
          </cell>
        </row>
        <row r="83">
          <cell r="E83" t="str">
            <v>cship</v>
          </cell>
          <cell r="F83">
            <v>0</v>
          </cell>
          <cell r="G83">
            <v>0</v>
          </cell>
          <cell r="I83">
            <v>0</v>
          </cell>
          <cell r="M83" t="str">
            <v>cship</v>
          </cell>
          <cell r="N83">
            <v>-75</v>
          </cell>
          <cell r="O83">
            <v>-75</v>
          </cell>
          <cell r="Q83">
            <v>-75</v>
          </cell>
          <cell r="U83" t="str">
            <v>cship</v>
          </cell>
          <cell r="V83">
            <v>-37.5</v>
          </cell>
          <cell r="W83">
            <v>-30</v>
          </cell>
          <cell r="Y83">
            <v>-14.999999999999996</v>
          </cell>
          <cell r="AC83" t="str">
            <v>cship</v>
          </cell>
          <cell r="AD83">
            <v>-30</v>
          </cell>
          <cell r="AE83">
            <v>-7.4999999999999982</v>
          </cell>
          <cell r="AG83">
            <v>-7.4999999999999982</v>
          </cell>
        </row>
        <row r="84">
          <cell r="E84" t="str">
            <v>crail</v>
          </cell>
          <cell r="F84">
            <v>0</v>
          </cell>
          <cell r="G84">
            <v>0</v>
          </cell>
          <cell r="I84">
            <v>0</v>
          </cell>
          <cell r="M84" t="str">
            <v>crail</v>
          </cell>
          <cell r="N84">
            <v>-75</v>
          </cell>
          <cell r="O84">
            <v>-75</v>
          </cell>
          <cell r="Q84">
            <v>-75</v>
          </cell>
          <cell r="U84" t="str">
            <v>crail</v>
          </cell>
          <cell r="V84">
            <v>-37.5</v>
          </cell>
          <cell r="W84">
            <v>-30</v>
          </cell>
          <cell r="Y84">
            <v>-14.999999999999996</v>
          </cell>
          <cell r="AC84" t="str">
            <v>crail</v>
          </cell>
          <cell r="AD84">
            <v>-30</v>
          </cell>
          <cell r="AE84">
            <v>-7.4999999999999982</v>
          </cell>
          <cell r="AG84">
            <v>-7.4999999999999982</v>
          </cell>
        </row>
        <row r="85">
          <cell r="E85" t="str">
            <v>cairc</v>
          </cell>
          <cell r="F85">
            <v>0</v>
          </cell>
          <cell r="G85">
            <v>0</v>
          </cell>
          <cell r="I85">
            <v>0</v>
          </cell>
          <cell r="M85" t="str">
            <v>cairc</v>
          </cell>
          <cell r="N85">
            <v>-75</v>
          </cell>
          <cell r="O85">
            <v>-75</v>
          </cell>
          <cell r="Q85">
            <v>-75</v>
          </cell>
          <cell r="U85" t="str">
            <v>cairc</v>
          </cell>
          <cell r="V85">
            <v>-37.5</v>
          </cell>
          <cell r="W85">
            <v>-30</v>
          </cell>
          <cell r="Y85">
            <v>-14.999999999999996</v>
          </cell>
          <cell r="AC85" t="str">
            <v>cairc</v>
          </cell>
          <cell r="AD85">
            <v>-30</v>
          </cell>
          <cell r="AE85">
            <v>-7.4999999999999982</v>
          </cell>
          <cell r="AG85">
            <v>-7.4999999999999982</v>
          </cell>
        </row>
        <row r="86">
          <cell r="E86" t="str">
            <v>coteq</v>
          </cell>
          <cell r="F86">
            <v>0</v>
          </cell>
          <cell r="G86">
            <v>0</v>
          </cell>
          <cell r="I86">
            <v>0</v>
          </cell>
          <cell r="M86" t="str">
            <v>coteq</v>
          </cell>
          <cell r="N86">
            <v>-75</v>
          </cell>
          <cell r="O86">
            <v>-75</v>
          </cell>
          <cell r="Q86">
            <v>-75</v>
          </cell>
          <cell r="U86" t="str">
            <v>coteq</v>
          </cell>
          <cell r="V86">
            <v>-30</v>
          </cell>
          <cell r="W86">
            <v>-30</v>
          </cell>
          <cell r="Y86">
            <v>-14.999999999999996</v>
          </cell>
          <cell r="AC86" t="str">
            <v>coteq</v>
          </cell>
          <cell r="AD86">
            <v>-7.4999999999999982</v>
          </cell>
          <cell r="AE86">
            <v>-7.4999999999999982</v>
          </cell>
          <cell r="AG86">
            <v>-7.4999999999999982</v>
          </cell>
        </row>
        <row r="87">
          <cell r="E87" t="str">
            <v>ccnst</v>
          </cell>
          <cell r="F87">
            <v>0</v>
          </cell>
          <cell r="G87">
            <v>0</v>
          </cell>
          <cell r="I87">
            <v>0</v>
          </cell>
          <cell r="M87" t="str">
            <v>ccnst</v>
          </cell>
          <cell r="N87">
            <v>-80</v>
          </cell>
          <cell r="O87">
            <v>-80</v>
          </cell>
          <cell r="Q87">
            <v>-80</v>
          </cell>
          <cell r="U87" t="str">
            <v>ccnst</v>
          </cell>
          <cell r="V87">
            <v>-40</v>
          </cell>
          <cell r="W87">
            <v>-32</v>
          </cell>
          <cell r="Y87">
            <v>-15.999999999999996</v>
          </cell>
          <cell r="AC87" t="str">
            <v>ccnst</v>
          </cell>
          <cell r="AD87">
            <v>-32</v>
          </cell>
          <cell r="AE87">
            <v>-7.9999999999999982</v>
          </cell>
          <cell r="AG87">
            <v>-7.9999999999999982</v>
          </cell>
        </row>
        <row r="88">
          <cell r="E88" t="str">
            <v>ccsrv</v>
          </cell>
          <cell r="F88">
            <v>0</v>
          </cell>
          <cell r="G88">
            <v>0</v>
          </cell>
          <cell r="I88">
            <v>0</v>
          </cell>
          <cell r="M88" t="str">
            <v>ccsrv</v>
          </cell>
          <cell r="N88">
            <v>-80</v>
          </cell>
          <cell r="O88">
            <v>-80</v>
          </cell>
          <cell r="Q88">
            <v>-80</v>
          </cell>
          <cell r="U88" t="str">
            <v>ccsrv</v>
          </cell>
          <cell r="V88">
            <v>-40</v>
          </cell>
          <cell r="W88">
            <v>-32</v>
          </cell>
          <cell r="Y88">
            <v>-15.999999999999996</v>
          </cell>
          <cell r="AC88" t="str">
            <v>ccsrv</v>
          </cell>
          <cell r="AD88">
            <v>-32</v>
          </cell>
          <cell r="AE88">
            <v>-7.9999999999999982</v>
          </cell>
          <cell r="AG88">
            <v>-7.9999999999999982</v>
          </cell>
        </row>
        <row r="89">
          <cell r="E89" t="str">
            <v>ctrad</v>
          </cell>
          <cell r="F89">
            <v>0</v>
          </cell>
          <cell r="G89">
            <v>0</v>
          </cell>
          <cell r="I89">
            <v>0</v>
          </cell>
          <cell r="M89" t="str">
            <v>ctrad</v>
          </cell>
          <cell r="N89">
            <v>-40</v>
          </cell>
          <cell r="O89">
            <v>-65</v>
          </cell>
          <cell r="Q89">
            <v>-40</v>
          </cell>
          <cell r="U89" t="str">
            <v>ctrad</v>
          </cell>
          <cell r="V89">
            <v>-20</v>
          </cell>
          <cell r="W89">
            <v>-26</v>
          </cell>
          <cell r="Y89">
            <v>-7.9999999999999982</v>
          </cell>
          <cell r="AC89" t="str">
            <v>ctrad</v>
          </cell>
          <cell r="AD89">
            <v>-16</v>
          </cell>
          <cell r="AE89">
            <v>-6.4999999999999982</v>
          </cell>
          <cell r="AG89">
            <v>-3.9999999999999991</v>
          </cell>
        </row>
        <row r="90">
          <cell r="E90" t="str">
            <v>cacco</v>
          </cell>
          <cell r="F90">
            <v>0</v>
          </cell>
          <cell r="G90">
            <v>0</v>
          </cell>
          <cell r="I90">
            <v>0</v>
          </cell>
          <cell r="M90" t="str">
            <v>cacco</v>
          </cell>
          <cell r="N90">
            <v>-90</v>
          </cell>
          <cell r="O90">
            <v>-90</v>
          </cell>
          <cell r="Q90">
            <v>-90</v>
          </cell>
          <cell r="U90" t="str">
            <v>cacco</v>
          </cell>
          <cell r="V90">
            <v>-37</v>
          </cell>
          <cell r="W90">
            <v>-36</v>
          </cell>
          <cell r="Y90">
            <v>-17.999999999999996</v>
          </cell>
          <cell r="AC90" t="str">
            <v>cacco</v>
          </cell>
          <cell r="AD90">
            <v>-11.999999999999998</v>
          </cell>
          <cell r="AE90">
            <v>-8.9999999999999982</v>
          </cell>
          <cell r="AG90">
            <v>-8.9999999999999982</v>
          </cell>
        </row>
        <row r="91">
          <cell r="E91" t="str">
            <v>ccats</v>
          </cell>
          <cell r="F91">
            <v>0</v>
          </cell>
          <cell r="G91">
            <v>0</v>
          </cell>
          <cell r="I91">
            <v>0</v>
          </cell>
          <cell r="M91" t="str">
            <v>ccats</v>
          </cell>
          <cell r="N91">
            <v>-90</v>
          </cell>
          <cell r="O91">
            <v>-90</v>
          </cell>
          <cell r="Q91">
            <v>-90</v>
          </cell>
          <cell r="U91" t="str">
            <v>ccats</v>
          </cell>
          <cell r="V91">
            <v>-36.5</v>
          </cell>
          <cell r="W91">
            <v>-36</v>
          </cell>
          <cell r="Y91">
            <v>-17.999999999999996</v>
          </cell>
          <cell r="AC91" t="str">
            <v>ccats</v>
          </cell>
          <cell r="AD91">
            <v>-10.499999999999998</v>
          </cell>
          <cell r="AE91">
            <v>-8.9999999999999982</v>
          </cell>
          <cell r="AG91">
            <v>-8.9999999999999982</v>
          </cell>
        </row>
        <row r="92">
          <cell r="E92" t="str">
            <v>cptrp</v>
          </cell>
          <cell r="F92">
            <v>0</v>
          </cell>
          <cell r="G92">
            <v>0</v>
          </cell>
          <cell r="I92">
            <v>0</v>
          </cell>
          <cell r="M92" t="str">
            <v>cptrp</v>
          </cell>
          <cell r="N92">
            <v>-65</v>
          </cell>
          <cell r="O92">
            <v>-65</v>
          </cell>
          <cell r="Q92">
            <v>-65</v>
          </cell>
          <cell r="U92" t="str">
            <v>cptrp</v>
          </cell>
          <cell r="V92">
            <v>-28.5</v>
          </cell>
          <cell r="W92">
            <v>-26</v>
          </cell>
          <cell r="Y92">
            <v>-12.999999999999996</v>
          </cell>
          <cell r="AC92" t="str">
            <v>cptrp</v>
          </cell>
          <cell r="AD92">
            <v>-14</v>
          </cell>
          <cell r="AE92">
            <v>-6.4999999999999982</v>
          </cell>
          <cell r="AG92">
            <v>-6.4999999999999982</v>
          </cell>
        </row>
        <row r="93">
          <cell r="E93" t="str">
            <v>cftrp</v>
          </cell>
          <cell r="F93">
            <v>0</v>
          </cell>
          <cell r="G93">
            <v>0</v>
          </cell>
          <cell r="I93">
            <v>0</v>
          </cell>
          <cell r="M93" t="str">
            <v>cftrp</v>
          </cell>
          <cell r="N93">
            <v>-35</v>
          </cell>
          <cell r="O93">
            <v>-65</v>
          </cell>
          <cell r="Q93">
            <v>-40</v>
          </cell>
          <cell r="U93" t="str">
            <v>cftrp</v>
          </cell>
          <cell r="V93">
            <v>-14</v>
          </cell>
          <cell r="W93">
            <v>-26</v>
          </cell>
          <cell r="Y93">
            <v>-7.9999999999999982</v>
          </cell>
          <cell r="AC93" t="str">
            <v>cftrp</v>
          </cell>
          <cell r="AD93">
            <v>-3.4999999999999991</v>
          </cell>
          <cell r="AE93">
            <v>-6.4999999999999982</v>
          </cell>
          <cell r="AG93">
            <v>-3.9999999999999991</v>
          </cell>
        </row>
        <row r="94">
          <cell r="E94" t="str">
            <v>ctrps</v>
          </cell>
          <cell r="F94">
            <v>0</v>
          </cell>
          <cell r="G94">
            <v>0</v>
          </cell>
          <cell r="I94">
            <v>0</v>
          </cell>
          <cell r="M94" t="str">
            <v>ctrps</v>
          </cell>
          <cell r="N94">
            <v>-35</v>
          </cell>
          <cell r="O94">
            <v>-65</v>
          </cell>
          <cell r="Q94">
            <v>-40</v>
          </cell>
          <cell r="U94" t="str">
            <v>ctrps</v>
          </cell>
          <cell r="V94">
            <v>-14</v>
          </cell>
          <cell r="W94">
            <v>-26</v>
          </cell>
          <cell r="Y94">
            <v>-7.9999999999999982</v>
          </cell>
          <cell r="AC94" t="str">
            <v>ctrps</v>
          </cell>
          <cell r="AD94">
            <v>-3.4999999999999991</v>
          </cell>
          <cell r="AE94">
            <v>-6.4999999999999982</v>
          </cell>
          <cell r="AG94">
            <v>-3.9999999999999991</v>
          </cell>
        </row>
        <row r="95">
          <cell r="E95" t="str">
            <v>cpost</v>
          </cell>
          <cell r="F95">
            <v>0</v>
          </cell>
          <cell r="G95">
            <v>0</v>
          </cell>
          <cell r="I95">
            <v>0</v>
          </cell>
          <cell r="M95" t="str">
            <v>cpost</v>
          </cell>
          <cell r="N95">
            <v>25</v>
          </cell>
          <cell r="O95">
            <v>-65</v>
          </cell>
          <cell r="Q95">
            <v>-40</v>
          </cell>
          <cell r="U95" t="str">
            <v>cpost</v>
          </cell>
          <cell r="V95">
            <v>10</v>
          </cell>
          <cell r="W95">
            <v>-26</v>
          </cell>
          <cell r="Y95">
            <v>-7.9999999999999982</v>
          </cell>
          <cell r="AC95" t="str">
            <v>cpost</v>
          </cell>
          <cell r="AD95">
            <v>2.4999999999999996</v>
          </cell>
          <cell r="AE95">
            <v>-6.4999999999999982</v>
          </cell>
          <cell r="AG95">
            <v>-3.9999999999999991</v>
          </cell>
        </row>
        <row r="96">
          <cell r="E96" t="str">
            <v>celcd</v>
          </cell>
          <cell r="F96">
            <v>0</v>
          </cell>
          <cell r="G96">
            <v>0</v>
          </cell>
          <cell r="I96">
            <v>0</v>
          </cell>
          <cell r="M96" t="str">
            <v>celcd</v>
          </cell>
          <cell r="N96">
            <v>0</v>
          </cell>
          <cell r="O96">
            <v>-65</v>
          </cell>
          <cell r="Q96">
            <v>-40</v>
          </cell>
          <cell r="U96" t="str">
            <v>celcd</v>
          </cell>
          <cell r="V96">
            <v>0</v>
          </cell>
          <cell r="W96">
            <v>-26</v>
          </cell>
          <cell r="Y96">
            <v>-7.9999999999999982</v>
          </cell>
          <cell r="AC96" t="str">
            <v>celcd</v>
          </cell>
          <cell r="AD96">
            <v>0</v>
          </cell>
          <cell r="AE96">
            <v>-6.4999999999999982</v>
          </cell>
          <cell r="AG96">
            <v>-3.9999999999999991</v>
          </cell>
        </row>
        <row r="97">
          <cell r="E97" t="str">
            <v>cwatd</v>
          </cell>
          <cell r="F97">
            <v>0</v>
          </cell>
          <cell r="G97">
            <v>0</v>
          </cell>
          <cell r="I97">
            <v>0</v>
          </cell>
          <cell r="M97" t="str">
            <v>cwatd</v>
          </cell>
          <cell r="N97">
            <v>0</v>
          </cell>
          <cell r="O97">
            <v>-65</v>
          </cell>
          <cell r="Q97">
            <v>-40</v>
          </cell>
          <cell r="U97" t="str">
            <v>cwatd</v>
          </cell>
          <cell r="V97">
            <v>0</v>
          </cell>
          <cell r="W97">
            <v>-26</v>
          </cell>
          <cell r="Y97">
            <v>-7.9999999999999982</v>
          </cell>
          <cell r="AC97" t="str">
            <v>cwatd</v>
          </cell>
          <cell r="AD97">
            <v>0</v>
          </cell>
          <cell r="AE97">
            <v>-6.4999999999999982</v>
          </cell>
          <cell r="AG97">
            <v>-3.9999999999999991</v>
          </cell>
        </row>
        <row r="98">
          <cell r="E98" t="str">
            <v>cfins</v>
          </cell>
          <cell r="F98">
            <v>0</v>
          </cell>
          <cell r="G98">
            <v>0</v>
          </cell>
          <cell r="I98">
            <v>0</v>
          </cell>
          <cell r="M98" t="str">
            <v>cfins</v>
          </cell>
          <cell r="N98">
            <v>-5</v>
          </cell>
          <cell r="O98">
            <v>-65</v>
          </cell>
          <cell r="Q98">
            <v>-40</v>
          </cell>
          <cell r="U98" t="str">
            <v>cfins</v>
          </cell>
          <cell r="V98">
            <v>-2</v>
          </cell>
          <cell r="W98">
            <v>-26</v>
          </cell>
          <cell r="Y98">
            <v>-7.9999999999999982</v>
          </cell>
          <cell r="AC98" t="str">
            <v>cfins</v>
          </cell>
          <cell r="AD98">
            <v>-0.49999999999999989</v>
          </cell>
          <cell r="AE98">
            <v>-6.4999999999999982</v>
          </cell>
          <cell r="AG98">
            <v>-3.9999999999999991</v>
          </cell>
        </row>
        <row r="99">
          <cell r="E99" t="str">
            <v>cinsp</v>
          </cell>
          <cell r="F99">
            <v>0</v>
          </cell>
          <cell r="G99">
            <v>0</v>
          </cell>
          <cell r="I99">
            <v>0</v>
          </cell>
          <cell r="M99" t="str">
            <v>cinsp</v>
          </cell>
          <cell r="N99">
            <v>-5</v>
          </cell>
          <cell r="O99">
            <v>-65</v>
          </cell>
          <cell r="Q99">
            <v>-40</v>
          </cell>
          <cell r="U99" t="str">
            <v>cinsp</v>
          </cell>
          <cell r="V99">
            <v>-2</v>
          </cell>
          <cell r="W99">
            <v>-26</v>
          </cell>
          <cell r="Y99">
            <v>-7.9999999999999982</v>
          </cell>
          <cell r="AC99" t="str">
            <v>cinsp</v>
          </cell>
          <cell r="AD99">
            <v>-0.49999999999999989</v>
          </cell>
          <cell r="AE99">
            <v>-6.4999999999999982</v>
          </cell>
          <cell r="AG99">
            <v>-3.9999999999999991</v>
          </cell>
        </row>
        <row r="100">
          <cell r="E100" t="str">
            <v>cofin</v>
          </cell>
          <cell r="F100">
            <v>0</v>
          </cell>
          <cell r="G100">
            <v>0</v>
          </cell>
          <cell r="I100">
            <v>0</v>
          </cell>
          <cell r="M100" t="str">
            <v>cofin</v>
          </cell>
          <cell r="N100">
            <v>-5</v>
          </cell>
          <cell r="O100">
            <v>-65</v>
          </cell>
          <cell r="Q100">
            <v>-40</v>
          </cell>
          <cell r="U100" t="str">
            <v>cofin</v>
          </cell>
          <cell r="V100">
            <v>-2.5</v>
          </cell>
          <cell r="W100">
            <v>-26</v>
          </cell>
          <cell r="Y100">
            <v>-7.9999999999999982</v>
          </cell>
          <cell r="AC100" t="str">
            <v>cofin</v>
          </cell>
          <cell r="AD100">
            <v>-2</v>
          </cell>
          <cell r="AE100">
            <v>-6.4999999999999982</v>
          </cell>
          <cell r="AG100">
            <v>-3.9999999999999991</v>
          </cell>
        </row>
        <row r="101">
          <cell r="E101" t="str">
            <v>creal</v>
          </cell>
          <cell r="F101">
            <v>0</v>
          </cell>
          <cell r="G101">
            <v>0</v>
          </cell>
          <cell r="I101">
            <v>0</v>
          </cell>
          <cell r="M101" t="str">
            <v>creal</v>
          </cell>
          <cell r="N101">
            <v>-25</v>
          </cell>
          <cell r="O101">
            <v>-65</v>
          </cell>
          <cell r="Q101">
            <v>-40</v>
          </cell>
          <cell r="U101" t="str">
            <v>creal</v>
          </cell>
          <cell r="V101">
            <v>-10</v>
          </cell>
          <cell r="W101">
            <v>-26</v>
          </cell>
          <cell r="Y101">
            <v>-7.9999999999999982</v>
          </cell>
          <cell r="AC101" t="str">
            <v>creal</v>
          </cell>
          <cell r="AD101">
            <v>-2.4999999999999996</v>
          </cell>
          <cell r="AE101">
            <v>-6.4999999999999982</v>
          </cell>
          <cell r="AG101">
            <v>-3.9999999999999991</v>
          </cell>
        </row>
        <row r="102">
          <cell r="E102" t="str">
            <v>crent</v>
          </cell>
          <cell r="F102">
            <v>0</v>
          </cell>
          <cell r="G102">
            <v>0</v>
          </cell>
          <cell r="I102">
            <v>0</v>
          </cell>
          <cell r="M102" t="str">
            <v>crent</v>
          </cell>
          <cell r="N102">
            <v>-60</v>
          </cell>
          <cell r="O102">
            <v>-65</v>
          </cell>
          <cell r="Q102">
            <v>-60</v>
          </cell>
          <cell r="U102" t="str">
            <v>crent</v>
          </cell>
          <cell r="V102">
            <v>-24</v>
          </cell>
          <cell r="W102">
            <v>-26</v>
          </cell>
          <cell r="Y102">
            <v>-11.999999999999996</v>
          </cell>
          <cell r="AC102" t="str">
            <v>crent</v>
          </cell>
          <cell r="AD102">
            <v>-5.9999999999999982</v>
          </cell>
          <cell r="AE102">
            <v>-6.4999999999999982</v>
          </cell>
          <cell r="AG102">
            <v>-5.9999999999999982</v>
          </cell>
        </row>
        <row r="103">
          <cell r="E103" t="str">
            <v>crsea</v>
          </cell>
          <cell r="F103">
            <v>0</v>
          </cell>
          <cell r="G103">
            <v>0</v>
          </cell>
          <cell r="I103">
            <v>0</v>
          </cell>
          <cell r="M103" t="str">
            <v>crsea</v>
          </cell>
          <cell r="N103">
            <v>-50</v>
          </cell>
          <cell r="O103">
            <v>-65</v>
          </cell>
          <cell r="Q103">
            <v>-50</v>
          </cell>
          <cell r="U103" t="str">
            <v>crsea</v>
          </cell>
          <cell r="V103">
            <v>-25</v>
          </cell>
          <cell r="W103">
            <v>-26</v>
          </cell>
          <cell r="Y103">
            <v>-9.9999999999999982</v>
          </cell>
          <cell r="AC103" t="str">
            <v>crsea</v>
          </cell>
          <cell r="AD103">
            <v>-20</v>
          </cell>
          <cell r="AE103">
            <v>-6.4999999999999982</v>
          </cell>
          <cell r="AG103">
            <v>-4.9999999999999991</v>
          </cell>
        </row>
        <row r="104">
          <cell r="E104" t="str">
            <v>clacc</v>
          </cell>
          <cell r="F104">
            <v>0</v>
          </cell>
          <cell r="G104">
            <v>0</v>
          </cell>
          <cell r="I104">
            <v>0</v>
          </cell>
          <cell r="M104" t="str">
            <v>clacc</v>
          </cell>
          <cell r="N104">
            <v>-25</v>
          </cell>
          <cell r="O104">
            <v>-65</v>
          </cell>
          <cell r="Q104">
            <v>-40</v>
          </cell>
          <cell r="U104" t="str">
            <v>clacc</v>
          </cell>
          <cell r="V104">
            <v>-10</v>
          </cell>
          <cell r="W104">
            <v>-26</v>
          </cell>
          <cell r="Y104">
            <v>-7.9999999999999982</v>
          </cell>
          <cell r="AC104" t="str">
            <v>clacc</v>
          </cell>
          <cell r="AD104">
            <v>-2.4999999999999996</v>
          </cell>
          <cell r="AE104">
            <v>-6.4999999999999982</v>
          </cell>
          <cell r="AG104">
            <v>-3.9999999999999991</v>
          </cell>
        </row>
        <row r="105">
          <cell r="E105" t="str">
            <v>cobus</v>
          </cell>
          <cell r="F105">
            <v>0</v>
          </cell>
          <cell r="G105">
            <v>0</v>
          </cell>
          <cell r="I105">
            <v>0</v>
          </cell>
          <cell r="M105" t="str">
            <v>cobus</v>
          </cell>
          <cell r="N105">
            <v>-10</v>
          </cell>
          <cell r="O105">
            <v>-65</v>
          </cell>
          <cell r="Q105">
            <v>-40</v>
          </cell>
          <cell r="U105" t="str">
            <v>cobus</v>
          </cell>
          <cell r="V105">
            <v>-4.5</v>
          </cell>
          <cell r="W105">
            <v>-26</v>
          </cell>
          <cell r="Y105">
            <v>-7.9999999999999982</v>
          </cell>
          <cell r="AC105" t="str">
            <v>cobus</v>
          </cell>
          <cell r="AD105">
            <v>-2.5</v>
          </cell>
          <cell r="AE105">
            <v>-6.4999999999999982</v>
          </cell>
          <cell r="AG105">
            <v>-3.9999999999999991</v>
          </cell>
        </row>
        <row r="106">
          <cell r="E106" t="str">
            <v>ctelc</v>
          </cell>
          <cell r="F106">
            <v>0</v>
          </cell>
          <cell r="G106">
            <v>0</v>
          </cell>
          <cell r="I106">
            <v>0</v>
          </cell>
          <cell r="M106" t="str">
            <v>ctelc</v>
          </cell>
          <cell r="N106">
            <v>5</v>
          </cell>
          <cell r="O106">
            <v>-65</v>
          </cell>
          <cell r="Q106">
            <v>-40</v>
          </cell>
          <cell r="U106" t="str">
            <v>ctelc</v>
          </cell>
          <cell r="V106">
            <v>2</v>
          </cell>
          <cell r="W106">
            <v>-26</v>
          </cell>
          <cell r="Y106">
            <v>-7.9999999999999982</v>
          </cell>
          <cell r="AC106" t="str">
            <v>ctelc</v>
          </cell>
          <cell r="AD106">
            <v>0.49999999999999989</v>
          </cell>
          <cell r="AE106">
            <v>-6.4999999999999982</v>
          </cell>
          <cell r="AG106">
            <v>-3.9999999999999991</v>
          </cell>
        </row>
        <row r="107">
          <cell r="E107" t="str">
            <v>csupp</v>
          </cell>
          <cell r="F107">
            <v>0</v>
          </cell>
          <cell r="G107">
            <v>0</v>
          </cell>
          <cell r="I107">
            <v>0</v>
          </cell>
          <cell r="M107" t="str">
            <v>csupp</v>
          </cell>
          <cell r="N107">
            <v>-25</v>
          </cell>
          <cell r="O107">
            <v>-65</v>
          </cell>
          <cell r="Q107">
            <v>-40</v>
          </cell>
          <cell r="U107" t="str">
            <v>csupp</v>
          </cell>
          <cell r="V107">
            <v>-10</v>
          </cell>
          <cell r="W107">
            <v>-26</v>
          </cell>
          <cell r="Y107">
            <v>-7.9999999999999982</v>
          </cell>
          <cell r="AC107" t="str">
            <v>csupp</v>
          </cell>
          <cell r="AD107">
            <v>-2.4999999999999996</v>
          </cell>
          <cell r="AE107">
            <v>-6.4999999999999982</v>
          </cell>
          <cell r="AG107">
            <v>-3.9999999999999991</v>
          </cell>
        </row>
        <row r="108">
          <cell r="E108" t="str">
            <v>cmnfs</v>
          </cell>
          <cell r="F108">
            <v>0</v>
          </cell>
          <cell r="G108">
            <v>0</v>
          </cell>
          <cell r="I108">
            <v>0</v>
          </cell>
          <cell r="M108" t="str">
            <v>cmnfs</v>
          </cell>
          <cell r="N108">
            <v>-25</v>
          </cell>
          <cell r="O108">
            <v>-65</v>
          </cell>
          <cell r="Q108">
            <v>-40</v>
          </cell>
          <cell r="U108" t="str">
            <v>cmnfs</v>
          </cell>
          <cell r="V108">
            <v>-12.5</v>
          </cell>
          <cell r="W108">
            <v>-26</v>
          </cell>
          <cell r="Y108">
            <v>-7.9999999999999982</v>
          </cell>
          <cell r="AC108" t="str">
            <v>cmnfs</v>
          </cell>
          <cell r="AD108">
            <v>-10</v>
          </cell>
          <cell r="AE108">
            <v>-6.4999999999999982</v>
          </cell>
          <cell r="AG108">
            <v>-3.9999999999999991</v>
          </cell>
        </row>
        <row r="109">
          <cell r="E109" t="str">
            <v>cpuba</v>
          </cell>
          <cell r="F109">
            <v>0</v>
          </cell>
          <cell r="G109">
            <v>0</v>
          </cell>
          <cell r="I109">
            <v>0</v>
          </cell>
          <cell r="M109" t="str">
            <v>cpuba</v>
          </cell>
          <cell r="N109">
            <v>0</v>
          </cell>
          <cell r="O109">
            <v>-65</v>
          </cell>
          <cell r="Q109">
            <v>-40</v>
          </cell>
          <cell r="U109" t="str">
            <v>cpuba</v>
          </cell>
          <cell r="V109">
            <v>0</v>
          </cell>
          <cell r="W109">
            <v>-26</v>
          </cell>
          <cell r="Y109">
            <v>-7.9999999999999982</v>
          </cell>
          <cell r="AC109" t="str">
            <v>cpuba</v>
          </cell>
          <cell r="AD109">
            <v>0</v>
          </cell>
          <cell r="AE109">
            <v>-6.4999999999999982</v>
          </cell>
          <cell r="AG109">
            <v>-3.9999999999999991</v>
          </cell>
        </row>
        <row r="110">
          <cell r="E110" t="str">
            <v>ceduc</v>
          </cell>
          <cell r="F110">
            <v>0</v>
          </cell>
          <cell r="G110">
            <v>0</v>
          </cell>
          <cell r="I110">
            <v>0</v>
          </cell>
          <cell r="M110" t="str">
            <v>ceduc</v>
          </cell>
          <cell r="N110">
            <v>-50</v>
          </cell>
          <cell r="O110">
            <v>-65</v>
          </cell>
          <cell r="Q110">
            <v>-50</v>
          </cell>
          <cell r="U110" t="str">
            <v>ceduc</v>
          </cell>
          <cell r="V110">
            <v>-20</v>
          </cell>
          <cell r="W110">
            <v>-26</v>
          </cell>
          <cell r="Y110">
            <v>-9.9999999999999982</v>
          </cell>
          <cell r="AC110" t="str">
            <v>ceduc</v>
          </cell>
          <cell r="AD110">
            <v>-4.9999999999999991</v>
          </cell>
          <cell r="AE110">
            <v>-6.4999999999999982</v>
          </cell>
          <cell r="AG110">
            <v>-4.9999999999999991</v>
          </cell>
        </row>
        <row r="111">
          <cell r="E111" t="str">
            <v>cheal</v>
          </cell>
          <cell r="F111">
            <v>0</v>
          </cell>
          <cell r="G111">
            <v>0</v>
          </cell>
          <cell r="I111">
            <v>0</v>
          </cell>
          <cell r="M111" t="str">
            <v>cheal</v>
          </cell>
          <cell r="N111">
            <v>15</v>
          </cell>
          <cell r="O111">
            <v>-65</v>
          </cell>
          <cell r="Q111">
            <v>-40</v>
          </cell>
          <cell r="U111" t="str">
            <v>cheal</v>
          </cell>
          <cell r="V111">
            <v>6</v>
          </cell>
          <cell r="W111">
            <v>-26</v>
          </cell>
          <cell r="Y111">
            <v>-7.9999999999999982</v>
          </cell>
          <cell r="AC111" t="str">
            <v>cheal</v>
          </cell>
          <cell r="AD111">
            <v>1.4999999999999996</v>
          </cell>
          <cell r="AE111">
            <v>-6.4999999999999982</v>
          </cell>
          <cell r="AG111">
            <v>-3.9999999999999991</v>
          </cell>
        </row>
        <row r="112">
          <cell r="E112" t="str">
            <v>cosrv</v>
          </cell>
          <cell r="F112">
            <v>0</v>
          </cell>
          <cell r="G112">
            <v>0</v>
          </cell>
          <cell r="I112">
            <v>0</v>
          </cell>
          <cell r="M112" t="str">
            <v>cosrv</v>
          </cell>
          <cell r="N112">
            <v>-70</v>
          </cell>
          <cell r="O112">
            <v>-70</v>
          </cell>
          <cell r="Q112">
            <v>-70</v>
          </cell>
          <cell r="U112" t="str">
            <v>cosrv</v>
          </cell>
          <cell r="V112">
            <v>-28</v>
          </cell>
          <cell r="W112">
            <v>-28</v>
          </cell>
          <cell r="Y112">
            <v>-13.999999999999996</v>
          </cell>
          <cell r="AC112" t="str">
            <v>cosrv</v>
          </cell>
          <cell r="AD112">
            <v>-6.9999999999999982</v>
          </cell>
          <cell r="AE112">
            <v>-6.9999999999999982</v>
          </cell>
          <cell r="AG112">
            <v>-6.9999999999999982</v>
          </cell>
        </row>
      </sheetData>
      <sheetData sheetId="6" refreshError="1"/>
      <sheetData sheetId="7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Dirk van Seventer" id="{A2861D3E-EF0E-41CC-BF5B-D5D6A23BCFE4}" userId="4be6aa6d9f2d7f1e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" dT="2019-04-27T12:44:17.81" personId="{A2861D3E-EF0E-41CC-BF5B-D5D6A23BCFE4}" id="{40AC629B-CE36-4C17-920D-293B53E80F7E}">
    <text>Table 4, p11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hyperlink" Target="http://www.tips.org.za/research-archive/trade-and-industry/centre-for-real-economy-study-crest/item/324-an-econometric-analysis-of-labour-demand-at-an-industry-level-in-south-africa" TargetMode="External"/><Relationship Id="rId4" Type="http://schemas.microsoft.com/office/2017/10/relationships/threadedComment" Target="../threadedComments/threadedComment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31788-62D2-4020-AC85-D4DA61DDF4F8}">
  <sheetPr>
    <tabColor theme="7" tint="0.39997558519241921"/>
  </sheetPr>
  <dimension ref="A1:Q207"/>
  <sheetViews>
    <sheetView workbookViewId="0">
      <pane ySplit="12" topLeftCell="A22" activePane="bottomLeft" state="frozen"/>
      <selection activeCell="J55" sqref="J55"/>
      <selection pane="bottomLeft" activeCell="F28" sqref="F28"/>
    </sheetView>
  </sheetViews>
  <sheetFormatPr defaultRowHeight="12.75" x14ac:dyDescent="0.2"/>
  <cols>
    <col min="1" max="1" width="14.28515625" style="2" bestFit="1" customWidth="1"/>
    <col min="2" max="2" width="51.85546875" style="2" bestFit="1" customWidth="1"/>
    <col min="3" max="3" width="9.140625" style="2"/>
    <col min="4" max="4" width="35.5703125" style="2" bestFit="1" customWidth="1"/>
    <col min="5" max="5" width="7.42578125" style="2" customWidth="1"/>
    <col min="6" max="6" width="16.28515625" style="2" bestFit="1" customWidth="1"/>
    <col min="7" max="7" width="34.28515625" style="2" bestFit="1" customWidth="1"/>
    <col min="8" max="11" width="9.140625" style="2"/>
    <col min="12" max="12" width="41" style="2" bestFit="1" customWidth="1"/>
    <col min="13" max="17" width="9.140625" style="256"/>
    <col min="18" max="16384" width="9.140625" style="2"/>
  </cols>
  <sheetData>
    <row r="1" spans="1:13" x14ac:dyDescent="0.2">
      <c r="A1" s="1" t="str">
        <f>CONCATENATE(C5," ",C4," SAM")</f>
        <v>2015 South Africa SAM</v>
      </c>
      <c r="B1" s="1"/>
    </row>
    <row r="3" spans="1:13" x14ac:dyDescent="0.2">
      <c r="B3" s="2" t="s">
        <v>132</v>
      </c>
    </row>
    <row r="4" spans="1:13" x14ac:dyDescent="0.2">
      <c r="B4" s="2" t="s">
        <v>133</v>
      </c>
      <c r="C4" s="3" t="s">
        <v>134</v>
      </c>
    </row>
    <row r="5" spans="1:13" x14ac:dyDescent="0.2">
      <c r="B5" s="2" t="s">
        <v>135</v>
      </c>
      <c r="C5" s="3">
        <v>2015</v>
      </c>
    </row>
    <row r="6" spans="1:13" x14ac:dyDescent="0.2">
      <c r="B6" s="2" t="s">
        <v>136</v>
      </c>
      <c r="C6" s="3" t="s">
        <v>137</v>
      </c>
    </row>
    <row r="7" spans="1:13" x14ac:dyDescent="0.2">
      <c r="C7" s="3"/>
    </row>
    <row r="8" spans="1:13" x14ac:dyDescent="0.2">
      <c r="B8" s="2" t="s">
        <v>138</v>
      </c>
      <c r="C8" s="4"/>
    </row>
    <row r="10" spans="1:13" x14ac:dyDescent="0.2">
      <c r="A10" s="5" t="s">
        <v>139</v>
      </c>
      <c r="B10" s="5"/>
      <c r="M10" s="257"/>
    </row>
    <row r="11" spans="1:13" x14ac:dyDescent="0.2">
      <c r="A11" s="1" t="s">
        <v>140</v>
      </c>
      <c r="B11" s="1" t="s">
        <v>141</v>
      </c>
      <c r="C11" s="2" t="s">
        <v>608</v>
      </c>
      <c r="F11" s="90" t="s">
        <v>773</v>
      </c>
      <c r="G11" s="90" t="s">
        <v>141</v>
      </c>
    </row>
    <row r="12" spans="1:13" ht="15" x14ac:dyDescent="0.25">
      <c r="A12" s="6" t="s">
        <v>3</v>
      </c>
      <c r="B12" s="2" t="s">
        <v>142</v>
      </c>
      <c r="C12" s="2" t="s">
        <v>620</v>
      </c>
      <c r="D12" s="7" t="s">
        <v>597</v>
      </c>
      <c r="F12" s="258" t="s">
        <v>774</v>
      </c>
    </row>
    <row r="13" spans="1:13" ht="15" x14ac:dyDescent="0.25">
      <c r="A13" s="6" t="s">
        <v>4</v>
      </c>
      <c r="B13" s="2" t="s">
        <v>143</v>
      </c>
      <c r="C13" s="2" t="str">
        <f>C12</f>
        <v>Agr&amp;ff</v>
      </c>
      <c r="D13" s="7" t="s">
        <v>597</v>
      </c>
      <c r="F13" s="258" t="s">
        <v>775</v>
      </c>
    </row>
    <row r="14" spans="1:13" ht="15" x14ac:dyDescent="0.25">
      <c r="A14" s="6" t="s">
        <v>5</v>
      </c>
      <c r="B14" s="2" t="s">
        <v>144</v>
      </c>
      <c r="C14" s="2" t="str">
        <f t="shared" ref="C14:C73" si="0">C13</f>
        <v>Agr&amp;ff</v>
      </c>
      <c r="D14" s="7" t="s">
        <v>597</v>
      </c>
      <c r="F14" s="258" t="s">
        <v>736</v>
      </c>
      <c r="G14" s="2" t="s">
        <v>779</v>
      </c>
    </row>
    <row r="15" spans="1:13" ht="15" x14ac:dyDescent="0.25">
      <c r="A15" s="6" t="s">
        <v>6</v>
      </c>
      <c r="B15" s="2" t="s">
        <v>145</v>
      </c>
      <c r="C15" s="2" t="s">
        <v>611</v>
      </c>
      <c r="D15" s="7" t="s">
        <v>598</v>
      </c>
      <c r="F15" s="258" t="s">
        <v>780</v>
      </c>
      <c r="G15" s="2" t="s">
        <v>781</v>
      </c>
    </row>
    <row r="16" spans="1:13" ht="15" x14ac:dyDescent="0.25">
      <c r="A16" s="6" t="s">
        <v>264</v>
      </c>
      <c r="B16" s="2" t="s">
        <v>277</v>
      </c>
      <c r="C16" s="2" t="str">
        <f t="shared" si="0"/>
        <v>Mining</v>
      </c>
      <c r="D16" s="7" t="s">
        <v>598</v>
      </c>
      <c r="F16" s="258" t="s">
        <v>782</v>
      </c>
      <c r="G16" s="2" t="s">
        <v>783</v>
      </c>
    </row>
    <row r="17" spans="1:7" ht="15" x14ac:dyDescent="0.25">
      <c r="A17" s="6" t="s">
        <v>7</v>
      </c>
      <c r="B17" s="2" t="s">
        <v>146</v>
      </c>
      <c r="C17" s="2" t="str">
        <f t="shared" si="0"/>
        <v>Mining</v>
      </c>
      <c r="D17" s="7" t="s">
        <v>598</v>
      </c>
      <c r="F17" s="258" t="s">
        <v>784</v>
      </c>
      <c r="G17" s="2" t="s">
        <v>785</v>
      </c>
    </row>
    <row r="18" spans="1:7" ht="15" x14ac:dyDescent="0.25">
      <c r="A18" s="6" t="s">
        <v>8</v>
      </c>
      <c r="B18" s="2" t="s">
        <v>147</v>
      </c>
      <c r="C18" s="2" t="str">
        <f t="shared" si="0"/>
        <v>Mining</v>
      </c>
      <c r="D18" s="7" t="s">
        <v>598</v>
      </c>
      <c r="F18" s="258" t="s">
        <v>786</v>
      </c>
      <c r="G18" s="2" t="s">
        <v>787</v>
      </c>
    </row>
    <row r="19" spans="1:7" ht="15" x14ac:dyDescent="0.25">
      <c r="A19" s="6" t="s">
        <v>9</v>
      </c>
      <c r="B19" s="2" t="s">
        <v>148</v>
      </c>
      <c r="C19" s="2" t="s">
        <v>612</v>
      </c>
      <c r="D19" s="7" t="s">
        <v>599</v>
      </c>
      <c r="F19" s="258" t="s">
        <v>788</v>
      </c>
      <c r="G19" s="2" t="s">
        <v>789</v>
      </c>
    </row>
    <row r="20" spans="1:7" ht="15" x14ac:dyDescent="0.25">
      <c r="A20" s="6" t="s">
        <v>10</v>
      </c>
      <c r="B20" s="2" t="s">
        <v>149</v>
      </c>
      <c r="C20" s="2" t="str">
        <f t="shared" si="0"/>
        <v>Manufc</v>
      </c>
      <c r="D20" s="7" t="s">
        <v>599</v>
      </c>
      <c r="F20" s="258" t="s">
        <v>790</v>
      </c>
      <c r="G20" s="2" t="s">
        <v>791</v>
      </c>
    </row>
    <row r="21" spans="1:7" ht="15" x14ac:dyDescent="0.25">
      <c r="A21" s="6" t="s">
        <v>11</v>
      </c>
      <c r="B21" s="2" t="s">
        <v>150</v>
      </c>
      <c r="C21" s="2" t="str">
        <f t="shared" si="0"/>
        <v>Manufc</v>
      </c>
      <c r="D21" s="7" t="s">
        <v>599</v>
      </c>
      <c r="F21" s="258" t="s">
        <v>792</v>
      </c>
      <c r="G21" s="2" t="s">
        <v>793</v>
      </c>
    </row>
    <row r="22" spans="1:7" ht="15" x14ac:dyDescent="0.25">
      <c r="A22" s="6" t="s">
        <v>12</v>
      </c>
      <c r="B22" s="2" t="s">
        <v>151</v>
      </c>
      <c r="C22" s="2" t="str">
        <f t="shared" si="0"/>
        <v>Manufc</v>
      </c>
      <c r="D22" s="7" t="s">
        <v>599</v>
      </c>
      <c r="F22" s="258" t="s">
        <v>794</v>
      </c>
      <c r="G22" s="2" t="s">
        <v>795</v>
      </c>
    </row>
    <row r="23" spans="1:7" ht="15" x14ac:dyDescent="0.25">
      <c r="A23" s="6" t="s">
        <v>13</v>
      </c>
      <c r="B23" s="2" t="s">
        <v>152</v>
      </c>
      <c r="C23" s="2" t="str">
        <f t="shared" si="0"/>
        <v>Manufc</v>
      </c>
      <c r="D23" s="7" t="s">
        <v>599</v>
      </c>
      <c r="F23" s="258" t="s">
        <v>796</v>
      </c>
      <c r="G23" s="2" t="s">
        <v>797</v>
      </c>
    </row>
    <row r="24" spans="1:7" ht="15" x14ac:dyDescent="0.25">
      <c r="A24" s="6" t="s">
        <v>14</v>
      </c>
      <c r="B24" s="2" t="s">
        <v>153</v>
      </c>
      <c r="C24" s="2" t="str">
        <f t="shared" si="0"/>
        <v>Manufc</v>
      </c>
      <c r="D24" s="7" t="s">
        <v>599</v>
      </c>
      <c r="F24" s="258" t="s">
        <v>798</v>
      </c>
      <c r="G24" s="2" t="s">
        <v>799</v>
      </c>
    </row>
    <row r="25" spans="1:7" ht="15" x14ac:dyDescent="0.25">
      <c r="A25" s="6" t="s">
        <v>15</v>
      </c>
      <c r="B25" s="2" t="s">
        <v>154</v>
      </c>
      <c r="C25" s="2" t="str">
        <f t="shared" si="0"/>
        <v>Manufc</v>
      </c>
      <c r="D25" s="7" t="s">
        <v>599</v>
      </c>
      <c r="F25" s="258" t="s">
        <v>800</v>
      </c>
      <c r="G25" s="2" t="s">
        <v>801</v>
      </c>
    </row>
    <row r="26" spans="1:7" ht="15" x14ac:dyDescent="0.25">
      <c r="A26" s="6" t="s">
        <v>16</v>
      </c>
      <c r="B26" s="2" t="s">
        <v>155</v>
      </c>
      <c r="C26" s="2" t="str">
        <f t="shared" si="0"/>
        <v>Manufc</v>
      </c>
      <c r="D26" s="7" t="s">
        <v>599</v>
      </c>
      <c r="F26" s="258" t="s">
        <v>802</v>
      </c>
      <c r="G26" s="2" t="s">
        <v>803</v>
      </c>
    </row>
    <row r="27" spans="1:7" ht="15" x14ac:dyDescent="0.25">
      <c r="A27" s="6" t="s">
        <v>17</v>
      </c>
      <c r="B27" s="2" t="s">
        <v>156</v>
      </c>
      <c r="C27" s="2" t="str">
        <f t="shared" si="0"/>
        <v>Manufc</v>
      </c>
      <c r="D27" s="7" t="s">
        <v>599</v>
      </c>
      <c r="F27" s="258" t="s">
        <v>804</v>
      </c>
      <c r="G27" s="2" t="s">
        <v>805</v>
      </c>
    </row>
    <row r="28" spans="1:7" ht="15" x14ac:dyDescent="0.25">
      <c r="A28" s="6" t="s">
        <v>18</v>
      </c>
      <c r="B28" s="2" t="s">
        <v>157</v>
      </c>
      <c r="C28" s="2" t="str">
        <f t="shared" si="0"/>
        <v>Manufc</v>
      </c>
      <c r="D28" s="7" t="s">
        <v>599</v>
      </c>
      <c r="F28" s="258" t="s">
        <v>263</v>
      </c>
      <c r="G28" s="2" t="s">
        <v>776</v>
      </c>
    </row>
    <row r="29" spans="1:7" ht="15" x14ac:dyDescent="0.25">
      <c r="A29" s="6" t="s">
        <v>19</v>
      </c>
      <c r="B29" s="2" t="s">
        <v>158</v>
      </c>
      <c r="C29" s="2" t="str">
        <f t="shared" si="0"/>
        <v>Manufc</v>
      </c>
      <c r="D29" s="7" t="s">
        <v>599</v>
      </c>
      <c r="F29" s="258" t="s">
        <v>777</v>
      </c>
      <c r="G29" s="2" t="s">
        <v>778</v>
      </c>
    </row>
    <row r="30" spans="1:7" ht="15" x14ac:dyDescent="0.25">
      <c r="A30" s="6" t="s">
        <v>20</v>
      </c>
      <c r="B30" s="2" t="s">
        <v>159</v>
      </c>
      <c r="C30" s="2" t="str">
        <f t="shared" si="0"/>
        <v>Manufc</v>
      </c>
      <c r="D30" s="7" t="s">
        <v>599</v>
      </c>
      <c r="F30" s="258" t="s">
        <v>806</v>
      </c>
      <c r="G30" s="2" t="s">
        <v>807</v>
      </c>
    </row>
    <row r="31" spans="1:7" ht="15" x14ac:dyDescent="0.25">
      <c r="A31" s="6" t="s">
        <v>21</v>
      </c>
      <c r="B31" s="2" t="s">
        <v>160</v>
      </c>
      <c r="C31" s="2" t="str">
        <f t="shared" si="0"/>
        <v>Manufc</v>
      </c>
      <c r="D31" s="7" t="s">
        <v>599</v>
      </c>
      <c r="F31" s="258"/>
    </row>
    <row r="32" spans="1:7" ht="13.5" x14ac:dyDescent="0.2">
      <c r="A32" s="6" t="s">
        <v>22</v>
      </c>
      <c r="B32" s="2" t="s">
        <v>161</v>
      </c>
      <c r="C32" s="2" t="str">
        <f t="shared" si="0"/>
        <v>Manufc</v>
      </c>
      <c r="D32" s="7" t="s">
        <v>599</v>
      </c>
    </row>
    <row r="33" spans="1:4" ht="13.5" x14ac:dyDescent="0.2">
      <c r="A33" s="6" t="s">
        <v>23</v>
      </c>
      <c r="B33" s="2" t="s">
        <v>162</v>
      </c>
      <c r="C33" s="2" t="str">
        <f t="shared" si="0"/>
        <v>Manufc</v>
      </c>
      <c r="D33" s="7" t="s">
        <v>599</v>
      </c>
    </row>
    <row r="34" spans="1:4" ht="13.5" x14ac:dyDescent="0.2">
      <c r="A34" s="6" t="s">
        <v>24</v>
      </c>
      <c r="B34" s="2" t="s">
        <v>163</v>
      </c>
      <c r="C34" s="2" t="str">
        <f t="shared" si="0"/>
        <v>Manufc</v>
      </c>
      <c r="D34" s="7" t="s">
        <v>599</v>
      </c>
    </row>
    <row r="35" spans="1:4" ht="13.5" x14ac:dyDescent="0.2">
      <c r="A35" s="6" t="s">
        <v>25</v>
      </c>
      <c r="B35" s="2" t="s">
        <v>164</v>
      </c>
      <c r="C35" s="2" t="str">
        <f t="shared" si="0"/>
        <v>Manufc</v>
      </c>
      <c r="D35" s="7" t="s">
        <v>599</v>
      </c>
    </row>
    <row r="36" spans="1:4" ht="13.5" x14ac:dyDescent="0.2">
      <c r="A36" s="6" t="s">
        <v>26</v>
      </c>
      <c r="B36" s="2" t="s">
        <v>165</v>
      </c>
      <c r="C36" s="2" t="str">
        <f t="shared" si="0"/>
        <v>Manufc</v>
      </c>
      <c r="D36" s="7" t="s">
        <v>599</v>
      </c>
    </row>
    <row r="37" spans="1:4" ht="13.5" x14ac:dyDescent="0.2">
      <c r="A37" s="6" t="s">
        <v>27</v>
      </c>
      <c r="B37" s="2" t="s">
        <v>166</v>
      </c>
      <c r="C37" s="2" t="str">
        <f t="shared" si="0"/>
        <v>Manufc</v>
      </c>
      <c r="D37" s="7" t="s">
        <v>599</v>
      </c>
    </row>
    <row r="38" spans="1:4" ht="13.5" x14ac:dyDescent="0.2">
      <c r="A38" s="6" t="s">
        <v>28</v>
      </c>
      <c r="B38" s="2" t="s">
        <v>167</v>
      </c>
      <c r="C38" s="2" t="str">
        <f t="shared" si="0"/>
        <v>Manufc</v>
      </c>
      <c r="D38" s="7" t="s">
        <v>599</v>
      </c>
    </row>
    <row r="39" spans="1:4" ht="13.5" x14ac:dyDescent="0.2">
      <c r="A39" s="6" t="s">
        <v>29</v>
      </c>
      <c r="B39" s="2" t="s">
        <v>168</v>
      </c>
      <c r="C39" s="2" t="str">
        <f t="shared" si="0"/>
        <v>Manufc</v>
      </c>
      <c r="D39" s="7" t="s">
        <v>599</v>
      </c>
    </row>
    <row r="40" spans="1:4" ht="13.5" x14ac:dyDescent="0.2">
      <c r="A40" s="6" t="s">
        <v>30</v>
      </c>
      <c r="B40" s="2" t="s">
        <v>169</v>
      </c>
      <c r="C40" s="2" t="str">
        <f t="shared" si="0"/>
        <v>Manufc</v>
      </c>
      <c r="D40" s="7" t="s">
        <v>599</v>
      </c>
    </row>
    <row r="41" spans="1:4" ht="13.5" x14ac:dyDescent="0.2">
      <c r="A41" s="6" t="s">
        <v>31</v>
      </c>
      <c r="B41" s="2" t="s">
        <v>170</v>
      </c>
      <c r="C41" s="2" t="str">
        <f t="shared" si="0"/>
        <v>Manufc</v>
      </c>
      <c r="D41" s="7" t="s">
        <v>599</v>
      </c>
    </row>
    <row r="42" spans="1:4" ht="13.5" x14ac:dyDescent="0.2">
      <c r="A42" s="6" t="s">
        <v>32</v>
      </c>
      <c r="B42" s="2" t="s">
        <v>171</v>
      </c>
      <c r="C42" s="2" t="str">
        <f t="shared" si="0"/>
        <v>Manufc</v>
      </c>
      <c r="D42" s="7" t="s">
        <v>599</v>
      </c>
    </row>
    <row r="43" spans="1:4" ht="13.5" x14ac:dyDescent="0.2">
      <c r="A43" s="6" t="s">
        <v>33</v>
      </c>
      <c r="B43" s="2" t="s">
        <v>172</v>
      </c>
      <c r="C43" s="2" t="str">
        <f t="shared" si="0"/>
        <v>Manufc</v>
      </c>
      <c r="D43" s="7" t="s">
        <v>599</v>
      </c>
    </row>
    <row r="44" spans="1:4" ht="13.5" x14ac:dyDescent="0.2">
      <c r="A44" s="6" t="s">
        <v>34</v>
      </c>
      <c r="B44" s="2" t="s">
        <v>173</v>
      </c>
      <c r="C44" s="2" t="str">
        <f t="shared" si="0"/>
        <v>Manufc</v>
      </c>
      <c r="D44" s="7" t="s">
        <v>599</v>
      </c>
    </row>
    <row r="45" spans="1:4" ht="13.5" x14ac:dyDescent="0.2">
      <c r="A45" s="6" t="s">
        <v>35</v>
      </c>
      <c r="B45" s="2" t="s">
        <v>174</v>
      </c>
      <c r="C45" s="2" t="str">
        <f t="shared" si="0"/>
        <v>Manufc</v>
      </c>
      <c r="D45" s="7" t="s">
        <v>599</v>
      </c>
    </row>
    <row r="46" spans="1:4" ht="13.5" x14ac:dyDescent="0.2">
      <c r="A46" s="6" t="s">
        <v>36</v>
      </c>
      <c r="B46" s="2" t="s">
        <v>175</v>
      </c>
      <c r="C46" s="2" t="s">
        <v>613</v>
      </c>
      <c r="D46" s="7" t="s">
        <v>600</v>
      </c>
    </row>
    <row r="47" spans="1:4" ht="13.5" x14ac:dyDescent="0.2">
      <c r="A47" s="6" t="s">
        <v>37</v>
      </c>
      <c r="B47" s="2" t="s">
        <v>176</v>
      </c>
      <c r="C47" s="2" t="str">
        <f t="shared" si="0"/>
        <v>Utilit</v>
      </c>
      <c r="D47" s="7" t="s">
        <v>600</v>
      </c>
    </row>
    <row r="48" spans="1:4" ht="13.5" x14ac:dyDescent="0.2">
      <c r="A48" s="6" t="s">
        <v>38</v>
      </c>
      <c r="B48" s="2" t="s">
        <v>177</v>
      </c>
      <c r="C48" s="2" t="s">
        <v>606</v>
      </c>
      <c r="D48" s="7" t="s">
        <v>177</v>
      </c>
    </row>
    <row r="49" spans="1:4" ht="13.5" x14ac:dyDescent="0.2">
      <c r="A49" s="6" t="s">
        <v>265</v>
      </c>
      <c r="B49" s="2" t="s">
        <v>278</v>
      </c>
      <c r="C49" s="2" t="s">
        <v>618</v>
      </c>
      <c r="D49" s="7" t="s">
        <v>601</v>
      </c>
    </row>
    <row r="50" spans="1:4" ht="13.5" x14ac:dyDescent="0.2">
      <c r="A50" s="6" t="s">
        <v>266</v>
      </c>
      <c r="B50" s="2" t="s">
        <v>279</v>
      </c>
      <c r="C50" s="2" t="str">
        <f t="shared" si="0"/>
        <v>Trdacc</v>
      </c>
      <c r="D50" s="7" t="s">
        <v>601</v>
      </c>
    </row>
    <row r="51" spans="1:4" ht="13.5" x14ac:dyDescent="0.2">
      <c r="A51" s="6" t="s">
        <v>267</v>
      </c>
      <c r="B51" s="2" t="s">
        <v>280</v>
      </c>
      <c r="C51" s="2" t="str">
        <f t="shared" si="0"/>
        <v>Trdacc</v>
      </c>
      <c r="D51" s="7" t="s">
        <v>601</v>
      </c>
    </row>
    <row r="52" spans="1:4" ht="13.5" x14ac:dyDescent="0.2">
      <c r="A52" s="6" t="s">
        <v>40</v>
      </c>
      <c r="B52" s="2" t="s">
        <v>178</v>
      </c>
      <c r="C52" s="2" t="str">
        <f t="shared" si="0"/>
        <v>Trdacc</v>
      </c>
      <c r="D52" s="7" t="s">
        <v>601</v>
      </c>
    </row>
    <row r="53" spans="1:4" ht="13.5" x14ac:dyDescent="0.2">
      <c r="A53" s="6" t="s">
        <v>268</v>
      </c>
      <c r="B53" s="2" t="s">
        <v>281</v>
      </c>
      <c r="C53" s="2" t="s">
        <v>617</v>
      </c>
      <c r="D53" s="7" t="s">
        <v>602</v>
      </c>
    </row>
    <row r="54" spans="1:4" ht="13.5" x14ac:dyDescent="0.2">
      <c r="A54" s="6" t="s">
        <v>269</v>
      </c>
      <c r="B54" s="2" t="s">
        <v>282</v>
      </c>
      <c r="C54" s="2" t="str">
        <f t="shared" si="0"/>
        <v>Trnspr</v>
      </c>
      <c r="D54" s="7" t="s">
        <v>602</v>
      </c>
    </row>
    <row r="55" spans="1:4" ht="13.5" x14ac:dyDescent="0.2">
      <c r="A55" s="6" t="s">
        <v>270</v>
      </c>
      <c r="B55" s="2" t="s">
        <v>283</v>
      </c>
      <c r="C55" s="2" t="str">
        <f t="shared" si="0"/>
        <v>Trnspr</v>
      </c>
      <c r="D55" s="7" t="s">
        <v>602</v>
      </c>
    </row>
    <row r="56" spans="1:4" ht="13.5" x14ac:dyDescent="0.2">
      <c r="A56" s="6" t="s">
        <v>42</v>
      </c>
      <c r="B56" s="2" t="s">
        <v>179</v>
      </c>
      <c r="C56" s="2" t="str">
        <f t="shared" si="0"/>
        <v>Trnspr</v>
      </c>
      <c r="D56" s="7" t="s">
        <v>602</v>
      </c>
    </row>
    <row r="57" spans="1:4" ht="13.5" x14ac:dyDescent="0.2">
      <c r="A57" s="6" t="s">
        <v>43</v>
      </c>
      <c r="B57" s="2" t="s">
        <v>180</v>
      </c>
      <c r="C57" s="2" t="str">
        <f t="shared" si="0"/>
        <v>Trnspr</v>
      </c>
      <c r="D57" s="7" t="s">
        <v>602</v>
      </c>
    </row>
    <row r="58" spans="1:4" ht="13.5" x14ac:dyDescent="0.2">
      <c r="A58" s="6" t="s">
        <v>44</v>
      </c>
      <c r="B58" s="2" t="s">
        <v>181</v>
      </c>
      <c r="C58" s="2" t="s">
        <v>614</v>
      </c>
      <c r="D58" s="7" t="s">
        <v>603</v>
      </c>
    </row>
    <row r="59" spans="1:4" ht="13.5" x14ac:dyDescent="0.2">
      <c r="A59" s="6" t="s">
        <v>45</v>
      </c>
      <c r="B59" s="2" t="s">
        <v>182</v>
      </c>
      <c r="C59" s="2" t="str">
        <f t="shared" si="0"/>
        <v>Fin&amp;bs</v>
      </c>
      <c r="D59" s="7" t="s">
        <v>603</v>
      </c>
    </row>
    <row r="60" spans="1:4" ht="13.5" x14ac:dyDescent="0.2">
      <c r="A60" s="6" t="s">
        <v>46</v>
      </c>
      <c r="B60" s="2" t="s">
        <v>183</v>
      </c>
      <c r="C60" s="2" t="str">
        <f t="shared" si="0"/>
        <v>Fin&amp;bs</v>
      </c>
      <c r="D60" s="7" t="s">
        <v>603</v>
      </c>
    </row>
    <row r="61" spans="1:4" ht="13.5" x14ac:dyDescent="0.2">
      <c r="A61" s="6" t="s">
        <v>47</v>
      </c>
      <c r="B61" s="2" t="s">
        <v>184</v>
      </c>
      <c r="C61" s="2" t="str">
        <f t="shared" si="0"/>
        <v>Fin&amp;bs</v>
      </c>
      <c r="D61" s="7" t="s">
        <v>603</v>
      </c>
    </row>
    <row r="62" spans="1:4" ht="13.5" x14ac:dyDescent="0.2">
      <c r="A62" s="6" t="s">
        <v>48</v>
      </c>
      <c r="B62" s="2" t="s">
        <v>185</v>
      </c>
      <c r="C62" s="2" t="str">
        <f t="shared" si="0"/>
        <v>Fin&amp;bs</v>
      </c>
      <c r="D62" s="7" t="s">
        <v>603</v>
      </c>
    </row>
    <row r="63" spans="1:4" ht="13.5" x14ac:dyDescent="0.2">
      <c r="A63" s="6" t="s">
        <v>271</v>
      </c>
      <c r="B63" s="2" t="s">
        <v>284</v>
      </c>
      <c r="C63" s="2" t="str">
        <f t="shared" si="0"/>
        <v>Fin&amp;bs</v>
      </c>
      <c r="D63" s="7" t="s">
        <v>603</v>
      </c>
    </row>
    <row r="64" spans="1:4" ht="13.5" x14ac:dyDescent="0.2">
      <c r="A64" s="6" t="s">
        <v>49</v>
      </c>
      <c r="B64" s="2" t="s">
        <v>186</v>
      </c>
      <c r="C64" s="2" t="str">
        <f t="shared" si="0"/>
        <v>Fin&amp;bs</v>
      </c>
      <c r="D64" s="7" t="s">
        <v>603</v>
      </c>
    </row>
    <row r="65" spans="1:4" ht="13.5" x14ac:dyDescent="0.2">
      <c r="A65" s="6" t="s">
        <v>50</v>
      </c>
      <c r="B65" s="2" t="s">
        <v>187</v>
      </c>
      <c r="C65" s="2" t="str">
        <f t="shared" si="0"/>
        <v>Fin&amp;bs</v>
      </c>
      <c r="D65" s="7" t="s">
        <v>603</v>
      </c>
    </row>
    <row r="66" spans="1:4" ht="13.5" x14ac:dyDescent="0.2">
      <c r="A66" s="6" t="s">
        <v>51</v>
      </c>
      <c r="B66" s="2" t="s">
        <v>188</v>
      </c>
      <c r="C66" s="2" t="s">
        <v>615</v>
      </c>
      <c r="D66" s="7" t="s">
        <v>604</v>
      </c>
    </row>
    <row r="67" spans="1:4" ht="13.5" x14ac:dyDescent="0.2">
      <c r="A67" s="6" t="s">
        <v>52</v>
      </c>
      <c r="B67" s="2" t="s">
        <v>189</v>
      </c>
      <c r="C67" s="2" t="str">
        <f t="shared" si="0"/>
        <v>Pubadm</v>
      </c>
      <c r="D67" s="7" t="s">
        <v>604</v>
      </c>
    </row>
    <row r="68" spans="1:4" ht="13.5" x14ac:dyDescent="0.2">
      <c r="A68" s="6" t="s">
        <v>53</v>
      </c>
      <c r="B68" s="2" t="s">
        <v>190</v>
      </c>
      <c r="C68" s="2" t="str">
        <f t="shared" si="0"/>
        <v>Pubadm</v>
      </c>
      <c r="D68" s="7" t="s">
        <v>604</v>
      </c>
    </row>
    <row r="69" spans="1:4" ht="13.5" x14ac:dyDescent="0.2">
      <c r="A69" s="6" t="s">
        <v>272</v>
      </c>
      <c r="B69" s="2" t="s">
        <v>285</v>
      </c>
      <c r="C69" s="2" t="str">
        <f t="shared" si="0"/>
        <v>Pubadm</v>
      </c>
      <c r="D69" s="7" t="s">
        <v>604</v>
      </c>
    </row>
    <row r="70" spans="1:4" ht="13.5" x14ac:dyDescent="0.2">
      <c r="A70" s="6" t="s">
        <v>273</v>
      </c>
      <c r="B70" s="2" t="s">
        <v>286</v>
      </c>
      <c r="C70" s="2" t="s">
        <v>616</v>
      </c>
      <c r="D70" s="7" t="s">
        <v>605</v>
      </c>
    </row>
    <row r="71" spans="1:4" ht="13.5" x14ac:dyDescent="0.2">
      <c r="A71" s="6" t="s">
        <v>274</v>
      </c>
      <c r="B71" s="2" t="s">
        <v>287</v>
      </c>
      <c r="C71" s="2" t="str">
        <f t="shared" si="0"/>
        <v>Othsrv</v>
      </c>
      <c r="D71" s="7" t="s">
        <v>605</v>
      </c>
    </row>
    <row r="72" spans="1:4" ht="13.5" x14ac:dyDescent="0.2">
      <c r="A72" s="6" t="s">
        <v>275</v>
      </c>
      <c r="B72" s="2" t="s">
        <v>288</v>
      </c>
      <c r="C72" s="2" t="str">
        <f t="shared" si="0"/>
        <v>Othsrv</v>
      </c>
      <c r="D72" s="7" t="s">
        <v>605</v>
      </c>
    </row>
    <row r="73" spans="1:4" ht="13.5" x14ac:dyDescent="0.2">
      <c r="A73" s="6" t="s">
        <v>276</v>
      </c>
      <c r="B73" s="2" t="s">
        <v>289</v>
      </c>
      <c r="C73" s="2" t="str">
        <f t="shared" si="0"/>
        <v>Othsrv</v>
      </c>
      <c r="D73" s="7" t="s">
        <v>605</v>
      </c>
    </row>
    <row r="74" spans="1:4" ht="13.5" x14ac:dyDescent="0.2">
      <c r="A74" s="6" t="s">
        <v>55</v>
      </c>
      <c r="B74" s="2" t="s">
        <v>191</v>
      </c>
      <c r="D74" s="7"/>
    </row>
    <row r="75" spans="1:4" ht="13.5" x14ac:dyDescent="0.2">
      <c r="A75" s="6" t="s">
        <v>412</v>
      </c>
      <c r="B75" s="2" t="s">
        <v>482</v>
      </c>
      <c r="D75" s="7"/>
    </row>
    <row r="76" spans="1:4" ht="13.5" x14ac:dyDescent="0.2">
      <c r="A76" s="6" t="s">
        <v>56</v>
      </c>
      <c r="B76" s="2" t="s">
        <v>192</v>
      </c>
      <c r="D76" s="7"/>
    </row>
    <row r="77" spans="1:4" ht="13.5" x14ac:dyDescent="0.2">
      <c r="A77" s="6" t="s">
        <v>57</v>
      </c>
      <c r="B77" s="2" t="s">
        <v>193</v>
      </c>
      <c r="D77" s="7"/>
    </row>
    <row r="78" spans="1:4" ht="13.5" x14ac:dyDescent="0.2">
      <c r="A78" s="6" t="s">
        <v>58</v>
      </c>
      <c r="B78" s="2" t="s">
        <v>194</v>
      </c>
      <c r="D78" s="7"/>
    </row>
    <row r="79" spans="1:4" ht="13.5" x14ac:dyDescent="0.2">
      <c r="A79" s="6" t="s">
        <v>59</v>
      </c>
      <c r="B79" s="2" t="s">
        <v>195</v>
      </c>
      <c r="D79" s="7"/>
    </row>
    <row r="80" spans="1:4" ht="13.5" x14ac:dyDescent="0.2">
      <c r="A80" s="6" t="s">
        <v>60</v>
      </c>
      <c r="B80" s="2" t="s">
        <v>196</v>
      </c>
      <c r="D80" s="7"/>
    </row>
    <row r="81" spans="1:4" ht="13.5" x14ac:dyDescent="0.2">
      <c r="A81" s="6" t="s">
        <v>74</v>
      </c>
      <c r="B81" s="2" t="s">
        <v>204</v>
      </c>
      <c r="D81" s="7"/>
    </row>
    <row r="82" spans="1:4" ht="13.5" x14ac:dyDescent="0.2">
      <c r="A82" s="6" t="s">
        <v>413</v>
      </c>
      <c r="B82" s="2" t="s">
        <v>483</v>
      </c>
      <c r="D82" s="7"/>
    </row>
    <row r="83" spans="1:4" ht="13.5" x14ac:dyDescent="0.2">
      <c r="A83" s="6" t="s">
        <v>414</v>
      </c>
      <c r="B83" s="2" t="s">
        <v>484</v>
      </c>
      <c r="D83" s="7"/>
    </row>
    <row r="84" spans="1:4" ht="13.5" x14ac:dyDescent="0.2">
      <c r="A84" s="6" t="s">
        <v>415</v>
      </c>
      <c r="B84" s="2" t="s">
        <v>485</v>
      </c>
      <c r="D84" s="7"/>
    </row>
    <row r="85" spans="1:4" ht="13.5" x14ac:dyDescent="0.2">
      <c r="A85" s="6" t="s">
        <v>416</v>
      </c>
      <c r="B85" s="2" t="s">
        <v>486</v>
      </c>
      <c r="D85" s="7"/>
    </row>
    <row r="86" spans="1:4" ht="13.5" x14ac:dyDescent="0.2">
      <c r="A86" s="6" t="s">
        <v>417</v>
      </c>
      <c r="B86" s="2" t="s">
        <v>487</v>
      </c>
      <c r="D86" s="7"/>
    </row>
    <row r="87" spans="1:4" ht="13.5" x14ac:dyDescent="0.2">
      <c r="A87" s="6" t="s">
        <v>418</v>
      </c>
      <c r="B87" s="2" t="s">
        <v>488</v>
      </c>
      <c r="D87" s="7"/>
    </row>
    <row r="88" spans="1:4" ht="13.5" x14ac:dyDescent="0.2">
      <c r="A88" s="6" t="s">
        <v>419</v>
      </c>
      <c r="B88" s="2" t="s">
        <v>489</v>
      </c>
      <c r="D88" s="7"/>
    </row>
    <row r="89" spans="1:4" ht="13.5" x14ac:dyDescent="0.2">
      <c r="A89" s="6" t="s">
        <v>420</v>
      </c>
      <c r="B89" s="2" t="s">
        <v>490</v>
      </c>
      <c r="D89" s="7"/>
    </row>
    <row r="90" spans="1:4" ht="13.5" x14ac:dyDescent="0.2">
      <c r="A90" s="6" t="s">
        <v>421</v>
      </c>
      <c r="B90" s="2" t="s">
        <v>491</v>
      </c>
      <c r="D90" s="7"/>
    </row>
    <row r="91" spans="1:4" ht="13.5" x14ac:dyDescent="0.2">
      <c r="A91" s="6" t="s">
        <v>422</v>
      </c>
      <c r="B91" s="2" t="s">
        <v>492</v>
      </c>
      <c r="D91" s="7"/>
    </row>
    <row r="92" spans="1:4" ht="13.5" x14ac:dyDescent="0.2">
      <c r="A92" s="6" t="s">
        <v>423</v>
      </c>
      <c r="B92" s="2" t="s">
        <v>493</v>
      </c>
      <c r="D92" s="7"/>
    </row>
    <row r="93" spans="1:4" ht="13.5" x14ac:dyDescent="0.2">
      <c r="A93" s="6" t="s">
        <v>424</v>
      </c>
      <c r="B93" s="2" t="s">
        <v>494</v>
      </c>
      <c r="D93" s="7"/>
    </row>
    <row r="94" spans="1:4" ht="13.5" x14ac:dyDescent="0.2">
      <c r="A94" s="6" t="s">
        <v>425</v>
      </c>
      <c r="B94" s="2" t="s">
        <v>495</v>
      </c>
      <c r="D94" s="7"/>
    </row>
    <row r="95" spans="1:4" ht="13.5" x14ac:dyDescent="0.2">
      <c r="A95" s="6" t="s">
        <v>426</v>
      </c>
      <c r="B95" s="2" t="s">
        <v>496</v>
      </c>
      <c r="D95" s="7"/>
    </row>
    <row r="96" spans="1:4" ht="13.5" x14ac:dyDescent="0.2">
      <c r="A96" s="6" t="s">
        <v>427</v>
      </c>
      <c r="B96" s="2" t="s">
        <v>497</v>
      </c>
      <c r="D96" s="7"/>
    </row>
    <row r="97" spans="1:4" ht="13.5" x14ac:dyDescent="0.2">
      <c r="A97" s="6" t="s">
        <v>428</v>
      </c>
      <c r="B97" s="2" t="s">
        <v>498</v>
      </c>
      <c r="D97" s="7"/>
    </row>
    <row r="98" spans="1:4" ht="13.5" x14ac:dyDescent="0.2">
      <c r="A98" s="6" t="s">
        <v>429</v>
      </c>
      <c r="B98" s="2" t="s">
        <v>499</v>
      </c>
      <c r="D98" s="7"/>
    </row>
    <row r="99" spans="1:4" ht="13.5" x14ac:dyDescent="0.2">
      <c r="A99" s="6" t="s">
        <v>430</v>
      </c>
      <c r="B99" s="2" t="s">
        <v>500</v>
      </c>
      <c r="D99" s="7"/>
    </row>
    <row r="100" spans="1:4" ht="13.5" x14ac:dyDescent="0.2">
      <c r="A100" s="6" t="s">
        <v>431</v>
      </c>
      <c r="B100" s="2" t="s">
        <v>501</v>
      </c>
      <c r="D100" s="7"/>
    </row>
    <row r="101" spans="1:4" ht="13.5" x14ac:dyDescent="0.2">
      <c r="A101" s="6" t="s">
        <v>432</v>
      </c>
      <c r="B101" s="2" t="s">
        <v>502</v>
      </c>
      <c r="D101" s="7"/>
    </row>
    <row r="102" spans="1:4" ht="13.5" x14ac:dyDescent="0.2">
      <c r="A102" s="6" t="s">
        <v>433</v>
      </c>
      <c r="B102" s="2" t="s">
        <v>503</v>
      </c>
      <c r="D102" s="7"/>
    </row>
    <row r="103" spans="1:4" ht="13.5" x14ac:dyDescent="0.2">
      <c r="A103" s="6" t="s">
        <v>434</v>
      </c>
      <c r="B103" s="2" t="s">
        <v>504</v>
      </c>
      <c r="D103" s="7"/>
    </row>
    <row r="104" spans="1:4" ht="13.5" x14ac:dyDescent="0.2">
      <c r="A104" s="6" t="s">
        <v>61</v>
      </c>
      <c r="B104" s="2" t="s">
        <v>197</v>
      </c>
      <c r="D104" s="7"/>
    </row>
    <row r="105" spans="1:4" ht="13.5" x14ac:dyDescent="0.2">
      <c r="A105" s="6" t="s">
        <v>435</v>
      </c>
      <c r="B105" s="2" t="s">
        <v>334</v>
      </c>
      <c r="D105" s="7"/>
    </row>
    <row r="106" spans="1:4" ht="13.5" x14ac:dyDescent="0.2">
      <c r="A106" s="6" t="s">
        <v>62</v>
      </c>
      <c r="B106" s="2" t="s">
        <v>198</v>
      </c>
      <c r="D106" s="7"/>
    </row>
    <row r="107" spans="1:4" ht="13.5" x14ac:dyDescent="0.2">
      <c r="A107" s="6" t="s">
        <v>63</v>
      </c>
      <c r="B107" s="2" t="s">
        <v>153</v>
      </c>
      <c r="D107" s="7"/>
    </row>
    <row r="108" spans="1:4" ht="13.5" x14ac:dyDescent="0.2">
      <c r="A108" s="6" t="s">
        <v>64</v>
      </c>
      <c r="B108" s="2" t="s">
        <v>199</v>
      </c>
      <c r="D108" s="7"/>
    </row>
    <row r="109" spans="1:4" ht="13.5" x14ac:dyDescent="0.2">
      <c r="A109" s="6" t="s">
        <v>436</v>
      </c>
      <c r="B109" s="2" t="s">
        <v>200</v>
      </c>
      <c r="D109" s="7"/>
    </row>
    <row r="110" spans="1:4" ht="13.5" x14ac:dyDescent="0.2">
      <c r="A110" s="6" t="s">
        <v>65</v>
      </c>
      <c r="B110" s="2" t="s">
        <v>201</v>
      </c>
      <c r="D110" s="7"/>
    </row>
    <row r="111" spans="1:4" ht="13.5" x14ac:dyDescent="0.2">
      <c r="A111" s="6" t="s">
        <v>66</v>
      </c>
      <c r="B111" s="2" t="s">
        <v>202</v>
      </c>
      <c r="D111" s="7"/>
    </row>
    <row r="112" spans="1:4" ht="13.5" x14ac:dyDescent="0.2">
      <c r="A112" s="6" t="s">
        <v>67</v>
      </c>
      <c r="B112" s="2" t="s">
        <v>203</v>
      </c>
      <c r="D112" s="7"/>
    </row>
    <row r="113" spans="1:4" ht="13.5" x14ac:dyDescent="0.2">
      <c r="A113" s="6" t="s">
        <v>437</v>
      </c>
      <c r="B113" s="2" t="s">
        <v>505</v>
      </c>
      <c r="D113" s="7"/>
    </row>
    <row r="114" spans="1:4" ht="13.5" x14ac:dyDescent="0.2">
      <c r="A114" s="6" t="s">
        <v>438</v>
      </c>
      <c r="B114" s="2" t="s">
        <v>506</v>
      </c>
      <c r="D114" s="7"/>
    </row>
    <row r="115" spans="1:4" ht="13.5" x14ac:dyDescent="0.2">
      <c r="A115" s="6" t="s">
        <v>439</v>
      </c>
      <c r="B115" s="2" t="s">
        <v>507</v>
      </c>
      <c r="D115" s="7"/>
    </row>
    <row r="116" spans="1:4" ht="13.5" x14ac:dyDescent="0.2">
      <c r="A116" s="6" t="s">
        <v>440</v>
      </c>
      <c r="B116" s="2" t="s">
        <v>508</v>
      </c>
      <c r="D116" s="7"/>
    </row>
    <row r="117" spans="1:4" ht="13.5" x14ac:dyDescent="0.2">
      <c r="A117" s="6" t="s">
        <v>441</v>
      </c>
      <c r="B117" s="2" t="s">
        <v>509</v>
      </c>
      <c r="D117" s="7"/>
    </row>
    <row r="118" spans="1:4" ht="13.5" x14ac:dyDescent="0.2">
      <c r="A118" s="6" t="s">
        <v>442</v>
      </c>
      <c r="B118" s="2" t="s">
        <v>510</v>
      </c>
      <c r="D118" s="7"/>
    </row>
    <row r="119" spans="1:4" ht="13.5" x14ac:dyDescent="0.2">
      <c r="A119" s="6" t="s">
        <v>443</v>
      </c>
      <c r="B119" s="2" t="s">
        <v>353</v>
      </c>
      <c r="D119" s="7"/>
    </row>
    <row r="120" spans="1:4" ht="13.5" x14ac:dyDescent="0.2">
      <c r="A120" s="6" t="s">
        <v>68</v>
      </c>
      <c r="B120" s="2" t="s">
        <v>205</v>
      </c>
      <c r="D120" s="7"/>
    </row>
    <row r="121" spans="1:4" ht="13.5" x14ac:dyDescent="0.2">
      <c r="A121" s="6" t="s">
        <v>444</v>
      </c>
      <c r="B121" s="2" t="s">
        <v>358</v>
      </c>
      <c r="D121" s="7"/>
    </row>
    <row r="122" spans="1:4" ht="13.5" x14ac:dyDescent="0.2">
      <c r="A122" s="6" t="s">
        <v>445</v>
      </c>
      <c r="B122" s="2" t="s">
        <v>511</v>
      </c>
      <c r="D122" s="7"/>
    </row>
    <row r="123" spans="1:4" ht="13.5" x14ac:dyDescent="0.2">
      <c r="A123" s="6" t="s">
        <v>446</v>
      </c>
      <c r="B123" s="2" t="s">
        <v>512</v>
      </c>
      <c r="D123" s="7"/>
    </row>
    <row r="124" spans="1:4" ht="13.5" x14ac:dyDescent="0.2">
      <c r="A124" s="6" t="s">
        <v>447</v>
      </c>
      <c r="B124" s="2" t="s">
        <v>513</v>
      </c>
      <c r="D124" s="7"/>
    </row>
    <row r="125" spans="1:4" ht="13.5" x14ac:dyDescent="0.2">
      <c r="A125" s="6" t="s">
        <v>448</v>
      </c>
      <c r="B125" s="2" t="s">
        <v>514</v>
      </c>
      <c r="D125" s="7"/>
    </row>
    <row r="126" spans="1:4" ht="13.5" x14ac:dyDescent="0.2">
      <c r="A126" s="6" t="s">
        <v>449</v>
      </c>
      <c r="B126" s="2" t="s">
        <v>515</v>
      </c>
      <c r="D126" s="7"/>
    </row>
    <row r="127" spans="1:4" ht="13.5" x14ac:dyDescent="0.2">
      <c r="A127" s="6" t="s">
        <v>72</v>
      </c>
      <c r="B127" s="2" t="s">
        <v>173</v>
      </c>
      <c r="D127" s="7"/>
    </row>
    <row r="128" spans="1:4" ht="13.5" x14ac:dyDescent="0.2">
      <c r="A128" s="6" t="s">
        <v>450</v>
      </c>
      <c r="B128" s="2" t="s">
        <v>516</v>
      </c>
      <c r="D128" s="7"/>
    </row>
    <row r="129" spans="1:4" ht="13.5" x14ac:dyDescent="0.2">
      <c r="A129" s="6" t="s">
        <v>73</v>
      </c>
      <c r="B129" s="2" t="s">
        <v>209</v>
      </c>
      <c r="D129" s="7"/>
    </row>
    <row r="130" spans="1:4" ht="13.5" x14ac:dyDescent="0.2">
      <c r="A130" s="6" t="s">
        <v>451</v>
      </c>
      <c r="B130" s="2" t="s">
        <v>517</v>
      </c>
      <c r="D130" s="7"/>
    </row>
    <row r="131" spans="1:4" ht="13.5" x14ac:dyDescent="0.2">
      <c r="A131" s="6" t="s">
        <v>452</v>
      </c>
      <c r="B131" s="2" t="s">
        <v>518</v>
      </c>
      <c r="D131" s="7"/>
    </row>
    <row r="132" spans="1:4" ht="13.5" x14ac:dyDescent="0.2">
      <c r="A132" s="6" t="s">
        <v>69</v>
      </c>
      <c r="B132" s="2" t="s">
        <v>206</v>
      </c>
      <c r="D132" s="7"/>
    </row>
    <row r="133" spans="1:4" ht="13.5" x14ac:dyDescent="0.2">
      <c r="A133" s="6" t="s">
        <v>453</v>
      </c>
      <c r="B133" s="2" t="s">
        <v>519</v>
      </c>
      <c r="D133" s="7"/>
    </row>
    <row r="134" spans="1:4" ht="13.5" x14ac:dyDescent="0.2">
      <c r="A134" s="6" t="s">
        <v>454</v>
      </c>
      <c r="B134" s="2" t="s">
        <v>520</v>
      </c>
      <c r="D134" s="7"/>
    </row>
    <row r="135" spans="1:4" ht="13.5" x14ac:dyDescent="0.2">
      <c r="A135" s="6" t="s">
        <v>455</v>
      </c>
      <c r="B135" s="2" t="s">
        <v>521</v>
      </c>
      <c r="D135" s="7"/>
    </row>
    <row r="136" spans="1:4" ht="13.5" x14ac:dyDescent="0.2">
      <c r="A136" s="6" t="s">
        <v>456</v>
      </c>
      <c r="B136" s="2" t="s">
        <v>522</v>
      </c>
      <c r="D136" s="7"/>
    </row>
    <row r="137" spans="1:4" ht="13.5" x14ac:dyDescent="0.2">
      <c r="A137" s="6" t="s">
        <v>457</v>
      </c>
      <c r="B137" s="2" t="s">
        <v>523</v>
      </c>
      <c r="D137" s="7"/>
    </row>
    <row r="138" spans="1:4" ht="13.5" x14ac:dyDescent="0.2">
      <c r="A138" s="6" t="s">
        <v>458</v>
      </c>
      <c r="B138" s="2" t="s">
        <v>524</v>
      </c>
      <c r="D138" s="7"/>
    </row>
    <row r="139" spans="1:4" ht="13.5" x14ac:dyDescent="0.2">
      <c r="A139" s="6" t="s">
        <v>459</v>
      </c>
      <c r="B139" s="2" t="s">
        <v>525</v>
      </c>
      <c r="D139" s="7"/>
    </row>
    <row r="140" spans="1:4" ht="13.5" x14ac:dyDescent="0.2">
      <c r="A140" s="6" t="s">
        <v>460</v>
      </c>
      <c r="B140" s="2" t="s">
        <v>526</v>
      </c>
      <c r="D140" s="7"/>
    </row>
    <row r="141" spans="1:4" ht="13.5" x14ac:dyDescent="0.2">
      <c r="A141" s="6" t="s">
        <v>461</v>
      </c>
      <c r="B141" s="2" t="s">
        <v>527</v>
      </c>
      <c r="D141" s="7"/>
    </row>
    <row r="142" spans="1:4" ht="13.5" x14ac:dyDescent="0.2">
      <c r="A142" s="6" t="s">
        <v>462</v>
      </c>
      <c r="B142" s="2" t="s">
        <v>528</v>
      </c>
      <c r="D142" s="7"/>
    </row>
    <row r="143" spans="1:4" ht="13.5" x14ac:dyDescent="0.2">
      <c r="A143" s="6" t="s">
        <v>463</v>
      </c>
      <c r="B143" s="2" t="s">
        <v>529</v>
      </c>
      <c r="D143" s="7"/>
    </row>
    <row r="144" spans="1:4" ht="12.75" customHeight="1" x14ac:dyDescent="0.2">
      <c r="A144" s="6" t="s">
        <v>464</v>
      </c>
      <c r="B144" s="2" t="s">
        <v>371</v>
      </c>
      <c r="D144" s="7"/>
    </row>
    <row r="145" spans="1:4" ht="12.75" customHeight="1" x14ac:dyDescent="0.2">
      <c r="A145" s="2" t="s">
        <v>70</v>
      </c>
      <c r="B145" s="2" t="s">
        <v>207</v>
      </c>
      <c r="D145" s="7"/>
    </row>
    <row r="146" spans="1:4" ht="12.75" customHeight="1" x14ac:dyDescent="0.2">
      <c r="A146" s="2" t="s">
        <v>465</v>
      </c>
      <c r="B146" s="2" t="s">
        <v>530</v>
      </c>
      <c r="D146" s="7"/>
    </row>
    <row r="147" spans="1:4" ht="12.75" customHeight="1" x14ac:dyDescent="0.2">
      <c r="A147" s="2" t="s">
        <v>71</v>
      </c>
      <c r="B147" s="2" t="s">
        <v>208</v>
      </c>
      <c r="D147" s="7"/>
    </row>
    <row r="148" spans="1:4" ht="12.75" customHeight="1" x14ac:dyDescent="0.2">
      <c r="A148" s="2" t="s">
        <v>466</v>
      </c>
      <c r="B148" s="2" t="s">
        <v>531</v>
      </c>
      <c r="D148" s="7"/>
    </row>
    <row r="149" spans="1:4" ht="12.75" customHeight="1" x14ac:dyDescent="0.2">
      <c r="A149" s="2" t="s">
        <v>467</v>
      </c>
      <c r="B149" s="2" t="s">
        <v>532</v>
      </c>
      <c r="D149" s="7"/>
    </row>
    <row r="150" spans="1:4" ht="12.75" customHeight="1" x14ac:dyDescent="0.2">
      <c r="A150" s="2" t="s">
        <v>468</v>
      </c>
      <c r="B150" s="2" t="s">
        <v>533</v>
      </c>
      <c r="D150" s="7"/>
    </row>
    <row r="151" spans="1:4" ht="12.75" customHeight="1" x14ac:dyDescent="0.2">
      <c r="A151" s="2" t="s">
        <v>469</v>
      </c>
      <c r="B151" s="2" t="s">
        <v>172</v>
      </c>
      <c r="D151" s="7"/>
    </row>
    <row r="152" spans="1:4" ht="12.75" customHeight="1" x14ac:dyDescent="0.2">
      <c r="A152" s="2" t="s">
        <v>76</v>
      </c>
      <c r="B152" s="2" t="s">
        <v>177</v>
      </c>
      <c r="D152" s="7"/>
    </row>
    <row r="153" spans="1:4" ht="12.75" customHeight="1" x14ac:dyDescent="0.2">
      <c r="A153" s="2" t="s">
        <v>470</v>
      </c>
      <c r="B153" s="2" t="s">
        <v>534</v>
      </c>
      <c r="D153" s="7"/>
    </row>
    <row r="154" spans="1:4" ht="12.75" customHeight="1" x14ac:dyDescent="0.2">
      <c r="A154" s="2" t="s">
        <v>77</v>
      </c>
      <c r="B154" s="2" t="s">
        <v>211</v>
      </c>
      <c r="D154" s="7"/>
    </row>
    <row r="155" spans="1:4" ht="12.75" customHeight="1" x14ac:dyDescent="0.2">
      <c r="A155" s="2" t="s">
        <v>471</v>
      </c>
      <c r="B155" s="2" t="s">
        <v>535</v>
      </c>
      <c r="D155" s="7"/>
    </row>
    <row r="156" spans="1:4" ht="12.75" customHeight="1" x14ac:dyDescent="0.2">
      <c r="A156" s="2" t="s">
        <v>472</v>
      </c>
      <c r="B156" s="2" t="s">
        <v>536</v>
      </c>
      <c r="D156" s="7"/>
    </row>
    <row r="157" spans="1:4" ht="13.5" x14ac:dyDescent="0.2">
      <c r="A157" s="2" t="s">
        <v>473</v>
      </c>
      <c r="B157" s="2" t="s">
        <v>544</v>
      </c>
      <c r="D157" s="7"/>
    </row>
    <row r="158" spans="1:4" ht="13.5" x14ac:dyDescent="0.2">
      <c r="A158" s="2" t="s">
        <v>474</v>
      </c>
      <c r="B158" s="2" t="s">
        <v>545</v>
      </c>
      <c r="D158" s="7"/>
    </row>
    <row r="159" spans="1:4" ht="13.5" x14ac:dyDescent="0.2">
      <c r="A159" s="2" t="s">
        <v>78</v>
      </c>
      <c r="B159" s="2" t="s">
        <v>212</v>
      </c>
      <c r="D159" s="7"/>
    </row>
    <row r="160" spans="1:4" ht="13.5" x14ac:dyDescent="0.2">
      <c r="A160" s="2" t="s">
        <v>79</v>
      </c>
      <c r="B160" s="2" t="s">
        <v>537</v>
      </c>
      <c r="D160" s="7"/>
    </row>
    <row r="161" spans="1:4" ht="13.5" x14ac:dyDescent="0.2">
      <c r="A161" s="2" t="s">
        <v>475</v>
      </c>
      <c r="B161" s="2" t="s">
        <v>538</v>
      </c>
      <c r="D161" s="7"/>
    </row>
    <row r="162" spans="1:4" ht="13.5" x14ac:dyDescent="0.2">
      <c r="A162" s="2" t="s">
        <v>75</v>
      </c>
      <c r="B162" s="2" t="s">
        <v>210</v>
      </c>
      <c r="D162" s="7"/>
    </row>
    <row r="163" spans="1:4" ht="13.5" x14ac:dyDescent="0.2">
      <c r="A163" s="2" t="s">
        <v>80</v>
      </c>
      <c r="B163" s="2" t="s">
        <v>213</v>
      </c>
      <c r="D163" s="7"/>
    </row>
    <row r="164" spans="1:4" ht="13.5" x14ac:dyDescent="0.2">
      <c r="A164" s="2" t="s">
        <v>81</v>
      </c>
      <c r="B164" s="2" t="s">
        <v>214</v>
      </c>
      <c r="D164" s="7"/>
    </row>
    <row r="165" spans="1:4" ht="13.5" x14ac:dyDescent="0.2">
      <c r="A165" s="2" t="s">
        <v>82</v>
      </c>
      <c r="B165" s="2" t="s">
        <v>215</v>
      </c>
      <c r="D165" s="7"/>
    </row>
    <row r="166" spans="1:4" ht="13.5" x14ac:dyDescent="0.2">
      <c r="A166" s="2" t="s">
        <v>83</v>
      </c>
      <c r="B166" s="2" t="s">
        <v>216</v>
      </c>
      <c r="D166" s="7"/>
    </row>
    <row r="167" spans="1:4" ht="13.5" x14ac:dyDescent="0.2">
      <c r="A167" s="2" t="s">
        <v>84</v>
      </c>
      <c r="B167" s="2" t="s">
        <v>217</v>
      </c>
      <c r="D167" s="7"/>
    </row>
    <row r="168" spans="1:4" ht="13.5" x14ac:dyDescent="0.2">
      <c r="A168" s="2" t="s">
        <v>85</v>
      </c>
      <c r="B168" s="2" t="s">
        <v>218</v>
      </c>
      <c r="D168" s="7"/>
    </row>
    <row r="169" spans="1:4" ht="13.5" x14ac:dyDescent="0.2">
      <c r="A169" s="2" t="s">
        <v>476</v>
      </c>
      <c r="B169" s="2" t="s">
        <v>539</v>
      </c>
      <c r="D169" s="7"/>
    </row>
    <row r="170" spans="1:4" ht="13.5" x14ac:dyDescent="0.2">
      <c r="A170" s="2" t="s">
        <v>86</v>
      </c>
      <c r="B170" s="2" t="s">
        <v>219</v>
      </c>
      <c r="D170" s="7"/>
    </row>
    <row r="171" spans="1:4" ht="13.5" x14ac:dyDescent="0.2">
      <c r="A171" s="2" t="s">
        <v>477</v>
      </c>
      <c r="B171" s="2" t="s">
        <v>540</v>
      </c>
      <c r="D171" s="7"/>
    </row>
    <row r="172" spans="1:4" ht="13.5" x14ac:dyDescent="0.2">
      <c r="A172" s="2" t="s">
        <v>478</v>
      </c>
      <c r="B172" s="2" t="s">
        <v>541</v>
      </c>
      <c r="D172" s="7"/>
    </row>
    <row r="173" spans="1:4" ht="13.5" x14ac:dyDescent="0.2">
      <c r="A173" s="2" t="s">
        <v>479</v>
      </c>
      <c r="B173" s="2" t="s">
        <v>542</v>
      </c>
      <c r="D173" s="7"/>
    </row>
    <row r="174" spans="1:4" ht="13.5" x14ac:dyDescent="0.2">
      <c r="A174" s="2" t="s">
        <v>87</v>
      </c>
      <c r="B174" s="2" t="s">
        <v>220</v>
      </c>
      <c r="D174" s="7"/>
    </row>
    <row r="175" spans="1:4" ht="13.5" x14ac:dyDescent="0.2">
      <c r="A175" s="2" t="s">
        <v>88</v>
      </c>
      <c r="B175" s="2" t="s">
        <v>221</v>
      </c>
      <c r="D175" s="7"/>
    </row>
    <row r="176" spans="1:4" ht="13.5" x14ac:dyDescent="0.2">
      <c r="A176" s="2" t="s">
        <v>89</v>
      </c>
      <c r="B176" s="2" t="s">
        <v>222</v>
      </c>
      <c r="D176" s="7"/>
    </row>
    <row r="177" spans="1:4" ht="13.5" x14ac:dyDescent="0.2">
      <c r="A177" s="2" t="s">
        <v>90</v>
      </c>
      <c r="B177" s="2" t="s">
        <v>223</v>
      </c>
      <c r="D177" s="7"/>
    </row>
    <row r="178" spans="1:4" ht="13.5" x14ac:dyDescent="0.2">
      <c r="A178" s="2" t="s">
        <v>480</v>
      </c>
      <c r="B178" s="2" t="s">
        <v>224</v>
      </c>
      <c r="D178" s="7"/>
    </row>
    <row r="179" spans="1:4" ht="13.5" x14ac:dyDescent="0.2">
      <c r="A179" s="2" t="s">
        <v>91</v>
      </c>
      <c r="B179" s="2" t="s">
        <v>225</v>
      </c>
      <c r="D179" s="7"/>
    </row>
    <row r="180" spans="1:4" ht="13.5" x14ac:dyDescent="0.2">
      <c r="A180" s="2" t="s">
        <v>92</v>
      </c>
      <c r="B180" s="2" t="s">
        <v>226</v>
      </c>
      <c r="D180" s="7"/>
    </row>
    <row r="181" spans="1:4" ht="13.5" x14ac:dyDescent="0.2">
      <c r="A181" s="2" t="s">
        <v>93</v>
      </c>
      <c r="B181" s="2" t="s">
        <v>227</v>
      </c>
      <c r="D181" s="7"/>
    </row>
    <row r="182" spans="1:4" ht="13.5" x14ac:dyDescent="0.2">
      <c r="A182" s="2" t="s">
        <v>94</v>
      </c>
      <c r="B182" s="2" t="s">
        <v>228</v>
      </c>
      <c r="D182" s="7"/>
    </row>
    <row r="183" spans="1:4" ht="13.5" x14ac:dyDescent="0.2">
      <c r="A183" s="2" t="s">
        <v>95</v>
      </c>
      <c r="B183" s="2" t="s">
        <v>229</v>
      </c>
      <c r="D183" s="7"/>
    </row>
    <row r="184" spans="1:4" ht="13.5" x14ac:dyDescent="0.2">
      <c r="A184" s="2" t="s">
        <v>96</v>
      </c>
      <c r="B184" s="2" t="s">
        <v>230</v>
      </c>
      <c r="D184" s="7"/>
    </row>
    <row r="185" spans="1:4" ht="13.5" x14ac:dyDescent="0.2">
      <c r="A185" s="2" t="s">
        <v>97</v>
      </c>
      <c r="B185" s="2" t="s">
        <v>231</v>
      </c>
      <c r="D185" s="7"/>
    </row>
    <row r="186" spans="1:4" ht="13.5" x14ac:dyDescent="0.2">
      <c r="A186" s="2" t="s">
        <v>98</v>
      </c>
      <c r="B186" s="2" t="s">
        <v>232</v>
      </c>
      <c r="D186" s="7"/>
    </row>
    <row r="187" spans="1:4" ht="13.5" x14ac:dyDescent="0.2">
      <c r="A187" s="2" t="s">
        <v>99</v>
      </c>
      <c r="B187" s="2" t="s">
        <v>233</v>
      </c>
      <c r="D187" s="7"/>
    </row>
    <row r="188" spans="1:4" ht="13.5" x14ac:dyDescent="0.2">
      <c r="A188" s="2" t="s">
        <v>100</v>
      </c>
      <c r="B188" s="2" t="s">
        <v>234</v>
      </c>
      <c r="D188" s="7"/>
    </row>
    <row r="189" spans="1:4" ht="13.5" x14ac:dyDescent="0.2">
      <c r="A189" s="2" t="s">
        <v>101</v>
      </c>
      <c r="B189" s="2" t="s">
        <v>235</v>
      </c>
      <c r="D189" s="7"/>
    </row>
    <row r="190" spans="1:4" ht="13.5" x14ac:dyDescent="0.2">
      <c r="A190" s="2" t="s">
        <v>102</v>
      </c>
      <c r="B190" s="2" t="s">
        <v>236</v>
      </c>
      <c r="D190" s="7"/>
    </row>
    <row r="191" spans="1:4" ht="13.5" x14ac:dyDescent="0.2">
      <c r="A191" s="2" t="s">
        <v>103</v>
      </c>
      <c r="B191" s="2" t="s">
        <v>237</v>
      </c>
      <c r="D191" s="7"/>
    </row>
    <row r="192" spans="1:4" ht="13.5" x14ac:dyDescent="0.2">
      <c r="A192" s="2" t="s">
        <v>104</v>
      </c>
      <c r="B192" s="2" t="s">
        <v>238</v>
      </c>
      <c r="D192" s="7"/>
    </row>
    <row r="193" spans="1:4" ht="13.5" x14ac:dyDescent="0.2">
      <c r="A193" s="2" t="s">
        <v>105</v>
      </c>
      <c r="B193" s="2" t="s">
        <v>239</v>
      </c>
      <c r="D193" s="7"/>
    </row>
    <row r="194" spans="1:4" ht="13.5" x14ac:dyDescent="0.2">
      <c r="A194" s="2" t="s">
        <v>106</v>
      </c>
      <c r="B194" s="2" t="s">
        <v>240</v>
      </c>
      <c r="D194" s="7"/>
    </row>
    <row r="195" spans="1:4" ht="13.5" x14ac:dyDescent="0.2">
      <c r="A195" s="2" t="s">
        <v>107</v>
      </c>
      <c r="B195" s="2" t="s">
        <v>241</v>
      </c>
      <c r="D195" s="7"/>
    </row>
    <row r="196" spans="1:4" ht="13.5" x14ac:dyDescent="0.2">
      <c r="A196" s="2" t="s">
        <v>108</v>
      </c>
      <c r="B196" s="2" t="s">
        <v>242</v>
      </c>
      <c r="D196" s="7"/>
    </row>
    <row r="197" spans="1:4" ht="13.5" x14ac:dyDescent="0.2">
      <c r="A197" s="2" t="s">
        <v>109</v>
      </c>
      <c r="B197" s="2" t="s">
        <v>243</v>
      </c>
      <c r="D197" s="7"/>
    </row>
    <row r="198" spans="1:4" ht="13.5" x14ac:dyDescent="0.2">
      <c r="A198" s="2" t="s">
        <v>110</v>
      </c>
      <c r="B198" s="2" t="s">
        <v>244</v>
      </c>
      <c r="D198" s="7"/>
    </row>
    <row r="199" spans="1:4" ht="13.5" x14ac:dyDescent="0.2">
      <c r="A199" s="2" t="s">
        <v>111</v>
      </c>
      <c r="B199" s="2" t="s">
        <v>188</v>
      </c>
      <c r="D199" s="7"/>
    </row>
    <row r="200" spans="1:4" ht="13.5" x14ac:dyDescent="0.2">
      <c r="A200" s="2" t="s">
        <v>112</v>
      </c>
      <c r="B200" s="2" t="s">
        <v>245</v>
      </c>
      <c r="D200" s="7"/>
    </row>
    <row r="201" spans="1:4" ht="13.5" x14ac:dyDescent="0.2">
      <c r="A201" s="2" t="s">
        <v>113</v>
      </c>
      <c r="B201" s="2" t="s">
        <v>246</v>
      </c>
      <c r="D201" s="7"/>
    </row>
    <row r="202" spans="1:4" ht="13.5" x14ac:dyDescent="0.2">
      <c r="A202" s="2" t="s">
        <v>114</v>
      </c>
      <c r="B202" s="2" t="s">
        <v>247</v>
      </c>
      <c r="D202" s="7"/>
    </row>
    <row r="203" spans="1:4" ht="13.5" x14ac:dyDescent="0.2">
      <c r="A203" s="2" t="s">
        <v>115</v>
      </c>
      <c r="B203" s="2" t="s">
        <v>248</v>
      </c>
      <c r="D203" s="7"/>
    </row>
    <row r="204" spans="1:4" ht="13.5" x14ac:dyDescent="0.2">
      <c r="A204" s="2" t="s">
        <v>116</v>
      </c>
      <c r="B204" s="2" t="s">
        <v>249</v>
      </c>
      <c r="D204" s="7"/>
    </row>
    <row r="205" spans="1:4" ht="13.5" x14ac:dyDescent="0.2">
      <c r="A205" s="2" t="s">
        <v>117</v>
      </c>
      <c r="B205" s="2" t="s">
        <v>250</v>
      </c>
      <c r="D205" s="7"/>
    </row>
    <row r="206" spans="1:4" ht="13.5" x14ac:dyDescent="0.2">
      <c r="A206" s="2" t="s">
        <v>118</v>
      </c>
      <c r="B206" s="2" t="s">
        <v>251</v>
      </c>
      <c r="D206" s="7"/>
    </row>
    <row r="207" spans="1:4" ht="13.5" x14ac:dyDescent="0.2">
      <c r="A207" s="2" t="s">
        <v>119</v>
      </c>
      <c r="B207" s="2" t="s">
        <v>252</v>
      </c>
      <c r="D207" s="7"/>
    </row>
  </sheetData>
  <hyperlinks>
    <hyperlink ref="F12" location="'Readme'!A1" display="Readme" xr:uid="{7F4074F9-1EB4-42A3-97B2-128282770D4E}"/>
    <hyperlink ref="F13" location="'Notes'!A1" display="Notes" xr:uid="{D96765BD-B8B0-4719-9BD4-DC92CADA012D}"/>
    <hyperlink ref="F28" location="'Employment'!A1" display="Employment" xr:uid="{5FBDF635-CCD1-4B8B-AEA3-FA7A280C8390}"/>
    <hyperlink ref="F29" location="'Empl Elast'!A1" display="Empl Elast" xr:uid="{50EF8C64-1F43-421C-80C1-A19E4D2D0A12}"/>
    <hyperlink ref="F14" location="'Summary Results'!A1" display="Summary Results" xr:uid="{FC9CF435-25D7-49F4-9347-F7114E2F1AEB}"/>
    <hyperlink ref="F15" location="'AveQ1-4Impacts'!A1" display="AveQ1-4Impacts" xr:uid="{A76D5CEB-5E33-439F-8909-F9E8CC136E37}"/>
    <hyperlink ref="F16" location="'Q1BaseShocks'!A1" display="Q1BaseShocks" xr:uid="{031952B7-D8A0-458B-B17A-79ACECC305B9}"/>
    <hyperlink ref="F17" location="'Q1Shock'!A1" display="Q1Shock" xr:uid="{9F33219E-6804-4440-AE1A-FB5F42C7C57F}"/>
    <hyperlink ref="F18" location="'Q1Impacts'!A1" display="Q1Impacts" xr:uid="{39177444-ED5B-4CEC-BFE0-A1B3865E254E}"/>
    <hyperlink ref="F19" location="'Q2BaseShocks'!A1" display="Q2BaseShocks" xr:uid="{97954A5B-0BE3-4ACA-80D7-6831D993F4A8}"/>
    <hyperlink ref="F20" location="'Q2Shock'!A1" display="Q2Shock" xr:uid="{332A296E-3C5C-4388-919D-411DED5A1735}"/>
    <hyperlink ref="F21" location="'Q2Impacts'!A1" display="Q2Impacts" xr:uid="{06C68E53-39BE-437F-9095-8D7633A36B3C}"/>
    <hyperlink ref="F22" location="'Q3BaseShocks'!A1" display="Q3BaseShocks" xr:uid="{27834C0E-6F26-4908-A831-6D00BDB89843}"/>
    <hyperlink ref="F23" location="'Q3Shock'!A1" display="Q3Shock" xr:uid="{307220F8-40D1-4463-8F1A-FA484369CE4F}"/>
    <hyperlink ref="F24" location="'Q3Impacts'!A1" display="Q3Impacts" xr:uid="{8659CD26-165F-4529-A87F-6D5AC81AD939}"/>
    <hyperlink ref="F25" location="'Q4BaseShocks'!A1" display="Q4BaseShocks" xr:uid="{809C58D9-E9AA-44B3-8836-B620DB715B31}"/>
    <hyperlink ref="F26" location="'Q4Shock'!A1" display="Q4Shock" xr:uid="{DFE2F15E-3867-4FDC-BE02-3F3A35CBBE23}"/>
    <hyperlink ref="F27" location="'Q4Impacts'!A1" display="Q4Impacts" xr:uid="{90DE71E5-D861-4786-BD5E-635917C38421}"/>
    <hyperlink ref="F30" location="'SAM and Preps'!A1" display="SAM and Preps" xr:uid="{0760602A-2873-4C59-B812-0A1F00E9AE87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71F3-A387-475A-9D27-5C1E889F3A9D}">
  <sheetPr>
    <tabColor rgb="FF00B0F0"/>
  </sheetPr>
  <dimension ref="A1:BJ112"/>
  <sheetViews>
    <sheetView zoomScaleNormal="100" workbookViewId="0">
      <pane xSplit="21" ySplit="7" topLeftCell="V8" activePane="bottomRight" state="frozen"/>
      <selection activeCell="V8" sqref="V8"/>
      <selection pane="topRight" activeCell="V8" sqref="V8"/>
      <selection pane="bottomLeft" activeCell="V8" sqref="V8"/>
      <selection pane="bottomRight" activeCell="AH2" sqref="AH2:AL4"/>
    </sheetView>
  </sheetViews>
  <sheetFormatPr defaultRowHeight="12.75" x14ac:dyDescent="0.2"/>
  <cols>
    <col min="1" max="1" width="9.140625" style="2"/>
    <col min="2" max="2" width="18.7109375" style="2" bestFit="1" customWidth="1"/>
    <col min="3" max="3" width="3.42578125" style="2" customWidth="1"/>
    <col min="4" max="15" width="4.7109375" style="2" customWidth="1"/>
    <col min="16" max="17" width="5.7109375" style="2" customWidth="1"/>
    <col min="18" max="44" width="4.7109375" style="2" customWidth="1"/>
    <col min="45" max="45" width="9.140625" style="2"/>
    <col min="46" max="46" width="5.85546875" style="2" bestFit="1" customWidth="1"/>
    <col min="47" max="47" width="4.85546875" style="2" bestFit="1" customWidth="1"/>
    <col min="48" max="48" width="4.7109375" style="2" bestFit="1" customWidth="1"/>
    <col min="49" max="49" width="3.42578125" style="2" bestFit="1" customWidth="1"/>
    <col min="50" max="50" width="4.7109375" style="2" bestFit="1" customWidth="1"/>
    <col min="51" max="51" width="9.140625" style="2"/>
    <col min="52" max="52" width="7" style="2" customWidth="1"/>
    <col min="53" max="56" width="3.5703125" style="2" customWidth="1"/>
    <col min="57" max="57" width="7" style="2" customWidth="1"/>
    <col min="58" max="58" width="9.140625" style="2"/>
    <col min="59" max="62" width="3.5703125" style="2" customWidth="1"/>
    <col min="63" max="16384" width="9.140625" style="2"/>
  </cols>
  <sheetData>
    <row r="1" spans="1:62" s="259" customFormat="1" ht="27" customHeight="1" x14ac:dyDescent="0.2">
      <c r="D1" s="299" t="s">
        <v>737</v>
      </c>
      <c r="E1" s="300"/>
      <c r="F1" s="300"/>
      <c r="G1" s="300"/>
      <c r="H1" s="301"/>
      <c r="J1" s="299" t="s">
        <v>809</v>
      </c>
      <c r="K1" s="300"/>
      <c r="L1" s="300"/>
      <c r="M1" s="300"/>
      <c r="N1" s="301"/>
      <c r="P1" s="302" t="s">
        <v>738</v>
      </c>
      <c r="Q1" s="302"/>
      <c r="R1" s="302"/>
      <c r="S1" s="302"/>
      <c r="T1" s="302"/>
    </row>
    <row r="2" spans="1:62" ht="15.75" customHeight="1" x14ac:dyDescent="0.2">
      <c r="D2" s="309" t="s">
        <v>717</v>
      </c>
      <c r="E2" s="310"/>
      <c r="F2" s="310"/>
      <c r="G2" s="310"/>
      <c r="H2" s="311"/>
      <c r="J2" s="312" t="s">
        <v>722</v>
      </c>
      <c r="K2" s="313"/>
      <c r="L2" s="313"/>
      <c r="M2" s="313"/>
      <c r="N2" s="314"/>
      <c r="P2" s="318" t="s">
        <v>733</v>
      </c>
      <c r="Q2" s="319"/>
      <c r="R2" s="322" t="s">
        <v>728</v>
      </c>
      <c r="S2" s="323"/>
      <c r="T2" s="324"/>
      <c r="V2" s="303" t="s">
        <v>724</v>
      </c>
      <c r="W2" s="304"/>
      <c r="X2" s="304"/>
      <c r="Y2" s="304"/>
      <c r="Z2" s="305"/>
      <c r="AB2" s="271" t="s">
        <v>731</v>
      </c>
      <c r="AC2" s="272"/>
      <c r="AD2" s="272"/>
      <c r="AE2" s="272"/>
      <c r="AF2" s="273"/>
      <c r="AH2" s="303" t="s">
        <v>732</v>
      </c>
      <c r="AI2" s="304"/>
      <c r="AJ2" s="304"/>
      <c r="AK2" s="304"/>
      <c r="AL2" s="305"/>
      <c r="AN2" s="271" t="s">
        <v>760</v>
      </c>
      <c r="AO2" s="272"/>
      <c r="AP2" s="272"/>
      <c r="AQ2" s="272"/>
      <c r="AR2" s="273"/>
      <c r="AT2" s="271" t="s">
        <v>753</v>
      </c>
      <c r="AU2" s="272"/>
      <c r="AV2" s="272"/>
      <c r="AW2" s="272"/>
      <c r="AX2" s="273"/>
      <c r="AZ2" s="280" t="s">
        <v>764</v>
      </c>
      <c r="BA2" s="281"/>
      <c r="BB2" s="281"/>
      <c r="BC2" s="281"/>
      <c r="BD2" s="282"/>
      <c r="BF2" s="280" t="s">
        <v>763</v>
      </c>
      <c r="BG2" s="281"/>
      <c r="BH2" s="281"/>
      <c r="BI2" s="281"/>
      <c r="BJ2" s="282"/>
    </row>
    <row r="3" spans="1:62" ht="15.75" customHeight="1" x14ac:dyDescent="0.2">
      <c r="A3" s="298" t="s">
        <v>808</v>
      </c>
      <c r="B3" s="298"/>
      <c r="D3" s="126"/>
      <c r="E3" s="127" t="s">
        <v>591</v>
      </c>
      <c r="F3" s="127" t="s">
        <v>554</v>
      </c>
      <c r="G3" s="127" t="s">
        <v>592</v>
      </c>
      <c r="H3" s="128" t="s">
        <v>593</v>
      </c>
      <c r="J3" s="315"/>
      <c r="K3" s="316"/>
      <c r="L3" s="316"/>
      <c r="M3" s="316"/>
      <c r="N3" s="317"/>
      <c r="P3" s="320"/>
      <c r="Q3" s="321"/>
      <c r="R3" s="325"/>
      <c r="S3" s="326"/>
      <c r="T3" s="327"/>
      <c r="V3" s="306"/>
      <c r="W3" s="307"/>
      <c r="X3" s="307"/>
      <c r="Y3" s="307"/>
      <c r="Z3" s="308"/>
      <c r="AB3" s="274"/>
      <c r="AC3" s="275"/>
      <c r="AD3" s="275"/>
      <c r="AE3" s="275"/>
      <c r="AF3" s="276"/>
      <c r="AH3" s="306"/>
      <c r="AI3" s="307"/>
      <c r="AJ3" s="307"/>
      <c r="AK3" s="307"/>
      <c r="AL3" s="308"/>
      <c r="AN3" s="274"/>
      <c r="AO3" s="275"/>
      <c r="AP3" s="275"/>
      <c r="AQ3" s="275"/>
      <c r="AR3" s="276"/>
      <c r="AT3" s="274"/>
      <c r="AU3" s="275"/>
      <c r="AV3" s="275"/>
      <c r="AW3" s="275"/>
      <c r="AX3" s="276"/>
      <c r="AZ3" s="283"/>
      <c r="BA3" s="284"/>
      <c r="BB3" s="284"/>
      <c r="BC3" s="284"/>
      <c r="BD3" s="285"/>
      <c r="BF3" s="283"/>
      <c r="BG3" s="284"/>
      <c r="BH3" s="284"/>
      <c r="BI3" s="284"/>
      <c r="BJ3" s="285"/>
    </row>
    <row r="4" spans="1:62" ht="15.75" customHeight="1" x14ac:dyDescent="0.2">
      <c r="A4" s="298"/>
      <c r="B4" s="298"/>
      <c r="D4" s="126"/>
      <c r="E4" s="129"/>
      <c r="F4" s="129"/>
      <c r="G4" s="129"/>
      <c r="H4" s="130"/>
      <c r="J4" s="315"/>
      <c r="K4" s="316"/>
      <c r="L4" s="316"/>
      <c r="M4" s="316"/>
      <c r="N4" s="317"/>
      <c r="P4" s="320"/>
      <c r="Q4" s="321"/>
      <c r="R4" s="328"/>
      <c r="S4" s="329"/>
      <c r="T4" s="330"/>
      <c r="V4" s="306"/>
      <c r="W4" s="307"/>
      <c r="X4" s="307"/>
      <c r="Y4" s="307"/>
      <c r="Z4" s="308"/>
      <c r="AB4" s="274"/>
      <c r="AC4" s="275"/>
      <c r="AD4" s="275"/>
      <c r="AE4" s="275"/>
      <c r="AF4" s="276"/>
      <c r="AH4" s="306"/>
      <c r="AI4" s="307"/>
      <c r="AJ4" s="307"/>
      <c r="AK4" s="307"/>
      <c r="AL4" s="308"/>
      <c r="AN4" s="274"/>
      <c r="AO4" s="275"/>
      <c r="AP4" s="275"/>
      <c r="AQ4" s="275"/>
      <c r="AR4" s="276"/>
      <c r="AT4" s="274"/>
      <c r="AU4" s="275"/>
      <c r="AV4" s="275"/>
      <c r="AW4" s="275"/>
      <c r="AX4" s="276"/>
      <c r="AZ4" s="283"/>
      <c r="BA4" s="284"/>
      <c r="BB4" s="284"/>
      <c r="BC4" s="284"/>
      <c r="BD4" s="285"/>
      <c r="BF4" s="283"/>
      <c r="BG4" s="284"/>
      <c r="BH4" s="284"/>
      <c r="BI4" s="284"/>
      <c r="BJ4" s="285"/>
    </row>
    <row r="5" spans="1:62" x14ac:dyDescent="0.2">
      <c r="A5" s="141" t="s">
        <v>723</v>
      </c>
      <c r="B5" s="141" t="s">
        <v>713</v>
      </c>
      <c r="D5" s="277" t="s">
        <v>573</v>
      </c>
      <c r="E5" s="278"/>
      <c r="F5" s="278"/>
      <c r="G5" s="278"/>
      <c r="H5" s="279"/>
      <c r="J5" s="289" t="s">
        <v>573</v>
      </c>
      <c r="K5" s="290"/>
      <c r="L5" s="290"/>
      <c r="M5" s="290"/>
      <c r="N5" s="291"/>
      <c r="O5" s="34"/>
      <c r="P5" s="277" t="s">
        <v>573</v>
      </c>
      <c r="Q5" s="278"/>
      <c r="R5" s="278"/>
      <c r="S5" s="278"/>
      <c r="T5" s="279"/>
      <c r="U5" s="34"/>
      <c r="V5" s="292" t="s">
        <v>573</v>
      </c>
      <c r="W5" s="293"/>
      <c r="X5" s="293"/>
      <c r="Y5" s="293"/>
      <c r="Z5" s="294"/>
      <c r="AB5" s="295" t="s">
        <v>573</v>
      </c>
      <c r="AC5" s="296"/>
      <c r="AD5" s="296"/>
      <c r="AE5" s="296"/>
      <c r="AF5" s="297"/>
      <c r="AH5" s="292" t="s">
        <v>573</v>
      </c>
      <c r="AI5" s="293"/>
      <c r="AJ5" s="293"/>
      <c r="AK5" s="293"/>
      <c r="AL5" s="294"/>
      <c r="AN5" s="277" t="s">
        <v>573</v>
      </c>
      <c r="AO5" s="278"/>
      <c r="AP5" s="278"/>
      <c r="AQ5" s="278"/>
      <c r="AR5" s="279"/>
      <c r="AT5" s="277" t="s">
        <v>573</v>
      </c>
      <c r="AU5" s="278"/>
      <c r="AV5" s="278"/>
      <c r="AW5" s="278"/>
      <c r="AX5" s="279"/>
      <c r="AZ5" s="286" t="s">
        <v>573</v>
      </c>
      <c r="BA5" s="287"/>
      <c r="BB5" s="287"/>
      <c r="BC5" s="287"/>
      <c r="BD5" s="288"/>
      <c r="BF5" s="286" t="s">
        <v>573</v>
      </c>
      <c r="BG5" s="287"/>
      <c r="BH5" s="287"/>
      <c r="BI5" s="287"/>
      <c r="BJ5" s="288"/>
    </row>
    <row r="6" spans="1:62" s="133" customFormat="1" x14ac:dyDescent="0.2">
      <c r="A6" s="142" t="s">
        <v>725</v>
      </c>
      <c r="B6" s="142" t="s">
        <v>729</v>
      </c>
      <c r="D6" s="134"/>
      <c r="E6" s="135" t="s">
        <v>718</v>
      </c>
      <c r="F6" s="135" t="s">
        <v>719</v>
      </c>
      <c r="G6" s="135" t="s">
        <v>720</v>
      </c>
      <c r="H6" s="136" t="s">
        <v>721</v>
      </c>
      <c r="J6" s="137"/>
      <c r="K6" s="138" t="s">
        <v>718</v>
      </c>
      <c r="L6" s="138" t="s">
        <v>719</v>
      </c>
      <c r="M6" s="138" t="s">
        <v>720</v>
      </c>
      <c r="N6" s="139" t="s">
        <v>721</v>
      </c>
      <c r="O6" s="140"/>
      <c r="P6" s="134"/>
      <c r="Q6" s="135" t="s">
        <v>718</v>
      </c>
      <c r="R6" s="135" t="s">
        <v>719</v>
      </c>
      <c r="S6" s="135" t="s">
        <v>720</v>
      </c>
      <c r="T6" s="136" t="s">
        <v>721</v>
      </c>
      <c r="U6" s="140"/>
      <c r="V6" s="137"/>
      <c r="W6" s="138" t="s">
        <v>718</v>
      </c>
      <c r="X6" s="138" t="s">
        <v>719</v>
      </c>
      <c r="Y6" s="138" t="s">
        <v>720</v>
      </c>
      <c r="Z6" s="139" t="s">
        <v>721</v>
      </c>
      <c r="AB6" s="134"/>
      <c r="AC6" s="135" t="s">
        <v>718</v>
      </c>
      <c r="AD6" s="135" t="s">
        <v>719</v>
      </c>
      <c r="AE6" s="135" t="s">
        <v>720</v>
      </c>
      <c r="AF6" s="136" t="s">
        <v>721</v>
      </c>
      <c r="AH6" s="137"/>
      <c r="AI6" s="138" t="s">
        <v>718</v>
      </c>
      <c r="AJ6" s="138" t="s">
        <v>719</v>
      </c>
      <c r="AK6" s="138" t="s">
        <v>720</v>
      </c>
      <c r="AL6" s="139" t="s">
        <v>721</v>
      </c>
      <c r="AN6" s="134"/>
      <c r="AO6" s="135" t="s">
        <v>718</v>
      </c>
      <c r="AP6" s="135" t="s">
        <v>719</v>
      </c>
      <c r="AQ6" s="135" t="s">
        <v>720</v>
      </c>
      <c r="AR6" s="136" t="s">
        <v>721</v>
      </c>
      <c r="AT6" s="134"/>
      <c r="AU6" s="135" t="s">
        <v>718</v>
      </c>
      <c r="AV6" s="135" t="s">
        <v>719</v>
      </c>
      <c r="AW6" s="135" t="s">
        <v>720</v>
      </c>
      <c r="AX6" s="136" t="s">
        <v>721</v>
      </c>
      <c r="AZ6" s="238"/>
      <c r="BA6" s="239" t="s">
        <v>718</v>
      </c>
      <c r="BB6" s="239" t="s">
        <v>719</v>
      </c>
      <c r="BC6" s="239" t="s">
        <v>720</v>
      </c>
      <c r="BD6" s="240" t="s">
        <v>721</v>
      </c>
      <c r="BF6" s="238"/>
      <c r="BG6" s="239" t="s">
        <v>718</v>
      </c>
      <c r="BH6" s="239" t="s">
        <v>719</v>
      </c>
      <c r="BI6" s="239" t="s">
        <v>720</v>
      </c>
      <c r="BJ6" s="240" t="s">
        <v>721</v>
      </c>
    </row>
    <row r="7" spans="1:62" x14ac:dyDescent="0.2">
      <c r="A7" s="141" t="s">
        <v>726</v>
      </c>
      <c r="B7" s="141" t="s">
        <v>730</v>
      </c>
      <c r="D7" s="131" t="s">
        <v>55</v>
      </c>
      <c r="E7" s="181">
        <f ca="1">IF(K7*Q7*E$112&lt;'Summary Results'!M$2,'Summary Results'!M$2/E$112,K7*Q7)</f>
        <v>-2</v>
      </c>
      <c r="F7" s="181">
        <f ca="1">IF(L7*R7*F$112&lt;'Summary Results'!N$2,'Summary Results'!N$2/F$112,L7*R7)</f>
        <v>-26</v>
      </c>
      <c r="G7" s="181">
        <f ca="1">IF(M7*S7*G$112&lt;'Summary Results'!O$2,'Summary Results'!O$2/G$112,M7*S7)</f>
        <v>0</v>
      </c>
      <c r="H7" s="182">
        <f ca="1">IF(N7*T7*H$112&lt;'Summary Results'!P$2,'Summary Results'!P$2/H$112,N7*T7)</f>
        <v>-7.9999999999999982</v>
      </c>
      <c r="I7" s="42"/>
      <c r="J7" s="177" t="s">
        <v>55</v>
      </c>
      <c r="K7" s="178">
        <f ca="1">IF(Q7&gt;0,IF(E$112&lt;&gt;0,1/E$112,1),1)</f>
        <v>1</v>
      </c>
      <c r="L7" s="178">
        <f t="shared" ref="L7:L70" ca="1" si="0">IF(R7&gt;0,IF(F$112&lt;&gt;0,1/F$112,1),1)</f>
        <v>1</v>
      </c>
      <c r="M7" s="178">
        <f t="shared" ref="M7:M70" ca="1" si="1">IF(S7&gt;0,IF(G$112&lt;&gt;0,1/G$112,1),1)</f>
        <v>1</v>
      </c>
      <c r="N7" s="179">
        <f t="shared" ref="N7:N70" ca="1" si="2">IF(T7&gt;0,IF(H$112&lt;&gt;0,1/H$112,1),1)</f>
        <v>1</v>
      </c>
      <c r="O7" s="42"/>
      <c r="P7" s="180" t="s">
        <v>55</v>
      </c>
      <c r="Q7" s="181">
        <f t="array" ref="Q7:T110" ca="1">INDIRECT(R2,)</f>
        <v>-2</v>
      </c>
      <c r="R7" s="181">
        <f ca="1"/>
        <v>-26</v>
      </c>
      <c r="S7" s="181">
        <f ca="1"/>
        <v>0</v>
      </c>
      <c r="T7" s="182">
        <f ca="1"/>
        <v>-7.9999999999999982</v>
      </c>
      <c r="U7" s="42"/>
      <c r="V7" s="177" t="s">
        <v>55</v>
      </c>
      <c r="W7" s="183">
        <v>-5</v>
      </c>
      <c r="X7" s="184"/>
      <c r="Y7" s="184"/>
      <c r="Z7" s="185"/>
      <c r="AA7" s="42"/>
      <c r="AB7" s="180" t="s">
        <v>55</v>
      </c>
      <c r="AC7" s="181">
        <v>-5</v>
      </c>
      <c r="AD7" s="186"/>
      <c r="AE7" s="186"/>
      <c r="AF7" s="187"/>
      <c r="AG7" s="42"/>
      <c r="AH7" s="177" t="s">
        <v>55</v>
      </c>
      <c r="AI7" s="183">
        <v>-5</v>
      </c>
      <c r="AJ7" s="184"/>
      <c r="AK7" s="184"/>
      <c r="AL7" s="185">
        <v>-40</v>
      </c>
      <c r="AM7" s="42"/>
      <c r="AN7" s="180" t="s">
        <v>55</v>
      </c>
      <c r="AO7" s="181">
        <v>-5</v>
      </c>
      <c r="AP7" s="181">
        <v>-65</v>
      </c>
      <c r="AQ7" s="181"/>
      <c r="AR7" s="182">
        <v>-40</v>
      </c>
      <c r="AT7" s="180" t="s">
        <v>55</v>
      </c>
      <c r="AU7" s="181">
        <f>VLOOKUP($AT7,[1]Scn3!Scn3_Q3_LR,MATCH(AU$6,[1]!Scn_CH,0),0)</f>
        <v>-2</v>
      </c>
      <c r="AV7" s="181">
        <f>VLOOKUP($AT7,[1]Scn3!Scn3_Q3_LR,MATCH(AV$6,[1]!Scn_CH,0),0)</f>
        <v>-26</v>
      </c>
      <c r="AW7" s="181">
        <f>VLOOKUP($AT7,[1]Scn3!Scn3_Q3_LR,MATCH(AW$6,[1]!Scn_CH,0),0)</f>
        <v>0</v>
      </c>
      <c r="AX7" s="182">
        <f>VLOOKUP($AT7,[1]Scn3!Scn3_Q3_LR,MATCH(AX$6,[1]!Scn_CH,0),0)</f>
        <v>-7.9999999999999982</v>
      </c>
      <c r="AZ7" s="241" t="s">
        <v>55</v>
      </c>
      <c r="BA7" s="242"/>
      <c r="BB7" s="242"/>
      <c r="BC7" s="242"/>
      <c r="BD7" s="243"/>
      <c r="BF7" s="241" t="s">
        <v>55</v>
      </c>
      <c r="BG7" s="242"/>
      <c r="BH7" s="242"/>
      <c r="BI7" s="242"/>
      <c r="BJ7" s="243"/>
    </row>
    <row r="8" spans="1:62" x14ac:dyDescent="0.2">
      <c r="A8" s="141" t="s">
        <v>727</v>
      </c>
      <c r="B8" s="141" t="s">
        <v>752</v>
      </c>
      <c r="D8" s="131" t="s">
        <v>412</v>
      </c>
      <c r="E8" s="181">
        <f ca="1">IF(K8*Q8*E$112&lt;'Summary Results'!M$2,'Summary Results'!M$2/E$112,K8*Q8)</f>
        <v>-2</v>
      </c>
      <c r="F8" s="181">
        <f ca="1">IF(L8*R8*F$112&lt;'Summary Results'!N$2,'Summary Results'!N$2/F$112,L8*R8)</f>
        <v>-26</v>
      </c>
      <c r="G8" s="181">
        <f ca="1">IF(M8*S8*G$112&lt;'Summary Results'!O$2,'Summary Results'!O$2/G$112,M8*S8)</f>
        <v>0</v>
      </c>
      <c r="H8" s="182">
        <f ca="1">IF(N8*T8*H$112&lt;'Summary Results'!P$2,'Summary Results'!P$2/H$112,N8*T8)</f>
        <v>-7.9999999999999982</v>
      </c>
      <c r="I8" s="42"/>
      <c r="J8" s="177" t="s">
        <v>412</v>
      </c>
      <c r="K8" s="178">
        <f t="shared" ref="K8:K71" ca="1" si="3">IF(Q8&gt;0,IF(E$112&lt;&gt;0,1/E$112,1),1)</f>
        <v>1</v>
      </c>
      <c r="L8" s="178">
        <f t="shared" ca="1" si="0"/>
        <v>1</v>
      </c>
      <c r="M8" s="178">
        <f t="shared" ca="1" si="1"/>
        <v>1</v>
      </c>
      <c r="N8" s="179">
        <f t="shared" ca="1" si="2"/>
        <v>1</v>
      </c>
      <c r="O8" s="42"/>
      <c r="P8" s="180" t="s">
        <v>412</v>
      </c>
      <c r="Q8" s="181">
        <f ca="1"/>
        <v>-2</v>
      </c>
      <c r="R8" s="181">
        <f ca="1"/>
        <v>-26</v>
      </c>
      <c r="S8" s="181">
        <f ca="1"/>
        <v>0</v>
      </c>
      <c r="T8" s="182">
        <f ca="1"/>
        <v>-7.9999999999999982</v>
      </c>
      <c r="U8" s="42"/>
      <c r="V8" s="177" t="s">
        <v>412</v>
      </c>
      <c r="W8" s="183">
        <v>-5</v>
      </c>
      <c r="X8" s="184"/>
      <c r="Y8" s="184"/>
      <c r="Z8" s="185"/>
      <c r="AA8" s="42"/>
      <c r="AB8" s="180" t="s">
        <v>412</v>
      </c>
      <c r="AC8" s="181">
        <v>-5</v>
      </c>
      <c r="AD8" s="186"/>
      <c r="AE8" s="186"/>
      <c r="AF8" s="187"/>
      <c r="AG8" s="42"/>
      <c r="AH8" s="177" t="s">
        <v>412</v>
      </c>
      <c r="AI8" s="183">
        <v>-5</v>
      </c>
      <c r="AJ8" s="184"/>
      <c r="AK8" s="184"/>
      <c r="AL8" s="185">
        <v>-40</v>
      </c>
      <c r="AM8" s="42"/>
      <c r="AN8" s="180" t="s">
        <v>412</v>
      </c>
      <c r="AO8" s="181">
        <v>-5</v>
      </c>
      <c r="AP8" s="181">
        <v>-65</v>
      </c>
      <c r="AQ8" s="181"/>
      <c r="AR8" s="182">
        <v>-40</v>
      </c>
      <c r="AT8" s="180" t="s">
        <v>412</v>
      </c>
      <c r="AU8" s="181">
        <f>VLOOKUP($AT8,[1]Scn3!Scn3_Q3_LR,MATCH(AU$6,[1]!Scn_CH,0),0)</f>
        <v>-2</v>
      </c>
      <c r="AV8" s="181">
        <f>VLOOKUP($AT8,[1]Scn3!Scn3_Q3_LR,MATCH(AV$6,[1]!Scn_CH,0),0)</f>
        <v>-26</v>
      </c>
      <c r="AW8" s="181">
        <f>VLOOKUP($AT8,[1]Scn3!Scn3_Q3_LR,MATCH(AW$6,[1]!Scn_CH,0),0)</f>
        <v>0</v>
      </c>
      <c r="AX8" s="182">
        <f>VLOOKUP($AT8,[1]Scn3!Scn3_Q3_LR,MATCH(AX$6,[1]!Scn_CH,0),0)</f>
        <v>-7.9999999999999982</v>
      </c>
      <c r="AZ8" s="241" t="s">
        <v>412</v>
      </c>
      <c r="BA8" s="242"/>
      <c r="BB8" s="242"/>
      <c r="BC8" s="242"/>
      <c r="BD8" s="243"/>
      <c r="BF8" s="241" t="s">
        <v>412</v>
      </c>
      <c r="BG8" s="242"/>
      <c r="BH8" s="242"/>
      <c r="BI8" s="242"/>
      <c r="BJ8" s="243"/>
    </row>
    <row r="9" spans="1:62" x14ac:dyDescent="0.2">
      <c r="A9" s="141" t="s">
        <v>728</v>
      </c>
      <c r="B9" s="141" t="s">
        <v>761</v>
      </c>
      <c r="D9" s="131" t="s">
        <v>56</v>
      </c>
      <c r="E9" s="181">
        <f ca="1">IF(K9*Q9*E$112&lt;'Summary Results'!M$2,'Summary Results'!M$2/E$112,K9*Q9)</f>
        <v>-2</v>
      </c>
      <c r="F9" s="181">
        <f ca="1">IF(L9*R9*F$112&lt;'Summary Results'!N$2,'Summary Results'!N$2/F$112,L9*R9)</f>
        <v>-26</v>
      </c>
      <c r="G9" s="181">
        <f ca="1">IF(M9*S9*G$112&lt;'Summary Results'!O$2,'Summary Results'!O$2/G$112,M9*S9)</f>
        <v>0</v>
      </c>
      <c r="H9" s="182">
        <f ca="1">IF(N9*T9*H$112&lt;'Summary Results'!P$2,'Summary Results'!P$2/H$112,N9*T9)</f>
        <v>-7.9999999999999982</v>
      </c>
      <c r="I9" s="42"/>
      <c r="J9" s="177" t="s">
        <v>56</v>
      </c>
      <c r="K9" s="178">
        <f t="shared" ca="1" si="3"/>
        <v>1</v>
      </c>
      <c r="L9" s="178">
        <f t="shared" ca="1" si="0"/>
        <v>1</v>
      </c>
      <c r="M9" s="178">
        <f t="shared" ca="1" si="1"/>
        <v>1</v>
      </c>
      <c r="N9" s="179">
        <f t="shared" ca="1" si="2"/>
        <v>1</v>
      </c>
      <c r="O9" s="42"/>
      <c r="P9" s="180" t="s">
        <v>56</v>
      </c>
      <c r="Q9" s="181">
        <f ca="1"/>
        <v>-2</v>
      </c>
      <c r="R9" s="181">
        <f ca="1"/>
        <v>-26</v>
      </c>
      <c r="S9" s="181">
        <f ca="1"/>
        <v>0</v>
      </c>
      <c r="T9" s="182">
        <f ca="1"/>
        <v>-7.9999999999999982</v>
      </c>
      <c r="U9" s="42"/>
      <c r="V9" s="177" t="s">
        <v>56</v>
      </c>
      <c r="W9" s="183">
        <v>-5</v>
      </c>
      <c r="X9" s="184"/>
      <c r="Y9" s="184"/>
      <c r="Z9" s="185"/>
      <c r="AA9" s="42"/>
      <c r="AB9" s="180" t="s">
        <v>56</v>
      </c>
      <c r="AC9" s="181">
        <v>-5</v>
      </c>
      <c r="AD9" s="186"/>
      <c r="AE9" s="186"/>
      <c r="AF9" s="187"/>
      <c r="AG9" s="42"/>
      <c r="AH9" s="177" t="s">
        <v>56</v>
      </c>
      <c r="AI9" s="183">
        <v>-5</v>
      </c>
      <c r="AJ9" s="184"/>
      <c r="AK9" s="184"/>
      <c r="AL9" s="185">
        <v>-40</v>
      </c>
      <c r="AM9" s="42"/>
      <c r="AN9" s="180" t="s">
        <v>56</v>
      </c>
      <c r="AO9" s="181">
        <v>-5</v>
      </c>
      <c r="AP9" s="181">
        <v>-65</v>
      </c>
      <c r="AQ9" s="181"/>
      <c r="AR9" s="182">
        <v>-40</v>
      </c>
      <c r="AT9" s="180" t="s">
        <v>56</v>
      </c>
      <c r="AU9" s="181">
        <f>VLOOKUP($AT9,[1]Scn3!Scn3_Q3_LR,MATCH(AU$6,[1]!Scn_CH,0),0)</f>
        <v>-2</v>
      </c>
      <c r="AV9" s="181">
        <f>VLOOKUP($AT9,[1]Scn3!Scn3_Q3_LR,MATCH(AV$6,[1]!Scn_CH,0),0)</f>
        <v>-26</v>
      </c>
      <c r="AW9" s="181">
        <f>VLOOKUP($AT9,[1]Scn3!Scn3_Q3_LR,MATCH(AW$6,[1]!Scn_CH,0),0)</f>
        <v>0</v>
      </c>
      <c r="AX9" s="182">
        <f>VLOOKUP($AT9,[1]Scn3!Scn3_Q3_LR,MATCH(AX$6,[1]!Scn_CH,0),0)</f>
        <v>-7.9999999999999982</v>
      </c>
      <c r="AZ9" s="241" t="s">
        <v>56</v>
      </c>
      <c r="BA9" s="242"/>
      <c r="BB9" s="242"/>
      <c r="BC9" s="242"/>
      <c r="BD9" s="243"/>
      <c r="BF9" s="241" t="s">
        <v>56</v>
      </c>
      <c r="BG9" s="242"/>
      <c r="BH9" s="242"/>
      <c r="BI9" s="242"/>
      <c r="BJ9" s="243"/>
    </row>
    <row r="10" spans="1:62" x14ac:dyDescent="0.2">
      <c r="A10" s="141" t="s">
        <v>765</v>
      </c>
      <c r="B10" s="247" t="s">
        <v>767</v>
      </c>
      <c r="D10" s="131" t="s">
        <v>57</v>
      </c>
      <c r="E10" s="181">
        <f ca="1">IF(K10*Q10*E$112&lt;'Summary Results'!M$2,'Summary Results'!M$2/E$112,K10*Q10)</f>
        <v>-2</v>
      </c>
      <c r="F10" s="181">
        <f ca="1">IF(L10*R10*F$112&lt;'Summary Results'!N$2,'Summary Results'!N$2/F$112,L10*R10)</f>
        <v>-26</v>
      </c>
      <c r="G10" s="181">
        <f ca="1">IF(M10*S10*G$112&lt;'Summary Results'!O$2,'Summary Results'!O$2/G$112,M10*S10)</f>
        <v>0</v>
      </c>
      <c r="H10" s="182">
        <f ca="1">IF(N10*T10*H$112&lt;'Summary Results'!P$2,'Summary Results'!P$2/H$112,N10*T10)</f>
        <v>-7.9999999999999982</v>
      </c>
      <c r="I10" s="42"/>
      <c r="J10" s="177" t="s">
        <v>57</v>
      </c>
      <c r="K10" s="178">
        <f t="shared" ca="1" si="3"/>
        <v>1</v>
      </c>
      <c r="L10" s="178">
        <f t="shared" ca="1" si="0"/>
        <v>1</v>
      </c>
      <c r="M10" s="178">
        <f t="shared" ca="1" si="1"/>
        <v>1</v>
      </c>
      <c r="N10" s="179">
        <f t="shared" ca="1" si="2"/>
        <v>1</v>
      </c>
      <c r="O10" s="42"/>
      <c r="P10" s="180" t="s">
        <v>57</v>
      </c>
      <c r="Q10" s="181">
        <f ca="1"/>
        <v>-2</v>
      </c>
      <c r="R10" s="181">
        <f ca="1"/>
        <v>-26</v>
      </c>
      <c r="S10" s="181">
        <f ca="1"/>
        <v>0</v>
      </c>
      <c r="T10" s="182">
        <f ca="1"/>
        <v>-7.9999999999999982</v>
      </c>
      <c r="U10" s="42"/>
      <c r="V10" s="177" t="s">
        <v>57</v>
      </c>
      <c r="W10" s="183">
        <v>-5</v>
      </c>
      <c r="X10" s="184"/>
      <c r="Y10" s="184"/>
      <c r="Z10" s="185"/>
      <c r="AA10" s="42"/>
      <c r="AB10" s="180" t="s">
        <v>57</v>
      </c>
      <c r="AC10" s="181">
        <v>-5</v>
      </c>
      <c r="AD10" s="186"/>
      <c r="AE10" s="186"/>
      <c r="AF10" s="187"/>
      <c r="AG10" s="42"/>
      <c r="AH10" s="177" t="s">
        <v>57</v>
      </c>
      <c r="AI10" s="183">
        <v>-5</v>
      </c>
      <c r="AJ10" s="184"/>
      <c r="AK10" s="184"/>
      <c r="AL10" s="185">
        <v>-40</v>
      </c>
      <c r="AM10" s="42"/>
      <c r="AN10" s="180" t="s">
        <v>57</v>
      </c>
      <c r="AO10" s="181">
        <v>-5</v>
      </c>
      <c r="AP10" s="181">
        <v>-65</v>
      </c>
      <c r="AQ10" s="181"/>
      <c r="AR10" s="182">
        <v>-40</v>
      </c>
      <c r="AT10" s="180" t="s">
        <v>57</v>
      </c>
      <c r="AU10" s="181">
        <f>VLOOKUP($AT10,[1]Scn3!Scn3_Q3_LR,MATCH(AU$6,[1]!Scn_CH,0),0)</f>
        <v>-2</v>
      </c>
      <c r="AV10" s="181">
        <f>VLOOKUP($AT10,[1]Scn3!Scn3_Q3_LR,MATCH(AV$6,[1]!Scn_CH,0),0)</f>
        <v>-26</v>
      </c>
      <c r="AW10" s="181">
        <f>VLOOKUP($AT10,[1]Scn3!Scn3_Q3_LR,MATCH(AW$6,[1]!Scn_CH,0),0)</f>
        <v>0</v>
      </c>
      <c r="AX10" s="182">
        <f>VLOOKUP($AT10,[1]Scn3!Scn3_Q3_LR,MATCH(AX$6,[1]!Scn_CH,0),0)</f>
        <v>-7.9999999999999982</v>
      </c>
      <c r="AZ10" s="241" t="s">
        <v>57</v>
      </c>
      <c r="BA10" s="242"/>
      <c r="BB10" s="242"/>
      <c r="BC10" s="242"/>
      <c r="BD10" s="243"/>
      <c r="BF10" s="241" t="s">
        <v>57</v>
      </c>
      <c r="BG10" s="242"/>
      <c r="BH10" s="242"/>
      <c r="BI10" s="242"/>
      <c r="BJ10" s="243"/>
    </row>
    <row r="11" spans="1:62" x14ac:dyDescent="0.2">
      <c r="A11" s="141" t="s">
        <v>766</v>
      </c>
      <c r="B11" s="247" t="s">
        <v>767</v>
      </c>
      <c r="D11" s="131" t="s">
        <v>58</v>
      </c>
      <c r="E11" s="181">
        <f ca="1">IF(K11*Q11*E$112&lt;'Summary Results'!M$2,'Summary Results'!M$2/E$112,K11*Q11)</f>
        <v>0</v>
      </c>
      <c r="F11" s="181">
        <f ca="1">IF(L11*R11*F$112&lt;'Summary Results'!N$2,'Summary Results'!N$2/F$112,L11*R11)</f>
        <v>-26</v>
      </c>
      <c r="G11" s="181">
        <f ca="1">IF(M11*S11*G$112&lt;'Summary Results'!O$2,'Summary Results'!O$2/G$112,M11*S11)</f>
        <v>0</v>
      </c>
      <c r="H11" s="182">
        <f ca="1">IF(N11*T11*H$112&lt;'Summary Results'!P$2,'Summary Results'!P$2/H$112,N11*T11)</f>
        <v>-7.9999999999999982</v>
      </c>
      <c r="I11" s="42"/>
      <c r="J11" s="177" t="s">
        <v>58</v>
      </c>
      <c r="K11" s="178">
        <f t="shared" ca="1" si="3"/>
        <v>1</v>
      </c>
      <c r="L11" s="178">
        <f t="shared" ca="1" si="0"/>
        <v>1</v>
      </c>
      <c r="M11" s="178">
        <f t="shared" ca="1" si="1"/>
        <v>1</v>
      </c>
      <c r="N11" s="179">
        <f t="shared" ca="1" si="2"/>
        <v>1</v>
      </c>
      <c r="O11" s="42"/>
      <c r="P11" s="180" t="s">
        <v>58</v>
      </c>
      <c r="Q11" s="181">
        <f ca="1"/>
        <v>0</v>
      </c>
      <c r="R11" s="181">
        <f ca="1"/>
        <v>-26</v>
      </c>
      <c r="S11" s="181">
        <f ca="1"/>
        <v>0</v>
      </c>
      <c r="T11" s="182">
        <f ca="1"/>
        <v>-7.9999999999999982</v>
      </c>
      <c r="U11" s="42"/>
      <c r="V11" s="177" t="s">
        <v>58</v>
      </c>
      <c r="W11" s="183"/>
      <c r="X11" s="184"/>
      <c r="Y11" s="184"/>
      <c r="Z11" s="185">
        <v>-40</v>
      </c>
      <c r="AA11" s="42"/>
      <c r="AB11" s="180" t="s">
        <v>58</v>
      </c>
      <c r="AC11" s="181"/>
      <c r="AD11" s="186"/>
      <c r="AE11" s="186"/>
      <c r="AF11" s="187">
        <v>-40</v>
      </c>
      <c r="AG11" s="42"/>
      <c r="AH11" s="177" t="s">
        <v>58</v>
      </c>
      <c r="AI11" s="183"/>
      <c r="AJ11" s="184"/>
      <c r="AK11" s="184"/>
      <c r="AL11" s="185">
        <v>-40</v>
      </c>
      <c r="AM11" s="42"/>
      <c r="AN11" s="180" t="s">
        <v>58</v>
      </c>
      <c r="AO11" s="181"/>
      <c r="AP11" s="181">
        <v>-65</v>
      </c>
      <c r="AQ11" s="181"/>
      <c r="AR11" s="182">
        <v>-40</v>
      </c>
      <c r="AT11" s="180" t="s">
        <v>58</v>
      </c>
      <c r="AU11" s="181">
        <f>VLOOKUP($AT11,[1]Scn3!Scn3_Q3_LR,MATCH(AU$6,[1]!Scn_CH,0),0)</f>
        <v>0</v>
      </c>
      <c r="AV11" s="181">
        <f>VLOOKUP($AT11,[1]Scn3!Scn3_Q3_LR,MATCH(AV$6,[1]!Scn_CH,0),0)</f>
        <v>-26</v>
      </c>
      <c r="AW11" s="181">
        <f>VLOOKUP($AT11,[1]Scn3!Scn3_Q3_LR,MATCH(AW$6,[1]!Scn_CH,0),0)</f>
        <v>0</v>
      </c>
      <c r="AX11" s="182">
        <f>VLOOKUP($AT11,[1]Scn3!Scn3_Q3_LR,MATCH(AX$6,[1]!Scn_CH,0),0)</f>
        <v>-7.9999999999999982</v>
      </c>
      <c r="AZ11" s="241" t="s">
        <v>58</v>
      </c>
      <c r="BA11" s="242"/>
      <c r="BB11" s="242"/>
      <c r="BC11" s="242"/>
      <c r="BD11" s="243"/>
      <c r="BF11" s="241" t="s">
        <v>58</v>
      </c>
      <c r="BG11" s="242"/>
      <c r="BH11" s="242"/>
      <c r="BI11" s="242"/>
      <c r="BJ11" s="243"/>
    </row>
    <row r="12" spans="1:62" x14ac:dyDescent="0.2">
      <c r="A12" s="141"/>
      <c r="B12" s="141"/>
      <c r="D12" s="131" t="s">
        <v>59</v>
      </c>
      <c r="E12" s="181">
        <f ca="1">IF(K12*Q12*E$112&lt;'Summary Results'!M$2,'Summary Results'!M$2/E$112,K12*Q12)</f>
        <v>0</v>
      </c>
      <c r="F12" s="181">
        <f ca="1">IF(L12*R12*F$112&lt;'Summary Results'!N$2,'Summary Results'!N$2/F$112,L12*R12)</f>
        <v>-26</v>
      </c>
      <c r="G12" s="181">
        <f ca="1">IF(M12*S12*G$112&lt;'Summary Results'!O$2,'Summary Results'!O$2/G$112,M12*S12)</f>
        <v>0</v>
      </c>
      <c r="H12" s="182">
        <f ca="1">IF(N12*T12*H$112&lt;'Summary Results'!P$2,'Summary Results'!P$2/H$112,N12*T12)</f>
        <v>-7.9999999999999982</v>
      </c>
      <c r="I12" s="42"/>
      <c r="J12" s="177" t="s">
        <v>59</v>
      </c>
      <c r="K12" s="178">
        <f t="shared" ca="1" si="3"/>
        <v>1</v>
      </c>
      <c r="L12" s="178">
        <f t="shared" ca="1" si="0"/>
        <v>1</v>
      </c>
      <c r="M12" s="178">
        <f t="shared" ca="1" si="1"/>
        <v>1</v>
      </c>
      <c r="N12" s="179">
        <f t="shared" ca="1" si="2"/>
        <v>1</v>
      </c>
      <c r="O12" s="42"/>
      <c r="P12" s="180" t="s">
        <v>59</v>
      </c>
      <c r="Q12" s="181">
        <f ca="1"/>
        <v>0</v>
      </c>
      <c r="R12" s="181">
        <f ca="1"/>
        <v>-26</v>
      </c>
      <c r="S12" s="181">
        <f ca="1"/>
        <v>0</v>
      </c>
      <c r="T12" s="182">
        <f ca="1"/>
        <v>-7.9999999999999982</v>
      </c>
      <c r="U12" s="42"/>
      <c r="V12" s="177" t="s">
        <v>59</v>
      </c>
      <c r="W12" s="183"/>
      <c r="X12" s="184"/>
      <c r="Y12" s="184"/>
      <c r="Z12" s="185">
        <v>-40</v>
      </c>
      <c r="AA12" s="42"/>
      <c r="AB12" s="180" t="s">
        <v>59</v>
      </c>
      <c r="AC12" s="181"/>
      <c r="AD12" s="186"/>
      <c r="AE12" s="186"/>
      <c r="AF12" s="187">
        <v>-40</v>
      </c>
      <c r="AG12" s="42"/>
      <c r="AH12" s="177" t="s">
        <v>59</v>
      </c>
      <c r="AI12" s="183"/>
      <c r="AJ12" s="184"/>
      <c r="AK12" s="184"/>
      <c r="AL12" s="185">
        <v>-40</v>
      </c>
      <c r="AM12" s="42"/>
      <c r="AN12" s="180" t="s">
        <v>59</v>
      </c>
      <c r="AO12" s="181"/>
      <c r="AP12" s="181">
        <v>-65</v>
      </c>
      <c r="AQ12" s="181"/>
      <c r="AR12" s="182">
        <v>-40</v>
      </c>
      <c r="AT12" s="180" t="s">
        <v>59</v>
      </c>
      <c r="AU12" s="181">
        <f>VLOOKUP($AT12,[1]Scn3!Scn3_Q3_LR,MATCH(AU$6,[1]!Scn_CH,0),0)</f>
        <v>0</v>
      </c>
      <c r="AV12" s="181">
        <f>VLOOKUP($AT12,[1]Scn3!Scn3_Q3_LR,MATCH(AV$6,[1]!Scn_CH,0),0)</f>
        <v>-26</v>
      </c>
      <c r="AW12" s="181">
        <f>VLOOKUP($AT12,[1]Scn3!Scn3_Q3_LR,MATCH(AW$6,[1]!Scn_CH,0),0)</f>
        <v>0</v>
      </c>
      <c r="AX12" s="182">
        <f>VLOOKUP($AT12,[1]Scn3!Scn3_Q3_LR,MATCH(AX$6,[1]!Scn_CH,0),0)</f>
        <v>-7.9999999999999982</v>
      </c>
      <c r="AZ12" s="241" t="s">
        <v>59</v>
      </c>
      <c r="BA12" s="242"/>
      <c r="BB12" s="242"/>
      <c r="BC12" s="242"/>
      <c r="BD12" s="243"/>
      <c r="BF12" s="241" t="s">
        <v>59</v>
      </c>
      <c r="BG12" s="242"/>
      <c r="BH12" s="242"/>
      <c r="BI12" s="242"/>
      <c r="BJ12" s="243"/>
    </row>
    <row r="13" spans="1:62" x14ac:dyDescent="0.2">
      <c r="A13" s="141"/>
      <c r="B13" s="141"/>
      <c r="D13" s="131" t="s">
        <v>60</v>
      </c>
      <c r="E13" s="181">
        <f ca="1">IF(K13*Q13*E$112&lt;'Summary Results'!M$2,'Summary Results'!M$2/E$112,K13*Q13)</f>
        <v>0</v>
      </c>
      <c r="F13" s="181">
        <f ca="1">IF(L13*R13*F$112&lt;'Summary Results'!N$2,'Summary Results'!N$2/F$112,L13*R13)</f>
        <v>-26</v>
      </c>
      <c r="G13" s="181">
        <f ca="1">IF(M13*S13*G$112&lt;'Summary Results'!O$2,'Summary Results'!O$2/G$112,M13*S13)</f>
        <v>0</v>
      </c>
      <c r="H13" s="182">
        <f ca="1">IF(N13*T13*H$112&lt;'Summary Results'!P$2,'Summary Results'!P$2/H$112,N13*T13)</f>
        <v>-7.9999999999999982</v>
      </c>
      <c r="I13" s="42"/>
      <c r="J13" s="177" t="s">
        <v>60</v>
      </c>
      <c r="K13" s="178">
        <f t="shared" ca="1" si="3"/>
        <v>1</v>
      </c>
      <c r="L13" s="178">
        <f t="shared" ca="1" si="0"/>
        <v>1</v>
      </c>
      <c r="M13" s="178">
        <f t="shared" ca="1" si="1"/>
        <v>1</v>
      </c>
      <c r="N13" s="179">
        <f t="shared" ca="1" si="2"/>
        <v>1</v>
      </c>
      <c r="O13" s="42"/>
      <c r="P13" s="180" t="s">
        <v>60</v>
      </c>
      <c r="Q13" s="181">
        <f ca="1"/>
        <v>0</v>
      </c>
      <c r="R13" s="181">
        <f ca="1"/>
        <v>-26</v>
      </c>
      <c r="S13" s="181">
        <f ca="1"/>
        <v>0</v>
      </c>
      <c r="T13" s="182">
        <f ca="1"/>
        <v>-7.9999999999999982</v>
      </c>
      <c r="U13" s="42"/>
      <c r="V13" s="177" t="s">
        <v>60</v>
      </c>
      <c r="W13" s="183"/>
      <c r="X13" s="184"/>
      <c r="Y13" s="184"/>
      <c r="Z13" s="185">
        <v>-40</v>
      </c>
      <c r="AA13" s="42"/>
      <c r="AB13" s="180" t="s">
        <v>60</v>
      </c>
      <c r="AC13" s="181"/>
      <c r="AD13" s="186"/>
      <c r="AE13" s="186"/>
      <c r="AF13" s="187">
        <v>-40</v>
      </c>
      <c r="AG13" s="42"/>
      <c r="AH13" s="177" t="s">
        <v>60</v>
      </c>
      <c r="AI13" s="183"/>
      <c r="AJ13" s="184"/>
      <c r="AK13" s="184"/>
      <c r="AL13" s="185">
        <v>-40</v>
      </c>
      <c r="AM13" s="42"/>
      <c r="AN13" s="180" t="s">
        <v>60</v>
      </c>
      <c r="AO13" s="181"/>
      <c r="AP13" s="181">
        <v>-65</v>
      </c>
      <c r="AQ13" s="181"/>
      <c r="AR13" s="182">
        <v>-40</v>
      </c>
      <c r="AT13" s="180" t="s">
        <v>60</v>
      </c>
      <c r="AU13" s="181">
        <f>VLOOKUP($AT13,[1]Scn3!Scn3_Q3_LR,MATCH(AU$6,[1]!Scn_CH,0),0)</f>
        <v>0</v>
      </c>
      <c r="AV13" s="181">
        <f>VLOOKUP($AT13,[1]Scn3!Scn3_Q3_LR,MATCH(AV$6,[1]!Scn_CH,0),0)</f>
        <v>-26</v>
      </c>
      <c r="AW13" s="181">
        <f>VLOOKUP($AT13,[1]Scn3!Scn3_Q3_LR,MATCH(AW$6,[1]!Scn_CH,0),0)</f>
        <v>0</v>
      </c>
      <c r="AX13" s="182">
        <f>VLOOKUP($AT13,[1]Scn3!Scn3_Q3_LR,MATCH(AX$6,[1]!Scn_CH,0),0)</f>
        <v>-7.9999999999999982</v>
      </c>
      <c r="AZ13" s="241" t="s">
        <v>60</v>
      </c>
      <c r="BA13" s="242"/>
      <c r="BB13" s="242"/>
      <c r="BC13" s="242"/>
      <c r="BD13" s="243"/>
      <c r="BF13" s="241" t="s">
        <v>60</v>
      </c>
      <c r="BG13" s="242"/>
      <c r="BH13" s="242"/>
      <c r="BI13" s="242"/>
      <c r="BJ13" s="243"/>
    </row>
    <row r="14" spans="1:62" x14ac:dyDescent="0.2">
      <c r="D14" s="131" t="s">
        <v>74</v>
      </c>
      <c r="E14" s="181">
        <f ca="1">IF(K14*Q14*E$112&lt;'Summary Results'!M$2,'Summary Results'!M$2/E$112,K14*Q14)</f>
        <v>0</v>
      </c>
      <c r="F14" s="181">
        <f ca="1">IF(L14*R14*F$112&lt;'Summary Results'!N$2,'Summary Results'!N$2/F$112,L14*R14)</f>
        <v>-26</v>
      </c>
      <c r="G14" s="181">
        <f ca="1">IF(M14*S14*G$112&lt;'Summary Results'!O$2,'Summary Results'!O$2/G$112,M14*S14)</f>
        <v>0</v>
      </c>
      <c r="H14" s="182">
        <f ca="1">IF(N14*T14*H$112&lt;'Summary Results'!P$2,'Summary Results'!P$2/H$112,N14*T14)</f>
        <v>-7.9999999999999982</v>
      </c>
      <c r="I14" s="42"/>
      <c r="J14" s="177" t="s">
        <v>74</v>
      </c>
      <c r="K14" s="178">
        <f t="shared" ca="1" si="3"/>
        <v>1</v>
      </c>
      <c r="L14" s="178">
        <f t="shared" ca="1" si="0"/>
        <v>1</v>
      </c>
      <c r="M14" s="178">
        <f t="shared" ca="1" si="1"/>
        <v>1</v>
      </c>
      <c r="N14" s="179">
        <f t="shared" ca="1" si="2"/>
        <v>1</v>
      </c>
      <c r="O14" s="42"/>
      <c r="P14" s="180" t="s">
        <v>74</v>
      </c>
      <c r="Q14" s="181">
        <f ca="1"/>
        <v>0</v>
      </c>
      <c r="R14" s="181">
        <f ca="1"/>
        <v>-26</v>
      </c>
      <c r="S14" s="181">
        <f ca="1"/>
        <v>0</v>
      </c>
      <c r="T14" s="182">
        <f ca="1"/>
        <v>-7.9999999999999982</v>
      </c>
      <c r="U14" s="42"/>
      <c r="V14" s="177" t="s">
        <v>74</v>
      </c>
      <c r="W14" s="183"/>
      <c r="X14" s="184"/>
      <c r="Y14" s="184"/>
      <c r="Z14" s="185">
        <v>-40</v>
      </c>
      <c r="AA14" s="42"/>
      <c r="AB14" s="180" t="s">
        <v>74</v>
      </c>
      <c r="AC14" s="181"/>
      <c r="AD14" s="186"/>
      <c r="AE14" s="186"/>
      <c r="AF14" s="187">
        <v>-40</v>
      </c>
      <c r="AG14" s="42"/>
      <c r="AH14" s="177" t="s">
        <v>74</v>
      </c>
      <c r="AI14" s="183"/>
      <c r="AJ14" s="184"/>
      <c r="AK14" s="184"/>
      <c r="AL14" s="185">
        <v>-40</v>
      </c>
      <c r="AM14" s="42"/>
      <c r="AN14" s="180" t="s">
        <v>74</v>
      </c>
      <c r="AO14" s="181"/>
      <c r="AP14" s="181">
        <v>-65</v>
      </c>
      <c r="AQ14" s="181"/>
      <c r="AR14" s="182">
        <v>-40</v>
      </c>
      <c r="AT14" s="180" t="s">
        <v>74</v>
      </c>
      <c r="AU14" s="181">
        <f>VLOOKUP($AT14,[1]Scn3!Scn3_Q3_LR,MATCH(AU$6,[1]!Scn_CH,0),0)</f>
        <v>0</v>
      </c>
      <c r="AV14" s="181">
        <f>VLOOKUP($AT14,[1]Scn3!Scn3_Q3_LR,MATCH(AV$6,[1]!Scn_CH,0),0)</f>
        <v>-26</v>
      </c>
      <c r="AW14" s="181">
        <f>VLOOKUP($AT14,[1]Scn3!Scn3_Q3_LR,MATCH(AW$6,[1]!Scn_CH,0),0)</f>
        <v>0</v>
      </c>
      <c r="AX14" s="182">
        <f>VLOOKUP($AT14,[1]Scn3!Scn3_Q3_LR,MATCH(AX$6,[1]!Scn_CH,0),0)</f>
        <v>-7.9999999999999982</v>
      </c>
      <c r="AZ14" s="241" t="s">
        <v>74</v>
      </c>
      <c r="BA14" s="242"/>
      <c r="BB14" s="242"/>
      <c r="BC14" s="242"/>
      <c r="BD14" s="243"/>
      <c r="BF14" s="241" t="s">
        <v>74</v>
      </c>
      <c r="BG14" s="242"/>
      <c r="BH14" s="242"/>
      <c r="BI14" s="242"/>
      <c r="BJ14" s="243"/>
    </row>
    <row r="15" spans="1:62" x14ac:dyDescent="0.2">
      <c r="D15" s="131" t="s">
        <v>413</v>
      </c>
      <c r="E15" s="181">
        <f ca="1">IF(K15*Q15*E$112&lt;'Summary Results'!M$2,'Summary Results'!M$2/E$112,K15*Q15)</f>
        <v>0</v>
      </c>
      <c r="F15" s="181">
        <f ca="1">IF(L15*R15*F$112&lt;'Summary Results'!N$2,'Summary Results'!N$2/F$112,L15*R15)</f>
        <v>-26</v>
      </c>
      <c r="G15" s="181">
        <f ca="1">IF(M15*S15*G$112&lt;'Summary Results'!O$2,'Summary Results'!O$2/G$112,M15*S15)</f>
        <v>0</v>
      </c>
      <c r="H15" s="182">
        <f ca="1">IF(N15*T15*H$112&lt;'Summary Results'!P$2,'Summary Results'!P$2/H$112,N15*T15)</f>
        <v>-7.9999999999999982</v>
      </c>
      <c r="I15" s="42"/>
      <c r="J15" s="177" t="s">
        <v>413</v>
      </c>
      <c r="K15" s="178">
        <f t="shared" ca="1" si="3"/>
        <v>1</v>
      </c>
      <c r="L15" s="178">
        <f t="shared" ca="1" si="0"/>
        <v>1</v>
      </c>
      <c r="M15" s="178">
        <f t="shared" ca="1" si="1"/>
        <v>1</v>
      </c>
      <c r="N15" s="179">
        <f t="shared" ca="1" si="2"/>
        <v>1</v>
      </c>
      <c r="O15" s="42"/>
      <c r="P15" s="180" t="s">
        <v>413</v>
      </c>
      <c r="Q15" s="181">
        <f ca="1"/>
        <v>0</v>
      </c>
      <c r="R15" s="181">
        <f ca="1"/>
        <v>-26</v>
      </c>
      <c r="S15" s="181">
        <f ca="1"/>
        <v>0</v>
      </c>
      <c r="T15" s="182">
        <f ca="1"/>
        <v>-7.9999999999999982</v>
      </c>
      <c r="U15" s="42"/>
      <c r="V15" s="177" t="s">
        <v>413</v>
      </c>
      <c r="W15" s="183"/>
      <c r="X15" s="184"/>
      <c r="Y15" s="184"/>
      <c r="Z15" s="185">
        <v>-40</v>
      </c>
      <c r="AA15" s="42"/>
      <c r="AB15" s="180" t="s">
        <v>413</v>
      </c>
      <c r="AC15" s="181"/>
      <c r="AD15" s="186"/>
      <c r="AE15" s="186"/>
      <c r="AF15" s="187">
        <v>-40</v>
      </c>
      <c r="AG15" s="42"/>
      <c r="AH15" s="177" t="s">
        <v>413</v>
      </c>
      <c r="AI15" s="183"/>
      <c r="AJ15" s="184"/>
      <c r="AK15" s="184"/>
      <c r="AL15" s="185">
        <v>-40</v>
      </c>
      <c r="AM15" s="42"/>
      <c r="AN15" s="180" t="s">
        <v>413</v>
      </c>
      <c r="AO15" s="181"/>
      <c r="AP15" s="181">
        <v>-65</v>
      </c>
      <c r="AQ15" s="181"/>
      <c r="AR15" s="182">
        <v>-40</v>
      </c>
      <c r="AT15" s="180" t="s">
        <v>413</v>
      </c>
      <c r="AU15" s="181">
        <f>VLOOKUP($AT15,[1]Scn3!Scn3_Q3_LR,MATCH(AU$6,[1]!Scn_CH,0),0)</f>
        <v>0</v>
      </c>
      <c r="AV15" s="181">
        <f>VLOOKUP($AT15,[1]Scn3!Scn3_Q3_LR,MATCH(AV$6,[1]!Scn_CH,0),0)</f>
        <v>-26</v>
      </c>
      <c r="AW15" s="181">
        <f>VLOOKUP($AT15,[1]Scn3!Scn3_Q3_LR,MATCH(AW$6,[1]!Scn_CH,0),0)</f>
        <v>0</v>
      </c>
      <c r="AX15" s="182">
        <f>VLOOKUP($AT15,[1]Scn3!Scn3_Q3_LR,MATCH(AX$6,[1]!Scn_CH,0),0)</f>
        <v>-7.9999999999999982</v>
      </c>
      <c r="AZ15" s="241" t="s">
        <v>413</v>
      </c>
      <c r="BA15" s="242"/>
      <c r="BB15" s="242"/>
      <c r="BC15" s="242"/>
      <c r="BD15" s="243"/>
      <c r="BF15" s="241" t="s">
        <v>413</v>
      </c>
      <c r="BG15" s="242"/>
      <c r="BH15" s="242"/>
      <c r="BI15" s="242"/>
      <c r="BJ15" s="243"/>
    </row>
    <row r="16" spans="1:62" x14ac:dyDescent="0.2">
      <c r="D16" s="131" t="s">
        <v>414</v>
      </c>
      <c r="E16" s="181">
        <f ca="1">IF(K16*Q16*E$112&lt;'Summary Results'!M$2,'Summary Results'!M$2/E$112,K16*Q16)</f>
        <v>-10.5</v>
      </c>
      <c r="F16" s="181">
        <f ca="1">IF(L16*R16*F$112&lt;'Summary Results'!N$2,'Summary Results'!N$2/F$112,L16*R16)</f>
        <v>-26</v>
      </c>
      <c r="G16" s="181">
        <f ca="1">IF(M16*S16*G$112&lt;'Summary Results'!O$2,'Summary Results'!O$2/G$112,M16*S16)</f>
        <v>0</v>
      </c>
      <c r="H16" s="182">
        <f ca="1">IF(N16*T16*H$112&lt;'Summary Results'!P$2,'Summary Results'!P$2/H$112,N16*T16)</f>
        <v>-9.9999999999999982</v>
      </c>
      <c r="I16" s="42"/>
      <c r="J16" s="177" t="s">
        <v>414</v>
      </c>
      <c r="K16" s="178">
        <f t="shared" ca="1" si="3"/>
        <v>1</v>
      </c>
      <c r="L16" s="178">
        <f t="shared" ca="1" si="0"/>
        <v>1</v>
      </c>
      <c r="M16" s="178">
        <f t="shared" ca="1" si="1"/>
        <v>1</v>
      </c>
      <c r="N16" s="179">
        <f t="shared" ca="1" si="2"/>
        <v>1</v>
      </c>
      <c r="O16" s="42"/>
      <c r="P16" s="180" t="s">
        <v>414</v>
      </c>
      <c r="Q16" s="181">
        <f ca="1"/>
        <v>-10.5</v>
      </c>
      <c r="R16" s="181">
        <f ca="1"/>
        <v>-26</v>
      </c>
      <c r="S16" s="181">
        <f ca="1"/>
        <v>0</v>
      </c>
      <c r="T16" s="182">
        <f ca="1"/>
        <v>-9.9999999999999982</v>
      </c>
      <c r="U16" s="42"/>
      <c r="V16" s="177" t="s">
        <v>414</v>
      </c>
      <c r="W16" s="183">
        <v>-20</v>
      </c>
      <c r="X16" s="184"/>
      <c r="Y16" s="184"/>
      <c r="Z16" s="185"/>
      <c r="AA16" s="42"/>
      <c r="AB16" s="180" t="s">
        <v>414</v>
      </c>
      <c r="AC16" s="181">
        <v>-25</v>
      </c>
      <c r="AD16" s="186"/>
      <c r="AE16" s="186"/>
      <c r="AF16" s="187"/>
      <c r="AG16" s="42"/>
      <c r="AH16" s="177" t="s">
        <v>414</v>
      </c>
      <c r="AI16" s="183">
        <v>-25</v>
      </c>
      <c r="AJ16" s="184"/>
      <c r="AK16" s="184"/>
      <c r="AL16" s="185">
        <v>-50</v>
      </c>
      <c r="AM16" s="42"/>
      <c r="AN16" s="180" t="s">
        <v>414</v>
      </c>
      <c r="AO16" s="181">
        <v>-25</v>
      </c>
      <c r="AP16" s="181">
        <v>-65</v>
      </c>
      <c r="AQ16" s="181"/>
      <c r="AR16" s="182">
        <v>-50</v>
      </c>
      <c r="AT16" s="180" t="s">
        <v>414</v>
      </c>
      <c r="AU16" s="181">
        <f>VLOOKUP($AT16,[1]Scn3!Scn3_Q3_LR,MATCH(AU$6,[1]!Scn_CH,0),0)</f>
        <v>-10.5</v>
      </c>
      <c r="AV16" s="181">
        <f>VLOOKUP($AT16,[1]Scn3!Scn3_Q3_LR,MATCH(AV$6,[1]!Scn_CH,0),0)</f>
        <v>-26</v>
      </c>
      <c r="AW16" s="181">
        <f>VLOOKUP($AT16,[1]Scn3!Scn3_Q3_LR,MATCH(AW$6,[1]!Scn_CH,0),0)</f>
        <v>0</v>
      </c>
      <c r="AX16" s="182">
        <f>VLOOKUP($AT16,[1]Scn3!Scn3_Q3_LR,MATCH(AX$6,[1]!Scn_CH,0),0)</f>
        <v>-9.9999999999999982</v>
      </c>
      <c r="AZ16" s="241" t="s">
        <v>414</v>
      </c>
      <c r="BA16" s="242"/>
      <c r="BB16" s="242"/>
      <c r="BC16" s="242"/>
      <c r="BD16" s="243"/>
      <c r="BF16" s="241" t="s">
        <v>414</v>
      </c>
      <c r="BG16" s="242"/>
      <c r="BH16" s="242"/>
      <c r="BI16" s="242"/>
      <c r="BJ16" s="243"/>
    </row>
    <row r="17" spans="4:62" x14ac:dyDescent="0.2">
      <c r="D17" s="131" t="s">
        <v>415</v>
      </c>
      <c r="E17" s="181">
        <f ca="1">IF(K17*Q17*E$112&lt;'Summary Results'!M$2,'Summary Results'!M$2/E$112,K17*Q17)</f>
        <v>-10.5</v>
      </c>
      <c r="F17" s="181">
        <f ca="1">IF(L17*R17*F$112&lt;'Summary Results'!N$2,'Summary Results'!N$2/F$112,L17*R17)</f>
        <v>-26</v>
      </c>
      <c r="G17" s="181">
        <f ca="1">IF(M17*S17*G$112&lt;'Summary Results'!O$2,'Summary Results'!O$2/G$112,M17*S17)</f>
        <v>0</v>
      </c>
      <c r="H17" s="182">
        <f ca="1">IF(N17*T17*H$112&lt;'Summary Results'!P$2,'Summary Results'!P$2/H$112,N17*T17)</f>
        <v>-9.9999999999999982</v>
      </c>
      <c r="I17" s="42"/>
      <c r="J17" s="177" t="s">
        <v>415</v>
      </c>
      <c r="K17" s="178">
        <f t="shared" ca="1" si="3"/>
        <v>1</v>
      </c>
      <c r="L17" s="178">
        <f t="shared" ca="1" si="0"/>
        <v>1</v>
      </c>
      <c r="M17" s="178">
        <f t="shared" ca="1" si="1"/>
        <v>1</v>
      </c>
      <c r="N17" s="179">
        <f t="shared" ca="1" si="2"/>
        <v>1</v>
      </c>
      <c r="O17" s="42"/>
      <c r="P17" s="180" t="s">
        <v>415</v>
      </c>
      <c r="Q17" s="181">
        <f ca="1"/>
        <v>-10.5</v>
      </c>
      <c r="R17" s="181">
        <f ca="1"/>
        <v>-26</v>
      </c>
      <c r="S17" s="181">
        <f ca="1"/>
        <v>0</v>
      </c>
      <c r="T17" s="182">
        <f ca="1"/>
        <v>-9.9999999999999982</v>
      </c>
      <c r="U17" s="42"/>
      <c r="V17" s="177" t="s">
        <v>415</v>
      </c>
      <c r="W17" s="183">
        <v>-20</v>
      </c>
      <c r="X17" s="184"/>
      <c r="Y17" s="184"/>
      <c r="Z17" s="185"/>
      <c r="AA17" s="42"/>
      <c r="AB17" s="180" t="s">
        <v>415</v>
      </c>
      <c r="AC17" s="181">
        <v>-25</v>
      </c>
      <c r="AD17" s="186"/>
      <c r="AE17" s="186"/>
      <c r="AF17" s="187"/>
      <c r="AG17" s="42"/>
      <c r="AH17" s="177" t="s">
        <v>415</v>
      </c>
      <c r="AI17" s="183">
        <v>-25</v>
      </c>
      <c r="AJ17" s="184"/>
      <c r="AK17" s="184"/>
      <c r="AL17" s="185">
        <v>-50</v>
      </c>
      <c r="AM17" s="42"/>
      <c r="AN17" s="180" t="s">
        <v>415</v>
      </c>
      <c r="AO17" s="181">
        <v>-25</v>
      </c>
      <c r="AP17" s="181">
        <v>-65</v>
      </c>
      <c r="AQ17" s="181"/>
      <c r="AR17" s="182">
        <v>-50</v>
      </c>
      <c r="AT17" s="180" t="s">
        <v>415</v>
      </c>
      <c r="AU17" s="181">
        <f>VLOOKUP($AT17,[1]Scn3!Scn3_Q3_LR,MATCH(AU$6,[1]!Scn_CH,0),0)</f>
        <v>-10.5</v>
      </c>
      <c r="AV17" s="181">
        <f>VLOOKUP($AT17,[1]Scn3!Scn3_Q3_LR,MATCH(AV$6,[1]!Scn_CH,0),0)</f>
        <v>-26</v>
      </c>
      <c r="AW17" s="181">
        <f>VLOOKUP($AT17,[1]Scn3!Scn3_Q3_LR,MATCH(AW$6,[1]!Scn_CH,0),0)</f>
        <v>0</v>
      </c>
      <c r="AX17" s="182">
        <f>VLOOKUP($AT17,[1]Scn3!Scn3_Q3_LR,MATCH(AX$6,[1]!Scn_CH,0),0)</f>
        <v>-9.9999999999999982</v>
      </c>
      <c r="AZ17" s="241" t="s">
        <v>415</v>
      </c>
      <c r="BA17" s="242"/>
      <c r="BB17" s="242"/>
      <c r="BC17" s="242"/>
      <c r="BD17" s="243"/>
      <c r="BF17" s="241" t="s">
        <v>415</v>
      </c>
      <c r="BG17" s="242"/>
      <c r="BH17" s="242"/>
      <c r="BI17" s="242"/>
      <c r="BJ17" s="243"/>
    </row>
    <row r="18" spans="4:62" x14ac:dyDescent="0.2">
      <c r="D18" s="131" t="s">
        <v>416</v>
      </c>
      <c r="E18" s="181">
        <f ca="1">IF(K18*Q18*E$112&lt;'Summary Results'!M$2,'Summary Results'!M$2/E$112,K18*Q18)</f>
        <v>-10.5</v>
      </c>
      <c r="F18" s="181">
        <f ca="1">IF(L18*R18*F$112&lt;'Summary Results'!N$2,'Summary Results'!N$2/F$112,L18*R18)</f>
        <v>-26</v>
      </c>
      <c r="G18" s="181">
        <f ca="1">IF(M18*S18*G$112&lt;'Summary Results'!O$2,'Summary Results'!O$2/G$112,M18*S18)</f>
        <v>0</v>
      </c>
      <c r="H18" s="182">
        <f ca="1">IF(N18*T18*H$112&lt;'Summary Results'!P$2,'Summary Results'!P$2/H$112,N18*T18)</f>
        <v>-9.9999999999999982</v>
      </c>
      <c r="I18" s="42"/>
      <c r="J18" s="177" t="s">
        <v>416</v>
      </c>
      <c r="K18" s="178">
        <f t="shared" ca="1" si="3"/>
        <v>1</v>
      </c>
      <c r="L18" s="178">
        <f t="shared" ca="1" si="0"/>
        <v>1</v>
      </c>
      <c r="M18" s="178">
        <f t="shared" ca="1" si="1"/>
        <v>1</v>
      </c>
      <c r="N18" s="179">
        <f t="shared" ca="1" si="2"/>
        <v>1</v>
      </c>
      <c r="O18" s="42"/>
      <c r="P18" s="180" t="s">
        <v>416</v>
      </c>
      <c r="Q18" s="181">
        <f ca="1"/>
        <v>-10.5</v>
      </c>
      <c r="R18" s="181">
        <f ca="1"/>
        <v>-26</v>
      </c>
      <c r="S18" s="181">
        <f ca="1"/>
        <v>0</v>
      </c>
      <c r="T18" s="182">
        <f ca="1"/>
        <v>-9.9999999999999982</v>
      </c>
      <c r="U18" s="42"/>
      <c r="V18" s="177" t="s">
        <v>416</v>
      </c>
      <c r="W18" s="183">
        <v>-20</v>
      </c>
      <c r="X18" s="184"/>
      <c r="Y18" s="184"/>
      <c r="Z18" s="185"/>
      <c r="AA18" s="42"/>
      <c r="AB18" s="180" t="s">
        <v>416</v>
      </c>
      <c r="AC18" s="181">
        <v>-25</v>
      </c>
      <c r="AD18" s="186"/>
      <c r="AE18" s="186"/>
      <c r="AF18" s="187"/>
      <c r="AG18" s="42"/>
      <c r="AH18" s="177" t="s">
        <v>416</v>
      </c>
      <c r="AI18" s="183">
        <v>-25</v>
      </c>
      <c r="AJ18" s="184"/>
      <c r="AK18" s="184"/>
      <c r="AL18" s="185">
        <v>-50</v>
      </c>
      <c r="AM18" s="42"/>
      <c r="AN18" s="180" t="s">
        <v>416</v>
      </c>
      <c r="AO18" s="181">
        <v>-25</v>
      </c>
      <c r="AP18" s="181">
        <v>-65</v>
      </c>
      <c r="AQ18" s="181"/>
      <c r="AR18" s="182">
        <v>-50</v>
      </c>
      <c r="AT18" s="180" t="s">
        <v>416</v>
      </c>
      <c r="AU18" s="181">
        <f>VLOOKUP($AT18,[1]Scn3!Scn3_Q3_LR,MATCH(AU$6,[1]!Scn_CH,0),0)</f>
        <v>-10.5</v>
      </c>
      <c r="AV18" s="181">
        <f>VLOOKUP($AT18,[1]Scn3!Scn3_Q3_LR,MATCH(AV$6,[1]!Scn_CH,0),0)</f>
        <v>-26</v>
      </c>
      <c r="AW18" s="181">
        <f>VLOOKUP($AT18,[1]Scn3!Scn3_Q3_LR,MATCH(AW$6,[1]!Scn_CH,0),0)</f>
        <v>0</v>
      </c>
      <c r="AX18" s="182">
        <f>VLOOKUP($AT18,[1]Scn3!Scn3_Q3_LR,MATCH(AX$6,[1]!Scn_CH,0),0)</f>
        <v>-9.9999999999999982</v>
      </c>
      <c r="AZ18" s="241" t="s">
        <v>416</v>
      </c>
      <c r="BA18" s="242"/>
      <c r="BB18" s="242"/>
      <c r="BC18" s="242"/>
      <c r="BD18" s="243"/>
      <c r="BF18" s="241" t="s">
        <v>416</v>
      </c>
      <c r="BG18" s="242"/>
      <c r="BH18" s="242"/>
      <c r="BI18" s="242"/>
      <c r="BJ18" s="243"/>
    </row>
    <row r="19" spans="4:62" x14ac:dyDescent="0.2">
      <c r="D19" s="131" t="s">
        <v>417</v>
      </c>
      <c r="E19" s="181">
        <f ca="1">IF(K19*Q19*E$112&lt;'Summary Results'!M$2,'Summary Results'!M$2/E$112,K19*Q19)</f>
        <v>-10.5</v>
      </c>
      <c r="F19" s="181">
        <f ca="1">IF(L19*R19*F$112&lt;'Summary Results'!N$2,'Summary Results'!N$2/F$112,L19*R19)</f>
        <v>-26</v>
      </c>
      <c r="G19" s="181">
        <f ca="1">IF(M19*S19*G$112&lt;'Summary Results'!O$2,'Summary Results'!O$2/G$112,M19*S19)</f>
        <v>0</v>
      </c>
      <c r="H19" s="182">
        <f ca="1">IF(N19*T19*H$112&lt;'Summary Results'!P$2,'Summary Results'!P$2/H$112,N19*T19)</f>
        <v>-9.9999999999999982</v>
      </c>
      <c r="I19" s="42"/>
      <c r="J19" s="177" t="s">
        <v>417</v>
      </c>
      <c r="K19" s="178">
        <f t="shared" ca="1" si="3"/>
        <v>1</v>
      </c>
      <c r="L19" s="178">
        <f t="shared" ca="1" si="0"/>
        <v>1</v>
      </c>
      <c r="M19" s="178">
        <f t="shared" ca="1" si="1"/>
        <v>1</v>
      </c>
      <c r="N19" s="179">
        <f t="shared" ca="1" si="2"/>
        <v>1</v>
      </c>
      <c r="O19" s="42"/>
      <c r="P19" s="180" t="s">
        <v>417</v>
      </c>
      <c r="Q19" s="181">
        <f ca="1"/>
        <v>-10.5</v>
      </c>
      <c r="R19" s="181">
        <f ca="1"/>
        <v>-26</v>
      </c>
      <c r="S19" s="181">
        <f ca="1"/>
        <v>0</v>
      </c>
      <c r="T19" s="182">
        <f ca="1"/>
        <v>-9.9999999999999982</v>
      </c>
      <c r="U19" s="42"/>
      <c r="V19" s="177" t="s">
        <v>417</v>
      </c>
      <c r="W19" s="183">
        <v>-20</v>
      </c>
      <c r="X19" s="184"/>
      <c r="Y19" s="184"/>
      <c r="Z19" s="185"/>
      <c r="AA19" s="42"/>
      <c r="AB19" s="180" t="s">
        <v>417</v>
      </c>
      <c r="AC19" s="181">
        <v>-25</v>
      </c>
      <c r="AD19" s="186"/>
      <c r="AE19" s="186"/>
      <c r="AF19" s="187"/>
      <c r="AG19" s="42"/>
      <c r="AH19" s="177" t="s">
        <v>417</v>
      </c>
      <c r="AI19" s="183">
        <v>-25</v>
      </c>
      <c r="AJ19" s="184"/>
      <c r="AK19" s="184"/>
      <c r="AL19" s="185">
        <v>-50</v>
      </c>
      <c r="AM19" s="42"/>
      <c r="AN19" s="180" t="s">
        <v>417</v>
      </c>
      <c r="AO19" s="181">
        <v>-25</v>
      </c>
      <c r="AP19" s="181">
        <v>-65</v>
      </c>
      <c r="AQ19" s="181"/>
      <c r="AR19" s="182">
        <v>-50</v>
      </c>
      <c r="AT19" s="180" t="s">
        <v>417</v>
      </c>
      <c r="AU19" s="181">
        <f>VLOOKUP($AT19,[1]Scn3!Scn3_Q3_LR,MATCH(AU$6,[1]!Scn_CH,0),0)</f>
        <v>-10.5</v>
      </c>
      <c r="AV19" s="181">
        <f>VLOOKUP($AT19,[1]Scn3!Scn3_Q3_LR,MATCH(AV$6,[1]!Scn_CH,0),0)</f>
        <v>-26</v>
      </c>
      <c r="AW19" s="181">
        <f>VLOOKUP($AT19,[1]Scn3!Scn3_Q3_LR,MATCH(AW$6,[1]!Scn_CH,0),0)</f>
        <v>0</v>
      </c>
      <c r="AX19" s="182">
        <f>VLOOKUP($AT19,[1]Scn3!Scn3_Q3_LR,MATCH(AX$6,[1]!Scn_CH,0),0)</f>
        <v>-9.9999999999999982</v>
      </c>
      <c r="AZ19" s="241" t="s">
        <v>417</v>
      </c>
      <c r="BA19" s="242"/>
      <c r="BB19" s="242"/>
      <c r="BC19" s="242"/>
      <c r="BD19" s="243"/>
      <c r="BF19" s="241" t="s">
        <v>417</v>
      </c>
      <c r="BG19" s="242"/>
      <c r="BH19" s="242"/>
      <c r="BI19" s="242"/>
      <c r="BJ19" s="243"/>
    </row>
    <row r="20" spans="4:62" x14ac:dyDescent="0.2">
      <c r="D20" s="131" t="s">
        <v>418</v>
      </c>
      <c r="E20" s="181">
        <f ca="1">IF(K20*Q20*E$112&lt;'Summary Results'!M$2,'Summary Results'!M$2/E$112,K20*Q20)</f>
        <v>-10.5</v>
      </c>
      <c r="F20" s="181">
        <f ca="1">IF(L20*R20*F$112&lt;'Summary Results'!N$2,'Summary Results'!N$2/F$112,L20*R20)</f>
        <v>-26</v>
      </c>
      <c r="G20" s="181">
        <f ca="1">IF(M20*S20*G$112&lt;'Summary Results'!O$2,'Summary Results'!O$2/G$112,M20*S20)</f>
        <v>0</v>
      </c>
      <c r="H20" s="182">
        <f ca="1">IF(N20*T20*H$112&lt;'Summary Results'!P$2,'Summary Results'!P$2/H$112,N20*T20)</f>
        <v>-9.9999999999999982</v>
      </c>
      <c r="I20" s="42"/>
      <c r="J20" s="177" t="s">
        <v>418</v>
      </c>
      <c r="K20" s="178">
        <f t="shared" ca="1" si="3"/>
        <v>1</v>
      </c>
      <c r="L20" s="178">
        <f t="shared" ca="1" si="0"/>
        <v>1</v>
      </c>
      <c r="M20" s="178">
        <f t="shared" ca="1" si="1"/>
        <v>1</v>
      </c>
      <c r="N20" s="179">
        <f t="shared" ca="1" si="2"/>
        <v>1</v>
      </c>
      <c r="O20" s="42"/>
      <c r="P20" s="180" t="s">
        <v>418</v>
      </c>
      <c r="Q20" s="181">
        <f ca="1"/>
        <v>-10.5</v>
      </c>
      <c r="R20" s="181">
        <f ca="1"/>
        <v>-26</v>
      </c>
      <c r="S20" s="181">
        <f ca="1"/>
        <v>0</v>
      </c>
      <c r="T20" s="182">
        <f ca="1"/>
        <v>-9.9999999999999982</v>
      </c>
      <c r="U20" s="42"/>
      <c r="V20" s="177" t="s">
        <v>418</v>
      </c>
      <c r="W20" s="183">
        <v>-20</v>
      </c>
      <c r="X20" s="184"/>
      <c r="Y20" s="184"/>
      <c r="Z20" s="185"/>
      <c r="AA20" s="42"/>
      <c r="AB20" s="180" t="s">
        <v>418</v>
      </c>
      <c r="AC20" s="181">
        <v>-25</v>
      </c>
      <c r="AD20" s="186"/>
      <c r="AE20" s="186"/>
      <c r="AF20" s="187"/>
      <c r="AG20" s="42"/>
      <c r="AH20" s="177" t="s">
        <v>418</v>
      </c>
      <c r="AI20" s="183">
        <v>-25</v>
      </c>
      <c r="AJ20" s="184"/>
      <c r="AK20" s="184"/>
      <c r="AL20" s="185">
        <v>-50</v>
      </c>
      <c r="AM20" s="42"/>
      <c r="AN20" s="180" t="s">
        <v>418</v>
      </c>
      <c r="AO20" s="181">
        <v>-25</v>
      </c>
      <c r="AP20" s="181">
        <v>-65</v>
      </c>
      <c r="AQ20" s="181"/>
      <c r="AR20" s="182">
        <v>-50</v>
      </c>
      <c r="AT20" s="180" t="s">
        <v>418</v>
      </c>
      <c r="AU20" s="181">
        <f>VLOOKUP($AT20,[1]Scn3!Scn3_Q3_LR,MATCH(AU$6,[1]!Scn_CH,0),0)</f>
        <v>-10.5</v>
      </c>
      <c r="AV20" s="181">
        <f>VLOOKUP($AT20,[1]Scn3!Scn3_Q3_LR,MATCH(AV$6,[1]!Scn_CH,0),0)</f>
        <v>-26</v>
      </c>
      <c r="AW20" s="181">
        <f>VLOOKUP($AT20,[1]Scn3!Scn3_Q3_LR,MATCH(AW$6,[1]!Scn_CH,0),0)</f>
        <v>0</v>
      </c>
      <c r="AX20" s="182">
        <f>VLOOKUP($AT20,[1]Scn3!Scn3_Q3_LR,MATCH(AX$6,[1]!Scn_CH,0),0)</f>
        <v>-9.9999999999999982</v>
      </c>
      <c r="AZ20" s="241" t="s">
        <v>418</v>
      </c>
      <c r="BA20" s="242"/>
      <c r="BB20" s="242"/>
      <c r="BC20" s="242"/>
      <c r="BD20" s="243"/>
      <c r="BF20" s="241" t="s">
        <v>418</v>
      </c>
      <c r="BG20" s="242"/>
      <c r="BH20" s="242"/>
      <c r="BI20" s="242"/>
      <c r="BJ20" s="243"/>
    </row>
    <row r="21" spans="4:62" x14ac:dyDescent="0.2">
      <c r="D21" s="131" t="s">
        <v>419</v>
      </c>
      <c r="E21" s="181">
        <f ca="1">IF(K21*Q21*E$112&lt;'Summary Results'!M$2,'Summary Results'!M$2/E$112,K21*Q21)</f>
        <v>-10.5</v>
      </c>
      <c r="F21" s="181">
        <f ca="1">IF(L21*R21*F$112&lt;'Summary Results'!N$2,'Summary Results'!N$2/F$112,L21*R21)</f>
        <v>-26</v>
      </c>
      <c r="G21" s="181">
        <f ca="1">IF(M21*S21*G$112&lt;'Summary Results'!O$2,'Summary Results'!O$2/G$112,M21*S21)</f>
        <v>0</v>
      </c>
      <c r="H21" s="182">
        <f ca="1">IF(N21*T21*H$112&lt;'Summary Results'!P$2,'Summary Results'!P$2/H$112,N21*T21)</f>
        <v>-9.9999999999999982</v>
      </c>
      <c r="I21" s="42"/>
      <c r="J21" s="177" t="s">
        <v>419</v>
      </c>
      <c r="K21" s="178">
        <f t="shared" ca="1" si="3"/>
        <v>1</v>
      </c>
      <c r="L21" s="178">
        <f t="shared" ca="1" si="0"/>
        <v>1</v>
      </c>
      <c r="M21" s="178">
        <f t="shared" ca="1" si="1"/>
        <v>1</v>
      </c>
      <c r="N21" s="179">
        <f t="shared" ca="1" si="2"/>
        <v>1</v>
      </c>
      <c r="O21" s="42"/>
      <c r="P21" s="180" t="s">
        <v>419</v>
      </c>
      <c r="Q21" s="181">
        <f ca="1"/>
        <v>-10.5</v>
      </c>
      <c r="R21" s="181">
        <f ca="1"/>
        <v>-26</v>
      </c>
      <c r="S21" s="181">
        <f ca="1"/>
        <v>0</v>
      </c>
      <c r="T21" s="182">
        <f ca="1"/>
        <v>-9.9999999999999982</v>
      </c>
      <c r="U21" s="42"/>
      <c r="V21" s="177" t="s">
        <v>419</v>
      </c>
      <c r="W21" s="183">
        <v>-20</v>
      </c>
      <c r="X21" s="184"/>
      <c r="Y21" s="184"/>
      <c r="Z21" s="185"/>
      <c r="AA21" s="42"/>
      <c r="AB21" s="180" t="s">
        <v>419</v>
      </c>
      <c r="AC21" s="181">
        <v>-25</v>
      </c>
      <c r="AD21" s="186"/>
      <c r="AE21" s="186"/>
      <c r="AF21" s="187"/>
      <c r="AG21" s="42"/>
      <c r="AH21" s="177" t="s">
        <v>419</v>
      </c>
      <c r="AI21" s="183">
        <v>-25</v>
      </c>
      <c r="AJ21" s="184"/>
      <c r="AK21" s="184"/>
      <c r="AL21" s="185">
        <v>-50</v>
      </c>
      <c r="AM21" s="42"/>
      <c r="AN21" s="180" t="s">
        <v>419</v>
      </c>
      <c r="AO21" s="181">
        <v>-25</v>
      </c>
      <c r="AP21" s="181">
        <v>-65</v>
      </c>
      <c r="AQ21" s="181"/>
      <c r="AR21" s="182">
        <v>-50</v>
      </c>
      <c r="AT21" s="180" t="s">
        <v>419</v>
      </c>
      <c r="AU21" s="181">
        <f>VLOOKUP($AT21,[1]Scn3!Scn3_Q3_LR,MATCH(AU$6,[1]!Scn_CH,0),0)</f>
        <v>-10.5</v>
      </c>
      <c r="AV21" s="181">
        <f>VLOOKUP($AT21,[1]Scn3!Scn3_Q3_LR,MATCH(AV$6,[1]!Scn_CH,0),0)</f>
        <v>-26</v>
      </c>
      <c r="AW21" s="181">
        <f>VLOOKUP($AT21,[1]Scn3!Scn3_Q3_LR,MATCH(AW$6,[1]!Scn_CH,0),0)</f>
        <v>0</v>
      </c>
      <c r="AX21" s="182">
        <f>VLOOKUP($AT21,[1]Scn3!Scn3_Q3_LR,MATCH(AX$6,[1]!Scn_CH,0),0)</f>
        <v>-9.9999999999999982</v>
      </c>
      <c r="AZ21" s="241" t="s">
        <v>419</v>
      </c>
      <c r="BA21" s="242"/>
      <c r="BB21" s="242"/>
      <c r="BC21" s="242"/>
      <c r="BD21" s="243"/>
      <c r="BF21" s="241" t="s">
        <v>419</v>
      </c>
      <c r="BG21" s="242"/>
      <c r="BH21" s="242"/>
      <c r="BI21" s="242"/>
      <c r="BJ21" s="243"/>
    </row>
    <row r="22" spans="4:62" x14ac:dyDescent="0.2">
      <c r="D22" s="131" t="s">
        <v>420</v>
      </c>
      <c r="E22" s="181">
        <f ca="1">IF(K22*Q22*E$112&lt;'Summary Results'!M$2,'Summary Results'!M$2/E$112,K22*Q22)</f>
        <v>-10.5</v>
      </c>
      <c r="F22" s="181">
        <f ca="1">IF(L22*R22*F$112&lt;'Summary Results'!N$2,'Summary Results'!N$2/F$112,L22*R22)</f>
        <v>-26</v>
      </c>
      <c r="G22" s="181">
        <f ca="1">IF(M22*S22*G$112&lt;'Summary Results'!O$2,'Summary Results'!O$2/G$112,M22*S22)</f>
        <v>0</v>
      </c>
      <c r="H22" s="182">
        <f ca="1">IF(N22*T22*H$112&lt;'Summary Results'!P$2,'Summary Results'!P$2/H$112,N22*T22)</f>
        <v>-9.9999999999999982</v>
      </c>
      <c r="I22" s="42"/>
      <c r="J22" s="177" t="s">
        <v>420</v>
      </c>
      <c r="K22" s="178">
        <f t="shared" ca="1" si="3"/>
        <v>1</v>
      </c>
      <c r="L22" s="178">
        <f t="shared" ca="1" si="0"/>
        <v>1</v>
      </c>
      <c r="M22" s="178">
        <f t="shared" ca="1" si="1"/>
        <v>1</v>
      </c>
      <c r="N22" s="179">
        <f t="shared" ca="1" si="2"/>
        <v>1</v>
      </c>
      <c r="O22" s="42"/>
      <c r="P22" s="180" t="s">
        <v>420</v>
      </c>
      <c r="Q22" s="181">
        <f ca="1"/>
        <v>-10.5</v>
      </c>
      <c r="R22" s="181">
        <f ca="1"/>
        <v>-26</v>
      </c>
      <c r="S22" s="181">
        <f ca="1"/>
        <v>0</v>
      </c>
      <c r="T22" s="182">
        <f ca="1"/>
        <v>-9.9999999999999982</v>
      </c>
      <c r="U22" s="42"/>
      <c r="V22" s="177" t="s">
        <v>420</v>
      </c>
      <c r="W22" s="183">
        <v>-20</v>
      </c>
      <c r="X22" s="184"/>
      <c r="Y22" s="184"/>
      <c r="Z22" s="185"/>
      <c r="AA22" s="42"/>
      <c r="AB22" s="180" t="s">
        <v>420</v>
      </c>
      <c r="AC22" s="181">
        <v>-25</v>
      </c>
      <c r="AD22" s="186"/>
      <c r="AE22" s="186"/>
      <c r="AF22" s="187"/>
      <c r="AG22" s="42"/>
      <c r="AH22" s="177" t="s">
        <v>420</v>
      </c>
      <c r="AI22" s="183">
        <v>-25</v>
      </c>
      <c r="AJ22" s="184"/>
      <c r="AK22" s="184"/>
      <c r="AL22" s="185">
        <v>-50</v>
      </c>
      <c r="AM22" s="42"/>
      <c r="AN22" s="180" t="s">
        <v>420</v>
      </c>
      <c r="AO22" s="181">
        <v>-25</v>
      </c>
      <c r="AP22" s="181">
        <v>-65</v>
      </c>
      <c r="AQ22" s="181"/>
      <c r="AR22" s="182">
        <v>-50</v>
      </c>
      <c r="AT22" s="180" t="s">
        <v>420</v>
      </c>
      <c r="AU22" s="181">
        <f>VLOOKUP($AT22,[1]Scn3!Scn3_Q3_LR,MATCH(AU$6,[1]!Scn_CH,0),0)</f>
        <v>-10.5</v>
      </c>
      <c r="AV22" s="181">
        <f>VLOOKUP($AT22,[1]Scn3!Scn3_Q3_LR,MATCH(AV$6,[1]!Scn_CH,0),0)</f>
        <v>-26</v>
      </c>
      <c r="AW22" s="181">
        <f>VLOOKUP($AT22,[1]Scn3!Scn3_Q3_LR,MATCH(AW$6,[1]!Scn_CH,0),0)</f>
        <v>0</v>
      </c>
      <c r="AX22" s="182">
        <f>VLOOKUP($AT22,[1]Scn3!Scn3_Q3_LR,MATCH(AX$6,[1]!Scn_CH,0),0)</f>
        <v>-9.9999999999999982</v>
      </c>
      <c r="AZ22" s="241" t="s">
        <v>420</v>
      </c>
      <c r="BA22" s="242"/>
      <c r="BB22" s="242"/>
      <c r="BC22" s="242"/>
      <c r="BD22" s="243"/>
      <c r="BF22" s="241" t="s">
        <v>420</v>
      </c>
      <c r="BG22" s="242"/>
      <c r="BH22" s="242"/>
      <c r="BI22" s="242"/>
      <c r="BJ22" s="243"/>
    </row>
    <row r="23" spans="4:62" x14ac:dyDescent="0.2">
      <c r="D23" s="131" t="s">
        <v>421</v>
      </c>
      <c r="E23" s="181">
        <f ca="1">IF(K23*Q23*E$112&lt;'Summary Results'!M$2,'Summary Results'!M$2/E$112,K23*Q23)</f>
        <v>-10.5</v>
      </c>
      <c r="F23" s="181">
        <f ca="1">IF(L23*R23*F$112&lt;'Summary Results'!N$2,'Summary Results'!N$2/F$112,L23*R23)</f>
        <v>-26</v>
      </c>
      <c r="G23" s="181">
        <f ca="1">IF(M23*S23*G$112&lt;'Summary Results'!O$2,'Summary Results'!O$2/G$112,M23*S23)</f>
        <v>0</v>
      </c>
      <c r="H23" s="182">
        <f ca="1">IF(N23*T23*H$112&lt;'Summary Results'!P$2,'Summary Results'!P$2/H$112,N23*T23)</f>
        <v>-9.9999999999999982</v>
      </c>
      <c r="I23" s="42"/>
      <c r="J23" s="177" t="s">
        <v>421</v>
      </c>
      <c r="K23" s="178">
        <f t="shared" ca="1" si="3"/>
        <v>1</v>
      </c>
      <c r="L23" s="178">
        <f t="shared" ca="1" si="0"/>
        <v>1</v>
      </c>
      <c r="M23" s="178">
        <f t="shared" ca="1" si="1"/>
        <v>1</v>
      </c>
      <c r="N23" s="179">
        <f t="shared" ca="1" si="2"/>
        <v>1</v>
      </c>
      <c r="O23" s="42"/>
      <c r="P23" s="180" t="s">
        <v>421</v>
      </c>
      <c r="Q23" s="181">
        <f ca="1"/>
        <v>-10.5</v>
      </c>
      <c r="R23" s="181">
        <f ca="1"/>
        <v>-26</v>
      </c>
      <c r="S23" s="181">
        <f ca="1"/>
        <v>0</v>
      </c>
      <c r="T23" s="182">
        <f ca="1"/>
        <v>-9.9999999999999982</v>
      </c>
      <c r="U23" s="42"/>
      <c r="V23" s="177" t="s">
        <v>421</v>
      </c>
      <c r="W23" s="183">
        <v>-20</v>
      </c>
      <c r="X23" s="184"/>
      <c r="Y23" s="184"/>
      <c r="Z23" s="185"/>
      <c r="AA23" s="42"/>
      <c r="AB23" s="180" t="s">
        <v>421</v>
      </c>
      <c r="AC23" s="181">
        <v>-25</v>
      </c>
      <c r="AD23" s="186"/>
      <c r="AE23" s="186"/>
      <c r="AF23" s="187"/>
      <c r="AG23" s="42"/>
      <c r="AH23" s="177" t="s">
        <v>421</v>
      </c>
      <c r="AI23" s="183">
        <v>-25</v>
      </c>
      <c r="AJ23" s="184"/>
      <c r="AK23" s="184"/>
      <c r="AL23" s="185">
        <v>-50</v>
      </c>
      <c r="AM23" s="42"/>
      <c r="AN23" s="180" t="s">
        <v>421</v>
      </c>
      <c r="AO23" s="181">
        <v>-25</v>
      </c>
      <c r="AP23" s="181">
        <v>-65</v>
      </c>
      <c r="AQ23" s="181"/>
      <c r="AR23" s="182">
        <v>-50</v>
      </c>
      <c r="AT23" s="180" t="s">
        <v>421</v>
      </c>
      <c r="AU23" s="181">
        <f>VLOOKUP($AT23,[1]Scn3!Scn3_Q3_LR,MATCH(AU$6,[1]!Scn_CH,0),0)</f>
        <v>-10.5</v>
      </c>
      <c r="AV23" s="181">
        <f>VLOOKUP($AT23,[1]Scn3!Scn3_Q3_LR,MATCH(AV$6,[1]!Scn_CH,0),0)</f>
        <v>-26</v>
      </c>
      <c r="AW23" s="181">
        <f>VLOOKUP($AT23,[1]Scn3!Scn3_Q3_LR,MATCH(AW$6,[1]!Scn_CH,0),0)</f>
        <v>0</v>
      </c>
      <c r="AX23" s="182">
        <f>VLOOKUP($AT23,[1]Scn3!Scn3_Q3_LR,MATCH(AX$6,[1]!Scn_CH,0),0)</f>
        <v>-9.9999999999999982</v>
      </c>
      <c r="AZ23" s="241" t="s">
        <v>421</v>
      </c>
      <c r="BA23" s="242"/>
      <c r="BB23" s="242"/>
      <c r="BC23" s="242"/>
      <c r="BD23" s="243"/>
      <c r="BF23" s="241" t="s">
        <v>421</v>
      </c>
      <c r="BG23" s="242"/>
      <c r="BH23" s="242"/>
      <c r="BI23" s="242"/>
      <c r="BJ23" s="243"/>
    </row>
    <row r="24" spans="4:62" x14ac:dyDescent="0.2">
      <c r="D24" s="131" t="s">
        <v>422</v>
      </c>
      <c r="E24" s="181">
        <f ca="1">IF(K24*Q24*E$112&lt;'Summary Results'!M$2,'Summary Results'!M$2/E$112,K24*Q24)</f>
        <v>-10.5</v>
      </c>
      <c r="F24" s="181">
        <f ca="1">IF(L24*R24*F$112&lt;'Summary Results'!N$2,'Summary Results'!N$2/F$112,L24*R24)</f>
        <v>-26</v>
      </c>
      <c r="G24" s="181">
        <f ca="1">IF(M24*S24*G$112&lt;'Summary Results'!O$2,'Summary Results'!O$2/G$112,M24*S24)</f>
        <v>0</v>
      </c>
      <c r="H24" s="182">
        <f ca="1">IF(N24*T24*H$112&lt;'Summary Results'!P$2,'Summary Results'!P$2/H$112,N24*T24)</f>
        <v>-9.9999999999999982</v>
      </c>
      <c r="I24" s="42"/>
      <c r="J24" s="177" t="s">
        <v>422</v>
      </c>
      <c r="K24" s="178">
        <f t="shared" ca="1" si="3"/>
        <v>1</v>
      </c>
      <c r="L24" s="178">
        <f t="shared" ca="1" si="0"/>
        <v>1</v>
      </c>
      <c r="M24" s="178">
        <f t="shared" ca="1" si="1"/>
        <v>1</v>
      </c>
      <c r="N24" s="179">
        <f t="shared" ca="1" si="2"/>
        <v>1</v>
      </c>
      <c r="O24" s="42"/>
      <c r="P24" s="180" t="s">
        <v>422</v>
      </c>
      <c r="Q24" s="181">
        <f ca="1"/>
        <v>-10.5</v>
      </c>
      <c r="R24" s="181">
        <f ca="1"/>
        <v>-26</v>
      </c>
      <c r="S24" s="181">
        <f ca="1"/>
        <v>0</v>
      </c>
      <c r="T24" s="182">
        <f ca="1"/>
        <v>-9.9999999999999982</v>
      </c>
      <c r="U24" s="42"/>
      <c r="V24" s="177" t="s">
        <v>422</v>
      </c>
      <c r="W24" s="183">
        <v>-20</v>
      </c>
      <c r="X24" s="184"/>
      <c r="Y24" s="184"/>
      <c r="Z24" s="185"/>
      <c r="AA24" s="42"/>
      <c r="AB24" s="180" t="s">
        <v>422</v>
      </c>
      <c r="AC24" s="181">
        <v>-25</v>
      </c>
      <c r="AD24" s="186"/>
      <c r="AE24" s="186"/>
      <c r="AF24" s="187"/>
      <c r="AG24" s="42"/>
      <c r="AH24" s="177" t="s">
        <v>422</v>
      </c>
      <c r="AI24" s="183">
        <v>-25</v>
      </c>
      <c r="AJ24" s="184"/>
      <c r="AK24" s="184"/>
      <c r="AL24" s="185">
        <v>-50</v>
      </c>
      <c r="AM24" s="42"/>
      <c r="AN24" s="180" t="s">
        <v>422</v>
      </c>
      <c r="AO24" s="181">
        <v>-25</v>
      </c>
      <c r="AP24" s="181">
        <v>-65</v>
      </c>
      <c r="AQ24" s="181"/>
      <c r="AR24" s="182">
        <v>-50</v>
      </c>
      <c r="AT24" s="180" t="s">
        <v>422</v>
      </c>
      <c r="AU24" s="181">
        <f>VLOOKUP($AT24,[1]Scn3!Scn3_Q3_LR,MATCH(AU$6,[1]!Scn_CH,0),0)</f>
        <v>-10.5</v>
      </c>
      <c r="AV24" s="181">
        <f>VLOOKUP($AT24,[1]Scn3!Scn3_Q3_LR,MATCH(AV$6,[1]!Scn_CH,0),0)</f>
        <v>-26</v>
      </c>
      <c r="AW24" s="181">
        <f>VLOOKUP($AT24,[1]Scn3!Scn3_Q3_LR,MATCH(AW$6,[1]!Scn_CH,0),0)</f>
        <v>0</v>
      </c>
      <c r="AX24" s="182">
        <f>VLOOKUP($AT24,[1]Scn3!Scn3_Q3_LR,MATCH(AX$6,[1]!Scn_CH,0),0)</f>
        <v>-9.9999999999999982</v>
      </c>
      <c r="AZ24" s="241" t="s">
        <v>422</v>
      </c>
      <c r="BA24" s="242"/>
      <c r="BB24" s="242"/>
      <c r="BC24" s="242"/>
      <c r="BD24" s="243"/>
      <c r="BF24" s="241" t="s">
        <v>422</v>
      </c>
      <c r="BG24" s="242"/>
      <c r="BH24" s="242"/>
      <c r="BI24" s="242"/>
      <c r="BJ24" s="243"/>
    </row>
    <row r="25" spans="4:62" x14ac:dyDescent="0.2">
      <c r="D25" s="131" t="s">
        <v>423</v>
      </c>
      <c r="E25" s="181">
        <f ca="1">IF(K25*Q25*E$112&lt;'Summary Results'!M$2,'Summary Results'!M$2/E$112,K25*Q25)</f>
        <v>-10.5</v>
      </c>
      <c r="F25" s="181">
        <f ca="1">IF(L25*R25*F$112&lt;'Summary Results'!N$2,'Summary Results'!N$2/F$112,L25*R25)</f>
        <v>-26</v>
      </c>
      <c r="G25" s="181">
        <f ca="1">IF(M25*S25*G$112&lt;'Summary Results'!O$2,'Summary Results'!O$2/G$112,M25*S25)</f>
        <v>0</v>
      </c>
      <c r="H25" s="182">
        <f ca="1">IF(N25*T25*H$112&lt;'Summary Results'!P$2,'Summary Results'!P$2/H$112,N25*T25)</f>
        <v>-9.9999999999999982</v>
      </c>
      <c r="I25" s="42"/>
      <c r="J25" s="177" t="s">
        <v>423</v>
      </c>
      <c r="K25" s="178">
        <f t="shared" ca="1" si="3"/>
        <v>1</v>
      </c>
      <c r="L25" s="178">
        <f t="shared" ca="1" si="0"/>
        <v>1</v>
      </c>
      <c r="M25" s="178">
        <f t="shared" ca="1" si="1"/>
        <v>1</v>
      </c>
      <c r="N25" s="179">
        <f t="shared" ca="1" si="2"/>
        <v>1</v>
      </c>
      <c r="O25" s="42"/>
      <c r="P25" s="180" t="s">
        <v>423</v>
      </c>
      <c r="Q25" s="181">
        <f ca="1"/>
        <v>-10.5</v>
      </c>
      <c r="R25" s="181">
        <f ca="1"/>
        <v>-26</v>
      </c>
      <c r="S25" s="181">
        <f ca="1"/>
        <v>0</v>
      </c>
      <c r="T25" s="182">
        <f ca="1"/>
        <v>-9.9999999999999982</v>
      </c>
      <c r="U25" s="42"/>
      <c r="V25" s="177" t="s">
        <v>423</v>
      </c>
      <c r="W25" s="183">
        <v>-20</v>
      </c>
      <c r="X25" s="184"/>
      <c r="Y25" s="184"/>
      <c r="Z25" s="185"/>
      <c r="AA25" s="42"/>
      <c r="AB25" s="180" t="s">
        <v>423</v>
      </c>
      <c r="AC25" s="181">
        <v>-25</v>
      </c>
      <c r="AD25" s="186"/>
      <c r="AE25" s="186"/>
      <c r="AF25" s="187"/>
      <c r="AG25" s="42"/>
      <c r="AH25" s="177" t="s">
        <v>423</v>
      </c>
      <c r="AI25" s="183">
        <v>-25</v>
      </c>
      <c r="AJ25" s="184"/>
      <c r="AK25" s="184"/>
      <c r="AL25" s="185">
        <v>-50</v>
      </c>
      <c r="AM25" s="42"/>
      <c r="AN25" s="180" t="s">
        <v>423</v>
      </c>
      <c r="AO25" s="181">
        <v>-25</v>
      </c>
      <c r="AP25" s="181">
        <v>-65</v>
      </c>
      <c r="AQ25" s="181"/>
      <c r="AR25" s="182">
        <v>-50</v>
      </c>
      <c r="AT25" s="180" t="s">
        <v>423</v>
      </c>
      <c r="AU25" s="181">
        <f>VLOOKUP($AT25,[1]Scn3!Scn3_Q3_LR,MATCH(AU$6,[1]!Scn_CH,0),0)</f>
        <v>-10.5</v>
      </c>
      <c r="AV25" s="181">
        <f>VLOOKUP($AT25,[1]Scn3!Scn3_Q3_LR,MATCH(AV$6,[1]!Scn_CH,0),0)</f>
        <v>-26</v>
      </c>
      <c r="AW25" s="181">
        <f>VLOOKUP($AT25,[1]Scn3!Scn3_Q3_LR,MATCH(AW$6,[1]!Scn_CH,0),0)</f>
        <v>0</v>
      </c>
      <c r="AX25" s="182">
        <f>VLOOKUP($AT25,[1]Scn3!Scn3_Q3_LR,MATCH(AX$6,[1]!Scn_CH,0),0)</f>
        <v>-9.9999999999999982</v>
      </c>
      <c r="AZ25" s="241" t="s">
        <v>423</v>
      </c>
      <c r="BA25" s="242"/>
      <c r="BB25" s="242"/>
      <c r="BC25" s="242"/>
      <c r="BD25" s="243"/>
      <c r="BF25" s="241" t="s">
        <v>423</v>
      </c>
      <c r="BG25" s="242"/>
      <c r="BH25" s="242"/>
      <c r="BI25" s="242"/>
      <c r="BJ25" s="243"/>
    </row>
    <row r="26" spans="4:62" x14ac:dyDescent="0.2">
      <c r="D26" s="131" t="s">
        <v>424</v>
      </c>
      <c r="E26" s="181">
        <f ca="1">IF(K26*Q26*E$112&lt;'Summary Results'!M$2,'Summary Results'!M$2/E$112,K26*Q26)</f>
        <v>-10.5</v>
      </c>
      <c r="F26" s="181">
        <f ca="1">IF(L26*R26*F$112&lt;'Summary Results'!N$2,'Summary Results'!N$2/F$112,L26*R26)</f>
        <v>-26</v>
      </c>
      <c r="G26" s="181">
        <f ca="1">IF(M26*S26*G$112&lt;'Summary Results'!O$2,'Summary Results'!O$2/G$112,M26*S26)</f>
        <v>0</v>
      </c>
      <c r="H26" s="182">
        <f ca="1">IF(N26*T26*H$112&lt;'Summary Results'!P$2,'Summary Results'!P$2/H$112,N26*T26)</f>
        <v>-9.9999999999999982</v>
      </c>
      <c r="I26" s="42"/>
      <c r="J26" s="177" t="s">
        <v>424</v>
      </c>
      <c r="K26" s="178">
        <f t="shared" ca="1" si="3"/>
        <v>1</v>
      </c>
      <c r="L26" s="178">
        <f t="shared" ca="1" si="0"/>
        <v>1</v>
      </c>
      <c r="M26" s="178">
        <f t="shared" ca="1" si="1"/>
        <v>1</v>
      </c>
      <c r="N26" s="179">
        <f t="shared" ca="1" si="2"/>
        <v>1</v>
      </c>
      <c r="O26" s="42"/>
      <c r="P26" s="180" t="s">
        <v>424</v>
      </c>
      <c r="Q26" s="181">
        <f ca="1"/>
        <v>-10.5</v>
      </c>
      <c r="R26" s="181">
        <f ca="1"/>
        <v>-26</v>
      </c>
      <c r="S26" s="181">
        <f ca="1"/>
        <v>0</v>
      </c>
      <c r="T26" s="182">
        <f ca="1"/>
        <v>-9.9999999999999982</v>
      </c>
      <c r="U26" s="42"/>
      <c r="V26" s="177" t="s">
        <v>424</v>
      </c>
      <c r="W26" s="183">
        <v>-20</v>
      </c>
      <c r="X26" s="184"/>
      <c r="Y26" s="184"/>
      <c r="Z26" s="185"/>
      <c r="AA26" s="42"/>
      <c r="AB26" s="180" t="s">
        <v>424</v>
      </c>
      <c r="AC26" s="181">
        <v>-25</v>
      </c>
      <c r="AD26" s="186"/>
      <c r="AE26" s="186"/>
      <c r="AF26" s="187"/>
      <c r="AG26" s="42"/>
      <c r="AH26" s="177" t="s">
        <v>424</v>
      </c>
      <c r="AI26" s="183">
        <v>-25</v>
      </c>
      <c r="AJ26" s="184"/>
      <c r="AK26" s="184"/>
      <c r="AL26" s="185">
        <v>-50</v>
      </c>
      <c r="AM26" s="42"/>
      <c r="AN26" s="180" t="s">
        <v>424</v>
      </c>
      <c r="AO26" s="181">
        <v>-25</v>
      </c>
      <c r="AP26" s="181">
        <v>-65</v>
      </c>
      <c r="AQ26" s="181"/>
      <c r="AR26" s="182">
        <v>-50</v>
      </c>
      <c r="AT26" s="180" t="s">
        <v>424</v>
      </c>
      <c r="AU26" s="181">
        <f>VLOOKUP($AT26,[1]Scn3!Scn3_Q3_LR,MATCH(AU$6,[1]!Scn_CH,0),0)</f>
        <v>-10.5</v>
      </c>
      <c r="AV26" s="181">
        <f>VLOOKUP($AT26,[1]Scn3!Scn3_Q3_LR,MATCH(AV$6,[1]!Scn_CH,0),0)</f>
        <v>-26</v>
      </c>
      <c r="AW26" s="181">
        <f>VLOOKUP($AT26,[1]Scn3!Scn3_Q3_LR,MATCH(AW$6,[1]!Scn_CH,0),0)</f>
        <v>0</v>
      </c>
      <c r="AX26" s="182">
        <f>VLOOKUP($AT26,[1]Scn3!Scn3_Q3_LR,MATCH(AX$6,[1]!Scn_CH,0),0)</f>
        <v>-9.9999999999999982</v>
      </c>
      <c r="AZ26" s="241" t="s">
        <v>424</v>
      </c>
      <c r="BA26" s="242"/>
      <c r="BB26" s="242"/>
      <c r="BC26" s="242"/>
      <c r="BD26" s="243"/>
      <c r="BF26" s="241" t="s">
        <v>424</v>
      </c>
      <c r="BG26" s="242"/>
      <c r="BH26" s="242"/>
      <c r="BI26" s="242"/>
      <c r="BJ26" s="243"/>
    </row>
    <row r="27" spans="4:62" x14ac:dyDescent="0.2">
      <c r="D27" s="131" t="s">
        <v>425</v>
      </c>
      <c r="E27" s="181">
        <f ca="1">IF(K27*Q27*E$112&lt;'Summary Results'!M$2,'Summary Results'!M$2/E$112,K27*Q27)</f>
        <v>-10.5</v>
      </c>
      <c r="F27" s="181">
        <f ca="1">IF(L27*R27*F$112&lt;'Summary Results'!N$2,'Summary Results'!N$2/F$112,L27*R27)</f>
        <v>-26</v>
      </c>
      <c r="G27" s="181">
        <f ca="1">IF(M27*S27*G$112&lt;'Summary Results'!O$2,'Summary Results'!O$2/G$112,M27*S27)</f>
        <v>0</v>
      </c>
      <c r="H27" s="182">
        <f ca="1">IF(N27*T27*H$112&lt;'Summary Results'!P$2,'Summary Results'!P$2/H$112,N27*T27)</f>
        <v>-9.9999999999999982</v>
      </c>
      <c r="I27" s="42"/>
      <c r="J27" s="177" t="s">
        <v>425</v>
      </c>
      <c r="K27" s="178">
        <f t="shared" ca="1" si="3"/>
        <v>1</v>
      </c>
      <c r="L27" s="178">
        <f t="shared" ca="1" si="0"/>
        <v>1</v>
      </c>
      <c r="M27" s="178">
        <f t="shared" ca="1" si="1"/>
        <v>1</v>
      </c>
      <c r="N27" s="179">
        <f t="shared" ca="1" si="2"/>
        <v>1</v>
      </c>
      <c r="O27" s="42"/>
      <c r="P27" s="180" t="s">
        <v>425</v>
      </c>
      <c r="Q27" s="181">
        <f ca="1"/>
        <v>-10.5</v>
      </c>
      <c r="R27" s="181">
        <f ca="1"/>
        <v>-26</v>
      </c>
      <c r="S27" s="181">
        <f ca="1"/>
        <v>0</v>
      </c>
      <c r="T27" s="182">
        <f ca="1"/>
        <v>-9.9999999999999982</v>
      </c>
      <c r="U27" s="42"/>
      <c r="V27" s="177" t="s">
        <v>425</v>
      </c>
      <c r="W27" s="183">
        <v>-20</v>
      </c>
      <c r="X27" s="184"/>
      <c r="Y27" s="184"/>
      <c r="Z27" s="185"/>
      <c r="AA27" s="42"/>
      <c r="AB27" s="180" t="s">
        <v>425</v>
      </c>
      <c r="AC27" s="181">
        <v>-25</v>
      </c>
      <c r="AD27" s="186"/>
      <c r="AE27" s="186"/>
      <c r="AF27" s="187"/>
      <c r="AG27" s="42"/>
      <c r="AH27" s="177" t="s">
        <v>425</v>
      </c>
      <c r="AI27" s="183">
        <v>-25</v>
      </c>
      <c r="AJ27" s="184"/>
      <c r="AK27" s="184"/>
      <c r="AL27" s="185">
        <v>-50</v>
      </c>
      <c r="AM27" s="42"/>
      <c r="AN27" s="180" t="s">
        <v>425</v>
      </c>
      <c r="AO27" s="181">
        <v>-25</v>
      </c>
      <c r="AP27" s="181">
        <v>-65</v>
      </c>
      <c r="AQ27" s="181"/>
      <c r="AR27" s="182">
        <v>-50</v>
      </c>
      <c r="AT27" s="180" t="s">
        <v>425</v>
      </c>
      <c r="AU27" s="181">
        <f>VLOOKUP($AT27,[1]Scn3!Scn3_Q3_LR,MATCH(AU$6,[1]!Scn_CH,0),0)</f>
        <v>-10.5</v>
      </c>
      <c r="AV27" s="181">
        <f>VLOOKUP($AT27,[1]Scn3!Scn3_Q3_LR,MATCH(AV$6,[1]!Scn_CH,0),0)</f>
        <v>-26</v>
      </c>
      <c r="AW27" s="181">
        <f>VLOOKUP($AT27,[1]Scn3!Scn3_Q3_LR,MATCH(AW$6,[1]!Scn_CH,0),0)</f>
        <v>0</v>
      </c>
      <c r="AX27" s="182">
        <f>VLOOKUP($AT27,[1]Scn3!Scn3_Q3_LR,MATCH(AX$6,[1]!Scn_CH,0),0)</f>
        <v>-9.9999999999999982</v>
      </c>
      <c r="AZ27" s="241" t="s">
        <v>425</v>
      </c>
      <c r="BA27" s="242"/>
      <c r="BB27" s="242"/>
      <c r="BC27" s="242"/>
      <c r="BD27" s="243"/>
      <c r="BF27" s="241" t="s">
        <v>425</v>
      </c>
      <c r="BG27" s="242"/>
      <c r="BH27" s="242"/>
      <c r="BI27" s="242"/>
      <c r="BJ27" s="243"/>
    </row>
    <row r="28" spans="4:62" x14ac:dyDescent="0.2">
      <c r="D28" s="131" t="s">
        <v>426</v>
      </c>
      <c r="E28" s="181">
        <f ca="1">IF(K28*Q28*E$112&lt;'Summary Results'!M$2,'Summary Results'!M$2/E$112,K28*Q28)</f>
        <v>-10.5</v>
      </c>
      <c r="F28" s="181">
        <f ca="1">IF(L28*R28*F$112&lt;'Summary Results'!N$2,'Summary Results'!N$2/F$112,L28*R28)</f>
        <v>-26</v>
      </c>
      <c r="G28" s="181">
        <f ca="1">IF(M28*S28*G$112&lt;'Summary Results'!O$2,'Summary Results'!O$2/G$112,M28*S28)</f>
        <v>0</v>
      </c>
      <c r="H28" s="182">
        <f ca="1">IF(N28*T28*H$112&lt;'Summary Results'!P$2,'Summary Results'!P$2/H$112,N28*T28)</f>
        <v>-9.9999999999999982</v>
      </c>
      <c r="I28" s="42"/>
      <c r="J28" s="177" t="s">
        <v>426</v>
      </c>
      <c r="K28" s="178">
        <f t="shared" ca="1" si="3"/>
        <v>1</v>
      </c>
      <c r="L28" s="178">
        <f t="shared" ca="1" si="0"/>
        <v>1</v>
      </c>
      <c r="M28" s="178">
        <f t="shared" ca="1" si="1"/>
        <v>1</v>
      </c>
      <c r="N28" s="179">
        <f t="shared" ca="1" si="2"/>
        <v>1</v>
      </c>
      <c r="O28" s="42"/>
      <c r="P28" s="180" t="s">
        <v>426</v>
      </c>
      <c r="Q28" s="181">
        <f ca="1"/>
        <v>-10.5</v>
      </c>
      <c r="R28" s="181">
        <f ca="1"/>
        <v>-26</v>
      </c>
      <c r="S28" s="181">
        <f ca="1"/>
        <v>0</v>
      </c>
      <c r="T28" s="182">
        <f ca="1"/>
        <v>-9.9999999999999982</v>
      </c>
      <c r="U28" s="42"/>
      <c r="V28" s="177" t="s">
        <v>426</v>
      </c>
      <c r="W28" s="183">
        <v>-20</v>
      </c>
      <c r="X28" s="184"/>
      <c r="Y28" s="184"/>
      <c r="Z28" s="185"/>
      <c r="AA28" s="42"/>
      <c r="AB28" s="180" t="s">
        <v>426</v>
      </c>
      <c r="AC28" s="181">
        <v>-25</v>
      </c>
      <c r="AD28" s="186"/>
      <c r="AE28" s="186"/>
      <c r="AF28" s="187"/>
      <c r="AG28" s="42"/>
      <c r="AH28" s="177" t="s">
        <v>426</v>
      </c>
      <c r="AI28" s="183">
        <v>-25</v>
      </c>
      <c r="AJ28" s="184"/>
      <c r="AK28" s="184"/>
      <c r="AL28" s="185">
        <v>-50</v>
      </c>
      <c r="AM28" s="42"/>
      <c r="AN28" s="180" t="s">
        <v>426</v>
      </c>
      <c r="AO28" s="181">
        <v>-25</v>
      </c>
      <c r="AP28" s="181">
        <v>-65</v>
      </c>
      <c r="AQ28" s="181"/>
      <c r="AR28" s="182">
        <v>-50</v>
      </c>
      <c r="AT28" s="180" t="s">
        <v>426</v>
      </c>
      <c r="AU28" s="181">
        <f>VLOOKUP($AT28,[1]Scn3!Scn3_Q3_LR,MATCH(AU$6,[1]!Scn_CH,0),0)</f>
        <v>-10.5</v>
      </c>
      <c r="AV28" s="181">
        <f>VLOOKUP($AT28,[1]Scn3!Scn3_Q3_LR,MATCH(AV$6,[1]!Scn_CH,0),0)</f>
        <v>-26</v>
      </c>
      <c r="AW28" s="181">
        <f>VLOOKUP($AT28,[1]Scn3!Scn3_Q3_LR,MATCH(AW$6,[1]!Scn_CH,0),0)</f>
        <v>0</v>
      </c>
      <c r="AX28" s="182">
        <f>VLOOKUP($AT28,[1]Scn3!Scn3_Q3_LR,MATCH(AX$6,[1]!Scn_CH,0),0)</f>
        <v>-9.9999999999999982</v>
      </c>
      <c r="AZ28" s="241" t="s">
        <v>426</v>
      </c>
      <c r="BA28" s="242"/>
      <c r="BB28" s="242"/>
      <c r="BC28" s="242"/>
      <c r="BD28" s="243"/>
      <c r="BF28" s="241" t="s">
        <v>426</v>
      </c>
      <c r="BG28" s="242"/>
      <c r="BH28" s="242"/>
      <c r="BI28" s="242"/>
      <c r="BJ28" s="243"/>
    </row>
    <row r="29" spans="4:62" x14ac:dyDescent="0.2">
      <c r="D29" s="131" t="s">
        <v>427</v>
      </c>
      <c r="E29" s="181">
        <f ca="1">IF(K29*Q29*E$112&lt;'Summary Results'!M$2,'Summary Results'!M$2/E$112,K29*Q29)</f>
        <v>-10.5</v>
      </c>
      <c r="F29" s="181">
        <f ca="1">IF(L29*R29*F$112&lt;'Summary Results'!N$2,'Summary Results'!N$2/F$112,L29*R29)</f>
        <v>-26</v>
      </c>
      <c r="G29" s="181">
        <f ca="1">IF(M29*S29*G$112&lt;'Summary Results'!O$2,'Summary Results'!O$2/G$112,M29*S29)</f>
        <v>0</v>
      </c>
      <c r="H29" s="182">
        <f ca="1">IF(N29*T29*H$112&lt;'Summary Results'!P$2,'Summary Results'!P$2/H$112,N29*T29)</f>
        <v>-9.9999999999999982</v>
      </c>
      <c r="I29" s="42"/>
      <c r="J29" s="177" t="s">
        <v>427</v>
      </c>
      <c r="K29" s="178">
        <f t="shared" ca="1" si="3"/>
        <v>1</v>
      </c>
      <c r="L29" s="178">
        <f t="shared" ca="1" si="0"/>
        <v>1</v>
      </c>
      <c r="M29" s="178">
        <f t="shared" ca="1" si="1"/>
        <v>1</v>
      </c>
      <c r="N29" s="179">
        <f t="shared" ca="1" si="2"/>
        <v>1</v>
      </c>
      <c r="O29" s="42"/>
      <c r="P29" s="180" t="s">
        <v>427</v>
      </c>
      <c r="Q29" s="181">
        <f ca="1"/>
        <v>-10.5</v>
      </c>
      <c r="R29" s="181">
        <f ca="1"/>
        <v>-26</v>
      </c>
      <c r="S29" s="181">
        <f ca="1"/>
        <v>0</v>
      </c>
      <c r="T29" s="182">
        <f ca="1"/>
        <v>-9.9999999999999982</v>
      </c>
      <c r="U29" s="42"/>
      <c r="V29" s="177" t="s">
        <v>427</v>
      </c>
      <c r="W29" s="183">
        <v>-20</v>
      </c>
      <c r="X29" s="184"/>
      <c r="Y29" s="184"/>
      <c r="Z29" s="185"/>
      <c r="AA29" s="42"/>
      <c r="AB29" s="180" t="s">
        <v>427</v>
      </c>
      <c r="AC29" s="181">
        <v>-25</v>
      </c>
      <c r="AD29" s="186"/>
      <c r="AE29" s="186"/>
      <c r="AF29" s="187"/>
      <c r="AG29" s="42"/>
      <c r="AH29" s="177" t="s">
        <v>427</v>
      </c>
      <c r="AI29" s="183">
        <v>-25</v>
      </c>
      <c r="AJ29" s="184"/>
      <c r="AK29" s="184"/>
      <c r="AL29" s="185">
        <v>-50</v>
      </c>
      <c r="AM29" s="42"/>
      <c r="AN29" s="180" t="s">
        <v>427</v>
      </c>
      <c r="AO29" s="181">
        <v>-25</v>
      </c>
      <c r="AP29" s="181">
        <v>-65</v>
      </c>
      <c r="AQ29" s="181"/>
      <c r="AR29" s="182">
        <v>-50</v>
      </c>
      <c r="AT29" s="180" t="s">
        <v>427</v>
      </c>
      <c r="AU29" s="181">
        <f>VLOOKUP($AT29,[1]Scn3!Scn3_Q3_LR,MATCH(AU$6,[1]!Scn_CH,0),0)</f>
        <v>-10.5</v>
      </c>
      <c r="AV29" s="181">
        <f>VLOOKUP($AT29,[1]Scn3!Scn3_Q3_LR,MATCH(AV$6,[1]!Scn_CH,0),0)</f>
        <v>-26</v>
      </c>
      <c r="AW29" s="181">
        <f>VLOOKUP($AT29,[1]Scn3!Scn3_Q3_LR,MATCH(AW$6,[1]!Scn_CH,0),0)</f>
        <v>0</v>
      </c>
      <c r="AX29" s="182">
        <f>VLOOKUP($AT29,[1]Scn3!Scn3_Q3_LR,MATCH(AX$6,[1]!Scn_CH,0),0)</f>
        <v>-9.9999999999999982</v>
      </c>
      <c r="AZ29" s="241" t="s">
        <v>427</v>
      </c>
      <c r="BA29" s="242"/>
      <c r="BB29" s="242"/>
      <c r="BC29" s="242"/>
      <c r="BD29" s="243"/>
      <c r="BF29" s="241" t="s">
        <v>427</v>
      </c>
      <c r="BG29" s="242"/>
      <c r="BH29" s="242"/>
      <c r="BI29" s="242"/>
      <c r="BJ29" s="243"/>
    </row>
    <row r="30" spans="4:62" x14ac:dyDescent="0.2">
      <c r="D30" s="131" t="s">
        <v>428</v>
      </c>
      <c r="E30" s="181">
        <f ca="1">IF(K30*Q30*E$112&lt;'Summary Results'!M$2,'Summary Results'!M$2/E$112,K30*Q30)</f>
        <v>-30</v>
      </c>
      <c r="F30" s="181">
        <f ca="1">IF(L30*R30*F$112&lt;'Summary Results'!N$2,'Summary Results'!N$2/F$112,L30*R30)</f>
        <v>-30</v>
      </c>
      <c r="G30" s="181">
        <f ca="1">IF(M30*S30*G$112&lt;'Summary Results'!O$2,'Summary Results'!O$2/G$112,M30*S30)</f>
        <v>0</v>
      </c>
      <c r="H30" s="182">
        <f ca="1">IF(N30*T30*H$112&lt;'Summary Results'!P$2,'Summary Results'!P$2/H$112,N30*T30)</f>
        <v>-14.999999999999996</v>
      </c>
      <c r="I30" s="42"/>
      <c r="J30" s="177" t="s">
        <v>428</v>
      </c>
      <c r="K30" s="178">
        <f t="shared" ca="1" si="3"/>
        <v>1</v>
      </c>
      <c r="L30" s="178">
        <f t="shared" ca="1" si="0"/>
        <v>1</v>
      </c>
      <c r="M30" s="178">
        <f t="shared" ca="1" si="1"/>
        <v>1</v>
      </c>
      <c r="N30" s="179">
        <f t="shared" ca="1" si="2"/>
        <v>1</v>
      </c>
      <c r="O30" s="42"/>
      <c r="P30" s="180" t="s">
        <v>428</v>
      </c>
      <c r="Q30" s="181">
        <f ca="1"/>
        <v>-30</v>
      </c>
      <c r="R30" s="181">
        <f ca="1"/>
        <v>-30</v>
      </c>
      <c r="S30" s="181">
        <f ca="1"/>
        <v>0</v>
      </c>
      <c r="T30" s="182">
        <f ca="1"/>
        <v>-14.999999999999996</v>
      </c>
      <c r="U30" s="42"/>
      <c r="V30" s="177" t="s">
        <v>428</v>
      </c>
      <c r="W30" s="183">
        <v>-75</v>
      </c>
      <c r="X30" s="184"/>
      <c r="Y30" s="184"/>
      <c r="Z30" s="185"/>
      <c r="AA30" s="42"/>
      <c r="AB30" s="180" t="s">
        <v>428</v>
      </c>
      <c r="AC30" s="181">
        <v>-75</v>
      </c>
      <c r="AD30" s="186"/>
      <c r="AE30" s="186"/>
      <c r="AF30" s="187"/>
      <c r="AG30" s="42"/>
      <c r="AH30" s="177" t="s">
        <v>428</v>
      </c>
      <c r="AI30" s="183">
        <v>-75</v>
      </c>
      <c r="AJ30" s="184"/>
      <c r="AK30" s="184"/>
      <c r="AL30" s="185">
        <v>-75</v>
      </c>
      <c r="AM30" s="42"/>
      <c r="AN30" s="180" t="s">
        <v>428</v>
      </c>
      <c r="AO30" s="181">
        <v>-75</v>
      </c>
      <c r="AP30" s="181">
        <v>-75</v>
      </c>
      <c r="AQ30" s="181"/>
      <c r="AR30" s="182">
        <v>-75</v>
      </c>
      <c r="AT30" s="180" t="s">
        <v>428</v>
      </c>
      <c r="AU30" s="181">
        <f>VLOOKUP($AT30,[1]Scn3!Scn3_Q3_LR,MATCH(AU$6,[1]!Scn_CH,0),0)</f>
        <v>-30</v>
      </c>
      <c r="AV30" s="181">
        <f>VLOOKUP($AT30,[1]Scn3!Scn3_Q3_LR,MATCH(AV$6,[1]!Scn_CH,0),0)</f>
        <v>-30</v>
      </c>
      <c r="AW30" s="181">
        <f>VLOOKUP($AT30,[1]Scn3!Scn3_Q3_LR,MATCH(AW$6,[1]!Scn_CH,0),0)</f>
        <v>0</v>
      </c>
      <c r="AX30" s="182">
        <f>VLOOKUP($AT30,[1]Scn3!Scn3_Q3_LR,MATCH(AX$6,[1]!Scn_CH,0),0)</f>
        <v>-14.999999999999996</v>
      </c>
      <c r="AZ30" s="241" t="s">
        <v>428</v>
      </c>
      <c r="BA30" s="242"/>
      <c r="BB30" s="242"/>
      <c r="BC30" s="242"/>
      <c r="BD30" s="243"/>
      <c r="BF30" s="241" t="s">
        <v>428</v>
      </c>
      <c r="BG30" s="242"/>
      <c r="BH30" s="242"/>
      <c r="BI30" s="242"/>
      <c r="BJ30" s="243"/>
    </row>
    <row r="31" spans="4:62" x14ac:dyDescent="0.2">
      <c r="D31" s="131" t="s">
        <v>429</v>
      </c>
      <c r="E31" s="181">
        <f ca="1">IF(K31*Q31*E$112&lt;'Summary Results'!M$2,'Summary Results'!M$2/E$112,K31*Q31)</f>
        <v>-10.5</v>
      </c>
      <c r="F31" s="181">
        <f ca="1">IF(L31*R31*F$112&lt;'Summary Results'!N$2,'Summary Results'!N$2/F$112,L31*R31)</f>
        <v>-26</v>
      </c>
      <c r="G31" s="181">
        <f ca="1">IF(M31*S31*G$112&lt;'Summary Results'!O$2,'Summary Results'!O$2/G$112,M31*S31)</f>
        <v>0</v>
      </c>
      <c r="H31" s="182">
        <f ca="1">IF(N31*T31*H$112&lt;'Summary Results'!P$2,'Summary Results'!P$2/H$112,N31*T31)</f>
        <v>-9.9999999999999982</v>
      </c>
      <c r="I31" s="42"/>
      <c r="J31" s="177" t="s">
        <v>429</v>
      </c>
      <c r="K31" s="178">
        <f t="shared" ca="1" si="3"/>
        <v>1</v>
      </c>
      <c r="L31" s="178">
        <f t="shared" ca="1" si="0"/>
        <v>1</v>
      </c>
      <c r="M31" s="178">
        <f t="shared" ca="1" si="1"/>
        <v>1</v>
      </c>
      <c r="N31" s="179">
        <f t="shared" ca="1" si="2"/>
        <v>1</v>
      </c>
      <c r="O31" s="42"/>
      <c r="P31" s="180" t="s">
        <v>429</v>
      </c>
      <c r="Q31" s="181">
        <f ca="1"/>
        <v>-10.5</v>
      </c>
      <c r="R31" s="181">
        <f ca="1"/>
        <v>-26</v>
      </c>
      <c r="S31" s="181">
        <f ca="1"/>
        <v>0</v>
      </c>
      <c r="T31" s="182">
        <f ca="1"/>
        <v>-9.9999999999999982</v>
      </c>
      <c r="U31" s="42"/>
      <c r="V31" s="177" t="s">
        <v>429</v>
      </c>
      <c r="W31" s="183">
        <v>-20</v>
      </c>
      <c r="X31" s="184"/>
      <c r="Y31" s="184"/>
      <c r="Z31" s="185"/>
      <c r="AA31" s="42"/>
      <c r="AB31" s="180" t="s">
        <v>429</v>
      </c>
      <c r="AC31" s="181">
        <v>-25</v>
      </c>
      <c r="AD31" s="186"/>
      <c r="AE31" s="186"/>
      <c r="AF31" s="187"/>
      <c r="AG31" s="42"/>
      <c r="AH31" s="177" t="s">
        <v>429</v>
      </c>
      <c r="AI31" s="183">
        <v>-25</v>
      </c>
      <c r="AJ31" s="184"/>
      <c r="AK31" s="184"/>
      <c r="AL31" s="185">
        <v>-50</v>
      </c>
      <c r="AM31" s="42"/>
      <c r="AN31" s="180" t="s">
        <v>429</v>
      </c>
      <c r="AO31" s="181">
        <v>-25</v>
      </c>
      <c r="AP31" s="181">
        <v>-65</v>
      </c>
      <c r="AQ31" s="181"/>
      <c r="AR31" s="182">
        <v>-50</v>
      </c>
      <c r="AT31" s="180" t="s">
        <v>429</v>
      </c>
      <c r="AU31" s="181">
        <f>VLOOKUP($AT31,[1]Scn3!Scn3_Q3_LR,MATCH(AU$6,[1]!Scn_CH,0),0)</f>
        <v>-10.5</v>
      </c>
      <c r="AV31" s="181">
        <f>VLOOKUP($AT31,[1]Scn3!Scn3_Q3_LR,MATCH(AV$6,[1]!Scn_CH,0),0)</f>
        <v>-26</v>
      </c>
      <c r="AW31" s="181">
        <f>VLOOKUP($AT31,[1]Scn3!Scn3_Q3_LR,MATCH(AW$6,[1]!Scn_CH,0),0)</f>
        <v>0</v>
      </c>
      <c r="AX31" s="182">
        <f>VLOOKUP($AT31,[1]Scn3!Scn3_Q3_LR,MATCH(AX$6,[1]!Scn_CH,0),0)</f>
        <v>-9.9999999999999982</v>
      </c>
      <c r="AZ31" s="241" t="s">
        <v>429</v>
      </c>
      <c r="BA31" s="242"/>
      <c r="BB31" s="242"/>
      <c r="BC31" s="242"/>
      <c r="BD31" s="243"/>
      <c r="BF31" s="241" t="s">
        <v>429</v>
      </c>
      <c r="BG31" s="242"/>
      <c r="BH31" s="242"/>
      <c r="BI31" s="242"/>
      <c r="BJ31" s="243"/>
    </row>
    <row r="32" spans="4:62" x14ac:dyDescent="0.2">
      <c r="D32" s="131" t="s">
        <v>430</v>
      </c>
      <c r="E32" s="181">
        <f ca="1">IF(K32*Q32*E$112&lt;'Summary Results'!M$2,'Summary Results'!M$2/E$112,K32*Q32)</f>
        <v>-30</v>
      </c>
      <c r="F32" s="181">
        <f ca="1">IF(L32*R32*F$112&lt;'Summary Results'!N$2,'Summary Results'!N$2/F$112,L32*R32)</f>
        <v>-30</v>
      </c>
      <c r="G32" s="181">
        <f ca="1">IF(M32*S32*G$112&lt;'Summary Results'!O$2,'Summary Results'!O$2/G$112,M32*S32)</f>
        <v>0</v>
      </c>
      <c r="H32" s="182">
        <f ca="1">IF(N32*T32*H$112&lt;'Summary Results'!P$2,'Summary Results'!P$2/H$112,N32*T32)</f>
        <v>-14.999999999999996</v>
      </c>
      <c r="I32" s="42"/>
      <c r="J32" s="177" t="s">
        <v>430</v>
      </c>
      <c r="K32" s="178">
        <f t="shared" ca="1" si="3"/>
        <v>1</v>
      </c>
      <c r="L32" s="178">
        <f t="shared" ca="1" si="0"/>
        <v>1</v>
      </c>
      <c r="M32" s="178">
        <f t="shared" ca="1" si="1"/>
        <v>1</v>
      </c>
      <c r="N32" s="179">
        <f t="shared" ca="1" si="2"/>
        <v>1</v>
      </c>
      <c r="O32" s="42"/>
      <c r="P32" s="180" t="s">
        <v>430</v>
      </c>
      <c r="Q32" s="181">
        <f ca="1"/>
        <v>-30</v>
      </c>
      <c r="R32" s="181">
        <f ca="1"/>
        <v>-30</v>
      </c>
      <c r="S32" s="181">
        <f ca="1"/>
        <v>0</v>
      </c>
      <c r="T32" s="182">
        <f ca="1"/>
        <v>-14.999999999999996</v>
      </c>
      <c r="U32" s="42"/>
      <c r="V32" s="177" t="s">
        <v>430</v>
      </c>
      <c r="W32" s="183">
        <v>-75</v>
      </c>
      <c r="X32" s="184"/>
      <c r="Y32" s="184"/>
      <c r="Z32" s="185"/>
      <c r="AA32" s="42"/>
      <c r="AB32" s="180" t="s">
        <v>430</v>
      </c>
      <c r="AC32" s="181">
        <v>-75</v>
      </c>
      <c r="AD32" s="186"/>
      <c r="AE32" s="186"/>
      <c r="AF32" s="187"/>
      <c r="AG32" s="42"/>
      <c r="AH32" s="177" t="s">
        <v>430</v>
      </c>
      <c r="AI32" s="183">
        <v>-75</v>
      </c>
      <c r="AJ32" s="184"/>
      <c r="AK32" s="184"/>
      <c r="AL32" s="185">
        <v>-75</v>
      </c>
      <c r="AM32" s="42"/>
      <c r="AN32" s="180" t="s">
        <v>430</v>
      </c>
      <c r="AO32" s="181">
        <v>-75</v>
      </c>
      <c r="AP32" s="181">
        <v>-75</v>
      </c>
      <c r="AQ32" s="181"/>
      <c r="AR32" s="182">
        <v>-75</v>
      </c>
      <c r="AT32" s="180" t="s">
        <v>430</v>
      </c>
      <c r="AU32" s="181">
        <f>VLOOKUP($AT32,[1]Scn3!Scn3_Q3_LR,MATCH(AU$6,[1]!Scn_CH,0),0)</f>
        <v>-30</v>
      </c>
      <c r="AV32" s="181">
        <f>VLOOKUP($AT32,[1]Scn3!Scn3_Q3_LR,MATCH(AV$6,[1]!Scn_CH,0),0)</f>
        <v>-30</v>
      </c>
      <c r="AW32" s="181">
        <f>VLOOKUP($AT32,[1]Scn3!Scn3_Q3_LR,MATCH(AW$6,[1]!Scn_CH,0),0)</f>
        <v>0</v>
      </c>
      <c r="AX32" s="182">
        <f>VLOOKUP($AT32,[1]Scn3!Scn3_Q3_LR,MATCH(AX$6,[1]!Scn_CH,0),0)</f>
        <v>-14.999999999999996</v>
      </c>
      <c r="AZ32" s="241" t="s">
        <v>430</v>
      </c>
      <c r="BA32" s="242"/>
      <c r="BB32" s="242"/>
      <c r="BC32" s="242"/>
      <c r="BD32" s="243"/>
      <c r="BF32" s="241" t="s">
        <v>430</v>
      </c>
      <c r="BG32" s="242"/>
      <c r="BH32" s="242"/>
      <c r="BI32" s="242"/>
      <c r="BJ32" s="243"/>
    </row>
    <row r="33" spans="4:62" x14ac:dyDescent="0.2">
      <c r="D33" s="131" t="s">
        <v>431</v>
      </c>
      <c r="E33" s="181">
        <f ca="1">IF(K33*Q33*E$112&lt;'Summary Results'!M$2,'Summary Results'!M$2/E$112,K33*Q33)</f>
        <v>-25</v>
      </c>
      <c r="F33" s="181">
        <f ca="1">IF(L33*R33*F$112&lt;'Summary Results'!N$2,'Summary Results'!N$2/F$112,L33*R33)</f>
        <v>-26</v>
      </c>
      <c r="G33" s="181">
        <f ca="1">IF(M33*S33*G$112&lt;'Summary Results'!O$2,'Summary Results'!O$2/G$112,M33*S33)</f>
        <v>0</v>
      </c>
      <c r="H33" s="182">
        <f ca="1">IF(N33*T33*H$112&lt;'Summary Results'!P$2,'Summary Results'!P$2/H$112,N33*T33)</f>
        <v>-14.999999999999996</v>
      </c>
      <c r="I33" s="42"/>
      <c r="J33" s="177" t="s">
        <v>431</v>
      </c>
      <c r="K33" s="178">
        <f t="shared" ca="1" si="3"/>
        <v>1</v>
      </c>
      <c r="L33" s="178">
        <f t="shared" ca="1" si="0"/>
        <v>1</v>
      </c>
      <c r="M33" s="178">
        <f t="shared" ca="1" si="1"/>
        <v>1</v>
      </c>
      <c r="N33" s="179">
        <f t="shared" ca="1" si="2"/>
        <v>1</v>
      </c>
      <c r="O33" s="42"/>
      <c r="P33" s="180" t="s">
        <v>431</v>
      </c>
      <c r="Q33" s="181">
        <f ca="1"/>
        <v>-25</v>
      </c>
      <c r="R33" s="181">
        <f ca="1"/>
        <v>-26</v>
      </c>
      <c r="S33" s="181">
        <f ca="1"/>
        <v>0</v>
      </c>
      <c r="T33" s="182">
        <f ca="1"/>
        <v>-14.999999999999996</v>
      </c>
      <c r="U33" s="42"/>
      <c r="V33" s="177" t="s">
        <v>431</v>
      </c>
      <c r="W33" s="183"/>
      <c r="X33" s="184"/>
      <c r="Y33" s="184"/>
      <c r="Z33" s="185">
        <v>-75</v>
      </c>
      <c r="AA33" s="42"/>
      <c r="AB33" s="180" t="s">
        <v>431</v>
      </c>
      <c r="AC33" s="181">
        <v>-50</v>
      </c>
      <c r="AD33" s="186"/>
      <c r="AE33" s="186"/>
      <c r="AF33" s="187">
        <v>-75</v>
      </c>
      <c r="AG33" s="42"/>
      <c r="AH33" s="177" t="s">
        <v>431</v>
      </c>
      <c r="AI33" s="183">
        <v>-50</v>
      </c>
      <c r="AJ33" s="184"/>
      <c r="AK33" s="184"/>
      <c r="AL33" s="185">
        <v>-75</v>
      </c>
      <c r="AM33" s="42"/>
      <c r="AN33" s="180" t="s">
        <v>431</v>
      </c>
      <c r="AO33" s="181">
        <v>-50</v>
      </c>
      <c r="AP33" s="181">
        <v>-65</v>
      </c>
      <c r="AQ33" s="181"/>
      <c r="AR33" s="182">
        <v>-75</v>
      </c>
      <c r="AT33" s="180" t="s">
        <v>431</v>
      </c>
      <c r="AU33" s="181">
        <f>VLOOKUP($AT33,[1]Scn3!Scn3_Q3_LR,MATCH(AU$6,[1]!Scn_CH,0),0)</f>
        <v>-25</v>
      </c>
      <c r="AV33" s="181">
        <f>VLOOKUP($AT33,[1]Scn3!Scn3_Q3_LR,MATCH(AV$6,[1]!Scn_CH,0),0)</f>
        <v>-26</v>
      </c>
      <c r="AW33" s="181">
        <f>VLOOKUP($AT33,[1]Scn3!Scn3_Q3_LR,MATCH(AW$6,[1]!Scn_CH,0),0)</f>
        <v>0</v>
      </c>
      <c r="AX33" s="182">
        <f>VLOOKUP($AT33,[1]Scn3!Scn3_Q3_LR,MATCH(AX$6,[1]!Scn_CH,0),0)</f>
        <v>-14.999999999999996</v>
      </c>
      <c r="AZ33" s="241" t="s">
        <v>431</v>
      </c>
      <c r="BA33" s="242"/>
      <c r="BB33" s="242"/>
      <c r="BC33" s="242"/>
      <c r="BD33" s="243"/>
      <c r="BF33" s="241" t="s">
        <v>431</v>
      </c>
      <c r="BG33" s="242"/>
      <c r="BH33" s="242"/>
      <c r="BI33" s="242"/>
      <c r="BJ33" s="243"/>
    </row>
    <row r="34" spans="4:62" x14ac:dyDescent="0.2">
      <c r="D34" s="131" t="s">
        <v>432</v>
      </c>
      <c r="E34" s="181">
        <f ca="1">IF(K34*Q34*E$112&lt;'Summary Results'!M$2,'Summary Results'!M$2/E$112,K34*Q34)</f>
        <v>-20</v>
      </c>
      <c r="F34" s="181">
        <f ca="1">IF(L34*R34*F$112&lt;'Summary Results'!N$2,'Summary Results'!N$2/F$112,L34*R34)</f>
        <v>-26</v>
      </c>
      <c r="G34" s="181">
        <f ca="1">IF(M34*S34*G$112&lt;'Summary Results'!O$2,'Summary Results'!O$2/G$112,M34*S34)</f>
        <v>0</v>
      </c>
      <c r="H34" s="182">
        <f ca="1">IF(N34*T34*H$112&lt;'Summary Results'!P$2,'Summary Results'!P$2/H$112,N34*T34)</f>
        <v>-14.999999999999996</v>
      </c>
      <c r="I34" s="42"/>
      <c r="J34" s="177" t="s">
        <v>432</v>
      </c>
      <c r="K34" s="178">
        <f t="shared" ca="1" si="3"/>
        <v>1</v>
      </c>
      <c r="L34" s="178">
        <f t="shared" ca="1" si="0"/>
        <v>1</v>
      </c>
      <c r="M34" s="178">
        <f t="shared" ca="1" si="1"/>
        <v>1</v>
      </c>
      <c r="N34" s="179">
        <f t="shared" ca="1" si="2"/>
        <v>1</v>
      </c>
      <c r="O34" s="42"/>
      <c r="P34" s="180" t="s">
        <v>432</v>
      </c>
      <c r="Q34" s="181">
        <f ca="1"/>
        <v>-20</v>
      </c>
      <c r="R34" s="181">
        <f ca="1"/>
        <v>-26</v>
      </c>
      <c r="S34" s="181">
        <f ca="1"/>
        <v>0</v>
      </c>
      <c r="T34" s="182">
        <f ca="1"/>
        <v>-14.999999999999996</v>
      </c>
      <c r="U34" s="42"/>
      <c r="V34" s="177" t="s">
        <v>432</v>
      </c>
      <c r="W34" s="183">
        <v>-50</v>
      </c>
      <c r="X34" s="184"/>
      <c r="Y34" s="184"/>
      <c r="Z34" s="185"/>
      <c r="AA34" s="42"/>
      <c r="AB34" s="180" t="s">
        <v>432</v>
      </c>
      <c r="AC34" s="181">
        <v>-50</v>
      </c>
      <c r="AD34" s="186"/>
      <c r="AE34" s="186"/>
      <c r="AF34" s="187"/>
      <c r="AG34" s="42"/>
      <c r="AH34" s="177" t="s">
        <v>432</v>
      </c>
      <c r="AI34" s="183">
        <v>-50</v>
      </c>
      <c r="AJ34" s="184"/>
      <c r="AK34" s="184"/>
      <c r="AL34" s="185">
        <v>-75</v>
      </c>
      <c r="AM34" s="42"/>
      <c r="AN34" s="180" t="s">
        <v>432</v>
      </c>
      <c r="AO34" s="181">
        <v>-50</v>
      </c>
      <c r="AP34" s="181">
        <v>-65</v>
      </c>
      <c r="AQ34" s="181"/>
      <c r="AR34" s="182">
        <v>-75</v>
      </c>
      <c r="AT34" s="180" t="s">
        <v>432</v>
      </c>
      <c r="AU34" s="181">
        <f>VLOOKUP($AT34,[1]Scn3!Scn3_Q3_LR,MATCH(AU$6,[1]!Scn_CH,0),0)</f>
        <v>-20</v>
      </c>
      <c r="AV34" s="181">
        <f>VLOOKUP($AT34,[1]Scn3!Scn3_Q3_LR,MATCH(AV$6,[1]!Scn_CH,0),0)</f>
        <v>-26</v>
      </c>
      <c r="AW34" s="181">
        <f>VLOOKUP($AT34,[1]Scn3!Scn3_Q3_LR,MATCH(AW$6,[1]!Scn_CH,0),0)</f>
        <v>0</v>
      </c>
      <c r="AX34" s="182">
        <f>VLOOKUP($AT34,[1]Scn3!Scn3_Q3_LR,MATCH(AX$6,[1]!Scn_CH,0),0)</f>
        <v>-14.999999999999996</v>
      </c>
      <c r="AZ34" s="241" t="s">
        <v>432</v>
      </c>
      <c r="BA34" s="242"/>
      <c r="BB34" s="242"/>
      <c r="BC34" s="242"/>
      <c r="BD34" s="243"/>
      <c r="BF34" s="241" t="s">
        <v>432</v>
      </c>
      <c r="BG34" s="242"/>
      <c r="BH34" s="242"/>
      <c r="BI34" s="242"/>
      <c r="BJ34" s="243"/>
    </row>
    <row r="35" spans="4:62" x14ac:dyDescent="0.2">
      <c r="D35" s="131" t="s">
        <v>433</v>
      </c>
      <c r="E35" s="181">
        <f ca="1">IF(K35*Q35*E$112&lt;'Summary Results'!M$2,'Summary Results'!M$2/E$112,K35*Q35)</f>
        <v>-20</v>
      </c>
      <c r="F35" s="181">
        <f ca="1">IF(L35*R35*F$112&lt;'Summary Results'!N$2,'Summary Results'!N$2/F$112,L35*R35)</f>
        <v>-26</v>
      </c>
      <c r="G35" s="181">
        <f ca="1">IF(M35*S35*G$112&lt;'Summary Results'!O$2,'Summary Results'!O$2/G$112,M35*S35)</f>
        <v>0</v>
      </c>
      <c r="H35" s="182">
        <f ca="1">IF(N35*T35*H$112&lt;'Summary Results'!P$2,'Summary Results'!P$2/H$112,N35*T35)</f>
        <v>-14.999999999999996</v>
      </c>
      <c r="I35" s="42"/>
      <c r="J35" s="177" t="s">
        <v>433</v>
      </c>
      <c r="K35" s="178">
        <f t="shared" ca="1" si="3"/>
        <v>1</v>
      </c>
      <c r="L35" s="178">
        <f t="shared" ca="1" si="0"/>
        <v>1</v>
      </c>
      <c r="M35" s="178">
        <f t="shared" ca="1" si="1"/>
        <v>1</v>
      </c>
      <c r="N35" s="179">
        <f t="shared" ca="1" si="2"/>
        <v>1</v>
      </c>
      <c r="O35" s="42"/>
      <c r="P35" s="180" t="s">
        <v>433</v>
      </c>
      <c r="Q35" s="181">
        <f ca="1"/>
        <v>-20</v>
      </c>
      <c r="R35" s="181">
        <f ca="1"/>
        <v>-26</v>
      </c>
      <c r="S35" s="181">
        <f ca="1"/>
        <v>0</v>
      </c>
      <c r="T35" s="182">
        <f ca="1"/>
        <v>-14.999999999999996</v>
      </c>
      <c r="U35" s="42"/>
      <c r="V35" s="177" t="s">
        <v>433</v>
      </c>
      <c r="W35" s="183">
        <v>-50</v>
      </c>
      <c r="X35" s="184"/>
      <c r="Y35" s="184"/>
      <c r="Z35" s="185">
        <v>-75</v>
      </c>
      <c r="AA35" s="42"/>
      <c r="AB35" s="180" t="s">
        <v>433</v>
      </c>
      <c r="AC35" s="181">
        <v>-50</v>
      </c>
      <c r="AD35" s="186"/>
      <c r="AE35" s="186"/>
      <c r="AF35" s="187">
        <v>-75</v>
      </c>
      <c r="AG35" s="42"/>
      <c r="AH35" s="177" t="s">
        <v>433</v>
      </c>
      <c r="AI35" s="183">
        <v>-50</v>
      </c>
      <c r="AJ35" s="184"/>
      <c r="AK35" s="184"/>
      <c r="AL35" s="185">
        <v>-75</v>
      </c>
      <c r="AM35" s="42"/>
      <c r="AN35" s="180" t="s">
        <v>433</v>
      </c>
      <c r="AO35" s="181">
        <v>-50</v>
      </c>
      <c r="AP35" s="181">
        <v>-65</v>
      </c>
      <c r="AQ35" s="181"/>
      <c r="AR35" s="182">
        <v>-75</v>
      </c>
      <c r="AT35" s="180" t="s">
        <v>433</v>
      </c>
      <c r="AU35" s="181">
        <f>VLOOKUP($AT35,[1]Scn3!Scn3_Q3_LR,MATCH(AU$6,[1]!Scn_CH,0),0)</f>
        <v>-20</v>
      </c>
      <c r="AV35" s="181">
        <f>VLOOKUP($AT35,[1]Scn3!Scn3_Q3_LR,MATCH(AV$6,[1]!Scn_CH,0),0)</f>
        <v>-26</v>
      </c>
      <c r="AW35" s="181">
        <f>VLOOKUP($AT35,[1]Scn3!Scn3_Q3_LR,MATCH(AW$6,[1]!Scn_CH,0),0)</f>
        <v>0</v>
      </c>
      <c r="AX35" s="182">
        <f>VLOOKUP($AT35,[1]Scn3!Scn3_Q3_LR,MATCH(AX$6,[1]!Scn_CH,0),0)</f>
        <v>-14.999999999999996</v>
      </c>
      <c r="AZ35" s="241" t="s">
        <v>433</v>
      </c>
      <c r="BA35" s="242"/>
      <c r="BB35" s="242"/>
      <c r="BC35" s="242"/>
      <c r="BD35" s="243"/>
      <c r="BF35" s="241" t="s">
        <v>433</v>
      </c>
      <c r="BG35" s="242"/>
      <c r="BH35" s="242"/>
      <c r="BI35" s="242"/>
      <c r="BJ35" s="243"/>
    </row>
    <row r="36" spans="4:62" x14ac:dyDescent="0.2">
      <c r="D36" s="131" t="s">
        <v>434</v>
      </c>
      <c r="E36" s="181">
        <f ca="1">IF(K36*Q36*E$112&lt;'Summary Results'!M$2,'Summary Results'!M$2/E$112,K36*Q36)</f>
        <v>-20</v>
      </c>
      <c r="F36" s="181">
        <f ca="1">IF(L36*R36*F$112&lt;'Summary Results'!N$2,'Summary Results'!N$2/F$112,L36*R36)</f>
        <v>-26</v>
      </c>
      <c r="G36" s="181">
        <f ca="1">IF(M36*S36*G$112&lt;'Summary Results'!O$2,'Summary Results'!O$2/G$112,M36*S36)</f>
        <v>0</v>
      </c>
      <c r="H36" s="182">
        <f ca="1">IF(N36*T36*H$112&lt;'Summary Results'!P$2,'Summary Results'!P$2/H$112,N36*T36)</f>
        <v>-14.999999999999996</v>
      </c>
      <c r="I36" s="42"/>
      <c r="J36" s="177" t="s">
        <v>434</v>
      </c>
      <c r="K36" s="178">
        <f t="shared" ca="1" si="3"/>
        <v>1</v>
      </c>
      <c r="L36" s="178">
        <f t="shared" ca="1" si="0"/>
        <v>1</v>
      </c>
      <c r="M36" s="178">
        <f t="shared" ca="1" si="1"/>
        <v>1</v>
      </c>
      <c r="N36" s="179">
        <f t="shared" ca="1" si="2"/>
        <v>1</v>
      </c>
      <c r="O36" s="42"/>
      <c r="P36" s="180" t="s">
        <v>434</v>
      </c>
      <c r="Q36" s="181">
        <f ca="1"/>
        <v>-20</v>
      </c>
      <c r="R36" s="181">
        <f ca="1"/>
        <v>-26</v>
      </c>
      <c r="S36" s="181">
        <f ca="1"/>
        <v>0</v>
      </c>
      <c r="T36" s="182">
        <f ca="1"/>
        <v>-14.999999999999996</v>
      </c>
      <c r="U36" s="42"/>
      <c r="V36" s="177" t="s">
        <v>434</v>
      </c>
      <c r="W36" s="183">
        <v>-50</v>
      </c>
      <c r="X36" s="184"/>
      <c r="Y36" s="184"/>
      <c r="Z36" s="185"/>
      <c r="AA36" s="42"/>
      <c r="AB36" s="180" t="s">
        <v>434</v>
      </c>
      <c r="AC36" s="181">
        <v>-50</v>
      </c>
      <c r="AD36" s="186"/>
      <c r="AE36" s="186"/>
      <c r="AF36" s="187"/>
      <c r="AG36" s="42"/>
      <c r="AH36" s="177" t="s">
        <v>434</v>
      </c>
      <c r="AI36" s="183">
        <v>-50</v>
      </c>
      <c r="AJ36" s="184"/>
      <c r="AK36" s="184"/>
      <c r="AL36" s="185">
        <v>-75</v>
      </c>
      <c r="AM36" s="42"/>
      <c r="AN36" s="180" t="s">
        <v>434</v>
      </c>
      <c r="AO36" s="181">
        <v>-50</v>
      </c>
      <c r="AP36" s="181">
        <v>-65</v>
      </c>
      <c r="AQ36" s="181"/>
      <c r="AR36" s="182">
        <v>-75</v>
      </c>
      <c r="AT36" s="180" t="s">
        <v>434</v>
      </c>
      <c r="AU36" s="181">
        <f>VLOOKUP($AT36,[1]Scn3!Scn3_Q3_LR,MATCH(AU$6,[1]!Scn_CH,0),0)</f>
        <v>-20</v>
      </c>
      <c r="AV36" s="181">
        <f>VLOOKUP($AT36,[1]Scn3!Scn3_Q3_LR,MATCH(AV$6,[1]!Scn_CH,0),0)</f>
        <v>-26</v>
      </c>
      <c r="AW36" s="181">
        <f>VLOOKUP($AT36,[1]Scn3!Scn3_Q3_LR,MATCH(AW$6,[1]!Scn_CH,0),0)</f>
        <v>0</v>
      </c>
      <c r="AX36" s="182">
        <f>VLOOKUP($AT36,[1]Scn3!Scn3_Q3_LR,MATCH(AX$6,[1]!Scn_CH,0),0)</f>
        <v>-14.999999999999996</v>
      </c>
      <c r="AZ36" s="241" t="s">
        <v>434</v>
      </c>
      <c r="BA36" s="242"/>
      <c r="BB36" s="242"/>
      <c r="BC36" s="242"/>
      <c r="BD36" s="243"/>
      <c r="BF36" s="241" t="s">
        <v>434</v>
      </c>
      <c r="BG36" s="242"/>
      <c r="BH36" s="242"/>
      <c r="BI36" s="242"/>
      <c r="BJ36" s="243"/>
    </row>
    <row r="37" spans="4:62" x14ac:dyDescent="0.2">
      <c r="D37" s="131" t="s">
        <v>61</v>
      </c>
      <c r="E37" s="181">
        <f ca="1">IF(K37*Q37*E$112&lt;'Summary Results'!M$2,'Summary Results'!M$2/E$112,K37*Q37)</f>
        <v>-25</v>
      </c>
      <c r="F37" s="181">
        <f ca="1">IF(L37*R37*F$112&lt;'Summary Results'!N$2,'Summary Results'!N$2/F$112,L37*R37)</f>
        <v>-26</v>
      </c>
      <c r="G37" s="181">
        <f ca="1">IF(M37*S37*G$112&lt;'Summary Results'!O$2,'Summary Results'!O$2/G$112,M37*S37)</f>
        <v>0</v>
      </c>
      <c r="H37" s="182">
        <f ca="1">IF(N37*T37*H$112&lt;'Summary Results'!P$2,'Summary Results'!P$2/H$112,N37*T37)</f>
        <v>-9.9999999999999982</v>
      </c>
      <c r="I37" s="42"/>
      <c r="J37" s="177" t="s">
        <v>61</v>
      </c>
      <c r="K37" s="178">
        <f t="shared" ca="1" si="3"/>
        <v>1</v>
      </c>
      <c r="L37" s="178">
        <f t="shared" ca="1" si="0"/>
        <v>1</v>
      </c>
      <c r="M37" s="178">
        <f t="shared" ca="1" si="1"/>
        <v>1</v>
      </c>
      <c r="N37" s="179">
        <f t="shared" ca="1" si="2"/>
        <v>1</v>
      </c>
      <c r="O37" s="42"/>
      <c r="P37" s="180" t="s">
        <v>61</v>
      </c>
      <c r="Q37" s="181">
        <f ca="1"/>
        <v>-25</v>
      </c>
      <c r="R37" s="181">
        <f ca="1"/>
        <v>-26</v>
      </c>
      <c r="S37" s="181">
        <f ca="1"/>
        <v>0</v>
      </c>
      <c r="T37" s="182">
        <f ca="1"/>
        <v>-9.9999999999999982</v>
      </c>
      <c r="U37" s="42"/>
      <c r="V37" s="177" t="s">
        <v>61</v>
      </c>
      <c r="W37" s="183"/>
      <c r="X37" s="184"/>
      <c r="Y37" s="184"/>
      <c r="Z37" s="185">
        <v>-45</v>
      </c>
      <c r="AA37" s="42"/>
      <c r="AB37" s="180" t="s">
        <v>61</v>
      </c>
      <c r="AC37" s="181">
        <v>-50</v>
      </c>
      <c r="AD37" s="186"/>
      <c r="AE37" s="186"/>
      <c r="AF37" s="187">
        <v>-50</v>
      </c>
      <c r="AG37" s="42"/>
      <c r="AH37" s="177" t="s">
        <v>61</v>
      </c>
      <c r="AI37" s="183">
        <v>-50</v>
      </c>
      <c r="AJ37" s="184"/>
      <c r="AK37" s="184"/>
      <c r="AL37" s="185">
        <v>-50</v>
      </c>
      <c r="AM37" s="42"/>
      <c r="AN37" s="180" t="s">
        <v>61</v>
      </c>
      <c r="AO37" s="181">
        <v>-50</v>
      </c>
      <c r="AP37" s="181">
        <v>-65</v>
      </c>
      <c r="AQ37" s="181"/>
      <c r="AR37" s="182">
        <v>-50</v>
      </c>
      <c r="AT37" s="180" t="s">
        <v>61</v>
      </c>
      <c r="AU37" s="181">
        <f>VLOOKUP($AT37,[1]Scn3!Scn3_Q3_LR,MATCH(AU$6,[1]!Scn_CH,0),0)</f>
        <v>-25</v>
      </c>
      <c r="AV37" s="181">
        <f>VLOOKUP($AT37,[1]Scn3!Scn3_Q3_LR,MATCH(AV$6,[1]!Scn_CH,0),0)</f>
        <v>-26</v>
      </c>
      <c r="AW37" s="181">
        <f>VLOOKUP($AT37,[1]Scn3!Scn3_Q3_LR,MATCH(AW$6,[1]!Scn_CH,0),0)</f>
        <v>0</v>
      </c>
      <c r="AX37" s="182">
        <f>VLOOKUP($AT37,[1]Scn3!Scn3_Q3_LR,MATCH(AX$6,[1]!Scn_CH,0),0)</f>
        <v>-9.9999999999999982</v>
      </c>
      <c r="AZ37" s="241" t="s">
        <v>61</v>
      </c>
      <c r="BA37" s="242"/>
      <c r="BB37" s="242"/>
      <c r="BC37" s="242"/>
      <c r="BD37" s="243"/>
      <c r="BF37" s="241" t="s">
        <v>61</v>
      </c>
      <c r="BG37" s="242"/>
      <c r="BH37" s="242"/>
      <c r="BI37" s="242"/>
      <c r="BJ37" s="243"/>
    </row>
    <row r="38" spans="4:62" x14ac:dyDescent="0.2">
      <c r="D38" s="131" t="s">
        <v>435</v>
      </c>
      <c r="E38" s="181">
        <f ca="1">IF(K38*Q38*E$112&lt;'Summary Results'!M$2,'Summary Results'!M$2/E$112,K38*Q38)</f>
        <v>-20</v>
      </c>
      <c r="F38" s="181">
        <f ca="1">IF(L38*R38*F$112&lt;'Summary Results'!N$2,'Summary Results'!N$2/F$112,L38*R38)</f>
        <v>-26</v>
      </c>
      <c r="G38" s="181">
        <f ca="1">IF(M38*S38*G$112&lt;'Summary Results'!O$2,'Summary Results'!O$2/G$112,M38*S38)</f>
        <v>0</v>
      </c>
      <c r="H38" s="182">
        <f ca="1">IF(N38*T38*H$112&lt;'Summary Results'!P$2,'Summary Results'!P$2/H$112,N38*T38)</f>
        <v>-9.9999999999999982</v>
      </c>
      <c r="I38" s="42"/>
      <c r="J38" s="177" t="s">
        <v>435</v>
      </c>
      <c r="K38" s="178">
        <f t="shared" ca="1" si="3"/>
        <v>1</v>
      </c>
      <c r="L38" s="178">
        <f t="shared" ca="1" si="0"/>
        <v>1</v>
      </c>
      <c r="M38" s="178">
        <f t="shared" ca="1" si="1"/>
        <v>1</v>
      </c>
      <c r="N38" s="179">
        <f t="shared" ca="1" si="2"/>
        <v>1</v>
      </c>
      <c r="O38" s="42"/>
      <c r="P38" s="180" t="s">
        <v>435</v>
      </c>
      <c r="Q38" s="181">
        <f ca="1"/>
        <v>-20</v>
      </c>
      <c r="R38" s="181">
        <f ca="1"/>
        <v>-26</v>
      </c>
      <c r="S38" s="181">
        <f ca="1"/>
        <v>0</v>
      </c>
      <c r="T38" s="182">
        <f ca="1"/>
        <v>-9.9999999999999982</v>
      </c>
      <c r="U38" s="42"/>
      <c r="V38" s="177" t="s">
        <v>435</v>
      </c>
      <c r="W38" s="183">
        <v>-50</v>
      </c>
      <c r="X38" s="184"/>
      <c r="Y38" s="184"/>
      <c r="Z38" s="185"/>
      <c r="AA38" s="42"/>
      <c r="AB38" s="180" t="s">
        <v>435</v>
      </c>
      <c r="AC38" s="181">
        <v>-50</v>
      </c>
      <c r="AD38" s="186"/>
      <c r="AE38" s="186"/>
      <c r="AF38" s="187"/>
      <c r="AG38" s="42"/>
      <c r="AH38" s="177" t="s">
        <v>435</v>
      </c>
      <c r="AI38" s="183">
        <v>-50</v>
      </c>
      <c r="AJ38" s="184"/>
      <c r="AK38" s="184"/>
      <c r="AL38" s="185">
        <v>-50</v>
      </c>
      <c r="AM38" s="42"/>
      <c r="AN38" s="180" t="s">
        <v>435</v>
      </c>
      <c r="AO38" s="181">
        <v>-50</v>
      </c>
      <c r="AP38" s="181">
        <v>-65</v>
      </c>
      <c r="AQ38" s="181"/>
      <c r="AR38" s="182">
        <v>-50</v>
      </c>
      <c r="AT38" s="180" t="s">
        <v>435</v>
      </c>
      <c r="AU38" s="181">
        <f>VLOOKUP($AT38,[1]Scn3!Scn3_Q3_LR,MATCH(AU$6,[1]!Scn_CH,0),0)</f>
        <v>-20</v>
      </c>
      <c r="AV38" s="181">
        <f>VLOOKUP($AT38,[1]Scn3!Scn3_Q3_LR,MATCH(AV$6,[1]!Scn_CH,0),0)</f>
        <v>-26</v>
      </c>
      <c r="AW38" s="181">
        <f>VLOOKUP($AT38,[1]Scn3!Scn3_Q3_LR,MATCH(AW$6,[1]!Scn_CH,0),0)</f>
        <v>0</v>
      </c>
      <c r="AX38" s="182">
        <f>VLOOKUP($AT38,[1]Scn3!Scn3_Q3_LR,MATCH(AX$6,[1]!Scn_CH,0),0)</f>
        <v>-9.9999999999999982</v>
      </c>
      <c r="AZ38" s="241" t="s">
        <v>435</v>
      </c>
      <c r="BA38" s="242"/>
      <c r="BB38" s="242"/>
      <c r="BC38" s="242"/>
      <c r="BD38" s="243"/>
      <c r="BF38" s="241" t="s">
        <v>435</v>
      </c>
      <c r="BG38" s="242"/>
      <c r="BH38" s="242"/>
      <c r="BI38" s="242"/>
      <c r="BJ38" s="243"/>
    </row>
    <row r="39" spans="4:62" x14ac:dyDescent="0.2">
      <c r="D39" s="131" t="s">
        <v>62</v>
      </c>
      <c r="E39" s="181">
        <f ca="1">IF(K39*Q39*E$112&lt;'Summary Results'!M$2,'Summary Results'!M$2/E$112,K39*Q39)</f>
        <v>-37.5</v>
      </c>
      <c r="F39" s="181">
        <f ca="1">IF(L39*R39*F$112&lt;'Summary Results'!N$2,'Summary Results'!N$2/F$112,L39*R39)</f>
        <v>-30</v>
      </c>
      <c r="G39" s="181">
        <f ca="1">IF(M39*S39*G$112&lt;'Summary Results'!O$2,'Summary Results'!O$2/G$112,M39*S39)</f>
        <v>0</v>
      </c>
      <c r="H39" s="182">
        <f ca="1">IF(N39*T39*H$112&lt;'Summary Results'!P$2,'Summary Results'!P$2/H$112,N39*T39)</f>
        <v>-14.999999999999996</v>
      </c>
      <c r="I39" s="42"/>
      <c r="J39" s="177" t="s">
        <v>62</v>
      </c>
      <c r="K39" s="178">
        <f t="shared" ca="1" si="3"/>
        <v>1</v>
      </c>
      <c r="L39" s="178">
        <f t="shared" ca="1" si="0"/>
        <v>1</v>
      </c>
      <c r="M39" s="178">
        <f t="shared" ca="1" si="1"/>
        <v>1</v>
      </c>
      <c r="N39" s="179">
        <f t="shared" ca="1" si="2"/>
        <v>1</v>
      </c>
      <c r="O39" s="42"/>
      <c r="P39" s="180" t="s">
        <v>62</v>
      </c>
      <c r="Q39" s="181">
        <f ca="1"/>
        <v>-37.5</v>
      </c>
      <c r="R39" s="181">
        <f ca="1"/>
        <v>-30</v>
      </c>
      <c r="S39" s="181">
        <f ca="1"/>
        <v>0</v>
      </c>
      <c r="T39" s="182">
        <f ca="1"/>
        <v>-14.999999999999996</v>
      </c>
      <c r="U39" s="42"/>
      <c r="V39" s="177" t="s">
        <v>62</v>
      </c>
      <c r="W39" s="183"/>
      <c r="X39" s="184"/>
      <c r="Y39" s="184"/>
      <c r="Z39" s="185">
        <v>-75</v>
      </c>
      <c r="AA39" s="42"/>
      <c r="AB39" s="180" t="s">
        <v>62</v>
      </c>
      <c r="AC39" s="181">
        <v>-75</v>
      </c>
      <c r="AD39" s="186"/>
      <c r="AE39" s="186"/>
      <c r="AF39" s="187">
        <v>-75</v>
      </c>
      <c r="AG39" s="42"/>
      <c r="AH39" s="177" t="s">
        <v>62</v>
      </c>
      <c r="AI39" s="183">
        <v>-75</v>
      </c>
      <c r="AJ39" s="184"/>
      <c r="AK39" s="184"/>
      <c r="AL39" s="185">
        <v>-75</v>
      </c>
      <c r="AM39" s="42"/>
      <c r="AN39" s="180" t="s">
        <v>62</v>
      </c>
      <c r="AO39" s="181">
        <v>-75</v>
      </c>
      <c r="AP39" s="181">
        <v>-75</v>
      </c>
      <c r="AQ39" s="181"/>
      <c r="AR39" s="182">
        <v>-75</v>
      </c>
      <c r="AT39" s="180" t="s">
        <v>62</v>
      </c>
      <c r="AU39" s="181">
        <f>VLOOKUP($AT39,[1]Scn3!Scn3_Q3_LR,MATCH(AU$6,[1]!Scn_CH,0),0)</f>
        <v>-37.5</v>
      </c>
      <c r="AV39" s="181">
        <f>VLOOKUP($AT39,[1]Scn3!Scn3_Q3_LR,MATCH(AV$6,[1]!Scn_CH,0),0)</f>
        <v>-30</v>
      </c>
      <c r="AW39" s="181">
        <f>VLOOKUP($AT39,[1]Scn3!Scn3_Q3_LR,MATCH(AW$6,[1]!Scn_CH,0),0)</f>
        <v>0</v>
      </c>
      <c r="AX39" s="182">
        <f>VLOOKUP($AT39,[1]Scn3!Scn3_Q3_LR,MATCH(AX$6,[1]!Scn_CH,0),0)</f>
        <v>-14.999999999999996</v>
      </c>
      <c r="AZ39" s="241" t="s">
        <v>62</v>
      </c>
      <c r="BA39" s="242"/>
      <c r="BB39" s="242"/>
      <c r="BC39" s="242"/>
      <c r="BD39" s="243"/>
      <c r="BF39" s="241" t="s">
        <v>62</v>
      </c>
      <c r="BG39" s="242"/>
      <c r="BH39" s="242"/>
      <c r="BI39" s="242"/>
      <c r="BJ39" s="243"/>
    </row>
    <row r="40" spans="4:62" x14ac:dyDescent="0.2">
      <c r="D40" s="131" t="s">
        <v>63</v>
      </c>
      <c r="E40" s="181">
        <f ca="1">IF(K40*Q40*E$112&lt;'Summary Results'!M$2,'Summary Results'!M$2/E$112,K40*Q40)</f>
        <v>-30</v>
      </c>
      <c r="F40" s="181">
        <f ca="1">IF(L40*R40*F$112&lt;'Summary Results'!N$2,'Summary Results'!N$2/F$112,L40*R40)</f>
        <v>-30</v>
      </c>
      <c r="G40" s="181">
        <f ca="1">IF(M40*S40*G$112&lt;'Summary Results'!O$2,'Summary Results'!O$2/G$112,M40*S40)</f>
        <v>0</v>
      </c>
      <c r="H40" s="182">
        <f ca="1">IF(N40*T40*H$112&lt;'Summary Results'!P$2,'Summary Results'!P$2/H$112,N40*T40)</f>
        <v>-14.999999999999996</v>
      </c>
      <c r="I40" s="42"/>
      <c r="J40" s="177" t="s">
        <v>63</v>
      </c>
      <c r="K40" s="178">
        <f t="shared" ca="1" si="3"/>
        <v>1</v>
      </c>
      <c r="L40" s="178">
        <f t="shared" ca="1" si="0"/>
        <v>1</v>
      </c>
      <c r="M40" s="178">
        <f t="shared" ca="1" si="1"/>
        <v>1</v>
      </c>
      <c r="N40" s="179">
        <f t="shared" ca="1" si="2"/>
        <v>1</v>
      </c>
      <c r="O40" s="42"/>
      <c r="P40" s="180" t="s">
        <v>63</v>
      </c>
      <c r="Q40" s="181">
        <f ca="1"/>
        <v>-30</v>
      </c>
      <c r="R40" s="181">
        <f ca="1"/>
        <v>-30</v>
      </c>
      <c r="S40" s="181">
        <f ca="1"/>
        <v>0</v>
      </c>
      <c r="T40" s="182">
        <f ca="1"/>
        <v>-14.999999999999996</v>
      </c>
      <c r="U40" s="42"/>
      <c r="V40" s="177" t="s">
        <v>63</v>
      </c>
      <c r="W40" s="183">
        <v>-75</v>
      </c>
      <c r="X40" s="184"/>
      <c r="Y40" s="184"/>
      <c r="Z40" s="185"/>
      <c r="AA40" s="42"/>
      <c r="AB40" s="180" t="s">
        <v>63</v>
      </c>
      <c r="AC40" s="181">
        <v>-75</v>
      </c>
      <c r="AD40" s="186"/>
      <c r="AE40" s="186"/>
      <c r="AF40" s="187"/>
      <c r="AG40" s="42"/>
      <c r="AH40" s="177" t="s">
        <v>63</v>
      </c>
      <c r="AI40" s="183">
        <v>-75</v>
      </c>
      <c r="AJ40" s="184"/>
      <c r="AK40" s="184"/>
      <c r="AL40" s="185">
        <v>-75</v>
      </c>
      <c r="AM40" s="42"/>
      <c r="AN40" s="180" t="s">
        <v>63</v>
      </c>
      <c r="AO40" s="181">
        <v>-75</v>
      </c>
      <c r="AP40" s="181">
        <v>-75</v>
      </c>
      <c r="AQ40" s="181"/>
      <c r="AR40" s="182">
        <v>-75</v>
      </c>
      <c r="AT40" s="180" t="s">
        <v>63</v>
      </c>
      <c r="AU40" s="181">
        <f>VLOOKUP($AT40,[1]Scn3!Scn3_Q3_LR,MATCH(AU$6,[1]!Scn_CH,0),0)</f>
        <v>-30</v>
      </c>
      <c r="AV40" s="181">
        <f>VLOOKUP($AT40,[1]Scn3!Scn3_Q3_LR,MATCH(AV$6,[1]!Scn_CH,0),0)</f>
        <v>-30</v>
      </c>
      <c r="AW40" s="181">
        <f>VLOOKUP($AT40,[1]Scn3!Scn3_Q3_LR,MATCH(AW$6,[1]!Scn_CH,0),0)</f>
        <v>0</v>
      </c>
      <c r="AX40" s="182">
        <f>VLOOKUP($AT40,[1]Scn3!Scn3_Q3_LR,MATCH(AX$6,[1]!Scn_CH,0),0)</f>
        <v>-14.999999999999996</v>
      </c>
      <c r="AZ40" s="241" t="s">
        <v>63</v>
      </c>
      <c r="BA40" s="242"/>
      <c r="BB40" s="242"/>
      <c r="BC40" s="242"/>
      <c r="BD40" s="243"/>
      <c r="BF40" s="241" t="s">
        <v>63</v>
      </c>
      <c r="BG40" s="242"/>
      <c r="BH40" s="242"/>
      <c r="BI40" s="242"/>
      <c r="BJ40" s="243"/>
    </row>
    <row r="41" spans="4:62" x14ac:dyDescent="0.2">
      <c r="D41" s="131" t="s">
        <v>64</v>
      </c>
      <c r="E41" s="181">
        <f ca="1">IF(K41*Q41*E$112&lt;'Summary Results'!M$2,'Summary Results'!M$2/E$112,K41*Q41)</f>
        <v>-37.5</v>
      </c>
      <c r="F41" s="181">
        <f ca="1">IF(L41*R41*F$112&lt;'Summary Results'!N$2,'Summary Results'!N$2/F$112,L41*R41)</f>
        <v>-30</v>
      </c>
      <c r="G41" s="181">
        <f ca="1">IF(M41*S41*G$112&lt;'Summary Results'!O$2,'Summary Results'!O$2/G$112,M41*S41)</f>
        <v>0</v>
      </c>
      <c r="H41" s="182">
        <f ca="1">IF(N41*T41*H$112&lt;'Summary Results'!P$2,'Summary Results'!P$2/H$112,N41*T41)</f>
        <v>-14.999999999999996</v>
      </c>
      <c r="I41" s="42"/>
      <c r="J41" s="177" t="s">
        <v>64</v>
      </c>
      <c r="K41" s="178">
        <f t="shared" ca="1" si="3"/>
        <v>1</v>
      </c>
      <c r="L41" s="178">
        <f t="shared" ca="1" si="0"/>
        <v>1</v>
      </c>
      <c r="M41" s="178">
        <f t="shared" ca="1" si="1"/>
        <v>1</v>
      </c>
      <c r="N41" s="179">
        <f t="shared" ca="1" si="2"/>
        <v>1</v>
      </c>
      <c r="O41" s="42"/>
      <c r="P41" s="180" t="s">
        <v>64</v>
      </c>
      <c r="Q41" s="181">
        <f ca="1"/>
        <v>-37.5</v>
      </c>
      <c r="R41" s="181">
        <f ca="1"/>
        <v>-30</v>
      </c>
      <c r="S41" s="181">
        <f ca="1"/>
        <v>0</v>
      </c>
      <c r="T41" s="182">
        <f ca="1"/>
        <v>-14.999999999999996</v>
      </c>
      <c r="U41" s="42"/>
      <c r="V41" s="177" t="s">
        <v>64</v>
      </c>
      <c r="W41" s="183"/>
      <c r="X41" s="184"/>
      <c r="Y41" s="184"/>
      <c r="Z41" s="185">
        <v>-75</v>
      </c>
      <c r="AA41" s="42"/>
      <c r="AB41" s="180" t="s">
        <v>64</v>
      </c>
      <c r="AC41" s="181">
        <v>-75</v>
      </c>
      <c r="AD41" s="186"/>
      <c r="AE41" s="186"/>
      <c r="AF41" s="187">
        <v>-75</v>
      </c>
      <c r="AG41" s="42"/>
      <c r="AH41" s="177" t="s">
        <v>64</v>
      </c>
      <c r="AI41" s="183">
        <v>-75</v>
      </c>
      <c r="AJ41" s="184"/>
      <c r="AK41" s="184"/>
      <c r="AL41" s="185">
        <v>-75</v>
      </c>
      <c r="AM41" s="42"/>
      <c r="AN41" s="180" t="s">
        <v>64</v>
      </c>
      <c r="AO41" s="181">
        <v>-75</v>
      </c>
      <c r="AP41" s="181">
        <v>-75</v>
      </c>
      <c r="AQ41" s="181"/>
      <c r="AR41" s="182">
        <v>-75</v>
      </c>
      <c r="AT41" s="180" t="s">
        <v>64</v>
      </c>
      <c r="AU41" s="181">
        <f>VLOOKUP($AT41,[1]Scn3!Scn3_Q3_LR,MATCH(AU$6,[1]!Scn_CH,0),0)</f>
        <v>-37.5</v>
      </c>
      <c r="AV41" s="181">
        <f>VLOOKUP($AT41,[1]Scn3!Scn3_Q3_LR,MATCH(AV$6,[1]!Scn_CH,0),0)</f>
        <v>-30</v>
      </c>
      <c r="AW41" s="181">
        <f>VLOOKUP($AT41,[1]Scn3!Scn3_Q3_LR,MATCH(AW$6,[1]!Scn_CH,0),0)</f>
        <v>0</v>
      </c>
      <c r="AX41" s="182">
        <f>VLOOKUP($AT41,[1]Scn3!Scn3_Q3_LR,MATCH(AX$6,[1]!Scn_CH,0),0)</f>
        <v>-14.999999999999996</v>
      </c>
      <c r="AZ41" s="241" t="s">
        <v>64</v>
      </c>
      <c r="BA41" s="242"/>
      <c r="BB41" s="242"/>
      <c r="BC41" s="242"/>
      <c r="BD41" s="243"/>
      <c r="BF41" s="241" t="s">
        <v>64</v>
      </c>
      <c r="BG41" s="242"/>
      <c r="BH41" s="242"/>
      <c r="BI41" s="242"/>
      <c r="BJ41" s="243"/>
    </row>
    <row r="42" spans="4:62" x14ac:dyDescent="0.2">
      <c r="D42" s="131" t="s">
        <v>436</v>
      </c>
      <c r="E42" s="181">
        <f ca="1">IF(K42*Q42*E$112&lt;'Summary Results'!M$2,'Summary Results'!M$2/E$112,K42*Q42)</f>
        <v>-7.5</v>
      </c>
      <c r="F42" s="181">
        <f ca="1">IF(L42*R42*F$112&lt;'Summary Results'!N$2,'Summary Results'!N$2/F$112,L42*R42)</f>
        <v>-26</v>
      </c>
      <c r="G42" s="181">
        <f ca="1">IF(M42*S42*G$112&lt;'Summary Results'!O$2,'Summary Results'!O$2/G$112,M42*S42)</f>
        <v>0</v>
      </c>
      <c r="H42" s="182">
        <f ca="1">IF(N42*T42*H$112&lt;'Summary Results'!P$2,'Summary Results'!P$2/H$112,N42*T42)</f>
        <v>-7.9999999999999982</v>
      </c>
      <c r="I42" s="42"/>
      <c r="J42" s="177" t="s">
        <v>436</v>
      </c>
      <c r="K42" s="178">
        <f t="shared" ca="1" si="3"/>
        <v>1</v>
      </c>
      <c r="L42" s="178">
        <f t="shared" ca="1" si="0"/>
        <v>1</v>
      </c>
      <c r="M42" s="178">
        <f t="shared" ca="1" si="1"/>
        <v>1</v>
      </c>
      <c r="N42" s="179">
        <f t="shared" ca="1" si="2"/>
        <v>1</v>
      </c>
      <c r="O42" s="42"/>
      <c r="P42" s="180" t="s">
        <v>436</v>
      </c>
      <c r="Q42" s="181">
        <f ca="1"/>
        <v>-7.5</v>
      </c>
      <c r="R42" s="181">
        <f ca="1"/>
        <v>-26</v>
      </c>
      <c r="S42" s="181">
        <f ca="1"/>
        <v>0</v>
      </c>
      <c r="T42" s="182">
        <f ca="1"/>
        <v>-7.9999999999999982</v>
      </c>
      <c r="U42" s="42"/>
      <c r="V42" s="177" t="s">
        <v>436</v>
      </c>
      <c r="W42" s="183"/>
      <c r="X42" s="184"/>
      <c r="Y42" s="184"/>
      <c r="Z42" s="185">
        <v>-40</v>
      </c>
      <c r="AA42" s="42"/>
      <c r="AB42" s="180" t="s">
        <v>436</v>
      </c>
      <c r="AC42" s="181">
        <v>-15</v>
      </c>
      <c r="AD42" s="186"/>
      <c r="AE42" s="186"/>
      <c r="AF42" s="187">
        <v>-40</v>
      </c>
      <c r="AG42" s="42"/>
      <c r="AH42" s="177" t="s">
        <v>436</v>
      </c>
      <c r="AI42" s="183">
        <v>-15</v>
      </c>
      <c r="AJ42" s="184"/>
      <c r="AK42" s="184"/>
      <c r="AL42" s="185">
        <v>-40</v>
      </c>
      <c r="AM42" s="42"/>
      <c r="AN42" s="180" t="s">
        <v>436</v>
      </c>
      <c r="AO42" s="181">
        <v>-15</v>
      </c>
      <c r="AP42" s="181">
        <v>-65</v>
      </c>
      <c r="AQ42" s="181"/>
      <c r="AR42" s="182">
        <v>-40</v>
      </c>
      <c r="AT42" s="180" t="s">
        <v>436</v>
      </c>
      <c r="AU42" s="181">
        <f>VLOOKUP($AT42,[1]Scn3!Scn3_Q3_LR,MATCH(AU$6,[1]!Scn_CH,0),0)</f>
        <v>-7.5</v>
      </c>
      <c r="AV42" s="181">
        <f>VLOOKUP($AT42,[1]Scn3!Scn3_Q3_LR,MATCH(AV$6,[1]!Scn_CH,0),0)</f>
        <v>-26</v>
      </c>
      <c r="AW42" s="181">
        <f>VLOOKUP($AT42,[1]Scn3!Scn3_Q3_LR,MATCH(AW$6,[1]!Scn_CH,0),0)</f>
        <v>0</v>
      </c>
      <c r="AX42" s="182">
        <f>VLOOKUP($AT42,[1]Scn3!Scn3_Q3_LR,MATCH(AX$6,[1]!Scn_CH,0),0)</f>
        <v>-7.9999999999999982</v>
      </c>
      <c r="AZ42" s="241" t="s">
        <v>436</v>
      </c>
      <c r="BA42" s="242"/>
      <c r="BB42" s="242"/>
      <c r="BC42" s="242"/>
      <c r="BD42" s="243"/>
      <c r="BF42" s="241" t="s">
        <v>436</v>
      </c>
      <c r="BG42" s="242"/>
      <c r="BH42" s="242"/>
      <c r="BI42" s="242"/>
      <c r="BJ42" s="243"/>
    </row>
    <row r="43" spans="4:62" x14ac:dyDescent="0.2">
      <c r="D43" s="131" t="s">
        <v>65</v>
      </c>
      <c r="E43" s="181">
        <f ca="1">IF(K43*Q43*E$112&lt;'Summary Results'!M$2,'Summary Results'!M$2/E$112,K43*Q43)</f>
        <v>0</v>
      </c>
      <c r="F43" s="181">
        <f ca="1">IF(L43*R43*F$112&lt;'Summary Results'!N$2,'Summary Results'!N$2/F$112,L43*R43)</f>
        <v>-26</v>
      </c>
      <c r="G43" s="181">
        <f ca="1">IF(M43*S43*G$112&lt;'Summary Results'!O$2,'Summary Results'!O$2/G$112,M43*S43)</f>
        <v>0</v>
      </c>
      <c r="H43" s="182">
        <f ca="1">IF(N43*T43*H$112&lt;'Summary Results'!P$2,'Summary Results'!P$2/H$112,N43*T43)</f>
        <v>-7.9999999999999982</v>
      </c>
      <c r="I43" s="42"/>
      <c r="J43" s="177" t="s">
        <v>65</v>
      </c>
      <c r="K43" s="178">
        <f t="shared" ca="1" si="3"/>
        <v>1</v>
      </c>
      <c r="L43" s="178">
        <f t="shared" ca="1" si="0"/>
        <v>1</v>
      </c>
      <c r="M43" s="178">
        <f t="shared" ca="1" si="1"/>
        <v>1</v>
      </c>
      <c r="N43" s="179">
        <f t="shared" ca="1" si="2"/>
        <v>1</v>
      </c>
      <c r="O43" s="42"/>
      <c r="P43" s="180" t="s">
        <v>65</v>
      </c>
      <c r="Q43" s="181">
        <f ca="1"/>
        <v>0</v>
      </c>
      <c r="R43" s="181">
        <f ca="1"/>
        <v>-26</v>
      </c>
      <c r="S43" s="181">
        <f ca="1"/>
        <v>0</v>
      </c>
      <c r="T43" s="182">
        <f ca="1"/>
        <v>-7.9999999999999982</v>
      </c>
      <c r="U43" s="42"/>
      <c r="V43" s="177" t="s">
        <v>65</v>
      </c>
      <c r="W43" s="183"/>
      <c r="X43" s="184"/>
      <c r="Y43" s="184"/>
      <c r="Z43" s="185"/>
      <c r="AA43" s="42"/>
      <c r="AB43" s="180" t="s">
        <v>65</v>
      </c>
      <c r="AC43" s="181"/>
      <c r="AD43" s="186"/>
      <c r="AE43" s="186"/>
      <c r="AF43" s="187"/>
      <c r="AG43" s="42"/>
      <c r="AH43" s="177" t="s">
        <v>65</v>
      </c>
      <c r="AI43" s="183"/>
      <c r="AJ43" s="184"/>
      <c r="AK43" s="184"/>
      <c r="AL43" s="185">
        <v>-40</v>
      </c>
      <c r="AM43" s="42"/>
      <c r="AN43" s="180" t="s">
        <v>65</v>
      </c>
      <c r="AO43" s="181"/>
      <c r="AP43" s="181">
        <v>-65</v>
      </c>
      <c r="AQ43" s="181"/>
      <c r="AR43" s="182">
        <v>-40</v>
      </c>
      <c r="AT43" s="180" t="s">
        <v>65</v>
      </c>
      <c r="AU43" s="181">
        <f>VLOOKUP($AT43,[1]Scn3!Scn3_Q3_LR,MATCH(AU$6,[1]!Scn_CH,0),0)</f>
        <v>0</v>
      </c>
      <c r="AV43" s="181">
        <f>VLOOKUP($AT43,[1]Scn3!Scn3_Q3_LR,MATCH(AV$6,[1]!Scn_CH,0),0)</f>
        <v>-26</v>
      </c>
      <c r="AW43" s="181">
        <f>VLOOKUP($AT43,[1]Scn3!Scn3_Q3_LR,MATCH(AW$6,[1]!Scn_CH,0),0)</f>
        <v>0</v>
      </c>
      <c r="AX43" s="182">
        <f>VLOOKUP($AT43,[1]Scn3!Scn3_Q3_LR,MATCH(AX$6,[1]!Scn_CH,0),0)</f>
        <v>-7.9999999999999982</v>
      </c>
      <c r="AZ43" s="241" t="s">
        <v>65</v>
      </c>
      <c r="BA43" s="242"/>
      <c r="BB43" s="242"/>
      <c r="BC43" s="242"/>
      <c r="BD43" s="243"/>
      <c r="BF43" s="241" t="s">
        <v>65</v>
      </c>
      <c r="BG43" s="242"/>
      <c r="BH43" s="242"/>
      <c r="BI43" s="242"/>
      <c r="BJ43" s="243"/>
    </row>
    <row r="44" spans="4:62" x14ac:dyDescent="0.2">
      <c r="D44" s="131" t="s">
        <v>66</v>
      </c>
      <c r="E44" s="181">
        <f ca="1">IF(K44*Q44*E$112&lt;'Summary Results'!M$2,'Summary Results'!M$2/E$112,K44*Q44)</f>
        <v>-6</v>
      </c>
      <c r="F44" s="181">
        <f ca="1">IF(L44*R44*F$112&lt;'Summary Results'!N$2,'Summary Results'!N$2/F$112,L44*R44)</f>
        <v>-26</v>
      </c>
      <c r="G44" s="181">
        <f ca="1">IF(M44*S44*G$112&lt;'Summary Results'!O$2,'Summary Results'!O$2/G$112,M44*S44)</f>
        <v>0</v>
      </c>
      <c r="H44" s="182">
        <f ca="1">IF(N44*T44*H$112&lt;'Summary Results'!P$2,'Summary Results'!P$2/H$112,N44*T44)</f>
        <v>-7.9999999999999982</v>
      </c>
      <c r="I44" s="42"/>
      <c r="J44" s="177" t="s">
        <v>66</v>
      </c>
      <c r="K44" s="178">
        <f t="shared" ca="1" si="3"/>
        <v>1</v>
      </c>
      <c r="L44" s="178">
        <f t="shared" ca="1" si="0"/>
        <v>1</v>
      </c>
      <c r="M44" s="178">
        <f t="shared" ca="1" si="1"/>
        <v>1</v>
      </c>
      <c r="N44" s="179">
        <f t="shared" ca="1" si="2"/>
        <v>1</v>
      </c>
      <c r="O44" s="42"/>
      <c r="P44" s="180" t="s">
        <v>66</v>
      </c>
      <c r="Q44" s="181">
        <f ca="1"/>
        <v>-6</v>
      </c>
      <c r="R44" s="181">
        <f ca="1"/>
        <v>-26</v>
      </c>
      <c r="S44" s="181">
        <f ca="1"/>
        <v>0</v>
      </c>
      <c r="T44" s="182">
        <f ca="1"/>
        <v>-7.9999999999999982</v>
      </c>
      <c r="U44" s="42"/>
      <c r="V44" s="177" t="s">
        <v>66</v>
      </c>
      <c r="W44" s="183">
        <v>-15</v>
      </c>
      <c r="X44" s="184"/>
      <c r="Y44" s="184"/>
      <c r="Z44" s="185"/>
      <c r="AA44" s="42"/>
      <c r="AB44" s="180" t="s">
        <v>66</v>
      </c>
      <c r="AC44" s="181">
        <v>-15</v>
      </c>
      <c r="AD44" s="186"/>
      <c r="AE44" s="186"/>
      <c r="AF44" s="187"/>
      <c r="AG44" s="42"/>
      <c r="AH44" s="177" t="s">
        <v>66</v>
      </c>
      <c r="AI44" s="183">
        <v>-15</v>
      </c>
      <c r="AJ44" s="184"/>
      <c r="AK44" s="184"/>
      <c r="AL44" s="185">
        <v>-40</v>
      </c>
      <c r="AM44" s="42"/>
      <c r="AN44" s="180" t="s">
        <v>66</v>
      </c>
      <c r="AO44" s="181">
        <v>-15</v>
      </c>
      <c r="AP44" s="181">
        <v>-65</v>
      </c>
      <c r="AQ44" s="181"/>
      <c r="AR44" s="182">
        <v>-40</v>
      </c>
      <c r="AT44" s="180" t="s">
        <v>66</v>
      </c>
      <c r="AU44" s="181">
        <f>VLOOKUP($AT44,[1]Scn3!Scn3_Q3_LR,MATCH(AU$6,[1]!Scn_CH,0),0)</f>
        <v>-6</v>
      </c>
      <c r="AV44" s="181">
        <f>VLOOKUP($AT44,[1]Scn3!Scn3_Q3_LR,MATCH(AV$6,[1]!Scn_CH,0),0)</f>
        <v>-26</v>
      </c>
      <c r="AW44" s="181">
        <f>VLOOKUP($AT44,[1]Scn3!Scn3_Q3_LR,MATCH(AW$6,[1]!Scn_CH,0),0)</f>
        <v>0</v>
      </c>
      <c r="AX44" s="182">
        <f>VLOOKUP($AT44,[1]Scn3!Scn3_Q3_LR,MATCH(AX$6,[1]!Scn_CH,0),0)</f>
        <v>-7.9999999999999982</v>
      </c>
      <c r="AZ44" s="241" t="s">
        <v>66</v>
      </c>
      <c r="BA44" s="242"/>
      <c r="BB44" s="242"/>
      <c r="BC44" s="242"/>
      <c r="BD44" s="243"/>
      <c r="BF44" s="241" t="s">
        <v>66</v>
      </c>
      <c r="BG44" s="242"/>
      <c r="BH44" s="242"/>
      <c r="BI44" s="242"/>
      <c r="BJ44" s="243"/>
    </row>
    <row r="45" spans="4:62" x14ac:dyDescent="0.2">
      <c r="D45" s="131" t="s">
        <v>67</v>
      </c>
      <c r="E45" s="181">
        <f ca="1">IF(K45*Q45*E$112&lt;'Summary Results'!M$2,'Summary Results'!M$2/E$112,K45*Q45)</f>
        <v>-7.5</v>
      </c>
      <c r="F45" s="181">
        <f ca="1">IF(L45*R45*F$112&lt;'Summary Results'!N$2,'Summary Results'!N$2/F$112,L45*R45)</f>
        <v>-26</v>
      </c>
      <c r="G45" s="181">
        <f ca="1">IF(M45*S45*G$112&lt;'Summary Results'!O$2,'Summary Results'!O$2/G$112,M45*S45)</f>
        <v>0</v>
      </c>
      <c r="H45" s="182">
        <f ca="1">IF(N45*T45*H$112&lt;'Summary Results'!P$2,'Summary Results'!P$2/H$112,N45*T45)</f>
        <v>-7.9999999999999982</v>
      </c>
      <c r="I45" s="42"/>
      <c r="J45" s="177" t="s">
        <v>67</v>
      </c>
      <c r="K45" s="178">
        <f t="shared" ca="1" si="3"/>
        <v>1</v>
      </c>
      <c r="L45" s="178">
        <f t="shared" ca="1" si="0"/>
        <v>1</v>
      </c>
      <c r="M45" s="178">
        <f t="shared" ca="1" si="1"/>
        <v>1</v>
      </c>
      <c r="N45" s="179">
        <f t="shared" ca="1" si="2"/>
        <v>1</v>
      </c>
      <c r="O45" s="42"/>
      <c r="P45" s="180" t="s">
        <v>67</v>
      </c>
      <c r="Q45" s="181">
        <f ca="1"/>
        <v>-7.5</v>
      </c>
      <c r="R45" s="181">
        <f ca="1"/>
        <v>-26</v>
      </c>
      <c r="S45" s="181">
        <f ca="1"/>
        <v>0</v>
      </c>
      <c r="T45" s="182">
        <f ca="1"/>
        <v>-7.9999999999999982</v>
      </c>
      <c r="U45" s="42"/>
      <c r="V45" s="177" t="s">
        <v>67</v>
      </c>
      <c r="W45" s="183"/>
      <c r="X45" s="184"/>
      <c r="Y45" s="184"/>
      <c r="Z45" s="185">
        <v>-40</v>
      </c>
      <c r="AA45" s="42"/>
      <c r="AB45" s="180" t="s">
        <v>67</v>
      </c>
      <c r="AC45" s="181">
        <v>-15</v>
      </c>
      <c r="AD45" s="186"/>
      <c r="AE45" s="186"/>
      <c r="AF45" s="187">
        <v>-40</v>
      </c>
      <c r="AG45" s="42"/>
      <c r="AH45" s="177" t="s">
        <v>67</v>
      </c>
      <c r="AI45" s="183">
        <v>-15</v>
      </c>
      <c r="AJ45" s="184"/>
      <c r="AK45" s="184"/>
      <c r="AL45" s="185">
        <v>-40</v>
      </c>
      <c r="AM45" s="42"/>
      <c r="AN45" s="180" t="s">
        <v>67</v>
      </c>
      <c r="AO45" s="181">
        <v>-15</v>
      </c>
      <c r="AP45" s="181">
        <v>-65</v>
      </c>
      <c r="AQ45" s="181"/>
      <c r="AR45" s="182">
        <v>-40</v>
      </c>
      <c r="AT45" s="180" t="s">
        <v>67</v>
      </c>
      <c r="AU45" s="181">
        <f>VLOOKUP($AT45,[1]Scn3!Scn3_Q3_LR,MATCH(AU$6,[1]!Scn_CH,0),0)</f>
        <v>-7.5</v>
      </c>
      <c r="AV45" s="181">
        <f>VLOOKUP($AT45,[1]Scn3!Scn3_Q3_LR,MATCH(AV$6,[1]!Scn_CH,0),0)</f>
        <v>-26</v>
      </c>
      <c r="AW45" s="181">
        <f>VLOOKUP($AT45,[1]Scn3!Scn3_Q3_LR,MATCH(AW$6,[1]!Scn_CH,0),0)</f>
        <v>0</v>
      </c>
      <c r="AX45" s="182">
        <f>VLOOKUP($AT45,[1]Scn3!Scn3_Q3_LR,MATCH(AX$6,[1]!Scn_CH,0),0)</f>
        <v>-7.9999999999999982</v>
      </c>
      <c r="AZ45" s="241" t="s">
        <v>67</v>
      </c>
      <c r="BA45" s="242"/>
      <c r="BB45" s="242"/>
      <c r="BC45" s="242"/>
      <c r="BD45" s="243"/>
      <c r="BF45" s="241" t="s">
        <v>67</v>
      </c>
      <c r="BG45" s="242"/>
      <c r="BH45" s="242"/>
      <c r="BI45" s="242"/>
      <c r="BJ45" s="243"/>
    </row>
    <row r="46" spans="4:62" x14ac:dyDescent="0.2">
      <c r="D46" s="131" t="s">
        <v>437</v>
      </c>
      <c r="E46" s="181">
        <f ca="1">IF(K46*Q46*E$112&lt;'Summary Results'!M$2,'Summary Results'!M$2/E$112,K46*Q46)</f>
        <v>-7.5</v>
      </c>
      <c r="F46" s="181">
        <f ca="1">IF(L46*R46*F$112&lt;'Summary Results'!N$2,'Summary Results'!N$2/F$112,L46*R46)</f>
        <v>-26</v>
      </c>
      <c r="G46" s="181">
        <f ca="1">IF(M46*S46*G$112&lt;'Summary Results'!O$2,'Summary Results'!O$2/G$112,M46*S46)</f>
        <v>0</v>
      </c>
      <c r="H46" s="182">
        <f ca="1">IF(N46*T46*H$112&lt;'Summary Results'!P$2,'Summary Results'!P$2/H$112,N46*T46)</f>
        <v>-7.9999999999999982</v>
      </c>
      <c r="I46" s="42"/>
      <c r="J46" s="177" t="s">
        <v>437</v>
      </c>
      <c r="K46" s="178">
        <f t="shared" ca="1" si="3"/>
        <v>1</v>
      </c>
      <c r="L46" s="178">
        <f t="shared" ca="1" si="0"/>
        <v>1</v>
      </c>
      <c r="M46" s="178">
        <f t="shared" ca="1" si="1"/>
        <v>1</v>
      </c>
      <c r="N46" s="179">
        <f t="shared" ca="1" si="2"/>
        <v>1</v>
      </c>
      <c r="O46" s="42"/>
      <c r="P46" s="180" t="s">
        <v>437</v>
      </c>
      <c r="Q46" s="181">
        <f ca="1"/>
        <v>-7.5</v>
      </c>
      <c r="R46" s="181">
        <f ca="1"/>
        <v>-26</v>
      </c>
      <c r="S46" s="181">
        <f ca="1"/>
        <v>0</v>
      </c>
      <c r="T46" s="182">
        <f ca="1"/>
        <v>-7.9999999999999982</v>
      </c>
      <c r="U46" s="42"/>
      <c r="V46" s="177" t="s">
        <v>437</v>
      </c>
      <c r="W46" s="183"/>
      <c r="X46" s="184"/>
      <c r="Y46" s="184"/>
      <c r="Z46" s="185">
        <v>-40</v>
      </c>
      <c r="AA46" s="42"/>
      <c r="AB46" s="180" t="s">
        <v>437</v>
      </c>
      <c r="AC46" s="181">
        <v>-15</v>
      </c>
      <c r="AD46" s="186"/>
      <c r="AE46" s="186"/>
      <c r="AF46" s="187">
        <v>-40</v>
      </c>
      <c r="AG46" s="42"/>
      <c r="AH46" s="177" t="s">
        <v>437</v>
      </c>
      <c r="AI46" s="183">
        <v>-15</v>
      </c>
      <c r="AJ46" s="184"/>
      <c r="AK46" s="184"/>
      <c r="AL46" s="185">
        <v>-40</v>
      </c>
      <c r="AM46" s="42"/>
      <c r="AN46" s="180" t="s">
        <v>437</v>
      </c>
      <c r="AO46" s="181">
        <v>-15</v>
      </c>
      <c r="AP46" s="181">
        <v>-65</v>
      </c>
      <c r="AQ46" s="181"/>
      <c r="AR46" s="182">
        <v>-40</v>
      </c>
      <c r="AT46" s="180" t="s">
        <v>437</v>
      </c>
      <c r="AU46" s="181">
        <f>VLOOKUP($AT46,[1]Scn3!Scn3_Q3_LR,MATCH(AU$6,[1]!Scn_CH,0),0)</f>
        <v>-7.5</v>
      </c>
      <c r="AV46" s="181">
        <f>VLOOKUP($AT46,[1]Scn3!Scn3_Q3_LR,MATCH(AV$6,[1]!Scn_CH,0),0)</f>
        <v>-26</v>
      </c>
      <c r="AW46" s="181">
        <f>VLOOKUP($AT46,[1]Scn3!Scn3_Q3_LR,MATCH(AW$6,[1]!Scn_CH,0),0)</f>
        <v>0</v>
      </c>
      <c r="AX46" s="182">
        <f>VLOOKUP($AT46,[1]Scn3!Scn3_Q3_LR,MATCH(AX$6,[1]!Scn_CH,0),0)</f>
        <v>-7.9999999999999982</v>
      </c>
      <c r="AZ46" s="241" t="s">
        <v>437</v>
      </c>
      <c r="BA46" s="242"/>
      <c r="BB46" s="242"/>
      <c r="BC46" s="242"/>
      <c r="BD46" s="243"/>
      <c r="BF46" s="241" t="s">
        <v>437</v>
      </c>
      <c r="BG46" s="242"/>
      <c r="BH46" s="242"/>
      <c r="BI46" s="242"/>
      <c r="BJ46" s="243"/>
    </row>
    <row r="47" spans="4:62" x14ac:dyDescent="0.2">
      <c r="D47" s="131" t="s">
        <v>438</v>
      </c>
      <c r="E47" s="181">
        <f ca="1">IF(K47*Q47*E$112&lt;'Summary Results'!M$2,'Summary Results'!M$2/E$112,K47*Q47)</f>
        <v>-7.5</v>
      </c>
      <c r="F47" s="181">
        <f ca="1">IF(L47*R47*F$112&lt;'Summary Results'!N$2,'Summary Results'!N$2/F$112,L47*R47)</f>
        <v>-26</v>
      </c>
      <c r="G47" s="181">
        <f ca="1">IF(M47*S47*G$112&lt;'Summary Results'!O$2,'Summary Results'!O$2/G$112,M47*S47)</f>
        <v>0</v>
      </c>
      <c r="H47" s="182">
        <f ca="1">IF(N47*T47*H$112&lt;'Summary Results'!P$2,'Summary Results'!P$2/H$112,N47*T47)</f>
        <v>-7.9999999999999982</v>
      </c>
      <c r="I47" s="42"/>
      <c r="J47" s="177" t="s">
        <v>438</v>
      </c>
      <c r="K47" s="178">
        <f t="shared" ca="1" si="3"/>
        <v>1</v>
      </c>
      <c r="L47" s="178">
        <f t="shared" ca="1" si="0"/>
        <v>1</v>
      </c>
      <c r="M47" s="178">
        <f t="shared" ca="1" si="1"/>
        <v>1</v>
      </c>
      <c r="N47" s="179">
        <f t="shared" ca="1" si="2"/>
        <v>1</v>
      </c>
      <c r="O47" s="42"/>
      <c r="P47" s="180" t="s">
        <v>438</v>
      </c>
      <c r="Q47" s="181">
        <f ca="1"/>
        <v>-7.5</v>
      </c>
      <c r="R47" s="181">
        <f ca="1"/>
        <v>-26</v>
      </c>
      <c r="S47" s="181">
        <f ca="1"/>
        <v>0</v>
      </c>
      <c r="T47" s="182">
        <f ca="1"/>
        <v>-7.9999999999999982</v>
      </c>
      <c r="U47" s="42"/>
      <c r="V47" s="177" t="s">
        <v>438</v>
      </c>
      <c r="W47" s="183"/>
      <c r="X47" s="184"/>
      <c r="Y47" s="184"/>
      <c r="Z47" s="185">
        <v>-40</v>
      </c>
      <c r="AA47" s="42"/>
      <c r="AB47" s="180" t="s">
        <v>438</v>
      </c>
      <c r="AC47" s="181">
        <v>-15</v>
      </c>
      <c r="AD47" s="186"/>
      <c r="AE47" s="186"/>
      <c r="AF47" s="187">
        <v>-40</v>
      </c>
      <c r="AG47" s="42"/>
      <c r="AH47" s="177" t="s">
        <v>438</v>
      </c>
      <c r="AI47" s="183">
        <v>-15</v>
      </c>
      <c r="AJ47" s="184"/>
      <c r="AK47" s="184"/>
      <c r="AL47" s="185">
        <v>-40</v>
      </c>
      <c r="AM47" s="42"/>
      <c r="AN47" s="180" t="s">
        <v>438</v>
      </c>
      <c r="AO47" s="181">
        <v>-15</v>
      </c>
      <c r="AP47" s="181">
        <v>-65</v>
      </c>
      <c r="AQ47" s="181"/>
      <c r="AR47" s="182">
        <v>-40</v>
      </c>
      <c r="AT47" s="180" t="s">
        <v>438</v>
      </c>
      <c r="AU47" s="181">
        <f>VLOOKUP($AT47,[1]Scn3!Scn3_Q3_LR,MATCH(AU$6,[1]!Scn_CH,0),0)</f>
        <v>-7.5</v>
      </c>
      <c r="AV47" s="181">
        <f>VLOOKUP($AT47,[1]Scn3!Scn3_Q3_LR,MATCH(AV$6,[1]!Scn_CH,0),0)</f>
        <v>-26</v>
      </c>
      <c r="AW47" s="181">
        <f>VLOOKUP($AT47,[1]Scn3!Scn3_Q3_LR,MATCH(AW$6,[1]!Scn_CH,0),0)</f>
        <v>0</v>
      </c>
      <c r="AX47" s="182">
        <f>VLOOKUP($AT47,[1]Scn3!Scn3_Q3_LR,MATCH(AX$6,[1]!Scn_CH,0),0)</f>
        <v>-7.9999999999999982</v>
      </c>
      <c r="AZ47" s="241" t="s">
        <v>438</v>
      </c>
      <c r="BA47" s="242"/>
      <c r="BB47" s="242"/>
      <c r="BC47" s="242"/>
      <c r="BD47" s="243"/>
      <c r="BF47" s="241" t="s">
        <v>438</v>
      </c>
      <c r="BG47" s="242"/>
      <c r="BH47" s="242"/>
      <c r="BI47" s="242"/>
      <c r="BJ47" s="243"/>
    </row>
    <row r="48" spans="4:62" x14ac:dyDescent="0.2">
      <c r="D48" s="131" t="s">
        <v>439</v>
      </c>
      <c r="E48" s="181">
        <f ca="1">IF(K48*Q48*E$112&lt;'Summary Results'!M$2,'Summary Results'!M$2/E$112,K48*Q48)</f>
        <v>1.4285714285714286</v>
      </c>
      <c r="F48" s="181">
        <f ca="1">IF(L48*R48*F$112&lt;'Summary Results'!N$2,'Summary Results'!N$2/F$112,L48*R48)</f>
        <v>-26</v>
      </c>
      <c r="G48" s="181">
        <f ca="1">IF(M48*S48*G$112&lt;'Summary Results'!O$2,'Summary Results'!O$2/G$112,M48*S48)</f>
        <v>0</v>
      </c>
      <c r="H48" s="182">
        <f ca="1">IF(N48*T48*H$112&lt;'Summary Results'!P$2,'Summary Results'!P$2/H$112,N48*T48)</f>
        <v>-7.9999999999999982</v>
      </c>
      <c r="I48" s="42"/>
      <c r="J48" s="177" t="s">
        <v>439</v>
      </c>
      <c r="K48" s="178">
        <f t="shared" ca="1" si="3"/>
        <v>0.7142857142857143</v>
      </c>
      <c r="L48" s="178">
        <f t="shared" ca="1" si="0"/>
        <v>1</v>
      </c>
      <c r="M48" s="178">
        <f t="shared" ca="1" si="1"/>
        <v>1</v>
      </c>
      <c r="N48" s="179">
        <f t="shared" ca="1" si="2"/>
        <v>1</v>
      </c>
      <c r="O48" s="42"/>
      <c r="P48" s="180" t="s">
        <v>439</v>
      </c>
      <c r="Q48" s="181">
        <f ca="1"/>
        <v>2</v>
      </c>
      <c r="R48" s="181">
        <f ca="1"/>
        <v>-26</v>
      </c>
      <c r="S48" s="181">
        <f ca="1"/>
        <v>0</v>
      </c>
      <c r="T48" s="182">
        <f ca="1"/>
        <v>-7.9999999999999982</v>
      </c>
      <c r="U48" s="42"/>
      <c r="V48" s="177" t="s">
        <v>439</v>
      </c>
      <c r="W48" s="183">
        <v>5</v>
      </c>
      <c r="X48" s="184"/>
      <c r="Y48" s="184"/>
      <c r="Z48" s="185"/>
      <c r="AA48" s="42"/>
      <c r="AB48" s="180" t="s">
        <v>439</v>
      </c>
      <c r="AC48" s="181">
        <v>5</v>
      </c>
      <c r="AD48" s="186"/>
      <c r="AE48" s="186"/>
      <c r="AF48" s="187"/>
      <c r="AG48" s="42"/>
      <c r="AH48" s="177" t="s">
        <v>439</v>
      </c>
      <c r="AI48" s="183">
        <v>5</v>
      </c>
      <c r="AJ48" s="184"/>
      <c r="AK48" s="184"/>
      <c r="AL48" s="185">
        <v>-40</v>
      </c>
      <c r="AM48" s="42"/>
      <c r="AN48" s="180" t="s">
        <v>439</v>
      </c>
      <c r="AO48" s="181">
        <v>5</v>
      </c>
      <c r="AP48" s="181">
        <v>-65</v>
      </c>
      <c r="AQ48" s="181"/>
      <c r="AR48" s="182">
        <v>-40</v>
      </c>
      <c r="AT48" s="180" t="s">
        <v>439</v>
      </c>
      <c r="AU48" s="181">
        <f>VLOOKUP($AT48,[1]Scn3!Scn3_Q3_LR,MATCH(AU$6,[1]!Scn_CH,0),0)</f>
        <v>2</v>
      </c>
      <c r="AV48" s="181">
        <f>VLOOKUP($AT48,[1]Scn3!Scn3_Q3_LR,MATCH(AV$6,[1]!Scn_CH,0),0)</f>
        <v>-26</v>
      </c>
      <c r="AW48" s="181">
        <f>VLOOKUP($AT48,[1]Scn3!Scn3_Q3_LR,MATCH(AW$6,[1]!Scn_CH,0),0)</f>
        <v>0</v>
      </c>
      <c r="AX48" s="182">
        <f>VLOOKUP($AT48,[1]Scn3!Scn3_Q3_LR,MATCH(AX$6,[1]!Scn_CH,0),0)</f>
        <v>-7.9999999999999982</v>
      </c>
      <c r="AZ48" s="241" t="s">
        <v>439</v>
      </c>
      <c r="BA48" s="242"/>
      <c r="BB48" s="242"/>
      <c r="BC48" s="242"/>
      <c r="BD48" s="243"/>
      <c r="BF48" s="241" t="s">
        <v>439</v>
      </c>
      <c r="BG48" s="242"/>
      <c r="BH48" s="242"/>
      <c r="BI48" s="242"/>
      <c r="BJ48" s="243"/>
    </row>
    <row r="49" spans="4:62" x14ac:dyDescent="0.2">
      <c r="D49" s="131" t="s">
        <v>440</v>
      </c>
      <c r="E49" s="181">
        <f ca="1">IF(K49*Q49*E$112&lt;'Summary Results'!M$2,'Summary Results'!M$2/E$112,K49*Q49)</f>
        <v>1.4285714285714286</v>
      </c>
      <c r="F49" s="181">
        <f ca="1">IF(L49*R49*F$112&lt;'Summary Results'!N$2,'Summary Results'!N$2/F$112,L49*R49)</f>
        <v>-26</v>
      </c>
      <c r="G49" s="181">
        <f ca="1">IF(M49*S49*G$112&lt;'Summary Results'!O$2,'Summary Results'!O$2/G$112,M49*S49)</f>
        <v>0</v>
      </c>
      <c r="H49" s="182">
        <f ca="1">IF(N49*T49*H$112&lt;'Summary Results'!P$2,'Summary Results'!P$2/H$112,N49*T49)</f>
        <v>-7.9999999999999982</v>
      </c>
      <c r="I49" s="42"/>
      <c r="J49" s="177" t="s">
        <v>440</v>
      </c>
      <c r="K49" s="178">
        <f t="shared" ca="1" si="3"/>
        <v>0.7142857142857143</v>
      </c>
      <c r="L49" s="178">
        <f t="shared" ca="1" si="0"/>
        <v>1</v>
      </c>
      <c r="M49" s="178">
        <f t="shared" ca="1" si="1"/>
        <v>1</v>
      </c>
      <c r="N49" s="179">
        <f t="shared" ca="1" si="2"/>
        <v>1</v>
      </c>
      <c r="O49" s="42"/>
      <c r="P49" s="180" t="s">
        <v>440</v>
      </c>
      <c r="Q49" s="181">
        <f ca="1"/>
        <v>2</v>
      </c>
      <c r="R49" s="181">
        <f ca="1"/>
        <v>-26</v>
      </c>
      <c r="S49" s="181">
        <f ca="1"/>
        <v>0</v>
      </c>
      <c r="T49" s="182">
        <f ca="1"/>
        <v>-7.9999999999999982</v>
      </c>
      <c r="U49" s="42"/>
      <c r="V49" s="177" t="s">
        <v>440</v>
      </c>
      <c r="W49" s="183">
        <v>5</v>
      </c>
      <c r="X49" s="184"/>
      <c r="Y49" s="184"/>
      <c r="Z49" s="185"/>
      <c r="AA49" s="42"/>
      <c r="AB49" s="180" t="s">
        <v>440</v>
      </c>
      <c r="AC49" s="181">
        <v>5</v>
      </c>
      <c r="AD49" s="186"/>
      <c r="AE49" s="186"/>
      <c r="AF49" s="187"/>
      <c r="AG49" s="42"/>
      <c r="AH49" s="177" t="s">
        <v>440</v>
      </c>
      <c r="AI49" s="183">
        <v>5</v>
      </c>
      <c r="AJ49" s="184"/>
      <c r="AK49" s="184"/>
      <c r="AL49" s="185">
        <v>-40</v>
      </c>
      <c r="AM49" s="42"/>
      <c r="AN49" s="180" t="s">
        <v>440</v>
      </c>
      <c r="AO49" s="181">
        <v>5</v>
      </c>
      <c r="AP49" s="181">
        <v>-65</v>
      </c>
      <c r="AQ49" s="181"/>
      <c r="AR49" s="182">
        <v>-40</v>
      </c>
      <c r="AT49" s="180" t="s">
        <v>440</v>
      </c>
      <c r="AU49" s="181">
        <f>VLOOKUP($AT49,[1]Scn3!Scn3_Q3_LR,MATCH(AU$6,[1]!Scn_CH,0),0)</f>
        <v>2</v>
      </c>
      <c r="AV49" s="181">
        <f>VLOOKUP($AT49,[1]Scn3!Scn3_Q3_LR,MATCH(AV$6,[1]!Scn_CH,0),0)</f>
        <v>-26</v>
      </c>
      <c r="AW49" s="181">
        <f>VLOOKUP($AT49,[1]Scn3!Scn3_Q3_LR,MATCH(AW$6,[1]!Scn_CH,0),0)</f>
        <v>0</v>
      </c>
      <c r="AX49" s="182">
        <f>VLOOKUP($AT49,[1]Scn3!Scn3_Q3_LR,MATCH(AX$6,[1]!Scn_CH,0),0)</f>
        <v>-7.9999999999999982</v>
      </c>
      <c r="AZ49" s="241" t="s">
        <v>440</v>
      </c>
      <c r="BA49" s="242"/>
      <c r="BB49" s="242"/>
      <c r="BC49" s="242"/>
      <c r="BD49" s="243"/>
      <c r="BF49" s="241" t="s">
        <v>440</v>
      </c>
      <c r="BG49" s="242"/>
      <c r="BH49" s="242"/>
      <c r="BI49" s="242"/>
      <c r="BJ49" s="243"/>
    </row>
    <row r="50" spans="4:62" x14ac:dyDescent="0.2">
      <c r="D50" s="131" t="s">
        <v>441</v>
      </c>
      <c r="E50" s="181">
        <f ca="1">IF(K50*Q50*E$112&lt;'Summary Results'!M$2,'Summary Results'!M$2/E$112,K50*Q50)</f>
        <v>-12.5</v>
      </c>
      <c r="F50" s="181">
        <f ca="1">IF(L50*R50*F$112&lt;'Summary Results'!N$2,'Summary Results'!N$2/F$112,L50*R50)</f>
        <v>-26</v>
      </c>
      <c r="G50" s="181">
        <f ca="1">IF(M50*S50*G$112&lt;'Summary Results'!O$2,'Summary Results'!O$2/G$112,M50*S50)</f>
        <v>0</v>
      </c>
      <c r="H50" s="182">
        <f ca="1">IF(N50*T50*H$112&lt;'Summary Results'!P$2,'Summary Results'!P$2/H$112,N50*T50)</f>
        <v>-7.9999999999999982</v>
      </c>
      <c r="I50" s="42"/>
      <c r="J50" s="177" t="s">
        <v>441</v>
      </c>
      <c r="K50" s="178">
        <f t="shared" ca="1" si="3"/>
        <v>1</v>
      </c>
      <c r="L50" s="178">
        <f t="shared" ca="1" si="0"/>
        <v>1</v>
      </c>
      <c r="M50" s="178">
        <f t="shared" ca="1" si="1"/>
        <v>1</v>
      </c>
      <c r="N50" s="179">
        <f t="shared" ca="1" si="2"/>
        <v>1</v>
      </c>
      <c r="O50" s="42"/>
      <c r="P50" s="180" t="s">
        <v>441</v>
      </c>
      <c r="Q50" s="181">
        <f ca="1"/>
        <v>-12.5</v>
      </c>
      <c r="R50" s="181">
        <f ca="1"/>
        <v>-26</v>
      </c>
      <c r="S50" s="181">
        <f ca="1"/>
        <v>0</v>
      </c>
      <c r="T50" s="182">
        <f ca="1"/>
        <v>-7.9999999999999982</v>
      </c>
      <c r="U50" s="42"/>
      <c r="V50" s="177" t="s">
        <v>441</v>
      </c>
      <c r="W50" s="183"/>
      <c r="X50" s="184"/>
      <c r="Y50" s="184"/>
      <c r="Z50" s="185">
        <v>-40</v>
      </c>
      <c r="AA50" s="42"/>
      <c r="AB50" s="180" t="s">
        <v>441</v>
      </c>
      <c r="AC50" s="181">
        <v>-25</v>
      </c>
      <c r="AD50" s="186"/>
      <c r="AE50" s="186"/>
      <c r="AF50" s="187">
        <v>-40</v>
      </c>
      <c r="AG50" s="42"/>
      <c r="AH50" s="177" t="s">
        <v>441</v>
      </c>
      <c r="AI50" s="183">
        <v>-25</v>
      </c>
      <c r="AJ50" s="184"/>
      <c r="AK50" s="184"/>
      <c r="AL50" s="185">
        <v>-40</v>
      </c>
      <c r="AM50" s="42"/>
      <c r="AN50" s="180" t="s">
        <v>441</v>
      </c>
      <c r="AO50" s="181">
        <v>-25</v>
      </c>
      <c r="AP50" s="181">
        <v>-65</v>
      </c>
      <c r="AQ50" s="181"/>
      <c r="AR50" s="182">
        <v>-40</v>
      </c>
      <c r="AT50" s="180" t="s">
        <v>441</v>
      </c>
      <c r="AU50" s="181">
        <f>VLOOKUP($AT50,[1]Scn3!Scn3_Q3_LR,MATCH(AU$6,[1]!Scn_CH,0),0)</f>
        <v>-12.5</v>
      </c>
      <c r="AV50" s="181">
        <f>VLOOKUP($AT50,[1]Scn3!Scn3_Q3_LR,MATCH(AV$6,[1]!Scn_CH,0),0)</f>
        <v>-26</v>
      </c>
      <c r="AW50" s="181">
        <f>VLOOKUP($AT50,[1]Scn3!Scn3_Q3_LR,MATCH(AW$6,[1]!Scn_CH,0),0)</f>
        <v>0</v>
      </c>
      <c r="AX50" s="182">
        <f>VLOOKUP($AT50,[1]Scn3!Scn3_Q3_LR,MATCH(AX$6,[1]!Scn_CH,0),0)</f>
        <v>-7.9999999999999982</v>
      </c>
      <c r="AZ50" s="241" t="s">
        <v>441</v>
      </c>
      <c r="BA50" s="242"/>
      <c r="BB50" s="242"/>
      <c r="BC50" s="242"/>
      <c r="BD50" s="243"/>
      <c r="BF50" s="241" t="s">
        <v>441</v>
      </c>
      <c r="BG50" s="242"/>
      <c r="BH50" s="242"/>
      <c r="BI50" s="242"/>
      <c r="BJ50" s="243"/>
    </row>
    <row r="51" spans="4:62" x14ac:dyDescent="0.2">
      <c r="D51" s="131" t="s">
        <v>442</v>
      </c>
      <c r="E51" s="181">
        <f ca="1">IF(K51*Q51*E$112&lt;'Summary Results'!M$2,'Summary Results'!M$2/E$112,K51*Q51)</f>
        <v>-30</v>
      </c>
      <c r="F51" s="181">
        <f ca="1">IF(L51*R51*F$112&lt;'Summary Results'!N$2,'Summary Results'!N$2/F$112,L51*R51)</f>
        <v>-30</v>
      </c>
      <c r="G51" s="181">
        <f ca="1">IF(M51*S51*G$112&lt;'Summary Results'!O$2,'Summary Results'!O$2/G$112,M51*S51)</f>
        <v>0</v>
      </c>
      <c r="H51" s="182">
        <f ca="1">IF(N51*T51*H$112&lt;'Summary Results'!P$2,'Summary Results'!P$2/H$112,N51*T51)</f>
        <v>-14.999999999999996</v>
      </c>
      <c r="I51" s="42"/>
      <c r="J51" s="177" t="s">
        <v>442</v>
      </c>
      <c r="K51" s="178">
        <f t="shared" ca="1" si="3"/>
        <v>1</v>
      </c>
      <c r="L51" s="178">
        <f t="shared" ca="1" si="0"/>
        <v>1</v>
      </c>
      <c r="M51" s="178">
        <f t="shared" ca="1" si="1"/>
        <v>1</v>
      </c>
      <c r="N51" s="179">
        <f t="shared" ca="1" si="2"/>
        <v>1</v>
      </c>
      <c r="O51" s="42"/>
      <c r="P51" s="180" t="s">
        <v>442</v>
      </c>
      <c r="Q51" s="181">
        <f ca="1"/>
        <v>-30</v>
      </c>
      <c r="R51" s="181">
        <f ca="1"/>
        <v>-30</v>
      </c>
      <c r="S51" s="181">
        <f ca="1"/>
        <v>0</v>
      </c>
      <c r="T51" s="182">
        <f ca="1"/>
        <v>-14.999999999999996</v>
      </c>
      <c r="U51" s="42"/>
      <c r="V51" s="177" t="s">
        <v>442</v>
      </c>
      <c r="W51" s="183">
        <v>-75</v>
      </c>
      <c r="X51" s="184"/>
      <c r="Y51" s="184"/>
      <c r="Z51" s="185"/>
      <c r="AA51" s="42"/>
      <c r="AB51" s="180" t="s">
        <v>442</v>
      </c>
      <c r="AC51" s="181">
        <v>-75</v>
      </c>
      <c r="AD51" s="186"/>
      <c r="AE51" s="186"/>
      <c r="AF51" s="187"/>
      <c r="AG51" s="42"/>
      <c r="AH51" s="177" t="s">
        <v>442</v>
      </c>
      <c r="AI51" s="183">
        <v>-75</v>
      </c>
      <c r="AJ51" s="184"/>
      <c r="AK51" s="184"/>
      <c r="AL51" s="185">
        <v>-75</v>
      </c>
      <c r="AM51" s="42"/>
      <c r="AN51" s="180" t="s">
        <v>442</v>
      </c>
      <c r="AO51" s="181">
        <v>-75</v>
      </c>
      <c r="AP51" s="181">
        <v>-75</v>
      </c>
      <c r="AQ51" s="181"/>
      <c r="AR51" s="182">
        <v>-75</v>
      </c>
      <c r="AT51" s="180" t="s">
        <v>442</v>
      </c>
      <c r="AU51" s="181">
        <f>VLOOKUP($AT51,[1]Scn3!Scn3_Q3_LR,MATCH(AU$6,[1]!Scn_CH,0),0)</f>
        <v>-30</v>
      </c>
      <c r="AV51" s="181">
        <f>VLOOKUP($AT51,[1]Scn3!Scn3_Q3_LR,MATCH(AV$6,[1]!Scn_CH,0),0)</f>
        <v>-30</v>
      </c>
      <c r="AW51" s="181">
        <f>VLOOKUP($AT51,[1]Scn3!Scn3_Q3_LR,MATCH(AW$6,[1]!Scn_CH,0),0)</f>
        <v>0</v>
      </c>
      <c r="AX51" s="182">
        <f>VLOOKUP($AT51,[1]Scn3!Scn3_Q3_LR,MATCH(AX$6,[1]!Scn_CH,0),0)</f>
        <v>-14.999999999999996</v>
      </c>
      <c r="AZ51" s="241" t="s">
        <v>442</v>
      </c>
      <c r="BA51" s="242"/>
      <c r="BB51" s="242"/>
      <c r="BC51" s="242"/>
      <c r="BD51" s="243"/>
      <c r="BF51" s="241" t="s">
        <v>442</v>
      </c>
      <c r="BG51" s="242"/>
      <c r="BH51" s="242"/>
      <c r="BI51" s="242"/>
      <c r="BJ51" s="243"/>
    </row>
    <row r="52" spans="4:62" x14ac:dyDescent="0.2">
      <c r="D52" s="131" t="s">
        <v>443</v>
      </c>
      <c r="E52" s="181">
        <f ca="1">IF(K52*Q52*E$112&lt;'Summary Results'!M$2,'Summary Results'!M$2/E$112,K52*Q52)</f>
        <v>-37.5</v>
      </c>
      <c r="F52" s="181">
        <f ca="1">IF(L52*R52*F$112&lt;'Summary Results'!N$2,'Summary Results'!N$2/F$112,L52*R52)</f>
        <v>-30</v>
      </c>
      <c r="G52" s="181">
        <f ca="1">IF(M52*S52*G$112&lt;'Summary Results'!O$2,'Summary Results'!O$2/G$112,M52*S52)</f>
        <v>0</v>
      </c>
      <c r="H52" s="182">
        <f ca="1">IF(N52*T52*H$112&lt;'Summary Results'!P$2,'Summary Results'!P$2/H$112,N52*T52)</f>
        <v>-14.999999999999996</v>
      </c>
      <c r="I52" s="42"/>
      <c r="J52" s="177" t="s">
        <v>443</v>
      </c>
      <c r="K52" s="178">
        <f t="shared" ca="1" si="3"/>
        <v>1</v>
      </c>
      <c r="L52" s="178">
        <f t="shared" ca="1" si="0"/>
        <v>1</v>
      </c>
      <c r="M52" s="178">
        <f t="shared" ca="1" si="1"/>
        <v>1</v>
      </c>
      <c r="N52" s="179">
        <f t="shared" ca="1" si="2"/>
        <v>1</v>
      </c>
      <c r="O52" s="42"/>
      <c r="P52" s="180" t="s">
        <v>443</v>
      </c>
      <c r="Q52" s="181">
        <f ca="1"/>
        <v>-37.5</v>
      </c>
      <c r="R52" s="181">
        <f ca="1"/>
        <v>-30</v>
      </c>
      <c r="S52" s="181">
        <f ca="1"/>
        <v>0</v>
      </c>
      <c r="T52" s="182">
        <f ca="1"/>
        <v>-14.999999999999996</v>
      </c>
      <c r="U52" s="42"/>
      <c r="V52" s="177" t="s">
        <v>443</v>
      </c>
      <c r="W52" s="183"/>
      <c r="X52" s="184"/>
      <c r="Y52" s="184"/>
      <c r="Z52" s="185">
        <v>-75</v>
      </c>
      <c r="AA52" s="42"/>
      <c r="AB52" s="180" t="s">
        <v>443</v>
      </c>
      <c r="AC52" s="181">
        <v>-75</v>
      </c>
      <c r="AD52" s="186"/>
      <c r="AE52" s="186"/>
      <c r="AF52" s="187">
        <v>-75</v>
      </c>
      <c r="AG52" s="42"/>
      <c r="AH52" s="177" t="s">
        <v>443</v>
      </c>
      <c r="AI52" s="183">
        <v>-75</v>
      </c>
      <c r="AJ52" s="184"/>
      <c r="AK52" s="184"/>
      <c r="AL52" s="185">
        <v>-75</v>
      </c>
      <c r="AM52" s="42"/>
      <c r="AN52" s="180" t="s">
        <v>443</v>
      </c>
      <c r="AO52" s="181">
        <v>-75</v>
      </c>
      <c r="AP52" s="181">
        <v>-75</v>
      </c>
      <c r="AQ52" s="181"/>
      <c r="AR52" s="182">
        <v>-75</v>
      </c>
      <c r="AT52" s="180" t="s">
        <v>443</v>
      </c>
      <c r="AU52" s="181">
        <f>VLOOKUP($AT52,[1]Scn3!Scn3_Q3_LR,MATCH(AU$6,[1]!Scn_CH,0),0)</f>
        <v>-37.5</v>
      </c>
      <c r="AV52" s="181">
        <f>VLOOKUP($AT52,[1]Scn3!Scn3_Q3_LR,MATCH(AV$6,[1]!Scn_CH,0),0)</f>
        <v>-30</v>
      </c>
      <c r="AW52" s="181">
        <f>VLOOKUP($AT52,[1]Scn3!Scn3_Q3_LR,MATCH(AW$6,[1]!Scn_CH,0),0)</f>
        <v>0</v>
      </c>
      <c r="AX52" s="182">
        <f>VLOOKUP($AT52,[1]Scn3!Scn3_Q3_LR,MATCH(AX$6,[1]!Scn_CH,0),0)</f>
        <v>-14.999999999999996</v>
      </c>
      <c r="AZ52" s="241" t="s">
        <v>443</v>
      </c>
      <c r="BA52" s="242"/>
      <c r="BB52" s="242"/>
      <c r="BC52" s="242"/>
      <c r="BD52" s="243"/>
      <c r="BF52" s="241" t="s">
        <v>443</v>
      </c>
      <c r="BG52" s="242"/>
      <c r="BH52" s="242"/>
      <c r="BI52" s="242"/>
      <c r="BJ52" s="243"/>
    </row>
    <row r="53" spans="4:62" x14ac:dyDescent="0.2">
      <c r="D53" s="131" t="s">
        <v>68</v>
      </c>
      <c r="E53" s="181">
        <f ca="1">IF(K53*Q53*E$112&lt;'Summary Results'!M$2,'Summary Results'!M$2/E$112,K53*Q53)</f>
        <v>-6</v>
      </c>
      <c r="F53" s="181">
        <f ca="1">IF(L53*R53*F$112&lt;'Summary Results'!N$2,'Summary Results'!N$2/F$112,L53*R53)</f>
        <v>-26</v>
      </c>
      <c r="G53" s="181">
        <f ca="1">IF(M53*S53*G$112&lt;'Summary Results'!O$2,'Summary Results'!O$2/G$112,M53*S53)</f>
        <v>0</v>
      </c>
      <c r="H53" s="182">
        <f ca="1">IF(N53*T53*H$112&lt;'Summary Results'!P$2,'Summary Results'!P$2/H$112,N53*T53)</f>
        <v>-7.9999999999999982</v>
      </c>
      <c r="I53" s="42"/>
      <c r="J53" s="177" t="s">
        <v>68</v>
      </c>
      <c r="K53" s="178">
        <f t="shared" ca="1" si="3"/>
        <v>1</v>
      </c>
      <c r="L53" s="178">
        <f t="shared" ca="1" si="0"/>
        <v>1</v>
      </c>
      <c r="M53" s="178">
        <f t="shared" ca="1" si="1"/>
        <v>1</v>
      </c>
      <c r="N53" s="179">
        <f t="shared" ca="1" si="2"/>
        <v>1</v>
      </c>
      <c r="O53" s="42"/>
      <c r="P53" s="180" t="s">
        <v>68</v>
      </c>
      <c r="Q53" s="181">
        <f ca="1"/>
        <v>-6</v>
      </c>
      <c r="R53" s="181">
        <f ca="1"/>
        <v>-26</v>
      </c>
      <c r="S53" s="181">
        <f ca="1"/>
        <v>0</v>
      </c>
      <c r="T53" s="182">
        <f ca="1"/>
        <v>-7.9999999999999982</v>
      </c>
      <c r="U53" s="42"/>
      <c r="V53" s="177" t="s">
        <v>68</v>
      </c>
      <c r="W53" s="183">
        <v>-15</v>
      </c>
      <c r="X53" s="184"/>
      <c r="Y53" s="184"/>
      <c r="Z53" s="185"/>
      <c r="AA53" s="42"/>
      <c r="AB53" s="180" t="s">
        <v>68</v>
      </c>
      <c r="AC53" s="181">
        <v>-15</v>
      </c>
      <c r="AD53" s="186"/>
      <c r="AE53" s="186"/>
      <c r="AF53" s="187"/>
      <c r="AG53" s="42"/>
      <c r="AH53" s="177" t="s">
        <v>68</v>
      </c>
      <c r="AI53" s="183">
        <v>-15</v>
      </c>
      <c r="AJ53" s="184"/>
      <c r="AK53" s="184"/>
      <c r="AL53" s="185">
        <v>-40</v>
      </c>
      <c r="AM53" s="42"/>
      <c r="AN53" s="180" t="s">
        <v>68</v>
      </c>
      <c r="AO53" s="181">
        <v>-15</v>
      </c>
      <c r="AP53" s="181">
        <v>-65</v>
      </c>
      <c r="AQ53" s="181"/>
      <c r="AR53" s="182">
        <v>-40</v>
      </c>
      <c r="AT53" s="180" t="s">
        <v>68</v>
      </c>
      <c r="AU53" s="181">
        <f>VLOOKUP($AT53,[1]Scn3!Scn3_Q3_LR,MATCH(AU$6,[1]!Scn_CH,0),0)</f>
        <v>-6</v>
      </c>
      <c r="AV53" s="181">
        <f>VLOOKUP($AT53,[1]Scn3!Scn3_Q3_LR,MATCH(AV$6,[1]!Scn_CH,0),0)</f>
        <v>-26</v>
      </c>
      <c r="AW53" s="181">
        <f>VLOOKUP($AT53,[1]Scn3!Scn3_Q3_LR,MATCH(AW$6,[1]!Scn_CH,0),0)</f>
        <v>0</v>
      </c>
      <c r="AX53" s="182">
        <f>VLOOKUP($AT53,[1]Scn3!Scn3_Q3_LR,MATCH(AX$6,[1]!Scn_CH,0),0)</f>
        <v>-7.9999999999999982</v>
      </c>
      <c r="AZ53" s="241" t="s">
        <v>68</v>
      </c>
      <c r="BA53" s="242"/>
      <c r="BB53" s="242"/>
      <c r="BC53" s="242"/>
      <c r="BD53" s="243"/>
      <c r="BF53" s="241" t="s">
        <v>68</v>
      </c>
      <c r="BG53" s="242"/>
      <c r="BH53" s="242"/>
      <c r="BI53" s="242"/>
      <c r="BJ53" s="243"/>
    </row>
    <row r="54" spans="4:62" x14ac:dyDescent="0.2">
      <c r="D54" s="131" t="s">
        <v>444</v>
      </c>
      <c r="E54" s="181">
        <f ca="1">IF(K54*Q54*E$112&lt;'Summary Results'!M$2,'Summary Results'!M$2/E$112,K54*Q54)</f>
        <v>-6</v>
      </c>
      <c r="F54" s="181">
        <f ca="1">IF(L54*R54*F$112&lt;'Summary Results'!N$2,'Summary Results'!N$2/F$112,L54*R54)</f>
        <v>-26</v>
      </c>
      <c r="G54" s="181">
        <f ca="1">IF(M54*S54*G$112&lt;'Summary Results'!O$2,'Summary Results'!O$2/G$112,M54*S54)</f>
        <v>0</v>
      </c>
      <c r="H54" s="182">
        <f ca="1">IF(N54*T54*H$112&lt;'Summary Results'!P$2,'Summary Results'!P$2/H$112,N54*T54)</f>
        <v>-7.9999999999999982</v>
      </c>
      <c r="I54" s="42"/>
      <c r="J54" s="177" t="s">
        <v>444</v>
      </c>
      <c r="K54" s="178">
        <f t="shared" ca="1" si="3"/>
        <v>1</v>
      </c>
      <c r="L54" s="178">
        <f t="shared" ca="1" si="0"/>
        <v>1</v>
      </c>
      <c r="M54" s="178">
        <f t="shared" ca="1" si="1"/>
        <v>1</v>
      </c>
      <c r="N54" s="179">
        <f t="shared" ca="1" si="2"/>
        <v>1</v>
      </c>
      <c r="O54" s="42"/>
      <c r="P54" s="180" t="s">
        <v>444</v>
      </c>
      <c r="Q54" s="181">
        <f ca="1"/>
        <v>-6</v>
      </c>
      <c r="R54" s="181">
        <f ca="1"/>
        <v>-26</v>
      </c>
      <c r="S54" s="181">
        <f ca="1"/>
        <v>0</v>
      </c>
      <c r="T54" s="182">
        <f ca="1"/>
        <v>-7.9999999999999982</v>
      </c>
      <c r="U54" s="42"/>
      <c r="V54" s="177" t="s">
        <v>444</v>
      </c>
      <c r="W54" s="183">
        <v>-15</v>
      </c>
      <c r="X54" s="184"/>
      <c r="Y54" s="184"/>
      <c r="Z54" s="185"/>
      <c r="AA54" s="42"/>
      <c r="AB54" s="180" t="s">
        <v>444</v>
      </c>
      <c r="AC54" s="181">
        <v>-15</v>
      </c>
      <c r="AD54" s="186"/>
      <c r="AE54" s="186"/>
      <c r="AF54" s="187"/>
      <c r="AG54" s="42"/>
      <c r="AH54" s="177" t="s">
        <v>444</v>
      </c>
      <c r="AI54" s="183">
        <v>-15</v>
      </c>
      <c r="AJ54" s="184"/>
      <c r="AK54" s="184"/>
      <c r="AL54" s="185">
        <v>-40</v>
      </c>
      <c r="AM54" s="42"/>
      <c r="AN54" s="180" t="s">
        <v>444</v>
      </c>
      <c r="AO54" s="181">
        <v>-15</v>
      </c>
      <c r="AP54" s="181">
        <v>-65</v>
      </c>
      <c r="AQ54" s="181"/>
      <c r="AR54" s="182">
        <v>-40</v>
      </c>
      <c r="AT54" s="180" t="s">
        <v>444</v>
      </c>
      <c r="AU54" s="181">
        <f>VLOOKUP($AT54,[1]Scn3!Scn3_Q3_LR,MATCH(AU$6,[1]!Scn_CH,0),0)</f>
        <v>-6</v>
      </c>
      <c r="AV54" s="181">
        <f>VLOOKUP($AT54,[1]Scn3!Scn3_Q3_LR,MATCH(AV$6,[1]!Scn_CH,0),0)</f>
        <v>-26</v>
      </c>
      <c r="AW54" s="181">
        <f>VLOOKUP($AT54,[1]Scn3!Scn3_Q3_LR,MATCH(AW$6,[1]!Scn_CH,0),0)</f>
        <v>0</v>
      </c>
      <c r="AX54" s="182">
        <f>VLOOKUP($AT54,[1]Scn3!Scn3_Q3_LR,MATCH(AX$6,[1]!Scn_CH,0),0)</f>
        <v>-7.9999999999999982</v>
      </c>
      <c r="AZ54" s="241" t="s">
        <v>444</v>
      </c>
      <c r="BA54" s="242"/>
      <c r="BB54" s="242"/>
      <c r="BC54" s="242"/>
      <c r="BD54" s="243"/>
      <c r="BF54" s="241" t="s">
        <v>444</v>
      </c>
      <c r="BG54" s="242"/>
      <c r="BH54" s="242"/>
      <c r="BI54" s="242"/>
      <c r="BJ54" s="243"/>
    </row>
    <row r="55" spans="4:62" x14ac:dyDescent="0.2">
      <c r="D55" s="131" t="s">
        <v>445</v>
      </c>
      <c r="E55" s="181">
        <f ca="1">IF(K55*Q55*E$112&lt;'Summary Results'!M$2,'Summary Results'!M$2/E$112,K55*Q55)</f>
        <v>-30</v>
      </c>
      <c r="F55" s="181">
        <f ca="1">IF(L55*R55*F$112&lt;'Summary Results'!N$2,'Summary Results'!N$2/F$112,L55*R55)</f>
        <v>-30</v>
      </c>
      <c r="G55" s="181">
        <f ca="1">IF(M55*S55*G$112&lt;'Summary Results'!O$2,'Summary Results'!O$2/G$112,M55*S55)</f>
        <v>0</v>
      </c>
      <c r="H55" s="182">
        <f ca="1">IF(N55*T55*H$112&lt;'Summary Results'!P$2,'Summary Results'!P$2/H$112,N55*T55)</f>
        <v>-14.999999999999996</v>
      </c>
      <c r="I55" s="42"/>
      <c r="J55" s="177" t="s">
        <v>445</v>
      </c>
      <c r="K55" s="178">
        <f t="shared" ca="1" si="3"/>
        <v>1</v>
      </c>
      <c r="L55" s="178">
        <f t="shared" ca="1" si="0"/>
        <v>1</v>
      </c>
      <c r="M55" s="178">
        <f t="shared" ca="1" si="1"/>
        <v>1</v>
      </c>
      <c r="N55" s="179">
        <f t="shared" ca="1" si="2"/>
        <v>1</v>
      </c>
      <c r="O55" s="42"/>
      <c r="P55" s="180" t="s">
        <v>445</v>
      </c>
      <c r="Q55" s="181">
        <f ca="1"/>
        <v>-30</v>
      </c>
      <c r="R55" s="181">
        <f ca="1"/>
        <v>-30</v>
      </c>
      <c r="S55" s="181">
        <f ca="1"/>
        <v>0</v>
      </c>
      <c r="T55" s="182">
        <f ca="1"/>
        <v>-14.999999999999996</v>
      </c>
      <c r="U55" s="42"/>
      <c r="V55" s="177" t="s">
        <v>445</v>
      </c>
      <c r="W55" s="183">
        <v>-75</v>
      </c>
      <c r="X55" s="184"/>
      <c r="Y55" s="184"/>
      <c r="Z55" s="185"/>
      <c r="AA55" s="42"/>
      <c r="AB55" s="180" t="s">
        <v>445</v>
      </c>
      <c r="AC55" s="181">
        <v>-75</v>
      </c>
      <c r="AD55" s="186"/>
      <c r="AE55" s="186"/>
      <c r="AF55" s="187"/>
      <c r="AG55" s="42"/>
      <c r="AH55" s="177" t="s">
        <v>445</v>
      </c>
      <c r="AI55" s="183">
        <v>-75</v>
      </c>
      <c r="AJ55" s="184"/>
      <c r="AK55" s="184"/>
      <c r="AL55" s="185">
        <v>-75</v>
      </c>
      <c r="AM55" s="42"/>
      <c r="AN55" s="180" t="s">
        <v>445</v>
      </c>
      <c r="AO55" s="181">
        <v>-75</v>
      </c>
      <c r="AP55" s="181">
        <v>-75</v>
      </c>
      <c r="AQ55" s="181"/>
      <c r="AR55" s="182">
        <v>-75</v>
      </c>
      <c r="AT55" s="180" t="s">
        <v>445</v>
      </c>
      <c r="AU55" s="181">
        <f>VLOOKUP($AT55,[1]Scn3!Scn3_Q3_LR,MATCH(AU$6,[1]!Scn_CH,0),0)</f>
        <v>-30</v>
      </c>
      <c r="AV55" s="181">
        <f>VLOOKUP($AT55,[1]Scn3!Scn3_Q3_LR,MATCH(AV$6,[1]!Scn_CH,0),0)</f>
        <v>-30</v>
      </c>
      <c r="AW55" s="181">
        <f>VLOOKUP($AT55,[1]Scn3!Scn3_Q3_LR,MATCH(AW$6,[1]!Scn_CH,0),0)</f>
        <v>0</v>
      </c>
      <c r="AX55" s="182">
        <f>VLOOKUP($AT55,[1]Scn3!Scn3_Q3_LR,MATCH(AX$6,[1]!Scn_CH,0),0)</f>
        <v>-14.999999999999996</v>
      </c>
      <c r="AZ55" s="241" t="s">
        <v>445</v>
      </c>
      <c r="BA55" s="242"/>
      <c r="BB55" s="242"/>
      <c r="BC55" s="242"/>
      <c r="BD55" s="243"/>
      <c r="BF55" s="241" t="s">
        <v>445</v>
      </c>
      <c r="BG55" s="242"/>
      <c r="BH55" s="242"/>
      <c r="BI55" s="242"/>
      <c r="BJ55" s="243"/>
    </row>
    <row r="56" spans="4:62" x14ac:dyDescent="0.2">
      <c r="D56" s="131" t="s">
        <v>446</v>
      </c>
      <c r="E56" s="181">
        <f ca="1">IF(K56*Q56*E$112&lt;'Summary Results'!M$2,'Summary Results'!M$2/E$112,K56*Q56)</f>
        <v>-37.5</v>
      </c>
      <c r="F56" s="181">
        <f ca="1">IF(L56*R56*F$112&lt;'Summary Results'!N$2,'Summary Results'!N$2/F$112,L56*R56)</f>
        <v>-30</v>
      </c>
      <c r="G56" s="181">
        <f ca="1">IF(M56*S56*G$112&lt;'Summary Results'!O$2,'Summary Results'!O$2/G$112,M56*S56)</f>
        <v>0</v>
      </c>
      <c r="H56" s="182">
        <f ca="1">IF(N56*T56*H$112&lt;'Summary Results'!P$2,'Summary Results'!P$2/H$112,N56*T56)</f>
        <v>-14.999999999999996</v>
      </c>
      <c r="I56" s="42"/>
      <c r="J56" s="177" t="s">
        <v>446</v>
      </c>
      <c r="K56" s="178">
        <f t="shared" ca="1" si="3"/>
        <v>1</v>
      </c>
      <c r="L56" s="178">
        <f t="shared" ca="1" si="0"/>
        <v>1</v>
      </c>
      <c r="M56" s="178">
        <f t="shared" ca="1" si="1"/>
        <v>1</v>
      </c>
      <c r="N56" s="179">
        <f t="shared" ca="1" si="2"/>
        <v>1</v>
      </c>
      <c r="O56" s="42"/>
      <c r="P56" s="180" t="s">
        <v>446</v>
      </c>
      <c r="Q56" s="181">
        <f ca="1"/>
        <v>-37.5</v>
      </c>
      <c r="R56" s="181">
        <f ca="1"/>
        <v>-30</v>
      </c>
      <c r="S56" s="181">
        <f ca="1"/>
        <v>0</v>
      </c>
      <c r="T56" s="182">
        <f ca="1"/>
        <v>-14.999999999999996</v>
      </c>
      <c r="U56" s="42"/>
      <c r="V56" s="177" t="s">
        <v>446</v>
      </c>
      <c r="W56" s="183"/>
      <c r="X56" s="184"/>
      <c r="Y56" s="184"/>
      <c r="Z56" s="185">
        <v>-75</v>
      </c>
      <c r="AA56" s="42"/>
      <c r="AB56" s="180" t="s">
        <v>446</v>
      </c>
      <c r="AC56" s="181">
        <v>-75</v>
      </c>
      <c r="AD56" s="186"/>
      <c r="AE56" s="186"/>
      <c r="AF56" s="187">
        <v>-75</v>
      </c>
      <c r="AG56" s="42"/>
      <c r="AH56" s="177" t="s">
        <v>446</v>
      </c>
      <c r="AI56" s="183">
        <v>-75</v>
      </c>
      <c r="AJ56" s="184"/>
      <c r="AK56" s="184"/>
      <c r="AL56" s="185">
        <v>-75</v>
      </c>
      <c r="AM56" s="42"/>
      <c r="AN56" s="180" t="s">
        <v>446</v>
      </c>
      <c r="AO56" s="181">
        <v>-75</v>
      </c>
      <c r="AP56" s="181">
        <v>-75</v>
      </c>
      <c r="AQ56" s="181"/>
      <c r="AR56" s="182">
        <v>-75</v>
      </c>
      <c r="AT56" s="180" t="s">
        <v>446</v>
      </c>
      <c r="AU56" s="181">
        <f>VLOOKUP($AT56,[1]Scn3!Scn3_Q3_LR,MATCH(AU$6,[1]!Scn_CH,0),0)</f>
        <v>-37.5</v>
      </c>
      <c r="AV56" s="181">
        <f>VLOOKUP($AT56,[1]Scn3!Scn3_Q3_LR,MATCH(AV$6,[1]!Scn_CH,0),0)</f>
        <v>-30</v>
      </c>
      <c r="AW56" s="181">
        <f>VLOOKUP($AT56,[1]Scn3!Scn3_Q3_LR,MATCH(AW$6,[1]!Scn_CH,0),0)</f>
        <v>0</v>
      </c>
      <c r="AX56" s="182">
        <f>VLOOKUP($AT56,[1]Scn3!Scn3_Q3_LR,MATCH(AX$6,[1]!Scn_CH,0),0)</f>
        <v>-14.999999999999996</v>
      </c>
      <c r="AZ56" s="241" t="s">
        <v>446</v>
      </c>
      <c r="BA56" s="242"/>
      <c r="BB56" s="242"/>
      <c r="BC56" s="242"/>
      <c r="BD56" s="243"/>
      <c r="BF56" s="241" t="s">
        <v>446</v>
      </c>
      <c r="BG56" s="242"/>
      <c r="BH56" s="242"/>
      <c r="BI56" s="242"/>
      <c r="BJ56" s="243"/>
    </row>
    <row r="57" spans="4:62" x14ac:dyDescent="0.2">
      <c r="D57" s="131" t="s">
        <v>447</v>
      </c>
      <c r="E57" s="181">
        <f ca="1">IF(K57*Q57*E$112&lt;'Summary Results'!M$2,'Summary Results'!M$2/E$112,K57*Q57)</f>
        <v>-30</v>
      </c>
      <c r="F57" s="181">
        <f ca="1">IF(L57*R57*F$112&lt;'Summary Results'!N$2,'Summary Results'!N$2/F$112,L57*R57)</f>
        <v>-30</v>
      </c>
      <c r="G57" s="181">
        <f ca="1">IF(M57*S57*G$112&lt;'Summary Results'!O$2,'Summary Results'!O$2/G$112,M57*S57)</f>
        <v>0</v>
      </c>
      <c r="H57" s="182">
        <f ca="1">IF(N57*T57*H$112&lt;'Summary Results'!P$2,'Summary Results'!P$2/H$112,N57*T57)</f>
        <v>-14.999999999999996</v>
      </c>
      <c r="I57" s="42"/>
      <c r="J57" s="177" t="s">
        <v>447</v>
      </c>
      <c r="K57" s="178">
        <f t="shared" ca="1" si="3"/>
        <v>1</v>
      </c>
      <c r="L57" s="178">
        <f t="shared" ca="1" si="0"/>
        <v>1</v>
      </c>
      <c r="M57" s="178">
        <f t="shared" ca="1" si="1"/>
        <v>1</v>
      </c>
      <c r="N57" s="179">
        <f t="shared" ca="1" si="2"/>
        <v>1</v>
      </c>
      <c r="O57" s="42"/>
      <c r="P57" s="180" t="s">
        <v>447</v>
      </c>
      <c r="Q57" s="181">
        <f ca="1"/>
        <v>-30</v>
      </c>
      <c r="R57" s="181">
        <f ca="1"/>
        <v>-30</v>
      </c>
      <c r="S57" s="181">
        <f ca="1"/>
        <v>0</v>
      </c>
      <c r="T57" s="182">
        <f ca="1"/>
        <v>-14.999999999999996</v>
      </c>
      <c r="U57" s="42"/>
      <c r="V57" s="177" t="s">
        <v>447</v>
      </c>
      <c r="W57" s="183">
        <v>-75</v>
      </c>
      <c r="X57" s="184"/>
      <c r="Y57" s="184"/>
      <c r="Z57" s="185">
        <v>-75</v>
      </c>
      <c r="AA57" s="42"/>
      <c r="AB57" s="180" t="s">
        <v>447</v>
      </c>
      <c r="AC57" s="181">
        <v>-75</v>
      </c>
      <c r="AD57" s="186"/>
      <c r="AE57" s="186"/>
      <c r="AF57" s="187">
        <v>-75</v>
      </c>
      <c r="AG57" s="42"/>
      <c r="AH57" s="177" t="s">
        <v>447</v>
      </c>
      <c r="AI57" s="183">
        <v>-75</v>
      </c>
      <c r="AJ57" s="184"/>
      <c r="AK57" s="184"/>
      <c r="AL57" s="185">
        <v>-75</v>
      </c>
      <c r="AM57" s="42"/>
      <c r="AN57" s="180" t="s">
        <v>447</v>
      </c>
      <c r="AO57" s="181">
        <v>-75</v>
      </c>
      <c r="AP57" s="181">
        <v>-75</v>
      </c>
      <c r="AQ57" s="181"/>
      <c r="AR57" s="182">
        <v>-75</v>
      </c>
      <c r="AT57" s="180" t="s">
        <v>447</v>
      </c>
      <c r="AU57" s="181">
        <f>VLOOKUP($AT57,[1]Scn3!Scn3_Q3_LR,MATCH(AU$6,[1]!Scn_CH,0),0)</f>
        <v>-30</v>
      </c>
      <c r="AV57" s="181">
        <f>VLOOKUP($AT57,[1]Scn3!Scn3_Q3_LR,MATCH(AV$6,[1]!Scn_CH,0),0)</f>
        <v>-30</v>
      </c>
      <c r="AW57" s="181">
        <f>VLOOKUP($AT57,[1]Scn3!Scn3_Q3_LR,MATCH(AW$6,[1]!Scn_CH,0),0)</f>
        <v>0</v>
      </c>
      <c r="AX57" s="182">
        <f>VLOOKUP($AT57,[1]Scn3!Scn3_Q3_LR,MATCH(AX$6,[1]!Scn_CH,0),0)</f>
        <v>-14.999999999999996</v>
      </c>
      <c r="AZ57" s="241" t="s">
        <v>447</v>
      </c>
      <c r="BA57" s="242"/>
      <c r="BB57" s="242"/>
      <c r="BC57" s="242"/>
      <c r="BD57" s="243"/>
      <c r="BF57" s="241" t="s">
        <v>447</v>
      </c>
      <c r="BG57" s="242"/>
      <c r="BH57" s="242"/>
      <c r="BI57" s="242"/>
      <c r="BJ57" s="243"/>
    </row>
    <row r="58" spans="4:62" x14ac:dyDescent="0.2">
      <c r="D58" s="131" t="s">
        <v>448</v>
      </c>
      <c r="E58" s="181">
        <f ca="1">IF(K58*Q58*E$112&lt;'Summary Results'!M$2,'Summary Results'!M$2/E$112,K58*Q58)</f>
        <v>-37.5</v>
      </c>
      <c r="F58" s="181">
        <f ca="1">IF(L58*R58*F$112&lt;'Summary Results'!N$2,'Summary Results'!N$2/F$112,L58*R58)</f>
        <v>-30</v>
      </c>
      <c r="G58" s="181">
        <f ca="1">IF(M58*S58*G$112&lt;'Summary Results'!O$2,'Summary Results'!O$2/G$112,M58*S58)</f>
        <v>0</v>
      </c>
      <c r="H58" s="182">
        <f ca="1">IF(N58*T58*H$112&lt;'Summary Results'!P$2,'Summary Results'!P$2/H$112,N58*T58)</f>
        <v>-14.999999999999996</v>
      </c>
      <c r="I58" s="42"/>
      <c r="J58" s="177" t="s">
        <v>448</v>
      </c>
      <c r="K58" s="178">
        <f t="shared" ca="1" si="3"/>
        <v>1</v>
      </c>
      <c r="L58" s="178">
        <f t="shared" ca="1" si="0"/>
        <v>1</v>
      </c>
      <c r="M58" s="178">
        <f t="shared" ca="1" si="1"/>
        <v>1</v>
      </c>
      <c r="N58" s="179">
        <f t="shared" ca="1" si="2"/>
        <v>1</v>
      </c>
      <c r="O58" s="42"/>
      <c r="P58" s="180" t="s">
        <v>448</v>
      </c>
      <c r="Q58" s="181">
        <f ca="1"/>
        <v>-37.5</v>
      </c>
      <c r="R58" s="181">
        <f ca="1"/>
        <v>-30</v>
      </c>
      <c r="S58" s="181">
        <f ca="1"/>
        <v>0</v>
      </c>
      <c r="T58" s="182">
        <f ca="1"/>
        <v>-14.999999999999996</v>
      </c>
      <c r="U58" s="42"/>
      <c r="V58" s="177" t="s">
        <v>448</v>
      </c>
      <c r="W58" s="183"/>
      <c r="X58" s="184"/>
      <c r="Y58" s="184"/>
      <c r="Z58" s="185">
        <v>-75</v>
      </c>
      <c r="AA58" s="42"/>
      <c r="AB58" s="180" t="s">
        <v>448</v>
      </c>
      <c r="AC58" s="181">
        <v>-75</v>
      </c>
      <c r="AD58" s="186"/>
      <c r="AE58" s="186"/>
      <c r="AF58" s="187">
        <v>-75</v>
      </c>
      <c r="AG58" s="42"/>
      <c r="AH58" s="177" t="s">
        <v>448</v>
      </c>
      <c r="AI58" s="183">
        <v>-75</v>
      </c>
      <c r="AJ58" s="184"/>
      <c r="AK58" s="184"/>
      <c r="AL58" s="185">
        <v>-75</v>
      </c>
      <c r="AM58" s="42"/>
      <c r="AN58" s="180" t="s">
        <v>448</v>
      </c>
      <c r="AO58" s="181">
        <v>-75</v>
      </c>
      <c r="AP58" s="181">
        <v>-75</v>
      </c>
      <c r="AQ58" s="181"/>
      <c r="AR58" s="182">
        <v>-75</v>
      </c>
      <c r="AT58" s="180" t="s">
        <v>448</v>
      </c>
      <c r="AU58" s="181">
        <f>VLOOKUP($AT58,[1]Scn3!Scn3_Q3_LR,MATCH(AU$6,[1]!Scn_CH,0),0)</f>
        <v>-37.5</v>
      </c>
      <c r="AV58" s="181">
        <f>VLOOKUP($AT58,[1]Scn3!Scn3_Q3_LR,MATCH(AV$6,[1]!Scn_CH,0),0)</f>
        <v>-30</v>
      </c>
      <c r="AW58" s="181">
        <f>VLOOKUP($AT58,[1]Scn3!Scn3_Q3_LR,MATCH(AW$6,[1]!Scn_CH,0),0)</f>
        <v>0</v>
      </c>
      <c r="AX58" s="182">
        <f>VLOOKUP($AT58,[1]Scn3!Scn3_Q3_LR,MATCH(AX$6,[1]!Scn_CH,0),0)</f>
        <v>-14.999999999999996</v>
      </c>
      <c r="AZ58" s="241" t="s">
        <v>448</v>
      </c>
      <c r="BA58" s="242"/>
      <c r="BB58" s="242"/>
      <c r="BC58" s="242"/>
      <c r="BD58" s="243"/>
      <c r="BF58" s="241" t="s">
        <v>448</v>
      </c>
      <c r="BG58" s="242"/>
      <c r="BH58" s="242"/>
      <c r="BI58" s="242"/>
      <c r="BJ58" s="243"/>
    </row>
    <row r="59" spans="4:62" x14ac:dyDescent="0.2">
      <c r="D59" s="131" t="s">
        <v>449</v>
      </c>
      <c r="E59" s="181">
        <f ca="1">IF(K59*Q59*E$112&lt;'Summary Results'!M$2,'Summary Results'!M$2/E$112,K59*Q59)</f>
        <v>-37.5</v>
      </c>
      <c r="F59" s="181">
        <f ca="1">IF(L59*R59*F$112&lt;'Summary Results'!N$2,'Summary Results'!N$2/F$112,L59*R59)</f>
        <v>-30</v>
      </c>
      <c r="G59" s="181">
        <f ca="1">IF(M59*S59*G$112&lt;'Summary Results'!O$2,'Summary Results'!O$2/G$112,M59*S59)</f>
        <v>0</v>
      </c>
      <c r="H59" s="182">
        <f ca="1">IF(N59*T59*H$112&lt;'Summary Results'!P$2,'Summary Results'!P$2/H$112,N59*T59)</f>
        <v>-14.999999999999996</v>
      </c>
      <c r="I59" s="42"/>
      <c r="J59" s="177" t="s">
        <v>449</v>
      </c>
      <c r="K59" s="178">
        <f t="shared" ca="1" si="3"/>
        <v>1</v>
      </c>
      <c r="L59" s="178">
        <f t="shared" ca="1" si="0"/>
        <v>1</v>
      </c>
      <c r="M59" s="178">
        <f t="shared" ca="1" si="1"/>
        <v>1</v>
      </c>
      <c r="N59" s="179">
        <f t="shared" ca="1" si="2"/>
        <v>1</v>
      </c>
      <c r="O59" s="42"/>
      <c r="P59" s="180" t="s">
        <v>449</v>
      </c>
      <c r="Q59" s="181">
        <f ca="1"/>
        <v>-37.5</v>
      </c>
      <c r="R59" s="181">
        <f ca="1"/>
        <v>-30</v>
      </c>
      <c r="S59" s="181">
        <f ca="1"/>
        <v>0</v>
      </c>
      <c r="T59" s="182">
        <f ca="1"/>
        <v>-14.999999999999996</v>
      </c>
      <c r="U59" s="42"/>
      <c r="V59" s="177" t="s">
        <v>449</v>
      </c>
      <c r="W59" s="183"/>
      <c r="X59" s="184"/>
      <c r="Y59" s="184"/>
      <c r="Z59" s="185">
        <v>-75</v>
      </c>
      <c r="AA59" s="42"/>
      <c r="AB59" s="180" t="s">
        <v>449</v>
      </c>
      <c r="AC59" s="181">
        <v>-75</v>
      </c>
      <c r="AD59" s="186"/>
      <c r="AE59" s="186"/>
      <c r="AF59" s="187">
        <v>-75</v>
      </c>
      <c r="AG59" s="42"/>
      <c r="AH59" s="177" t="s">
        <v>449</v>
      </c>
      <c r="AI59" s="183">
        <v>-75</v>
      </c>
      <c r="AJ59" s="184"/>
      <c r="AK59" s="184"/>
      <c r="AL59" s="185">
        <v>-75</v>
      </c>
      <c r="AM59" s="42"/>
      <c r="AN59" s="180" t="s">
        <v>449</v>
      </c>
      <c r="AO59" s="181">
        <v>-75</v>
      </c>
      <c r="AP59" s="181">
        <v>-75</v>
      </c>
      <c r="AQ59" s="181"/>
      <c r="AR59" s="182">
        <v>-75</v>
      </c>
      <c r="AT59" s="180" t="s">
        <v>449</v>
      </c>
      <c r="AU59" s="181">
        <f>VLOOKUP($AT59,[1]Scn3!Scn3_Q3_LR,MATCH(AU$6,[1]!Scn_CH,0),0)</f>
        <v>-37.5</v>
      </c>
      <c r="AV59" s="181">
        <f>VLOOKUP($AT59,[1]Scn3!Scn3_Q3_LR,MATCH(AV$6,[1]!Scn_CH,0),0)</f>
        <v>-30</v>
      </c>
      <c r="AW59" s="181">
        <f>VLOOKUP($AT59,[1]Scn3!Scn3_Q3_LR,MATCH(AW$6,[1]!Scn_CH,0),0)</f>
        <v>0</v>
      </c>
      <c r="AX59" s="182">
        <f>VLOOKUP($AT59,[1]Scn3!Scn3_Q3_LR,MATCH(AX$6,[1]!Scn_CH,0),0)</f>
        <v>-14.999999999999996</v>
      </c>
      <c r="AZ59" s="241" t="s">
        <v>449</v>
      </c>
      <c r="BA59" s="242"/>
      <c r="BB59" s="242"/>
      <c r="BC59" s="242"/>
      <c r="BD59" s="243"/>
      <c r="BF59" s="241" t="s">
        <v>449</v>
      </c>
      <c r="BG59" s="242"/>
      <c r="BH59" s="242"/>
      <c r="BI59" s="242"/>
      <c r="BJ59" s="243"/>
    </row>
    <row r="60" spans="4:62" x14ac:dyDescent="0.2">
      <c r="D60" s="131" t="s">
        <v>72</v>
      </c>
      <c r="E60" s="181">
        <f ca="1">IF(K60*Q60*E$112&lt;'Summary Results'!M$2,'Summary Results'!M$2/E$112,K60*Q60)</f>
        <v>-30</v>
      </c>
      <c r="F60" s="181">
        <f ca="1">IF(L60*R60*F$112&lt;'Summary Results'!N$2,'Summary Results'!N$2/F$112,L60*R60)</f>
        <v>-30</v>
      </c>
      <c r="G60" s="181">
        <f ca="1">IF(M60*S60*G$112&lt;'Summary Results'!O$2,'Summary Results'!O$2/G$112,M60*S60)</f>
        <v>0</v>
      </c>
      <c r="H60" s="182">
        <f ca="1">IF(N60*T60*H$112&lt;'Summary Results'!P$2,'Summary Results'!P$2/H$112,N60*T60)</f>
        <v>-14.999999999999996</v>
      </c>
      <c r="I60" s="42"/>
      <c r="J60" s="177" t="s">
        <v>72</v>
      </c>
      <c r="K60" s="178">
        <f t="shared" ca="1" si="3"/>
        <v>1</v>
      </c>
      <c r="L60" s="178">
        <f t="shared" ca="1" si="0"/>
        <v>1</v>
      </c>
      <c r="M60" s="178">
        <f t="shared" ca="1" si="1"/>
        <v>1</v>
      </c>
      <c r="N60" s="179">
        <f t="shared" ca="1" si="2"/>
        <v>1</v>
      </c>
      <c r="O60" s="42"/>
      <c r="P60" s="180" t="s">
        <v>72</v>
      </c>
      <c r="Q60" s="181">
        <f ca="1"/>
        <v>-30</v>
      </c>
      <c r="R60" s="181">
        <f ca="1"/>
        <v>-30</v>
      </c>
      <c r="S60" s="181">
        <f ca="1"/>
        <v>0</v>
      </c>
      <c r="T60" s="182">
        <f ca="1"/>
        <v>-14.999999999999996</v>
      </c>
      <c r="U60" s="42"/>
      <c r="V60" s="177" t="s">
        <v>72</v>
      </c>
      <c r="W60" s="183">
        <v>-75</v>
      </c>
      <c r="X60" s="184"/>
      <c r="Y60" s="184"/>
      <c r="Z60" s="185"/>
      <c r="AA60" s="42"/>
      <c r="AB60" s="180" t="s">
        <v>72</v>
      </c>
      <c r="AC60" s="181">
        <v>-75</v>
      </c>
      <c r="AD60" s="186"/>
      <c r="AE60" s="186"/>
      <c r="AF60" s="187"/>
      <c r="AG60" s="42"/>
      <c r="AH60" s="177" t="s">
        <v>72</v>
      </c>
      <c r="AI60" s="183">
        <v>-75</v>
      </c>
      <c r="AJ60" s="184"/>
      <c r="AK60" s="184"/>
      <c r="AL60" s="185">
        <v>-75</v>
      </c>
      <c r="AM60" s="42"/>
      <c r="AN60" s="180" t="s">
        <v>72</v>
      </c>
      <c r="AO60" s="181">
        <v>-75</v>
      </c>
      <c r="AP60" s="181">
        <v>-75</v>
      </c>
      <c r="AQ60" s="181"/>
      <c r="AR60" s="182">
        <v>-75</v>
      </c>
      <c r="AT60" s="180" t="s">
        <v>72</v>
      </c>
      <c r="AU60" s="181">
        <f>VLOOKUP($AT60,[1]Scn3!Scn3_Q3_LR,MATCH(AU$6,[1]!Scn_CH,0),0)</f>
        <v>-30</v>
      </c>
      <c r="AV60" s="181">
        <f>VLOOKUP($AT60,[1]Scn3!Scn3_Q3_LR,MATCH(AV$6,[1]!Scn_CH,0),0)</f>
        <v>-30</v>
      </c>
      <c r="AW60" s="181">
        <f>VLOOKUP($AT60,[1]Scn3!Scn3_Q3_LR,MATCH(AW$6,[1]!Scn_CH,0),0)</f>
        <v>0</v>
      </c>
      <c r="AX60" s="182">
        <f>VLOOKUP($AT60,[1]Scn3!Scn3_Q3_LR,MATCH(AX$6,[1]!Scn_CH,0),0)</f>
        <v>-14.999999999999996</v>
      </c>
      <c r="AZ60" s="241" t="s">
        <v>72</v>
      </c>
      <c r="BA60" s="242"/>
      <c r="BB60" s="242"/>
      <c r="BC60" s="242"/>
      <c r="BD60" s="243"/>
      <c r="BF60" s="241" t="s">
        <v>72</v>
      </c>
      <c r="BG60" s="242"/>
      <c r="BH60" s="242"/>
      <c r="BI60" s="242"/>
      <c r="BJ60" s="243"/>
    </row>
    <row r="61" spans="4:62" x14ac:dyDescent="0.2">
      <c r="D61" s="131" t="s">
        <v>450</v>
      </c>
      <c r="E61" s="181">
        <f ca="1">IF(K61*Q61*E$112&lt;'Summary Results'!M$2,'Summary Results'!M$2/E$112,K61*Q61)</f>
        <v>-37.5</v>
      </c>
      <c r="F61" s="181">
        <f ca="1">IF(L61*R61*F$112&lt;'Summary Results'!N$2,'Summary Results'!N$2/F$112,L61*R61)</f>
        <v>-30</v>
      </c>
      <c r="G61" s="181">
        <f ca="1">IF(M61*S61*G$112&lt;'Summary Results'!O$2,'Summary Results'!O$2/G$112,M61*S61)</f>
        <v>0</v>
      </c>
      <c r="H61" s="182">
        <f ca="1">IF(N61*T61*H$112&lt;'Summary Results'!P$2,'Summary Results'!P$2/H$112,N61*T61)</f>
        <v>-14.999999999999996</v>
      </c>
      <c r="I61" s="42"/>
      <c r="J61" s="177" t="s">
        <v>450</v>
      </c>
      <c r="K61" s="178">
        <f t="shared" ca="1" si="3"/>
        <v>1</v>
      </c>
      <c r="L61" s="178">
        <f t="shared" ca="1" si="0"/>
        <v>1</v>
      </c>
      <c r="M61" s="178">
        <f t="shared" ca="1" si="1"/>
        <v>1</v>
      </c>
      <c r="N61" s="179">
        <f t="shared" ca="1" si="2"/>
        <v>1</v>
      </c>
      <c r="O61" s="42"/>
      <c r="P61" s="180" t="s">
        <v>450</v>
      </c>
      <c r="Q61" s="181">
        <f ca="1"/>
        <v>-37.5</v>
      </c>
      <c r="R61" s="181">
        <f ca="1"/>
        <v>-30</v>
      </c>
      <c r="S61" s="181">
        <f ca="1"/>
        <v>0</v>
      </c>
      <c r="T61" s="182">
        <f ca="1"/>
        <v>-14.999999999999996</v>
      </c>
      <c r="U61" s="42"/>
      <c r="V61" s="177" t="s">
        <v>450</v>
      </c>
      <c r="W61" s="183"/>
      <c r="X61" s="184"/>
      <c r="Y61" s="184"/>
      <c r="Z61" s="185">
        <v>-75</v>
      </c>
      <c r="AA61" s="42"/>
      <c r="AB61" s="180" t="s">
        <v>450</v>
      </c>
      <c r="AC61" s="181">
        <v>-75</v>
      </c>
      <c r="AD61" s="186"/>
      <c r="AE61" s="186"/>
      <c r="AF61" s="187">
        <v>-75</v>
      </c>
      <c r="AG61" s="42"/>
      <c r="AH61" s="177" t="s">
        <v>450</v>
      </c>
      <c r="AI61" s="183">
        <v>-75</v>
      </c>
      <c r="AJ61" s="184"/>
      <c r="AK61" s="184"/>
      <c r="AL61" s="185">
        <v>-75</v>
      </c>
      <c r="AM61" s="42"/>
      <c r="AN61" s="180" t="s">
        <v>450</v>
      </c>
      <c r="AO61" s="181">
        <v>-75</v>
      </c>
      <c r="AP61" s="181">
        <v>-75</v>
      </c>
      <c r="AQ61" s="181"/>
      <c r="AR61" s="182">
        <v>-75</v>
      </c>
      <c r="AT61" s="180" t="s">
        <v>450</v>
      </c>
      <c r="AU61" s="181">
        <f>VLOOKUP($AT61,[1]Scn3!Scn3_Q3_LR,MATCH(AU$6,[1]!Scn_CH,0),0)</f>
        <v>-37.5</v>
      </c>
      <c r="AV61" s="181">
        <f>VLOOKUP($AT61,[1]Scn3!Scn3_Q3_LR,MATCH(AV$6,[1]!Scn_CH,0),0)</f>
        <v>-30</v>
      </c>
      <c r="AW61" s="181">
        <f>VLOOKUP($AT61,[1]Scn3!Scn3_Q3_LR,MATCH(AW$6,[1]!Scn_CH,0),0)</f>
        <v>0</v>
      </c>
      <c r="AX61" s="182">
        <f>VLOOKUP($AT61,[1]Scn3!Scn3_Q3_LR,MATCH(AX$6,[1]!Scn_CH,0),0)</f>
        <v>-14.999999999999996</v>
      </c>
      <c r="AZ61" s="241" t="s">
        <v>450</v>
      </c>
      <c r="BA61" s="242"/>
      <c r="BB61" s="242"/>
      <c r="BC61" s="242"/>
      <c r="BD61" s="243"/>
      <c r="BF61" s="241" t="s">
        <v>450</v>
      </c>
      <c r="BG61" s="242"/>
      <c r="BH61" s="242"/>
      <c r="BI61" s="242"/>
      <c r="BJ61" s="243"/>
    </row>
    <row r="62" spans="4:62" x14ac:dyDescent="0.2">
      <c r="D62" s="131" t="s">
        <v>73</v>
      </c>
      <c r="E62" s="181">
        <f ca="1">IF(K62*Q62*E$112&lt;'Summary Results'!M$2,'Summary Results'!M$2/E$112,K62*Q62)</f>
        <v>-30</v>
      </c>
      <c r="F62" s="181">
        <f ca="1">IF(L62*R62*F$112&lt;'Summary Results'!N$2,'Summary Results'!N$2/F$112,L62*R62)</f>
        <v>-30</v>
      </c>
      <c r="G62" s="181">
        <f ca="1">IF(M62*S62*G$112&lt;'Summary Results'!O$2,'Summary Results'!O$2/G$112,M62*S62)</f>
        <v>0</v>
      </c>
      <c r="H62" s="182">
        <f ca="1">IF(N62*T62*H$112&lt;'Summary Results'!P$2,'Summary Results'!P$2/H$112,N62*T62)</f>
        <v>-14.999999999999996</v>
      </c>
      <c r="I62" s="42"/>
      <c r="J62" s="177" t="s">
        <v>73</v>
      </c>
      <c r="K62" s="178">
        <f t="shared" ca="1" si="3"/>
        <v>1</v>
      </c>
      <c r="L62" s="178">
        <f t="shared" ca="1" si="0"/>
        <v>1</v>
      </c>
      <c r="M62" s="178">
        <f t="shared" ca="1" si="1"/>
        <v>1</v>
      </c>
      <c r="N62" s="179">
        <f t="shared" ca="1" si="2"/>
        <v>1</v>
      </c>
      <c r="O62" s="42"/>
      <c r="P62" s="180" t="s">
        <v>73</v>
      </c>
      <c r="Q62" s="181">
        <f ca="1"/>
        <v>-30</v>
      </c>
      <c r="R62" s="181">
        <f ca="1"/>
        <v>-30</v>
      </c>
      <c r="S62" s="181">
        <f ca="1"/>
        <v>0</v>
      </c>
      <c r="T62" s="182">
        <f ca="1"/>
        <v>-14.999999999999996</v>
      </c>
      <c r="U62" s="42"/>
      <c r="V62" s="177" t="s">
        <v>73</v>
      </c>
      <c r="W62" s="183">
        <v>-75</v>
      </c>
      <c r="X62" s="184"/>
      <c r="Y62" s="184"/>
      <c r="Z62" s="185"/>
      <c r="AA62" s="42"/>
      <c r="AB62" s="180" t="s">
        <v>73</v>
      </c>
      <c r="AC62" s="181">
        <v>-75</v>
      </c>
      <c r="AD62" s="186"/>
      <c r="AE62" s="186"/>
      <c r="AF62" s="187"/>
      <c r="AG62" s="42"/>
      <c r="AH62" s="177" t="s">
        <v>73</v>
      </c>
      <c r="AI62" s="183">
        <v>-75</v>
      </c>
      <c r="AJ62" s="184"/>
      <c r="AK62" s="184"/>
      <c r="AL62" s="185">
        <v>-75</v>
      </c>
      <c r="AM62" s="42"/>
      <c r="AN62" s="180" t="s">
        <v>73</v>
      </c>
      <c r="AO62" s="181">
        <v>-75</v>
      </c>
      <c r="AP62" s="181">
        <v>-75</v>
      </c>
      <c r="AQ62" s="181"/>
      <c r="AR62" s="182">
        <v>-75</v>
      </c>
      <c r="AT62" s="180" t="s">
        <v>73</v>
      </c>
      <c r="AU62" s="181">
        <f>VLOOKUP($AT62,[1]Scn3!Scn3_Q3_LR,MATCH(AU$6,[1]!Scn_CH,0),0)</f>
        <v>-30</v>
      </c>
      <c r="AV62" s="181">
        <f>VLOOKUP($AT62,[1]Scn3!Scn3_Q3_LR,MATCH(AV$6,[1]!Scn_CH,0),0)</f>
        <v>-30</v>
      </c>
      <c r="AW62" s="181">
        <f>VLOOKUP($AT62,[1]Scn3!Scn3_Q3_LR,MATCH(AW$6,[1]!Scn_CH,0),0)</f>
        <v>0</v>
      </c>
      <c r="AX62" s="182">
        <f>VLOOKUP($AT62,[1]Scn3!Scn3_Q3_LR,MATCH(AX$6,[1]!Scn_CH,0),0)</f>
        <v>-14.999999999999996</v>
      </c>
      <c r="AZ62" s="241" t="s">
        <v>73</v>
      </c>
      <c r="BA62" s="242"/>
      <c r="BB62" s="242"/>
      <c r="BC62" s="242"/>
      <c r="BD62" s="243"/>
      <c r="BF62" s="241" t="s">
        <v>73</v>
      </c>
      <c r="BG62" s="242"/>
      <c r="BH62" s="242"/>
      <c r="BI62" s="242"/>
      <c r="BJ62" s="243"/>
    </row>
    <row r="63" spans="4:62" x14ac:dyDescent="0.2">
      <c r="D63" s="131" t="s">
        <v>451</v>
      </c>
      <c r="E63" s="181">
        <f ca="1">IF(K63*Q63*E$112&lt;'Summary Results'!M$2,'Summary Results'!M$2/E$112,K63*Q63)</f>
        <v>-37.5</v>
      </c>
      <c r="F63" s="181">
        <f ca="1">IF(L63*R63*F$112&lt;'Summary Results'!N$2,'Summary Results'!N$2/F$112,L63*R63)</f>
        <v>-30</v>
      </c>
      <c r="G63" s="181">
        <f ca="1">IF(M63*S63*G$112&lt;'Summary Results'!O$2,'Summary Results'!O$2/G$112,M63*S63)</f>
        <v>0</v>
      </c>
      <c r="H63" s="182">
        <f ca="1">IF(N63*T63*H$112&lt;'Summary Results'!P$2,'Summary Results'!P$2/H$112,N63*T63)</f>
        <v>-14.999999999999996</v>
      </c>
      <c r="I63" s="42"/>
      <c r="J63" s="177" t="s">
        <v>451</v>
      </c>
      <c r="K63" s="178">
        <f t="shared" ca="1" si="3"/>
        <v>1</v>
      </c>
      <c r="L63" s="178">
        <f t="shared" ca="1" si="0"/>
        <v>1</v>
      </c>
      <c r="M63" s="178">
        <f t="shared" ca="1" si="1"/>
        <v>1</v>
      </c>
      <c r="N63" s="179">
        <f t="shared" ca="1" si="2"/>
        <v>1</v>
      </c>
      <c r="O63" s="42"/>
      <c r="P63" s="180" t="s">
        <v>451</v>
      </c>
      <c r="Q63" s="181">
        <f ca="1"/>
        <v>-37.5</v>
      </c>
      <c r="R63" s="181">
        <f ca="1"/>
        <v>-30</v>
      </c>
      <c r="S63" s="181">
        <f ca="1"/>
        <v>0</v>
      </c>
      <c r="T63" s="182">
        <f ca="1"/>
        <v>-14.999999999999996</v>
      </c>
      <c r="U63" s="42"/>
      <c r="V63" s="177" t="s">
        <v>451</v>
      </c>
      <c r="W63" s="183"/>
      <c r="X63" s="184"/>
      <c r="Y63" s="184"/>
      <c r="Z63" s="185">
        <v>-75</v>
      </c>
      <c r="AA63" s="42"/>
      <c r="AB63" s="180" t="s">
        <v>451</v>
      </c>
      <c r="AC63" s="181">
        <v>-75</v>
      </c>
      <c r="AD63" s="186"/>
      <c r="AE63" s="186"/>
      <c r="AF63" s="187">
        <v>-75</v>
      </c>
      <c r="AG63" s="42"/>
      <c r="AH63" s="177" t="s">
        <v>451</v>
      </c>
      <c r="AI63" s="183">
        <v>-75</v>
      </c>
      <c r="AJ63" s="184"/>
      <c r="AK63" s="184"/>
      <c r="AL63" s="185">
        <v>-75</v>
      </c>
      <c r="AM63" s="42"/>
      <c r="AN63" s="180" t="s">
        <v>451</v>
      </c>
      <c r="AO63" s="181">
        <v>-75</v>
      </c>
      <c r="AP63" s="181">
        <v>-75</v>
      </c>
      <c r="AQ63" s="181"/>
      <c r="AR63" s="182">
        <v>-75</v>
      </c>
      <c r="AT63" s="180" t="s">
        <v>451</v>
      </c>
      <c r="AU63" s="181">
        <f>VLOOKUP($AT63,[1]Scn3!Scn3_Q3_LR,MATCH(AU$6,[1]!Scn_CH,0),0)</f>
        <v>-37.5</v>
      </c>
      <c r="AV63" s="181">
        <f>VLOOKUP($AT63,[1]Scn3!Scn3_Q3_LR,MATCH(AV$6,[1]!Scn_CH,0),0)</f>
        <v>-30</v>
      </c>
      <c r="AW63" s="181">
        <f>VLOOKUP($AT63,[1]Scn3!Scn3_Q3_LR,MATCH(AW$6,[1]!Scn_CH,0),0)</f>
        <v>0</v>
      </c>
      <c r="AX63" s="182">
        <f>VLOOKUP($AT63,[1]Scn3!Scn3_Q3_LR,MATCH(AX$6,[1]!Scn_CH,0),0)</f>
        <v>-14.999999999999996</v>
      </c>
      <c r="AZ63" s="241" t="s">
        <v>451</v>
      </c>
      <c r="BA63" s="242"/>
      <c r="BB63" s="242"/>
      <c r="BC63" s="242"/>
      <c r="BD63" s="243"/>
      <c r="BF63" s="241" t="s">
        <v>451</v>
      </c>
      <c r="BG63" s="242"/>
      <c r="BH63" s="242"/>
      <c r="BI63" s="242"/>
      <c r="BJ63" s="243"/>
    </row>
    <row r="64" spans="4:62" x14ac:dyDescent="0.2">
      <c r="D64" s="131" t="s">
        <v>452</v>
      </c>
      <c r="E64" s="181">
        <f ca="1">IF(K64*Q64*E$112&lt;'Summary Results'!M$2,'Summary Results'!M$2/E$112,K64*Q64)</f>
        <v>-37.5</v>
      </c>
      <c r="F64" s="181">
        <f ca="1">IF(L64*R64*F$112&lt;'Summary Results'!N$2,'Summary Results'!N$2/F$112,L64*R64)</f>
        <v>-30</v>
      </c>
      <c r="G64" s="181">
        <f ca="1">IF(M64*S64*G$112&lt;'Summary Results'!O$2,'Summary Results'!O$2/G$112,M64*S64)</f>
        <v>0</v>
      </c>
      <c r="H64" s="182">
        <f ca="1">IF(N64*T64*H$112&lt;'Summary Results'!P$2,'Summary Results'!P$2/H$112,N64*T64)</f>
        <v>-14.999999999999996</v>
      </c>
      <c r="I64" s="42"/>
      <c r="J64" s="177" t="s">
        <v>452</v>
      </c>
      <c r="K64" s="178">
        <f t="shared" ca="1" si="3"/>
        <v>1</v>
      </c>
      <c r="L64" s="178">
        <f t="shared" ca="1" si="0"/>
        <v>1</v>
      </c>
      <c r="M64" s="178">
        <f t="shared" ca="1" si="1"/>
        <v>1</v>
      </c>
      <c r="N64" s="179">
        <f t="shared" ca="1" si="2"/>
        <v>1</v>
      </c>
      <c r="O64" s="42"/>
      <c r="P64" s="180" t="s">
        <v>452</v>
      </c>
      <c r="Q64" s="181">
        <f ca="1"/>
        <v>-37.5</v>
      </c>
      <c r="R64" s="181">
        <f ca="1"/>
        <v>-30</v>
      </c>
      <c r="S64" s="181">
        <f ca="1"/>
        <v>0</v>
      </c>
      <c r="T64" s="182">
        <f ca="1"/>
        <v>-14.999999999999996</v>
      </c>
      <c r="U64" s="42"/>
      <c r="V64" s="177" t="s">
        <v>452</v>
      </c>
      <c r="W64" s="183"/>
      <c r="X64" s="184"/>
      <c r="Y64" s="184"/>
      <c r="Z64" s="185">
        <v>-75</v>
      </c>
      <c r="AA64" s="42"/>
      <c r="AB64" s="180" t="s">
        <v>452</v>
      </c>
      <c r="AC64" s="181">
        <v>-75</v>
      </c>
      <c r="AD64" s="186"/>
      <c r="AE64" s="186"/>
      <c r="AF64" s="187">
        <v>-75</v>
      </c>
      <c r="AG64" s="42"/>
      <c r="AH64" s="177" t="s">
        <v>452</v>
      </c>
      <c r="AI64" s="183">
        <v>-75</v>
      </c>
      <c r="AJ64" s="184"/>
      <c r="AK64" s="184"/>
      <c r="AL64" s="185">
        <v>-75</v>
      </c>
      <c r="AM64" s="42"/>
      <c r="AN64" s="180" t="s">
        <v>452</v>
      </c>
      <c r="AO64" s="181">
        <v>-75</v>
      </c>
      <c r="AP64" s="181">
        <v>-75</v>
      </c>
      <c r="AQ64" s="181"/>
      <c r="AR64" s="182">
        <v>-75</v>
      </c>
      <c r="AT64" s="180" t="s">
        <v>452</v>
      </c>
      <c r="AU64" s="181">
        <f>VLOOKUP($AT64,[1]Scn3!Scn3_Q3_LR,MATCH(AU$6,[1]!Scn_CH,0),0)</f>
        <v>-37.5</v>
      </c>
      <c r="AV64" s="181">
        <f>VLOOKUP($AT64,[1]Scn3!Scn3_Q3_LR,MATCH(AV$6,[1]!Scn_CH,0),0)</f>
        <v>-30</v>
      </c>
      <c r="AW64" s="181">
        <f>VLOOKUP($AT64,[1]Scn3!Scn3_Q3_LR,MATCH(AW$6,[1]!Scn_CH,0),0)</f>
        <v>0</v>
      </c>
      <c r="AX64" s="182">
        <f>VLOOKUP($AT64,[1]Scn3!Scn3_Q3_LR,MATCH(AX$6,[1]!Scn_CH,0),0)</f>
        <v>-14.999999999999996</v>
      </c>
      <c r="AZ64" s="241" t="s">
        <v>452</v>
      </c>
      <c r="BA64" s="242"/>
      <c r="BB64" s="242"/>
      <c r="BC64" s="242"/>
      <c r="BD64" s="243"/>
      <c r="BF64" s="241" t="s">
        <v>452</v>
      </c>
      <c r="BG64" s="242"/>
      <c r="BH64" s="242"/>
      <c r="BI64" s="242"/>
      <c r="BJ64" s="243"/>
    </row>
    <row r="65" spans="4:62" x14ac:dyDescent="0.2">
      <c r="D65" s="131" t="s">
        <v>69</v>
      </c>
      <c r="E65" s="181">
        <f ca="1">IF(K65*Q65*E$112&lt;'Summary Results'!M$2,'Summary Results'!M$2/E$112,K65*Q65)</f>
        <v>-37.5</v>
      </c>
      <c r="F65" s="181">
        <f ca="1">IF(L65*R65*F$112&lt;'Summary Results'!N$2,'Summary Results'!N$2/F$112,L65*R65)</f>
        <v>-30</v>
      </c>
      <c r="G65" s="181">
        <f ca="1">IF(M65*S65*G$112&lt;'Summary Results'!O$2,'Summary Results'!O$2/G$112,M65*S65)</f>
        <v>0</v>
      </c>
      <c r="H65" s="182">
        <f ca="1">IF(N65*T65*H$112&lt;'Summary Results'!P$2,'Summary Results'!P$2/H$112,N65*T65)</f>
        <v>-14.999999999999996</v>
      </c>
      <c r="I65" s="42"/>
      <c r="J65" s="177" t="s">
        <v>69</v>
      </c>
      <c r="K65" s="178">
        <f t="shared" ca="1" si="3"/>
        <v>1</v>
      </c>
      <c r="L65" s="178">
        <f t="shared" ca="1" si="0"/>
        <v>1</v>
      </c>
      <c r="M65" s="178">
        <f t="shared" ca="1" si="1"/>
        <v>1</v>
      </c>
      <c r="N65" s="179">
        <f t="shared" ca="1" si="2"/>
        <v>1</v>
      </c>
      <c r="O65" s="42"/>
      <c r="P65" s="180" t="s">
        <v>69</v>
      </c>
      <c r="Q65" s="181">
        <f ca="1"/>
        <v>-37.5</v>
      </c>
      <c r="R65" s="181">
        <f ca="1"/>
        <v>-30</v>
      </c>
      <c r="S65" s="181">
        <f ca="1"/>
        <v>0</v>
      </c>
      <c r="T65" s="182">
        <f ca="1"/>
        <v>-14.999999999999996</v>
      </c>
      <c r="U65" s="42"/>
      <c r="V65" s="177" t="s">
        <v>69</v>
      </c>
      <c r="W65" s="183"/>
      <c r="X65" s="184"/>
      <c r="Y65" s="184"/>
      <c r="Z65" s="185">
        <v>-75</v>
      </c>
      <c r="AA65" s="42"/>
      <c r="AB65" s="180" t="s">
        <v>69</v>
      </c>
      <c r="AC65" s="181">
        <v>-75</v>
      </c>
      <c r="AD65" s="186"/>
      <c r="AE65" s="186"/>
      <c r="AF65" s="187">
        <v>-75</v>
      </c>
      <c r="AG65" s="42"/>
      <c r="AH65" s="177" t="s">
        <v>69</v>
      </c>
      <c r="AI65" s="183">
        <v>-75</v>
      </c>
      <c r="AJ65" s="184"/>
      <c r="AK65" s="184"/>
      <c r="AL65" s="185">
        <v>-75</v>
      </c>
      <c r="AM65" s="42"/>
      <c r="AN65" s="180" t="s">
        <v>69</v>
      </c>
      <c r="AO65" s="181">
        <v>-75</v>
      </c>
      <c r="AP65" s="181">
        <v>-75</v>
      </c>
      <c r="AQ65" s="181"/>
      <c r="AR65" s="182">
        <v>-75</v>
      </c>
      <c r="AT65" s="180" t="s">
        <v>69</v>
      </c>
      <c r="AU65" s="181">
        <f>VLOOKUP($AT65,[1]Scn3!Scn3_Q3_LR,MATCH(AU$6,[1]!Scn_CH,0),0)</f>
        <v>-37.5</v>
      </c>
      <c r="AV65" s="181">
        <f>VLOOKUP($AT65,[1]Scn3!Scn3_Q3_LR,MATCH(AV$6,[1]!Scn_CH,0),0)</f>
        <v>-30</v>
      </c>
      <c r="AW65" s="181">
        <f>VLOOKUP($AT65,[1]Scn3!Scn3_Q3_LR,MATCH(AW$6,[1]!Scn_CH,0),0)</f>
        <v>0</v>
      </c>
      <c r="AX65" s="182">
        <f>VLOOKUP($AT65,[1]Scn3!Scn3_Q3_LR,MATCH(AX$6,[1]!Scn_CH,0),0)</f>
        <v>-14.999999999999996</v>
      </c>
      <c r="AZ65" s="241" t="s">
        <v>69</v>
      </c>
      <c r="BA65" s="242"/>
      <c r="BB65" s="242"/>
      <c r="BC65" s="242"/>
      <c r="BD65" s="243"/>
      <c r="BF65" s="241" t="s">
        <v>69</v>
      </c>
      <c r="BG65" s="242"/>
      <c r="BH65" s="242"/>
      <c r="BI65" s="242"/>
      <c r="BJ65" s="243"/>
    </row>
    <row r="66" spans="4:62" x14ac:dyDescent="0.2">
      <c r="D66" s="131" t="s">
        <v>453</v>
      </c>
      <c r="E66" s="181">
        <f ca="1">IF(K66*Q66*E$112&lt;'Summary Results'!M$2,'Summary Results'!M$2/E$112,K66*Q66)</f>
        <v>-37.5</v>
      </c>
      <c r="F66" s="181">
        <f ca="1">IF(L66*R66*F$112&lt;'Summary Results'!N$2,'Summary Results'!N$2/F$112,L66*R66)</f>
        <v>-30</v>
      </c>
      <c r="G66" s="181">
        <f ca="1">IF(M66*S66*G$112&lt;'Summary Results'!O$2,'Summary Results'!O$2/G$112,M66*S66)</f>
        <v>0</v>
      </c>
      <c r="H66" s="182">
        <f ca="1">IF(N66*T66*H$112&lt;'Summary Results'!P$2,'Summary Results'!P$2/H$112,N66*T66)</f>
        <v>-14.999999999999996</v>
      </c>
      <c r="I66" s="42"/>
      <c r="J66" s="177" t="s">
        <v>453</v>
      </c>
      <c r="K66" s="178">
        <f t="shared" ca="1" si="3"/>
        <v>1</v>
      </c>
      <c r="L66" s="178">
        <f t="shared" ca="1" si="0"/>
        <v>1</v>
      </c>
      <c r="M66" s="178">
        <f t="shared" ca="1" si="1"/>
        <v>1</v>
      </c>
      <c r="N66" s="179">
        <f t="shared" ca="1" si="2"/>
        <v>1</v>
      </c>
      <c r="O66" s="42"/>
      <c r="P66" s="180" t="s">
        <v>453</v>
      </c>
      <c r="Q66" s="181">
        <f ca="1"/>
        <v>-37.5</v>
      </c>
      <c r="R66" s="181">
        <f ca="1"/>
        <v>-30</v>
      </c>
      <c r="S66" s="181">
        <f ca="1"/>
        <v>0</v>
      </c>
      <c r="T66" s="182">
        <f ca="1"/>
        <v>-14.999999999999996</v>
      </c>
      <c r="U66" s="42"/>
      <c r="V66" s="177" t="s">
        <v>453</v>
      </c>
      <c r="W66" s="183"/>
      <c r="X66" s="184"/>
      <c r="Y66" s="184"/>
      <c r="Z66" s="185">
        <v>-75</v>
      </c>
      <c r="AA66" s="42"/>
      <c r="AB66" s="180" t="s">
        <v>453</v>
      </c>
      <c r="AC66" s="181">
        <v>-75</v>
      </c>
      <c r="AD66" s="186"/>
      <c r="AE66" s="186"/>
      <c r="AF66" s="187">
        <v>-75</v>
      </c>
      <c r="AG66" s="42"/>
      <c r="AH66" s="177" t="s">
        <v>453</v>
      </c>
      <c r="AI66" s="183">
        <v>-75</v>
      </c>
      <c r="AJ66" s="184"/>
      <c r="AK66" s="184"/>
      <c r="AL66" s="185">
        <v>-75</v>
      </c>
      <c r="AM66" s="42"/>
      <c r="AN66" s="180" t="s">
        <v>453</v>
      </c>
      <c r="AO66" s="181">
        <v>-75</v>
      </c>
      <c r="AP66" s="181">
        <v>-75</v>
      </c>
      <c r="AQ66" s="181"/>
      <c r="AR66" s="182">
        <v>-75</v>
      </c>
      <c r="AT66" s="180" t="s">
        <v>453</v>
      </c>
      <c r="AU66" s="181">
        <f>VLOOKUP($AT66,[1]Scn3!Scn3_Q3_LR,MATCH(AU$6,[1]!Scn_CH,0),0)</f>
        <v>-37.5</v>
      </c>
      <c r="AV66" s="181">
        <f>VLOOKUP($AT66,[1]Scn3!Scn3_Q3_LR,MATCH(AV$6,[1]!Scn_CH,0),0)</f>
        <v>-30</v>
      </c>
      <c r="AW66" s="181">
        <f>VLOOKUP($AT66,[1]Scn3!Scn3_Q3_LR,MATCH(AW$6,[1]!Scn_CH,0),0)</f>
        <v>0</v>
      </c>
      <c r="AX66" s="182">
        <f>VLOOKUP($AT66,[1]Scn3!Scn3_Q3_LR,MATCH(AX$6,[1]!Scn_CH,0),0)</f>
        <v>-14.999999999999996</v>
      </c>
      <c r="AZ66" s="241" t="s">
        <v>453</v>
      </c>
      <c r="BA66" s="242"/>
      <c r="BB66" s="242"/>
      <c r="BC66" s="242"/>
      <c r="BD66" s="243"/>
      <c r="BF66" s="241" t="s">
        <v>453</v>
      </c>
      <c r="BG66" s="242"/>
      <c r="BH66" s="242"/>
      <c r="BI66" s="242"/>
      <c r="BJ66" s="243"/>
    </row>
    <row r="67" spans="4:62" x14ac:dyDescent="0.2">
      <c r="D67" s="131" t="s">
        <v>454</v>
      </c>
      <c r="E67" s="181">
        <f ca="1">IF(K67*Q67*E$112&lt;'Summary Results'!M$2,'Summary Results'!M$2/E$112,K67*Q67)</f>
        <v>-37.5</v>
      </c>
      <c r="F67" s="181">
        <f ca="1">IF(L67*R67*F$112&lt;'Summary Results'!N$2,'Summary Results'!N$2/F$112,L67*R67)</f>
        <v>-30</v>
      </c>
      <c r="G67" s="181">
        <f ca="1">IF(M67*S67*G$112&lt;'Summary Results'!O$2,'Summary Results'!O$2/G$112,M67*S67)</f>
        <v>0</v>
      </c>
      <c r="H67" s="182">
        <f ca="1">IF(N67*T67*H$112&lt;'Summary Results'!P$2,'Summary Results'!P$2/H$112,N67*T67)</f>
        <v>-14.999999999999996</v>
      </c>
      <c r="I67" s="42"/>
      <c r="J67" s="177" t="s">
        <v>454</v>
      </c>
      <c r="K67" s="178">
        <f t="shared" ca="1" si="3"/>
        <v>1</v>
      </c>
      <c r="L67" s="178">
        <f t="shared" ca="1" si="0"/>
        <v>1</v>
      </c>
      <c r="M67" s="178">
        <f t="shared" ca="1" si="1"/>
        <v>1</v>
      </c>
      <c r="N67" s="179">
        <f t="shared" ca="1" si="2"/>
        <v>1</v>
      </c>
      <c r="O67" s="42"/>
      <c r="P67" s="180" t="s">
        <v>454</v>
      </c>
      <c r="Q67" s="181">
        <f ca="1"/>
        <v>-37.5</v>
      </c>
      <c r="R67" s="181">
        <f ca="1"/>
        <v>-30</v>
      </c>
      <c r="S67" s="181">
        <f ca="1"/>
        <v>0</v>
      </c>
      <c r="T67" s="182">
        <f ca="1"/>
        <v>-14.999999999999996</v>
      </c>
      <c r="U67" s="42"/>
      <c r="V67" s="177" t="s">
        <v>454</v>
      </c>
      <c r="W67" s="183"/>
      <c r="X67" s="184">
        <v>-75</v>
      </c>
      <c r="Y67" s="184"/>
      <c r="Z67" s="185"/>
      <c r="AA67" s="42"/>
      <c r="AB67" s="180" t="s">
        <v>454</v>
      </c>
      <c r="AC67" s="181">
        <v>-75</v>
      </c>
      <c r="AD67" s="186">
        <v>-75</v>
      </c>
      <c r="AE67" s="186"/>
      <c r="AF67" s="187"/>
      <c r="AG67" s="42"/>
      <c r="AH67" s="177" t="s">
        <v>454</v>
      </c>
      <c r="AI67" s="183">
        <v>-75</v>
      </c>
      <c r="AJ67" s="184">
        <v>-75</v>
      </c>
      <c r="AK67" s="184"/>
      <c r="AL67" s="185">
        <v>-75</v>
      </c>
      <c r="AM67" s="42"/>
      <c r="AN67" s="180" t="s">
        <v>454</v>
      </c>
      <c r="AO67" s="181">
        <v>-75</v>
      </c>
      <c r="AP67" s="181">
        <v>-75</v>
      </c>
      <c r="AQ67" s="181"/>
      <c r="AR67" s="182">
        <v>-75</v>
      </c>
      <c r="AT67" s="180" t="s">
        <v>454</v>
      </c>
      <c r="AU67" s="181">
        <f>VLOOKUP($AT67,[1]Scn3!Scn3_Q3_LR,MATCH(AU$6,[1]!Scn_CH,0),0)</f>
        <v>-37.5</v>
      </c>
      <c r="AV67" s="181">
        <f>VLOOKUP($AT67,[1]Scn3!Scn3_Q3_LR,MATCH(AV$6,[1]!Scn_CH,0),0)</f>
        <v>-30</v>
      </c>
      <c r="AW67" s="181">
        <f>VLOOKUP($AT67,[1]Scn3!Scn3_Q3_LR,MATCH(AW$6,[1]!Scn_CH,0),0)</f>
        <v>0</v>
      </c>
      <c r="AX67" s="182">
        <f>VLOOKUP($AT67,[1]Scn3!Scn3_Q3_LR,MATCH(AX$6,[1]!Scn_CH,0),0)</f>
        <v>-14.999999999999996</v>
      </c>
      <c r="AZ67" s="241" t="s">
        <v>454</v>
      </c>
      <c r="BA67" s="242"/>
      <c r="BB67" s="242"/>
      <c r="BC67" s="242"/>
      <c r="BD67" s="243"/>
      <c r="BF67" s="241" t="s">
        <v>454</v>
      </c>
      <c r="BG67" s="242"/>
      <c r="BH67" s="242"/>
      <c r="BI67" s="242"/>
      <c r="BJ67" s="243"/>
    </row>
    <row r="68" spans="4:62" x14ac:dyDescent="0.2">
      <c r="D68" s="131" t="s">
        <v>455</v>
      </c>
      <c r="E68" s="181">
        <f ca="1">IF(K68*Q68*E$112&lt;'Summary Results'!M$2,'Summary Results'!M$2/E$112,K68*Q68)</f>
        <v>-37.5</v>
      </c>
      <c r="F68" s="181">
        <f ca="1">IF(L68*R68*F$112&lt;'Summary Results'!N$2,'Summary Results'!N$2/F$112,L68*R68)</f>
        <v>-30</v>
      </c>
      <c r="G68" s="181">
        <f ca="1">IF(M68*S68*G$112&lt;'Summary Results'!O$2,'Summary Results'!O$2/G$112,M68*S68)</f>
        <v>0</v>
      </c>
      <c r="H68" s="182">
        <f ca="1">IF(N68*T68*H$112&lt;'Summary Results'!P$2,'Summary Results'!P$2/H$112,N68*T68)</f>
        <v>-14.999999999999996</v>
      </c>
      <c r="I68" s="42"/>
      <c r="J68" s="177" t="s">
        <v>455</v>
      </c>
      <c r="K68" s="178">
        <f t="shared" ca="1" si="3"/>
        <v>1</v>
      </c>
      <c r="L68" s="178">
        <f t="shared" ca="1" si="0"/>
        <v>1</v>
      </c>
      <c r="M68" s="178">
        <f t="shared" ca="1" si="1"/>
        <v>1</v>
      </c>
      <c r="N68" s="179">
        <f t="shared" ca="1" si="2"/>
        <v>1</v>
      </c>
      <c r="O68" s="42"/>
      <c r="P68" s="180" t="s">
        <v>455</v>
      </c>
      <c r="Q68" s="181">
        <f ca="1"/>
        <v>-37.5</v>
      </c>
      <c r="R68" s="181">
        <f ca="1"/>
        <v>-30</v>
      </c>
      <c r="S68" s="181">
        <f ca="1"/>
        <v>0</v>
      </c>
      <c r="T68" s="182">
        <f ca="1"/>
        <v>-14.999999999999996</v>
      </c>
      <c r="U68" s="42"/>
      <c r="V68" s="177" t="s">
        <v>455</v>
      </c>
      <c r="W68" s="183"/>
      <c r="X68" s="184"/>
      <c r="Y68" s="184"/>
      <c r="Z68" s="185">
        <v>-75</v>
      </c>
      <c r="AA68" s="42"/>
      <c r="AB68" s="180" t="s">
        <v>455</v>
      </c>
      <c r="AC68" s="181">
        <v>-75</v>
      </c>
      <c r="AD68" s="186"/>
      <c r="AE68" s="186"/>
      <c r="AF68" s="187">
        <v>-75</v>
      </c>
      <c r="AG68" s="42"/>
      <c r="AH68" s="177" t="s">
        <v>455</v>
      </c>
      <c r="AI68" s="183">
        <v>-75</v>
      </c>
      <c r="AJ68" s="184"/>
      <c r="AK68" s="184"/>
      <c r="AL68" s="185">
        <v>-75</v>
      </c>
      <c r="AM68" s="42"/>
      <c r="AN68" s="180" t="s">
        <v>455</v>
      </c>
      <c r="AO68" s="181">
        <v>-75</v>
      </c>
      <c r="AP68" s="181">
        <v>-75</v>
      </c>
      <c r="AQ68" s="181"/>
      <c r="AR68" s="182">
        <v>-75</v>
      </c>
      <c r="AT68" s="180" t="s">
        <v>455</v>
      </c>
      <c r="AU68" s="181">
        <f>VLOOKUP($AT68,[1]Scn3!Scn3_Q3_LR,MATCH(AU$6,[1]!Scn_CH,0),0)</f>
        <v>-37.5</v>
      </c>
      <c r="AV68" s="181">
        <f>VLOOKUP($AT68,[1]Scn3!Scn3_Q3_LR,MATCH(AV$6,[1]!Scn_CH,0),0)</f>
        <v>-30</v>
      </c>
      <c r="AW68" s="181">
        <f>VLOOKUP($AT68,[1]Scn3!Scn3_Q3_LR,MATCH(AW$6,[1]!Scn_CH,0),0)</f>
        <v>0</v>
      </c>
      <c r="AX68" s="182">
        <f>VLOOKUP($AT68,[1]Scn3!Scn3_Q3_LR,MATCH(AX$6,[1]!Scn_CH,0),0)</f>
        <v>-14.999999999999996</v>
      </c>
      <c r="AZ68" s="241" t="s">
        <v>455</v>
      </c>
      <c r="BA68" s="242"/>
      <c r="BB68" s="242"/>
      <c r="BC68" s="242"/>
      <c r="BD68" s="243"/>
      <c r="BF68" s="241" t="s">
        <v>455</v>
      </c>
      <c r="BG68" s="242"/>
      <c r="BH68" s="242"/>
      <c r="BI68" s="242"/>
      <c r="BJ68" s="243"/>
    </row>
    <row r="69" spans="4:62" x14ac:dyDescent="0.2">
      <c r="D69" s="131" t="s">
        <v>456</v>
      </c>
      <c r="E69" s="181">
        <f ca="1">IF(K69*Q69*E$112&lt;'Summary Results'!M$2,'Summary Results'!M$2/E$112,K69*Q69)</f>
        <v>-37.5</v>
      </c>
      <c r="F69" s="181">
        <f ca="1">IF(L69*R69*F$112&lt;'Summary Results'!N$2,'Summary Results'!N$2/F$112,L69*R69)</f>
        <v>-30</v>
      </c>
      <c r="G69" s="181">
        <f ca="1">IF(M69*S69*G$112&lt;'Summary Results'!O$2,'Summary Results'!O$2/G$112,M69*S69)</f>
        <v>0</v>
      </c>
      <c r="H69" s="182">
        <f ca="1">IF(N69*T69*H$112&lt;'Summary Results'!P$2,'Summary Results'!P$2/H$112,N69*T69)</f>
        <v>-14.999999999999996</v>
      </c>
      <c r="I69" s="42"/>
      <c r="J69" s="177" t="s">
        <v>456</v>
      </c>
      <c r="K69" s="178">
        <f t="shared" ca="1" si="3"/>
        <v>1</v>
      </c>
      <c r="L69" s="178">
        <f t="shared" ca="1" si="0"/>
        <v>1</v>
      </c>
      <c r="M69" s="178">
        <f t="shared" ca="1" si="1"/>
        <v>1</v>
      </c>
      <c r="N69" s="179">
        <f t="shared" ca="1" si="2"/>
        <v>1</v>
      </c>
      <c r="O69" s="42"/>
      <c r="P69" s="180" t="s">
        <v>456</v>
      </c>
      <c r="Q69" s="181">
        <f ca="1"/>
        <v>-37.5</v>
      </c>
      <c r="R69" s="181">
        <f ca="1"/>
        <v>-30</v>
      </c>
      <c r="S69" s="181">
        <f ca="1"/>
        <v>0</v>
      </c>
      <c r="T69" s="182">
        <f ca="1"/>
        <v>-14.999999999999996</v>
      </c>
      <c r="U69" s="42"/>
      <c r="V69" s="177" t="s">
        <v>456</v>
      </c>
      <c r="W69" s="183"/>
      <c r="X69" s="184">
        <v>-75</v>
      </c>
      <c r="Y69" s="184"/>
      <c r="Z69" s="185"/>
      <c r="AA69" s="42"/>
      <c r="AB69" s="180" t="s">
        <v>456</v>
      </c>
      <c r="AC69" s="181">
        <v>-75</v>
      </c>
      <c r="AD69" s="186">
        <v>-75</v>
      </c>
      <c r="AE69" s="186"/>
      <c r="AF69" s="187"/>
      <c r="AG69" s="42"/>
      <c r="AH69" s="177" t="s">
        <v>456</v>
      </c>
      <c r="AI69" s="183">
        <v>-75</v>
      </c>
      <c r="AJ69" s="184">
        <v>-75</v>
      </c>
      <c r="AK69" s="184"/>
      <c r="AL69" s="185">
        <v>-75</v>
      </c>
      <c r="AM69" s="42"/>
      <c r="AN69" s="180" t="s">
        <v>456</v>
      </c>
      <c r="AO69" s="181">
        <v>-75</v>
      </c>
      <c r="AP69" s="181">
        <v>-75</v>
      </c>
      <c r="AQ69" s="181"/>
      <c r="AR69" s="182">
        <v>-75</v>
      </c>
      <c r="AT69" s="180" t="s">
        <v>456</v>
      </c>
      <c r="AU69" s="181">
        <f>VLOOKUP($AT69,[1]Scn3!Scn3_Q3_LR,MATCH(AU$6,[1]!Scn_CH,0),0)</f>
        <v>-37.5</v>
      </c>
      <c r="AV69" s="181">
        <f>VLOOKUP($AT69,[1]Scn3!Scn3_Q3_LR,MATCH(AV$6,[1]!Scn_CH,0),0)</f>
        <v>-30</v>
      </c>
      <c r="AW69" s="181">
        <f>VLOOKUP($AT69,[1]Scn3!Scn3_Q3_LR,MATCH(AW$6,[1]!Scn_CH,0),0)</f>
        <v>0</v>
      </c>
      <c r="AX69" s="182">
        <f>VLOOKUP($AT69,[1]Scn3!Scn3_Q3_LR,MATCH(AX$6,[1]!Scn_CH,0),0)</f>
        <v>-14.999999999999996</v>
      </c>
      <c r="AZ69" s="241" t="s">
        <v>456</v>
      </c>
      <c r="BA69" s="242"/>
      <c r="BB69" s="242"/>
      <c r="BC69" s="242"/>
      <c r="BD69" s="243"/>
      <c r="BF69" s="241" t="s">
        <v>456</v>
      </c>
      <c r="BG69" s="242"/>
      <c r="BH69" s="242"/>
      <c r="BI69" s="242"/>
      <c r="BJ69" s="243"/>
    </row>
    <row r="70" spans="4:62" x14ac:dyDescent="0.2">
      <c r="D70" s="131" t="s">
        <v>457</v>
      </c>
      <c r="E70" s="181">
        <f ca="1">IF(K70*Q70*E$112&lt;'Summary Results'!M$2,'Summary Results'!M$2/E$112,K70*Q70)</f>
        <v>-37.5</v>
      </c>
      <c r="F70" s="181">
        <f ca="1">IF(L70*R70*F$112&lt;'Summary Results'!N$2,'Summary Results'!N$2/F$112,L70*R70)</f>
        <v>-30</v>
      </c>
      <c r="G70" s="181">
        <f ca="1">IF(M70*S70*G$112&lt;'Summary Results'!O$2,'Summary Results'!O$2/G$112,M70*S70)</f>
        <v>0</v>
      </c>
      <c r="H70" s="182">
        <f ca="1">IF(N70*T70*H$112&lt;'Summary Results'!P$2,'Summary Results'!P$2/H$112,N70*T70)</f>
        <v>-14.999999999999996</v>
      </c>
      <c r="I70" s="42"/>
      <c r="J70" s="177" t="s">
        <v>457</v>
      </c>
      <c r="K70" s="178">
        <f t="shared" ca="1" si="3"/>
        <v>1</v>
      </c>
      <c r="L70" s="178">
        <f t="shared" ca="1" si="0"/>
        <v>1</v>
      </c>
      <c r="M70" s="178">
        <f t="shared" ca="1" si="1"/>
        <v>1</v>
      </c>
      <c r="N70" s="179">
        <f t="shared" ca="1" si="2"/>
        <v>1</v>
      </c>
      <c r="O70" s="42"/>
      <c r="P70" s="180" t="s">
        <v>457</v>
      </c>
      <c r="Q70" s="181">
        <f ca="1"/>
        <v>-37.5</v>
      </c>
      <c r="R70" s="181">
        <f ca="1"/>
        <v>-30</v>
      </c>
      <c r="S70" s="181">
        <f ca="1"/>
        <v>0</v>
      </c>
      <c r="T70" s="182">
        <f ca="1"/>
        <v>-14.999999999999996</v>
      </c>
      <c r="U70" s="42"/>
      <c r="V70" s="177" t="s">
        <v>457</v>
      </c>
      <c r="W70" s="183"/>
      <c r="X70" s="184">
        <v>-75</v>
      </c>
      <c r="Y70" s="184"/>
      <c r="Z70" s="185"/>
      <c r="AA70" s="42"/>
      <c r="AB70" s="180" t="s">
        <v>457</v>
      </c>
      <c r="AC70" s="181">
        <v>-75</v>
      </c>
      <c r="AD70" s="186">
        <v>-75</v>
      </c>
      <c r="AE70" s="186"/>
      <c r="AF70" s="187"/>
      <c r="AG70" s="42"/>
      <c r="AH70" s="177" t="s">
        <v>457</v>
      </c>
      <c r="AI70" s="183">
        <v>-75</v>
      </c>
      <c r="AJ70" s="184">
        <v>-75</v>
      </c>
      <c r="AK70" s="184"/>
      <c r="AL70" s="185">
        <v>-75</v>
      </c>
      <c r="AM70" s="42"/>
      <c r="AN70" s="180" t="s">
        <v>457</v>
      </c>
      <c r="AO70" s="181">
        <v>-75</v>
      </c>
      <c r="AP70" s="181">
        <v>-75</v>
      </c>
      <c r="AQ70" s="181"/>
      <c r="AR70" s="182">
        <v>-75</v>
      </c>
      <c r="AT70" s="180" t="s">
        <v>457</v>
      </c>
      <c r="AU70" s="181">
        <f>VLOOKUP($AT70,[1]Scn3!Scn3_Q3_LR,MATCH(AU$6,[1]!Scn_CH,0),0)</f>
        <v>-37.5</v>
      </c>
      <c r="AV70" s="181">
        <f>VLOOKUP($AT70,[1]Scn3!Scn3_Q3_LR,MATCH(AV$6,[1]!Scn_CH,0),0)</f>
        <v>-30</v>
      </c>
      <c r="AW70" s="181">
        <f>VLOOKUP($AT70,[1]Scn3!Scn3_Q3_LR,MATCH(AW$6,[1]!Scn_CH,0),0)</f>
        <v>0</v>
      </c>
      <c r="AX70" s="182">
        <f>VLOOKUP($AT70,[1]Scn3!Scn3_Q3_LR,MATCH(AX$6,[1]!Scn_CH,0),0)</f>
        <v>-14.999999999999996</v>
      </c>
      <c r="AZ70" s="241" t="s">
        <v>457</v>
      </c>
      <c r="BA70" s="242"/>
      <c r="BB70" s="242"/>
      <c r="BC70" s="242"/>
      <c r="BD70" s="243"/>
      <c r="BF70" s="241" t="s">
        <v>457</v>
      </c>
      <c r="BG70" s="242"/>
      <c r="BH70" s="242"/>
      <c r="BI70" s="242"/>
      <c r="BJ70" s="243"/>
    </row>
    <row r="71" spans="4:62" x14ac:dyDescent="0.2">
      <c r="D71" s="131" t="s">
        <v>458</v>
      </c>
      <c r="E71" s="181">
        <f ca="1">IF(K71*Q71*E$112&lt;'Summary Results'!M$2,'Summary Results'!M$2/E$112,K71*Q71)</f>
        <v>-37.5</v>
      </c>
      <c r="F71" s="181">
        <f ca="1">IF(L71*R71*F$112&lt;'Summary Results'!N$2,'Summary Results'!N$2/F$112,L71*R71)</f>
        <v>-30</v>
      </c>
      <c r="G71" s="181">
        <f ca="1">IF(M71*S71*G$112&lt;'Summary Results'!O$2,'Summary Results'!O$2/G$112,M71*S71)</f>
        <v>0</v>
      </c>
      <c r="H71" s="182">
        <f ca="1">IF(N71*T71*H$112&lt;'Summary Results'!P$2,'Summary Results'!P$2/H$112,N71*T71)</f>
        <v>-14.999999999999996</v>
      </c>
      <c r="I71" s="42"/>
      <c r="J71" s="177" t="s">
        <v>458</v>
      </c>
      <c r="K71" s="178">
        <f t="shared" ca="1" si="3"/>
        <v>1</v>
      </c>
      <c r="L71" s="178">
        <f t="shared" ref="L71:L110" ca="1" si="4">IF(R71&gt;0,IF(F$112&lt;&gt;0,1/F$112,1),1)</f>
        <v>1</v>
      </c>
      <c r="M71" s="178">
        <f t="shared" ref="M71:M110" ca="1" si="5">IF(S71&gt;0,IF(G$112&lt;&gt;0,1/G$112,1),1)</f>
        <v>1</v>
      </c>
      <c r="N71" s="179">
        <f t="shared" ref="N71:N110" ca="1" si="6">IF(T71&gt;0,IF(H$112&lt;&gt;0,1/H$112,1),1)</f>
        <v>1</v>
      </c>
      <c r="O71" s="42"/>
      <c r="P71" s="180" t="s">
        <v>458</v>
      </c>
      <c r="Q71" s="181">
        <f ca="1"/>
        <v>-37.5</v>
      </c>
      <c r="R71" s="181">
        <f ca="1"/>
        <v>-30</v>
      </c>
      <c r="S71" s="181">
        <f ca="1"/>
        <v>0</v>
      </c>
      <c r="T71" s="182">
        <f ca="1"/>
        <v>-14.999999999999996</v>
      </c>
      <c r="U71" s="42"/>
      <c r="V71" s="177" t="s">
        <v>458</v>
      </c>
      <c r="W71" s="183"/>
      <c r="X71" s="184"/>
      <c r="Y71" s="184"/>
      <c r="Z71" s="185">
        <v>-75</v>
      </c>
      <c r="AA71" s="42"/>
      <c r="AB71" s="180" t="s">
        <v>458</v>
      </c>
      <c r="AC71" s="181">
        <v>-75</v>
      </c>
      <c r="AD71" s="186"/>
      <c r="AE71" s="186"/>
      <c r="AF71" s="187">
        <v>-75</v>
      </c>
      <c r="AG71" s="42"/>
      <c r="AH71" s="177" t="s">
        <v>458</v>
      </c>
      <c r="AI71" s="183">
        <v>-75</v>
      </c>
      <c r="AJ71" s="184"/>
      <c r="AK71" s="184"/>
      <c r="AL71" s="185">
        <v>-75</v>
      </c>
      <c r="AM71" s="42"/>
      <c r="AN71" s="180" t="s">
        <v>458</v>
      </c>
      <c r="AO71" s="181">
        <v>-75</v>
      </c>
      <c r="AP71" s="181">
        <v>-75</v>
      </c>
      <c r="AQ71" s="181"/>
      <c r="AR71" s="182">
        <v>-75</v>
      </c>
      <c r="AT71" s="180" t="s">
        <v>458</v>
      </c>
      <c r="AU71" s="181">
        <f>VLOOKUP($AT71,[1]Scn3!Scn3_Q3_LR,MATCH(AU$6,[1]!Scn_CH,0),0)</f>
        <v>-37.5</v>
      </c>
      <c r="AV71" s="181">
        <f>VLOOKUP($AT71,[1]Scn3!Scn3_Q3_LR,MATCH(AV$6,[1]!Scn_CH,0),0)</f>
        <v>-30</v>
      </c>
      <c r="AW71" s="181">
        <f>VLOOKUP($AT71,[1]Scn3!Scn3_Q3_LR,MATCH(AW$6,[1]!Scn_CH,0),0)</f>
        <v>0</v>
      </c>
      <c r="AX71" s="182">
        <f>VLOOKUP($AT71,[1]Scn3!Scn3_Q3_LR,MATCH(AX$6,[1]!Scn_CH,0),0)</f>
        <v>-14.999999999999996</v>
      </c>
      <c r="AZ71" s="241" t="s">
        <v>458</v>
      </c>
      <c r="BA71" s="242"/>
      <c r="BB71" s="242"/>
      <c r="BC71" s="242"/>
      <c r="BD71" s="243"/>
      <c r="BF71" s="241" t="s">
        <v>458</v>
      </c>
      <c r="BG71" s="242"/>
      <c r="BH71" s="242"/>
      <c r="BI71" s="242"/>
      <c r="BJ71" s="243"/>
    </row>
    <row r="72" spans="4:62" x14ac:dyDescent="0.2">
      <c r="D72" s="131" t="s">
        <v>459</v>
      </c>
      <c r="E72" s="181">
        <f ca="1">IF(K72*Q72*E$112&lt;'Summary Results'!M$2,'Summary Results'!M$2/E$112,K72*Q72)</f>
        <v>-37.5</v>
      </c>
      <c r="F72" s="181">
        <f ca="1">IF(L72*R72*F$112&lt;'Summary Results'!N$2,'Summary Results'!N$2/F$112,L72*R72)</f>
        <v>-30</v>
      </c>
      <c r="G72" s="181">
        <f ca="1">IF(M72*S72*G$112&lt;'Summary Results'!O$2,'Summary Results'!O$2/G$112,M72*S72)</f>
        <v>0</v>
      </c>
      <c r="H72" s="182">
        <f ca="1">IF(N72*T72*H$112&lt;'Summary Results'!P$2,'Summary Results'!P$2/H$112,N72*T72)</f>
        <v>-14.999999999999996</v>
      </c>
      <c r="I72" s="42"/>
      <c r="J72" s="177" t="s">
        <v>459</v>
      </c>
      <c r="K72" s="178">
        <f t="shared" ref="K72:K110" ca="1" si="7">IF(Q72&gt;0,IF(E$112&lt;&gt;0,1/E$112,1),1)</f>
        <v>1</v>
      </c>
      <c r="L72" s="178">
        <f t="shared" ca="1" si="4"/>
        <v>1</v>
      </c>
      <c r="M72" s="178">
        <f t="shared" ca="1" si="5"/>
        <v>1</v>
      </c>
      <c r="N72" s="179">
        <f t="shared" ca="1" si="6"/>
        <v>1</v>
      </c>
      <c r="O72" s="42"/>
      <c r="P72" s="180" t="s">
        <v>459</v>
      </c>
      <c r="Q72" s="181">
        <f ca="1"/>
        <v>-37.5</v>
      </c>
      <c r="R72" s="181">
        <f ca="1"/>
        <v>-30</v>
      </c>
      <c r="S72" s="181">
        <f ca="1"/>
        <v>0</v>
      </c>
      <c r="T72" s="182">
        <f ca="1"/>
        <v>-14.999999999999996</v>
      </c>
      <c r="U72" s="42"/>
      <c r="V72" s="177" t="s">
        <v>459</v>
      </c>
      <c r="W72" s="183"/>
      <c r="X72" s="184">
        <v>-75</v>
      </c>
      <c r="Y72" s="184"/>
      <c r="Z72" s="185"/>
      <c r="AA72" s="42"/>
      <c r="AB72" s="180" t="s">
        <v>459</v>
      </c>
      <c r="AC72" s="181">
        <v>-75</v>
      </c>
      <c r="AD72" s="186">
        <v>-75</v>
      </c>
      <c r="AE72" s="186"/>
      <c r="AF72" s="187"/>
      <c r="AG72" s="42"/>
      <c r="AH72" s="177" t="s">
        <v>459</v>
      </c>
      <c r="AI72" s="183">
        <v>-75</v>
      </c>
      <c r="AJ72" s="184">
        <v>-75</v>
      </c>
      <c r="AK72" s="184"/>
      <c r="AL72" s="185">
        <v>-75</v>
      </c>
      <c r="AM72" s="42"/>
      <c r="AN72" s="180" t="s">
        <v>459</v>
      </c>
      <c r="AO72" s="181">
        <v>-75</v>
      </c>
      <c r="AP72" s="181">
        <v>-75</v>
      </c>
      <c r="AQ72" s="181"/>
      <c r="AR72" s="182">
        <v>-75</v>
      </c>
      <c r="AT72" s="180" t="s">
        <v>459</v>
      </c>
      <c r="AU72" s="181">
        <f>VLOOKUP($AT72,[1]Scn3!Scn3_Q3_LR,MATCH(AU$6,[1]!Scn_CH,0),0)</f>
        <v>-37.5</v>
      </c>
      <c r="AV72" s="181">
        <f>VLOOKUP($AT72,[1]Scn3!Scn3_Q3_LR,MATCH(AV$6,[1]!Scn_CH,0),0)</f>
        <v>-30</v>
      </c>
      <c r="AW72" s="181">
        <f>VLOOKUP($AT72,[1]Scn3!Scn3_Q3_LR,MATCH(AW$6,[1]!Scn_CH,0),0)</f>
        <v>0</v>
      </c>
      <c r="AX72" s="182">
        <f>VLOOKUP($AT72,[1]Scn3!Scn3_Q3_LR,MATCH(AX$6,[1]!Scn_CH,0),0)</f>
        <v>-14.999999999999996</v>
      </c>
      <c r="AZ72" s="241" t="s">
        <v>459</v>
      </c>
      <c r="BA72" s="242"/>
      <c r="BB72" s="242"/>
      <c r="BC72" s="242"/>
      <c r="BD72" s="243"/>
      <c r="BF72" s="241" t="s">
        <v>459</v>
      </c>
      <c r="BG72" s="242"/>
      <c r="BH72" s="242"/>
      <c r="BI72" s="242"/>
      <c r="BJ72" s="243"/>
    </row>
    <row r="73" spans="4:62" x14ac:dyDescent="0.2">
      <c r="D73" s="131" t="s">
        <v>460</v>
      </c>
      <c r="E73" s="181">
        <f ca="1">IF(K73*Q73*E$112&lt;'Summary Results'!M$2,'Summary Results'!M$2/E$112,K73*Q73)</f>
        <v>-37.5</v>
      </c>
      <c r="F73" s="181">
        <f ca="1">IF(L73*R73*F$112&lt;'Summary Results'!N$2,'Summary Results'!N$2/F$112,L73*R73)</f>
        <v>-30</v>
      </c>
      <c r="G73" s="181">
        <f ca="1">IF(M73*S73*G$112&lt;'Summary Results'!O$2,'Summary Results'!O$2/G$112,M73*S73)</f>
        <v>0</v>
      </c>
      <c r="H73" s="182">
        <f ca="1">IF(N73*T73*H$112&lt;'Summary Results'!P$2,'Summary Results'!P$2/H$112,N73*T73)</f>
        <v>-14.999999999999996</v>
      </c>
      <c r="I73" s="42"/>
      <c r="J73" s="177" t="s">
        <v>460</v>
      </c>
      <c r="K73" s="178">
        <f t="shared" ca="1" si="7"/>
        <v>1</v>
      </c>
      <c r="L73" s="178">
        <f t="shared" ca="1" si="4"/>
        <v>1</v>
      </c>
      <c r="M73" s="178">
        <f t="shared" ca="1" si="5"/>
        <v>1</v>
      </c>
      <c r="N73" s="179">
        <f t="shared" ca="1" si="6"/>
        <v>1</v>
      </c>
      <c r="O73" s="42"/>
      <c r="P73" s="180" t="s">
        <v>460</v>
      </c>
      <c r="Q73" s="181">
        <f ca="1"/>
        <v>-37.5</v>
      </c>
      <c r="R73" s="181">
        <f ca="1"/>
        <v>-30</v>
      </c>
      <c r="S73" s="181">
        <f ca="1"/>
        <v>0</v>
      </c>
      <c r="T73" s="182">
        <f ca="1"/>
        <v>-14.999999999999996</v>
      </c>
      <c r="U73" s="42"/>
      <c r="V73" s="177" t="s">
        <v>460</v>
      </c>
      <c r="W73" s="183"/>
      <c r="X73" s="184"/>
      <c r="Y73" s="184"/>
      <c r="Z73" s="185">
        <v>-75</v>
      </c>
      <c r="AA73" s="42"/>
      <c r="AB73" s="180" t="s">
        <v>460</v>
      </c>
      <c r="AC73" s="181">
        <v>-75</v>
      </c>
      <c r="AD73" s="186"/>
      <c r="AE73" s="186"/>
      <c r="AF73" s="187">
        <v>-75</v>
      </c>
      <c r="AG73" s="42"/>
      <c r="AH73" s="177" t="s">
        <v>460</v>
      </c>
      <c r="AI73" s="183">
        <v>-75</v>
      </c>
      <c r="AJ73" s="184"/>
      <c r="AK73" s="184"/>
      <c r="AL73" s="185">
        <v>-75</v>
      </c>
      <c r="AM73" s="42"/>
      <c r="AN73" s="180" t="s">
        <v>460</v>
      </c>
      <c r="AO73" s="181">
        <v>-75</v>
      </c>
      <c r="AP73" s="181">
        <v>-75</v>
      </c>
      <c r="AQ73" s="181"/>
      <c r="AR73" s="182">
        <v>-75</v>
      </c>
      <c r="AT73" s="180" t="s">
        <v>460</v>
      </c>
      <c r="AU73" s="181">
        <f>VLOOKUP($AT73,[1]Scn3!Scn3_Q3_LR,MATCH(AU$6,[1]!Scn_CH,0),0)</f>
        <v>-37.5</v>
      </c>
      <c r="AV73" s="181">
        <f>VLOOKUP($AT73,[1]Scn3!Scn3_Q3_LR,MATCH(AV$6,[1]!Scn_CH,0),0)</f>
        <v>-30</v>
      </c>
      <c r="AW73" s="181">
        <f>VLOOKUP($AT73,[1]Scn3!Scn3_Q3_LR,MATCH(AW$6,[1]!Scn_CH,0),0)</f>
        <v>0</v>
      </c>
      <c r="AX73" s="182">
        <f>VLOOKUP($AT73,[1]Scn3!Scn3_Q3_LR,MATCH(AX$6,[1]!Scn_CH,0),0)</f>
        <v>-14.999999999999996</v>
      </c>
      <c r="AZ73" s="241" t="s">
        <v>460</v>
      </c>
      <c r="BA73" s="242"/>
      <c r="BB73" s="242"/>
      <c r="BC73" s="242"/>
      <c r="BD73" s="243"/>
      <c r="BF73" s="241" t="s">
        <v>460</v>
      </c>
      <c r="BG73" s="242"/>
      <c r="BH73" s="242"/>
      <c r="BI73" s="242"/>
      <c r="BJ73" s="243"/>
    </row>
    <row r="74" spans="4:62" x14ac:dyDescent="0.2">
      <c r="D74" s="131" t="s">
        <v>461</v>
      </c>
      <c r="E74" s="181">
        <f ca="1">IF(K74*Q74*E$112&lt;'Summary Results'!M$2,'Summary Results'!M$2/E$112,K74*Q74)</f>
        <v>-37.5</v>
      </c>
      <c r="F74" s="181">
        <f ca="1">IF(L74*R74*F$112&lt;'Summary Results'!N$2,'Summary Results'!N$2/F$112,L74*R74)</f>
        <v>-30</v>
      </c>
      <c r="G74" s="181">
        <f ca="1">IF(M74*S74*G$112&lt;'Summary Results'!O$2,'Summary Results'!O$2/G$112,M74*S74)</f>
        <v>0</v>
      </c>
      <c r="H74" s="182">
        <f ca="1">IF(N74*T74*H$112&lt;'Summary Results'!P$2,'Summary Results'!P$2/H$112,N74*T74)</f>
        <v>-14.999999999999996</v>
      </c>
      <c r="I74" s="42"/>
      <c r="J74" s="177" t="s">
        <v>461</v>
      </c>
      <c r="K74" s="178">
        <f t="shared" ca="1" si="7"/>
        <v>1</v>
      </c>
      <c r="L74" s="178">
        <f t="shared" ca="1" si="4"/>
        <v>1</v>
      </c>
      <c r="M74" s="178">
        <f t="shared" ca="1" si="5"/>
        <v>1</v>
      </c>
      <c r="N74" s="179">
        <f t="shared" ca="1" si="6"/>
        <v>1</v>
      </c>
      <c r="O74" s="42"/>
      <c r="P74" s="180" t="s">
        <v>461</v>
      </c>
      <c r="Q74" s="181">
        <f ca="1"/>
        <v>-37.5</v>
      </c>
      <c r="R74" s="181">
        <f ca="1"/>
        <v>-30</v>
      </c>
      <c r="S74" s="181">
        <f ca="1"/>
        <v>0</v>
      </c>
      <c r="T74" s="182">
        <f ca="1"/>
        <v>-14.999999999999996</v>
      </c>
      <c r="U74" s="42"/>
      <c r="V74" s="177" t="s">
        <v>461</v>
      </c>
      <c r="W74" s="183"/>
      <c r="X74" s="184">
        <v>-75</v>
      </c>
      <c r="Y74" s="184"/>
      <c r="Z74" s="185"/>
      <c r="AA74" s="42"/>
      <c r="AB74" s="180" t="s">
        <v>461</v>
      </c>
      <c r="AC74" s="181">
        <v>-75</v>
      </c>
      <c r="AD74" s="186">
        <v>-75</v>
      </c>
      <c r="AE74" s="186"/>
      <c r="AF74" s="187"/>
      <c r="AG74" s="42"/>
      <c r="AH74" s="177" t="s">
        <v>461</v>
      </c>
      <c r="AI74" s="183">
        <v>-75</v>
      </c>
      <c r="AJ74" s="184">
        <v>-75</v>
      </c>
      <c r="AK74" s="184"/>
      <c r="AL74" s="185">
        <v>-75</v>
      </c>
      <c r="AM74" s="42"/>
      <c r="AN74" s="180" t="s">
        <v>461</v>
      </c>
      <c r="AO74" s="181">
        <v>-75</v>
      </c>
      <c r="AP74" s="181">
        <v>-75</v>
      </c>
      <c r="AQ74" s="181"/>
      <c r="AR74" s="182">
        <v>-75</v>
      </c>
      <c r="AT74" s="180" t="s">
        <v>461</v>
      </c>
      <c r="AU74" s="181">
        <f>VLOOKUP($AT74,[1]Scn3!Scn3_Q3_LR,MATCH(AU$6,[1]!Scn_CH,0),0)</f>
        <v>-37.5</v>
      </c>
      <c r="AV74" s="181">
        <f>VLOOKUP($AT74,[1]Scn3!Scn3_Q3_LR,MATCH(AV$6,[1]!Scn_CH,0),0)</f>
        <v>-30</v>
      </c>
      <c r="AW74" s="181">
        <f>VLOOKUP($AT74,[1]Scn3!Scn3_Q3_LR,MATCH(AW$6,[1]!Scn_CH,0),0)</f>
        <v>0</v>
      </c>
      <c r="AX74" s="182">
        <f>VLOOKUP($AT74,[1]Scn3!Scn3_Q3_LR,MATCH(AX$6,[1]!Scn_CH,0),0)</f>
        <v>-14.999999999999996</v>
      </c>
      <c r="AZ74" s="241" t="s">
        <v>461</v>
      </c>
      <c r="BA74" s="242"/>
      <c r="BB74" s="242"/>
      <c r="BC74" s="242"/>
      <c r="BD74" s="243"/>
      <c r="BF74" s="241" t="s">
        <v>461</v>
      </c>
      <c r="BG74" s="242"/>
      <c r="BH74" s="242"/>
      <c r="BI74" s="242"/>
      <c r="BJ74" s="243"/>
    </row>
    <row r="75" spans="4:62" x14ac:dyDescent="0.2">
      <c r="D75" s="131" t="s">
        <v>462</v>
      </c>
      <c r="E75" s="181">
        <f ca="1">IF(K75*Q75*E$112&lt;'Summary Results'!M$2,'Summary Results'!M$2/E$112,K75*Q75)</f>
        <v>-30</v>
      </c>
      <c r="F75" s="181">
        <f ca="1">IF(L75*R75*F$112&lt;'Summary Results'!N$2,'Summary Results'!N$2/F$112,L75*R75)</f>
        <v>-30</v>
      </c>
      <c r="G75" s="181">
        <f ca="1">IF(M75*S75*G$112&lt;'Summary Results'!O$2,'Summary Results'!O$2/G$112,M75*S75)</f>
        <v>0</v>
      </c>
      <c r="H75" s="182">
        <f ca="1">IF(N75*T75*H$112&lt;'Summary Results'!P$2,'Summary Results'!P$2/H$112,N75*T75)</f>
        <v>-14.999999999999996</v>
      </c>
      <c r="I75" s="42"/>
      <c r="J75" s="177" t="s">
        <v>462</v>
      </c>
      <c r="K75" s="178">
        <f t="shared" ca="1" si="7"/>
        <v>1</v>
      </c>
      <c r="L75" s="178">
        <f t="shared" ca="1" si="4"/>
        <v>1</v>
      </c>
      <c r="M75" s="178">
        <f t="shared" ca="1" si="5"/>
        <v>1</v>
      </c>
      <c r="N75" s="179">
        <f t="shared" ca="1" si="6"/>
        <v>1</v>
      </c>
      <c r="O75" s="42"/>
      <c r="P75" s="180" t="s">
        <v>462</v>
      </c>
      <c r="Q75" s="181">
        <f ca="1"/>
        <v>-30</v>
      </c>
      <c r="R75" s="181">
        <f ca="1"/>
        <v>-30</v>
      </c>
      <c r="S75" s="181">
        <f ca="1"/>
        <v>0</v>
      </c>
      <c r="T75" s="182">
        <f ca="1"/>
        <v>-14.999999999999996</v>
      </c>
      <c r="U75" s="42"/>
      <c r="V75" s="177" t="s">
        <v>462</v>
      </c>
      <c r="W75" s="183">
        <v>-75</v>
      </c>
      <c r="X75" s="184"/>
      <c r="Y75" s="184"/>
      <c r="Z75" s="185"/>
      <c r="AA75" s="42"/>
      <c r="AB75" s="180" t="s">
        <v>462</v>
      </c>
      <c r="AC75" s="181">
        <v>-75</v>
      </c>
      <c r="AD75" s="186"/>
      <c r="AE75" s="186"/>
      <c r="AF75" s="187"/>
      <c r="AG75" s="42"/>
      <c r="AH75" s="177" t="s">
        <v>462</v>
      </c>
      <c r="AI75" s="183">
        <v>-75</v>
      </c>
      <c r="AJ75" s="184"/>
      <c r="AK75" s="184"/>
      <c r="AL75" s="185">
        <v>-75</v>
      </c>
      <c r="AM75" s="42"/>
      <c r="AN75" s="180" t="s">
        <v>462</v>
      </c>
      <c r="AO75" s="181">
        <v>-75</v>
      </c>
      <c r="AP75" s="181">
        <v>-75</v>
      </c>
      <c r="AQ75" s="181"/>
      <c r="AR75" s="182">
        <v>-75</v>
      </c>
      <c r="AT75" s="180" t="s">
        <v>462</v>
      </c>
      <c r="AU75" s="181">
        <f>VLOOKUP($AT75,[1]Scn3!Scn3_Q3_LR,MATCH(AU$6,[1]!Scn_CH,0),0)</f>
        <v>-30</v>
      </c>
      <c r="AV75" s="181">
        <f>VLOOKUP($AT75,[1]Scn3!Scn3_Q3_LR,MATCH(AV$6,[1]!Scn_CH,0),0)</f>
        <v>-30</v>
      </c>
      <c r="AW75" s="181">
        <f>VLOOKUP($AT75,[1]Scn3!Scn3_Q3_LR,MATCH(AW$6,[1]!Scn_CH,0),0)</f>
        <v>0</v>
      </c>
      <c r="AX75" s="182">
        <f>VLOOKUP($AT75,[1]Scn3!Scn3_Q3_LR,MATCH(AX$6,[1]!Scn_CH,0),0)</f>
        <v>-14.999999999999996</v>
      </c>
      <c r="AZ75" s="241" t="s">
        <v>462</v>
      </c>
      <c r="BA75" s="242"/>
      <c r="BB75" s="242"/>
      <c r="BC75" s="242"/>
      <c r="BD75" s="243"/>
      <c r="BF75" s="241" t="s">
        <v>462</v>
      </c>
      <c r="BG75" s="242"/>
      <c r="BH75" s="242"/>
      <c r="BI75" s="242"/>
      <c r="BJ75" s="243"/>
    </row>
    <row r="76" spans="4:62" x14ac:dyDescent="0.2">
      <c r="D76" s="131" t="s">
        <v>463</v>
      </c>
      <c r="E76" s="181">
        <f ca="1">IF(K76*Q76*E$112&lt;'Summary Results'!M$2,'Summary Results'!M$2/E$112,K76*Q76)</f>
        <v>-37.5</v>
      </c>
      <c r="F76" s="181">
        <f ca="1">IF(L76*R76*F$112&lt;'Summary Results'!N$2,'Summary Results'!N$2/F$112,L76*R76)</f>
        <v>-30</v>
      </c>
      <c r="G76" s="181">
        <f ca="1">IF(M76*S76*G$112&lt;'Summary Results'!O$2,'Summary Results'!O$2/G$112,M76*S76)</f>
        <v>0</v>
      </c>
      <c r="H76" s="182">
        <f ca="1">IF(N76*T76*H$112&lt;'Summary Results'!P$2,'Summary Results'!P$2/H$112,N76*T76)</f>
        <v>-14.999999999999996</v>
      </c>
      <c r="I76" s="42"/>
      <c r="J76" s="177" t="s">
        <v>463</v>
      </c>
      <c r="K76" s="178">
        <f t="shared" ca="1" si="7"/>
        <v>1</v>
      </c>
      <c r="L76" s="178">
        <f t="shared" ca="1" si="4"/>
        <v>1</v>
      </c>
      <c r="M76" s="178">
        <f t="shared" ca="1" si="5"/>
        <v>1</v>
      </c>
      <c r="N76" s="179">
        <f t="shared" ca="1" si="6"/>
        <v>1</v>
      </c>
      <c r="O76" s="42"/>
      <c r="P76" s="180" t="s">
        <v>463</v>
      </c>
      <c r="Q76" s="181">
        <f ca="1"/>
        <v>-37.5</v>
      </c>
      <c r="R76" s="181">
        <f ca="1"/>
        <v>-30</v>
      </c>
      <c r="S76" s="181">
        <f ca="1"/>
        <v>0</v>
      </c>
      <c r="T76" s="182">
        <f ca="1"/>
        <v>-14.999999999999996</v>
      </c>
      <c r="U76" s="42"/>
      <c r="V76" s="177" t="s">
        <v>463</v>
      </c>
      <c r="W76" s="183"/>
      <c r="X76" s="184">
        <v>-75</v>
      </c>
      <c r="Y76" s="184"/>
      <c r="Z76" s="185"/>
      <c r="AA76" s="42"/>
      <c r="AB76" s="180" t="s">
        <v>463</v>
      </c>
      <c r="AC76" s="181">
        <v>-75</v>
      </c>
      <c r="AD76" s="186">
        <v>-75</v>
      </c>
      <c r="AE76" s="186"/>
      <c r="AF76" s="187"/>
      <c r="AG76" s="42"/>
      <c r="AH76" s="177" t="s">
        <v>463</v>
      </c>
      <c r="AI76" s="183">
        <v>-75</v>
      </c>
      <c r="AJ76" s="184">
        <v>-75</v>
      </c>
      <c r="AK76" s="184"/>
      <c r="AL76" s="185">
        <v>-75</v>
      </c>
      <c r="AM76" s="42"/>
      <c r="AN76" s="180" t="s">
        <v>463</v>
      </c>
      <c r="AO76" s="181">
        <v>-75</v>
      </c>
      <c r="AP76" s="181">
        <v>-75</v>
      </c>
      <c r="AQ76" s="181"/>
      <c r="AR76" s="182">
        <v>-75</v>
      </c>
      <c r="AT76" s="180" t="s">
        <v>463</v>
      </c>
      <c r="AU76" s="181">
        <f>VLOOKUP($AT76,[1]Scn3!Scn3_Q3_LR,MATCH(AU$6,[1]!Scn_CH,0),0)</f>
        <v>-37.5</v>
      </c>
      <c r="AV76" s="181">
        <f>VLOOKUP($AT76,[1]Scn3!Scn3_Q3_LR,MATCH(AV$6,[1]!Scn_CH,0),0)</f>
        <v>-30</v>
      </c>
      <c r="AW76" s="181">
        <f>VLOOKUP($AT76,[1]Scn3!Scn3_Q3_LR,MATCH(AW$6,[1]!Scn_CH,0),0)</f>
        <v>0</v>
      </c>
      <c r="AX76" s="182">
        <f>VLOOKUP($AT76,[1]Scn3!Scn3_Q3_LR,MATCH(AX$6,[1]!Scn_CH,0),0)</f>
        <v>-14.999999999999996</v>
      </c>
      <c r="AZ76" s="241" t="s">
        <v>463</v>
      </c>
      <c r="BA76" s="242"/>
      <c r="BB76" s="242"/>
      <c r="BC76" s="242"/>
      <c r="BD76" s="243"/>
      <c r="BF76" s="241" t="s">
        <v>463</v>
      </c>
      <c r="BG76" s="242"/>
      <c r="BH76" s="242"/>
      <c r="BI76" s="242"/>
      <c r="BJ76" s="243"/>
    </row>
    <row r="77" spans="4:62" x14ac:dyDescent="0.2">
      <c r="D77" s="131" t="s">
        <v>464</v>
      </c>
      <c r="E77" s="181">
        <f ca="1">IF(K77*Q77*E$112&lt;'Summary Results'!M$2,'Summary Results'!M$2/E$112,K77*Q77)</f>
        <v>-37.5</v>
      </c>
      <c r="F77" s="181">
        <f ca="1">IF(L77*R77*F$112&lt;'Summary Results'!N$2,'Summary Results'!N$2/F$112,L77*R77)</f>
        <v>-30</v>
      </c>
      <c r="G77" s="181">
        <f ca="1">IF(M77*S77*G$112&lt;'Summary Results'!O$2,'Summary Results'!O$2/G$112,M77*S77)</f>
        <v>0</v>
      </c>
      <c r="H77" s="182">
        <f ca="1">IF(N77*T77*H$112&lt;'Summary Results'!P$2,'Summary Results'!P$2/H$112,N77*T77)</f>
        <v>-14.999999999999996</v>
      </c>
      <c r="I77" s="42"/>
      <c r="J77" s="177" t="s">
        <v>464</v>
      </c>
      <c r="K77" s="178">
        <f t="shared" ca="1" si="7"/>
        <v>1</v>
      </c>
      <c r="L77" s="178">
        <f t="shared" ca="1" si="4"/>
        <v>1</v>
      </c>
      <c r="M77" s="178">
        <f t="shared" ca="1" si="5"/>
        <v>1</v>
      </c>
      <c r="N77" s="179">
        <f t="shared" ca="1" si="6"/>
        <v>1</v>
      </c>
      <c r="O77" s="42"/>
      <c r="P77" s="180" t="s">
        <v>464</v>
      </c>
      <c r="Q77" s="181">
        <f ca="1"/>
        <v>-37.5</v>
      </c>
      <c r="R77" s="181">
        <f ca="1"/>
        <v>-30</v>
      </c>
      <c r="S77" s="181">
        <f ca="1"/>
        <v>0</v>
      </c>
      <c r="T77" s="182">
        <f ca="1"/>
        <v>-14.999999999999996</v>
      </c>
      <c r="U77" s="42"/>
      <c r="V77" s="177" t="s">
        <v>464</v>
      </c>
      <c r="W77" s="183"/>
      <c r="X77" s="184">
        <v>-75</v>
      </c>
      <c r="Y77" s="184"/>
      <c r="Z77" s="185"/>
      <c r="AA77" s="42"/>
      <c r="AB77" s="180" t="s">
        <v>464</v>
      </c>
      <c r="AC77" s="181">
        <v>-75</v>
      </c>
      <c r="AD77" s="186">
        <v>-75</v>
      </c>
      <c r="AE77" s="186"/>
      <c r="AF77" s="187"/>
      <c r="AG77" s="42"/>
      <c r="AH77" s="177" t="s">
        <v>464</v>
      </c>
      <c r="AI77" s="183">
        <v>-75</v>
      </c>
      <c r="AJ77" s="184">
        <v>-75</v>
      </c>
      <c r="AK77" s="184"/>
      <c r="AL77" s="185">
        <v>-75</v>
      </c>
      <c r="AM77" s="42"/>
      <c r="AN77" s="180" t="s">
        <v>464</v>
      </c>
      <c r="AO77" s="181">
        <v>-75</v>
      </c>
      <c r="AP77" s="181">
        <v>-75</v>
      </c>
      <c r="AQ77" s="181"/>
      <c r="AR77" s="182">
        <v>-75</v>
      </c>
      <c r="AT77" s="180" t="s">
        <v>464</v>
      </c>
      <c r="AU77" s="181">
        <f>VLOOKUP($AT77,[1]Scn3!Scn3_Q3_LR,MATCH(AU$6,[1]!Scn_CH,0),0)</f>
        <v>-37.5</v>
      </c>
      <c r="AV77" s="181">
        <f>VLOOKUP($AT77,[1]Scn3!Scn3_Q3_LR,MATCH(AV$6,[1]!Scn_CH,0),0)</f>
        <v>-30</v>
      </c>
      <c r="AW77" s="181">
        <f>VLOOKUP($AT77,[1]Scn3!Scn3_Q3_LR,MATCH(AW$6,[1]!Scn_CH,0),0)</f>
        <v>0</v>
      </c>
      <c r="AX77" s="182">
        <f>VLOOKUP($AT77,[1]Scn3!Scn3_Q3_LR,MATCH(AX$6,[1]!Scn_CH,0),0)</f>
        <v>-14.999999999999996</v>
      </c>
      <c r="AZ77" s="241" t="s">
        <v>464</v>
      </c>
      <c r="BA77" s="242"/>
      <c r="BB77" s="242"/>
      <c r="BC77" s="242"/>
      <c r="BD77" s="243"/>
      <c r="BF77" s="241" t="s">
        <v>464</v>
      </c>
      <c r="BG77" s="242"/>
      <c r="BH77" s="242"/>
      <c r="BI77" s="242"/>
      <c r="BJ77" s="243"/>
    </row>
    <row r="78" spans="4:62" x14ac:dyDescent="0.2">
      <c r="D78" s="131" t="s">
        <v>70</v>
      </c>
      <c r="E78" s="181">
        <f ca="1">IF(K78*Q78*E$112&lt;'Summary Results'!M$2,'Summary Results'!M$2/E$112,K78*Q78)</f>
        <v>-30</v>
      </c>
      <c r="F78" s="181">
        <f ca="1">IF(L78*R78*F$112&lt;'Summary Results'!N$2,'Summary Results'!N$2/F$112,L78*R78)</f>
        <v>-30</v>
      </c>
      <c r="G78" s="181">
        <f ca="1">IF(M78*S78*G$112&lt;'Summary Results'!O$2,'Summary Results'!O$2/G$112,M78*S78)</f>
        <v>0</v>
      </c>
      <c r="H78" s="182">
        <f ca="1">IF(N78*T78*H$112&lt;'Summary Results'!P$2,'Summary Results'!P$2/H$112,N78*T78)</f>
        <v>-14.999999999999996</v>
      </c>
      <c r="I78" s="42"/>
      <c r="J78" s="177" t="s">
        <v>70</v>
      </c>
      <c r="K78" s="178">
        <f t="shared" ca="1" si="7"/>
        <v>1</v>
      </c>
      <c r="L78" s="178">
        <f t="shared" ca="1" si="4"/>
        <v>1</v>
      </c>
      <c r="M78" s="178">
        <f t="shared" ca="1" si="5"/>
        <v>1</v>
      </c>
      <c r="N78" s="179">
        <f t="shared" ca="1" si="6"/>
        <v>1</v>
      </c>
      <c r="O78" s="42"/>
      <c r="P78" s="180" t="s">
        <v>70</v>
      </c>
      <c r="Q78" s="181">
        <f ca="1"/>
        <v>-30</v>
      </c>
      <c r="R78" s="181">
        <f ca="1"/>
        <v>-30</v>
      </c>
      <c r="S78" s="181">
        <f ca="1"/>
        <v>0</v>
      </c>
      <c r="T78" s="182">
        <f ca="1"/>
        <v>-14.999999999999996</v>
      </c>
      <c r="U78" s="42"/>
      <c r="V78" s="177" t="s">
        <v>70</v>
      </c>
      <c r="W78" s="183">
        <v>-75</v>
      </c>
      <c r="X78" s="184"/>
      <c r="Y78" s="184"/>
      <c r="Z78" s="185"/>
      <c r="AA78" s="42"/>
      <c r="AB78" s="180" t="s">
        <v>70</v>
      </c>
      <c r="AC78" s="181">
        <v>-75</v>
      </c>
      <c r="AD78" s="186"/>
      <c r="AE78" s="186"/>
      <c r="AF78" s="187"/>
      <c r="AG78" s="42"/>
      <c r="AH78" s="177" t="s">
        <v>70</v>
      </c>
      <c r="AI78" s="183">
        <v>-75</v>
      </c>
      <c r="AJ78" s="184"/>
      <c r="AK78" s="184"/>
      <c r="AL78" s="185">
        <v>-75</v>
      </c>
      <c r="AM78" s="42"/>
      <c r="AN78" s="180" t="s">
        <v>70</v>
      </c>
      <c r="AO78" s="181">
        <v>-75</v>
      </c>
      <c r="AP78" s="181">
        <v>-75</v>
      </c>
      <c r="AQ78" s="181"/>
      <c r="AR78" s="182">
        <v>-75</v>
      </c>
      <c r="AT78" s="180" t="s">
        <v>70</v>
      </c>
      <c r="AU78" s="181">
        <f>VLOOKUP($AT78,[1]Scn3!Scn3_Q3_LR,MATCH(AU$6,[1]!Scn_CH,0),0)</f>
        <v>-30</v>
      </c>
      <c r="AV78" s="181">
        <f>VLOOKUP($AT78,[1]Scn3!Scn3_Q3_LR,MATCH(AV$6,[1]!Scn_CH,0),0)</f>
        <v>-30</v>
      </c>
      <c r="AW78" s="181">
        <f>VLOOKUP($AT78,[1]Scn3!Scn3_Q3_LR,MATCH(AW$6,[1]!Scn_CH,0),0)</f>
        <v>0</v>
      </c>
      <c r="AX78" s="182">
        <f>VLOOKUP($AT78,[1]Scn3!Scn3_Q3_LR,MATCH(AX$6,[1]!Scn_CH,0),0)</f>
        <v>-14.999999999999996</v>
      </c>
      <c r="AZ78" s="241" t="s">
        <v>70</v>
      </c>
      <c r="BA78" s="242"/>
      <c r="BB78" s="242"/>
      <c r="BC78" s="242"/>
      <c r="BD78" s="243"/>
      <c r="BF78" s="241" t="s">
        <v>70</v>
      </c>
      <c r="BG78" s="242"/>
      <c r="BH78" s="242"/>
      <c r="BI78" s="242"/>
      <c r="BJ78" s="243"/>
    </row>
    <row r="79" spans="4:62" x14ac:dyDescent="0.2">
      <c r="D79" s="131" t="s">
        <v>465</v>
      </c>
      <c r="E79" s="181">
        <f ca="1">IF(K79*Q79*E$112&lt;'Summary Results'!M$2,'Summary Results'!M$2/E$112,K79*Q79)</f>
        <v>7.1428571428571432</v>
      </c>
      <c r="F79" s="181">
        <f ca="1">IF(L79*R79*F$112&lt;'Summary Results'!N$2,'Summary Results'!N$2/F$112,L79*R79)</f>
        <v>-26</v>
      </c>
      <c r="G79" s="181">
        <f ca="1">IF(M79*S79*G$112&lt;'Summary Results'!O$2,'Summary Results'!O$2/G$112,M79*S79)</f>
        <v>0</v>
      </c>
      <c r="H79" s="182">
        <f ca="1">IF(N79*T79*H$112&lt;'Summary Results'!P$2,'Summary Results'!P$2/H$112,N79*T79)</f>
        <v>-7.9999999999999982</v>
      </c>
      <c r="I79" s="42"/>
      <c r="J79" s="177" t="s">
        <v>465</v>
      </c>
      <c r="K79" s="178">
        <f t="shared" ca="1" si="7"/>
        <v>0.7142857142857143</v>
      </c>
      <c r="L79" s="178">
        <f t="shared" ca="1" si="4"/>
        <v>1</v>
      </c>
      <c r="M79" s="178">
        <f t="shared" ca="1" si="5"/>
        <v>1</v>
      </c>
      <c r="N79" s="179">
        <f t="shared" ca="1" si="6"/>
        <v>1</v>
      </c>
      <c r="O79" s="42"/>
      <c r="P79" s="180" t="s">
        <v>465</v>
      </c>
      <c r="Q79" s="181">
        <f ca="1"/>
        <v>10</v>
      </c>
      <c r="R79" s="181">
        <f ca="1"/>
        <v>-26</v>
      </c>
      <c r="S79" s="181">
        <f ca="1"/>
        <v>0</v>
      </c>
      <c r="T79" s="182">
        <f ca="1"/>
        <v>-7.9999999999999982</v>
      </c>
      <c r="U79" s="42"/>
      <c r="V79" s="177" t="s">
        <v>465</v>
      </c>
      <c r="W79" s="183"/>
      <c r="X79" s="184">
        <v>-65</v>
      </c>
      <c r="Y79" s="184"/>
      <c r="Z79" s="185"/>
      <c r="AA79" s="42"/>
      <c r="AB79" s="180" t="s">
        <v>465</v>
      </c>
      <c r="AC79" s="181">
        <v>20</v>
      </c>
      <c r="AD79" s="186">
        <v>-65</v>
      </c>
      <c r="AE79" s="186"/>
      <c r="AF79" s="187"/>
      <c r="AG79" s="42"/>
      <c r="AH79" s="177" t="s">
        <v>465</v>
      </c>
      <c r="AI79" s="183">
        <v>20</v>
      </c>
      <c r="AJ79" s="184">
        <v>-65</v>
      </c>
      <c r="AK79" s="184"/>
      <c r="AL79" s="185">
        <v>-40</v>
      </c>
      <c r="AM79" s="42"/>
      <c r="AN79" s="180" t="s">
        <v>465</v>
      </c>
      <c r="AO79" s="181">
        <v>20</v>
      </c>
      <c r="AP79" s="181">
        <v>-65</v>
      </c>
      <c r="AQ79" s="181"/>
      <c r="AR79" s="182">
        <v>-40</v>
      </c>
      <c r="AT79" s="180" t="s">
        <v>465</v>
      </c>
      <c r="AU79" s="181">
        <f>VLOOKUP($AT79,[1]Scn3!Scn3_Q3_LR,MATCH(AU$6,[1]!Scn_CH,0),0)</f>
        <v>10</v>
      </c>
      <c r="AV79" s="181">
        <f>VLOOKUP($AT79,[1]Scn3!Scn3_Q3_LR,MATCH(AV$6,[1]!Scn_CH,0),0)</f>
        <v>-26</v>
      </c>
      <c r="AW79" s="181">
        <f>VLOOKUP($AT79,[1]Scn3!Scn3_Q3_LR,MATCH(AW$6,[1]!Scn_CH,0),0)</f>
        <v>0</v>
      </c>
      <c r="AX79" s="182">
        <f>VLOOKUP($AT79,[1]Scn3!Scn3_Q3_LR,MATCH(AX$6,[1]!Scn_CH,0),0)</f>
        <v>-7.9999999999999982</v>
      </c>
      <c r="AZ79" s="241" t="s">
        <v>465</v>
      </c>
      <c r="BA79" s="242"/>
      <c r="BB79" s="242"/>
      <c r="BC79" s="242"/>
      <c r="BD79" s="243"/>
      <c r="BF79" s="241" t="s">
        <v>465</v>
      </c>
      <c r="BG79" s="242"/>
      <c r="BH79" s="242"/>
      <c r="BI79" s="242"/>
      <c r="BJ79" s="243"/>
    </row>
    <row r="80" spans="4:62" x14ac:dyDescent="0.2">
      <c r="D80" s="131" t="s">
        <v>71</v>
      </c>
      <c r="E80" s="181">
        <f ca="1">IF(K80*Q80*E$112&lt;'Summary Results'!M$2,'Summary Results'!M$2/E$112,K80*Q80)</f>
        <v>-30</v>
      </c>
      <c r="F80" s="181">
        <f ca="1">IF(L80*R80*F$112&lt;'Summary Results'!N$2,'Summary Results'!N$2/F$112,L80*R80)</f>
        <v>-30</v>
      </c>
      <c r="G80" s="181">
        <f ca="1">IF(M80*S80*G$112&lt;'Summary Results'!O$2,'Summary Results'!O$2/G$112,M80*S80)</f>
        <v>0</v>
      </c>
      <c r="H80" s="182">
        <f ca="1">IF(N80*T80*H$112&lt;'Summary Results'!P$2,'Summary Results'!P$2/H$112,N80*T80)</f>
        <v>-14.999999999999996</v>
      </c>
      <c r="I80" s="42"/>
      <c r="J80" s="177" t="s">
        <v>71</v>
      </c>
      <c r="K80" s="178">
        <f t="shared" ca="1" si="7"/>
        <v>1</v>
      </c>
      <c r="L80" s="178">
        <f t="shared" ca="1" si="4"/>
        <v>1</v>
      </c>
      <c r="M80" s="178">
        <f t="shared" ca="1" si="5"/>
        <v>1</v>
      </c>
      <c r="N80" s="179">
        <f t="shared" ca="1" si="6"/>
        <v>1</v>
      </c>
      <c r="O80" s="42"/>
      <c r="P80" s="180" t="s">
        <v>71</v>
      </c>
      <c r="Q80" s="181">
        <f ca="1"/>
        <v>-30</v>
      </c>
      <c r="R80" s="181">
        <f ca="1"/>
        <v>-30</v>
      </c>
      <c r="S80" s="181">
        <f ca="1"/>
        <v>0</v>
      </c>
      <c r="T80" s="182">
        <f ca="1"/>
        <v>-14.999999999999996</v>
      </c>
      <c r="U80" s="42"/>
      <c r="V80" s="177" t="s">
        <v>71</v>
      </c>
      <c r="W80" s="183">
        <v>-75</v>
      </c>
      <c r="X80" s="184">
        <v>-75</v>
      </c>
      <c r="Y80" s="184"/>
      <c r="Z80" s="185"/>
      <c r="AA80" s="42"/>
      <c r="AB80" s="180" t="s">
        <v>71</v>
      </c>
      <c r="AC80" s="181">
        <v>-75</v>
      </c>
      <c r="AD80" s="186">
        <v>-75</v>
      </c>
      <c r="AE80" s="186"/>
      <c r="AF80" s="187"/>
      <c r="AG80" s="42"/>
      <c r="AH80" s="177" t="s">
        <v>71</v>
      </c>
      <c r="AI80" s="183">
        <v>-75</v>
      </c>
      <c r="AJ80" s="184">
        <v>-75</v>
      </c>
      <c r="AK80" s="184"/>
      <c r="AL80" s="185">
        <v>-75</v>
      </c>
      <c r="AM80" s="42"/>
      <c r="AN80" s="180" t="s">
        <v>71</v>
      </c>
      <c r="AO80" s="181">
        <v>-75</v>
      </c>
      <c r="AP80" s="181">
        <v>-75</v>
      </c>
      <c r="AQ80" s="181"/>
      <c r="AR80" s="182">
        <v>-75</v>
      </c>
      <c r="AT80" s="180" t="s">
        <v>71</v>
      </c>
      <c r="AU80" s="181">
        <f>VLOOKUP($AT80,[1]Scn3!Scn3_Q3_LR,MATCH(AU$6,[1]!Scn_CH,0),0)</f>
        <v>-30</v>
      </c>
      <c r="AV80" s="181">
        <f>VLOOKUP($AT80,[1]Scn3!Scn3_Q3_LR,MATCH(AV$6,[1]!Scn_CH,0),0)</f>
        <v>-30</v>
      </c>
      <c r="AW80" s="181">
        <f>VLOOKUP($AT80,[1]Scn3!Scn3_Q3_LR,MATCH(AW$6,[1]!Scn_CH,0),0)</f>
        <v>0</v>
      </c>
      <c r="AX80" s="182">
        <f>VLOOKUP($AT80,[1]Scn3!Scn3_Q3_LR,MATCH(AX$6,[1]!Scn_CH,0),0)</f>
        <v>-14.999999999999996</v>
      </c>
      <c r="AZ80" s="241" t="s">
        <v>71</v>
      </c>
      <c r="BA80" s="242"/>
      <c r="BB80" s="242"/>
      <c r="BC80" s="242"/>
      <c r="BD80" s="243"/>
      <c r="BF80" s="241" t="s">
        <v>71</v>
      </c>
      <c r="BG80" s="242"/>
      <c r="BH80" s="242"/>
      <c r="BI80" s="242"/>
      <c r="BJ80" s="243"/>
    </row>
    <row r="81" spans="4:62" x14ac:dyDescent="0.2">
      <c r="D81" s="131" t="s">
        <v>466</v>
      </c>
      <c r="E81" s="181">
        <f ca="1">IF(K81*Q81*E$112&lt;'Summary Results'!M$2,'Summary Results'!M$2/E$112,K81*Q81)</f>
        <v>-37.5</v>
      </c>
      <c r="F81" s="181">
        <f ca="1">IF(L81*R81*F$112&lt;'Summary Results'!N$2,'Summary Results'!N$2/F$112,L81*R81)</f>
        <v>-30</v>
      </c>
      <c r="G81" s="181">
        <f ca="1">IF(M81*S81*G$112&lt;'Summary Results'!O$2,'Summary Results'!O$2/G$112,M81*S81)</f>
        <v>0</v>
      </c>
      <c r="H81" s="182">
        <f ca="1">IF(N81*T81*H$112&lt;'Summary Results'!P$2,'Summary Results'!P$2/H$112,N81*T81)</f>
        <v>-14.999999999999996</v>
      </c>
      <c r="I81" s="42"/>
      <c r="J81" s="177" t="s">
        <v>466</v>
      </c>
      <c r="K81" s="178">
        <f t="shared" ca="1" si="7"/>
        <v>1</v>
      </c>
      <c r="L81" s="178">
        <f t="shared" ca="1" si="4"/>
        <v>1</v>
      </c>
      <c r="M81" s="178">
        <f t="shared" ca="1" si="5"/>
        <v>1</v>
      </c>
      <c r="N81" s="179">
        <f t="shared" ca="1" si="6"/>
        <v>1</v>
      </c>
      <c r="O81" s="42"/>
      <c r="P81" s="180" t="s">
        <v>466</v>
      </c>
      <c r="Q81" s="181">
        <f ca="1"/>
        <v>-37.5</v>
      </c>
      <c r="R81" s="181">
        <f ca="1"/>
        <v>-30</v>
      </c>
      <c r="S81" s="181">
        <f ca="1"/>
        <v>0</v>
      </c>
      <c r="T81" s="182">
        <f ca="1"/>
        <v>-14.999999999999996</v>
      </c>
      <c r="U81" s="42"/>
      <c r="V81" s="177" t="s">
        <v>466</v>
      </c>
      <c r="W81" s="183"/>
      <c r="X81" s="184">
        <v>-75</v>
      </c>
      <c r="Y81" s="184"/>
      <c r="Z81" s="185"/>
      <c r="AA81" s="42"/>
      <c r="AB81" s="180" t="s">
        <v>466</v>
      </c>
      <c r="AC81" s="181">
        <v>-75</v>
      </c>
      <c r="AD81" s="186">
        <v>-75</v>
      </c>
      <c r="AE81" s="186"/>
      <c r="AF81" s="187"/>
      <c r="AG81" s="42"/>
      <c r="AH81" s="177" t="s">
        <v>466</v>
      </c>
      <c r="AI81" s="183">
        <v>-75</v>
      </c>
      <c r="AJ81" s="184">
        <v>-75</v>
      </c>
      <c r="AK81" s="184"/>
      <c r="AL81" s="185">
        <v>-75</v>
      </c>
      <c r="AM81" s="42"/>
      <c r="AN81" s="180" t="s">
        <v>466</v>
      </c>
      <c r="AO81" s="181">
        <v>-75</v>
      </c>
      <c r="AP81" s="181">
        <v>-75</v>
      </c>
      <c r="AQ81" s="181"/>
      <c r="AR81" s="182">
        <v>-75</v>
      </c>
      <c r="AT81" s="180" t="s">
        <v>466</v>
      </c>
      <c r="AU81" s="181">
        <f>VLOOKUP($AT81,[1]Scn3!Scn3_Q3_LR,MATCH(AU$6,[1]!Scn_CH,0),0)</f>
        <v>-37.5</v>
      </c>
      <c r="AV81" s="181">
        <f>VLOOKUP($AT81,[1]Scn3!Scn3_Q3_LR,MATCH(AV$6,[1]!Scn_CH,0),0)</f>
        <v>-30</v>
      </c>
      <c r="AW81" s="181">
        <f>VLOOKUP($AT81,[1]Scn3!Scn3_Q3_LR,MATCH(AW$6,[1]!Scn_CH,0),0)</f>
        <v>0</v>
      </c>
      <c r="AX81" s="182">
        <f>VLOOKUP($AT81,[1]Scn3!Scn3_Q3_LR,MATCH(AX$6,[1]!Scn_CH,0),0)</f>
        <v>-14.999999999999996</v>
      </c>
      <c r="AZ81" s="241" t="s">
        <v>466</v>
      </c>
      <c r="BA81" s="242"/>
      <c r="BB81" s="242"/>
      <c r="BC81" s="242"/>
      <c r="BD81" s="243"/>
      <c r="BF81" s="241" t="s">
        <v>466</v>
      </c>
      <c r="BG81" s="242"/>
      <c r="BH81" s="242"/>
      <c r="BI81" s="242"/>
      <c r="BJ81" s="243"/>
    </row>
    <row r="82" spans="4:62" x14ac:dyDescent="0.2">
      <c r="D82" s="131" t="s">
        <v>467</v>
      </c>
      <c r="E82" s="181">
        <f ca="1">IF(K82*Q82*E$112&lt;'Summary Results'!M$2,'Summary Results'!M$2/E$112,K82*Q82)</f>
        <v>-37.5</v>
      </c>
      <c r="F82" s="181">
        <f ca="1">IF(L82*R82*F$112&lt;'Summary Results'!N$2,'Summary Results'!N$2/F$112,L82*R82)</f>
        <v>-30</v>
      </c>
      <c r="G82" s="181">
        <f ca="1">IF(M82*S82*G$112&lt;'Summary Results'!O$2,'Summary Results'!O$2/G$112,M82*S82)</f>
        <v>0</v>
      </c>
      <c r="H82" s="182">
        <f ca="1">IF(N82*T82*H$112&lt;'Summary Results'!P$2,'Summary Results'!P$2/H$112,N82*T82)</f>
        <v>-14.999999999999996</v>
      </c>
      <c r="I82" s="42"/>
      <c r="J82" s="177" t="s">
        <v>467</v>
      </c>
      <c r="K82" s="178">
        <f t="shared" ca="1" si="7"/>
        <v>1</v>
      </c>
      <c r="L82" s="178">
        <f t="shared" ca="1" si="4"/>
        <v>1</v>
      </c>
      <c r="M82" s="178">
        <f t="shared" ca="1" si="5"/>
        <v>1</v>
      </c>
      <c r="N82" s="179">
        <f t="shared" ca="1" si="6"/>
        <v>1</v>
      </c>
      <c r="O82" s="42"/>
      <c r="P82" s="180" t="s">
        <v>467</v>
      </c>
      <c r="Q82" s="181">
        <f ca="1"/>
        <v>-37.5</v>
      </c>
      <c r="R82" s="181">
        <f ca="1"/>
        <v>-30</v>
      </c>
      <c r="S82" s="181">
        <f ca="1"/>
        <v>0</v>
      </c>
      <c r="T82" s="182">
        <f ca="1"/>
        <v>-14.999999999999996</v>
      </c>
      <c r="U82" s="42"/>
      <c r="V82" s="177" t="s">
        <v>467</v>
      </c>
      <c r="W82" s="183"/>
      <c r="X82" s="184">
        <v>-75</v>
      </c>
      <c r="Y82" s="184"/>
      <c r="Z82" s="185"/>
      <c r="AA82" s="42"/>
      <c r="AB82" s="180" t="s">
        <v>467</v>
      </c>
      <c r="AC82" s="181">
        <v>-75</v>
      </c>
      <c r="AD82" s="186">
        <v>-75</v>
      </c>
      <c r="AE82" s="186"/>
      <c r="AF82" s="187"/>
      <c r="AG82" s="42"/>
      <c r="AH82" s="177" t="s">
        <v>467</v>
      </c>
      <c r="AI82" s="183">
        <v>-75</v>
      </c>
      <c r="AJ82" s="184">
        <v>-75</v>
      </c>
      <c r="AK82" s="184"/>
      <c r="AL82" s="185">
        <v>-75</v>
      </c>
      <c r="AM82" s="42"/>
      <c r="AN82" s="180" t="s">
        <v>467</v>
      </c>
      <c r="AO82" s="181">
        <v>-75</v>
      </c>
      <c r="AP82" s="181">
        <v>-75</v>
      </c>
      <c r="AQ82" s="181"/>
      <c r="AR82" s="182">
        <v>-75</v>
      </c>
      <c r="AT82" s="180" t="s">
        <v>467</v>
      </c>
      <c r="AU82" s="181">
        <f>VLOOKUP($AT82,[1]Scn3!Scn3_Q3_LR,MATCH(AU$6,[1]!Scn_CH,0),0)</f>
        <v>-37.5</v>
      </c>
      <c r="AV82" s="181">
        <f>VLOOKUP($AT82,[1]Scn3!Scn3_Q3_LR,MATCH(AV$6,[1]!Scn_CH,0),0)</f>
        <v>-30</v>
      </c>
      <c r="AW82" s="181">
        <f>VLOOKUP($AT82,[1]Scn3!Scn3_Q3_LR,MATCH(AW$6,[1]!Scn_CH,0),0)</f>
        <v>0</v>
      </c>
      <c r="AX82" s="182">
        <f>VLOOKUP($AT82,[1]Scn3!Scn3_Q3_LR,MATCH(AX$6,[1]!Scn_CH,0),0)</f>
        <v>-14.999999999999996</v>
      </c>
      <c r="AZ82" s="241" t="s">
        <v>467</v>
      </c>
      <c r="BA82" s="242"/>
      <c r="BB82" s="242"/>
      <c r="BC82" s="242"/>
      <c r="BD82" s="243"/>
      <c r="BF82" s="241" t="s">
        <v>467</v>
      </c>
      <c r="BG82" s="242"/>
      <c r="BH82" s="242"/>
      <c r="BI82" s="242"/>
      <c r="BJ82" s="243"/>
    </row>
    <row r="83" spans="4:62" x14ac:dyDescent="0.2">
      <c r="D83" s="131" t="s">
        <v>468</v>
      </c>
      <c r="E83" s="181">
        <f ca="1">IF(K83*Q83*E$112&lt;'Summary Results'!M$2,'Summary Results'!M$2/E$112,K83*Q83)</f>
        <v>-37.5</v>
      </c>
      <c r="F83" s="181">
        <f ca="1">IF(L83*R83*F$112&lt;'Summary Results'!N$2,'Summary Results'!N$2/F$112,L83*R83)</f>
        <v>-30</v>
      </c>
      <c r="G83" s="181">
        <f ca="1">IF(M83*S83*G$112&lt;'Summary Results'!O$2,'Summary Results'!O$2/G$112,M83*S83)</f>
        <v>0</v>
      </c>
      <c r="H83" s="182">
        <f ca="1">IF(N83*T83*H$112&lt;'Summary Results'!P$2,'Summary Results'!P$2/H$112,N83*T83)</f>
        <v>-14.999999999999996</v>
      </c>
      <c r="I83" s="42"/>
      <c r="J83" s="177" t="s">
        <v>468</v>
      </c>
      <c r="K83" s="178">
        <f t="shared" ca="1" si="7"/>
        <v>1</v>
      </c>
      <c r="L83" s="178">
        <f t="shared" ca="1" si="4"/>
        <v>1</v>
      </c>
      <c r="M83" s="178">
        <f t="shared" ca="1" si="5"/>
        <v>1</v>
      </c>
      <c r="N83" s="179">
        <f t="shared" ca="1" si="6"/>
        <v>1</v>
      </c>
      <c r="O83" s="42"/>
      <c r="P83" s="180" t="s">
        <v>468</v>
      </c>
      <c r="Q83" s="181">
        <f ca="1"/>
        <v>-37.5</v>
      </c>
      <c r="R83" s="181">
        <f ca="1"/>
        <v>-30</v>
      </c>
      <c r="S83" s="181">
        <f ca="1"/>
        <v>0</v>
      </c>
      <c r="T83" s="182">
        <f ca="1"/>
        <v>-14.999999999999996</v>
      </c>
      <c r="U83" s="42"/>
      <c r="V83" s="177" t="s">
        <v>468</v>
      </c>
      <c r="W83" s="183"/>
      <c r="X83" s="184"/>
      <c r="Y83" s="184"/>
      <c r="Z83" s="185">
        <v>-75</v>
      </c>
      <c r="AA83" s="42"/>
      <c r="AB83" s="180" t="s">
        <v>468</v>
      </c>
      <c r="AC83" s="181">
        <v>-75</v>
      </c>
      <c r="AD83" s="186"/>
      <c r="AE83" s="186"/>
      <c r="AF83" s="187">
        <v>-75</v>
      </c>
      <c r="AG83" s="42"/>
      <c r="AH83" s="177" t="s">
        <v>468</v>
      </c>
      <c r="AI83" s="183">
        <v>-75</v>
      </c>
      <c r="AJ83" s="184"/>
      <c r="AK83" s="184"/>
      <c r="AL83" s="185">
        <v>-75</v>
      </c>
      <c r="AM83" s="42"/>
      <c r="AN83" s="180" t="s">
        <v>468</v>
      </c>
      <c r="AO83" s="181">
        <v>-75</v>
      </c>
      <c r="AP83" s="181">
        <v>-75</v>
      </c>
      <c r="AQ83" s="181"/>
      <c r="AR83" s="182">
        <v>-75</v>
      </c>
      <c r="AT83" s="180" t="s">
        <v>468</v>
      </c>
      <c r="AU83" s="181">
        <f>VLOOKUP($AT83,[1]Scn3!Scn3_Q3_LR,MATCH(AU$6,[1]!Scn_CH,0),0)</f>
        <v>-37.5</v>
      </c>
      <c r="AV83" s="181">
        <f>VLOOKUP($AT83,[1]Scn3!Scn3_Q3_LR,MATCH(AV$6,[1]!Scn_CH,0),0)</f>
        <v>-30</v>
      </c>
      <c r="AW83" s="181">
        <f>VLOOKUP($AT83,[1]Scn3!Scn3_Q3_LR,MATCH(AW$6,[1]!Scn_CH,0),0)</f>
        <v>0</v>
      </c>
      <c r="AX83" s="182">
        <f>VLOOKUP($AT83,[1]Scn3!Scn3_Q3_LR,MATCH(AX$6,[1]!Scn_CH,0),0)</f>
        <v>-14.999999999999996</v>
      </c>
      <c r="AZ83" s="241" t="s">
        <v>468</v>
      </c>
      <c r="BA83" s="242"/>
      <c r="BB83" s="242"/>
      <c r="BC83" s="242"/>
      <c r="BD83" s="243"/>
      <c r="BF83" s="241" t="s">
        <v>468</v>
      </c>
      <c r="BG83" s="242"/>
      <c r="BH83" s="242"/>
      <c r="BI83" s="242"/>
      <c r="BJ83" s="243"/>
    </row>
    <row r="84" spans="4:62" x14ac:dyDescent="0.2">
      <c r="D84" s="131" t="s">
        <v>469</v>
      </c>
      <c r="E84" s="181">
        <f ca="1">IF(K84*Q84*E$112&lt;'Summary Results'!M$2,'Summary Results'!M$2/E$112,K84*Q84)</f>
        <v>-30</v>
      </c>
      <c r="F84" s="181">
        <f ca="1">IF(L84*R84*F$112&lt;'Summary Results'!N$2,'Summary Results'!N$2/F$112,L84*R84)</f>
        <v>-30</v>
      </c>
      <c r="G84" s="181">
        <f ca="1">IF(M84*S84*G$112&lt;'Summary Results'!O$2,'Summary Results'!O$2/G$112,M84*S84)</f>
        <v>0</v>
      </c>
      <c r="H84" s="182">
        <f ca="1">IF(N84*T84*H$112&lt;'Summary Results'!P$2,'Summary Results'!P$2/H$112,N84*T84)</f>
        <v>-14.999999999999996</v>
      </c>
      <c r="I84" s="42"/>
      <c r="J84" s="177" t="s">
        <v>469</v>
      </c>
      <c r="K84" s="178">
        <f t="shared" ca="1" si="7"/>
        <v>1</v>
      </c>
      <c r="L84" s="178">
        <f t="shared" ca="1" si="4"/>
        <v>1</v>
      </c>
      <c r="M84" s="178">
        <f t="shared" ca="1" si="5"/>
        <v>1</v>
      </c>
      <c r="N84" s="179">
        <f t="shared" ca="1" si="6"/>
        <v>1</v>
      </c>
      <c r="O84" s="42"/>
      <c r="P84" s="180" t="s">
        <v>469</v>
      </c>
      <c r="Q84" s="181">
        <f ca="1"/>
        <v>-30</v>
      </c>
      <c r="R84" s="181">
        <f ca="1"/>
        <v>-30</v>
      </c>
      <c r="S84" s="181">
        <f ca="1"/>
        <v>0</v>
      </c>
      <c r="T84" s="182">
        <f ca="1"/>
        <v>-14.999999999999996</v>
      </c>
      <c r="U84" s="42"/>
      <c r="V84" s="177" t="s">
        <v>469</v>
      </c>
      <c r="W84" s="183">
        <v>-75</v>
      </c>
      <c r="X84" s="184"/>
      <c r="Y84" s="184"/>
      <c r="Z84" s="185"/>
      <c r="AA84" s="42"/>
      <c r="AB84" s="180" t="s">
        <v>469</v>
      </c>
      <c r="AC84" s="181">
        <v>-75</v>
      </c>
      <c r="AD84" s="186"/>
      <c r="AE84" s="186"/>
      <c r="AF84" s="187"/>
      <c r="AG84" s="42"/>
      <c r="AH84" s="177" t="s">
        <v>469</v>
      </c>
      <c r="AI84" s="183">
        <v>-75</v>
      </c>
      <c r="AJ84" s="184"/>
      <c r="AK84" s="184"/>
      <c r="AL84" s="185">
        <v>-75</v>
      </c>
      <c r="AM84" s="42"/>
      <c r="AN84" s="180" t="s">
        <v>469</v>
      </c>
      <c r="AO84" s="181">
        <v>-75</v>
      </c>
      <c r="AP84" s="181">
        <v>-75</v>
      </c>
      <c r="AQ84" s="181"/>
      <c r="AR84" s="182">
        <v>-75</v>
      </c>
      <c r="AT84" s="180" t="s">
        <v>469</v>
      </c>
      <c r="AU84" s="181">
        <f>VLOOKUP($AT84,[1]Scn3!Scn3_Q3_LR,MATCH(AU$6,[1]!Scn_CH,0),0)</f>
        <v>-30</v>
      </c>
      <c r="AV84" s="181">
        <f>VLOOKUP($AT84,[1]Scn3!Scn3_Q3_LR,MATCH(AV$6,[1]!Scn_CH,0),0)</f>
        <v>-30</v>
      </c>
      <c r="AW84" s="181">
        <f>VLOOKUP($AT84,[1]Scn3!Scn3_Q3_LR,MATCH(AW$6,[1]!Scn_CH,0),0)</f>
        <v>0</v>
      </c>
      <c r="AX84" s="182">
        <f>VLOOKUP($AT84,[1]Scn3!Scn3_Q3_LR,MATCH(AX$6,[1]!Scn_CH,0),0)</f>
        <v>-14.999999999999996</v>
      </c>
      <c r="AZ84" s="241" t="s">
        <v>469</v>
      </c>
      <c r="BA84" s="242"/>
      <c r="BB84" s="242"/>
      <c r="BC84" s="242"/>
      <c r="BD84" s="243"/>
      <c r="BF84" s="241" t="s">
        <v>469</v>
      </c>
      <c r="BG84" s="242"/>
      <c r="BH84" s="242"/>
      <c r="BI84" s="242"/>
      <c r="BJ84" s="243"/>
    </row>
    <row r="85" spans="4:62" x14ac:dyDescent="0.2">
      <c r="D85" s="131" t="s">
        <v>76</v>
      </c>
      <c r="E85" s="181">
        <f ca="1">IF(K85*Q85*E$112&lt;'Summary Results'!M$2,'Summary Results'!M$2/E$112,K85*Q85)</f>
        <v>-40</v>
      </c>
      <c r="F85" s="181">
        <f ca="1">IF(L85*R85*F$112&lt;'Summary Results'!N$2,'Summary Results'!N$2/F$112,L85*R85)</f>
        <v>-32</v>
      </c>
      <c r="G85" s="181">
        <f ca="1">IF(M85*S85*G$112&lt;'Summary Results'!O$2,'Summary Results'!O$2/G$112,M85*S85)</f>
        <v>0</v>
      </c>
      <c r="H85" s="182">
        <f ca="1">IF(N85*T85*H$112&lt;'Summary Results'!P$2,'Summary Results'!P$2/H$112,N85*T85)</f>
        <v>-15.999999999999996</v>
      </c>
      <c r="I85" s="42"/>
      <c r="J85" s="177" t="s">
        <v>76</v>
      </c>
      <c r="K85" s="178">
        <f t="shared" ca="1" si="7"/>
        <v>1</v>
      </c>
      <c r="L85" s="178">
        <f t="shared" ca="1" si="4"/>
        <v>1</v>
      </c>
      <c r="M85" s="178">
        <f t="shared" ca="1" si="5"/>
        <v>1</v>
      </c>
      <c r="N85" s="179">
        <f t="shared" ca="1" si="6"/>
        <v>1</v>
      </c>
      <c r="O85" s="42"/>
      <c r="P85" s="180" t="s">
        <v>76</v>
      </c>
      <c r="Q85" s="181">
        <f ca="1"/>
        <v>-40</v>
      </c>
      <c r="R85" s="181">
        <f ca="1"/>
        <v>-32</v>
      </c>
      <c r="S85" s="181">
        <f ca="1"/>
        <v>0</v>
      </c>
      <c r="T85" s="182">
        <f ca="1"/>
        <v>-15.999999999999996</v>
      </c>
      <c r="U85" s="42"/>
      <c r="V85" s="177" t="s">
        <v>76</v>
      </c>
      <c r="W85" s="183"/>
      <c r="X85" s="184">
        <v>-80</v>
      </c>
      <c r="Y85" s="184"/>
      <c r="Z85" s="185"/>
      <c r="AA85" s="42"/>
      <c r="AB85" s="180" t="s">
        <v>76</v>
      </c>
      <c r="AC85" s="181">
        <v>-80</v>
      </c>
      <c r="AD85" s="186">
        <v>-80</v>
      </c>
      <c r="AE85" s="186"/>
      <c r="AF85" s="187"/>
      <c r="AG85" s="42"/>
      <c r="AH85" s="177" t="s">
        <v>76</v>
      </c>
      <c r="AI85" s="183">
        <v>-80</v>
      </c>
      <c r="AJ85" s="184">
        <v>-80</v>
      </c>
      <c r="AK85" s="184"/>
      <c r="AL85" s="185">
        <v>-80</v>
      </c>
      <c r="AM85" s="42"/>
      <c r="AN85" s="180" t="s">
        <v>76</v>
      </c>
      <c r="AO85" s="181">
        <v>-80</v>
      </c>
      <c r="AP85" s="181">
        <v>-80</v>
      </c>
      <c r="AQ85" s="181"/>
      <c r="AR85" s="182">
        <v>-80</v>
      </c>
      <c r="AT85" s="180" t="s">
        <v>76</v>
      </c>
      <c r="AU85" s="181">
        <f>VLOOKUP($AT85,[1]Scn3!Scn3_Q3_LR,MATCH(AU$6,[1]!Scn_CH,0),0)</f>
        <v>-40</v>
      </c>
      <c r="AV85" s="181">
        <f>VLOOKUP($AT85,[1]Scn3!Scn3_Q3_LR,MATCH(AV$6,[1]!Scn_CH,0),0)</f>
        <v>-32</v>
      </c>
      <c r="AW85" s="181">
        <f>VLOOKUP($AT85,[1]Scn3!Scn3_Q3_LR,MATCH(AW$6,[1]!Scn_CH,0),0)</f>
        <v>0</v>
      </c>
      <c r="AX85" s="182">
        <f>VLOOKUP($AT85,[1]Scn3!Scn3_Q3_LR,MATCH(AX$6,[1]!Scn_CH,0),0)</f>
        <v>-15.999999999999996</v>
      </c>
      <c r="AZ85" s="241" t="s">
        <v>76</v>
      </c>
      <c r="BA85" s="242"/>
      <c r="BB85" s="242"/>
      <c r="BC85" s="242"/>
      <c r="BD85" s="243"/>
      <c r="BF85" s="241" t="s">
        <v>76</v>
      </c>
      <c r="BG85" s="242"/>
      <c r="BH85" s="242"/>
      <c r="BI85" s="242"/>
      <c r="BJ85" s="243"/>
    </row>
    <row r="86" spans="4:62" x14ac:dyDescent="0.2">
      <c r="D86" s="131" t="s">
        <v>470</v>
      </c>
      <c r="E86" s="181">
        <f ca="1">IF(K86*Q86*E$112&lt;'Summary Results'!M$2,'Summary Results'!M$2/E$112,K86*Q86)</f>
        <v>-40</v>
      </c>
      <c r="F86" s="181">
        <f ca="1">IF(L86*R86*F$112&lt;'Summary Results'!N$2,'Summary Results'!N$2/F$112,L86*R86)</f>
        <v>-32</v>
      </c>
      <c r="G86" s="181">
        <f ca="1">IF(M86*S86*G$112&lt;'Summary Results'!O$2,'Summary Results'!O$2/G$112,M86*S86)</f>
        <v>0</v>
      </c>
      <c r="H86" s="182">
        <f ca="1">IF(N86*T86*H$112&lt;'Summary Results'!P$2,'Summary Results'!P$2/H$112,N86*T86)</f>
        <v>-15.999999999999996</v>
      </c>
      <c r="I86" s="42"/>
      <c r="J86" s="177" t="s">
        <v>470</v>
      </c>
      <c r="K86" s="178">
        <f t="shared" ca="1" si="7"/>
        <v>1</v>
      </c>
      <c r="L86" s="178">
        <f t="shared" ca="1" si="4"/>
        <v>1</v>
      </c>
      <c r="M86" s="178">
        <f t="shared" ca="1" si="5"/>
        <v>1</v>
      </c>
      <c r="N86" s="179">
        <f t="shared" ca="1" si="6"/>
        <v>1</v>
      </c>
      <c r="O86" s="42"/>
      <c r="P86" s="180" t="s">
        <v>470</v>
      </c>
      <c r="Q86" s="181">
        <f ca="1"/>
        <v>-40</v>
      </c>
      <c r="R86" s="181">
        <f ca="1"/>
        <v>-32</v>
      </c>
      <c r="S86" s="181">
        <f ca="1"/>
        <v>0</v>
      </c>
      <c r="T86" s="182">
        <f ca="1"/>
        <v>-15.999999999999996</v>
      </c>
      <c r="U86" s="42"/>
      <c r="V86" s="177" t="s">
        <v>470</v>
      </c>
      <c r="W86" s="183"/>
      <c r="X86" s="184">
        <v>-80</v>
      </c>
      <c r="Y86" s="184"/>
      <c r="Z86" s="185"/>
      <c r="AA86" s="42"/>
      <c r="AB86" s="180" t="s">
        <v>470</v>
      </c>
      <c r="AC86" s="181">
        <v>-80</v>
      </c>
      <c r="AD86" s="186">
        <v>-80</v>
      </c>
      <c r="AE86" s="186"/>
      <c r="AF86" s="187"/>
      <c r="AG86" s="42"/>
      <c r="AH86" s="177" t="s">
        <v>470</v>
      </c>
      <c r="AI86" s="183">
        <v>-80</v>
      </c>
      <c r="AJ86" s="184">
        <v>-80</v>
      </c>
      <c r="AK86" s="184"/>
      <c r="AL86" s="185">
        <v>-80</v>
      </c>
      <c r="AM86" s="42"/>
      <c r="AN86" s="180" t="s">
        <v>470</v>
      </c>
      <c r="AO86" s="181">
        <v>-80</v>
      </c>
      <c r="AP86" s="181">
        <v>-80</v>
      </c>
      <c r="AQ86" s="181"/>
      <c r="AR86" s="182">
        <v>-80</v>
      </c>
      <c r="AT86" s="180" t="s">
        <v>470</v>
      </c>
      <c r="AU86" s="181">
        <f>VLOOKUP($AT86,[1]Scn3!Scn3_Q3_LR,MATCH(AU$6,[1]!Scn_CH,0),0)</f>
        <v>-40</v>
      </c>
      <c r="AV86" s="181">
        <f>VLOOKUP($AT86,[1]Scn3!Scn3_Q3_LR,MATCH(AV$6,[1]!Scn_CH,0),0)</f>
        <v>-32</v>
      </c>
      <c r="AW86" s="181">
        <f>VLOOKUP($AT86,[1]Scn3!Scn3_Q3_LR,MATCH(AW$6,[1]!Scn_CH,0),0)</f>
        <v>0</v>
      </c>
      <c r="AX86" s="182">
        <f>VLOOKUP($AT86,[1]Scn3!Scn3_Q3_LR,MATCH(AX$6,[1]!Scn_CH,0),0)</f>
        <v>-15.999999999999996</v>
      </c>
      <c r="AZ86" s="241" t="s">
        <v>470</v>
      </c>
      <c r="BA86" s="242"/>
      <c r="BB86" s="242"/>
      <c r="BC86" s="242"/>
      <c r="BD86" s="243"/>
      <c r="BF86" s="241" t="s">
        <v>470</v>
      </c>
      <c r="BG86" s="242"/>
      <c r="BH86" s="242"/>
      <c r="BI86" s="242"/>
      <c r="BJ86" s="243"/>
    </row>
    <row r="87" spans="4:62" x14ac:dyDescent="0.2">
      <c r="D87" s="131" t="s">
        <v>77</v>
      </c>
      <c r="E87" s="181">
        <f ca="1">IF(K87*Q87*E$112&lt;'Summary Results'!M$2,'Summary Results'!M$2/E$112,K87*Q87)</f>
        <v>-20</v>
      </c>
      <c r="F87" s="181">
        <f ca="1">IF(L87*R87*F$112&lt;'Summary Results'!N$2,'Summary Results'!N$2/F$112,L87*R87)</f>
        <v>-26</v>
      </c>
      <c r="G87" s="181">
        <f ca="1">IF(M87*S87*G$112&lt;'Summary Results'!O$2,'Summary Results'!O$2/G$112,M87*S87)</f>
        <v>0</v>
      </c>
      <c r="H87" s="182">
        <f ca="1">IF(N87*T87*H$112&lt;'Summary Results'!P$2,'Summary Results'!P$2/H$112,N87*T87)</f>
        <v>-7.9999999999999982</v>
      </c>
      <c r="I87" s="42"/>
      <c r="J87" s="177" t="s">
        <v>77</v>
      </c>
      <c r="K87" s="178">
        <f t="shared" ca="1" si="7"/>
        <v>1</v>
      </c>
      <c r="L87" s="178">
        <f t="shared" ca="1" si="4"/>
        <v>1</v>
      </c>
      <c r="M87" s="178">
        <f t="shared" ca="1" si="5"/>
        <v>1</v>
      </c>
      <c r="N87" s="179">
        <f t="shared" ca="1" si="6"/>
        <v>1</v>
      </c>
      <c r="O87" s="42"/>
      <c r="P87" s="180" t="s">
        <v>77</v>
      </c>
      <c r="Q87" s="181">
        <f ca="1"/>
        <v>-20</v>
      </c>
      <c r="R87" s="181">
        <f ca="1"/>
        <v>-26</v>
      </c>
      <c r="S87" s="181">
        <f ca="1"/>
        <v>0</v>
      </c>
      <c r="T87" s="182">
        <f ca="1"/>
        <v>-7.9999999999999982</v>
      </c>
      <c r="U87" s="42"/>
      <c r="V87" s="177" t="s">
        <v>77</v>
      </c>
      <c r="W87" s="183"/>
      <c r="X87" s="184"/>
      <c r="Y87" s="184"/>
      <c r="Z87" s="185">
        <v>-40</v>
      </c>
      <c r="AA87" s="42"/>
      <c r="AB87" s="180" t="s">
        <v>77</v>
      </c>
      <c r="AC87" s="181">
        <v>-40</v>
      </c>
      <c r="AD87" s="186"/>
      <c r="AE87" s="186"/>
      <c r="AF87" s="187">
        <v>-40</v>
      </c>
      <c r="AG87" s="42"/>
      <c r="AH87" s="177" t="s">
        <v>77</v>
      </c>
      <c r="AI87" s="183">
        <v>-40</v>
      </c>
      <c r="AJ87" s="184"/>
      <c r="AK87" s="184"/>
      <c r="AL87" s="185">
        <v>-40</v>
      </c>
      <c r="AM87" s="42"/>
      <c r="AN87" s="180" t="s">
        <v>77</v>
      </c>
      <c r="AO87" s="181">
        <v>-40</v>
      </c>
      <c r="AP87" s="181">
        <v>-65</v>
      </c>
      <c r="AQ87" s="181"/>
      <c r="AR87" s="182">
        <v>-40</v>
      </c>
      <c r="AT87" s="180" t="s">
        <v>77</v>
      </c>
      <c r="AU87" s="181">
        <f>VLOOKUP($AT87,[1]Scn3!Scn3_Q3_LR,MATCH(AU$6,[1]!Scn_CH,0),0)</f>
        <v>-20</v>
      </c>
      <c r="AV87" s="181">
        <f>VLOOKUP($AT87,[1]Scn3!Scn3_Q3_LR,MATCH(AV$6,[1]!Scn_CH,0),0)</f>
        <v>-26</v>
      </c>
      <c r="AW87" s="181">
        <f>VLOOKUP($AT87,[1]Scn3!Scn3_Q3_LR,MATCH(AW$6,[1]!Scn_CH,0),0)</f>
        <v>0</v>
      </c>
      <c r="AX87" s="182">
        <f>VLOOKUP($AT87,[1]Scn3!Scn3_Q3_LR,MATCH(AX$6,[1]!Scn_CH,0),0)</f>
        <v>-7.9999999999999982</v>
      </c>
      <c r="AZ87" s="241" t="s">
        <v>77</v>
      </c>
      <c r="BA87" s="242"/>
      <c r="BB87" s="242"/>
      <c r="BC87" s="242"/>
      <c r="BD87" s="243"/>
      <c r="BF87" s="241" t="s">
        <v>77</v>
      </c>
      <c r="BG87" s="242"/>
      <c r="BH87" s="242"/>
      <c r="BI87" s="242"/>
      <c r="BJ87" s="243"/>
    </row>
    <row r="88" spans="4:62" x14ac:dyDescent="0.2">
      <c r="D88" s="131" t="s">
        <v>471</v>
      </c>
      <c r="E88" s="181">
        <f ca="1">IF(K88*Q88*E$112&lt;'Summary Results'!M$2,'Summary Results'!M$2/E$112,K88*Q88)</f>
        <v>-37</v>
      </c>
      <c r="F88" s="181">
        <f ca="1">IF(L88*R88*F$112&lt;'Summary Results'!N$2,'Summary Results'!N$2/F$112,L88*R88)</f>
        <v>-36</v>
      </c>
      <c r="G88" s="181">
        <f ca="1">IF(M88*S88*G$112&lt;'Summary Results'!O$2,'Summary Results'!O$2/G$112,M88*S88)</f>
        <v>0</v>
      </c>
      <c r="H88" s="182">
        <f ca="1">IF(N88*T88*H$112&lt;'Summary Results'!P$2,'Summary Results'!P$2/H$112,N88*T88)</f>
        <v>-17.999999999999996</v>
      </c>
      <c r="I88" s="42"/>
      <c r="J88" s="177" t="s">
        <v>471</v>
      </c>
      <c r="K88" s="178">
        <f t="shared" ca="1" si="7"/>
        <v>1</v>
      </c>
      <c r="L88" s="178">
        <f t="shared" ca="1" si="4"/>
        <v>1</v>
      </c>
      <c r="M88" s="178">
        <f t="shared" ca="1" si="5"/>
        <v>1</v>
      </c>
      <c r="N88" s="179">
        <f t="shared" ca="1" si="6"/>
        <v>1</v>
      </c>
      <c r="O88" s="42"/>
      <c r="P88" s="180" t="s">
        <v>471</v>
      </c>
      <c r="Q88" s="181">
        <f ca="1"/>
        <v>-37</v>
      </c>
      <c r="R88" s="181">
        <f ca="1"/>
        <v>-36</v>
      </c>
      <c r="S88" s="181">
        <f ca="1"/>
        <v>0</v>
      </c>
      <c r="T88" s="182">
        <f ca="1"/>
        <v>-17.999999999999996</v>
      </c>
      <c r="U88" s="42"/>
      <c r="V88" s="177" t="s">
        <v>471</v>
      </c>
      <c r="W88" s="183">
        <v>-80</v>
      </c>
      <c r="X88" s="184"/>
      <c r="Y88" s="184"/>
      <c r="Z88" s="185"/>
      <c r="AA88" s="42"/>
      <c r="AB88" s="180" t="s">
        <v>471</v>
      </c>
      <c r="AC88" s="181">
        <v>-90</v>
      </c>
      <c r="AD88" s="186"/>
      <c r="AE88" s="186"/>
      <c r="AF88" s="187"/>
      <c r="AG88" s="42"/>
      <c r="AH88" s="177" t="s">
        <v>471</v>
      </c>
      <c r="AI88" s="183">
        <v>-90</v>
      </c>
      <c r="AJ88" s="184"/>
      <c r="AK88" s="184"/>
      <c r="AL88" s="185">
        <v>-90</v>
      </c>
      <c r="AM88" s="42"/>
      <c r="AN88" s="180" t="s">
        <v>471</v>
      </c>
      <c r="AO88" s="181">
        <v>-90</v>
      </c>
      <c r="AP88" s="181">
        <v>-90</v>
      </c>
      <c r="AQ88" s="181"/>
      <c r="AR88" s="182">
        <v>-90</v>
      </c>
      <c r="AT88" s="180" t="s">
        <v>471</v>
      </c>
      <c r="AU88" s="181">
        <f>VLOOKUP($AT88,[1]Scn3!Scn3_Q3_LR,MATCH(AU$6,[1]!Scn_CH,0),0)</f>
        <v>-37</v>
      </c>
      <c r="AV88" s="181">
        <f>VLOOKUP($AT88,[1]Scn3!Scn3_Q3_LR,MATCH(AV$6,[1]!Scn_CH,0),0)</f>
        <v>-36</v>
      </c>
      <c r="AW88" s="181">
        <f>VLOOKUP($AT88,[1]Scn3!Scn3_Q3_LR,MATCH(AW$6,[1]!Scn_CH,0),0)</f>
        <v>0</v>
      </c>
      <c r="AX88" s="182">
        <f>VLOOKUP($AT88,[1]Scn3!Scn3_Q3_LR,MATCH(AX$6,[1]!Scn_CH,0),0)</f>
        <v>-17.999999999999996</v>
      </c>
      <c r="AZ88" s="241" t="s">
        <v>471</v>
      </c>
      <c r="BA88" s="242"/>
      <c r="BB88" s="242"/>
      <c r="BC88" s="242"/>
      <c r="BD88" s="243"/>
      <c r="BF88" s="241" t="s">
        <v>471</v>
      </c>
      <c r="BG88" s="242"/>
      <c r="BH88" s="242"/>
      <c r="BI88" s="242"/>
      <c r="BJ88" s="243"/>
    </row>
    <row r="89" spans="4:62" x14ac:dyDescent="0.2">
      <c r="D89" s="131" t="s">
        <v>472</v>
      </c>
      <c r="E89" s="181">
        <f ca="1">IF(K89*Q89*E$112&lt;'Summary Results'!M$2,'Summary Results'!M$2/E$112,K89*Q89)</f>
        <v>-36.5</v>
      </c>
      <c r="F89" s="181">
        <f ca="1">IF(L89*R89*F$112&lt;'Summary Results'!N$2,'Summary Results'!N$2/F$112,L89*R89)</f>
        <v>-36</v>
      </c>
      <c r="G89" s="181">
        <f ca="1">IF(M89*S89*G$112&lt;'Summary Results'!O$2,'Summary Results'!O$2/G$112,M89*S89)</f>
        <v>0</v>
      </c>
      <c r="H89" s="182">
        <f ca="1">IF(N89*T89*H$112&lt;'Summary Results'!P$2,'Summary Results'!P$2/H$112,N89*T89)</f>
        <v>-17.999999999999996</v>
      </c>
      <c r="I89" s="42"/>
      <c r="J89" s="177" t="s">
        <v>472</v>
      </c>
      <c r="K89" s="178">
        <f t="shared" ca="1" si="7"/>
        <v>1</v>
      </c>
      <c r="L89" s="178">
        <f t="shared" ca="1" si="4"/>
        <v>1</v>
      </c>
      <c r="M89" s="178">
        <f t="shared" ca="1" si="5"/>
        <v>1</v>
      </c>
      <c r="N89" s="179">
        <f t="shared" ca="1" si="6"/>
        <v>1</v>
      </c>
      <c r="O89" s="42"/>
      <c r="P89" s="180" t="s">
        <v>472</v>
      </c>
      <c r="Q89" s="181">
        <f ca="1"/>
        <v>-36.5</v>
      </c>
      <c r="R89" s="181">
        <f ca="1"/>
        <v>-36</v>
      </c>
      <c r="S89" s="181">
        <f ca="1"/>
        <v>0</v>
      </c>
      <c r="T89" s="182">
        <f ca="1"/>
        <v>-17.999999999999996</v>
      </c>
      <c r="U89" s="42"/>
      <c r="V89" s="177" t="s">
        <v>472</v>
      </c>
      <c r="W89" s="183">
        <v>-85</v>
      </c>
      <c r="X89" s="184"/>
      <c r="Y89" s="184"/>
      <c r="Z89" s="185"/>
      <c r="AA89" s="42"/>
      <c r="AB89" s="180" t="s">
        <v>472</v>
      </c>
      <c r="AC89" s="181">
        <v>-90</v>
      </c>
      <c r="AD89" s="186"/>
      <c r="AE89" s="186"/>
      <c r="AF89" s="187"/>
      <c r="AG89" s="42"/>
      <c r="AH89" s="177" t="s">
        <v>472</v>
      </c>
      <c r="AI89" s="183">
        <v>-90</v>
      </c>
      <c r="AJ89" s="184"/>
      <c r="AK89" s="184"/>
      <c r="AL89" s="185">
        <v>-90</v>
      </c>
      <c r="AM89" s="42"/>
      <c r="AN89" s="180" t="s">
        <v>472</v>
      </c>
      <c r="AO89" s="181">
        <v>-90</v>
      </c>
      <c r="AP89" s="181">
        <v>-90</v>
      </c>
      <c r="AQ89" s="181"/>
      <c r="AR89" s="182">
        <v>-90</v>
      </c>
      <c r="AT89" s="180" t="s">
        <v>472</v>
      </c>
      <c r="AU89" s="181">
        <f>VLOOKUP($AT89,[1]Scn3!Scn3_Q3_LR,MATCH(AU$6,[1]!Scn_CH,0),0)</f>
        <v>-36.5</v>
      </c>
      <c r="AV89" s="181">
        <f>VLOOKUP($AT89,[1]Scn3!Scn3_Q3_LR,MATCH(AV$6,[1]!Scn_CH,0),0)</f>
        <v>-36</v>
      </c>
      <c r="AW89" s="181">
        <f>VLOOKUP($AT89,[1]Scn3!Scn3_Q3_LR,MATCH(AW$6,[1]!Scn_CH,0),0)</f>
        <v>0</v>
      </c>
      <c r="AX89" s="182">
        <f>VLOOKUP($AT89,[1]Scn3!Scn3_Q3_LR,MATCH(AX$6,[1]!Scn_CH,0),0)</f>
        <v>-17.999999999999996</v>
      </c>
      <c r="AZ89" s="241" t="s">
        <v>472</v>
      </c>
      <c r="BA89" s="242"/>
      <c r="BB89" s="242"/>
      <c r="BC89" s="242"/>
      <c r="BD89" s="243"/>
      <c r="BF89" s="241" t="s">
        <v>472</v>
      </c>
      <c r="BG89" s="242"/>
      <c r="BH89" s="242"/>
      <c r="BI89" s="242"/>
      <c r="BJ89" s="243"/>
    </row>
    <row r="90" spans="4:62" x14ac:dyDescent="0.2">
      <c r="D90" s="131" t="s">
        <v>473</v>
      </c>
      <c r="E90" s="181">
        <f ca="1">IF(K90*Q90*E$112&lt;'Summary Results'!M$2,'Summary Results'!M$2/E$112,K90*Q90)</f>
        <v>-28.5</v>
      </c>
      <c r="F90" s="181">
        <f ca="1">IF(L90*R90*F$112&lt;'Summary Results'!N$2,'Summary Results'!N$2/F$112,L90*R90)</f>
        <v>-26</v>
      </c>
      <c r="G90" s="181">
        <f ca="1">IF(M90*S90*G$112&lt;'Summary Results'!O$2,'Summary Results'!O$2/G$112,M90*S90)</f>
        <v>0</v>
      </c>
      <c r="H90" s="182">
        <f ca="1">IF(N90*T90*H$112&lt;'Summary Results'!P$2,'Summary Results'!P$2/H$112,N90*T90)</f>
        <v>-12.999999999999996</v>
      </c>
      <c r="I90" s="42"/>
      <c r="J90" s="177" t="s">
        <v>473</v>
      </c>
      <c r="K90" s="178">
        <f t="shared" ca="1" si="7"/>
        <v>1</v>
      </c>
      <c r="L90" s="178">
        <f t="shared" ca="1" si="4"/>
        <v>1</v>
      </c>
      <c r="M90" s="178">
        <f t="shared" ca="1" si="5"/>
        <v>1</v>
      </c>
      <c r="N90" s="179">
        <f t="shared" ca="1" si="6"/>
        <v>1</v>
      </c>
      <c r="O90" s="42"/>
      <c r="P90" s="180" t="s">
        <v>473</v>
      </c>
      <c r="Q90" s="181">
        <f ca="1"/>
        <v>-28.5</v>
      </c>
      <c r="R90" s="181">
        <f ca="1"/>
        <v>-26</v>
      </c>
      <c r="S90" s="181">
        <f ca="1"/>
        <v>0</v>
      </c>
      <c r="T90" s="182">
        <f ca="1"/>
        <v>-12.999999999999996</v>
      </c>
      <c r="U90" s="42"/>
      <c r="V90" s="177" t="s">
        <v>473</v>
      </c>
      <c r="W90" s="183">
        <v>-40</v>
      </c>
      <c r="X90" s="184"/>
      <c r="Y90" s="184"/>
      <c r="Z90" s="185"/>
      <c r="AA90" s="42"/>
      <c r="AB90" s="180" t="s">
        <v>473</v>
      </c>
      <c r="AC90" s="181">
        <v>-65</v>
      </c>
      <c r="AD90" s="186"/>
      <c r="AE90" s="186"/>
      <c r="AF90" s="187"/>
      <c r="AG90" s="42"/>
      <c r="AH90" s="177" t="s">
        <v>473</v>
      </c>
      <c r="AI90" s="183">
        <v>-65</v>
      </c>
      <c r="AJ90" s="184"/>
      <c r="AK90" s="184"/>
      <c r="AL90" s="185">
        <v>-65</v>
      </c>
      <c r="AM90" s="42"/>
      <c r="AN90" s="180" t="s">
        <v>473</v>
      </c>
      <c r="AO90" s="181">
        <v>-65</v>
      </c>
      <c r="AP90" s="181">
        <v>-65</v>
      </c>
      <c r="AQ90" s="181"/>
      <c r="AR90" s="182">
        <v>-65</v>
      </c>
      <c r="AT90" s="180" t="s">
        <v>473</v>
      </c>
      <c r="AU90" s="181">
        <f>VLOOKUP($AT90,[1]Scn3!Scn3_Q3_LR,MATCH(AU$6,[1]!Scn_CH,0),0)</f>
        <v>-28.5</v>
      </c>
      <c r="AV90" s="181">
        <f>VLOOKUP($AT90,[1]Scn3!Scn3_Q3_LR,MATCH(AV$6,[1]!Scn_CH,0),0)</f>
        <v>-26</v>
      </c>
      <c r="AW90" s="181">
        <f>VLOOKUP($AT90,[1]Scn3!Scn3_Q3_LR,MATCH(AW$6,[1]!Scn_CH,0),0)</f>
        <v>0</v>
      </c>
      <c r="AX90" s="182">
        <f>VLOOKUP($AT90,[1]Scn3!Scn3_Q3_LR,MATCH(AX$6,[1]!Scn_CH,0),0)</f>
        <v>-12.999999999999996</v>
      </c>
      <c r="AZ90" s="241" t="s">
        <v>473</v>
      </c>
      <c r="BA90" s="242"/>
      <c r="BB90" s="242"/>
      <c r="BC90" s="242"/>
      <c r="BD90" s="243"/>
      <c r="BF90" s="241" t="s">
        <v>473</v>
      </c>
      <c r="BG90" s="242"/>
      <c r="BH90" s="242"/>
      <c r="BI90" s="242"/>
      <c r="BJ90" s="243"/>
    </row>
    <row r="91" spans="4:62" x14ac:dyDescent="0.2">
      <c r="D91" s="131" t="s">
        <v>474</v>
      </c>
      <c r="E91" s="181">
        <f ca="1">IF(K91*Q91*E$112&lt;'Summary Results'!M$2,'Summary Results'!M$2/E$112,K91*Q91)</f>
        <v>-14</v>
      </c>
      <c r="F91" s="181">
        <f ca="1">IF(L91*R91*F$112&lt;'Summary Results'!N$2,'Summary Results'!N$2/F$112,L91*R91)</f>
        <v>-26</v>
      </c>
      <c r="G91" s="181">
        <f ca="1">IF(M91*S91*G$112&lt;'Summary Results'!O$2,'Summary Results'!O$2/G$112,M91*S91)</f>
        <v>0</v>
      </c>
      <c r="H91" s="182">
        <f ca="1">IF(N91*T91*H$112&lt;'Summary Results'!P$2,'Summary Results'!P$2/H$112,N91*T91)</f>
        <v>-7.9999999999999982</v>
      </c>
      <c r="I91" s="42"/>
      <c r="J91" s="177" t="s">
        <v>474</v>
      </c>
      <c r="K91" s="178">
        <f t="shared" ca="1" si="7"/>
        <v>1</v>
      </c>
      <c r="L91" s="178">
        <f t="shared" ca="1" si="4"/>
        <v>1</v>
      </c>
      <c r="M91" s="178">
        <f t="shared" ca="1" si="5"/>
        <v>1</v>
      </c>
      <c r="N91" s="179">
        <f t="shared" ca="1" si="6"/>
        <v>1</v>
      </c>
      <c r="O91" s="42"/>
      <c r="P91" s="180" t="s">
        <v>474</v>
      </c>
      <c r="Q91" s="181">
        <f ca="1"/>
        <v>-14</v>
      </c>
      <c r="R91" s="181">
        <f ca="1"/>
        <v>-26</v>
      </c>
      <c r="S91" s="181">
        <f ca="1"/>
        <v>0</v>
      </c>
      <c r="T91" s="182">
        <f ca="1"/>
        <v>-7.9999999999999982</v>
      </c>
      <c r="U91" s="42"/>
      <c r="V91" s="177" t="s">
        <v>474</v>
      </c>
      <c r="W91" s="183">
        <v>-35</v>
      </c>
      <c r="X91" s="184"/>
      <c r="Y91" s="184"/>
      <c r="Z91" s="185"/>
      <c r="AA91" s="42"/>
      <c r="AB91" s="180" t="s">
        <v>474</v>
      </c>
      <c r="AC91" s="181">
        <v>-35</v>
      </c>
      <c r="AD91" s="186"/>
      <c r="AE91" s="186"/>
      <c r="AF91" s="187"/>
      <c r="AG91" s="42"/>
      <c r="AH91" s="177" t="s">
        <v>474</v>
      </c>
      <c r="AI91" s="183">
        <v>-35</v>
      </c>
      <c r="AJ91" s="184"/>
      <c r="AK91" s="184"/>
      <c r="AL91" s="185">
        <v>-40</v>
      </c>
      <c r="AM91" s="42"/>
      <c r="AN91" s="180" t="s">
        <v>474</v>
      </c>
      <c r="AO91" s="181">
        <v>-35</v>
      </c>
      <c r="AP91" s="181">
        <v>-65</v>
      </c>
      <c r="AQ91" s="181"/>
      <c r="AR91" s="182">
        <v>-40</v>
      </c>
      <c r="AT91" s="180" t="s">
        <v>474</v>
      </c>
      <c r="AU91" s="181">
        <f>VLOOKUP($AT91,[1]Scn3!Scn3_Q3_LR,MATCH(AU$6,[1]!Scn_CH,0),0)</f>
        <v>-14</v>
      </c>
      <c r="AV91" s="181">
        <f>VLOOKUP($AT91,[1]Scn3!Scn3_Q3_LR,MATCH(AV$6,[1]!Scn_CH,0),0)</f>
        <v>-26</v>
      </c>
      <c r="AW91" s="181">
        <f>VLOOKUP($AT91,[1]Scn3!Scn3_Q3_LR,MATCH(AW$6,[1]!Scn_CH,0),0)</f>
        <v>0</v>
      </c>
      <c r="AX91" s="182">
        <f>VLOOKUP($AT91,[1]Scn3!Scn3_Q3_LR,MATCH(AX$6,[1]!Scn_CH,0),0)</f>
        <v>-7.9999999999999982</v>
      </c>
      <c r="AZ91" s="241" t="s">
        <v>474</v>
      </c>
      <c r="BA91" s="242"/>
      <c r="BB91" s="242"/>
      <c r="BC91" s="242"/>
      <c r="BD91" s="243"/>
      <c r="BF91" s="241" t="s">
        <v>474</v>
      </c>
      <c r="BG91" s="242"/>
      <c r="BH91" s="242"/>
      <c r="BI91" s="242"/>
      <c r="BJ91" s="243"/>
    </row>
    <row r="92" spans="4:62" x14ac:dyDescent="0.2">
      <c r="D92" s="131" t="s">
        <v>78</v>
      </c>
      <c r="E92" s="181">
        <f ca="1">IF(K92*Q92*E$112&lt;'Summary Results'!M$2,'Summary Results'!M$2/E$112,K92*Q92)</f>
        <v>-14</v>
      </c>
      <c r="F92" s="181">
        <f ca="1">IF(L92*R92*F$112&lt;'Summary Results'!N$2,'Summary Results'!N$2/F$112,L92*R92)</f>
        <v>-26</v>
      </c>
      <c r="G92" s="181">
        <f ca="1">IF(M92*S92*G$112&lt;'Summary Results'!O$2,'Summary Results'!O$2/G$112,M92*S92)</f>
        <v>0</v>
      </c>
      <c r="H92" s="182">
        <f ca="1">IF(N92*T92*H$112&lt;'Summary Results'!P$2,'Summary Results'!P$2/H$112,N92*T92)</f>
        <v>-7.9999999999999982</v>
      </c>
      <c r="I92" s="42"/>
      <c r="J92" s="177" t="s">
        <v>78</v>
      </c>
      <c r="K92" s="178">
        <f t="shared" ca="1" si="7"/>
        <v>1</v>
      </c>
      <c r="L92" s="178">
        <f t="shared" ca="1" si="4"/>
        <v>1</v>
      </c>
      <c r="M92" s="178">
        <f t="shared" ca="1" si="5"/>
        <v>1</v>
      </c>
      <c r="N92" s="179">
        <f t="shared" ca="1" si="6"/>
        <v>1</v>
      </c>
      <c r="O92" s="42"/>
      <c r="P92" s="180" t="s">
        <v>78</v>
      </c>
      <c r="Q92" s="181">
        <f ca="1"/>
        <v>-14</v>
      </c>
      <c r="R92" s="181">
        <f ca="1"/>
        <v>-26</v>
      </c>
      <c r="S92" s="181">
        <f ca="1"/>
        <v>0</v>
      </c>
      <c r="T92" s="182">
        <f ca="1"/>
        <v>-7.9999999999999982</v>
      </c>
      <c r="U92" s="42"/>
      <c r="V92" s="177" t="s">
        <v>78</v>
      </c>
      <c r="W92" s="183">
        <v>-35</v>
      </c>
      <c r="X92" s="184"/>
      <c r="Y92" s="184"/>
      <c r="Z92" s="185"/>
      <c r="AA92" s="42"/>
      <c r="AB92" s="180" t="s">
        <v>78</v>
      </c>
      <c r="AC92" s="181">
        <v>-35</v>
      </c>
      <c r="AD92" s="186"/>
      <c r="AE92" s="186"/>
      <c r="AF92" s="187"/>
      <c r="AG92" s="42"/>
      <c r="AH92" s="177" t="s">
        <v>78</v>
      </c>
      <c r="AI92" s="183">
        <v>-35</v>
      </c>
      <c r="AJ92" s="184"/>
      <c r="AK92" s="184"/>
      <c r="AL92" s="185">
        <v>-40</v>
      </c>
      <c r="AM92" s="42"/>
      <c r="AN92" s="180" t="s">
        <v>78</v>
      </c>
      <c r="AO92" s="181">
        <v>-35</v>
      </c>
      <c r="AP92" s="181">
        <v>-65</v>
      </c>
      <c r="AQ92" s="181"/>
      <c r="AR92" s="182">
        <v>-40</v>
      </c>
      <c r="AT92" s="180" t="s">
        <v>78</v>
      </c>
      <c r="AU92" s="181">
        <f>VLOOKUP($AT92,[1]Scn3!Scn3_Q3_LR,MATCH(AU$6,[1]!Scn_CH,0),0)</f>
        <v>-14</v>
      </c>
      <c r="AV92" s="181">
        <f>VLOOKUP($AT92,[1]Scn3!Scn3_Q3_LR,MATCH(AV$6,[1]!Scn_CH,0),0)</f>
        <v>-26</v>
      </c>
      <c r="AW92" s="181">
        <f>VLOOKUP($AT92,[1]Scn3!Scn3_Q3_LR,MATCH(AW$6,[1]!Scn_CH,0),0)</f>
        <v>0</v>
      </c>
      <c r="AX92" s="182">
        <f>VLOOKUP($AT92,[1]Scn3!Scn3_Q3_LR,MATCH(AX$6,[1]!Scn_CH,0),0)</f>
        <v>-7.9999999999999982</v>
      </c>
      <c r="AZ92" s="241" t="s">
        <v>78</v>
      </c>
      <c r="BA92" s="242"/>
      <c r="BB92" s="242"/>
      <c r="BC92" s="242"/>
      <c r="BD92" s="243"/>
      <c r="BF92" s="241" t="s">
        <v>78</v>
      </c>
      <c r="BG92" s="242"/>
      <c r="BH92" s="242"/>
      <c r="BI92" s="242"/>
      <c r="BJ92" s="243"/>
    </row>
    <row r="93" spans="4:62" x14ac:dyDescent="0.2">
      <c r="D93" s="131" t="s">
        <v>79</v>
      </c>
      <c r="E93" s="181">
        <f ca="1">IF(K93*Q93*E$112&lt;'Summary Results'!M$2,'Summary Results'!M$2/E$112,K93*Q93)</f>
        <v>7.1428571428571432</v>
      </c>
      <c r="F93" s="181">
        <f ca="1">IF(L93*R93*F$112&lt;'Summary Results'!N$2,'Summary Results'!N$2/F$112,L93*R93)</f>
        <v>-26</v>
      </c>
      <c r="G93" s="181">
        <f ca="1">IF(M93*S93*G$112&lt;'Summary Results'!O$2,'Summary Results'!O$2/G$112,M93*S93)</f>
        <v>0</v>
      </c>
      <c r="H93" s="182">
        <f ca="1">IF(N93*T93*H$112&lt;'Summary Results'!P$2,'Summary Results'!P$2/H$112,N93*T93)</f>
        <v>-7.9999999999999982</v>
      </c>
      <c r="I93" s="42"/>
      <c r="J93" s="177" t="s">
        <v>79</v>
      </c>
      <c r="K93" s="178">
        <f t="shared" ca="1" si="7"/>
        <v>0.7142857142857143</v>
      </c>
      <c r="L93" s="178">
        <f t="shared" ca="1" si="4"/>
        <v>1</v>
      </c>
      <c r="M93" s="178">
        <f t="shared" ca="1" si="5"/>
        <v>1</v>
      </c>
      <c r="N93" s="179">
        <f t="shared" ca="1" si="6"/>
        <v>1</v>
      </c>
      <c r="O93" s="42"/>
      <c r="P93" s="180" t="s">
        <v>79</v>
      </c>
      <c r="Q93" s="181">
        <f ca="1"/>
        <v>10</v>
      </c>
      <c r="R93" s="181">
        <f ca="1"/>
        <v>-26</v>
      </c>
      <c r="S93" s="181">
        <f ca="1"/>
        <v>0</v>
      </c>
      <c r="T93" s="182">
        <f ca="1"/>
        <v>-7.9999999999999982</v>
      </c>
      <c r="U93" s="42"/>
      <c r="V93" s="177" t="s">
        <v>79</v>
      </c>
      <c r="W93" s="183">
        <v>25</v>
      </c>
      <c r="X93" s="184"/>
      <c r="Y93" s="184"/>
      <c r="Z93" s="185"/>
      <c r="AA93" s="42"/>
      <c r="AB93" s="180" t="s">
        <v>79</v>
      </c>
      <c r="AC93" s="181">
        <v>25</v>
      </c>
      <c r="AD93" s="186"/>
      <c r="AE93" s="186"/>
      <c r="AF93" s="187"/>
      <c r="AG93" s="42"/>
      <c r="AH93" s="177" t="s">
        <v>79</v>
      </c>
      <c r="AI93" s="183">
        <v>25</v>
      </c>
      <c r="AJ93" s="184"/>
      <c r="AK93" s="184"/>
      <c r="AL93" s="185">
        <v>-40</v>
      </c>
      <c r="AM93" s="42"/>
      <c r="AN93" s="180" t="s">
        <v>79</v>
      </c>
      <c r="AO93" s="181">
        <v>25</v>
      </c>
      <c r="AP93" s="181">
        <v>-65</v>
      </c>
      <c r="AQ93" s="181"/>
      <c r="AR93" s="182">
        <v>-40</v>
      </c>
      <c r="AT93" s="180" t="s">
        <v>79</v>
      </c>
      <c r="AU93" s="181">
        <f>VLOOKUP($AT93,[1]Scn3!Scn3_Q3_LR,MATCH(AU$6,[1]!Scn_CH,0),0)</f>
        <v>10</v>
      </c>
      <c r="AV93" s="181">
        <f>VLOOKUP($AT93,[1]Scn3!Scn3_Q3_LR,MATCH(AV$6,[1]!Scn_CH,0),0)</f>
        <v>-26</v>
      </c>
      <c r="AW93" s="181">
        <f>VLOOKUP($AT93,[1]Scn3!Scn3_Q3_LR,MATCH(AW$6,[1]!Scn_CH,0),0)</f>
        <v>0</v>
      </c>
      <c r="AX93" s="182">
        <f>VLOOKUP($AT93,[1]Scn3!Scn3_Q3_LR,MATCH(AX$6,[1]!Scn_CH,0),0)</f>
        <v>-7.9999999999999982</v>
      </c>
      <c r="AZ93" s="241" t="s">
        <v>79</v>
      </c>
      <c r="BA93" s="242"/>
      <c r="BB93" s="242"/>
      <c r="BC93" s="242"/>
      <c r="BD93" s="243"/>
      <c r="BF93" s="241" t="s">
        <v>79</v>
      </c>
      <c r="BG93" s="242"/>
      <c r="BH93" s="242"/>
      <c r="BI93" s="242"/>
      <c r="BJ93" s="243"/>
    </row>
    <row r="94" spans="4:62" x14ac:dyDescent="0.2">
      <c r="D94" s="131" t="s">
        <v>475</v>
      </c>
      <c r="E94" s="181">
        <f ca="1">IF(K94*Q94*E$112&lt;'Summary Results'!M$2,'Summary Results'!M$2/E$112,K94*Q94)</f>
        <v>0</v>
      </c>
      <c r="F94" s="181">
        <f ca="1">IF(L94*R94*F$112&lt;'Summary Results'!N$2,'Summary Results'!N$2/F$112,L94*R94)</f>
        <v>-26</v>
      </c>
      <c r="G94" s="181">
        <f ca="1">IF(M94*S94*G$112&lt;'Summary Results'!O$2,'Summary Results'!O$2/G$112,M94*S94)</f>
        <v>0</v>
      </c>
      <c r="H94" s="182">
        <f ca="1">IF(N94*T94*H$112&lt;'Summary Results'!P$2,'Summary Results'!P$2/H$112,N94*T94)</f>
        <v>-7.9999999999999982</v>
      </c>
      <c r="I94" s="42"/>
      <c r="J94" s="177" t="s">
        <v>475</v>
      </c>
      <c r="K94" s="178">
        <f t="shared" ca="1" si="7"/>
        <v>1</v>
      </c>
      <c r="L94" s="178">
        <f t="shared" ca="1" si="4"/>
        <v>1</v>
      </c>
      <c r="M94" s="178">
        <f t="shared" ca="1" si="5"/>
        <v>1</v>
      </c>
      <c r="N94" s="179">
        <f t="shared" ca="1" si="6"/>
        <v>1</v>
      </c>
      <c r="O94" s="42"/>
      <c r="P94" s="180" t="s">
        <v>475</v>
      </c>
      <c r="Q94" s="181">
        <f ca="1"/>
        <v>0</v>
      </c>
      <c r="R94" s="181">
        <f ca="1"/>
        <v>-26</v>
      </c>
      <c r="S94" s="181">
        <f ca="1"/>
        <v>0</v>
      </c>
      <c r="T94" s="182">
        <f ca="1"/>
        <v>-7.9999999999999982</v>
      </c>
      <c r="U94" s="42"/>
      <c r="V94" s="177" t="s">
        <v>475</v>
      </c>
      <c r="W94" s="183"/>
      <c r="X94" s="184"/>
      <c r="Y94" s="184"/>
      <c r="Z94" s="185"/>
      <c r="AA94" s="42"/>
      <c r="AB94" s="180" t="s">
        <v>475</v>
      </c>
      <c r="AC94" s="181"/>
      <c r="AD94" s="186"/>
      <c r="AE94" s="186"/>
      <c r="AF94" s="187"/>
      <c r="AG94" s="42"/>
      <c r="AH94" s="177" t="s">
        <v>475</v>
      </c>
      <c r="AI94" s="183"/>
      <c r="AJ94" s="184"/>
      <c r="AK94" s="184"/>
      <c r="AL94" s="185">
        <v>-40</v>
      </c>
      <c r="AM94" s="42"/>
      <c r="AN94" s="180" t="s">
        <v>475</v>
      </c>
      <c r="AO94" s="181"/>
      <c r="AP94" s="181">
        <v>-65</v>
      </c>
      <c r="AQ94" s="181"/>
      <c r="AR94" s="182">
        <v>-40</v>
      </c>
      <c r="AT94" s="180" t="s">
        <v>475</v>
      </c>
      <c r="AU94" s="181">
        <f>VLOOKUP($AT94,[1]Scn3!Scn3_Q3_LR,MATCH(AU$6,[1]!Scn_CH,0),0)</f>
        <v>0</v>
      </c>
      <c r="AV94" s="181">
        <f>VLOOKUP($AT94,[1]Scn3!Scn3_Q3_LR,MATCH(AV$6,[1]!Scn_CH,0),0)</f>
        <v>-26</v>
      </c>
      <c r="AW94" s="181">
        <f>VLOOKUP($AT94,[1]Scn3!Scn3_Q3_LR,MATCH(AW$6,[1]!Scn_CH,0),0)</f>
        <v>0</v>
      </c>
      <c r="AX94" s="182">
        <f>VLOOKUP($AT94,[1]Scn3!Scn3_Q3_LR,MATCH(AX$6,[1]!Scn_CH,0),0)</f>
        <v>-7.9999999999999982</v>
      </c>
      <c r="AZ94" s="241" t="s">
        <v>475</v>
      </c>
      <c r="BA94" s="242"/>
      <c r="BB94" s="242"/>
      <c r="BC94" s="242"/>
      <c r="BD94" s="243"/>
      <c r="BF94" s="241" t="s">
        <v>475</v>
      </c>
      <c r="BG94" s="242"/>
      <c r="BH94" s="242"/>
      <c r="BI94" s="242"/>
      <c r="BJ94" s="243"/>
    </row>
    <row r="95" spans="4:62" x14ac:dyDescent="0.2">
      <c r="D95" s="131" t="s">
        <v>75</v>
      </c>
      <c r="E95" s="181">
        <f ca="1">IF(K95*Q95*E$112&lt;'Summary Results'!M$2,'Summary Results'!M$2/E$112,K95*Q95)</f>
        <v>0</v>
      </c>
      <c r="F95" s="181">
        <f ca="1">IF(L95*R95*F$112&lt;'Summary Results'!N$2,'Summary Results'!N$2/F$112,L95*R95)</f>
        <v>-26</v>
      </c>
      <c r="G95" s="181">
        <f ca="1">IF(M95*S95*G$112&lt;'Summary Results'!O$2,'Summary Results'!O$2/G$112,M95*S95)</f>
        <v>0</v>
      </c>
      <c r="H95" s="182">
        <f ca="1">IF(N95*T95*H$112&lt;'Summary Results'!P$2,'Summary Results'!P$2/H$112,N95*T95)</f>
        <v>-7.9999999999999982</v>
      </c>
      <c r="I95" s="42"/>
      <c r="J95" s="177" t="s">
        <v>75</v>
      </c>
      <c r="K95" s="178">
        <f t="shared" ca="1" si="7"/>
        <v>1</v>
      </c>
      <c r="L95" s="178">
        <f t="shared" ca="1" si="4"/>
        <v>1</v>
      </c>
      <c r="M95" s="178">
        <f t="shared" ca="1" si="5"/>
        <v>1</v>
      </c>
      <c r="N95" s="179">
        <f t="shared" ca="1" si="6"/>
        <v>1</v>
      </c>
      <c r="O95" s="42"/>
      <c r="P95" s="180" t="s">
        <v>75</v>
      </c>
      <c r="Q95" s="181">
        <f ca="1"/>
        <v>0</v>
      </c>
      <c r="R95" s="181">
        <f ca="1"/>
        <v>-26</v>
      </c>
      <c r="S95" s="181">
        <f ca="1"/>
        <v>0</v>
      </c>
      <c r="T95" s="182">
        <f ca="1"/>
        <v>-7.9999999999999982</v>
      </c>
      <c r="U95" s="42"/>
      <c r="V95" s="177" t="s">
        <v>75</v>
      </c>
      <c r="W95" s="183"/>
      <c r="X95" s="184"/>
      <c r="Y95" s="184"/>
      <c r="Z95" s="185"/>
      <c r="AA95" s="42"/>
      <c r="AB95" s="180" t="s">
        <v>75</v>
      </c>
      <c r="AC95" s="181"/>
      <c r="AD95" s="186"/>
      <c r="AE95" s="186"/>
      <c r="AF95" s="187"/>
      <c r="AG95" s="42"/>
      <c r="AH95" s="177" t="s">
        <v>75</v>
      </c>
      <c r="AI95" s="183"/>
      <c r="AJ95" s="184"/>
      <c r="AK95" s="184"/>
      <c r="AL95" s="185">
        <v>-40</v>
      </c>
      <c r="AM95" s="42"/>
      <c r="AN95" s="180" t="s">
        <v>75</v>
      </c>
      <c r="AO95" s="181"/>
      <c r="AP95" s="181">
        <v>-65</v>
      </c>
      <c r="AQ95" s="181"/>
      <c r="AR95" s="182">
        <v>-40</v>
      </c>
      <c r="AT95" s="180" t="s">
        <v>75</v>
      </c>
      <c r="AU95" s="181">
        <f>VLOOKUP($AT95,[1]Scn3!Scn3_Q3_LR,MATCH(AU$6,[1]!Scn_CH,0),0)</f>
        <v>0</v>
      </c>
      <c r="AV95" s="181">
        <f>VLOOKUP($AT95,[1]Scn3!Scn3_Q3_LR,MATCH(AV$6,[1]!Scn_CH,0),0)</f>
        <v>-26</v>
      </c>
      <c r="AW95" s="181">
        <f>VLOOKUP($AT95,[1]Scn3!Scn3_Q3_LR,MATCH(AW$6,[1]!Scn_CH,0),0)</f>
        <v>0</v>
      </c>
      <c r="AX95" s="182">
        <f>VLOOKUP($AT95,[1]Scn3!Scn3_Q3_LR,MATCH(AX$6,[1]!Scn_CH,0),0)</f>
        <v>-7.9999999999999982</v>
      </c>
      <c r="AZ95" s="241" t="s">
        <v>75</v>
      </c>
      <c r="BA95" s="242"/>
      <c r="BB95" s="242"/>
      <c r="BC95" s="242"/>
      <c r="BD95" s="243"/>
      <c r="BF95" s="241" t="s">
        <v>75</v>
      </c>
      <c r="BG95" s="242"/>
      <c r="BH95" s="242"/>
      <c r="BI95" s="242"/>
      <c r="BJ95" s="243"/>
    </row>
    <row r="96" spans="4:62" x14ac:dyDescent="0.2">
      <c r="D96" s="131" t="s">
        <v>80</v>
      </c>
      <c r="E96" s="181">
        <f ca="1">IF(K96*Q96*E$112&lt;'Summary Results'!M$2,'Summary Results'!M$2/E$112,K96*Q96)</f>
        <v>-2</v>
      </c>
      <c r="F96" s="181">
        <f ca="1">IF(L96*R96*F$112&lt;'Summary Results'!N$2,'Summary Results'!N$2/F$112,L96*R96)</f>
        <v>-26</v>
      </c>
      <c r="G96" s="181">
        <f ca="1">IF(M96*S96*G$112&lt;'Summary Results'!O$2,'Summary Results'!O$2/G$112,M96*S96)</f>
        <v>0</v>
      </c>
      <c r="H96" s="182">
        <f ca="1">IF(N96*T96*H$112&lt;'Summary Results'!P$2,'Summary Results'!P$2/H$112,N96*T96)</f>
        <v>-7.9999999999999982</v>
      </c>
      <c r="I96" s="42"/>
      <c r="J96" s="177" t="s">
        <v>80</v>
      </c>
      <c r="K96" s="178">
        <f t="shared" ca="1" si="7"/>
        <v>1</v>
      </c>
      <c r="L96" s="178">
        <f t="shared" ca="1" si="4"/>
        <v>1</v>
      </c>
      <c r="M96" s="178">
        <f t="shared" ca="1" si="5"/>
        <v>1</v>
      </c>
      <c r="N96" s="179">
        <f t="shared" ca="1" si="6"/>
        <v>1</v>
      </c>
      <c r="O96" s="42"/>
      <c r="P96" s="180" t="s">
        <v>80</v>
      </c>
      <c r="Q96" s="181">
        <f ca="1"/>
        <v>-2</v>
      </c>
      <c r="R96" s="181">
        <f ca="1"/>
        <v>-26</v>
      </c>
      <c r="S96" s="181">
        <f ca="1"/>
        <v>0</v>
      </c>
      <c r="T96" s="182">
        <f ca="1"/>
        <v>-7.9999999999999982</v>
      </c>
      <c r="U96" s="42"/>
      <c r="V96" s="177" t="s">
        <v>80</v>
      </c>
      <c r="W96" s="183">
        <v>-5</v>
      </c>
      <c r="X96" s="184"/>
      <c r="Y96" s="184"/>
      <c r="Z96" s="185"/>
      <c r="AA96" s="42"/>
      <c r="AB96" s="180" t="s">
        <v>80</v>
      </c>
      <c r="AC96" s="181">
        <v>-5</v>
      </c>
      <c r="AD96" s="186"/>
      <c r="AE96" s="186"/>
      <c r="AF96" s="187"/>
      <c r="AG96" s="42"/>
      <c r="AH96" s="177" t="s">
        <v>80</v>
      </c>
      <c r="AI96" s="183">
        <v>-5</v>
      </c>
      <c r="AJ96" s="184"/>
      <c r="AK96" s="184"/>
      <c r="AL96" s="185">
        <v>-40</v>
      </c>
      <c r="AM96" s="42"/>
      <c r="AN96" s="180" t="s">
        <v>80</v>
      </c>
      <c r="AO96" s="181">
        <v>-5</v>
      </c>
      <c r="AP96" s="181">
        <v>-65</v>
      </c>
      <c r="AQ96" s="181"/>
      <c r="AR96" s="182">
        <v>-40</v>
      </c>
      <c r="AT96" s="180" t="s">
        <v>80</v>
      </c>
      <c r="AU96" s="181">
        <f>VLOOKUP($AT96,[1]Scn3!Scn3_Q3_LR,MATCH(AU$6,[1]!Scn_CH,0),0)</f>
        <v>-2</v>
      </c>
      <c r="AV96" s="181">
        <f>VLOOKUP($AT96,[1]Scn3!Scn3_Q3_LR,MATCH(AV$6,[1]!Scn_CH,0),0)</f>
        <v>-26</v>
      </c>
      <c r="AW96" s="181">
        <f>VLOOKUP($AT96,[1]Scn3!Scn3_Q3_LR,MATCH(AW$6,[1]!Scn_CH,0),0)</f>
        <v>0</v>
      </c>
      <c r="AX96" s="182">
        <f>VLOOKUP($AT96,[1]Scn3!Scn3_Q3_LR,MATCH(AX$6,[1]!Scn_CH,0),0)</f>
        <v>-7.9999999999999982</v>
      </c>
      <c r="AZ96" s="241" t="s">
        <v>80</v>
      </c>
      <c r="BA96" s="242"/>
      <c r="BB96" s="242"/>
      <c r="BC96" s="242"/>
      <c r="BD96" s="243"/>
      <c r="BF96" s="241" t="s">
        <v>80</v>
      </c>
      <c r="BG96" s="242"/>
      <c r="BH96" s="242"/>
      <c r="BI96" s="242"/>
      <c r="BJ96" s="243"/>
    </row>
    <row r="97" spans="4:62" x14ac:dyDescent="0.2">
      <c r="D97" s="131" t="s">
        <v>81</v>
      </c>
      <c r="E97" s="181">
        <f ca="1">IF(K97*Q97*E$112&lt;'Summary Results'!M$2,'Summary Results'!M$2/E$112,K97*Q97)</f>
        <v>-2</v>
      </c>
      <c r="F97" s="181">
        <f ca="1">IF(L97*R97*F$112&lt;'Summary Results'!N$2,'Summary Results'!N$2/F$112,L97*R97)</f>
        <v>-26</v>
      </c>
      <c r="G97" s="181">
        <f ca="1">IF(M97*S97*G$112&lt;'Summary Results'!O$2,'Summary Results'!O$2/G$112,M97*S97)</f>
        <v>0</v>
      </c>
      <c r="H97" s="182">
        <f ca="1">IF(N97*T97*H$112&lt;'Summary Results'!P$2,'Summary Results'!P$2/H$112,N97*T97)</f>
        <v>-7.9999999999999982</v>
      </c>
      <c r="I97" s="42"/>
      <c r="J97" s="177" t="s">
        <v>81</v>
      </c>
      <c r="K97" s="178">
        <f t="shared" ca="1" si="7"/>
        <v>1</v>
      </c>
      <c r="L97" s="178">
        <f t="shared" ca="1" si="4"/>
        <v>1</v>
      </c>
      <c r="M97" s="178">
        <f t="shared" ca="1" si="5"/>
        <v>1</v>
      </c>
      <c r="N97" s="179">
        <f t="shared" ca="1" si="6"/>
        <v>1</v>
      </c>
      <c r="O97" s="42"/>
      <c r="P97" s="180" t="s">
        <v>81</v>
      </c>
      <c r="Q97" s="181">
        <f ca="1"/>
        <v>-2</v>
      </c>
      <c r="R97" s="181">
        <f ca="1"/>
        <v>-26</v>
      </c>
      <c r="S97" s="181">
        <f ca="1"/>
        <v>0</v>
      </c>
      <c r="T97" s="182">
        <f ca="1"/>
        <v>-7.9999999999999982</v>
      </c>
      <c r="U97" s="42"/>
      <c r="V97" s="177" t="s">
        <v>81</v>
      </c>
      <c r="W97" s="183">
        <v>-5</v>
      </c>
      <c r="X97" s="184"/>
      <c r="Y97" s="184"/>
      <c r="Z97" s="185"/>
      <c r="AA97" s="42"/>
      <c r="AB97" s="180" t="s">
        <v>81</v>
      </c>
      <c r="AC97" s="181">
        <v>-5</v>
      </c>
      <c r="AD97" s="186"/>
      <c r="AE97" s="186"/>
      <c r="AF97" s="187"/>
      <c r="AG97" s="42"/>
      <c r="AH97" s="177" t="s">
        <v>81</v>
      </c>
      <c r="AI97" s="183">
        <v>-5</v>
      </c>
      <c r="AJ97" s="184"/>
      <c r="AK97" s="184"/>
      <c r="AL97" s="185">
        <v>-40</v>
      </c>
      <c r="AM97" s="42"/>
      <c r="AN97" s="180" t="s">
        <v>81</v>
      </c>
      <c r="AO97" s="181">
        <v>-5</v>
      </c>
      <c r="AP97" s="181">
        <v>-65</v>
      </c>
      <c r="AQ97" s="181"/>
      <c r="AR97" s="182">
        <v>-40</v>
      </c>
      <c r="AT97" s="180" t="s">
        <v>81</v>
      </c>
      <c r="AU97" s="181">
        <f>VLOOKUP($AT97,[1]Scn3!Scn3_Q3_LR,MATCH(AU$6,[1]!Scn_CH,0),0)</f>
        <v>-2</v>
      </c>
      <c r="AV97" s="181">
        <f>VLOOKUP($AT97,[1]Scn3!Scn3_Q3_LR,MATCH(AV$6,[1]!Scn_CH,0),0)</f>
        <v>-26</v>
      </c>
      <c r="AW97" s="181">
        <f>VLOOKUP($AT97,[1]Scn3!Scn3_Q3_LR,MATCH(AW$6,[1]!Scn_CH,0),0)</f>
        <v>0</v>
      </c>
      <c r="AX97" s="182">
        <f>VLOOKUP($AT97,[1]Scn3!Scn3_Q3_LR,MATCH(AX$6,[1]!Scn_CH,0),0)</f>
        <v>-7.9999999999999982</v>
      </c>
      <c r="AZ97" s="241" t="s">
        <v>81</v>
      </c>
      <c r="BA97" s="242"/>
      <c r="BB97" s="242"/>
      <c r="BC97" s="242"/>
      <c r="BD97" s="243"/>
      <c r="BF97" s="241" t="s">
        <v>81</v>
      </c>
      <c r="BG97" s="242"/>
      <c r="BH97" s="242"/>
      <c r="BI97" s="242"/>
      <c r="BJ97" s="243"/>
    </row>
    <row r="98" spans="4:62" x14ac:dyDescent="0.2">
      <c r="D98" s="131" t="s">
        <v>82</v>
      </c>
      <c r="E98" s="181">
        <f ca="1">IF(K98*Q98*E$112&lt;'Summary Results'!M$2,'Summary Results'!M$2/E$112,K98*Q98)</f>
        <v>-2.5</v>
      </c>
      <c r="F98" s="181">
        <f ca="1">IF(L98*R98*F$112&lt;'Summary Results'!N$2,'Summary Results'!N$2/F$112,L98*R98)</f>
        <v>-26</v>
      </c>
      <c r="G98" s="181">
        <f ca="1">IF(M98*S98*G$112&lt;'Summary Results'!O$2,'Summary Results'!O$2/G$112,M98*S98)</f>
        <v>0</v>
      </c>
      <c r="H98" s="182">
        <f ca="1">IF(N98*T98*H$112&lt;'Summary Results'!P$2,'Summary Results'!P$2/H$112,N98*T98)</f>
        <v>-7.9999999999999982</v>
      </c>
      <c r="I98" s="42"/>
      <c r="J98" s="177" t="s">
        <v>82</v>
      </c>
      <c r="K98" s="178">
        <f t="shared" ca="1" si="7"/>
        <v>1</v>
      </c>
      <c r="L98" s="178">
        <f t="shared" ca="1" si="4"/>
        <v>1</v>
      </c>
      <c r="M98" s="178">
        <f t="shared" ca="1" si="5"/>
        <v>1</v>
      </c>
      <c r="N98" s="179">
        <f t="shared" ca="1" si="6"/>
        <v>1</v>
      </c>
      <c r="O98" s="42"/>
      <c r="P98" s="180" t="s">
        <v>82</v>
      </c>
      <c r="Q98" s="181">
        <f ca="1"/>
        <v>-2.5</v>
      </c>
      <c r="R98" s="181">
        <f ca="1"/>
        <v>-26</v>
      </c>
      <c r="S98" s="181">
        <f ca="1"/>
        <v>0</v>
      </c>
      <c r="T98" s="182">
        <f ca="1"/>
        <v>-7.9999999999999982</v>
      </c>
      <c r="U98" s="42"/>
      <c r="V98" s="177" t="s">
        <v>82</v>
      </c>
      <c r="W98" s="183"/>
      <c r="X98" s="184">
        <v>-65</v>
      </c>
      <c r="Y98" s="184"/>
      <c r="Z98" s="185">
        <v>-40</v>
      </c>
      <c r="AA98" s="42"/>
      <c r="AB98" s="180" t="s">
        <v>82</v>
      </c>
      <c r="AC98" s="181">
        <v>-5</v>
      </c>
      <c r="AD98" s="186">
        <v>-65</v>
      </c>
      <c r="AE98" s="186"/>
      <c r="AF98" s="187">
        <v>-40</v>
      </c>
      <c r="AG98" s="42"/>
      <c r="AH98" s="177" t="s">
        <v>82</v>
      </c>
      <c r="AI98" s="183">
        <v>-5</v>
      </c>
      <c r="AJ98" s="184">
        <v>-65</v>
      </c>
      <c r="AK98" s="184"/>
      <c r="AL98" s="185">
        <v>-40</v>
      </c>
      <c r="AM98" s="42"/>
      <c r="AN98" s="180" t="s">
        <v>82</v>
      </c>
      <c r="AO98" s="181">
        <v>-5</v>
      </c>
      <c r="AP98" s="181">
        <v>-65</v>
      </c>
      <c r="AQ98" s="181"/>
      <c r="AR98" s="182">
        <v>-40</v>
      </c>
      <c r="AT98" s="180" t="s">
        <v>82</v>
      </c>
      <c r="AU98" s="181">
        <f>VLOOKUP($AT98,[1]Scn3!Scn3_Q3_LR,MATCH(AU$6,[1]!Scn_CH,0),0)</f>
        <v>-2.5</v>
      </c>
      <c r="AV98" s="181">
        <f>VLOOKUP($AT98,[1]Scn3!Scn3_Q3_LR,MATCH(AV$6,[1]!Scn_CH,0),0)</f>
        <v>-26</v>
      </c>
      <c r="AW98" s="181">
        <f>VLOOKUP($AT98,[1]Scn3!Scn3_Q3_LR,MATCH(AW$6,[1]!Scn_CH,0),0)</f>
        <v>0</v>
      </c>
      <c r="AX98" s="182">
        <f>VLOOKUP($AT98,[1]Scn3!Scn3_Q3_LR,MATCH(AX$6,[1]!Scn_CH,0),0)</f>
        <v>-7.9999999999999982</v>
      </c>
      <c r="AZ98" s="241" t="s">
        <v>82</v>
      </c>
      <c r="BA98" s="242"/>
      <c r="BB98" s="242"/>
      <c r="BC98" s="242"/>
      <c r="BD98" s="243"/>
      <c r="BF98" s="241" t="s">
        <v>82</v>
      </c>
      <c r="BG98" s="242"/>
      <c r="BH98" s="242"/>
      <c r="BI98" s="242"/>
      <c r="BJ98" s="243"/>
    </row>
    <row r="99" spans="4:62" x14ac:dyDescent="0.2">
      <c r="D99" s="131" t="s">
        <v>83</v>
      </c>
      <c r="E99" s="181">
        <f ca="1">IF(K99*Q99*E$112&lt;'Summary Results'!M$2,'Summary Results'!M$2/E$112,K99*Q99)</f>
        <v>-10</v>
      </c>
      <c r="F99" s="181">
        <f ca="1">IF(L99*R99*F$112&lt;'Summary Results'!N$2,'Summary Results'!N$2/F$112,L99*R99)</f>
        <v>-26</v>
      </c>
      <c r="G99" s="181">
        <f ca="1">IF(M99*S99*G$112&lt;'Summary Results'!O$2,'Summary Results'!O$2/G$112,M99*S99)</f>
        <v>0</v>
      </c>
      <c r="H99" s="182">
        <f ca="1">IF(N99*T99*H$112&lt;'Summary Results'!P$2,'Summary Results'!P$2/H$112,N99*T99)</f>
        <v>-7.9999999999999982</v>
      </c>
      <c r="I99" s="42"/>
      <c r="J99" s="177" t="s">
        <v>83</v>
      </c>
      <c r="K99" s="178">
        <f t="shared" ca="1" si="7"/>
        <v>1</v>
      </c>
      <c r="L99" s="178">
        <f t="shared" ca="1" si="4"/>
        <v>1</v>
      </c>
      <c r="M99" s="178">
        <f t="shared" ca="1" si="5"/>
        <v>1</v>
      </c>
      <c r="N99" s="179">
        <f t="shared" ca="1" si="6"/>
        <v>1</v>
      </c>
      <c r="O99" s="42"/>
      <c r="P99" s="180" t="s">
        <v>83</v>
      </c>
      <c r="Q99" s="181">
        <f ca="1"/>
        <v>-10</v>
      </c>
      <c r="R99" s="181">
        <f ca="1"/>
        <v>-26</v>
      </c>
      <c r="S99" s="181">
        <f ca="1"/>
        <v>0</v>
      </c>
      <c r="T99" s="182">
        <f ca="1"/>
        <v>-7.9999999999999982</v>
      </c>
      <c r="U99" s="42"/>
      <c r="V99" s="177" t="s">
        <v>83</v>
      </c>
      <c r="W99" s="183">
        <v>-25</v>
      </c>
      <c r="X99" s="184"/>
      <c r="Y99" s="184"/>
      <c r="Z99" s="185"/>
      <c r="AA99" s="42"/>
      <c r="AB99" s="180" t="s">
        <v>83</v>
      </c>
      <c r="AC99" s="181">
        <v>-25</v>
      </c>
      <c r="AD99" s="186"/>
      <c r="AE99" s="186"/>
      <c r="AF99" s="187"/>
      <c r="AG99" s="42"/>
      <c r="AH99" s="177" t="s">
        <v>83</v>
      </c>
      <c r="AI99" s="183">
        <v>-25</v>
      </c>
      <c r="AJ99" s="184"/>
      <c r="AK99" s="184"/>
      <c r="AL99" s="185">
        <v>-40</v>
      </c>
      <c r="AM99" s="42"/>
      <c r="AN99" s="180" t="s">
        <v>83</v>
      </c>
      <c r="AO99" s="181">
        <v>-25</v>
      </c>
      <c r="AP99" s="181">
        <v>-65</v>
      </c>
      <c r="AQ99" s="181"/>
      <c r="AR99" s="182">
        <v>-40</v>
      </c>
      <c r="AT99" s="180" t="s">
        <v>83</v>
      </c>
      <c r="AU99" s="181">
        <f>VLOOKUP($AT99,[1]Scn3!Scn3_Q3_LR,MATCH(AU$6,[1]!Scn_CH,0),0)</f>
        <v>-10</v>
      </c>
      <c r="AV99" s="181">
        <f>VLOOKUP($AT99,[1]Scn3!Scn3_Q3_LR,MATCH(AV$6,[1]!Scn_CH,0),0)</f>
        <v>-26</v>
      </c>
      <c r="AW99" s="181">
        <f>VLOOKUP($AT99,[1]Scn3!Scn3_Q3_LR,MATCH(AW$6,[1]!Scn_CH,0),0)</f>
        <v>0</v>
      </c>
      <c r="AX99" s="182">
        <f>VLOOKUP($AT99,[1]Scn3!Scn3_Q3_LR,MATCH(AX$6,[1]!Scn_CH,0),0)</f>
        <v>-7.9999999999999982</v>
      </c>
      <c r="AZ99" s="241" t="s">
        <v>83</v>
      </c>
      <c r="BA99" s="242"/>
      <c r="BB99" s="242"/>
      <c r="BC99" s="242"/>
      <c r="BD99" s="243"/>
      <c r="BF99" s="241" t="s">
        <v>83</v>
      </c>
      <c r="BG99" s="242"/>
      <c r="BH99" s="242"/>
      <c r="BI99" s="242"/>
      <c r="BJ99" s="243"/>
    </row>
    <row r="100" spans="4:62" x14ac:dyDescent="0.2">
      <c r="D100" s="131" t="s">
        <v>84</v>
      </c>
      <c r="E100" s="181">
        <f ca="1">IF(K100*Q100*E$112&lt;'Summary Results'!M$2,'Summary Results'!M$2/E$112,K100*Q100)</f>
        <v>-24</v>
      </c>
      <c r="F100" s="181">
        <f ca="1">IF(L100*R100*F$112&lt;'Summary Results'!N$2,'Summary Results'!N$2/F$112,L100*R100)</f>
        <v>-26</v>
      </c>
      <c r="G100" s="181">
        <f ca="1">IF(M100*S100*G$112&lt;'Summary Results'!O$2,'Summary Results'!O$2/G$112,M100*S100)</f>
        <v>0</v>
      </c>
      <c r="H100" s="182">
        <f ca="1">IF(N100*T100*H$112&lt;'Summary Results'!P$2,'Summary Results'!P$2/H$112,N100*T100)</f>
        <v>-11.999999999999996</v>
      </c>
      <c r="I100" s="42"/>
      <c r="J100" s="177" t="s">
        <v>84</v>
      </c>
      <c r="K100" s="178">
        <f t="shared" ca="1" si="7"/>
        <v>1</v>
      </c>
      <c r="L100" s="178">
        <f t="shared" ca="1" si="4"/>
        <v>1</v>
      </c>
      <c r="M100" s="178">
        <f t="shared" ca="1" si="5"/>
        <v>1</v>
      </c>
      <c r="N100" s="179">
        <f t="shared" ca="1" si="6"/>
        <v>1</v>
      </c>
      <c r="O100" s="42"/>
      <c r="P100" s="180" t="s">
        <v>84</v>
      </c>
      <c r="Q100" s="181">
        <f ca="1"/>
        <v>-24</v>
      </c>
      <c r="R100" s="181">
        <f ca="1"/>
        <v>-26</v>
      </c>
      <c r="S100" s="181">
        <f ca="1"/>
        <v>0</v>
      </c>
      <c r="T100" s="182">
        <f ca="1"/>
        <v>-11.999999999999996</v>
      </c>
      <c r="U100" s="42"/>
      <c r="V100" s="177" t="s">
        <v>84</v>
      </c>
      <c r="W100" s="183">
        <v>-60</v>
      </c>
      <c r="X100" s="184"/>
      <c r="Y100" s="184"/>
      <c r="Z100" s="185"/>
      <c r="AA100" s="42"/>
      <c r="AB100" s="180" t="s">
        <v>84</v>
      </c>
      <c r="AC100" s="181">
        <v>-60</v>
      </c>
      <c r="AD100" s="186"/>
      <c r="AE100" s="186"/>
      <c r="AF100" s="187"/>
      <c r="AG100" s="42"/>
      <c r="AH100" s="177" t="s">
        <v>84</v>
      </c>
      <c r="AI100" s="183">
        <v>-60</v>
      </c>
      <c r="AJ100" s="184"/>
      <c r="AK100" s="184"/>
      <c r="AL100" s="185">
        <v>-60</v>
      </c>
      <c r="AM100" s="42"/>
      <c r="AN100" s="180" t="s">
        <v>84</v>
      </c>
      <c r="AO100" s="181">
        <v>-60</v>
      </c>
      <c r="AP100" s="181">
        <v>-65</v>
      </c>
      <c r="AQ100" s="181"/>
      <c r="AR100" s="182">
        <v>-60</v>
      </c>
      <c r="AT100" s="180" t="s">
        <v>84</v>
      </c>
      <c r="AU100" s="181">
        <f>VLOOKUP($AT100,[1]Scn3!Scn3_Q3_LR,MATCH(AU$6,[1]!Scn_CH,0),0)</f>
        <v>-24</v>
      </c>
      <c r="AV100" s="181">
        <f>VLOOKUP($AT100,[1]Scn3!Scn3_Q3_LR,MATCH(AV$6,[1]!Scn_CH,0),0)</f>
        <v>-26</v>
      </c>
      <c r="AW100" s="181">
        <f>VLOOKUP($AT100,[1]Scn3!Scn3_Q3_LR,MATCH(AW$6,[1]!Scn_CH,0),0)</f>
        <v>0</v>
      </c>
      <c r="AX100" s="182">
        <f>VLOOKUP($AT100,[1]Scn3!Scn3_Q3_LR,MATCH(AX$6,[1]!Scn_CH,0),0)</f>
        <v>-11.999999999999996</v>
      </c>
      <c r="AZ100" s="241" t="s">
        <v>84</v>
      </c>
      <c r="BA100" s="242"/>
      <c r="BB100" s="242"/>
      <c r="BC100" s="242"/>
      <c r="BD100" s="243"/>
      <c r="BF100" s="241" t="s">
        <v>84</v>
      </c>
      <c r="BG100" s="242"/>
      <c r="BH100" s="242"/>
      <c r="BI100" s="242"/>
      <c r="BJ100" s="243"/>
    </row>
    <row r="101" spans="4:62" x14ac:dyDescent="0.2">
      <c r="D101" s="131" t="s">
        <v>85</v>
      </c>
      <c r="E101" s="181">
        <f ca="1">IF(K101*Q101*E$112&lt;'Summary Results'!M$2,'Summary Results'!M$2/E$112,K101*Q101)</f>
        <v>-25</v>
      </c>
      <c r="F101" s="181">
        <f ca="1">IF(L101*R101*F$112&lt;'Summary Results'!N$2,'Summary Results'!N$2/F$112,L101*R101)</f>
        <v>-26</v>
      </c>
      <c r="G101" s="181">
        <f ca="1">IF(M101*S101*G$112&lt;'Summary Results'!O$2,'Summary Results'!O$2/G$112,M101*S101)</f>
        <v>0</v>
      </c>
      <c r="H101" s="182">
        <f ca="1">IF(N101*T101*H$112&lt;'Summary Results'!P$2,'Summary Results'!P$2/H$112,N101*T101)</f>
        <v>-9.9999999999999982</v>
      </c>
      <c r="I101" s="42"/>
      <c r="J101" s="177" t="s">
        <v>85</v>
      </c>
      <c r="K101" s="178">
        <f t="shared" ca="1" si="7"/>
        <v>1</v>
      </c>
      <c r="L101" s="178">
        <f t="shared" ca="1" si="4"/>
        <v>1</v>
      </c>
      <c r="M101" s="178">
        <f t="shared" ca="1" si="5"/>
        <v>1</v>
      </c>
      <c r="N101" s="179">
        <f t="shared" ca="1" si="6"/>
        <v>1</v>
      </c>
      <c r="O101" s="42"/>
      <c r="P101" s="180" t="s">
        <v>85</v>
      </c>
      <c r="Q101" s="181">
        <f ca="1"/>
        <v>-25</v>
      </c>
      <c r="R101" s="181">
        <f ca="1"/>
        <v>-26</v>
      </c>
      <c r="S101" s="181">
        <f ca="1"/>
        <v>0</v>
      </c>
      <c r="T101" s="182">
        <f ca="1"/>
        <v>-9.9999999999999982</v>
      </c>
      <c r="U101" s="42"/>
      <c r="V101" s="177" t="s">
        <v>85</v>
      </c>
      <c r="W101" s="183"/>
      <c r="X101" s="184">
        <v>-65</v>
      </c>
      <c r="Y101" s="184"/>
      <c r="Z101" s="185"/>
      <c r="AA101" s="42"/>
      <c r="AB101" s="180" t="s">
        <v>85</v>
      </c>
      <c r="AC101" s="181">
        <v>-50</v>
      </c>
      <c r="AD101" s="186">
        <v>-65</v>
      </c>
      <c r="AE101" s="186"/>
      <c r="AF101" s="187"/>
      <c r="AG101" s="42"/>
      <c r="AH101" s="177" t="s">
        <v>85</v>
      </c>
      <c r="AI101" s="183">
        <v>-50</v>
      </c>
      <c r="AJ101" s="184">
        <v>-65</v>
      </c>
      <c r="AK101" s="184"/>
      <c r="AL101" s="185">
        <v>-50</v>
      </c>
      <c r="AM101" s="42"/>
      <c r="AN101" s="180" t="s">
        <v>85</v>
      </c>
      <c r="AO101" s="181">
        <v>-50</v>
      </c>
      <c r="AP101" s="181">
        <v>-65</v>
      </c>
      <c r="AQ101" s="181"/>
      <c r="AR101" s="182">
        <v>-50</v>
      </c>
      <c r="AT101" s="180" t="s">
        <v>85</v>
      </c>
      <c r="AU101" s="181">
        <f>VLOOKUP($AT101,[1]Scn3!Scn3_Q3_LR,MATCH(AU$6,[1]!Scn_CH,0),0)</f>
        <v>-25</v>
      </c>
      <c r="AV101" s="181">
        <f>VLOOKUP($AT101,[1]Scn3!Scn3_Q3_LR,MATCH(AV$6,[1]!Scn_CH,0),0)</f>
        <v>-26</v>
      </c>
      <c r="AW101" s="181">
        <f>VLOOKUP($AT101,[1]Scn3!Scn3_Q3_LR,MATCH(AW$6,[1]!Scn_CH,0),0)</f>
        <v>0</v>
      </c>
      <c r="AX101" s="182">
        <f>VLOOKUP($AT101,[1]Scn3!Scn3_Q3_LR,MATCH(AX$6,[1]!Scn_CH,0),0)</f>
        <v>-9.9999999999999982</v>
      </c>
      <c r="AZ101" s="241" t="s">
        <v>85</v>
      </c>
      <c r="BA101" s="242"/>
      <c r="BB101" s="242"/>
      <c r="BC101" s="242"/>
      <c r="BD101" s="243"/>
      <c r="BF101" s="241" t="s">
        <v>85</v>
      </c>
      <c r="BG101" s="242"/>
      <c r="BH101" s="242"/>
      <c r="BI101" s="242"/>
      <c r="BJ101" s="243"/>
    </row>
    <row r="102" spans="4:62" x14ac:dyDescent="0.2">
      <c r="D102" s="131" t="s">
        <v>476</v>
      </c>
      <c r="E102" s="181">
        <f ca="1">IF(K102*Q102*E$112&lt;'Summary Results'!M$2,'Summary Results'!M$2/E$112,K102*Q102)</f>
        <v>-10</v>
      </c>
      <c r="F102" s="181">
        <f ca="1">IF(L102*R102*F$112&lt;'Summary Results'!N$2,'Summary Results'!N$2/F$112,L102*R102)</f>
        <v>-26</v>
      </c>
      <c r="G102" s="181">
        <f ca="1">IF(M102*S102*G$112&lt;'Summary Results'!O$2,'Summary Results'!O$2/G$112,M102*S102)</f>
        <v>0</v>
      </c>
      <c r="H102" s="182">
        <f ca="1">IF(N102*T102*H$112&lt;'Summary Results'!P$2,'Summary Results'!P$2/H$112,N102*T102)</f>
        <v>-7.9999999999999982</v>
      </c>
      <c r="I102" s="42"/>
      <c r="J102" s="177" t="s">
        <v>476</v>
      </c>
      <c r="K102" s="178">
        <f t="shared" ca="1" si="7"/>
        <v>1</v>
      </c>
      <c r="L102" s="178">
        <f t="shared" ca="1" si="4"/>
        <v>1</v>
      </c>
      <c r="M102" s="178">
        <f t="shared" ca="1" si="5"/>
        <v>1</v>
      </c>
      <c r="N102" s="179">
        <f t="shared" ca="1" si="6"/>
        <v>1</v>
      </c>
      <c r="O102" s="42"/>
      <c r="P102" s="180" t="s">
        <v>476</v>
      </c>
      <c r="Q102" s="181">
        <f ca="1"/>
        <v>-10</v>
      </c>
      <c r="R102" s="181">
        <f ca="1"/>
        <v>-26</v>
      </c>
      <c r="S102" s="181">
        <f ca="1"/>
        <v>0</v>
      </c>
      <c r="T102" s="182">
        <f ca="1"/>
        <v>-7.9999999999999982</v>
      </c>
      <c r="U102" s="42"/>
      <c r="V102" s="177" t="s">
        <v>476</v>
      </c>
      <c r="W102" s="183">
        <v>-25</v>
      </c>
      <c r="X102" s="184"/>
      <c r="Y102" s="184"/>
      <c r="Z102" s="185"/>
      <c r="AA102" s="42"/>
      <c r="AB102" s="180" t="s">
        <v>476</v>
      </c>
      <c r="AC102" s="181">
        <v>-25</v>
      </c>
      <c r="AD102" s="186"/>
      <c r="AE102" s="186"/>
      <c r="AF102" s="187"/>
      <c r="AG102" s="42"/>
      <c r="AH102" s="177" t="s">
        <v>476</v>
      </c>
      <c r="AI102" s="183">
        <v>-25</v>
      </c>
      <c r="AJ102" s="184"/>
      <c r="AK102" s="184"/>
      <c r="AL102" s="185">
        <v>-40</v>
      </c>
      <c r="AM102" s="42"/>
      <c r="AN102" s="180" t="s">
        <v>476</v>
      </c>
      <c r="AO102" s="181">
        <v>-25</v>
      </c>
      <c r="AP102" s="181">
        <v>-65</v>
      </c>
      <c r="AQ102" s="181"/>
      <c r="AR102" s="182">
        <v>-40</v>
      </c>
      <c r="AT102" s="180" t="s">
        <v>476</v>
      </c>
      <c r="AU102" s="181">
        <f>VLOOKUP($AT102,[1]Scn3!Scn3_Q3_LR,MATCH(AU$6,[1]!Scn_CH,0),0)</f>
        <v>-10</v>
      </c>
      <c r="AV102" s="181">
        <f>VLOOKUP($AT102,[1]Scn3!Scn3_Q3_LR,MATCH(AV$6,[1]!Scn_CH,0),0)</f>
        <v>-26</v>
      </c>
      <c r="AW102" s="181">
        <f>VLOOKUP($AT102,[1]Scn3!Scn3_Q3_LR,MATCH(AW$6,[1]!Scn_CH,0),0)</f>
        <v>0</v>
      </c>
      <c r="AX102" s="182">
        <f>VLOOKUP($AT102,[1]Scn3!Scn3_Q3_LR,MATCH(AX$6,[1]!Scn_CH,0),0)</f>
        <v>-7.9999999999999982</v>
      </c>
      <c r="AZ102" s="241" t="s">
        <v>476</v>
      </c>
      <c r="BA102" s="242"/>
      <c r="BB102" s="242"/>
      <c r="BC102" s="242"/>
      <c r="BD102" s="243"/>
      <c r="BF102" s="241" t="s">
        <v>476</v>
      </c>
      <c r="BG102" s="242"/>
      <c r="BH102" s="242"/>
      <c r="BI102" s="242"/>
      <c r="BJ102" s="243"/>
    </row>
    <row r="103" spans="4:62" x14ac:dyDescent="0.2">
      <c r="D103" s="131" t="s">
        <v>86</v>
      </c>
      <c r="E103" s="181">
        <f ca="1">IF(K103*Q103*E$112&lt;'Summary Results'!M$2,'Summary Results'!M$2/E$112,K103*Q103)</f>
        <v>-4.5</v>
      </c>
      <c r="F103" s="181">
        <f ca="1">IF(L103*R103*F$112&lt;'Summary Results'!N$2,'Summary Results'!N$2/F$112,L103*R103)</f>
        <v>-26</v>
      </c>
      <c r="G103" s="181">
        <f ca="1">IF(M103*S103*G$112&lt;'Summary Results'!O$2,'Summary Results'!O$2/G$112,M103*S103)</f>
        <v>0</v>
      </c>
      <c r="H103" s="182">
        <f ca="1">IF(N103*T103*H$112&lt;'Summary Results'!P$2,'Summary Results'!P$2/H$112,N103*T103)</f>
        <v>-7.9999999999999982</v>
      </c>
      <c r="I103" s="42"/>
      <c r="J103" s="177" t="s">
        <v>86</v>
      </c>
      <c r="K103" s="178">
        <f t="shared" ca="1" si="7"/>
        <v>1</v>
      </c>
      <c r="L103" s="178">
        <f t="shared" ca="1" si="4"/>
        <v>1</v>
      </c>
      <c r="M103" s="178">
        <f t="shared" ca="1" si="5"/>
        <v>1</v>
      </c>
      <c r="N103" s="179">
        <f t="shared" ca="1" si="6"/>
        <v>1</v>
      </c>
      <c r="O103" s="42"/>
      <c r="P103" s="180" t="s">
        <v>86</v>
      </c>
      <c r="Q103" s="181">
        <f ca="1"/>
        <v>-4.5</v>
      </c>
      <c r="R103" s="181">
        <f ca="1"/>
        <v>-26</v>
      </c>
      <c r="S103" s="181">
        <f ca="1"/>
        <v>0</v>
      </c>
      <c r="T103" s="182">
        <f ca="1"/>
        <v>-7.9999999999999982</v>
      </c>
      <c r="U103" s="42"/>
      <c r="V103" s="177" t="s">
        <v>86</v>
      </c>
      <c r="W103" s="183">
        <v>-5</v>
      </c>
      <c r="X103" s="184"/>
      <c r="Y103" s="184"/>
      <c r="Z103" s="185">
        <v>-40</v>
      </c>
      <c r="AA103" s="42"/>
      <c r="AB103" s="180" t="s">
        <v>86</v>
      </c>
      <c r="AC103" s="181">
        <v>-10</v>
      </c>
      <c r="AD103" s="186"/>
      <c r="AE103" s="186"/>
      <c r="AF103" s="187">
        <v>-40</v>
      </c>
      <c r="AG103" s="42"/>
      <c r="AH103" s="177" t="s">
        <v>86</v>
      </c>
      <c r="AI103" s="183">
        <v>-10</v>
      </c>
      <c r="AJ103" s="184"/>
      <c r="AK103" s="184"/>
      <c r="AL103" s="185">
        <v>-40</v>
      </c>
      <c r="AM103" s="42"/>
      <c r="AN103" s="180" t="s">
        <v>86</v>
      </c>
      <c r="AO103" s="181">
        <v>-10</v>
      </c>
      <c r="AP103" s="181">
        <v>-65</v>
      </c>
      <c r="AQ103" s="181"/>
      <c r="AR103" s="182">
        <v>-40</v>
      </c>
      <c r="AT103" s="180" t="s">
        <v>86</v>
      </c>
      <c r="AU103" s="181">
        <f>VLOOKUP($AT103,[1]Scn3!Scn3_Q3_LR,MATCH(AU$6,[1]!Scn_CH,0),0)</f>
        <v>-4.5</v>
      </c>
      <c r="AV103" s="181">
        <f>VLOOKUP($AT103,[1]Scn3!Scn3_Q3_LR,MATCH(AV$6,[1]!Scn_CH,0),0)</f>
        <v>-26</v>
      </c>
      <c r="AW103" s="181">
        <f>VLOOKUP($AT103,[1]Scn3!Scn3_Q3_LR,MATCH(AW$6,[1]!Scn_CH,0),0)</f>
        <v>0</v>
      </c>
      <c r="AX103" s="182">
        <f>VLOOKUP($AT103,[1]Scn3!Scn3_Q3_LR,MATCH(AX$6,[1]!Scn_CH,0),0)</f>
        <v>-7.9999999999999982</v>
      </c>
      <c r="AZ103" s="241" t="s">
        <v>86</v>
      </c>
      <c r="BA103" s="242"/>
      <c r="BB103" s="242"/>
      <c r="BC103" s="242"/>
      <c r="BD103" s="243"/>
      <c r="BF103" s="241" t="s">
        <v>86</v>
      </c>
      <c r="BG103" s="242"/>
      <c r="BH103" s="242"/>
      <c r="BI103" s="242"/>
      <c r="BJ103" s="243"/>
    </row>
    <row r="104" spans="4:62" x14ac:dyDescent="0.2">
      <c r="D104" s="131" t="s">
        <v>477</v>
      </c>
      <c r="E104" s="181">
        <f ca="1">IF(K104*Q104*E$112&lt;'Summary Results'!M$2,'Summary Results'!M$2/E$112,K104*Q104)</f>
        <v>1.4285714285714286</v>
      </c>
      <c r="F104" s="181">
        <f ca="1">IF(L104*R104*F$112&lt;'Summary Results'!N$2,'Summary Results'!N$2/F$112,L104*R104)</f>
        <v>-26</v>
      </c>
      <c r="G104" s="181">
        <f ca="1">IF(M104*S104*G$112&lt;'Summary Results'!O$2,'Summary Results'!O$2/G$112,M104*S104)</f>
        <v>0</v>
      </c>
      <c r="H104" s="182">
        <f ca="1">IF(N104*T104*H$112&lt;'Summary Results'!P$2,'Summary Results'!P$2/H$112,N104*T104)</f>
        <v>-7.9999999999999982</v>
      </c>
      <c r="I104" s="42"/>
      <c r="J104" s="177" t="s">
        <v>477</v>
      </c>
      <c r="K104" s="178">
        <f t="shared" ca="1" si="7"/>
        <v>0.7142857142857143</v>
      </c>
      <c r="L104" s="178">
        <f t="shared" ca="1" si="4"/>
        <v>1</v>
      </c>
      <c r="M104" s="178">
        <f t="shared" ca="1" si="5"/>
        <v>1</v>
      </c>
      <c r="N104" s="179">
        <f t="shared" ca="1" si="6"/>
        <v>1</v>
      </c>
      <c r="O104" s="42"/>
      <c r="P104" s="180" t="s">
        <v>477</v>
      </c>
      <c r="Q104" s="181">
        <f ca="1"/>
        <v>2</v>
      </c>
      <c r="R104" s="181">
        <f ca="1"/>
        <v>-26</v>
      </c>
      <c r="S104" s="181">
        <f ca="1"/>
        <v>0</v>
      </c>
      <c r="T104" s="182">
        <f ca="1"/>
        <v>-7.9999999999999982</v>
      </c>
      <c r="U104" s="42"/>
      <c r="V104" s="177" t="s">
        <v>477</v>
      </c>
      <c r="W104" s="183">
        <v>5</v>
      </c>
      <c r="X104" s="184"/>
      <c r="Y104" s="184"/>
      <c r="Z104" s="185"/>
      <c r="AA104" s="42"/>
      <c r="AB104" s="180" t="s">
        <v>477</v>
      </c>
      <c r="AC104" s="181">
        <v>5</v>
      </c>
      <c r="AD104" s="186"/>
      <c r="AE104" s="186"/>
      <c r="AF104" s="187"/>
      <c r="AG104" s="42"/>
      <c r="AH104" s="177" t="s">
        <v>477</v>
      </c>
      <c r="AI104" s="183">
        <v>5</v>
      </c>
      <c r="AJ104" s="184"/>
      <c r="AK104" s="184"/>
      <c r="AL104" s="185">
        <v>-40</v>
      </c>
      <c r="AM104" s="42"/>
      <c r="AN104" s="180" t="s">
        <v>477</v>
      </c>
      <c r="AO104" s="181">
        <v>5</v>
      </c>
      <c r="AP104" s="181">
        <v>-65</v>
      </c>
      <c r="AQ104" s="181"/>
      <c r="AR104" s="182">
        <v>-40</v>
      </c>
      <c r="AT104" s="180" t="s">
        <v>477</v>
      </c>
      <c r="AU104" s="181">
        <f>VLOOKUP($AT104,[1]Scn3!Scn3_Q3_LR,MATCH(AU$6,[1]!Scn_CH,0),0)</f>
        <v>2</v>
      </c>
      <c r="AV104" s="181">
        <f>VLOOKUP($AT104,[1]Scn3!Scn3_Q3_LR,MATCH(AV$6,[1]!Scn_CH,0),0)</f>
        <v>-26</v>
      </c>
      <c r="AW104" s="181">
        <f>VLOOKUP($AT104,[1]Scn3!Scn3_Q3_LR,MATCH(AW$6,[1]!Scn_CH,0),0)</f>
        <v>0</v>
      </c>
      <c r="AX104" s="182">
        <f>VLOOKUP($AT104,[1]Scn3!Scn3_Q3_LR,MATCH(AX$6,[1]!Scn_CH,0),0)</f>
        <v>-7.9999999999999982</v>
      </c>
      <c r="AZ104" s="241" t="s">
        <v>477</v>
      </c>
      <c r="BA104" s="242"/>
      <c r="BB104" s="242"/>
      <c r="BC104" s="242"/>
      <c r="BD104" s="243"/>
      <c r="BF104" s="241" t="s">
        <v>477</v>
      </c>
      <c r="BG104" s="242"/>
      <c r="BH104" s="242"/>
      <c r="BI104" s="242"/>
      <c r="BJ104" s="243"/>
    </row>
    <row r="105" spans="4:62" x14ac:dyDescent="0.2">
      <c r="D105" s="131" t="s">
        <v>478</v>
      </c>
      <c r="E105" s="181">
        <f ca="1">IF(K105*Q105*E$112&lt;'Summary Results'!M$2,'Summary Results'!M$2/E$112,K105*Q105)</f>
        <v>-10</v>
      </c>
      <c r="F105" s="181">
        <f ca="1">IF(L105*R105*F$112&lt;'Summary Results'!N$2,'Summary Results'!N$2/F$112,L105*R105)</f>
        <v>-26</v>
      </c>
      <c r="G105" s="181">
        <f ca="1">IF(M105*S105*G$112&lt;'Summary Results'!O$2,'Summary Results'!O$2/G$112,M105*S105)</f>
        <v>0</v>
      </c>
      <c r="H105" s="182">
        <f ca="1">IF(N105*T105*H$112&lt;'Summary Results'!P$2,'Summary Results'!P$2/H$112,N105*T105)</f>
        <v>-7.9999999999999982</v>
      </c>
      <c r="I105" s="42"/>
      <c r="J105" s="177" t="s">
        <v>478</v>
      </c>
      <c r="K105" s="178">
        <f t="shared" ca="1" si="7"/>
        <v>1</v>
      </c>
      <c r="L105" s="178">
        <f t="shared" ca="1" si="4"/>
        <v>1</v>
      </c>
      <c r="M105" s="178">
        <f t="shared" ca="1" si="5"/>
        <v>1</v>
      </c>
      <c r="N105" s="179">
        <f t="shared" ca="1" si="6"/>
        <v>1</v>
      </c>
      <c r="O105" s="42"/>
      <c r="P105" s="180" t="s">
        <v>478</v>
      </c>
      <c r="Q105" s="181">
        <f ca="1"/>
        <v>-10</v>
      </c>
      <c r="R105" s="181">
        <f ca="1"/>
        <v>-26</v>
      </c>
      <c r="S105" s="181">
        <f ca="1"/>
        <v>0</v>
      </c>
      <c r="T105" s="182">
        <f ca="1"/>
        <v>-7.9999999999999982</v>
      </c>
      <c r="U105" s="42"/>
      <c r="V105" s="177" t="s">
        <v>478</v>
      </c>
      <c r="W105" s="183">
        <v>-25</v>
      </c>
      <c r="X105" s="184"/>
      <c r="Y105" s="184"/>
      <c r="Z105" s="185"/>
      <c r="AA105" s="42"/>
      <c r="AB105" s="180" t="s">
        <v>478</v>
      </c>
      <c r="AC105" s="181">
        <v>-25</v>
      </c>
      <c r="AD105" s="186"/>
      <c r="AE105" s="186"/>
      <c r="AF105" s="187"/>
      <c r="AG105" s="42"/>
      <c r="AH105" s="177" t="s">
        <v>478</v>
      </c>
      <c r="AI105" s="183">
        <v>-25</v>
      </c>
      <c r="AJ105" s="184"/>
      <c r="AK105" s="184"/>
      <c r="AL105" s="185">
        <v>-40</v>
      </c>
      <c r="AM105" s="42"/>
      <c r="AN105" s="180" t="s">
        <v>478</v>
      </c>
      <c r="AO105" s="181">
        <v>-25</v>
      </c>
      <c r="AP105" s="181">
        <v>-65</v>
      </c>
      <c r="AQ105" s="181"/>
      <c r="AR105" s="182">
        <v>-40</v>
      </c>
      <c r="AT105" s="180" t="s">
        <v>478</v>
      </c>
      <c r="AU105" s="181">
        <f>VLOOKUP($AT105,[1]Scn3!Scn3_Q3_LR,MATCH(AU$6,[1]!Scn_CH,0),0)</f>
        <v>-10</v>
      </c>
      <c r="AV105" s="181">
        <f>VLOOKUP($AT105,[1]Scn3!Scn3_Q3_LR,MATCH(AV$6,[1]!Scn_CH,0),0)</f>
        <v>-26</v>
      </c>
      <c r="AW105" s="181">
        <f>VLOOKUP($AT105,[1]Scn3!Scn3_Q3_LR,MATCH(AW$6,[1]!Scn_CH,0),0)</f>
        <v>0</v>
      </c>
      <c r="AX105" s="182">
        <f>VLOOKUP($AT105,[1]Scn3!Scn3_Q3_LR,MATCH(AX$6,[1]!Scn_CH,0),0)</f>
        <v>-7.9999999999999982</v>
      </c>
      <c r="AZ105" s="241" t="s">
        <v>478</v>
      </c>
      <c r="BA105" s="242"/>
      <c r="BB105" s="242"/>
      <c r="BC105" s="242"/>
      <c r="BD105" s="243"/>
      <c r="BF105" s="241" t="s">
        <v>478</v>
      </c>
      <c r="BG105" s="242"/>
      <c r="BH105" s="242"/>
      <c r="BI105" s="242"/>
      <c r="BJ105" s="243"/>
    </row>
    <row r="106" spans="4:62" x14ac:dyDescent="0.2">
      <c r="D106" s="131" t="s">
        <v>479</v>
      </c>
      <c r="E106" s="181">
        <f ca="1">IF(K106*Q106*E$112&lt;'Summary Results'!M$2,'Summary Results'!M$2/E$112,K106*Q106)</f>
        <v>-12.5</v>
      </c>
      <c r="F106" s="181">
        <f ca="1">IF(L106*R106*F$112&lt;'Summary Results'!N$2,'Summary Results'!N$2/F$112,L106*R106)</f>
        <v>-26</v>
      </c>
      <c r="G106" s="181">
        <f ca="1">IF(M106*S106*G$112&lt;'Summary Results'!O$2,'Summary Results'!O$2/G$112,M106*S106)</f>
        <v>0</v>
      </c>
      <c r="H106" s="182">
        <f ca="1">IF(N106*T106*H$112&lt;'Summary Results'!P$2,'Summary Results'!P$2/H$112,N106*T106)</f>
        <v>-7.9999999999999982</v>
      </c>
      <c r="I106" s="42"/>
      <c r="J106" s="177" t="s">
        <v>479</v>
      </c>
      <c r="K106" s="178">
        <f t="shared" ca="1" si="7"/>
        <v>1</v>
      </c>
      <c r="L106" s="178">
        <f t="shared" ca="1" si="4"/>
        <v>1</v>
      </c>
      <c r="M106" s="178">
        <f t="shared" ca="1" si="5"/>
        <v>1</v>
      </c>
      <c r="N106" s="179">
        <f t="shared" ca="1" si="6"/>
        <v>1</v>
      </c>
      <c r="O106" s="42"/>
      <c r="P106" s="180" t="s">
        <v>479</v>
      </c>
      <c r="Q106" s="181">
        <f ca="1"/>
        <v>-12.5</v>
      </c>
      <c r="R106" s="181">
        <f ca="1"/>
        <v>-26</v>
      </c>
      <c r="S106" s="181">
        <f ca="1"/>
        <v>0</v>
      </c>
      <c r="T106" s="182">
        <f ca="1"/>
        <v>-7.9999999999999982</v>
      </c>
      <c r="U106" s="42"/>
      <c r="V106" s="177" t="s">
        <v>479</v>
      </c>
      <c r="W106" s="183"/>
      <c r="X106" s="184"/>
      <c r="Y106" s="184"/>
      <c r="Z106" s="185">
        <v>-40</v>
      </c>
      <c r="AA106" s="42"/>
      <c r="AB106" s="180" t="s">
        <v>479</v>
      </c>
      <c r="AC106" s="181">
        <v>-25</v>
      </c>
      <c r="AD106" s="186"/>
      <c r="AE106" s="186"/>
      <c r="AF106" s="187">
        <v>-40</v>
      </c>
      <c r="AG106" s="42"/>
      <c r="AH106" s="177" t="s">
        <v>479</v>
      </c>
      <c r="AI106" s="183">
        <v>-25</v>
      </c>
      <c r="AJ106" s="184"/>
      <c r="AK106" s="184"/>
      <c r="AL106" s="185">
        <v>-40</v>
      </c>
      <c r="AM106" s="42"/>
      <c r="AN106" s="180" t="s">
        <v>479</v>
      </c>
      <c r="AO106" s="181">
        <v>-25</v>
      </c>
      <c r="AP106" s="181">
        <v>-65</v>
      </c>
      <c r="AQ106" s="181"/>
      <c r="AR106" s="182">
        <v>-40</v>
      </c>
      <c r="AT106" s="180" t="s">
        <v>479</v>
      </c>
      <c r="AU106" s="181">
        <f>VLOOKUP($AT106,[1]Scn3!Scn3_Q3_LR,MATCH(AU$6,[1]!Scn_CH,0),0)</f>
        <v>-12.5</v>
      </c>
      <c r="AV106" s="181">
        <f>VLOOKUP($AT106,[1]Scn3!Scn3_Q3_LR,MATCH(AV$6,[1]!Scn_CH,0),0)</f>
        <v>-26</v>
      </c>
      <c r="AW106" s="181">
        <f>VLOOKUP($AT106,[1]Scn3!Scn3_Q3_LR,MATCH(AW$6,[1]!Scn_CH,0),0)</f>
        <v>0</v>
      </c>
      <c r="AX106" s="182">
        <f>VLOOKUP($AT106,[1]Scn3!Scn3_Q3_LR,MATCH(AX$6,[1]!Scn_CH,0),0)</f>
        <v>-7.9999999999999982</v>
      </c>
      <c r="AZ106" s="241" t="s">
        <v>479</v>
      </c>
      <c r="BA106" s="242"/>
      <c r="BB106" s="242"/>
      <c r="BC106" s="242"/>
      <c r="BD106" s="243"/>
      <c r="BF106" s="241" t="s">
        <v>479</v>
      </c>
      <c r="BG106" s="242"/>
      <c r="BH106" s="242"/>
      <c r="BI106" s="242"/>
      <c r="BJ106" s="243"/>
    </row>
    <row r="107" spans="4:62" x14ac:dyDescent="0.2">
      <c r="D107" s="131" t="s">
        <v>87</v>
      </c>
      <c r="E107" s="181">
        <f ca="1">IF(K107*Q107*E$112&lt;'Summary Results'!M$2,'Summary Results'!M$2/E$112,K107*Q107)</f>
        <v>0</v>
      </c>
      <c r="F107" s="181">
        <f ca="1">IF(L107*R107*F$112&lt;'Summary Results'!N$2,'Summary Results'!N$2/F$112,L107*R107)</f>
        <v>-26</v>
      </c>
      <c r="G107" s="181">
        <f ca="1">IF(M107*S107*G$112&lt;'Summary Results'!O$2,'Summary Results'!O$2/G$112,M107*S107)</f>
        <v>0</v>
      </c>
      <c r="H107" s="182">
        <f ca="1">IF(N107*T107*H$112&lt;'Summary Results'!P$2,'Summary Results'!P$2/H$112,N107*T107)</f>
        <v>-7.9999999999999982</v>
      </c>
      <c r="I107" s="42"/>
      <c r="J107" s="177" t="s">
        <v>87</v>
      </c>
      <c r="K107" s="178">
        <f t="shared" ca="1" si="7"/>
        <v>1</v>
      </c>
      <c r="L107" s="178">
        <f t="shared" ca="1" si="4"/>
        <v>1</v>
      </c>
      <c r="M107" s="178">
        <f t="shared" ca="1" si="5"/>
        <v>1</v>
      </c>
      <c r="N107" s="179">
        <f t="shared" ca="1" si="6"/>
        <v>1</v>
      </c>
      <c r="O107" s="42"/>
      <c r="P107" s="180" t="s">
        <v>87</v>
      </c>
      <c r="Q107" s="181">
        <f ca="1"/>
        <v>0</v>
      </c>
      <c r="R107" s="181">
        <f ca="1"/>
        <v>-26</v>
      </c>
      <c r="S107" s="181">
        <f ca="1"/>
        <v>0</v>
      </c>
      <c r="T107" s="182">
        <f ca="1"/>
        <v>-7.9999999999999982</v>
      </c>
      <c r="U107" s="42"/>
      <c r="V107" s="177" t="s">
        <v>87</v>
      </c>
      <c r="W107" s="183"/>
      <c r="X107" s="184"/>
      <c r="Y107" s="184"/>
      <c r="Z107" s="185"/>
      <c r="AA107" s="42"/>
      <c r="AB107" s="180" t="s">
        <v>87</v>
      </c>
      <c r="AC107" s="181"/>
      <c r="AD107" s="186"/>
      <c r="AE107" s="186"/>
      <c r="AF107" s="187"/>
      <c r="AG107" s="42"/>
      <c r="AH107" s="177" t="s">
        <v>87</v>
      </c>
      <c r="AI107" s="183"/>
      <c r="AJ107" s="184"/>
      <c r="AK107" s="184"/>
      <c r="AL107" s="185">
        <v>-40</v>
      </c>
      <c r="AM107" s="42"/>
      <c r="AN107" s="180" t="s">
        <v>87</v>
      </c>
      <c r="AO107" s="181"/>
      <c r="AP107" s="181">
        <v>-65</v>
      </c>
      <c r="AQ107" s="181"/>
      <c r="AR107" s="182">
        <v>-40</v>
      </c>
      <c r="AT107" s="180" t="s">
        <v>87</v>
      </c>
      <c r="AU107" s="181">
        <f>VLOOKUP($AT107,[1]Scn3!Scn3_Q3_LR,MATCH(AU$6,[1]!Scn_CH,0),0)</f>
        <v>0</v>
      </c>
      <c r="AV107" s="181">
        <f>VLOOKUP($AT107,[1]Scn3!Scn3_Q3_LR,MATCH(AV$6,[1]!Scn_CH,0),0)</f>
        <v>-26</v>
      </c>
      <c r="AW107" s="181">
        <f>VLOOKUP($AT107,[1]Scn3!Scn3_Q3_LR,MATCH(AW$6,[1]!Scn_CH,0),0)</f>
        <v>0</v>
      </c>
      <c r="AX107" s="182">
        <f>VLOOKUP($AT107,[1]Scn3!Scn3_Q3_LR,MATCH(AX$6,[1]!Scn_CH,0),0)</f>
        <v>-7.9999999999999982</v>
      </c>
      <c r="AZ107" s="241" t="s">
        <v>87</v>
      </c>
      <c r="BA107" s="242"/>
      <c r="BB107" s="242"/>
      <c r="BC107" s="242"/>
      <c r="BD107" s="243"/>
      <c r="BF107" s="241" t="s">
        <v>87</v>
      </c>
      <c r="BG107" s="242"/>
      <c r="BH107" s="242"/>
      <c r="BI107" s="242"/>
      <c r="BJ107" s="243"/>
    </row>
    <row r="108" spans="4:62" x14ac:dyDescent="0.2">
      <c r="D108" s="131" t="s">
        <v>88</v>
      </c>
      <c r="E108" s="181">
        <f ca="1">IF(K108*Q108*E$112&lt;'Summary Results'!M$2,'Summary Results'!M$2/E$112,K108*Q108)</f>
        <v>-20</v>
      </c>
      <c r="F108" s="181">
        <f ca="1">IF(L108*R108*F$112&lt;'Summary Results'!N$2,'Summary Results'!N$2/F$112,L108*R108)</f>
        <v>-26</v>
      </c>
      <c r="G108" s="181">
        <f ca="1">IF(M108*S108*G$112&lt;'Summary Results'!O$2,'Summary Results'!O$2/G$112,M108*S108)</f>
        <v>0</v>
      </c>
      <c r="H108" s="182">
        <f ca="1">IF(N108*T108*H$112&lt;'Summary Results'!P$2,'Summary Results'!P$2/H$112,N108*T108)</f>
        <v>-9.9999999999999982</v>
      </c>
      <c r="I108" s="42"/>
      <c r="J108" s="177" t="s">
        <v>88</v>
      </c>
      <c r="K108" s="178">
        <f t="shared" ca="1" si="7"/>
        <v>1</v>
      </c>
      <c r="L108" s="178">
        <f t="shared" ca="1" si="4"/>
        <v>1</v>
      </c>
      <c r="M108" s="178">
        <f t="shared" ca="1" si="5"/>
        <v>1</v>
      </c>
      <c r="N108" s="179">
        <f t="shared" ca="1" si="6"/>
        <v>1</v>
      </c>
      <c r="O108" s="42"/>
      <c r="P108" s="180" t="s">
        <v>88</v>
      </c>
      <c r="Q108" s="181">
        <f ca="1"/>
        <v>-20</v>
      </c>
      <c r="R108" s="181">
        <f ca="1"/>
        <v>-26</v>
      </c>
      <c r="S108" s="181">
        <f ca="1"/>
        <v>0</v>
      </c>
      <c r="T108" s="182">
        <f ca="1"/>
        <v>-9.9999999999999982</v>
      </c>
      <c r="U108" s="42"/>
      <c r="V108" s="177" t="s">
        <v>88</v>
      </c>
      <c r="W108" s="183">
        <v>-50</v>
      </c>
      <c r="X108" s="184"/>
      <c r="Y108" s="184"/>
      <c r="Z108" s="185"/>
      <c r="AA108" s="42"/>
      <c r="AB108" s="180" t="s">
        <v>88</v>
      </c>
      <c r="AC108" s="181">
        <v>-50</v>
      </c>
      <c r="AD108" s="186"/>
      <c r="AE108" s="186"/>
      <c r="AF108" s="187"/>
      <c r="AG108" s="42"/>
      <c r="AH108" s="177" t="s">
        <v>88</v>
      </c>
      <c r="AI108" s="183">
        <v>-50</v>
      </c>
      <c r="AJ108" s="184"/>
      <c r="AK108" s="184"/>
      <c r="AL108" s="185">
        <v>-50</v>
      </c>
      <c r="AM108" s="42"/>
      <c r="AN108" s="180" t="s">
        <v>88</v>
      </c>
      <c r="AO108" s="181">
        <v>-50</v>
      </c>
      <c r="AP108" s="181">
        <v>-65</v>
      </c>
      <c r="AQ108" s="181"/>
      <c r="AR108" s="182">
        <v>-50</v>
      </c>
      <c r="AT108" s="180" t="s">
        <v>88</v>
      </c>
      <c r="AU108" s="181">
        <f>VLOOKUP($AT108,[1]Scn3!Scn3_Q3_LR,MATCH(AU$6,[1]!Scn_CH,0),0)</f>
        <v>-20</v>
      </c>
      <c r="AV108" s="181">
        <f>VLOOKUP($AT108,[1]Scn3!Scn3_Q3_LR,MATCH(AV$6,[1]!Scn_CH,0),0)</f>
        <v>-26</v>
      </c>
      <c r="AW108" s="181">
        <f>VLOOKUP($AT108,[1]Scn3!Scn3_Q3_LR,MATCH(AW$6,[1]!Scn_CH,0),0)</f>
        <v>0</v>
      </c>
      <c r="AX108" s="182">
        <f>VLOOKUP($AT108,[1]Scn3!Scn3_Q3_LR,MATCH(AX$6,[1]!Scn_CH,0),0)</f>
        <v>-9.9999999999999982</v>
      </c>
      <c r="AZ108" s="241" t="s">
        <v>88</v>
      </c>
      <c r="BA108" s="242"/>
      <c r="BB108" s="242"/>
      <c r="BC108" s="242"/>
      <c r="BD108" s="243"/>
      <c r="BF108" s="241" t="s">
        <v>88</v>
      </c>
      <c r="BG108" s="242"/>
      <c r="BH108" s="242"/>
      <c r="BI108" s="242"/>
      <c r="BJ108" s="243"/>
    </row>
    <row r="109" spans="4:62" x14ac:dyDescent="0.2">
      <c r="D109" s="131" t="s">
        <v>89</v>
      </c>
      <c r="E109" s="181">
        <f ca="1">IF(K109*Q109*E$112&lt;'Summary Results'!M$2,'Summary Results'!M$2/E$112,K109*Q109)</f>
        <v>4.2857142857142856</v>
      </c>
      <c r="F109" s="181">
        <f ca="1">IF(L109*R109*F$112&lt;'Summary Results'!N$2,'Summary Results'!N$2/F$112,L109*R109)</f>
        <v>-26</v>
      </c>
      <c r="G109" s="181">
        <f ca="1">IF(M109*S109*G$112&lt;'Summary Results'!O$2,'Summary Results'!O$2/G$112,M109*S109)</f>
        <v>0</v>
      </c>
      <c r="H109" s="182">
        <f ca="1">IF(N109*T109*H$112&lt;'Summary Results'!P$2,'Summary Results'!P$2/H$112,N109*T109)</f>
        <v>-7.9999999999999982</v>
      </c>
      <c r="I109" s="42"/>
      <c r="J109" s="177" t="s">
        <v>89</v>
      </c>
      <c r="K109" s="178">
        <f t="shared" ca="1" si="7"/>
        <v>0.7142857142857143</v>
      </c>
      <c r="L109" s="178">
        <f t="shared" ca="1" si="4"/>
        <v>1</v>
      </c>
      <c r="M109" s="178">
        <f t="shared" ca="1" si="5"/>
        <v>1</v>
      </c>
      <c r="N109" s="179">
        <f t="shared" ca="1" si="6"/>
        <v>1</v>
      </c>
      <c r="O109" s="42"/>
      <c r="P109" s="180" t="s">
        <v>89</v>
      </c>
      <c r="Q109" s="181">
        <f ca="1"/>
        <v>6</v>
      </c>
      <c r="R109" s="181">
        <f ca="1"/>
        <v>-26</v>
      </c>
      <c r="S109" s="181">
        <f ca="1"/>
        <v>0</v>
      </c>
      <c r="T109" s="182">
        <f ca="1"/>
        <v>-7.9999999999999982</v>
      </c>
      <c r="U109" s="42"/>
      <c r="V109" s="177" t="s">
        <v>89</v>
      </c>
      <c r="W109" s="183">
        <v>15</v>
      </c>
      <c r="X109" s="184"/>
      <c r="Y109" s="184"/>
      <c r="Z109" s="185"/>
      <c r="AA109" s="42"/>
      <c r="AB109" s="180" t="s">
        <v>89</v>
      </c>
      <c r="AC109" s="181">
        <v>15</v>
      </c>
      <c r="AD109" s="186"/>
      <c r="AE109" s="186"/>
      <c r="AF109" s="187"/>
      <c r="AG109" s="42"/>
      <c r="AH109" s="177" t="s">
        <v>89</v>
      </c>
      <c r="AI109" s="183">
        <v>15</v>
      </c>
      <c r="AJ109" s="184"/>
      <c r="AK109" s="184"/>
      <c r="AL109" s="185">
        <v>-40</v>
      </c>
      <c r="AM109" s="42"/>
      <c r="AN109" s="180" t="s">
        <v>89</v>
      </c>
      <c r="AO109" s="181">
        <v>15</v>
      </c>
      <c r="AP109" s="181">
        <v>-65</v>
      </c>
      <c r="AQ109" s="181"/>
      <c r="AR109" s="182">
        <v>-40</v>
      </c>
      <c r="AT109" s="180" t="s">
        <v>89</v>
      </c>
      <c r="AU109" s="181">
        <f>VLOOKUP($AT109,[1]Scn3!Scn3_Q3_LR,MATCH(AU$6,[1]!Scn_CH,0),0)</f>
        <v>6</v>
      </c>
      <c r="AV109" s="181">
        <f>VLOOKUP($AT109,[1]Scn3!Scn3_Q3_LR,MATCH(AV$6,[1]!Scn_CH,0),0)</f>
        <v>-26</v>
      </c>
      <c r="AW109" s="181">
        <f>VLOOKUP($AT109,[1]Scn3!Scn3_Q3_LR,MATCH(AW$6,[1]!Scn_CH,0),0)</f>
        <v>0</v>
      </c>
      <c r="AX109" s="182">
        <f>VLOOKUP($AT109,[1]Scn3!Scn3_Q3_LR,MATCH(AX$6,[1]!Scn_CH,0),0)</f>
        <v>-7.9999999999999982</v>
      </c>
      <c r="AZ109" s="241" t="s">
        <v>89</v>
      </c>
      <c r="BA109" s="242"/>
      <c r="BB109" s="242"/>
      <c r="BC109" s="242"/>
      <c r="BD109" s="243"/>
      <c r="BF109" s="241" t="s">
        <v>89</v>
      </c>
      <c r="BG109" s="242"/>
      <c r="BH109" s="242"/>
      <c r="BI109" s="242"/>
      <c r="BJ109" s="243"/>
    </row>
    <row r="110" spans="4:62" x14ac:dyDescent="0.2">
      <c r="D110" s="132" t="s">
        <v>90</v>
      </c>
      <c r="E110" s="192">
        <f ca="1">IF(K110*Q110*E$112&lt;'Summary Results'!M$2,'Summary Results'!M$2/E$112,K110*Q110)</f>
        <v>-28</v>
      </c>
      <c r="F110" s="192">
        <f ca="1">IF(L110*R110*F$112&lt;'Summary Results'!N$2,'Summary Results'!N$2/F$112,L110*R110)</f>
        <v>-28</v>
      </c>
      <c r="G110" s="192">
        <f ca="1">IF(M110*S110*G$112&lt;'Summary Results'!O$2,'Summary Results'!O$2/G$112,M110*S110)</f>
        <v>0</v>
      </c>
      <c r="H110" s="193">
        <f ca="1">IF(N110*T110*H$112&lt;'Summary Results'!P$2,'Summary Results'!P$2/H$112,N110*T110)</f>
        <v>-13.999999999999996</v>
      </c>
      <c r="I110" s="42"/>
      <c r="J110" s="188" t="s">
        <v>90</v>
      </c>
      <c r="K110" s="189">
        <f t="shared" ca="1" si="7"/>
        <v>1</v>
      </c>
      <c r="L110" s="189">
        <f t="shared" ca="1" si="4"/>
        <v>1</v>
      </c>
      <c r="M110" s="189">
        <f t="shared" ca="1" si="5"/>
        <v>1</v>
      </c>
      <c r="N110" s="190">
        <f t="shared" ca="1" si="6"/>
        <v>1</v>
      </c>
      <c r="O110" s="42"/>
      <c r="P110" s="191" t="s">
        <v>90</v>
      </c>
      <c r="Q110" s="192">
        <f ca="1"/>
        <v>-28</v>
      </c>
      <c r="R110" s="192">
        <f ca="1"/>
        <v>-28</v>
      </c>
      <c r="S110" s="192">
        <f ca="1"/>
        <v>0</v>
      </c>
      <c r="T110" s="193">
        <f ca="1"/>
        <v>-13.999999999999996</v>
      </c>
      <c r="U110" s="42"/>
      <c r="V110" s="188" t="s">
        <v>90</v>
      </c>
      <c r="W110" s="194">
        <v>-70</v>
      </c>
      <c r="X110" s="195"/>
      <c r="Y110" s="195"/>
      <c r="Z110" s="196"/>
      <c r="AA110" s="42"/>
      <c r="AB110" s="191" t="s">
        <v>90</v>
      </c>
      <c r="AC110" s="192">
        <v>-70</v>
      </c>
      <c r="AD110" s="197"/>
      <c r="AE110" s="197"/>
      <c r="AF110" s="198"/>
      <c r="AG110" s="42"/>
      <c r="AH110" s="188" t="s">
        <v>90</v>
      </c>
      <c r="AI110" s="194">
        <v>-70</v>
      </c>
      <c r="AJ110" s="195"/>
      <c r="AK110" s="195"/>
      <c r="AL110" s="196">
        <v>-70</v>
      </c>
      <c r="AM110" s="42"/>
      <c r="AN110" s="191" t="s">
        <v>90</v>
      </c>
      <c r="AO110" s="192">
        <v>-70</v>
      </c>
      <c r="AP110" s="192">
        <v>-70</v>
      </c>
      <c r="AQ110" s="192"/>
      <c r="AR110" s="193">
        <v>-70</v>
      </c>
      <c r="AT110" s="191" t="s">
        <v>90</v>
      </c>
      <c r="AU110" s="192">
        <f>VLOOKUP($AT110,[1]Scn3!Scn3_Q3_LR,MATCH(AU$6,[1]!Scn_CH,0),0)</f>
        <v>-28</v>
      </c>
      <c r="AV110" s="192">
        <f>VLOOKUP($AT110,[1]Scn3!Scn3_Q3_LR,MATCH(AV$6,[1]!Scn_CH,0),0)</f>
        <v>-28</v>
      </c>
      <c r="AW110" s="192">
        <f>VLOOKUP($AT110,[1]Scn3!Scn3_Q3_LR,MATCH(AW$6,[1]!Scn_CH,0),0)</f>
        <v>0</v>
      </c>
      <c r="AX110" s="193">
        <f>VLOOKUP($AT110,[1]Scn3!Scn3_Q3_LR,MATCH(AX$6,[1]!Scn_CH,0),0)</f>
        <v>-13.999999999999996</v>
      </c>
      <c r="AZ110" s="244" t="s">
        <v>90</v>
      </c>
      <c r="BA110" s="245"/>
      <c r="BB110" s="245"/>
      <c r="BC110" s="245"/>
      <c r="BD110" s="246"/>
      <c r="BF110" s="244" t="s">
        <v>90</v>
      </c>
      <c r="BG110" s="245"/>
      <c r="BH110" s="245"/>
      <c r="BI110" s="245"/>
      <c r="BJ110" s="246"/>
    </row>
    <row r="112" spans="4:62" x14ac:dyDescent="0.2">
      <c r="D112" s="8" t="s">
        <v>771</v>
      </c>
      <c r="E112" s="252" cm="1">
        <f t="array" ref="E112">INDEX(TRANSPOSE(Adj_Q3),1,MATCH(E3,Q3Shock!$I$4:$L$4,0))</f>
        <v>1.4</v>
      </c>
      <c r="F112" s="252" cm="1">
        <f t="array" ref="F112">INDEX(TRANSPOSE(Adj_Q3),1,MATCH(F3,Q3Shock!$I$4:$L$4,0))</f>
        <v>1.2</v>
      </c>
      <c r="G112" s="252" cm="1">
        <f t="array" ref="G112">INDEX(TRANSPOSE(Adj_Q3),1,MATCH(G3,Q3Shock!$I$4:$L$4,0))</f>
        <v>1</v>
      </c>
      <c r="H112" s="252" cm="1">
        <f t="array" ref="H112">INDEX(TRANSPOSE(Adj_Q3),1,MATCH(H3,Q3Shock!$I$4:$L$4,0))</f>
        <v>1.2</v>
      </c>
    </row>
  </sheetData>
  <mergeCells count="25">
    <mergeCell ref="A3:B4"/>
    <mergeCell ref="D5:H5"/>
    <mergeCell ref="J5:N5"/>
    <mergeCell ref="P5:T5"/>
    <mergeCell ref="V5:Z5"/>
    <mergeCell ref="V2:Z4"/>
    <mergeCell ref="AH5:AL5"/>
    <mergeCell ref="AN5:AR5"/>
    <mergeCell ref="AB2:AF4"/>
    <mergeCell ref="AH2:AL4"/>
    <mergeCell ref="AN2:AR4"/>
    <mergeCell ref="AB5:AF5"/>
    <mergeCell ref="D1:H1"/>
    <mergeCell ref="J1:N1"/>
    <mergeCell ref="P1:T1"/>
    <mergeCell ref="D2:H2"/>
    <mergeCell ref="J2:N4"/>
    <mergeCell ref="P2:Q4"/>
    <mergeCell ref="R2:T4"/>
    <mergeCell ref="AZ2:BD4"/>
    <mergeCell ref="BF2:BJ4"/>
    <mergeCell ref="AZ5:BD5"/>
    <mergeCell ref="BF5:BJ5"/>
    <mergeCell ref="AT2:AX4"/>
    <mergeCell ref="AT5:AX5"/>
  </mergeCells>
  <phoneticPr fontId="26" type="noConversion"/>
  <conditionalFormatting sqref="X7:Z110">
    <cfRule type="cellIs" dxfId="343" priority="160" operator="equal">
      <formula>0</formula>
    </cfRule>
  </conditionalFormatting>
  <conditionalFormatting sqref="X7:Z110">
    <cfRule type="cellIs" dxfId="342" priority="159" operator="notEqual">
      <formula>0</formula>
    </cfRule>
  </conditionalFormatting>
  <conditionalFormatting sqref="X7:Z110">
    <cfRule type="cellIs" dxfId="341" priority="158" operator="equal">
      <formula>"eps"</formula>
    </cfRule>
  </conditionalFormatting>
  <conditionalFormatting sqref="X7:Z110">
    <cfRule type="cellIs" dxfId="340" priority="157" operator="notEqual">
      <formula>"eps"</formula>
    </cfRule>
  </conditionalFormatting>
  <conditionalFormatting sqref="X7:Z110">
    <cfRule type="cellIs" dxfId="339" priority="156" operator="equal">
      <formula>"n"</formula>
    </cfRule>
  </conditionalFormatting>
  <conditionalFormatting sqref="X7:Z110">
    <cfRule type="cellIs" dxfId="338" priority="154" operator="notEqual">
      <formula>0</formula>
    </cfRule>
    <cfRule type="cellIs" dxfId="337" priority="155" operator="equal">
      <formula>0</formula>
    </cfRule>
  </conditionalFormatting>
  <conditionalFormatting sqref="X7:Z110">
    <cfRule type="cellIs" dxfId="336" priority="152" stopIfTrue="1" operator="greaterThan">
      <formula>0</formula>
    </cfRule>
    <cfRule type="cellIs" dxfId="335" priority="153" stopIfTrue="1" operator="greaterThan">
      <formula>0</formula>
    </cfRule>
  </conditionalFormatting>
  <conditionalFormatting sqref="X7:Z110">
    <cfRule type="cellIs" dxfId="334" priority="148" stopIfTrue="1" operator="greaterThan">
      <formula>0</formula>
    </cfRule>
    <cfRule type="cellIs" dxfId="333" priority="149" stopIfTrue="1" operator="greaterThan">
      <formula>0</formula>
    </cfRule>
    <cfRule type="cellIs" dxfId="332" priority="150" stopIfTrue="1" operator="greaterThan">
      <formula>0</formula>
    </cfRule>
    <cfRule type="cellIs" dxfId="331" priority="151" stopIfTrue="1" operator="greaterThan">
      <formula>0</formula>
    </cfRule>
  </conditionalFormatting>
  <conditionalFormatting sqref="X7:Z110">
    <cfRule type="cellIs" dxfId="330" priority="147" operator="equal">
      <formula>0</formula>
    </cfRule>
  </conditionalFormatting>
  <conditionalFormatting sqref="X7:Z110">
    <cfRule type="cellIs" dxfId="329" priority="146" operator="notEqual">
      <formula>0</formula>
    </cfRule>
  </conditionalFormatting>
  <conditionalFormatting sqref="X7:Z110">
    <cfRule type="cellIs" dxfId="328" priority="145" operator="equal">
      <formula>"eps"</formula>
    </cfRule>
  </conditionalFormatting>
  <conditionalFormatting sqref="X7:Z110">
    <cfRule type="cellIs" dxfId="327" priority="144" operator="notEqual">
      <formula>"eps"</formula>
    </cfRule>
  </conditionalFormatting>
  <conditionalFormatting sqref="X7:Z110">
    <cfRule type="cellIs" dxfId="326" priority="143" operator="equal">
      <formula>"n"</formula>
    </cfRule>
  </conditionalFormatting>
  <conditionalFormatting sqref="X7:Z110">
    <cfRule type="cellIs" dxfId="325" priority="141" operator="notEqual">
      <formula>0</formula>
    </cfRule>
    <cfRule type="cellIs" dxfId="324" priority="142" operator="equal">
      <formula>0</formula>
    </cfRule>
  </conditionalFormatting>
  <conditionalFormatting sqref="X7:Z110">
    <cfRule type="cellIs" dxfId="323" priority="139" stopIfTrue="1" operator="greaterThan">
      <formula>0</formula>
    </cfRule>
    <cfRule type="cellIs" dxfId="322" priority="140" stopIfTrue="1" operator="greaterThan">
      <formula>0</formula>
    </cfRule>
  </conditionalFormatting>
  <conditionalFormatting sqref="X7:Z110">
    <cfRule type="cellIs" dxfId="321" priority="135" stopIfTrue="1" operator="greaterThan">
      <formula>0</formula>
    </cfRule>
    <cfRule type="cellIs" dxfId="320" priority="136" stopIfTrue="1" operator="greaterThan">
      <formula>0</formula>
    </cfRule>
    <cfRule type="cellIs" dxfId="319" priority="137" stopIfTrue="1" operator="greaterThan">
      <formula>0</formula>
    </cfRule>
    <cfRule type="cellIs" dxfId="318" priority="138" stopIfTrue="1" operator="greaterThan">
      <formula>0</formula>
    </cfRule>
  </conditionalFormatting>
  <conditionalFormatting sqref="X7:Z110">
    <cfRule type="cellIs" dxfId="317" priority="134" operator="equal">
      <formula>0</formula>
    </cfRule>
  </conditionalFormatting>
  <conditionalFormatting sqref="X7:Z110">
    <cfRule type="cellIs" dxfId="316" priority="133" operator="notEqual">
      <formula>0</formula>
    </cfRule>
  </conditionalFormatting>
  <conditionalFormatting sqref="X7:Z110">
    <cfRule type="cellIs" dxfId="315" priority="132" operator="equal">
      <formula>"eps"</formula>
    </cfRule>
  </conditionalFormatting>
  <conditionalFormatting sqref="X7:Z110">
    <cfRule type="cellIs" dxfId="314" priority="131" operator="notEqual">
      <formula>"eps"</formula>
    </cfRule>
  </conditionalFormatting>
  <conditionalFormatting sqref="X7:Z110">
    <cfRule type="cellIs" dxfId="313" priority="130" operator="equal">
      <formula>"n"</formula>
    </cfRule>
  </conditionalFormatting>
  <conditionalFormatting sqref="X7:Z110">
    <cfRule type="cellIs" dxfId="312" priority="128" operator="notEqual">
      <formula>0</formula>
    </cfRule>
    <cfRule type="cellIs" dxfId="311" priority="129" operator="equal">
      <formula>0</formula>
    </cfRule>
  </conditionalFormatting>
  <conditionalFormatting sqref="X7:Z110">
    <cfRule type="cellIs" dxfId="310" priority="126" stopIfTrue="1" operator="greaterThan">
      <formula>0</formula>
    </cfRule>
    <cfRule type="cellIs" dxfId="309" priority="127" stopIfTrue="1" operator="greaterThan">
      <formula>0</formula>
    </cfRule>
  </conditionalFormatting>
  <conditionalFormatting sqref="X7:Z110">
    <cfRule type="cellIs" dxfId="308" priority="122" stopIfTrue="1" operator="greaterThan">
      <formula>0</formula>
    </cfRule>
    <cfRule type="cellIs" dxfId="307" priority="123" stopIfTrue="1" operator="greaterThan">
      <formula>0</formula>
    </cfRule>
    <cfRule type="cellIs" dxfId="306" priority="124" stopIfTrue="1" operator="greaterThan">
      <formula>0</formula>
    </cfRule>
    <cfRule type="cellIs" dxfId="305" priority="125" stopIfTrue="1" operator="greaterThan">
      <formula>0</formula>
    </cfRule>
  </conditionalFormatting>
  <conditionalFormatting sqref="X7:Z110">
    <cfRule type="cellIs" dxfId="304" priority="121" operator="equal">
      <formula>0</formula>
    </cfRule>
  </conditionalFormatting>
  <conditionalFormatting sqref="X7:Z110">
    <cfRule type="cellIs" dxfId="303" priority="120" operator="notEqual">
      <formula>0</formula>
    </cfRule>
  </conditionalFormatting>
  <conditionalFormatting sqref="X7:Z110">
    <cfRule type="cellIs" dxfId="302" priority="119" operator="equal">
      <formula>"eps"</formula>
    </cfRule>
  </conditionalFormatting>
  <conditionalFormatting sqref="X7:Z110">
    <cfRule type="cellIs" dxfId="301" priority="118" operator="notEqual">
      <formula>"eps"</formula>
    </cfRule>
  </conditionalFormatting>
  <conditionalFormatting sqref="X7:Z110">
    <cfRule type="cellIs" dxfId="300" priority="117" operator="equal">
      <formula>"n"</formula>
    </cfRule>
  </conditionalFormatting>
  <conditionalFormatting sqref="X7:Z110">
    <cfRule type="cellIs" dxfId="299" priority="115" operator="notEqual">
      <formula>0</formula>
    </cfRule>
    <cfRule type="cellIs" dxfId="298" priority="116" operator="equal">
      <formula>0</formula>
    </cfRule>
  </conditionalFormatting>
  <conditionalFormatting sqref="X7:Z110">
    <cfRule type="cellIs" dxfId="297" priority="113" stopIfTrue="1" operator="greaterThan">
      <formula>0</formula>
    </cfRule>
    <cfRule type="cellIs" dxfId="296" priority="114" stopIfTrue="1" operator="greaterThan">
      <formula>0</formula>
    </cfRule>
  </conditionalFormatting>
  <conditionalFormatting sqref="X7:Z110">
    <cfRule type="cellIs" dxfId="295" priority="109" stopIfTrue="1" operator="greaterThan">
      <formula>0</formula>
    </cfRule>
    <cfRule type="cellIs" dxfId="294" priority="110" stopIfTrue="1" operator="greaterThan">
      <formula>0</formula>
    </cfRule>
    <cfRule type="cellIs" dxfId="293" priority="111" stopIfTrue="1" operator="greaterThan">
      <formula>0</formula>
    </cfRule>
    <cfRule type="cellIs" dxfId="292" priority="112" stopIfTrue="1" operator="greaterThan">
      <formula>0</formula>
    </cfRule>
  </conditionalFormatting>
  <conditionalFormatting sqref="AD7:AF110">
    <cfRule type="cellIs" dxfId="291" priority="108" operator="equal">
      <formula>0</formula>
    </cfRule>
  </conditionalFormatting>
  <conditionalFormatting sqref="AD7:AF110">
    <cfRule type="cellIs" dxfId="290" priority="107" operator="notEqual">
      <formula>0</formula>
    </cfRule>
  </conditionalFormatting>
  <conditionalFormatting sqref="AD7:AF110">
    <cfRule type="cellIs" dxfId="289" priority="106" operator="equal">
      <formula>"eps"</formula>
    </cfRule>
  </conditionalFormatting>
  <conditionalFormatting sqref="AD7:AF110">
    <cfRule type="cellIs" dxfId="288" priority="105" operator="notEqual">
      <formula>"eps"</formula>
    </cfRule>
  </conditionalFormatting>
  <conditionalFormatting sqref="AD7:AF110">
    <cfRule type="cellIs" dxfId="287" priority="104" operator="equal">
      <formula>"n"</formula>
    </cfRule>
  </conditionalFormatting>
  <conditionalFormatting sqref="AD7:AF110">
    <cfRule type="cellIs" dxfId="286" priority="102" operator="notEqual">
      <formula>0</formula>
    </cfRule>
    <cfRule type="cellIs" dxfId="285" priority="103" operator="equal">
      <formula>0</formula>
    </cfRule>
  </conditionalFormatting>
  <conditionalFormatting sqref="AD7:AF110">
    <cfRule type="cellIs" dxfId="284" priority="100" stopIfTrue="1" operator="greaterThan">
      <formula>0</formula>
    </cfRule>
    <cfRule type="cellIs" dxfId="283" priority="101" stopIfTrue="1" operator="greaterThan">
      <formula>0</formula>
    </cfRule>
  </conditionalFormatting>
  <conditionalFormatting sqref="AD7:AF110">
    <cfRule type="cellIs" dxfId="282" priority="96" stopIfTrue="1" operator="greaterThan">
      <formula>0</formula>
    </cfRule>
    <cfRule type="cellIs" dxfId="281" priority="97" stopIfTrue="1" operator="greaterThan">
      <formula>0</formula>
    </cfRule>
    <cfRule type="cellIs" dxfId="280" priority="98" stopIfTrue="1" operator="greaterThan">
      <formula>0</formula>
    </cfRule>
    <cfRule type="cellIs" dxfId="279" priority="99" stopIfTrue="1" operator="greaterThan">
      <formula>0</formula>
    </cfRule>
  </conditionalFormatting>
  <conditionalFormatting sqref="AD7:AF110">
    <cfRule type="cellIs" dxfId="278" priority="95" operator="equal">
      <formula>0</formula>
    </cfRule>
  </conditionalFormatting>
  <conditionalFormatting sqref="AD7:AF110">
    <cfRule type="cellIs" dxfId="277" priority="94" operator="notEqual">
      <formula>0</formula>
    </cfRule>
  </conditionalFormatting>
  <conditionalFormatting sqref="AD7:AF110">
    <cfRule type="cellIs" dxfId="276" priority="93" operator="equal">
      <formula>"eps"</formula>
    </cfRule>
  </conditionalFormatting>
  <conditionalFormatting sqref="AD7:AF110">
    <cfRule type="cellIs" dxfId="275" priority="92" operator="notEqual">
      <formula>"eps"</formula>
    </cfRule>
  </conditionalFormatting>
  <conditionalFormatting sqref="AD7:AF110">
    <cfRule type="cellIs" dxfId="274" priority="91" operator="equal">
      <formula>"n"</formula>
    </cfRule>
  </conditionalFormatting>
  <conditionalFormatting sqref="AD7:AF110">
    <cfRule type="cellIs" dxfId="273" priority="89" operator="notEqual">
      <formula>0</formula>
    </cfRule>
    <cfRule type="cellIs" dxfId="272" priority="90" operator="equal">
      <formula>0</formula>
    </cfRule>
  </conditionalFormatting>
  <conditionalFormatting sqref="AD7:AF110">
    <cfRule type="cellIs" dxfId="271" priority="87" stopIfTrue="1" operator="greaterThan">
      <formula>0</formula>
    </cfRule>
    <cfRule type="cellIs" dxfId="270" priority="88" stopIfTrue="1" operator="greaterThan">
      <formula>0</formula>
    </cfRule>
  </conditionalFormatting>
  <conditionalFormatting sqref="AD7:AF110">
    <cfRule type="cellIs" dxfId="269" priority="83" stopIfTrue="1" operator="greaterThan">
      <formula>0</formula>
    </cfRule>
    <cfRule type="cellIs" dxfId="268" priority="84" stopIfTrue="1" operator="greaterThan">
      <formula>0</formula>
    </cfRule>
    <cfRule type="cellIs" dxfId="267" priority="85" stopIfTrue="1" operator="greaterThan">
      <formula>0</formula>
    </cfRule>
    <cfRule type="cellIs" dxfId="266" priority="86" stopIfTrue="1" operator="greaterThan">
      <formula>0</formula>
    </cfRule>
  </conditionalFormatting>
  <conditionalFormatting sqref="AD7:AF110">
    <cfRule type="cellIs" dxfId="265" priority="82" operator="equal">
      <formula>0</formula>
    </cfRule>
  </conditionalFormatting>
  <conditionalFormatting sqref="AD7:AF110">
    <cfRule type="cellIs" dxfId="264" priority="81" operator="notEqual">
      <formula>0</formula>
    </cfRule>
  </conditionalFormatting>
  <conditionalFormatting sqref="AD7:AF110">
    <cfRule type="cellIs" dxfId="263" priority="80" operator="equal">
      <formula>"eps"</formula>
    </cfRule>
  </conditionalFormatting>
  <conditionalFormatting sqref="AD7:AF110">
    <cfRule type="cellIs" dxfId="262" priority="79" operator="notEqual">
      <formula>"eps"</formula>
    </cfRule>
  </conditionalFormatting>
  <conditionalFormatting sqref="AD7:AF110">
    <cfRule type="cellIs" dxfId="261" priority="78" operator="equal">
      <formula>"n"</formula>
    </cfRule>
  </conditionalFormatting>
  <conditionalFormatting sqref="AD7:AF110">
    <cfRule type="cellIs" dxfId="260" priority="76" operator="notEqual">
      <formula>0</formula>
    </cfRule>
    <cfRule type="cellIs" dxfId="259" priority="77" operator="equal">
      <formula>0</formula>
    </cfRule>
  </conditionalFormatting>
  <conditionalFormatting sqref="AD7:AF110">
    <cfRule type="cellIs" dxfId="258" priority="74" stopIfTrue="1" operator="greaterThan">
      <formula>0</formula>
    </cfRule>
    <cfRule type="cellIs" dxfId="257" priority="75" stopIfTrue="1" operator="greaterThan">
      <formula>0</formula>
    </cfRule>
  </conditionalFormatting>
  <conditionalFormatting sqref="AD7:AF110">
    <cfRule type="cellIs" dxfId="256" priority="70" stopIfTrue="1" operator="greaterThan">
      <formula>0</formula>
    </cfRule>
    <cfRule type="cellIs" dxfId="255" priority="71" stopIfTrue="1" operator="greaterThan">
      <formula>0</formula>
    </cfRule>
    <cfRule type="cellIs" dxfId="254" priority="72" stopIfTrue="1" operator="greaterThan">
      <formula>0</formula>
    </cfRule>
    <cfRule type="cellIs" dxfId="253" priority="73" stopIfTrue="1" operator="greaterThan">
      <formula>0</formula>
    </cfRule>
  </conditionalFormatting>
  <conditionalFormatting sqref="AD7:AF110">
    <cfRule type="cellIs" dxfId="252" priority="69" operator="equal">
      <formula>0</formula>
    </cfRule>
  </conditionalFormatting>
  <conditionalFormatting sqref="AD7:AF110">
    <cfRule type="cellIs" dxfId="251" priority="68" operator="notEqual">
      <formula>0</formula>
    </cfRule>
  </conditionalFormatting>
  <conditionalFormatting sqref="AD7:AF110">
    <cfRule type="cellIs" dxfId="250" priority="67" operator="equal">
      <formula>"eps"</formula>
    </cfRule>
  </conditionalFormatting>
  <conditionalFormatting sqref="AD7:AF110">
    <cfRule type="cellIs" dxfId="249" priority="66" operator="notEqual">
      <formula>"eps"</formula>
    </cfRule>
  </conditionalFormatting>
  <conditionalFormatting sqref="AD7:AF110">
    <cfRule type="cellIs" dxfId="248" priority="65" operator="equal">
      <formula>"n"</formula>
    </cfRule>
  </conditionalFormatting>
  <conditionalFormatting sqref="AD7:AF110">
    <cfRule type="cellIs" dxfId="247" priority="63" operator="notEqual">
      <formula>0</formula>
    </cfRule>
    <cfRule type="cellIs" dxfId="246" priority="64" operator="equal">
      <formula>0</formula>
    </cfRule>
  </conditionalFormatting>
  <conditionalFormatting sqref="AD7:AF110">
    <cfRule type="cellIs" dxfId="245" priority="61" stopIfTrue="1" operator="greaterThan">
      <formula>0</formula>
    </cfRule>
    <cfRule type="cellIs" dxfId="244" priority="62" stopIfTrue="1" operator="greaterThan">
      <formula>0</formula>
    </cfRule>
  </conditionalFormatting>
  <conditionalFormatting sqref="AD7:AF110">
    <cfRule type="cellIs" dxfId="243" priority="57" stopIfTrue="1" operator="greaterThan">
      <formula>0</formula>
    </cfRule>
    <cfRule type="cellIs" dxfId="242" priority="58" stopIfTrue="1" operator="greaterThan">
      <formula>0</formula>
    </cfRule>
    <cfRule type="cellIs" dxfId="241" priority="59" stopIfTrue="1" operator="greaterThan">
      <formula>0</formula>
    </cfRule>
    <cfRule type="cellIs" dxfId="240" priority="60" stopIfTrue="1" operator="greaterThan">
      <formula>0</formula>
    </cfRule>
  </conditionalFormatting>
  <conditionalFormatting sqref="AC7:AF110">
    <cfRule type="cellIs" dxfId="239" priority="56" operator="notEqual">
      <formula>W7</formula>
    </cfRule>
  </conditionalFormatting>
  <conditionalFormatting sqref="AI7:AL110">
    <cfRule type="cellIs" dxfId="238" priority="3" operator="notEqual">
      <formula>AC7</formula>
    </cfRule>
  </conditionalFormatting>
  <conditionalFormatting sqref="AJ7:AL110">
    <cfRule type="cellIs" dxfId="237" priority="55" operator="equal">
      <formula>0</formula>
    </cfRule>
  </conditionalFormatting>
  <conditionalFormatting sqref="AJ7:AL110">
    <cfRule type="cellIs" dxfId="236" priority="54" operator="notEqual">
      <formula>0</formula>
    </cfRule>
  </conditionalFormatting>
  <conditionalFormatting sqref="AJ7:AL110">
    <cfRule type="cellIs" dxfId="235" priority="53" operator="equal">
      <formula>"eps"</formula>
    </cfRule>
  </conditionalFormatting>
  <conditionalFormatting sqref="AJ7:AL110">
    <cfRule type="cellIs" dxfId="234" priority="52" operator="notEqual">
      <formula>"eps"</formula>
    </cfRule>
  </conditionalFormatting>
  <conditionalFormatting sqref="AJ7:AL110">
    <cfRule type="cellIs" dxfId="233" priority="51" operator="equal">
      <formula>"n"</formula>
    </cfRule>
  </conditionalFormatting>
  <conditionalFormatting sqref="AJ7:AL110">
    <cfRule type="cellIs" dxfId="232" priority="49" operator="notEqual">
      <formula>0</formula>
    </cfRule>
    <cfRule type="cellIs" dxfId="231" priority="50" operator="equal">
      <formula>0</formula>
    </cfRule>
  </conditionalFormatting>
  <conditionalFormatting sqref="AJ7:AL110">
    <cfRule type="cellIs" dxfId="230" priority="47" stopIfTrue="1" operator="greaterThan">
      <formula>0</formula>
    </cfRule>
    <cfRule type="cellIs" dxfId="229" priority="48" stopIfTrue="1" operator="greaterThan">
      <formula>0</formula>
    </cfRule>
  </conditionalFormatting>
  <conditionalFormatting sqref="AJ7:AL110">
    <cfRule type="cellIs" dxfId="228" priority="43" stopIfTrue="1" operator="greaterThan">
      <formula>0</formula>
    </cfRule>
    <cfRule type="cellIs" dxfId="227" priority="44" stopIfTrue="1" operator="greaterThan">
      <formula>0</formula>
    </cfRule>
    <cfRule type="cellIs" dxfId="226" priority="45" stopIfTrue="1" operator="greaterThan">
      <formula>0</formula>
    </cfRule>
    <cfRule type="cellIs" dxfId="225" priority="46" stopIfTrue="1" operator="greaterThan">
      <formula>0</formula>
    </cfRule>
  </conditionalFormatting>
  <conditionalFormatting sqref="AJ7:AL110">
    <cfRule type="cellIs" dxfId="224" priority="42" operator="equal">
      <formula>0</formula>
    </cfRule>
  </conditionalFormatting>
  <conditionalFormatting sqref="AJ7:AL110">
    <cfRule type="cellIs" dxfId="223" priority="41" operator="notEqual">
      <formula>0</formula>
    </cfRule>
  </conditionalFormatting>
  <conditionalFormatting sqref="AJ7:AL110">
    <cfRule type="cellIs" dxfId="222" priority="40" operator="equal">
      <formula>"eps"</formula>
    </cfRule>
  </conditionalFormatting>
  <conditionalFormatting sqref="AJ7:AL110">
    <cfRule type="cellIs" dxfId="221" priority="39" operator="notEqual">
      <formula>"eps"</formula>
    </cfRule>
  </conditionalFormatting>
  <conditionalFormatting sqref="AJ7:AL110">
    <cfRule type="cellIs" dxfId="220" priority="38" operator="equal">
      <formula>"n"</formula>
    </cfRule>
  </conditionalFormatting>
  <conditionalFormatting sqref="AJ7:AL110">
    <cfRule type="cellIs" dxfId="219" priority="36" operator="notEqual">
      <formula>0</formula>
    </cfRule>
    <cfRule type="cellIs" dxfId="218" priority="37" operator="equal">
      <formula>0</formula>
    </cfRule>
  </conditionalFormatting>
  <conditionalFormatting sqref="AJ7:AL110">
    <cfRule type="cellIs" dxfId="217" priority="34" stopIfTrue="1" operator="greaterThan">
      <formula>0</formula>
    </cfRule>
    <cfRule type="cellIs" dxfId="216" priority="35" stopIfTrue="1" operator="greaterThan">
      <formula>0</formula>
    </cfRule>
  </conditionalFormatting>
  <conditionalFormatting sqref="AJ7:AL110">
    <cfRule type="cellIs" dxfId="215" priority="30" stopIfTrue="1" operator="greaterThan">
      <formula>0</formula>
    </cfRule>
    <cfRule type="cellIs" dxfId="214" priority="31" stopIfTrue="1" operator="greaterThan">
      <formula>0</formula>
    </cfRule>
    <cfRule type="cellIs" dxfId="213" priority="32" stopIfTrue="1" operator="greaterThan">
      <formula>0</formula>
    </cfRule>
    <cfRule type="cellIs" dxfId="212" priority="33" stopIfTrue="1" operator="greaterThan">
      <formula>0</formula>
    </cfRule>
  </conditionalFormatting>
  <conditionalFormatting sqref="AJ7:AL110">
    <cfRule type="cellIs" dxfId="211" priority="29" operator="equal">
      <formula>0</formula>
    </cfRule>
  </conditionalFormatting>
  <conditionalFormatting sqref="AJ7:AL110">
    <cfRule type="cellIs" dxfId="210" priority="28" operator="notEqual">
      <formula>0</formula>
    </cfRule>
  </conditionalFormatting>
  <conditionalFormatting sqref="AJ7:AL110">
    <cfRule type="cellIs" dxfId="209" priority="27" operator="equal">
      <formula>"eps"</formula>
    </cfRule>
  </conditionalFormatting>
  <conditionalFormatting sqref="AJ7:AL110">
    <cfRule type="cellIs" dxfId="208" priority="26" operator="notEqual">
      <formula>"eps"</formula>
    </cfRule>
  </conditionalFormatting>
  <conditionalFormatting sqref="AJ7:AL110">
    <cfRule type="cellIs" dxfId="207" priority="25" operator="equal">
      <formula>"n"</formula>
    </cfRule>
  </conditionalFormatting>
  <conditionalFormatting sqref="AJ7:AL110">
    <cfRule type="cellIs" dxfId="206" priority="23" operator="notEqual">
      <formula>0</formula>
    </cfRule>
    <cfRule type="cellIs" dxfId="205" priority="24" operator="equal">
      <formula>0</formula>
    </cfRule>
  </conditionalFormatting>
  <conditionalFormatting sqref="AJ7:AL110">
    <cfRule type="cellIs" dxfId="204" priority="21" stopIfTrue="1" operator="greaterThan">
      <formula>0</formula>
    </cfRule>
    <cfRule type="cellIs" dxfId="203" priority="22" stopIfTrue="1" operator="greaterThan">
      <formula>0</formula>
    </cfRule>
  </conditionalFormatting>
  <conditionalFormatting sqref="AJ7:AL110">
    <cfRule type="cellIs" dxfId="202" priority="17" stopIfTrue="1" operator="greaterThan">
      <formula>0</formula>
    </cfRule>
    <cfRule type="cellIs" dxfId="201" priority="18" stopIfTrue="1" operator="greaterThan">
      <formula>0</formula>
    </cfRule>
    <cfRule type="cellIs" dxfId="200" priority="19" stopIfTrue="1" operator="greaterThan">
      <formula>0</formula>
    </cfRule>
    <cfRule type="cellIs" dxfId="199" priority="20" stopIfTrue="1" operator="greaterThan">
      <formula>0</formula>
    </cfRule>
  </conditionalFormatting>
  <conditionalFormatting sqref="AJ7:AL110">
    <cfRule type="cellIs" dxfId="198" priority="16" operator="equal">
      <formula>0</formula>
    </cfRule>
  </conditionalFormatting>
  <conditionalFormatting sqref="AJ7:AL110">
    <cfRule type="cellIs" dxfId="197" priority="15" operator="notEqual">
      <formula>0</formula>
    </cfRule>
  </conditionalFormatting>
  <conditionalFormatting sqref="AJ7:AL110">
    <cfRule type="cellIs" dxfId="196" priority="14" operator="equal">
      <formula>"eps"</formula>
    </cfRule>
  </conditionalFormatting>
  <conditionalFormatting sqref="AJ7:AL110">
    <cfRule type="cellIs" dxfId="195" priority="13" operator="notEqual">
      <formula>"eps"</formula>
    </cfRule>
  </conditionalFormatting>
  <conditionalFormatting sqref="AJ7:AL110">
    <cfRule type="cellIs" dxfId="194" priority="12" operator="equal">
      <formula>"n"</formula>
    </cfRule>
  </conditionalFormatting>
  <conditionalFormatting sqref="AJ7:AL110">
    <cfRule type="cellIs" dxfId="193" priority="10" operator="notEqual">
      <formula>0</formula>
    </cfRule>
    <cfRule type="cellIs" dxfId="192" priority="11" operator="equal">
      <formula>0</formula>
    </cfRule>
  </conditionalFormatting>
  <conditionalFormatting sqref="AJ7:AL110">
    <cfRule type="cellIs" dxfId="191" priority="8" stopIfTrue="1" operator="greaterThan">
      <formula>0</formula>
    </cfRule>
    <cfRule type="cellIs" dxfId="190" priority="9" stopIfTrue="1" operator="greaterThan">
      <formula>0</formula>
    </cfRule>
  </conditionalFormatting>
  <conditionalFormatting sqref="AJ7:AL110">
    <cfRule type="cellIs" dxfId="189" priority="4" stopIfTrue="1" operator="greaterThan">
      <formula>0</formula>
    </cfRule>
    <cfRule type="cellIs" dxfId="188" priority="5" stopIfTrue="1" operator="greaterThan">
      <formula>0</formula>
    </cfRule>
    <cfRule type="cellIs" dxfId="187" priority="6" stopIfTrue="1" operator="greaterThan">
      <formula>0</formula>
    </cfRule>
    <cfRule type="cellIs" dxfId="186" priority="7" stopIfTrue="1" operator="greaterThan">
      <formula>0</formula>
    </cfRule>
  </conditionalFormatting>
  <conditionalFormatting sqref="K7:N110">
    <cfRule type="cellIs" dxfId="185" priority="1" operator="notEqual">
      <formula>1</formula>
    </cfRule>
  </conditionalFormatting>
  <dataValidations count="1">
    <dataValidation type="list" allowBlank="1" showInputMessage="1" showErrorMessage="1" sqref="R2:T4" xr:uid="{741E70D5-4AC8-4916-919F-33EF59E428D3}">
      <formula1>$A$5:$A$13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B40A9-28BE-41D9-8B6A-EA4D0B4A6F99}">
  <sheetPr>
    <tabColor theme="8" tint="0.39997558519241921"/>
  </sheetPr>
  <dimension ref="A2:V187"/>
  <sheetViews>
    <sheetView workbookViewId="0">
      <pane xSplit="8" ySplit="7" topLeftCell="I8" activePane="bottomRight" state="frozen"/>
      <selection activeCell="T69" sqref="T69:T172"/>
      <selection pane="topRight" activeCell="T69" sqref="T69:T172"/>
      <selection pane="bottomLeft" activeCell="T69" sqref="T69:T172"/>
      <selection pane="bottomRight" activeCell="T69" sqref="T69:T172"/>
    </sheetView>
  </sheetViews>
  <sheetFormatPr defaultColWidth="10.7109375" defaultRowHeight="12.75" outlineLevelRow="1" x14ac:dyDescent="0.2"/>
  <cols>
    <col min="1" max="1" width="5.42578125" style="49" bestFit="1" customWidth="1"/>
    <col min="2" max="2" width="7" style="49" bestFit="1" customWidth="1"/>
    <col min="3" max="3" width="21.28515625" style="49" customWidth="1"/>
    <col min="4" max="19" width="10.7109375" style="49" customWidth="1"/>
    <col min="20" max="16384" width="10.7109375" style="49"/>
  </cols>
  <sheetData>
    <row r="2" spans="1:22" x14ac:dyDescent="0.2">
      <c r="A2" s="47"/>
      <c r="B2" s="47"/>
      <c r="C2" s="47"/>
      <c r="D2" s="331"/>
      <c r="E2" s="331"/>
      <c r="F2" s="331"/>
      <c r="G2" s="331"/>
      <c r="H2" s="331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48"/>
      <c r="T2" s="229" t="s">
        <v>755</v>
      </c>
    </row>
    <row r="3" spans="1:22" x14ac:dyDescent="0.2">
      <c r="A3" s="47"/>
      <c r="B3" s="47"/>
      <c r="C3" s="47"/>
      <c r="D3" s="333" t="s">
        <v>559</v>
      </c>
      <c r="E3" s="333"/>
      <c r="F3" s="333"/>
      <c r="G3" s="333"/>
      <c r="H3" s="333"/>
      <c r="I3" s="334" t="s">
        <v>560</v>
      </c>
      <c r="J3" s="334"/>
      <c r="K3" s="334"/>
      <c r="L3" s="334"/>
      <c r="M3" s="334"/>
      <c r="N3" s="335" t="s">
        <v>561</v>
      </c>
      <c r="O3" s="335"/>
      <c r="P3" s="335"/>
      <c r="Q3" s="335"/>
      <c r="R3" s="335"/>
      <c r="S3" s="50" t="s">
        <v>557</v>
      </c>
      <c r="T3" s="229" t="s">
        <v>119</v>
      </c>
    </row>
    <row r="4" spans="1:22" s="56" customFormat="1" x14ac:dyDescent="0.2">
      <c r="A4" s="51"/>
      <c r="B4" s="51"/>
      <c r="C4" s="51"/>
      <c r="D4" s="52" t="s">
        <v>591</v>
      </c>
      <c r="E4" s="52" t="s">
        <v>592</v>
      </c>
      <c r="F4" s="52" t="s">
        <v>554</v>
      </c>
      <c r="G4" s="52" t="s">
        <v>593</v>
      </c>
      <c r="H4" s="52" t="s">
        <v>119</v>
      </c>
      <c r="I4" s="53" t="str">
        <f t="shared" ref="I4:L5" si="0">D4</f>
        <v>pce</v>
      </c>
      <c r="J4" s="53" t="str">
        <f t="shared" si="0"/>
        <v>ge</v>
      </c>
      <c r="K4" s="53" t="str">
        <f t="shared" si="0"/>
        <v>gdfi</v>
      </c>
      <c r="L4" s="53" t="str">
        <f t="shared" si="0"/>
        <v>exp</v>
      </c>
      <c r="M4" s="53" t="s">
        <v>119</v>
      </c>
      <c r="N4" s="54" t="str">
        <f t="shared" ref="N4:Q5" si="1">I4</f>
        <v>pce</v>
      </c>
      <c r="O4" s="54" t="str">
        <f t="shared" si="1"/>
        <v>ge</v>
      </c>
      <c r="P4" s="54" t="str">
        <f t="shared" si="1"/>
        <v>gdfi</v>
      </c>
      <c r="Q4" s="54" t="str">
        <f t="shared" si="1"/>
        <v>exp</v>
      </c>
      <c r="R4" s="54" t="s">
        <v>119</v>
      </c>
      <c r="S4" s="55" t="s">
        <v>555</v>
      </c>
      <c r="T4" s="229" t="s">
        <v>119</v>
      </c>
      <c r="U4" s="49"/>
      <c r="V4" s="49"/>
    </row>
    <row r="5" spans="1:22" s="56" customFormat="1" x14ac:dyDescent="0.2">
      <c r="A5" s="51"/>
      <c r="B5" s="51"/>
      <c r="C5" s="51"/>
      <c r="D5" s="52" t="s">
        <v>257</v>
      </c>
      <c r="E5" s="52" t="s">
        <v>552</v>
      </c>
      <c r="F5" s="52" t="s">
        <v>554</v>
      </c>
      <c r="G5" s="52" t="s">
        <v>259</v>
      </c>
      <c r="H5" s="52" t="s">
        <v>119</v>
      </c>
      <c r="I5" s="53" t="str">
        <f t="shared" si="0"/>
        <v>househ</v>
      </c>
      <c r="J5" s="53" t="str">
        <f t="shared" si="0"/>
        <v>govt</v>
      </c>
      <c r="K5" s="53" t="str">
        <f t="shared" si="0"/>
        <v>gdfi</v>
      </c>
      <c r="L5" s="53" t="str">
        <f t="shared" si="0"/>
        <v>export</v>
      </c>
      <c r="M5" s="53" t="s">
        <v>119</v>
      </c>
      <c r="N5" s="54" t="str">
        <f t="shared" si="1"/>
        <v>househ</v>
      </c>
      <c r="O5" s="54" t="str">
        <f t="shared" si="1"/>
        <v>govt</v>
      </c>
      <c r="P5" s="54" t="str">
        <f t="shared" si="1"/>
        <v>gdfi</v>
      </c>
      <c r="Q5" s="54" t="str">
        <f t="shared" si="1"/>
        <v>export</v>
      </c>
      <c r="R5" s="54" t="s">
        <v>119</v>
      </c>
      <c r="S5" s="55" t="s">
        <v>555</v>
      </c>
      <c r="T5" s="229" t="s">
        <v>562</v>
      </c>
      <c r="U5" s="49"/>
      <c r="V5" s="49"/>
    </row>
    <row r="6" spans="1:22" s="56" customFormat="1" x14ac:dyDescent="0.2">
      <c r="A6" s="51"/>
      <c r="B6" s="51"/>
      <c r="C6" s="51"/>
      <c r="D6" s="52" t="s">
        <v>258</v>
      </c>
      <c r="E6" s="52" t="s">
        <v>553</v>
      </c>
      <c r="F6" s="52"/>
      <c r="G6" s="52"/>
      <c r="H6" s="52" t="s">
        <v>558</v>
      </c>
      <c r="I6" s="53" t="str">
        <f>D6</f>
        <v>demand</v>
      </c>
      <c r="J6" s="53" t="str">
        <f>E6</f>
        <v>expend</v>
      </c>
      <c r="K6" s="53"/>
      <c r="L6" s="53"/>
      <c r="M6" s="53" t="s">
        <v>562</v>
      </c>
      <c r="N6" s="54" t="str">
        <f>I6</f>
        <v>demand</v>
      </c>
      <c r="O6" s="54" t="str">
        <f>J6</f>
        <v>expend</v>
      </c>
      <c r="P6" s="54"/>
      <c r="Q6" s="54"/>
      <c r="R6" s="54" t="s">
        <v>558</v>
      </c>
      <c r="S6" s="55" t="s">
        <v>556</v>
      </c>
      <c r="T6" s="229" t="s">
        <v>756</v>
      </c>
      <c r="U6" s="49"/>
      <c r="V6" s="49"/>
    </row>
    <row r="7" spans="1:22" x14ac:dyDescent="0.2">
      <c r="A7" s="47"/>
      <c r="B7" s="47" t="str">
        <f>'SAM and Preps'!B8</f>
        <v>aagri</v>
      </c>
      <c r="C7" s="47" t="str">
        <f>VLOOKUP(B7,Notes!$A$12:$B$206,2,0)</f>
        <v>Agriculture</v>
      </c>
      <c r="D7" s="57">
        <f>Q1Impacts!C8</f>
        <v>0</v>
      </c>
      <c r="E7" s="57">
        <f>Q1Impacts!D8</f>
        <v>0</v>
      </c>
      <c r="F7" s="57">
        <f>Q1Impacts!E8</f>
        <v>0</v>
      </c>
      <c r="G7" s="57">
        <f>Q1Impacts!F8</f>
        <v>0</v>
      </c>
      <c r="H7" s="57">
        <f t="shared" ref="H7:H38" si="2">SUM(D7:G7)</f>
        <v>0</v>
      </c>
      <c r="I7" s="58">
        <v>0</v>
      </c>
      <c r="J7" s="58">
        <v>0</v>
      </c>
      <c r="K7" s="58">
        <v>0</v>
      </c>
      <c r="L7" s="58">
        <v>0</v>
      </c>
      <c r="M7" s="58">
        <f t="array" ref="M7:M179">IFERROR(100*R7:R179/f,0)</f>
        <v>0</v>
      </c>
      <c r="N7" s="59">
        <f t="array" ref="N7:Q178">I7:L178/100*D7:G178</f>
        <v>0</v>
      </c>
      <c r="O7" s="59">
        <v>0</v>
      </c>
      <c r="P7" s="59">
        <v>0</v>
      </c>
      <c r="Q7" s="59">
        <v>0</v>
      </c>
      <c r="R7" s="60">
        <f t="shared" ref="R7:R38" si="3">SUM(N7:Q7)</f>
        <v>0</v>
      </c>
      <c r="S7" s="61">
        <f t="array" ref="S7:S179">R7:R179</f>
        <v>0</v>
      </c>
      <c r="T7" s="62"/>
    </row>
    <row r="8" spans="1:22" hidden="1" outlineLevel="1" x14ac:dyDescent="0.2">
      <c r="A8" s="47"/>
      <c r="B8" s="47" t="str">
        <f>'SAM and Preps'!B9</f>
        <v>afore</v>
      </c>
      <c r="C8" s="47" t="str">
        <f>VLOOKUP(B8,Notes!$A$12:$B$206,2,0)</f>
        <v>Forestry</v>
      </c>
      <c r="D8" s="57">
        <f>Q1Impacts!C9</f>
        <v>0</v>
      </c>
      <c r="E8" s="57">
        <f>Q1Impacts!D9</f>
        <v>0</v>
      </c>
      <c r="F8" s="57">
        <f>Q1Impacts!E9</f>
        <v>0</v>
      </c>
      <c r="G8" s="57">
        <f>Q1Impacts!F9</f>
        <v>0</v>
      </c>
      <c r="H8" s="57">
        <f t="shared" si="2"/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9">
        <v>0</v>
      </c>
      <c r="O8" s="59">
        <v>0</v>
      </c>
      <c r="P8" s="59">
        <v>0</v>
      </c>
      <c r="Q8" s="59">
        <v>0</v>
      </c>
      <c r="R8" s="60">
        <f t="shared" si="3"/>
        <v>0</v>
      </c>
      <c r="S8" s="61">
        <v>0</v>
      </c>
    </row>
    <row r="9" spans="1:22" hidden="1" outlineLevel="1" x14ac:dyDescent="0.2">
      <c r="A9" s="47"/>
      <c r="B9" s="47" t="str">
        <f>'SAM and Preps'!B10</f>
        <v>afish</v>
      </c>
      <c r="C9" s="47" t="str">
        <f>VLOOKUP(B9,Notes!$A$12:$B$206,2,0)</f>
        <v>Fishing</v>
      </c>
      <c r="D9" s="57">
        <f>Q1Impacts!C10</f>
        <v>0</v>
      </c>
      <c r="E9" s="57">
        <f>Q1Impacts!D10</f>
        <v>0</v>
      </c>
      <c r="F9" s="57">
        <f>Q1Impacts!E10</f>
        <v>0</v>
      </c>
      <c r="G9" s="57">
        <f>Q1Impacts!F10</f>
        <v>0</v>
      </c>
      <c r="H9" s="57">
        <f t="shared" si="2"/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9">
        <v>0</v>
      </c>
      <c r="O9" s="59">
        <v>0</v>
      </c>
      <c r="P9" s="59">
        <v>0</v>
      </c>
      <c r="Q9" s="59">
        <v>0</v>
      </c>
      <c r="R9" s="60">
        <f t="shared" si="3"/>
        <v>0</v>
      </c>
      <c r="S9" s="61">
        <v>0</v>
      </c>
    </row>
    <row r="10" spans="1:22" hidden="1" outlineLevel="1" x14ac:dyDescent="0.2">
      <c r="A10" s="47"/>
      <c r="B10" s="47" t="str">
        <f>'SAM and Preps'!B11</f>
        <v>acoal</v>
      </c>
      <c r="C10" s="47" t="str">
        <f>VLOOKUP(B10,Notes!$A$12:$B$206,2,0)</f>
        <v>Mining of coal and lignite</v>
      </c>
      <c r="D10" s="57">
        <f>Q1Impacts!C11</f>
        <v>0</v>
      </c>
      <c r="E10" s="57">
        <f>Q1Impacts!D11</f>
        <v>0</v>
      </c>
      <c r="F10" s="57">
        <f>Q1Impacts!E11</f>
        <v>0</v>
      </c>
      <c r="G10" s="57">
        <f>Q1Impacts!F11</f>
        <v>0</v>
      </c>
      <c r="H10" s="57">
        <f t="shared" si="2"/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9">
        <v>0</v>
      </c>
      <c r="O10" s="59">
        <v>0</v>
      </c>
      <c r="P10" s="59">
        <v>0</v>
      </c>
      <c r="Q10" s="59">
        <v>0</v>
      </c>
      <c r="R10" s="60">
        <f t="shared" si="3"/>
        <v>0</v>
      </c>
      <c r="S10" s="61">
        <v>0</v>
      </c>
    </row>
    <row r="11" spans="1:22" hidden="1" outlineLevel="1" x14ac:dyDescent="0.2">
      <c r="A11" s="47"/>
      <c r="B11" s="47" t="str">
        <f>'SAM and Preps'!B12</f>
        <v>agold</v>
      </c>
      <c r="C11" s="47" t="str">
        <f>VLOOKUP(B11,Notes!$A$12:$B$206,2,0)</f>
        <v>Mining of gold and uranium ore</v>
      </c>
      <c r="D11" s="57">
        <f>Q1Impacts!C12</f>
        <v>0</v>
      </c>
      <c r="E11" s="57">
        <f>Q1Impacts!D12</f>
        <v>0</v>
      </c>
      <c r="F11" s="57">
        <f>Q1Impacts!E12</f>
        <v>0</v>
      </c>
      <c r="G11" s="57">
        <f>Q1Impacts!F12</f>
        <v>0</v>
      </c>
      <c r="H11" s="57">
        <f t="shared" si="2"/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9">
        <v>0</v>
      </c>
      <c r="O11" s="59">
        <v>0</v>
      </c>
      <c r="P11" s="59">
        <v>0</v>
      </c>
      <c r="Q11" s="59">
        <v>0</v>
      </c>
      <c r="R11" s="60">
        <f t="shared" si="3"/>
        <v>0</v>
      </c>
      <c r="S11" s="61">
        <v>0</v>
      </c>
    </row>
    <row r="12" spans="1:22" hidden="1" outlineLevel="1" x14ac:dyDescent="0.2">
      <c r="A12" s="47"/>
      <c r="B12" s="47" t="str">
        <f>'SAM and Preps'!B13</f>
        <v>amore</v>
      </c>
      <c r="C12" s="47" t="str">
        <f>VLOOKUP(B12,Notes!$A$12:$B$206,2,0)</f>
        <v>Mining of metal ores</v>
      </c>
      <c r="D12" s="57">
        <f>Q1Impacts!C13</f>
        <v>0</v>
      </c>
      <c r="E12" s="57">
        <f>Q1Impacts!D13</f>
        <v>0</v>
      </c>
      <c r="F12" s="57">
        <f>Q1Impacts!E13</f>
        <v>0</v>
      </c>
      <c r="G12" s="57">
        <f>Q1Impacts!F13</f>
        <v>0</v>
      </c>
      <c r="H12" s="57">
        <f t="shared" si="2"/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9">
        <v>0</v>
      </c>
      <c r="O12" s="59">
        <v>0</v>
      </c>
      <c r="P12" s="59">
        <v>0</v>
      </c>
      <c r="Q12" s="59">
        <v>0</v>
      </c>
      <c r="R12" s="60">
        <f t="shared" si="3"/>
        <v>0</v>
      </c>
      <c r="S12" s="61">
        <v>0</v>
      </c>
    </row>
    <row r="13" spans="1:22" hidden="1" outlineLevel="1" x14ac:dyDescent="0.2">
      <c r="A13" s="47"/>
      <c r="B13" s="47" t="str">
        <f>'SAM and Preps'!B14</f>
        <v>aomin</v>
      </c>
      <c r="C13" s="47" t="str">
        <f>VLOOKUP(B13,Notes!$A$12:$B$206,2,0)</f>
        <v>Other mining and quarrying</v>
      </c>
      <c r="D13" s="57">
        <f>Q1Impacts!C14</f>
        <v>0</v>
      </c>
      <c r="E13" s="57">
        <f>Q1Impacts!D14</f>
        <v>0</v>
      </c>
      <c r="F13" s="57">
        <f>Q1Impacts!E14</f>
        <v>0</v>
      </c>
      <c r="G13" s="57">
        <f>Q1Impacts!F14</f>
        <v>0</v>
      </c>
      <c r="H13" s="57">
        <f t="shared" si="2"/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9">
        <v>0</v>
      </c>
      <c r="O13" s="59">
        <v>0</v>
      </c>
      <c r="P13" s="59">
        <v>0</v>
      </c>
      <c r="Q13" s="59">
        <v>0</v>
      </c>
      <c r="R13" s="60">
        <f t="shared" si="3"/>
        <v>0</v>
      </c>
      <c r="S13" s="61">
        <v>0</v>
      </c>
    </row>
    <row r="14" spans="1:22" hidden="1" outlineLevel="1" x14ac:dyDescent="0.2">
      <c r="A14" s="47"/>
      <c r="B14" s="47" t="str">
        <f>'SAM and Preps'!B15</f>
        <v>afood</v>
      </c>
      <c r="C14" s="47" t="str">
        <f>VLOOKUP(B14,Notes!$A$12:$B$206,2,0)</f>
        <v>Food</v>
      </c>
      <c r="D14" s="57">
        <f>Q1Impacts!C15</f>
        <v>0</v>
      </c>
      <c r="E14" s="57">
        <f>Q1Impacts!D15</f>
        <v>0</v>
      </c>
      <c r="F14" s="57">
        <f>Q1Impacts!E15</f>
        <v>0</v>
      </c>
      <c r="G14" s="57">
        <f>Q1Impacts!F15</f>
        <v>0</v>
      </c>
      <c r="H14" s="57">
        <f t="shared" si="2"/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9">
        <v>0</v>
      </c>
      <c r="O14" s="59">
        <v>0</v>
      </c>
      <c r="P14" s="59">
        <v>0</v>
      </c>
      <c r="Q14" s="59">
        <v>0</v>
      </c>
      <c r="R14" s="60">
        <f t="shared" si="3"/>
        <v>0</v>
      </c>
      <c r="S14" s="61">
        <v>0</v>
      </c>
    </row>
    <row r="15" spans="1:22" hidden="1" outlineLevel="1" x14ac:dyDescent="0.2">
      <c r="A15" s="47"/>
      <c r="B15" s="47" t="str">
        <f>'SAM and Preps'!B16</f>
        <v>abevt</v>
      </c>
      <c r="C15" s="47" t="str">
        <f>VLOOKUP(B15,Notes!$A$12:$B$206,2,0)</f>
        <v>Beverages and tobacco</v>
      </c>
      <c r="D15" s="57">
        <f>Q1Impacts!C16</f>
        <v>0</v>
      </c>
      <c r="E15" s="57">
        <f>Q1Impacts!D16</f>
        <v>0</v>
      </c>
      <c r="F15" s="57">
        <f>Q1Impacts!E16</f>
        <v>0</v>
      </c>
      <c r="G15" s="57">
        <f>Q1Impacts!F16</f>
        <v>0</v>
      </c>
      <c r="H15" s="57">
        <f t="shared" si="2"/>
        <v>0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9">
        <v>0</v>
      </c>
      <c r="O15" s="63">
        <v>0</v>
      </c>
      <c r="P15" s="59">
        <v>0</v>
      </c>
      <c r="Q15" s="59">
        <v>0</v>
      </c>
      <c r="R15" s="60">
        <f t="shared" si="3"/>
        <v>0</v>
      </c>
      <c r="S15" s="61">
        <v>0</v>
      </c>
    </row>
    <row r="16" spans="1:22" hidden="1" outlineLevel="1" x14ac:dyDescent="0.2">
      <c r="A16" s="47"/>
      <c r="B16" s="47" t="str">
        <f>'SAM and Preps'!B17</f>
        <v>aweav</v>
      </c>
      <c r="C16" s="47" t="str">
        <f>VLOOKUP(B16,Notes!$A$12:$B$206,2,0)</f>
        <v>Spinning, weaving and finishing of textiles</v>
      </c>
      <c r="D16" s="57">
        <f>Q1Impacts!C17</f>
        <v>0</v>
      </c>
      <c r="E16" s="57">
        <f>Q1Impacts!D17</f>
        <v>0</v>
      </c>
      <c r="F16" s="57">
        <f>Q1Impacts!E17</f>
        <v>0</v>
      </c>
      <c r="G16" s="57">
        <f>Q1Impacts!F17</f>
        <v>0</v>
      </c>
      <c r="H16" s="57">
        <f t="shared" si="2"/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9">
        <v>0</v>
      </c>
      <c r="O16" s="59">
        <v>0</v>
      </c>
      <c r="P16" s="59">
        <v>0</v>
      </c>
      <c r="Q16" s="59">
        <v>0</v>
      </c>
      <c r="R16" s="60">
        <f t="shared" si="3"/>
        <v>0</v>
      </c>
      <c r="S16" s="61">
        <v>0</v>
      </c>
    </row>
    <row r="17" spans="1:19" hidden="1" outlineLevel="1" x14ac:dyDescent="0.2">
      <c r="A17" s="47"/>
      <c r="B17" s="47" t="str">
        <f>'SAM and Preps'!B18</f>
        <v>aknit</v>
      </c>
      <c r="C17" s="47" t="str">
        <f>VLOOKUP(B17,Notes!$A$12:$B$206,2,0)</f>
        <v>Knitted, crouched fabrics, wearing apparel, fur articles</v>
      </c>
      <c r="D17" s="57">
        <f>Q1Impacts!C18</f>
        <v>0</v>
      </c>
      <c r="E17" s="57">
        <f>Q1Impacts!D18</f>
        <v>0</v>
      </c>
      <c r="F17" s="57">
        <f>Q1Impacts!E18</f>
        <v>0</v>
      </c>
      <c r="G17" s="57">
        <f>Q1Impacts!F18</f>
        <v>0</v>
      </c>
      <c r="H17" s="57">
        <f t="shared" si="2"/>
        <v>0</v>
      </c>
      <c r="I17" s="58">
        <v>0</v>
      </c>
      <c r="J17" s="58">
        <v>0</v>
      </c>
      <c r="K17" s="58">
        <v>0</v>
      </c>
      <c r="L17" s="58">
        <v>0</v>
      </c>
      <c r="M17" s="58">
        <v>0</v>
      </c>
      <c r="N17" s="59">
        <v>0</v>
      </c>
      <c r="O17" s="59">
        <v>0</v>
      </c>
      <c r="P17" s="59">
        <v>0</v>
      </c>
      <c r="Q17" s="59">
        <v>0</v>
      </c>
      <c r="R17" s="60">
        <f t="shared" si="3"/>
        <v>0</v>
      </c>
      <c r="S17" s="61">
        <v>0</v>
      </c>
    </row>
    <row r="18" spans="1:19" hidden="1" outlineLevel="1" x14ac:dyDescent="0.2">
      <c r="A18" s="47"/>
      <c r="B18" s="47" t="str">
        <f>'SAM and Preps'!B19</f>
        <v>aleat</v>
      </c>
      <c r="C18" s="47" t="str">
        <f>VLOOKUP(B18,Notes!$A$12:$B$206,2,0)</f>
        <v>Tanning and dressing of leather</v>
      </c>
      <c r="D18" s="57">
        <f>Q1Impacts!C19</f>
        <v>0</v>
      </c>
      <c r="E18" s="57">
        <f>Q1Impacts!D19</f>
        <v>0</v>
      </c>
      <c r="F18" s="57">
        <f>Q1Impacts!E19</f>
        <v>0</v>
      </c>
      <c r="G18" s="57">
        <f>Q1Impacts!F19</f>
        <v>0</v>
      </c>
      <c r="H18" s="57">
        <f t="shared" si="2"/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9">
        <v>0</v>
      </c>
      <c r="O18" s="59">
        <v>0</v>
      </c>
      <c r="P18" s="59">
        <v>0</v>
      </c>
      <c r="Q18" s="59">
        <v>0</v>
      </c>
      <c r="R18" s="60">
        <f t="shared" si="3"/>
        <v>0</v>
      </c>
      <c r="S18" s="61">
        <v>0</v>
      </c>
    </row>
    <row r="19" spans="1:19" hidden="1" outlineLevel="1" x14ac:dyDescent="0.2">
      <c r="A19" s="47"/>
      <c r="B19" s="47" t="str">
        <f>'SAM and Preps'!B20</f>
        <v>afoot</v>
      </c>
      <c r="C19" s="47" t="str">
        <f>VLOOKUP(B19,Notes!$A$12:$B$206,2,0)</f>
        <v>Footwear</v>
      </c>
      <c r="D19" s="57">
        <f>Q1Impacts!C20</f>
        <v>0</v>
      </c>
      <c r="E19" s="57">
        <f>Q1Impacts!D20</f>
        <v>0</v>
      </c>
      <c r="F19" s="57">
        <f>Q1Impacts!E20</f>
        <v>0</v>
      </c>
      <c r="G19" s="57">
        <f>Q1Impacts!F20</f>
        <v>0</v>
      </c>
      <c r="H19" s="57">
        <f t="shared" si="2"/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9">
        <v>0</v>
      </c>
      <c r="O19" s="59">
        <v>0</v>
      </c>
      <c r="P19" s="59">
        <v>0</v>
      </c>
      <c r="Q19" s="59">
        <v>0</v>
      </c>
      <c r="R19" s="60">
        <f t="shared" si="3"/>
        <v>0</v>
      </c>
      <c r="S19" s="61">
        <v>0</v>
      </c>
    </row>
    <row r="20" spans="1:19" hidden="1" outlineLevel="1" x14ac:dyDescent="0.2">
      <c r="A20" s="47"/>
      <c r="B20" s="47" t="str">
        <f>'SAM and Preps'!B21</f>
        <v>awood</v>
      </c>
      <c r="C20" s="47" t="str">
        <f>VLOOKUP(B20,Notes!$A$12:$B$206,2,0)</f>
        <v>Sawmilling, planing of wood, cork, straw</v>
      </c>
      <c r="D20" s="57">
        <f>Q1Impacts!C21</f>
        <v>0</v>
      </c>
      <c r="E20" s="57">
        <f>Q1Impacts!D21</f>
        <v>0</v>
      </c>
      <c r="F20" s="57">
        <f>Q1Impacts!E21</f>
        <v>0</v>
      </c>
      <c r="G20" s="57">
        <f>Q1Impacts!F21</f>
        <v>0</v>
      </c>
      <c r="H20" s="57">
        <f t="shared" si="2"/>
        <v>0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9">
        <v>0</v>
      </c>
      <c r="O20" s="59">
        <v>0</v>
      </c>
      <c r="P20" s="59">
        <v>0</v>
      </c>
      <c r="Q20" s="59">
        <v>0</v>
      </c>
      <c r="R20" s="60">
        <f t="shared" si="3"/>
        <v>0</v>
      </c>
      <c r="S20" s="61">
        <v>0</v>
      </c>
    </row>
    <row r="21" spans="1:19" hidden="1" outlineLevel="1" x14ac:dyDescent="0.2">
      <c r="A21" s="47"/>
      <c r="B21" s="47" t="str">
        <f>'SAM and Preps'!B22</f>
        <v>apapr</v>
      </c>
      <c r="C21" s="47" t="str">
        <f>VLOOKUP(B21,Notes!$A$12:$B$206,2,0)</f>
        <v>Paper</v>
      </c>
      <c r="D21" s="57">
        <f>Q1Impacts!C22</f>
        <v>0</v>
      </c>
      <c r="E21" s="57">
        <f>Q1Impacts!D22</f>
        <v>0</v>
      </c>
      <c r="F21" s="57">
        <f>Q1Impacts!E22</f>
        <v>0</v>
      </c>
      <c r="G21" s="57">
        <f>Q1Impacts!F22</f>
        <v>0</v>
      </c>
      <c r="H21" s="57">
        <f t="shared" si="2"/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9">
        <v>0</v>
      </c>
      <c r="O21" s="59">
        <v>0</v>
      </c>
      <c r="P21" s="59">
        <v>0</v>
      </c>
      <c r="Q21" s="59">
        <v>0</v>
      </c>
      <c r="R21" s="60">
        <f t="shared" si="3"/>
        <v>0</v>
      </c>
      <c r="S21" s="61">
        <v>0</v>
      </c>
    </row>
    <row r="22" spans="1:19" hidden="1" outlineLevel="1" x14ac:dyDescent="0.2">
      <c r="A22" s="47"/>
      <c r="B22" s="47" t="str">
        <f>'SAM and Preps'!B23</f>
        <v>aprnt</v>
      </c>
      <c r="C22" s="47" t="str">
        <f>VLOOKUP(B22,Notes!$A$12:$B$206,2,0)</f>
        <v>Publishing, printing, recorded media</v>
      </c>
      <c r="D22" s="57">
        <f>Q1Impacts!C23</f>
        <v>0</v>
      </c>
      <c r="E22" s="57">
        <f>Q1Impacts!D23</f>
        <v>0</v>
      </c>
      <c r="F22" s="57">
        <f>Q1Impacts!E23</f>
        <v>0</v>
      </c>
      <c r="G22" s="57">
        <f>Q1Impacts!F23</f>
        <v>0</v>
      </c>
      <c r="H22" s="57">
        <f t="shared" si="2"/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9">
        <v>0</v>
      </c>
      <c r="O22" s="59">
        <v>0</v>
      </c>
      <c r="P22" s="59">
        <v>0</v>
      </c>
      <c r="Q22" s="59">
        <v>0</v>
      </c>
      <c r="R22" s="60">
        <f t="shared" si="3"/>
        <v>0</v>
      </c>
      <c r="S22" s="61">
        <v>0</v>
      </c>
    </row>
    <row r="23" spans="1:19" hidden="1" outlineLevel="1" x14ac:dyDescent="0.2">
      <c r="A23" s="47"/>
      <c r="B23" s="47" t="str">
        <f>'SAM and Preps'!B24</f>
        <v>apetr</v>
      </c>
      <c r="C23" s="47" t="str">
        <f>VLOOKUP(B23,Notes!$A$12:$B$206,2,0)</f>
        <v>Coke oven, petroleum refineries</v>
      </c>
      <c r="D23" s="57">
        <f>Q1Impacts!C24</f>
        <v>0</v>
      </c>
      <c r="E23" s="57">
        <f>Q1Impacts!D24</f>
        <v>0</v>
      </c>
      <c r="F23" s="57">
        <f>Q1Impacts!E24</f>
        <v>0</v>
      </c>
      <c r="G23" s="57">
        <f>Q1Impacts!F24</f>
        <v>0</v>
      </c>
      <c r="H23" s="57">
        <f t="shared" si="2"/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9">
        <v>0</v>
      </c>
      <c r="O23" s="59">
        <v>0</v>
      </c>
      <c r="P23" s="59">
        <v>0</v>
      </c>
      <c r="Q23" s="59">
        <v>0</v>
      </c>
      <c r="R23" s="60">
        <f t="shared" si="3"/>
        <v>0</v>
      </c>
      <c r="S23" s="61">
        <v>0</v>
      </c>
    </row>
    <row r="24" spans="1:19" hidden="1" outlineLevel="1" x14ac:dyDescent="0.2">
      <c r="A24" s="47"/>
      <c r="B24" s="47" t="str">
        <f>'SAM and Preps'!B25</f>
        <v>abchm</v>
      </c>
      <c r="C24" s="47" t="str">
        <f>VLOOKUP(B24,Notes!$A$12:$B$206,2,0)</f>
        <v>Nuclear fuel, basic chemicals</v>
      </c>
      <c r="D24" s="57">
        <f>Q1Impacts!C25</f>
        <v>0</v>
      </c>
      <c r="E24" s="57">
        <f>Q1Impacts!D25</f>
        <v>0</v>
      </c>
      <c r="F24" s="57">
        <f>Q1Impacts!E25</f>
        <v>0</v>
      </c>
      <c r="G24" s="57">
        <f>Q1Impacts!F25</f>
        <v>0</v>
      </c>
      <c r="H24" s="57">
        <f t="shared" si="2"/>
        <v>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9">
        <v>0</v>
      </c>
      <c r="O24" s="59">
        <v>0</v>
      </c>
      <c r="P24" s="59">
        <v>0</v>
      </c>
      <c r="Q24" s="59">
        <v>0</v>
      </c>
      <c r="R24" s="60">
        <f t="shared" si="3"/>
        <v>0</v>
      </c>
      <c r="S24" s="61">
        <v>0</v>
      </c>
    </row>
    <row r="25" spans="1:19" hidden="1" outlineLevel="1" x14ac:dyDescent="0.2">
      <c r="A25" s="47"/>
      <c r="B25" s="47" t="str">
        <f>'SAM and Preps'!B26</f>
        <v>aochm</v>
      </c>
      <c r="C25" s="47" t="str">
        <f>VLOOKUP(B25,Notes!$A$12:$B$206,2,0)</f>
        <v>Other chemical products, man-made fibres</v>
      </c>
      <c r="D25" s="57">
        <f>Q1Impacts!C26</f>
        <v>0</v>
      </c>
      <c r="E25" s="57">
        <f>Q1Impacts!D26</f>
        <v>0</v>
      </c>
      <c r="F25" s="57">
        <f>Q1Impacts!E26</f>
        <v>0</v>
      </c>
      <c r="G25" s="57">
        <f>Q1Impacts!F26</f>
        <v>0</v>
      </c>
      <c r="H25" s="57">
        <f t="shared" si="2"/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9">
        <v>0</v>
      </c>
      <c r="O25" s="59">
        <v>0</v>
      </c>
      <c r="P25" s="59">
        <v>0</v>
      </c>
      <c r="Q25" s="59">
        <v>0</v>
      </c>
      <c r="R25" s="60">
        <f t="shared" si="3"/>
        <v>0</v>
      </c>
      <c r="S25" s="61">
        <v>0</v>
      </c>
    </row>
    <row r="26" spans="1:19" hidden="1" outlineLevel="1" x14ac:dyDescent="0.2">
      <c r="A26" s="47"/>
      <c r="B26" s="47" t="str">
        <f>'SAM and Preps'!B27</f>
        <v>arubb</v>
      </c>
      <c r="C26" s="47" t="str">
        <f>VLOOKUP(B26,Notes!$A$12:$B$206,2,0)</f>
        <v>Rubber</v>
      </c>
      <c r="D26" s="57">
        <f>Q1Impacts!C27</f>
        <v>0</v>
      </c>
      <c r="E26" s="57">
        <f>Q1Impacts!D27</f>
        <v>0</v>
      </c>
      <c r="F26" s="57">
        <f>Q1Impacts!E27</f>
        <v>0</v>
      </c>
      <c r="G26" s="57">
        <f>Q1Impacts!F27</f>
        <v>0</v>
      </c>
      <c r="H26" s="57">
        <f t="shared" si="2"/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9">
        <v>0</v>
      </c>
      <c r="O26" s="59">
        <v>0</v>
      </c>
      <c r="P26" s="59">
        <v>0</v>
      </c>
      <c r="Q26" s="59">
        <v>0</v>
      </c>
      <c r="R26" s="60">
        <f t="shared" si="3"/>
        <v>0</v>
      </c>
      <c r="S26" s="61">
        <v>0</v>
      </c>
    </row>
    <row r="27" spans="1:19" hidden="1" outlineLevel="1" x14ac:dyDescent="0.2">
      <c r="A27" s="47"/>
      <c r="B27" s="47" t="str">
        <f>'SAM and Preps'!B28</f>
        <v>aplas</v>
      </c>
      <c r="C27" s="47" t="str">
        <f>VLOOKUP(B27,Notes!$A$12:$B$206,2,0)</f>
        <v>Plastic</v>
      </c>
      <c r="D27" s="57">
        <f>Q1Impacts!C28</f>
        <v>0</v>
      </c>
      <c r="E27" s="57">
        <f>Q1Impacts!D28</f>
        <v>0</v>
      </c>
      <c r="F27" s="57">
        <f>Q1Impacts!E28</f>
        <v>0</v>
      </c>
      <c r="G27" s="57">
        <f>Q1Impacts!F28</f>
        <v>0</v>
      </c>
      <c r="H27" s="57">
        <f t="shared" si="2"/>
        <v>0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9">
        <v>0</v>
      </c>
      <c r="O27" s="59">
        <v>0</v>
      </c>
      <c r="P27" s="59">
        <v>0</v>
      </c>
      <c r="Q27" s="59">
        <v>0</v>
      </c>
      <c r="R27" s="60">
        <f t="shared" si="3"/>
        <v>0</v>
      </c>
      <c r="S27" s="61">
        <v>0</v>
      </c>
    </row>
    <row r="28" spans="1:19" hidden="1" outlineLevel="1" x14ac:dyDescent="0.2">
      <c r="A28" s="47"/>
      <c r="B28" s="47" t="str">
        <f>'SAM and Preps'!B29</f>
        <v>aglss</v>
      </c>
      <c r="C28" s="47" t="str">
        <f>VLOOKUP(B28,Notes!$A$12:$B$206,2,0)</f>
        <v>Glass</v>
      </c>
      <c r="D28" s="57">
        <f>Q1Impacts!C29</f>
        <v>0</v>
      </c>
      <c r="E28" s="57">
        <f>Q1Impacts!D29</f>
        <v>0</v>
      </c>
      <c r="F28" s="57">
        <f>Q1Impacts!E29</f>
        <v>0</v>
      </c>
      <c r="G28" s="57">
        <f>Q1Impacts!F29</f>
        <v>0</v>
      </c>
      <c r="H28" s="57">
        <f t="shared" si="2"/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9">
        <v>0</v>
      </c>
      <c r="O28" s="59">
        <v>0</v>
      </c>
      <c r="P28" s="59">
        <v>0</v>
      </c>
      <c r="Q28" s="59">
        <v>0</v>
      </c>
      <c r="R28" s="60">
        <f t="shared" si="3"/>
        <v>0</v>
      </c>
      <c r="S28" s="61">
        <v>0</v>
      </c>
    </row>
    <row r="29" spans="1:19" hidden="1" outlineLevel="1" x14ac:dyDescent="0.2">
      <c r="A29" s="47"/>
      <c r="B29" s="47" t="str">
        <f>'SAM and Preps'!B30</f>
        <v>anmmi</v>
      </c>
      <c r="C29" s="47" t="str">
        <f>VLOOKUP(B29,Notes!$A$12:$B$206,2,0)</f>
        <v>Non-metallic minerals</v>
      </c>
      <c r="D29" s="57">
        <f>Q1Impacts!C30</f>
        <v>0</v>
      </c>
      <c r="E29" s="57">
        <f>Q1Impacts!D30</f>
        <v>0</v>
      </c>
      <c r="F29" s="57">
        <f>Q1Impacts!E30</f>
        <v>0</v>
      </c>
      <c r="G29" s="57">
        <f>Q1Impacts!F30</f>
        <v>0</v>
      </c>
      <c r="H29" s="57">
        <f t="shared" si="2"/>
        <v>0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9">
        <v>0</v>
      </c>
      <c r="O29" s="59">
        <v>0</v>
      </c>
      <c r="P29" s="59">
        <v>0</v>
      </c>
      <c r="Q29" s="59">
        <v>0</v>
      </c>
      <c r="R29" s="60">
        <f t="shared" si="3"/>
        <v>0</v>
      </c>
      <c r="S29" s="61">
        <v>0</v>
      </c>
    </row>
    <row r="30" spans="1:19" hidden="1" outlineLevel="1" x14ac:dyDescent="0.2">
      <c r="A30" s="47"/>
      <c r="B30" s="47" t="str">
        <f>'SAM and Preps'!B31</f>
        <v>abisc</v>
      </c>
      <c r="C30" s="47" t="str">
        <f>VLOOKUP(B30,Notes!$A$12:$B$206,2,0)</f>
        <v>Basic iron and steel, casting of metals</v>
      </c>
      <c r="D30" s="57">
        <f>Q1Impacts!C31</f>
        <v>0</v>
      </c>
      <c r="E30" s="57">
        <f>Q1Impacts!D31</f>
        <v>0</v>
      </c>
      <c r="F30" s="57">
        <f>Q1Impacts!E31</f>
        <v>0</v>
      </c>
      <c r="G30" s="57">
        <f>Q1Impacts!F31</f>
        <v>0</v>
      </c>
      <c r="H30" s="57">
        <f t="shared" si="2"/>
        <v>0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9">
        <v>0</v>
      </c>
      <c r="O30" s="59">
        <v>0</v>
      </c>
      <c r="P30" s="59">
        <v>0</v>
      </c>
      <c r="Q30" s="59">
        <v>0</v>
      </c>
      <c r="R30" s="60">
        <f t="shared" si="3"/>
        <v>0</v>
      </c>
      <c r="S30" s="61">
        <v>0</v>
      </c>
    </row>
    <row r="31" spans="1:19" hidden="1" outlineLevel="1" x14ac:dyDescent="0.2">
      <c r="A31" s="47"/>
      <c r="B31" s="47" t="str">
        <f>'SAM and Preps'!B32</f>
        <v>anfme</v>
      </c>
      <c r="C31" s="47" t="str">
        <f>VLOOKUP(B31,Notes!$A$12:$B$206,2,0)</f>
        <v>Basic precious and non-ferrous metals</v>
      </c>
      <c r="D31" s="57">
        <f>Q1Impacts!C32</f>
        <v>0</v>
      </c>
      <c r="E31" s="57">
        <f>Q1Impacts!D32</f>
        <v>0</v>
      </c>
      <c r="F31" s="57">
        <f>Q1Impacts!E32</f>
        <v>0</v>
      </c>
      <c r="G31" s="57">
        <f>Q1Impacts!F32</f>
        <v>0</v>
      </c>
      <c r="H31" s="57">
        <f t="shared" si="2"/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9">
        <v>0</v>
      </c>
      <c r="O31" s="59">
        <v>0</v>
      </c>
      <c r="P31" s="59">
        <v>0</v>
      </c>
      <c r="Q31" s="59">
        <v>0</v>
      </c>
      <c r="R31" s="60">
        <f t="shared" si="3"/>
        <v>0</v>
      </c>
      <c r="S31" s="61">
        <v>0</v>
      </c>
    </row>
    <row r="32" spans="1:19" hidden="1" outlineLevel="1" x14ac:dyDescent="0.2">
      <c r="A32" s="47"/>
      <c r="B32" s="47" t="str">
        <f>'SAM and Preps'!B33</f>
        <v>afabm</v>
      </c>
      <c r="C32" s="47" t="str">
        <f>VLOOKUP(B32,Notes!$A$12:$B$206,2,0)</f>
        <v>Fabricated metal products</v>
      </c>
      <c r="D32" s="57">
        <f>Q1Impacts!C33</f>
        <v>0</v>
      </c>
      <c r="E32" s="57">
        <f>Q1Impacts!D33</f>
        <v>0</v>
      </c>
      <c r="F32" s="57">
        <f>Q1Impacts!E33</f>
        <v>0</v>
      </c>
      <c r="G32" s="57">
        <f>Q1Impacts!F33</f>
        <v>0</v>
      </c>
      <c r="H32" s="57">
        <f t="shared" si="2"/>
        <v>0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9">
        <v>0</v>
      </c>
      <c r="O32" s="59">
        <v>0</v>
      </c>
      <c r="P32" s="59">
        <v>0</v>
      </c>
      <c r="Q32" s="59">
        <v>0</v>
      </c>
      <c r="R32" s="60">
        <f t="shared" si="3"/>
        <v>0</v>
      </c>
      <c r="S32" s="61">
        <v>0</v>
      </c>
    </row>
    <row r="33" spans="1:19" hidden="1" outlineLevel="1" x14ac:dyDescent="0.2">
      <c r="A33" s="47"/>
      <c r="B33" s="47" t="str">
        <f>'SAM and Preps'!B34</f>
        <v>amach</v>
      </c>
      <c r="C33" s="47" t="str">
        <f>VLOOKUP(B33,Notes!$A$12:$B$206,2,0)</f>
        <v>Machinery and equipment</v>
      </c>
      <c r="D33" s="57">
        <f>Q1Impacts!C34</f>
        <v>0</v>
      </c>
      <c r="E33" s="57">
        <f>Q1Impacts!D34</f>
        <v>0</v>
      </c>
      <c r="F33" s="57">
        <f>Q1Impacts!E34</f>
        <v>0</v>
      </c>
      <c r="G33" s="57">
        <f>Q1Impacts!F34</f>
        <v>0</v>
      </c>
      <c r="H33" s="57">
        <f t="shared" si="2"/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9">
        <v>0</v>
      </c>
      <c r="O33" s="59">
        <v>0</v>
      </c>
      <c r="P33" s="59">
        <v>0</v>
      </c>
      <c r="Q33" s="59">
        <v>0</v>
      </c>
      <c r="R33" s="60">
        <f t="shared" si="3"/>
        <v>0</v>
      </c>
      <c r="S33" s="61">
        <v>0</v>
      </c>
    </row>
    <row r="34" spans="1:19" hidden="1" outlineLevel="1" x14ac:dyDescent="0.2">
      <c r="A34" s="47"/>
      <c r="B34" s="47" t="str">
        <f>'SAM and Preps'!B35</f>
        <v>aemch</v>
      </c>
      <c r="C34" s="47" t="str">
        <f>VLOOKUP(B34,Notes!$A$12:$B$206,2,0)</f>
        <v>Electrical machinery and apparatus</v>
      </c>
      <c r="D34" s="57">
        <f>Q1Impacts!C35</f>
        <v>0</v>
      </c>
      <c r="E34" s="57">
        <f>Q1Impacts!D35</f>
        <v>0</v>
      </c>
      <c r="F34" s="57">
        <f>Q1Impacts!E35</f>
        <v>0</v>
      </c>
      <c r="G34" s="57">
        <f>Q1Impacts!F35</f>
        <v>0</v>
      </c>
      <c r="H34" s="57">
        <f t="shared" si="2"/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9">
        <v>0</v>
      </c>
      <c r="O34" s="59">
        <v>0</v>
      </c>
      <c r="P34" s="59">
        <v>0</v>
      </c>
      <c r="Q34" s="59">
        <v>0</v>
      </c>
      <c r="R34" s="60">
        <f t="shared" si="3"/>
        <v>0</v>
      </c>
      <c r="S34" s="61">
        <v>0</v>
      </c>
    </row>
    <row r="35" spans="1:19" hidden="1" outlineLevel="1" x14ac:dyDescent="0.2">
      <c r="A35" s="47"/>
      <c r="B35" s="47" t="str">
        <f>'SAM and Preps'!B36</f>
        <v>ardtv</v>
      </c>
      <c r="C35" s="47" t="str">
        <f>VLOOKUP(B35,Notes!$A$12:$B$206,2,0)</f>
        <v>Radio, television, communication equipment and apparatus</v>
      </c>
      <c r="D35" s="57">
        <f>Q1Impacts!C36</f>
        <v>0</v>
      </c>
      <c r="E35" s="57">
        <f>Q1Impacts!D36</f>
        <v>0</v>
      </c>
      <c r="F35" s="57">
        <f>Q1Impacts!E36</f>
        <v>0</v>
      </c>
      <c r="G35" s="57">
        <f>Q1Impacts!F36</f>
        <v>0</v>
      </c>
      <c r="H35" s="57">
        <f t="shared" si="2"/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9">
        <v>0</v>
      </c>
      <c r="O35" s="59">
        <v>0</v>
      </c>
      <c r="P35" s="59">
        <v>0</v>
      </c>
      <c r="Q35" s="59">
        <v>0</v>
      </c>
      <c r="R35" s="60">
        <f t="shared" si="3"/>
        <v>0</v>
      </c>
      <c r="S35" s="61">
        <v>0</v>
      </c>
    </row>
    <row r="36" spans="1:19" hidden="1" outlineLevel="1" x14ac:dyDescent="0.2">
      <c r="A36" s="47"/>
      <c r="B36" s="47" t="str">
        <f>'SAM and Preps'!B37</f>
        <v>amopt</v>
      </c>
      <c r="C36" s="47" t="str">
        <f>VLOOKUP(B36,Notes!$A$12:$B$206,2,0)</f>
        <v>Medical, precision, optical instruments, watches and clocks</v>
      </c>
      <c r="D36" s="57">
        <f>Q1Impacts!C37</f>
        <v>0</v>
      </c>
      <c r="E36" s="57">
        <f>Q1Impacts!D37</f>
        <v>0</v>
      </c>
      <c r="F36" s="57">
        <f>Q1Impacts!E37</f>
        <v>0</v>
      </c>
      <c r="G36" s="57">
        <f>Q1Impacts!F37</f>
        <v>0</v>
      </c>
      <c r="H36" s="57">
        <f t="shared" si="2"/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9">
        <v>0</v>
      </c>
      <c r="O36" s="59">
        <v>0</v>
      </c>
      <c r="P36" s="59">
        <v>0</v>
      </c>
      <c r="Q36" s="59">
        <v>0</v>
      </c>
      <c r="R36" s="60">
        <f t="shared" si="3"/>
        <v>0</v>
      </c>
      <c r="S36" s="61">
        <v>0</v>
      </c>
    </row>
    <row r="37" spans="1:19" hidden="1" outlineLevel="1" x14ac:dyDescent="0.2">
      <c r="A37" s="47"/>
      <c r="B37" s="47" t="str">
        <f>'SAM and Preps'!B38</f>
        <v>amtvp</v>
      </c>
      <c r="C37" s="47" t="str">
        <f>VLOOKUP(B37,Notes!$A$12:$B$206,2,0)</f>
        <v>Motor vehicles, trailers, parts</v>
      </c>
      <c r="D37" s="57">
        <f>Q1Impacts!C38</f>
        <v>0</v>
      </c>
      <c r="E37" s="57">
        <f>Q1Impacts!D38</f>
        <v>0</v>
      </c>
      <c r="F37" s="57">
        <f>Q1Impacts!E38</f>
        <v>0</v>
      </c>
      <c r="G37" s="57">
        <f>Q1Impacts!F38</f>
        <v>0</v>
      </c>
      <c r="H37" s="57">
        <f t="shared" si="2"/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9">
        <v>0</v>
      </c>
      <c r="O37" s="59">
        <v>0</v>
      </c>
      <c r="P37" s="59">
        <v>0</v>
      </c>
      <c r="Q37" s="59">
        <v>0</v>
      </c>
      <c r="R37" s="60">
        <f t="shared" si="3"/>
        <v>0</v>
      </c>
      <c r="S37" s="61">
        <v>0</v>
      </c>
    </row>
    <row r="38" spans="1:19" hidden="1" outlineLevel="1" x14ac:dyDescent="0.2">
      <c r="A38" s="47"/>
      <c r="B38" s="47" t="str">
        <f>'SAM and Preps'!B39</f>
        <v>aotrp</v>
      </c>
      <c r="C38" s="47" t="str">
        <f>VLOOKUP(B38,Notes!$A$12:$B$206,2,0)</f>
        <v>Other transport equipment</v>
      </c>
      <c r="D38" s="57">
        <f>Q1Impacts!C39</f>
        <v>0</v>
      </c>
      <c r="E38" s="57">
        <f>Q1Impacts!D39</f>
        <v>0</v>
      </c>
      <c r="F38" s="57">
        <f>Q1Impacts!E39</f>
        <v>0</v>
      </c>
      <c r="G38" s="57">
        <f>Q1Impacts!F39</f>
        <v>0</v>
      </c>
      <c r="H38" s="57">
        <f t="shared" si="2"/>
        <v>0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9">
        <v>0</v>
      </c>
      <c r="O38" s="59">
        <v>0</v>
      </c>
      <c r="P38" s="59">
        <v>0</v>
      </c>
      <c r="Q38" s="59">
        <v>0</v>
      </c>
      <c r="R38" s="60">
        <f t="shared" si="3"/>
        <v>0</v>
      </c>
      <c r="S38" s="61">
        <v>0</v>
      </c>
    </row>
    <row r="39" spans="1:19" hidden="1" outlineLevel="1" x14ac:dyDescent="0.2">
      <c r="A39" s="47"/>
      <c r="B39" s="47" t="str">
        <f>'SAM and Preps'!B40</f>
        <v>afurn</v>
      </c>
      <c r="C39" s="47" t="str">
        <f>VLOOKUP(B39,Notes!$A$12:$B$206,2,0)</f>
        <v>Furniture</v>
      </c>
      <c r="D39" s="57">
        <f>Q1Impacts!C40</f>
        <v>0</v>
      </c>
      <c r="E39" s="57">
        <f>Q1Impacts!D40</f>
        <v>0</v>
      </c>
      <c r="F39" s="57">
        <f>Q1Impacts!E40</f>
        <v>0</v>
      </c>
      <c r="G39" s="57">
        <f>Q1Impacts!F40</f>
        <v>0</v>
      </c>
      <c r="H39" s="57">
        <f t="shared" ref="H39:H70" si="4">SUM(D39:G39)</f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9">
        <v>0</v>
      </c>
      <c r="O39" s="59">
        <v>0</v>
      </c>
      <c r="P39" s="59">
        <v>0</v>
      </c>
      <c r="Q39" s="59">
        <v>0</v>
      </c>
      <c r="R39" s="60">
        <f t="shared" ref="R39:R70" si="5">SUM(N39:Q39)</f>
        <v>0</v>
      </c>
      <c r="S39" s="61">
        <v>0</v>
      </c>
    </row>
    <row r="40" spans="1:19" hidden="1" outlineLevel="1" x14ac:dyDescent="0.2">
      <c r="A40" s="47"/>
      <c r="B40" s="47" t="str">
        <f>'SAM and Preps'!B41</f>
        <v>aomnf</v>
      </c>
      <c r="C40" s="47" t="str">
        <f>VLOOKUP(B40,Notes!$A$12:$B$206,2,0)</f>
        <v>Manufacturing n.e.c, recycling</v>
      </c>
      <c r="D40" s="57">
        <f>Q1Impacts!C41</f>
        <v>0</v>
      </c>
      <c r="E40" s="57">
        <f>Q1Impacts!D41</f>
        <v>0</v>
      </c>
      <c r="F40" s="57">
        <f>Q1Impacts!E41</f>
        <v>0</v>
      </c>
      <c r="G40" s="57">
        <f>Q1Impacts!F41</f>
        <v>0</v>
      </c>
      <c r="H40" s="57">
        <f t="shared" si="4"/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9">
        <v>0</v>
      </c>
      <c r="O40" s="59">
        <v>0</v>
      </c>
      <c r="P40" s="59">
        <v>0</v>
      </c>
      <c r="Q40" s="59">
        <v>0</v>
      </c>
      <c r="R40" s="60">
        <f t="shared" si="5"/>
        <v>0</v>
      </c>
      <c r="S40" s="61">
        <v>0</v>
      </c>
    </row>
    <row r="41" spans="1:19" hidden="1" outlineLevel="1" x14ac:dyDescent="0.2">
      <c r="A41" s="47"/>
      <c r="B41" s="47" t="str">
        <f>'SAM and Preps'!B42</f>
        <v>aelcg</v>
      </c>
      <c r="C41" s="47" t="str">
        <f>VLOOKUP(B41,Notes!$A$12:$B$206,2,0)</f>
        <v>Electricity, gas, steam and hot water supply</v>
      </c>
      <c r="D41" s="57">
        <f>Q1Impacts!C42</f>
        <v>0</v>
      </c>
      <c r="E41" s="57">
        <f>Q1Impacts!D42</f>
        <v>0</v>
      </c>
      <c r="F41" s="57">
        <f>Q1Impacts!E42</f>
        <v>0</v>
      </c>
      <c r="G41" s="57">
        <f>Q1Impacts!F42</f>
        <v>0</v>
      </c>
      <c r="H41" s="57">
        <f t="shared" si="4"/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9">
        <v>0</v>
      </c>
      <c r="O41" s="59">
        <v>0</v>
      </c>
      <c r="P41" s="59">
        <v>0</v>
      </c>
      <c r="Q41" s="59">
        <v>0</v>
      </c>
      <c r="R41" s="60">
        <f t="shared" si="5"/>
        <v>0</v>
      </c>
      <c r="S41" s="61">
        <v>0</v>
      </c>
    </row>
    <row r="42" spans="1:19" hidden="1" outlineLevel="1" x14ac:dyDescent="0.2">
      <c r="A42" s="47"/>
      <c r="B42" s="47" t="str">
        <f>'SAM and Preps'!B43</f>
        <v>awatd</v>
      </c>
      <c r="C42" s="47" t="str">
        <f>VLOOKUP(B42,Notes!$A$12:$B$206,2,0)</f>
        <v>Collection, purification and distribution of water</v>
      </c>
      <c r="D42" s="57">
        <f>Q1Impacts!C43</f>
        <v>0</v>
      </c>
      <c r="E42" s="57">
        <f>Q1Impacts!D43</f>
        <v>0</v>
      </c>
      <c r="F42" s="57">
        <f>Q1Impacts!E43</f>
        <v>0</v>
      </c>
      <c r="G42" s="57">
        <f>Q1Impacts!F43</f>
        <v>0</v>
      </c>
      <c r="H42" s="57">
        <f t="shared" si="4"/>
        <v>0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9">
        <v>0</v>
      </c>
      <c r="O42" s="59">
        <v>0</v>
      </c>
      <c r="P42" s="59">
        <v>0</v>
      </c>
      <c r="Q42" s="59">
        <v>0</v>
      </c>
      <c r="R42" s="60">
        <f t="shared" si="5"/>
        <v>0</v>
      </c>
      <c r="S42" s="61">
        <v>0</v>
      </c>
    </row>
    <row r="43" spans="1:19" hidden="1" outlineLevel="1" x14ac:dyDescent="0.2">
      <c r="A43" s="47"/>
      <c r="B43" s="47" t="str">
        <f>'SAM and Preps'!B44</f>
        <v>acnst</v>
      </c>
      <c r="C43" s="47" t="str">
        <f>VLOOKUP(B43,Notes!$A$12:$B$206,2,0)</f>
        <v>Construction</v>
      </c>
      <c r="D43" s="57">
        <f>Q1Impacts!C44</f>
        <v>0</v>
      </c>
      <c r="E43" s="57">
        <f>Q1Impacts!D44</f>
        <v>0</v>
      </c>
      <c r="F43" s="57">
        <f>Q1Impacts!E44</f>
        <v>0</v>
      </c>
      <c r="G43" s="57">
        <f>Q1Impacts!F44</f>
        <v>0</v>
      </c>
      <c r="H43" s="57">
        <f t="shared" si="4"/>
        <v>0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9">
        <v>0</v>
      </c>
      <c r="O43" s="59">
        <v>0</v>
      </c>
      <c r="P43" s="59">
        <v>0</v>
      </c>
      <c r="Q43" s="59">
        <v>0</v>
      </c>
      <c r="R43" s="60">
        <f t="shared" si="5"/>
        <v>0</v>
      </c>
      <c r="S43" s="61">
        <v>0</v>
      </c>
    </row>
    <row r="44" spans="1:19" hidden="1" outlineLevel="1" x14ac:dyDescent="0.2">
      <c r="A44" s="47"/>
      <c r="B44" s="47" t="str">
        <f>'SAM and Preps'!B45</f>
        <v>awtrd</v>
      </c>
      <c r="C44" s="47" t="str">
        <f>VLOOKUP(B44,Notes!$A$12:$B$206,2,0)</f>
        <v>Wholesale trade, commission trade</v>
      </c>
      <c r="D44" s="57">
        <f>Q1Impacts!C45</f>
        <v>0</v>
      </c>
      <c r="E44" s="57">
        <f>Q1Impacts!D45</f>
        <v>0</v>
      </c>
      <c r="F44" s="57">
        <f>Q1Impacts!E45</f>
        <v>0</v>
      </c>
      <c r="G44" s="57">
        <f>Q1Impacts!F45</f>
        <v>0</v>
      </c>
      <c r="H44" s="57">
        <f t="shared" si="4"/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9">
        <v>0</v>
      </c>
      <c r="O44" s="59">
        <v>0</v>
      </c>
      <c r="P44" s="59">
        <v>0</v>
      </c>
      <c r="Q44" s="59">
        <v>0</v>
      </c>
      <c r="R44" s="60">
        <f t="shared" si="5"/>
        <v>0</v>
      </c>
      <c r="S44" s="61">
        <v>0</v>
      </c>
    </row>
    <row r="45" spans="1:19" hidden="1" outlineLevel="1" x14ac:dyDescent="0.2">
      <c r="A45" s="47"/>
      <c r="B45" s="47" t="str">
        <f>'SAM and Preps'!B46</f>
        <v>artrd</v>
      </c>
      <c r="C45" s="47" t="str">
        <f>VLOOKUP(B45,Notes!$A$12:$B$206,2,0)</f>
        <v>Retail trade</v>
      </c>
      <c r="D45" s="57">
        <f>Q1Impacts!C46</f>
        <v>0</v>
      </c>
      <c r="E45" s="57">
        <f>Q1Impacts!D46</f>
        <v>0</v>
      </c>
      <c r="F45" s="57">
        <f>Q1Impacts!E46</f>
        <v>0</v>
      </c>
      <c r="G45" s="57">
        <f>Q1Impacts!F46</f>
        <v>0</v>
      </c>
      <c r="H45" s="57">
        <f t="shared" si="4"/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9">
        <v>0</v>
      </c>
      <c r="O45" s="59">
        <v>0</v>
      </c>
      <c r="P45" s="59">
        <v>0</v>
      </c>
      <c r="Q45" s="59">
        <v>0</v>
      </c>
      <c r="R45" s="60">
        <f t="shared" si="5"/>
        <v>0</v>
      </c>
      <c r="S45" s="61">
        <v>0</v>
      </c>
    </row>
    <row r="46" spans="1:19" hidden="1" outlineLevel="1" x14ac:dyDescent="0.2">
      <c r="A46" s="47"/>
      <c r="B46" s="47" t="str">
        <f>'SAM and Preps'!B47</f>
        <v>amtvs</v>
      </c>
      <c r="C46" s="47" t="str">
        <f>VLOOKUP(B46,Notes!$A$12:$B$206,2,0)</f>
        <v>Sale, maintenance, repair of motor vehicles</v>
      </c>
      <c r="D46" s="57">
        <f>Q1Impacts!C47</f>
        <v>0</v>
      </c>
      <c r="E46" s="57">
        <f>Q1Impacts!D47</f>
        <v>0</v>
      </c>
      <c r="F46" s="57">
        <f>Q1Impacts!E47</f>
        <v>0</v>
      </c>
      <c r="G46" s="57">
        <f>Q1Impacts!F47</f>
        <v>0</v>
      </c>
      <c r="H46" s="57">
        <f t="shared" si="4"/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9">
        <v>0</v>
      </c>
      <c r="O46" s="59">
        <v>0</v>
      </c>
      <c r="P46" s="59">
        <v>0</v>
      </c>
      <c r="Q46" s="59">
        <v>0</v>
      </c>
      <c r="R46" s="60">
        <f t="shared" si="5"/>
        <v>0</v>
      </c>
      <c r="S46" s="61">
        <v>0</v>
      </c>
    </row>
    <row r="47" spans="1:19" hidden="1" outlineLevel="1" x14ac:dyDescent="0.2">
      <c r="A47" s="47"/>
      <c r="B47" s="47" t="str">
        <f>'SAM and Preps'!B48</f>
        <v>aacct</v>
      </c>
      <c r="C47" s="47" t="str">
        <f>VLOOKUP(B47,Notes!$A$12:$B$206,2,0)</f>
        <v>Hotels and restaurants</v>
      </c>
      <c r="D47" s="57">
        <f>Q1Impacts!C48</f>
        <v>0</v>
      </c>
      <c r="E47" s="57">
        <f>Q1Impacts!D48</f>
        <v>0</v>
      </c>
      <c r="F47" s="57">
        <f>Q1Impacts!E48</f>
        <v>0</v>
      </c>
      <c r="G47" s="57">
        <f>Q1Impacts!F48</f>
        <v>0</v>
      </c>
      <c r="H47" s="57">
        <f t="shared" si="4"/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9">
        <v>0</v>
      </c>
      <c r="O47" s="59">
        <v>0</v>
      </c>
      <c r="P47" s="59">
        <v>0</v>
      </c>
      <c r="Q47" s="59">
        <v>0</v>
      </c>
      <c r="R47" s="60">
        <f t="shared" si="5"/>
        <v>0</v>
      </c>
      <c r="S47" s="61">
        <v>0</v>
      </c>
    </row>
    <row r="48" spans="1:19" hidden="1" outlineLevel="1" x14ac:dyDescent="0.2">
      <c r="A48" s="47"/>
      <c r="B48" s="47" t="str">
        <f>'SAM and Preps'!B49</f>
        <v>altrp</v>
      </c>
      <c r="C48" s="47" t="str">
        <f>VLOOKUP(B48,Notes!$A$12:$B$206,2,0)</f>
        <v>Land transport, transport via pipe lines</v>
      </c>
      <c r="D48" s="57">
        <f>Q1Impacts!C49</f>
        <v>0</v>
      </c>
      <c r="E48" s="57">
        <f>Q1Impacts!D49</f>
        <v>0</v>
      </c>
      <c r="F48" s="57">
        <f>Q1Impacts!E49</f>
        <v>0</v>
      </c>
      <c r="G48" s="57">
        <f>Q1Impacts!F49</f>
        <v>0</v>
      </c>
      <c r="H48" s="57">
        <f t="shared" si="4"/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9">
        <v>0</v>
      </c>
      <c r="O48" s="59">
        <v>0</v>
      </c>
      <c r="P48" s="59">
        <v>0</v>
      </c>
      <c r="Q48" s="59">
        <v>0</v>
      </c>
      <c r="R48" s="60">
        <f t="shared" si="5"/>
        <v>0</v>
      </c>
      <c r="S48" s="61">
        <v>0</v>
      </c>
    </row>
    <row r="49" spans="1:19" hidden="1" outlineLevel="1" x14ac:dyDescent="0.2">
      <c r="A49" s="47"/>
      <c r="B49" s="47" t="str">
        <f>'SAM and Preps'!B50</f>
        <v>awtrp</v>
      </c>
      <c r="C49" s="47" t="str">
        <f>VLOOKUP(B49,Notes!$A$12:$B$206,2,0)</f>
        <v>Water transport</v>
      </c>
      <c r="D49" s="57">
        <f>Q1Impacts!C50</f>
        <v>0</v>
      </c>
      <c r="E49" s="57">
        <f>Q1Impacts!D50</f>
        <v>0</v>
      </c>
      <c r="F49" s="57">
        <f>Q1Impacts!E50</f>
        <v>0</v>
      </c>
      <c r="G49" s="57">
        <f>Q1Impacts!F50</f>
        <v>0</v>
      </c>
      <c r="H49" s="57">
        <f t="shared" si="4"/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9">
        <v>0</v>
      </c>
      <c r="O49" s="59">
        <v>0</v>
      </c>
      <c r="P49" s="59">
        <v>0</v>
      </c>
      <c r="Q49" s="59">
        <v>0</v>
      </c>
      <c r="R49" s="60">
        <f t="shared" si="5"/>
        <v>0</v>
      </c>
      <c r="S49" s="61">
        <v>0</v>
      </c>
    </row>
    <row r="50" spans="1:19" hidden="1" outlineLevel="1" x14ac:dyDescent="0.2">
      <c r="A50" s="47"/>
      <c r="B50" s="47" t="str">
        <f>'SAM and Preps'!B51</f>
        <v>aatrp</v>
      </c>
      <c r="C50" s="47" t="str">
        <f>VLOOKUP(B50,Notes!$A$12:$B$206,2,0)</f>
        <v>Air transport</v>
      </c>
      <c r="D50" s="57">
        <f>Q1Impacts!C51</f>
        <v>0</v>
      </c>
      <c r="E50" s="57">
        <f>Q1Impacts!D51</f>
        <v>0</v>
      </c>
      <c r="F50" s="57">
        <f>Q1Impacts!E51</f>
        <v>0</v>
      </c>
      <c r="G50" s="57">
        <f>Q1Impacts!F51</f>
        <v>0</v>
      </c>
      <c r="H50" s="57">
        <f t="shared" si="4"/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9">
        <v>0</v>
      </c>
      <c r="O50" s="59">
        <v>0</v>
      </c>
      <c r="P50" s="59">
        <v>0</v>
      </c>
      <c r="Q50" s="59">
        <v>0</v>
      </c>
      <c r="R50" s="60">
        <f t="shared" si="5"/>
        <v>0</v>
      </c>
      <c r="S50" s="61">
        <v>0</v>
      </c>
    </row>
    <row r="51" spans="1:19" hidden="1" outlineLevel="1" x14ac:dyDescent="0.2">
      <c r="A51" s="47"/>
      <c r="B51" s="47" t="str">
        <f>'SAM and Preps'!B52</f>
        <v>atrps</v>
      </c>
      <c r="C51" s="47" t="str">
        <f>VLOOKUP(B51,Notes!$A$12:$B$206,2,0)</f>
        <v>Auxiliary transport</v>
      </c>
      <c r="D51" s="57">
        <f>Q1Impacts!C52</f>
        <v>0</v>
      </c>
      <c r="E51" s="57">
        <f>Q1Impacts!D52</f>
        <v>0</v>
      </c>
      <c r="F51" s="57">
        <f>Q1Impacts!E52</f>
        <v>0</v>
      </c>
      <c r="G51" s="57">
        <f>Q1Impacts!F52</f>
        <v>0</v>
      </c>
      <c r="H51" s="57">
        <f t="shared" si="4"/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9">
        <v>0</v>
      </c>
      <c r="O51" s="59">
        <v>0</v>
      </c>
      <c r="P51" s="59">
        <v>0</v>
      </c>
      <c r="Q51" s="59">
        <v>0</v>
      </c>
      <c r="R51" s="60">
        <f t="shared" si="5"/>
        <v>0</v>
      </c>
      <c r="S51" s="61">
        <v>0</v>
      </c>
    </row>
    <row r="52" spans="1:19" hidden="1" outlineLevel="1" x14ac:dyDescent="0.2">
      <c r="A52" s="47"/>
      <c r="B52" s="47" t="str">
        <f>'SAM and Preps'!B53</f>
        <v>apost</v>
      </c>
      <c r="C52" s="47" t="str">
        <f>VLOOKUP(B52,Notes!$A$12:$B$206,2,0)</f>
        <v>Post and telecommunication</v>
      </c>
      <c r="D52" s="57">
        <f>Q1Impacts!C53</f>
        <v>0</v>
      </c>
      <c r="E52" s="57">
        <f>Q1Impacts!D53</f>
        <v>0</v>
      </c>
      <c r="F52" s="57">
        <f>Q1Impacts!E53</f>
        <v>0</v>
      </c>
      <c r="G52" s="57">
        <f>Q1Impacts!F53</f>
        <v>0</v>
      </c>
      <c r="H52" s="57">
        <f t="shared" si="4"/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9">
        <v>0</v>
      </c>
      <c r="O52" s="59">
        <v>0</v>
      </c>
      <c r="P52" s="59">
        <v>0</v>
      </c>
      <c r="Q52" s="59">
        <v>0</v>
      </c>
      <c r="R52" s="60">
        <f t="shared" si="5"/>
        <v>0</v>
      </c>
      <c r="S52" s="61">
        <v>0</v>
      </c>
    </row>
    <row r="53" spans="1:19" hidden="1" outlineLevel="1" x14ac:dyDescent="0.2">
      <c r="A53" s="47"/>
      <c r="B53" s="47" t="str">
        <f>'SAM and Preps'!B54</f>
        <v>afins</v>
      </c>
      <c r="C53" s="47" t="str">
        <f>VLOOKUP(B53,Notes!$A$12:$B$206,2,0)</f>
        <v>Financial intermediation</v>
      </c>
      <c r="D53" s="57">
        <f>Q1Impacts!C54</f>
        <v>0</v>
      </c>
      <c r="E53" s="57">
        <f>Q1Impacts!D54</f>
        <v>0</v>
      </c>
      <c r="F53" s="57">
        <f>Q1Impacts!E54</f>
        <v>0</v>
      </c>
      <c r="G53" s="57">
        <f>Q1Impacts!F54</f>
        <v>0</v>
      </c>
      <c r="H53" s="57">
        <f t="shared" si="4"/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9">
        <v>0</v>
      </c>
      <c r="O53" s="59">
        <v>0</v>
      </c>
      <c r="P53" s="59">
        <v>0</v>
      </c>
      <c r="Q53" s="59">
        <v>0</v>
      </c>
      <c r="R53" s="60">
        <f t="shared" si="5"/>
        <v>0</v>
      </c>
      <c r="S53" s="61">
        <v>0</v>
      </c>
    </row>
    <row r="54" spans="1:19" hidden="1" outlineLevel="1" x14ac:dyDescent="0.2">
      <c r="A54" s="47"/>
      <c r="B54" s="47" t="str">
        <f>'SAM and Preps'!B55</f>
        <v>ainsp</v>
      </c>
      <c r="C54" s="47" t="str">
        <f>VLOOKUP(B54,Notes!$A$12:$B$206,2,0)</f>
        <v>Insurance and pension funding</v>
      </c>
      <c r="D54" s="57">
        <f>Q1Impacts!C55</f>
        <v>0</v>
      </c>
      <c r="E54" s="57">
        <f>Q1Impacts!D55</f>
        <v>0</v>
      </c>
      <c r="F54" s="57">
        <f>Q1Impacts!E55</f>
        <v>0</v>
      </c>
      <c r="G54" s="57">
        <f>Q1Impacts!F55</f>
        <v>0</v>
      </c>
      <c r="H54" s="57">
        <f t="shared" si="4"/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9">
        <v>0</v>
      </c>
      <c r="O54" s="59">
        <v>0</v>
      </c>
      <c r="P54" s="59">
        <v>0</v>
      </c>
      <c r="Q54" s="59">
        <v>0</v>
      </c>
      <c r="R54" s="60">
        <f t="shared" si="5"/>
        <v>0</v>
      </c>
      <c r="S54" s="61">
        <v>0</v>
      </c>
    </row>
    <row r="55" spans="1:19" hidden="1" outlineLevel="1" x14ac:dyDescent="0.2">
      <c r="A55" s="47"/>
      <c r="B55" s="47" t="str">
        <f>'SAM and Preps'!B56</f>
        <v>aofin</v>
      </c>
      <c r="C55" s="47" t="str">
        <f>VLOOKUP(B55,Notes!$A$12:$B$206,2,0)</f>
        <v>Activities to financial intermediation</v>
      </c>
      <c r="D55" s="57">
        <f>Q1Impacts!C56</f>
        <v>0</v>
      </c>
      <c r="E55" s="57">
        <f>Q1Impacts!D56</f>
        <v>0</v>
      </c>
      <c r="F55" s="57">
        <f>Q1Impacts!E56</f>
        <v>0</v>
      </c>
      <c r="G55" s="57">
        <f>Q1Impacts!F56</f>
        <v>0</v>
      </c>
      <c r="H55" s="57">
        <f t="shared" si="4"/>
        <v>0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9">
        <v>0</v>
      </c>
      <c r="O55" s="59">
        <v>0</v>
      </c>
      <c r="P55" s="59">
        <v>0</v>
      </c>
      <c r="Q55" s="59">
        <v>0</v>
      </c>
      <c r="R55" s="60">
        <f t="shared" si="5"/>
        <v>0</v>
      </c>
      <c r="S55" s="61">
        <v>0</v>
      </c>
    </row>
    <row r="56" spans="1:19" hidden="1" outlineLevel="1" x14ac:dyDescent="0.2">
      <c r="A56" s="47"/>
      <c r="B56" s="47" t="str">
        <f>'SAM and Preps'!B57</f>
        <v>areal</v>
      </c>
      <c r="C56" s="47" t="str">
        <f>VLOOKUP(B56,Notes!$A$12:$B$206,2,0)</f>
        <v>Real estate activities</v>
      </c>
      <c r="D56" s="57">
        <f>Q1Impacts!C57</f>
        <v>0</v>
      </c>
      <c r="E56" s="57">
        <f>Q1Impacts!D57</f>
        <v>0</v>
      </c>
      <c r="F56" s="57">
        <f>Q1Impacts!E57</f>
        <v>0</v>
      </c>
      <c r="G56" s="57">
        <f>Q1Impacts!F57</f>
        <v>0</v>
      </c>
      <c r="H56" s="57">
        <f t="shared" si="4"/>
        <v>0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9">
        <v>0</v>
      </c>
      <c r="O56" s="59">
        <v>0</v>
      </c>
      <c r="P56" s="59">
        <v>0</v>
      </c>
      <c r="Q56" s="59">
        <v>0</v>
      </c>
      <c r="R56" s="60">
        <f t="shared" si="5"/>
        <v>0</v>
      </c>
      <c r="S56" s="61">
        <v>0</v>
      </c>
    </row>
    <row r="57" spans="1:19" hidden="1" outlineLevel="1" x14ac:dyDescent="0.2">
      <c r="A57" s="47"/>
      <c r="B57" s="47" t="str">
        <f>'SAM and Preps'!B58</f>
        <v>arent</v>
      </c>
      <c r="C57" s="47" t="str">
        <f>VLOOKUP(B57,Notes!$A$12:$B$206,2,0)</f>
        <v>Renting of machinery and equipment</v>
      </c>
      <c r="D57" s="57">
        <f>Q1Impacts!C58</f>
        <v>0</v>
      </c>
      <c r="E57" s="57">
        <f>Q1Impacts!D58</f>
        <v>0</v>
      </c>
      <c r="F57" s="57">
        <f>Q1Impacts!E58</f>
        <v>0</v>
      </c>
      <c r="G57" s="57">
        <f>Q1Impacts!F58</f>
        <v>0</v>
      </c>
      <c r="H57" s="57">
        <f t="shared" si="4"/>
        <v>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9">
        <v>0</v>
      </c>
      <c r="O57" s="59">
        <v>0</v>
      </c>
      <c r="P57" s="59">
        <v>0</v>
      </c>
      <c r="Q57" s="59">
        <v>0</v>
      </c>
      <c r="R57" s="60">
        <f t="shared" si="5"/>
        <v>0</v>
      </c>
      <c r="S57" s="61">
        <v>0</v>
      </c>
    </row>
    <row r="58" spans="1:19" hidden="1" outlineLevel="1" x14ac:dyDescent="0.2">
      <c r="A58" s="47"/>
      <c r="B58" s="47" t="str">
        <f>'SAM and Preps'!B59</f>
        <v>acomp</v>
      </c>
      <c r="C58" s="47" t="str">
        <f>VLOOKUP(B58,Notes!$A$12:$B$206,2,0)</f>
        <v>Computer and related activities</v>
      </c>
      <c r="D58" s="57">
        <f>Q1Impacts!C59</f>
        <v>0</v>
      </c>
      <c r="E58" s="57">
        <f>Q1Impacts!D59</f>
        <v>0</v>
      </c>
      <c r="F58" s="57">
        <f>Q1Impacts!E59</f>
        <v>0</v>
      </c>
      <c r="G58" s="57">
        <f>Q1Impacts!F59</f>
        <v>0</v>
      </c>
      <c r="H58" s="57">
        <f t="shared" si="4"/>
        <v>0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9">
        <v>0</v>
      </c>
      <c r="O58" s="59">
        <v>0</v>
      </c>
      <c r="P58" s="59">
        <v>0</v>
      </c>
      <c r="Q58" s="59">
        <v>0</v>
      </c>
      <c r="R58" s="60">
        <f t="shared" si="5"/>
        <v>0</v>
      </c>
      <c r="S58" s="61">
        <v>0</v>
      </c>
    </row>
    <row r="59" spans="1:19" hidden="1" outlineLevel="1" x14ac:dyDescent="0.2">
      <c r="A59" s="47"/>
      <c r="B59" s="47" t="str">
        <f>'SAM and Preps'!B60</f>
        <v>arsea</v>
      </c>
      <c r="C59" s="47" t="str">
        <f>VLOOKUP(B59,Notes!$A$12:$B$206,2,0)</f>
        <v>Research and experimental development</v>
      </c>
      <c r="D59" s="57">
        <f>Q1Impacts!C60</f>
        <v>0</v>
      </c>
      <c r="E59" s="57">
        <f>Q1Impacts!D60</f>
        <v>0</v>
      </c>
      <c r="F59" s="57">
        <f>Q1Impacts!E60</f>
        <v>0</v>
      </c>
      <c r="G59" s="57">
        <f>Q1Impacts!F60</f>
        <v>0</v>
      </c>
      <c r="H59" s="57">
        <f t="shared" si="4"/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9">
        <v>0</v>
      </c>
      <c r="O59" s="59">
        <v>0</v>
      </c>
      <c r="P59" s="59">
        <v>0</v>
      </c>
      <c r="Q59" s="59">
        <v>0</v>
      </c>
      <c r="R59" s="60">
        <f t="shared" si="5"/>
        <v>0</v>
      </c>
      <c r="S59" s="61">
        <v>0</v>
      </c>
    </row>
    <row r="60" spans="1:19" hidden="1" outlineLevel="1" x14ac:dyDescent="0.2">
      <c r="A60" s="47"/>
      <c r="B60" s="47" t="str">
        <f>'SAM and Preps'!B61</f>
        <v>aobus</v>
      </c>
      <c r="C60" s="47" t="str">
        <f>VLOOKUP(B60,Notes!$A$12:$B$206,2,0)</f>
        <v>Other business activities</v>
      </c>
      <c r="D60" s="57">
        <f>Q1Impacts!C61</f>
        <v>0</v>
      </c>
      <c r="E60" s="57">
        <f>Q1Impacts!D61</f>
        <v>0</v>
      </c>
      <c r="F60" s="57">
        <f>Q1Impacts!E61</f>
        <v>0</v>
      </c>
      <c r="G60" s="57">
        <f>Q1Impacts!F61</f>
        <v>0</v>
      </c>
      <c r="H60" s="57">
        <f t="shared" si="4"/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9">
        <v>0</v>
      </c>
      <c r="O60" s="59">
        <v>0</v>
      </c>
      <c r="P60" s="59">
        <v>0</v>
      </c>
      <c r="Q60" s="59">
        <v>0</v>
      </c>
      <c r="R60" s="60">
        <f t="shared" si="5"/>
        <v>0</v>
      </c>
      <c r="S60" s="61">
        <v>0</v>
      </c>
    </row>
    <row r="61" spans="1:19" hidden="1" outlineLevel="1" x14ac:dyDescent="0.2">
      <c r="A61" s="47"/>
      <c r="B61" s="47" t="str">
        <f>'SAM and Preps'!B62</f>
        <v>apuba</v>
      </c>
      <c r="C61" s="47" t="str">
        <f>VLOOKUP(B61,Notes!$A$12:$B$206,2,0)</f>
        <v>Government</v>
      </c>
      <c r="D61" s="57">
        <f>Q1Impacts!C62</f>
        <v>0</v>
      </c>
      <c r="E61" s="57">
        <f>Q1Impacts!D62</f>
        <v>0</v>
      </c>
      <c r="F61" s="57">
        <f>Q1Impacts!E62</f>
        <v>0</v>
      </c>
      <c r="G61" s="57">
        <f>Q1Impacts!F62</f>
        <v>0</v>
      </c>
      <c r="H61" s="57">
        <f t="shared" si="4"/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9">
        <v>0</v>
      </c>
      <c r="O61" s="59">
        <v>0</v>
      </c>
      <c r="P61" s="59">
        <v>0</v>
      </c>
      <c r="Q61" s="59">
        <v>0</v>
      </c>
      <c r="R61" s="60">
        <f t="shared" si="5"/>
        <v>0</v>
      </c>
      <c r="S61" s="61">
        <v>0</v>
      </c>
    </row>
    <row r="62" spans="1:19" hidden="1" outlineLevel="1" x14ac:dyDescent="0.2">
      <c r="A62" s="47"/>
      <c r="B62" s="47" t="str">
        <f>'SAM and Preps'!B63</f>
        <v>aeduc</v>
      </c>
      <c r="C62" s="47" t="str">
        <f>VLOOKUP(B62,Notes!$A$12:$B$206,2,0)</f>
        <v>Education</v>
      </c>
      <c r="D62" s="57">
        <f>Q1Impacts!C63</f>
        <v>0</v>
      </c>
      <c r="E62" s="57">
        <f>Q1Impacts!D63</f>
        <v>0</v>
      </c>
      <c r="F62" s="57">
        <f>Q1Impacts!E63</f>
        <v>0</v>
      </c>
      <c r="G62" s="57">
        <f>Q1Impacts!F63</f>
        <v>0</v>
      </c>
      <c r="H62" s="57">
        <f t="shared" si="4"/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9">
        <v>0</v>
      </c>
      <c r="O62" s="59">
        <v>0</v>
      </c>
      <c r="P62" s="59">
        <v>0</v>
      </c>
      <c r="Q62" s="59">
        <v>0</v>
      </c>
      <c r="R62" s="60">
        <f t="shared" si="5"/>
        <v>0</v>
      </c>
      <c r="S62" s="61">
        <v>0</v>
      </c>
    </row>
    <row r="63" spans="1:19" hidden="1" outlineLevel="1" x14ac:dyDescent="0.2">
      <c r="A63" s="47"/>
      <c r="B63" s="47" t="str">
        <f>'SAM and Preps'!B64</f>
        <v>aheal</v>
      </c>
      <c r="C63" s="47" t="str">
        <f>VLOOKUP(B63,Notes!$A$12:$B$206,2,0)</f>
        <v>Health and social work</v>
      </c>
      <c r="D63" s="57">
        <f>Q1Impacts!C64</f>
        <v>0</v>
      </c>
      <c r="E63" s="57">
        <f>Q1Impacts!D64</f>
        <v>0</v>
      </c>
      <c r="F63" s="57">
        <f>Q1Impacts!E64</f>
        <v>0</v>
      </c>
      <c r="G63" s="57">
        <f>Q1Impacts!F64</f>
        <v>0</v>
      </c>
      <c r="H63" s="57">
        <f t="shared" si="4"/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9">
        <v>0</v>
      </c>
      <c r="O63" s="59">
        <v>0</v>
      </c>
      <c r="P63" s="59">
        <v>0</v>
      </c>
      <c r="Q63" s="59">
        <v>0</v>
      </c>
      <c r="R63" s="60">
        <f t="shared" si="5"/>
        <v>0</v>
      </c>
      <c r="S63" s="61">
        <v>0</v>
      </c>
    </row>
    <row r="64" spans="1:19" hidden="1" outlineLevel="1" x14ac:dyDescent="0.2">
      <c r="A64" s="47"/>
      <c r="B64" s="47" t="str">
        <f>'SAM and Preps'!B65</f>
        <v>awast</v>
      </c>
      <c r="C64" s="47" t="str">
        <f>VLOOKUP(B64,Notes!$A$12:$B$206,2,0)</f>
        <v>Sewerage and refuse disposal</v>
      </c>
      <c r="D64" s="57">
        <f>Q1Impacts!C65</f>
        <v>0</v>
      </c>
      <c r="E64" s="57">
        <f>Q1Impacts!D65</f>
        <v>0</v>
      </c>
      <c r="F64" s="57">
        <f>Q1Impacts!E65</f>
        <v>0</v>
      </c>
      <c r="G64" s="57">
        <f>Q1Impacts!F65</f>
        <v>0</v>
      </c>
      <c r="H64" s="57">
        <f t="shared" si="4"/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9">
        <v>0</v>
      </c>
      <c r="O64" s="59">
        <v>0</v>
      </c>
      <c r="P64" s="59">
        <v>0</v>
      </c>
      <c r="Q64" s="59">
        <v>0</v>
      </c>
      <c r="R64" s="60">
        <f t="shared" si="5"/>
        <v>0</v>
      </c>
      <c r="S64" s="61">
        <v>0</v>
      </c>
    </row>
    <row r="65" spans="1:20" hidden="1" outlineLevel="1" x14ac:dyDescent="0.2">
      <c r="A65" s="47"/>
      <c r="B65" s="47" t="str">
        <f>'SAM and Preps'!B66</f>
        <v>amorg</v>
      </c>
      <c r="C65" s="47" t="str">
        <f>VLOOKUP(B65,Notes!$A$12:$B$206,2,0)</f>
        <v>Activities of membership organisations</v>
      </c>
      <c r="D65" s="57">
        <f>Q1Impacts!C66</f>
        <v>0</v>
      </c>
      <c r="E65" s="57">
        <f>Q1Impacts!D66</f>
        <v>0</v>
      </c>
      <c r="F65" s="57">
        <f>Q1Impacts!E66</f>
        <v>0</v>
      </c>
      <c r="G65" s="57">
        <f>Q1Impacts!F66</f>
        <v>0</v>
      </c>
      <c r="H65" s="57">
        <f t="shared" si="4"/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9">
        <v>0</v>
      </c>
      <c r="O65" s="59">
        <v>0</v>
      </c>
      <c r="P65" s="59">
        <v>0</v>
      </c>
      <c r="Q65" s="59">
        <v>0</v>
      </c>
      <c r="R65" s="60">
        <f t="shared" si="5"/>
        <v>0</v>
      </c>
      <c r="S65" s="61">
        <v>0</v>
      </c>
    </row>
    <row r="66" spans="1:20" hidden="1" outlineLevel="1" x14ac:dyDescent="0.2">
      <c r="A66" s="47"/>
      <c r="B66" s="47" t="str">
        <f>'SAM and Preps'!B67</f>
        <v>arecr</v>
      </c>
      <c r="C66" s="47" t="str">
        <f>VLOOKUP(B66,Notes!$A$12:$B$206,2,0)</f>
        <v>Recreational, cultural and sporting activities</v>
      </c>
      <c r="D66" s="57">
        <f>Q1Impacts!C67</f>
        <v>0</v>
      </c>
      <c r="E66" s="57">
        <f>Q1Impacts!D67</f>
        <v>0</v>
      </c>
      <c r="F66" s="57">
        <f>Q1Impacts!E67</f>
        <v>0</v>
      </c>
      <c r="G66" s="57">
        <f>Q1Impacts!F67</f>
        <v>0</v>
      </c>
      <c r="H66" s="57">
        <f t="shared" si="4"/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9">
        <v>0</v>
      </c>
      <c r="O66" s="59">
        <v>0</v>
      </c>
      <c r="P66" s="59">
        <v>0</v>
      </c>
      <c r="Q66" s="59">
        <v>0</v>
      </c>
      <c r="R66" s="60">
        <f t="shared" si="5"/>
        <v>0</v>
      </c>
      <c r="S66" s="61">
        <v>0</v>
      </c>
    </row>
    <row r="67" spans="1:20" hidden="1" outlineLevel="1" x14ac:dyDescent="0.2">
      <c r="A67" s="47"/>
      <c r="B67" s="47" t="str">
        <f>'SAM and Preps'!B68</f>
        <v>aoact</v>
      </c>
      <c r="C67" s="47" t="str">
        <f>VLOOKUP(B67,Notes!$A$12:$B$206,2,0)</f>
        <v>Other activities</v>
      </c>
      <c r="D67" s="57">
        <f>Q1Impacts!C68</f>
        <v>0</v>
      </c>
      <c r="E67" s="57">
        <f>Q1Impacts!D68</f>
        <v>0</v>
      </c>
      <c r="F67" s="57">
        <f>Q1Impacts!E68</f>
        <v>0</v>
      </c>
      <c r="G67" s="57">
        <f>Q1Impacts!F68</f>
        <v>0</v>
      </c>
      <c r="H67" s="57">
        <f t="shared" si="4"/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9">
        <v>0</v>
      </c>
      <c r="O67" s="59">
        <v>0</v>
      </c>
      <c r="P67" s="59">
        <v>0</v>
      </c>
      <c r="Q67" s="59">
        <v>0</v>
      </c>
      <c r="R67" s="60">
        <f t="shared" si="5"/>
        <v>0</v>
      </c>
      <c r="S67" s="61">
        <v>0</v>
      </c>
    </row>
    <row r="68" spans="1:20" collapsed="1" x14ac:dyDescent="0.2">
      <c r="A68" s="47"/>
      <c r="B68" s="47" t="str">
        <f>'SAM and Preps'!B69</f>
        <v>anobs</v>
      </c>
      <c r="C68" s="47" t="str">
        <f>VLOOKUP(B68,Notes!$A$12:$B$206,2,0)</f>
        <v>Non-observed, informal, non-profit, households,</v>
      </c>
      <c r="D68" s="57">
        <f>Q1Impacts!C69</f>
        <v>0</v>
      </c>
      <c r="E68" s="57">
        <f>Q1Impacts!D69</f>
        <v>0</v>
      </c>
      <c r="F68" s="57">
        <f>Q1Impacts!E69</f>
        <v>0</v>
      </c>
      <c r="G68" s="57">
        <f>Q1Impacts!F69</f>
        <v>0</v>
      </c>
      <c r="H68" s="57">
        <f t="shared" si="4"/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64">
        <v>0</v>
      </c>
      <c r="O68" s="64">
        <v>0</v>
      </c>
      <c r="P68" s="64">
        <v>0</v>
      </c>
      <c r="Q68" s="64">
        <v>0</v>
      </c>
      <c r="R68" s="60">
        <f t="shared" si="5"/>
        <v>0</v>
      </c>
      <c r="S68" s="61">
        <v>0</v>
      </c>
    </row>
    <row r="69" spans="1:20" x14ac:dyDescent="0.2">
      <c r="A69" s="47"/>
      <c r="B69" s="47" t="str">
        <f>'SAM and Preps'!B70</f>
        <v>cagri</v>
      </c>
      <c r="C69" s="47" t="str">
        <f>VLOOKUP(B69,Notes!$A$12:$B$206,2,0)</f>
        <v xml:space="preserve">Agriculture </v>
      </c>
      <c r="D69" s="57">
        <f>Q1Impacts!C70</f>
        <v>84878.728617768196</v>
      </c>
      <c r="E69" s="57">
        <f>Q1Impacts!D70</f>
        <v>0</v>
      </c>
      <c r="F69" s="57">
        <f>Q1Impacts!E70</f>
        <v>0</v>
      </c>
      <c r="G69" s="57">
        <f>Q1Impacts!F70</f>
        <v>24490.805119692399</v>
      </c>
      <c r="H69" s="57">
        <f t="shared" si="4"/>
        <v>109369.53373746059</v>
      </c>
      <c r="I69" s="58">
        <f ca="1">VLOOKUP($B69,Q3BaseShocks!BaseShockQ3_LR,MATCH(I$4,Q3BaseShocks!BaseShockQ3_CH,0),0)*I$183</f>
        <v>-2.8</v>
      </c>
      <c r="J69" s="58">
        <f ca="1">VLOOKUP($B69,Q3BaseShocks!BaseShockQ3_LR,MATCH(J$4,Q3BaseShocks!BaseShockQ3_CH,0),0)*J$183</f>
        <v>0</v>
      </c>
      <c r="K69" s="58">
        <f ca="1">VLOOKUP($B69,Q3BaseShocks!BaseShockQ3_LR,MATCH(K$4,Q3BaseShocks!BaseShockQ3_CH,0),0)*K$183</f>
        <v>-31.2</v>
      </c>
      <c r="L69" s="58">
        <f ca="1">VLOOKUP($B69,Q3BaseShocks!BaseShockQ3_LR,MATCH(L$4,Q3BaseShocks!BaseShockQ3_CH,0),0)*L$183</f>
        <v>-9.5999999999999979</v>
      </c>
      <c r="M69" s="58">
        <f ca="1"/>
        <v>-4.3280352047514663</v>
      </c>
      <c r="N69" s="64">
        <f ca="1"/>
        <v>-2376.6044012975094</v>
      </c>
      <c r="O69" s="64">
        <f ca="1"/>
        <v>0</v>
      </c>
      <c r="P69" s="64">
        <f ca="1"/>
        <v>0</v>
      </c>
      <c r="Q69" s="64">
        <f ca="1"/>
        <v>-2351.1172914904696</v>
      </c>
      <c r="R69" s="60">
        <f t="shared" ca="1" si="5"/>
        <v>-4727.721692787979</v>
      </c>
      <c r="S69" s="61">
        <f ca="1"/>
        <v>-4727.721692787979</v>
      </c>
      <c r="T69" s="228" cm="1">
        <f t="array" aca="1" ref="T69" ca="1">IF(OR(N69:R69+D69:H69&lt;-0.01),1,0)</f>
        <v>0</v>
      </c>
    </row>
    <row r="70" spans="1:20" outlineLevel="1" x14ac:dyDescent="0.2">
      <c r="A70" s="47"/>
      <c r="B70" s="47" t="str">
        <f>'SAM and Preps'!B71</f>
        <v>clani</v>
      </c>
      <c r="C70" s="47" t="str">
        <f>VLOOKUP(B70,Notes!$A$12:$B$206,2,0)</f>
        <v xml:space="preserve">Live animal </v>
      </c>
      <c r="D70" s="57">
        <f>Q1Impacts!C71</f>
        <v>14131.409340087181</v>
      </c>
      <c r="E70" s="57">
        <f>Q1Impacts!D71</f>
        <v>0</v>
      </c>
      <c r="F70" s="57">
        <f>Q1Impacts!E71</f>
        <v>0</v>
      </c>
      <c r="G70" s="57">
        <f>Q1Impacts!F71</f>
        <v>3618.5168897171297</v>
      </c>
      <c r="H70" s="57">
        <f t="shared" si="4"/>
        <v>17749.92622980431</v>
      </c>
      <c r="I70" s="58">
        <f ca="1">VLOOKUP($B70,Q3BaseShocks!BaseShockQ3_LR,MATCH(I$4,Q3BaseShocks!BaseShockQ3_CH,0),0)*I$183</f>
        <v>-2.8</v>
      </c>
      <c r="J70" s="58">
        <f ca="1">VLOOKUP($B70,Q3BaseShocks!BaseShockQ3_LR,MATCH(J$4,Q3BaseShocks!BaseShockQ3_CH,0),0)*J$183</f>
        <v>0</v>
      </c>
      <c r="K70" s="58">
        <f ca="1">VLOOKUP($B70,Q3BaseShocks!BaseShockQ3_LR,MATCH(K$4,Q3BaseShocks!BaseShockQ3_CH,0),0)*K$183</f>
        <v>-31.2</v>
      </c>
      <c r="L70" s="58">
        <f ca="1">VLOOKUP($B70,Q3BaseShocks!BaseShockQ3_LR,MATCH(L$4,Q3BaseShocks!BaseShockQ3_CH,0),0)*L$183</f>
        <v>-9.5999999999999979</v>
      </c>
      <c r="M70" s="58">
        <f ca="1"/>
        <v>-4.304162717987829</v>
      </c>
      <c r="N70" s="64">
        <f ca="1"/>
        <v>-395.67946152244104</v>
      </c>
      <c r="O70" s="64">
        <f ca="1"/>
        <v>0</v>
      </c>
      <c r="P70" s="64">
        <f ca="1"/>
        <v>0</v>
      </c>
      <c r="Q70" s="64">
        <f ca="1"/>
        <v>-347.37762141284435</v>
      </c>
      <c r="R70" s="60">
        <f t="shared" ca="1" si="5"/>
        <v>-743.05708293528539</v>
      </c>
      <c r="S70" s="61">
        <f ca="1"/>
        <v>-743.05708293528539</v>
      </c>
      <c r="T70" s="228" cm="1">
        <f t="array" aca="1" ref="T70" ca="1">IF(OR(N70:R70+D70:H70&lt;-0.01),1,0)</f>
        <v>0</v>
      </c>
    </row>
    <row r="71" spans="1:20" outlineLevel="1" x14ac:dyDescent="0.2">
      <c r="A71" s="47"/>
      <c r="B71" s="47" t="str">
        <f>'SAM and Preps'!B72</f>
        <v>cfore</v>
      </c>
      <c r="C71" s="47" t="str">
        <f>VLOOKUP(B71,Notes!$A$12:$B$206,2,0)</f>
        <v xml:space="preserve">Forestry </v>
      </c>
      <c r="D71" s="57">
        <f>Q1Impacts!C72</f>
        <v>6453.9786667763983</v>
      </c>
      <c r="E71" s="57">
        <f>Q1Impacts!D72</f>
        <v>0</v>
      </c>
      <c r="F71" s="57">
        <f>Q1Impacts!E72</f>
        <v>0</v>
      </c>
      <c r="G71" s="57">
        <f>Q1Impacts!F72</f>
        <v>741.06917254284008</v>
      </c>
      <c r="H71" s="57">
        <f t="shared" ref="H71:H102" si="6">SUM(D71:G71)</f>
        <v>7195.0478393192388</v>
      </c>
      <c r="I71" s="58">
        <f ca="1">VLOOKUP($B71,Q3BaseShocks!BaseShockQ3_LR,MATCH(I$4,Q3BaseShocks!BaseShockQ3_CH,0),0)*I$183</f>
        <v>-2.8</v>
      </c>
      <c r="J71" s="58">
        <f ca="1">VLOOKUP($B71,Q3BaseShocks!BaseShockQ3_LR,MATCH(J$4,Q3BaseShocks!BaseShockQ3_CH,0),0)*J$183</f>
        <v>0</v>
      </c>
      <c r="K71" s="58">
        <f ca="1">VLOOKUP($B71,Q3BaseShocks!BaseShockQ3_LR,MATCH(K$4,Q3BaseShocks!BaseShockQ3_CH,0),0)*K$183</f>
        <v>-31.2</v>
      </c>
      <c r="L71" s="58">
        <f ca="1">VLOOKUP($B71,Q3BaseShocks!BaseShockQ3_LR,MATCH(L$4,Q3BaseShocks!BaseShockQ3_CH,0),0)*L$183</f>
        <v>-9.5999999999999979</v>
      </c>
      <c r="M71" s="58">
        <f ca="1"/>
        <v>-3.5436012228534834</v>
      </c>
      <c r="N71" s="64">
        <f ca="1"/>
        <v>-180.71140266973913</v>
      </c>
      <c r="O71" s="64">
        <f ca="1"/>
        <v>0</v>
      </c>
      <c r="P71" s="64">
        <f ca="1"/>
        <v>0</v>
      </c>
      <c r="Q71" s="64">
        <f ca="1"/>
        <v>-71.142640564112625</v>
      </c>
      <c r="R71" s="60">
        <f t="shared" ref="R71:R134" ca="1" si="7">SUM(N71:Q71)</f>
        <v>-251.85404323385177</v>
      </c>
      <c r="S71" s="61">
        <f ca="1"/>
        <v>-251.85404323385177</v>
      </c>
      <c r="T71" s="228" cm="1">
        <f t="array" aca="1" ref="T71" ca="1">IF(OR(N71:R71+D71:H71&lt;-0.01),1,0)</f>
        <v>0</v>
      </c>
    </row>
    <row r="72" spans="1:20" outlineLevel="1" x14ac:dyDescent="0.2">
      <c r="A72" s="47"/>
      <c r="B72" s="47" t="str">
        <f>'SAM and Preps'!B73</f>
        <v>cfish</v>
      </c>
      <c r="C72" s="47" t="str">
        <f>VLOOKUP(B72,Notes!$A$12:$B$206,2,0)</f>
        <v xml:space="preserve">Fishing </v>
      </c>
      <c r="D72" s="57">
        <f>Q1Impacts!C73</f>
        <v>2493.872809485787</v>
      </c>
      <c r="E72" s="57">
        <f>Q1Impacts!D73</f>
        <v>0</v>
      </c>
      <c r="F72" s="57">
        <f>Q1Impacts!E73</f>
        <v>0</v>
      </c>
      <c r="G72" s="57">
        <f>Q1Impacts!F73</f>
        <v>1992.492107724921</v>
      </c>
      <c r="H72" s="57">
        <f t="shared" si="6"/>
        <v>4486.364917210708</v>
      </c>
      <c r="I72" s="58">
        <f ca="1">VLOOKUP($B72,Q3BaseShocks!BaseShockQ3_LR,MATCH(I$4,Q3BaseShocks!BaseShockQ3_CH,0),0)*I$183</f>
        <v>-2.8</v>
      </c>
      <c r="J72" s="58">
        <f ca="1">VLOOKUP($B72,Q3BaseShocks!BaseShockQ3_LR,MATCH(J$4,Q3BaseShocks!BaseShockQ3_CH,0),0)*J$183</f>
        <v>0</v>
      </c>
      <c r="K72" s="58">
        <f ca="1">VLOOKUP($B72,Q3BaseShocks!BaseShockQ3_LR,MATCH(K$4,Q3BaseShocks!BaseShockQ3_CH,0),0)*K$183</f>
        <v>-31.2</v>
      </c>
      <c r="L72" s="58">
        <f ca="1">VLOOKUP($B72,Q3BaseShocks!BaseShockQ3_LR,MATCH(L$4,Q3BaseShocks!BaseShockQ3_CH,0),0)*L$183</f>
        <v>-9.5999999999999979</v>
      </c>
      <c r="M72" s="58">
        <f ca="1"/>
        <v>-5.4282534708811587</v>
      </c>
      <c r="N72" s="64">
        <f ca="1"/>
        <v>-69.828438665602036</v>
      </c>
      <c r="O72" s="64">
        <f ca="1"/>
        <v>0</v>
      </c>
      <c r="P72" s="64">
        <f ca="1"/>
        <v>0</v>
      </c>
      <c r="Q72" s="64">
        <f ca="1"/>
        <v>-191.27924234159235</v>
      </c>
      <c r="R72" s="60">
        <f t="shared" ca="1" si="7"/>
        <v>-261.1076810071944</v>
      </c>
      <c r="S72" s="61">
        <f ca="1"/>
        <v>-261.1076810071944</v>
      </c>
      <c r="T72" s="228" cm="1">
        <f t="array" aca="1" ref="T72" ca="1">IF(OR(N72:R72+D72:H72&lt;-0.01),1,0)</f>
        <v>0</v>
      </c>
    </row>
    <row r="73" spans="1:20" outlineLevel="1" x14ac:dyDescent="0.2">
      <c r="A73" s="47"/>
      <c r="B73" s="47" t="str">
        <f>'SAM and Preps'!B74</f>
        <v>ccoal</v>
      </c>
      <c r="C73" s="47" t="str">
        <f>VLOOKUP(B73,Notes!$A$12:$B$206,2,0)</f>
        <v xml:space="preserve">Coal and lignite </v>
      </c>
      <c r="D73" s="57">
        <f>Q1Impacts!C74</f>
        <v>889.60160271780956</v>
      </c>
      <c r="E73" s="57">
        <f>Q1Impacts!D74</f>
        <v>0</v>
      </c>
      <c r="F73" s="57">
        <f>Q1Impacts!E74</f>
        <v>0</v>
      </c>
      <c r="G73" s="57">
        <f>Q1Impacts!F74</f>
        <v>50558.388161126568</v>
      </c>
      <c r="H73" s="57">
        <f t="shared" si="6"/>
        <v>51447.98976384438</v>
      </c>
      <c r="I73" s="58">
        <f ca="1">VLOOKUP($B73,Q3BaseShocks!BaseShockQ3_LR,MATCH(I$4,Q3BaseShocks!BaseShockQ3_CH,0),0)*I$183</f>
        <v>0</v>
      </c>
      <c r="J73" s="58">
        <f ca="1">VLOOKUP($B73,Q3BaseShocks!BaseShockQ3_LR,MATCH(J$4,Q3BaseShocks!BaseShockQ3_CH,0),0)*J$183</f>
        <v>0</v>
      </c>
      <c r="K73" s="58">
        <f ca="1">VLOOKUP($B73,Q3BaseShocks!BaseShockQ3_LR,MATCH(K$4,Q3BaseShocks!BaseShockQ3_CH,0),0)*K$183</f>
        <v>-31.2</v>
      </c>
      <c r="L73" s="58">
        <f ca="1">VLOOKUP($B73,Q3BaseShocks!BaseShockQ3_LR,MATCH(L$4,Q3BaseShocks!BaseShockQ3_CH,0),0)*L$183</f>
        <v>-9.5999999999999979</v>
      </c>
      <c r="M73" s="58">
        <f ca="1"/>
        <v>-9.3294697136148752</v>
      </c>
      <c r="N73" s="64">
        <f ca="1"/>
        <v>0</v>
      </c>
      <c r="O73" s="64">
        <f ca="1"/>
        <v>0</v>
      </c>
      <c r="P73" s="64">
        <f ca="1"/>
        <v>0</v>
      </c>
      <c r="Q73" s="64">
        <f ca="1"/>
        <v>-4853.6052634681491</v>
      </c>
      <c r="R73" s="60">
        <f t="shared" ca="1" si="7"/>
        <v>-4853.6052634681491</v>
      </c>
      <c r="S73" s="61">
        <f ca="1"/>
        <v>-4853.6052634681491</v>
      </c>
      <c r="T73" s="228" cm="1">
        <f t="array" aca="1" ref="T73" ca="1">IF(OR(N73:R73+D73:H73&lt;-0.01),1,0)</f>
        <v>0</v>
      </c>
    </row>
    <row r="74" spans="1:20" outlineLevel="1" x14ac:dyDescent="0.2">
      <c r="A74" s="47"/>
      <c r="B74" s="47" t="str">
        <f>'SAM and Preps'!B75</f>
        <v>cmore</v>
      </c>
      <c r="C74" s="47" t="str">
        <f>VLOOKUP(B74,Notes!$A$12:$B$206,2,0)</f>
        <v>Metal ores</v>
      </c>
      <c r="D74" s="57">
        <f>Q1Impacts!C75</f>
        <v>0</v>
      </c>
      <c r="E74" s="57">
        <f>Q1Impacts!D75</f>
        <v>0</v>
      </c>
      <c r="F74" s="57">
        <f>Q1Impacts!E75</f>
        <v>0</v>
      </c>
      <c r="G74" s="57">
        <f>Q1Impacts!F75</f>
        <v>241688.85268383773</v>
      </c>
      <c r="H74" s="57">
        <f t="shared" si="6"/>
        <v>241688.85268383773</v>
      </c>
      <c r="I74" s="58">
        <f ca="1">VLOOKUP($B74,Q3BaseShocks!BaseShockQ3_LR,MATCH(I$4,Q3BaseShocks!BaseShockQ3_CH,0),0)*I$183</f>
        <v>0</v>
      </c>
      <c r="J74" s="58">
        <f ca="1">VLOOKUP($B74,Q3BaseShocks!BaseShockQ3_LR,MATCH(J$4,Q3BaseShocks!BaseShockQ3_CH,0),0)*J$183</f>
        <v>0</v>
      </c>
      <c r="K74" s="58">
        <f ca="1">VLOOKUP($B74,Q3BaseShocks!BaseShockQ3_LR,MATCH(K$4,Q3BaseShocks!BaseShockQ3_CH,0),0)*K$183</f>
        <v>-31.2</v>
      </c>
      <c r="L74" s="58">
        <f ca="1">VLOOKUP($B74,Q3BaseShocks!BaseShockQ3_LR,MATCH(L$4,Q3BaseShocks!BaseShockQ3_CH,0),0)*L$183</f>
        <v>-9.5999999999999979</v>
      </c>
      <c r="M74" s="58">
        <f ca="1"/>
        <v>-9.2287002359516386</v>
      </c>
      <c r="N74" s="64">
        <f ca="1"/>
        <v>0</v>
      </c>
      <c r="O74" s="64">
        <f ca="1"/>
        <v>0</v>
      </c>
      <c r="P74" s="64">
        <f ca="1"/>
        <v>0</v>
      </c>
      <c r="Q74" s="64">
        <f ca="1"/>
        <v>-23202.129857648415</v>
      </c>
      <c r="R74" s="60">
        <f t="shared" ca="1" si="7"/>
        <v>-23202.129857648415</v>
      </c>
      <c r="S74" s="61">
        <f ca="1"/>
        <v>-23202.129857648415</v>
      </c>
      <c r="T74" s="228" cm="1">
        <f t="array" aca="1" ref="T74" ca="1">IF(OR(N74:R74+D74:H74&lt;-0.01),1,0)</f>
        <v>0</v>
      </c>
    </row>
    <row r="75" spans="1:20" outlineLevel="1" x14ac:dyDescent="0.2">
      <c r="A75" s="47"/>
      <c r="B75" s="47" t="str">
        <f>'SAM and Preps'!B76</f>
        <v>comin</v>
      </c>
      <c r="C75" s="47" t="str">
        <f>VLOOKUP(B75,Notes!$A$12:$B$206,2,0)</f>
        <v>Other minerals</v>
      </c>
      <c r="D75" s="57">
        <f>Q1Impacts!C76</f>
        <v>1040.9092600287854</v>
      </c>
      <c r="E75" s="57">
        <f>Q1Impacts!D76</f>
        <v>0</v>
      </c>
      <c r="F75" s="57">
        <f>Q1Impacts!E76</f>
        <v>0</v>
      </c>
      <c r="G75" s="57">
        <f>Q1Impacts!F76</f>
        <v>102212.84865781697</v>
      </c>
      <c r="H75" s="57">
        <f t="shared" si="6"/>
        <v>103253.75791784575</v>
      </c>
      <c r="I75" s="58">
        <f ca="1">VLOOKUP($B75,Q3BaseShocks!BaseShockQ3_LR,MATCH(I$4,Q3BaseShocks!BaseShockQ3_CH,0),0)*I$183</f>
        <v>0</v>
      </c>
      <c r="J75" s="58">
        <f ca="1">VLOOKUP($B75,Q3BaseShocks!BaseShockQ3_LR,MATCH(J$4,Q3BaseShocks!BaseShockQ3_CH,0),0)*J$183</f>
        <v>0</v>
      </c>
      <c r="K75" s="58">
        <f ca="1">VLOOKUP($B75,Q3BaseShocks!BaseShockQ3_LR,MATCH(K$4,Q3BaseShocks!BaseShockQ3_CH,0),0)*K$183</f>
        <v>-31.2</v>
      </c>
      <c r="L75" s="58">
        <f ca="1">VLOOKUP($B75,Q3BaseShocks!BaseShockQ3_LR,MATCH(L$4,Q3BaseShocks!BaseShockQ3_CH,0),0)*L$183</f>
        <v>-9.5999999999999979</v>
      </c>
      <c r="M75" s="58">
        <f ca="1"/>
        <v>-9.4331118079139564</v>
      </c>
      <c r="N75" s="64">
        <f ca="1"/>
        <v>0</v>
      </c>
      <c r="O75" s="64">
        <f ca="1"/>
        <v>0</v>
      </c>
      <c r="P75" s="64">
        <f ca="1"/>
        <v>0</v>
      </c>
      <c r="Q75" s="64">
        <f ca="1"/>
        <v>-9812.4334711504271</v>
      </c>
      <c r="R75" s="60">
        <f t="shared" ca="1" si="7"/>
        <v>-9812.4334711504271</v>
      </c>
      <c r="S75" s="61">
        <f ca="1"/>
        <v>-9812.4334711504271</v>
      </c>
      <c r="T75" s="228" cm="1">
        <f t="array" aca="1" ref="T75" ca="1">IF(OR(N75:R75+D75:H75&lt;-0.01),1,0)</f>
        <v>0</v>
      </c>
    </row>
    <row r="76" spans="1:20" outlineLevel="1" x14ac:dyDescent="0.2">
      <c r="A76" s="47"/>
      <c r="B76" s="47" t="str">
        <f>'SAM and Preps'!B77</f>
        <v>celcg</v>
      </c>
      <c r="C76" s="47" t="str">
        <f>VLOOKUP(B76,Notes!$A$12:$B$206,2,0)</f>
        <v>Electricity and gas</v>
      </c>
      <c r="D76" s="57">
        <f>Q1Impacts!C77</f>
        <v>992.68745236748862</v>
      </c>
      <c r="E76" s="57">
        <f>Q1Impacts!D77</f>
        <v>0</v>
      </c>
      <c r="F76" s="57">
        <f>Q1Impacts!E77</f>
        <v>0</v>
      </c>
      <c r="G76" s="57">
        <f>Q1Impacts!F77</f>
        <v>3600.6518393899846</v>
      </c>
      <c r="H76" s="57">
        <f t="shared" si="6"/>
        <v>4593.3392917574729</v>
      </c>
      <c r="I76" s="58">
        <f ca="1">VLOOKUP($B76,Q3BaseShocks!BaseShockQ3_LR,MATCH(I$4,Q3BaseShocks!BaseShockQ3_CH,0),0)*I$183</f>
        <v>0</v>
      </c>
      <c r="J76" s="58">
        <f ca="1">VLOOKUP($B76,Q3BaseShocks!BaseShockQ3_LR,MATCH(J$4,Q3BaseShocks!BaseShockQ3_CH,0),0)*J$183</f>
        <v>0</v>
      </c>
      <c r="K76" s="58">
        <f ca="1">VLOOKUP($B76,Q3BaseShocks!BaseShockQ3_LR,MATCH(K$4,Q3BaseShocks!BaseShockQ3_CH,0),0)*K$183</f>
        <v>-31.2</v>
      </c>
      <c r="L76" s="58">
        <f ca="1">VLOOKUP($B76,Q3BaseShocks!BaseShockQ3_LR,MATCH(L$4,Q3BaseShocks!BaseShockQ3_CH,0),0)*L$183</f>
        <v>-9.5999999999999979</v>
      </c>
      <c r="M76" s="58">
        <f ca="1"/>
        <v>-7.7640556580315403</v>
      </c>
      <c r="N76" s="64">
        <f ca="1"/>
        <v>0</v>
      </c>
      <c r="O76" s="64">
        <f ca="1"/>
        <v>0</v>
      </c>
      <c r="P76" s="64">
        <f ca="1"/>
        <v>0</v>
      </c>
      <c r="Q76" s="64">
        <f ca="1"/>
        <v>-345.66257658143843</v>
      </c>
      <c r="R76" s="60">
        <f t="shared" ca="1" si="7"/>
        <v>-345.66257658143843</v>
      </c>
      <c r="S76" s="61">
        <f ca="1"/>
        <v>-345.66257658143843</v>
      </c>
      <c r="T76" s="228" cm="1">
        <f t="array" aca="1" ref="T76" ca="1">IF(OR(N76:R76+D76:H76&lt;-0.01),1,0)</f>
        <v>0</v>
      </c>
    </row>
    <row r="77" spans="1:20" outlineLevel="1" x14ac:dyDescent="0.2">
      <c r="A77" s="47"/>
      <c r="B77" s="47" t="str">
        <f>'SAM and Preps'!B78</f>
        <v>cwatr</v>
      </c>
      <c r="C77" s="47" t="str">
        <f>VLOOKUP(B77,Notes!$A$12:$B$206,2,0)</f>
        <v>Natural water</v>
      </c>
      <c r="D77" s="57">
        <f>Q1Impacts!C78</f>
        <v>0</v>
      </c>
      <c r="E77" s="57">
        <f>Q1Impacts!D78</f>
        <v>0</v>
      </c>
      <c r="F77" s="57">
        <f>Q1Impacts!E78</f>
        <v>0</v>
      </c>
      <c r="G77" s="57">
        <f>Q1Impacts!F78</f>
        <v>4.9999989163265868</v>
      </c>
      <c r="H77" s="57">
        <f t="shared" si="6"/>
        <v>4.9999989163265868</v>
      </c>
      <c r="I77" s="58">
        <f ca="1">VLOOKUP($B77,Q3BaseShocks!BaseShockQ3_LR,MATCH(I$4,Q3BaseShocks!BaseShockQ3_CH,0),0)*I$183</f>
        <v>0</v>
      </c>
      <c r="J77" s="58">
        <f ca="1">VLOOKUP($B77,Q3BaseShocks!BaseShockQ3_LR,MATCH(J$4,Q3BaseShocks!BaseShockQ3_CH,0),0)*J$183</f>
        <v>0</v>
      </c>
      <c r="K77" s="58">
        <f ca="1">VLOOKUP($B77,Q3BaseShocks!BaseShockQ3_LR,MATCH(K$4,Q3BaseShocks!BaseShockQ3_CH,0),0)*K$183</f>
        <v>-31.2</v>
      </c>
      <c r="L77" s="58">
        <f ca="1">VLOOKUP($B77,Q3BaseShocks!BaseShockQ3_LR,MATCH(L$4,Q3BaseShocks!BaseShockQ3_CH,0),0)*L$183</f>
        <v>-9.5999999999999979</v>
      </c>
      <c r="M77" s="58">
        <f ca="1"/>
        <v>-6.5792858333606095</v>
      </c>
      <c r="N77" s="64">
        <f ca="1"/>
        <v>0</v>
      </c>
      <c r="O77" s="64">
        <f ca="1"/>
        <v>0</v>
      </c>
      <c r="P77" s="64">
        <f ca="1"/>
        <v>0</v>
      </c>
      <c r="Q77" s="64">
        <f ca="1"/>
        <v>-0.47999989596735221</v>
      </c>
      <c r="R77" s="60">
        <f t="shared" ca="1" si="7"/>
        <v>-0.47999989596735221</v>
      </c>
      <c r="S77" s="61">
        <f ca="1"/>
        <v>-0.47999989596735221</v>
      </c>
      <c r="T77" s="228" cm="1">
        <f t="array" aca="1" ref="T77" ca="1">IF(OR(N77:R77+D77:H77&lt;-0.01),1,0)</f>
        <v>0</v>
      </c>
    </row>
    <row r="78" spans="1:20" outlineLevel="1" x14ac:dyDescent="0.2">
      <c r="A78" s="47"/>
      <c r="B78" s="47" t="str">
        <f>'SAM and Preps'!B79</f>
        <v>cmeat</v>
      </c>
      <c r="C78" s="47" t="str">
        <f>VLOOKUP(B78,Notes!$A$12:$B$206,2,0)</f>
        <v xml:space="preserve">Meat </v>
      </c>
      <c r="D78" s="57">
        <f>Q1Impacts!C79</f>
        <v>67158.349903375158</v>
      </c>
      <c r="E78" s="57">
        <f>Q1Impacts!D79</f>
        <v>0</v>
      </c>
      <c r="F78" s="57">
        <f>Q1Impacts!E79</f>
        <v>0</v>
      </c>
      <c r="G78" s="57">
        <f>Q1Impacts!F79</f>
        <v>4592.3380965031647</v>
      </c>
      <c r="H78" s="57">
        <f t="shared" si="6"/>
        <v>71750.687999878326</v>
      </c>
      <c r="I78" s="58">
        <f ca="1">VLOOKUP($B78,Q3BaseShocks!BaseShockQ3_LR,MATCH(I$4,Q3BaseShocks!BaseShockQ3_CH,0),0)*I$183</f>
        <v>-14.7</v>
      </c>
      <c r="J78" s="58">
        <f ca="1">VLOOKUP($B78,Q3BaseShocks!BaseShockQ3_LR,MATCH(J$4,Q3BaseShocks!BaseShockQ3_CH,0),0)*J$183</f>
        <v>0</v>
      </c>
      <c r="K78" s="58">
        <f ca="1">VLOOKUP($B78,Q3BaseShocks!BaseShockQ3_LR,MATCH(K$4,Q3BaseShocks!BaseShockQ3_CH,0),0)*K$183</f>
        <v>-31.2</v>
      </c>
      <c r="L78" s="58">
        <f ca="1">VLOOKUP($B78,Q3BaseShocks!BaseShockQ3_LR,MATCH(L$4,Q3BaseShocks!BaseShockQ3_CH,0),0)*L$183</f>
        <v>-11.999999999999998</v>
      </c>
      <c r="M78" s="58">
        <f ca="1"/>
        <v>-14.547534922722525</v>
      </c>
      <c r="N78" s="64">
        <f ca="1"/>
        <v>-9872.277435796148</v>
      </c>
      <c r="O78" s="64">
        <f ca="1"/>
        <v>0</v>
      </c>
      <c r="P78" s="64">
        <f ca="1"/>
        <v>0</v>
      </c>
      <c r="Q78" s="64">
        <f ca="1"/>
        <v>-551.08057158037968</v>
      </c>
      <c r="R78" s="60">
        <f t="shared" ca="1" si="7"/>
        <v>-10423.358007376528</v>
      </c>
      <c r="S78" s="61">
        <f ca="1"/>
        <v>-10423.358007376528</v>
      </c>
      <c r="T78" s="228" cm="1">
        <f t="array" aca="1" ref="T78" ca="1">IF(OR(N78:R78+D78:H78&lt;-0.01),1,0)</f>
        <v>0</v>
      </c>
    </row>
    <row r="79" spans="1:20" outlineLevel="1" x14ac:dyDescent="0.2">
      <c r="A79" s="47"/>
      <c r="B79" s="47" t="str">
        <f>'SAM and Preps'!B80</f>
        <v>cpfis</v>
      </c>
      <c r="C79" s="47" t="str">
        <f>VLOOKUP(B79,Notes!$A$12:$B$206,2,0)</f>
        <v xml:space="preserve">Fish </v>
      </c>
      <c r="D79" s="57">
        <f>Q1Impacts!C80</f>
        <v>9797.9073113012801</v>
      </c>
      <c r="E79" s="57">
        <f>Q1Impacts!D80</f>
        <v>0</v>
      </c>
      <c r="F79" s="57">
        <f>Q1Impacts!E80</f>
        <v>0</v>
      </c>
      <c r="G79" s="57">
        <f>Q1Impacts!F80</f>
        <v>6061.6883614830922</v>
      </c>
      <c r="H79" s="57">
        <f t="shared" si="6"/>
        <v>15859.595672784373</v>
      </c>
      <c r="I79" s="58">
        <f ca="1">VLOOKUP($B79,Q3BaseShocks!BaseShockQ3_LR,MATCH(I$4,Q3BaseShocks!BaseShockQ3_CH,0),0)*I$183</f>
        <v>-14.7</v>
      </c>
      <c r="J79" s="58">
        <f ca="1">VLOOKUP($B79,Q3BaseShocks!BaseShockQ3_LR,MATCH(J$4,Q3BaseShocks!BaseShockQ3_CH,0),0)*J$183</f>
        <v>0</v>
      </c>
      <c r="K79" s="58">
        <f ca="1">VLOOKUP($B79,Q3BaseShocks!BaseShockQ3_LR,MATCH(K$4,Q3BaseShocks!BaseShockQ3_CH,0),0)*K$183</f>
        <v>-31.2</v>
      </c>
      <c r="L79" s="58">
        <f ca="1">VLOOKUP($B79,Q3BaseShocks!BaseShockQ3_LR,MATCH(L$4,Q3BaseShocks!BaseShockQ3_CH,0),0)*L$183</f>
        <v>-11.999999999999998</v>
      </c>
      <c r="M79" s="58">
        <f ca="1"/>
        <v>-12.015180144540636</v>
      </c>
      <c r="N79" s="64">
        <f ca="1"/>
        <v>-1440.2923747612881</v>
      </c>
      <c r="O79" s="64">
        <f ca="1"/>
        <v>0</v>
      </c>
      <c r="P79" s="64">
        <f ca="1"/>
        <v>0</v>
      </c>
      <c r="Q79" s="64">
        <f ca="1"/>
        <v>-727.40260337797099</v>
      </c>
      <c r="R79" s="60">
        <f t="shared" ca="1" si="7"/>
        <v>-2167.6949781392591</v>
      </c>
      <c r="S79" s="61">
        <f ca="1"/>
        <v>-2167.6949781392591</v>
      </c>
      <c r="T79" s="228" cm="1">
        <f t="array" aca="1" ref="T79" ca="1">IF(OR(N79:R79+D79:H79&lt;-0.01),1,0)</f>
        <v>0</v>
      </c>
    </row>
    <row r="80" spans="1:20" outlineLevel="1" x14ac:dyDescent="0.2">
      <c r="A80" s="47"/>
      <c r="B80" s="47" t="str">
        <f>'SAM and Preps'!B81</f>
        <v>cvege</v>
      </c>
      <c r="C80" s="47" t="str">
        <f>VLOOKUP(B80,Notes!$A$12:$B$206,2,0)</f>
        <v xml:space="preserve">Vegetables </v>
      </c>
      <c r="D80" s="57">
        <f>Q1Impacts!C81</f>
        <v>10742.847287342298</v>
      </c>
      <c r="E80" s="57">
        <f>Q1Impacts!D81</f>
        <v>0</v>
      </c>
      <c r="F80" s="57">
        <f>Q1Impacts!E81</f>
        <v>0</v>
      </c>
      <c r="G80" s="57">
        <f>Q1Impacts!F81</f>
        <v>1564.3106483925512</v>
      </c>
      <c r="H80" s="57">
        <f t="shared" si="6"/>
        <v>12307.157935734849</v>
      </c>
      <c r="I80" s="58">
        <f ca="1">VLOOKUP($B80,Q3BaseShocks!BaseShockQ3_LR,MATCH(I$4,Q3BaseShocks!BaseShockQ3_CH,0),0)*I$183</f>
        <v>-14.7</v>
      </c>
      <c r="J80" s="58">
        <f ca="1">VLOOKUP($B80,Q3BaseShocks!BaseShockQ3_LR,MATCH(J$4,Q3BaseShocks!BaseShockQ3_CH,0),0)*J$183</f>
        <v>0</v>
      </c>
      <c r="K80" s="58">
        <f ca="1">VLOOKUP($B80,Q3BaseShocks!BaseShockQ3_LR,MATCH(K$4,Q3BaseShocks!BaseShockQ3_CH,0),0)*K$183</f>
        <v>-31.2</v>
      </c>
      <c r="L80" s="58">
        <f ca="1">VLOOKUP($B80,Q3BaseShocks!BaseShockQ3_LR,MATCH(L$4,Q3BaseShocks!BaseShockQ3_CH,0),0)*L$183</f>
        <v>-11.999999999999998</v>
      </c>
      <c r="M80" s="58">
        <f ca="1"/>
        <v>-14.175149687781131</v>
      </c>
      <c r="N80" s="64">
        <f ca="1"/>
        <v>-1579.1985512393178</v>
      </c>
      <c r="O80" s="64">
        <f ca="1"/>
        <v>0</v>
      </c>
      <c r="P80" s="64">
        <f ca="1"/>
        <v>0</v>
      </c>
      <c r="Q80" s="64">
        <f ca="1"/>
        <v>-187.71727780710611</v>
      </c>
      <c r="R80" s="60">
        <f t="shared" ca="1" si="7"/>
        <v>-1766.9158290464238</v>
      </c>
      <c r="S80" s="61">
        <f ca="1"/>
        <v>-1766.9158290464238</v>
      </c>
      <c r="T80" s="228" cm="1">
        <f t="array" aca="1" ref="T80" ca="1">IF(OR(N80:R80+D80:H80&lt;-0.01),1,0)</f>
        <v>0</v>
      </c>
    </row>
    <row r="81" spans="1:20" outlineLevel="1" x14ac:dyDescent="0.2">
      <c r="A81" s="47"/>
      <c r="B81" s="47" t="str">
        <f>'SAM and Preps'!B82</f>
        <v>cfrui</v>
      </c>
      <c r="C81" s="47" t="str">
        <f>VLOOKUP(B81,Notes!$A$12:$B$206,2,0)</f>
        <v>Fruit and nuts</v>
      </c>
      <c r="D81" s="57">
        <f>Q1Impacts!C82</f>
        <v>11519.451488154866</v>
      </c>
      <c r="E81" s="57">
        <f>Q1Impacts!D82</f>
        <v>0</v>
      </c>
      <c r="F81" s="57">
        <f>Q1Impacts!E82</f>
        <v>0</v>
      </c>
      <c r="G81" s="57">
        <f>Q1Impacts!F82</f>
        <v>6696.8579245706733</v>
      </c>
      <c r="H81" s="57">
        <f t="shared" si="6"/>
        <v>18216.309412725539</v>
      </c>
      <c r="I81" s="58">
        <f ca="1">VLOOKUP($B81,Q3BaseShocks!BaseShockQ3_LR,MATCH(I$4,Q3BaseShocks!BaseShockQ3_CH,0),0)*I$183</f>
        <v>-14.7</v>
      </c>
      <c r="J81" s="58">
        <f ca="1">VLOOKUP($B81,Q3BaseShocks!BaseShockQ3_LR,MATCH(J$4,Q3BaseShocks!BaseShockQ3_CH,0),0)*J$183</f>
        <v>0</v>
      </c>
      <c r="K81" s="58">
        <f ca="1">VLOOKUP($B81,Q3BaseShocks!BaseShockQ3_LR,MATCH(K$4,Q3BaseShocks!BaseShockQ3_CH,0),0)*K$183</f>
        <v>-31.2</v>
      </c>
      <c r="L81" s="58">
        <f ca="1">VLOOKUP($B81,Q3BaseShocks!BaseShockQ3_LR,MATCH(L$4,Q3BaseShocks!BaseShockQ3_CH,0),0)*L$183</f>
        <v>-11.999999999999998</v>
      </c>
      <c r="M81" s="58">
        <f ca="1"/>
        <v>-12.943399466532348</v>
      </c>
      <c r="N81" s="64">
        <f ca="1"/>
        <v>-1693.3593687587652</v>
      </c>
      <c r="O81" s="64">
        <f ca="1"/>
        <v>0</v>
      </c>
      <c r="P81" s="64">
        <f ca="1"/>
        <v>0</v>
      </c>
      <c r="Q81" s="64">
        <f ca="1"/>
        <v>-803.62295094848071</v>
      </c>
      <c r="R81" s="60">
        <f t="shared" ca="1" si="7"/>
        <v>-2496.982319707246</v>
      </c>
      <c r="S81" s="61">
        <f ca="1"/>
        <v>-2496.982319707246</v>
      </c>
      <c r="T81" s="228" cm="1">
        <f t="array" aca="1" ref="T81" ca="1">IF(OR(N81:R81+D81:H81&lt;-0.01),1,0)</f>
        <v>0</v>
      </c>
    </row>
    <row r="82" spans="1:20" outlineLevel="1" x14ac:dyDescent="0.2">
      <c r="A82" s="47"/>
      <c r="B82" s="47" t="str">
        <f>'SAM and Preps'!B83</f>
        <v>cfats</v>
      </c>
      <c r="C82" s="47" t="str">
        <f>VLOOKUP(B82,Notes!$A$12:$B$206,2,0)</f>
        <v>Oils and fats</v>
      </c>
      <c r="D82" s="57">
        <f>Q1Impacts!C83</f>
        <v>17619.083240406177</v>
      </c>
      <c r="E82" s="57">
        <f>Q1Impacts!D83</f>
        <v>0</v>
      </c>
      <c r="F82" s="57">
        <f>Q1Impacts!E83</f>
        <v>0</v>
      </c>
      <c r="G82" s="57">
        <f>Q1Impacts!F83</f>
        <v>4393.0195030996656</v>
      </c>
      <c r="H82" s="57">
        <f t="shared" si="6"/>
        <v>22012.102743505842</v>
      </c>
      <c r="I82" s="58">
        <f ca="1">VLOOKUP($B82,Q3BaseShocks!BaseShockQ3_LR,MATCH(I$4,Q3BaseShocks!BaseShockQ3_CH,0),0)*I$183</f>
        <v>-14.7</v>
      </c>
      <c r="J82" s="58">
        <f ca="1">VLOOKUP($B82,Q3BaseShocks!BaseShockQ3_LR,MATCH(J$4,Q3BaseShocks!BaseShockQ3_CH,0),0)*J$183</f>
        <v>0</v>
      </c>
      <c r="K82" s="58">
        <f ca="1">VLOOKUP($B82,Q3BaseShocks!BaseShockQ3_LR,MATCH(K$4,Q3BaseShocks!BaseShockQ3_CH,0),0)*K$183</f>
        <v>-31.2</v>
      </c>
      <c r="L82" s="58">
        <f ca="1">VLOOKUP($B82,Q3BaseShocks!BaseShockQ3_LR,MATCH(L$4,Q3BaseShocks!BaseShockQ3_CH,0),0)*L$183</f>
        <v>-11.999999999999998</v>
      </c>
      <c r="M82" s="58">
        <f ca="1"/>
        <v>-14.239648522816529</v>
      </c>
      <c r="N82" s="64">
        <f ca="1"/>
        <v>-2590.0052363397076</v>
      </c>
      <c r="O82" s="64">
        <f ca="1"/>
        <v>0</v>
      </c>
      <c r="P82" s="64">
        <f ca="1"/>
        <v>0</v>
      </c>
      <c r="Q82" s="64">
        <f ca="1"/>
        <v>-527.16234037195977</v>
      </c>
      <c r="R82" s="60">
        <f t="shared" ca="1" si="7"/>
        <v>-3117.1675767116676</v>
      </c>
      <c r="S82" s="61">
        <f ca="1"/>
        <v>-3117.1675767116676</v>
      </c>
      <c r="T82" s="228" cm="1">
        <f t="array" aca="1" ref="T82" ca="1">IF(OR(N82:R82+D82:H82&lt;-0.01),1,0)</f>
        <v>0</v>
      </c>
    </row>
    <row r="83" spans="1:20" outlineLevel="1" x14ac:dyDescent="0.2">
      <c r="A83" s="47"/>
      <c r="B83" s="47" t="str">
        <f>'SAM and Preps'!B84</f>
        <v>cdair</v>
      </c>
      <c r="C83" s="47" t="str">
        <f>VLOOKUP(B83,Notes!$A$12:$B$206,2,0)</f>
        <v>Dairy products</v>
      </c>
      <c r="D83" s="57">
        <f>Q1Impacts!C84</f>
        <v>35507.026082036471</v>
      </c>
      <c r="E83" s="57">
        <f>Q1Impacts!D84</f>
        <v>0</v>
      </c>
      <c r="F83" s="57">
        <f>Q1Impacts!E84</f>
        <v>0</v>
      </c>
      <c r="G83" s="57">
        <f>Q1Impacts!F84</f>
        <v>4564.1548438086484</v>
      </c>
      <c r="H83" s="57">
        <f t="shared" si="6"/>
        <v>40071.180925845118</v>
      </c>
      <c r="I83" s="58">
        <f ca="1">VLOOKUP($B83,Q3BaseShocks!BaseShockQ3_LR,MATCH(I$4,Q3BaseShocks!BaseShockQ3_CH,0),0)*I$183</f>
        <v>-14.7</v>
      </c>
      <c r="J83" s="58">
        <f ca="1">VLOOKUP($B83,Q3BaseShocks!BaseShockQ3_LR,MATCH(J$4,Q3BaseShocks!BaseShockQ3_CH,0),0)*J$183</f>
        <v>0</v>
      </c>
      <c r="K83" s="58">
        <f ca="1">VLOOKUP($B83,Q3BaseShocks!BaseShockQ3_LR,MATCH(K$4,Q3BaseShocks!BaseShockQ3_CH,0),0)*K$183</f>
        <v>-31.2</v>
      </c>
      <c r="L83" s="58">
        <f ca="1">VLOOKUP($B83,Q3BaseShocks!BaseShockQ3_LR,MATCH(L$4,Q3BaseShocks!BaseShockQ3_CH,0),0)*L$183</f>
        <v>-11.999999999999998</v>
      </c>
      <c r="M83" s="58">
        <f ca="1"/>
        <v>-12.838062871894319</v>
      </c>
      <c r="N83" s="64">
        <f ca="1"/>
        <v>-5219.5328340593605</v>
      </c>
      <c r="O83" s="64">
        <f ca="1"/>
        <v>0</v>
      </c>
      <c r="P83" s="64">
        <f ca="1"/>
        <v>0</v>
      </c>
      <c r="Q83" s="64">
        <f ca="1"/>
        <v>-547.69858125703774</v>
      </c>
      <c r="R83" s="60">
        <f t="shared" ca="1" si="7"/>
        <v>-5767.2314153163979</v>
      </c>
      <c r="S83" s="61">
        <f ca="1"/>
        <v>-5767.2314153163979</v>
      </c>
      <c r="T83" s="228" cm="1">
        <f t="array" aca="1" ref="T83" ca="1">IF(OR(N83:R83+D83:H83&lt;-0.01),1,0)</f>
        <v>0</v>
      </c>
    </row>
    <row r="84" spans="1:20" outlineLevel="1" x14ac:dyDescent="0.2">
      <c r="A84" s="47"/>
      <c r="B84" s="47" t="str">
        <f>'SAM and Preps'!B85</f>
        <v>cgrai</v>
      </c>
      <c r="C84" s="47" t="str">
        <f>VLOOKUP(B84,Notes!$A$12:$B$206,2,0)</f>
        <v>Grain mill products</v>
      </c>
      <c r="D84" s="57">
        <f>Q1Impacts!C85</f>
        <v>35892.385024030867</v>
      </c>
      <c r="E84" s="57">
        <f>Q1Impacts!D85</f>
        <v>0</v>
      </c>
      <c r="F84" s="57">
        <f>Q1Impacts!E85</f>
        <v>0</v>
      </c>
      <c r="G84" s="57">
        <f>Q1Impacts!F85</f>
        <v>3116.117834741789</v>
      </c>
      <c r="H84" s="57">
        <f t="shared" si="6"/>
        <v>39008.502858772656</v>
      </c>
      <c r="I84" s="58">
        <f ca="1">VLOOKUP($B84,Q3BaseShocks!BaseShockQ3_LR,MATCH(I$4,Q3BaseShocks!BaseShockQ3_CH,0),0)*I$183</f>
        <v>-14.7</v>
      </c>
      <c r="J84" s="58">
        <f ca="1">VLOOKUP($B84,Q3BaseShocks!BaseShockQ3_LR,MATCH(J$4,Q3BaseShocks!BaseShockQ3_CH,0),0)*J$183</f>
        <v>0</v>
      </c>
      <c r="K84" s="58">
        <f ca="1">VLOOKUP($B84,Q3BaseShocks!BaseShockQ3_LR,MATCH(K$4,Q3BaseShocks!BaseShockQ3_CH,0),0)*K$183</f>
        <v>-31.2</v>
      </c>
      <c r="L84" s="58">
        <f ca="1">VLOOKUP($B84,Q3BaseShocks!BaseShockQ3_LR,MATCH(L$4,Q3BaseShocks!BaseShockQ3_CH,0),0)*L$183</f>
        <v>-11.999999999999998</v>
      </c>
      <c r="M84" s="58">
        <f ca="1"/>
        <v>-13.839645962725143</v>
      </c>
      <c r="N84" s="64">
        <f ca="1"/>
        <v>-5276.1805985325373</v>
      </c>
      <c r="O84" s="64">
        <f ca="1"/>
        <v>0</v>
      </c>
      <c r="P84" s="64">
        <f ca="1"/>
        <v>0</v>
      </c>
      <c r="Q84" s="64">
        <f ca="1"/>
        <v>-373.9341401690146</v>
      </c>
      <c r="R84" s="60">
        <f t="shared" ca="1" si="7"/>
        <v>-5650.1147387015517</v>
      </c>
      <c r="S84" s="61">
        <f ca="1"/>
        <v>-5650.1147387015517</v>
      </c>
      <c r="T84" s="228" cm="1">
        <f t="array" aca="1" ref="T84" ca="1">IF(OR(N84:R84+D84:H84&lt;-0.01),1,0)</f>
        <v>0</v>
      </c>
    </row>
    <row r="85" spans="1:20" outlineLevel="1" x14ac:dyDescent="0.2">
      <c r="A85" s="47"/>
      <c r="B85" s="47" t="str">
        <f>'SAM and Preps'!B86</f>
        <v>cstar</v>
      </c>
      <c r="C85" s="47" t="str">
        <f>VLOOKUP(B85,Notes!$A$12:$B$206,2,0)</f>
        <v>Starches products</v>
      </c>
      <c r="D85" s="57">
        <f>Q1Impacts!C86</f>
        <v>16600.020109048877</v>
      </c>
      <c r="E85" s="57">
        <f>Q1Impacts!D86</f>
        <v>0</v>
      </c>
      <c r="F85" s="57">
        <f>Q1Impacts!E86</f>
        <v>0</v>
      </c>
      <c r="G85" s="57">
        <f>Q1Impacts!F86</f>
        <v>2048.9693964265862</v>
      </c>
      <c r="H85" s="57">
        <f t="shared" si="6"/>
        <v>18648.989505475463</v>
      </c>
      <c r="I85" s="58">
        <f ca="1">VLOOKUP($B85,Q3BaseShocks!BaseShockQ3_LR,MATCH(I$4,Q3BaseShocks!BaseShockQ3_CH,0),0)*I$183</f>
        <v>-14.7</v>
      </c>
      <c r="J85" s="58">
        <f ca="1">VLOOKUP($B85,Q3BaseShocks!BaseShockQ3_LR,MATCH(J$4,Q3BaseShocks!BaseShockQ3_CH,0),0)*J$183</f>
        <v>0</v>
      </c>
      <c r="K85" s="58">
        <f ca="1">VLOOKUP($B85,Q3BaseShocks!BaseShockQ3_LR,MATCH(K$4,Q3BaseShocks!BaseShockQ3_CH,0),0)*K$183</f>
        <v>-31.2</v>
      </c>
      <c r="L85" s="58">
        <f ca="1">VLOOKUP($B85,Q3BaseShocks!BaseShockQ3_LR,MATCH(L$4,Q3BaseShocks!BaseShockQ3_CH,0),0)*L$183</f>
        <v>-11.999999999999998</v>
      </c>
      <c r="M85" s="58">
        <f ca="1"/>
        <v>-14.246527113387764</v>
      </c>
      <c r="N85" s="64">
        <f ca="1"/>
        <v>-2440.2029560301849</v>
      </c>
      <c r="O85" s="64">
        <f ca="1"/>
        <v>0</v>
      </c>
      <c r="P85" s="64">
        <f ca="1"/>
        <v>0</v>
      </c>
      <c r="Q85" s="64">
        <f ca="1"/>
        <v>-245.8763275711903</v>
      </c>
      <c r="R85" s="60">
        <f t="shared" ca="1" si="7"/>
        <v>-2686.0792836013752</v>
      </c>
      <c r="S85" s="61">
        <f ca="1"/>
        <v>-2686.0792836013752</v>
      </c>
      <c r="T85" s="228" cm="1">
        <f t="array" aca="1" ref="T85" ca="1">IF(OR(N85:R85+D85:H85&lt;-0.01),1,0)</f>
        <v>0</v>
      </c>
    </row>
    <row r="86" spans="1:20" outlineLevel="1" x14ac:dyDescent="0.2">
      <c r="A86" s="47"/>
      <c r="B86" s="47" t="str">
        <f>'SAM and Preps'!B87</f>
        <v>cafee</v>
      </c>
      <c r="C86" s="47" t="str">
        <f>VLOOKUP(B86,Notes!$A$12:$B$206,2,0)</f>
        <v xml:space="preserve">Animal feeding </v>
      </c>
      <c r="D86" s="57">
        <f>Q1Impacts!C87</f>
        <v>12549.138003779037</v>
      </c>
      <c r="E86" s="57">
        <f>Q1Impacts!D87</f>
        <v>0</v>
      </c>
      <c r="F86" s="57">
        <f>Q1Impacts!E87</f>
        <v>0</v>
      </c>
      <c r="G86" s="57">
        <f>Q1Impacts!F87</f>
        <v>1855.2129322737019</v>
      </c>
      <c r="H86" s="57">
        <f t="shared" si="6"/>
        <v>14404.350936052739</v>
      </c>
      <c r="I86" s="58">
        <f ca="1">VLOOKUP($B86,Q3BaseShocks!BaseShockQ3_LR,MATCH(I$4,Q3BaseShocks!BaseShockQ3_CH,0),0)*I$183</f>
        <v>-14.7</v>
      </c>
      <c r="J86" s="58">
        <f ca="1">VLOOKUP($B86,Q3BaseShocks!BaseShockQ3_LR,MATCH(J$4,Q3BaseShocks!BaseShockQ3_CH,0),0)*J$183</f>
        <v>0</v>
      </c>
      <c r="K86" s="58">
        <f ca="1">VLOOKUP($B86,Q3BaseShocks!BaseShockQ3_LR,MATCH(K$4,Q3BaseShocks!BaseShockQ3_CH,0),0)*K$183</f>
        <v>-31.2</v>
      </c>
      <c r="L86" s="58">
        <f ca="1">VLOOKUP($B86,Q3BaseShocks!BaseShockQ3_LR,MATCH(L$4,Q3BaseShocks!BaseShockQ3_CH,0),0)*L$183</f>
        <v>-11.999999999999998</v>
      </c>
      <c r="M86" s="58">
        <f ca="1"/>
        <v>-13.218877546458019</v>
      </c>
      <c r="N86" s="64">
        <f ca="1"/>
        <v>-1844.7232865555184</v>
      </c>
      <c r="O86" s="64">
        <f ca="1"/>
        <v>0</v>
      </c>
      <c r="P86" s="64">
        <f ca="1"/>
        <v>0</v>
      </c>
      <c r="Q86" s="64">
        <f ca="1"/>
        <v>-222.6255518728442</v>
      </c>
      <c r="R86" s="60">
        <f t="shared" ca="1" si="7"/>
        <v>-2067.3488384283628</v>
      </c>
      <c r="S86" s="61">
        <f ca="1"/>
        <v>-2067.3488384283628</v>
      </c>
      <c r="T86" s="228" cm="1">
        <f t="array" aca="1" ref="T86" ca="1">IF(OR(N86:R86+D86:H86&lt;-0.01),1,0)</f>
        <v>0</v>
      </c>
    </row>
    <row r="87" spans="1:20" outlineLevel="1" x14ac:dyDescent="0.2">
      <c r="A87" s="47"/>
      <c r="B87" s="47" t="str">
        <f>'SAM and Preps'!B88</f>
        <v>cbake</v>
      </c>
      <c r="C87" s="47" t="str">
        <f>VLOOKUP(B87,Notes!$A$12:$B$206,2,0)</f>
        <v>Bakery products</v>
      </c>
      <c r="D87" s="57">
        <f>Q1Impacts!C88</f>
        <v>74691.435258881189</v>
      </c>
      <c r="E87" s="57">
        <f>Q1Impacts!D88</f>
        <v>0</v>
      </c>
      <c r="F87" s="57">
        <f>Q1Impacts!E88</f>
        <v>0</v>
      </c>
      <c r="G87" s="57">
        <f>Q1Impacts!F88</f>
        <v>3947.1197783614039</v>
      </c>
      <c r="H87" s="57">
        <f t="shared" si="6"/>
        <v>78638.555037242593</v>
      </c>
      <c r="I87" s="58">
        <f ca="1">VLOOKUP($B87,Q3BaseShocks!BaseShockQ3_LR,MATCH(I$4,Q3BaseShocks!BaseShockQ3_CH,0),0)*I$183</f>
        <v>-14.7</v>
      </c>
      <c r="J87" s="58">
        <f ca="1">VLOOKUP($B87,Q3BaseShocks!BaseShockQ3_LR,MATCH(J$4,Q3BaseShocks!BaseShockQ3_CH,0),0)*J$183</f>
        <v>0</v>
      </c>
      <c r="K87" s="58">
        <f ca="1">VLOOKUP($B87,Q3BaseShocks!BaseShockQ3_LR,MATCH(K$4,Q3BaseShocks!BaseShockQ3_CH,0),0)*K$183</f>
        <v>-31.2</v>
      </c>
      <c r="L87" s="58">
        <f ca="1">VLOOKUP($B87,Q3BaseShocks!BaseShockQ3_LR,MATCH(L$4,Q3BaseShocks!BaseShockQ3_CH,0),0)*L$183</f>
        <v>-11.999999999999998</v>
      </c>
      <c r="M87" s="58">
        <f ca="1"/>
        <v>-14.570348230504203</v>
      </c>
      <c r="N87" s="64">
        <f ca="1"/>
        <v>-10979.640983055535</v>
      </c>
      <c r="O87" s="64">
        <f ca="1"/>
        <v>0</v>
      </c>
      <c r="P87" s="64">
        <f ca="1"/>
        <v>0</v>
      </c>
      <c r="Q87" s="64">
        <f ca="1"/>
        <v>-473.65437340336837</v>
      </c>
      <c r="R87" s="60">
        <f t="shared" ca="1" si="7"/>
        <v>-11453.295356458902</v>
      </c>
      <c r="S87" s="61">
        <f ca="1"/>
        <v>-11453.295356458902</v>
      </c>
      <c r="T87" s="228" cm="1">
        <f t="array" aca="1" ref="T87" ca="1">IF(OR(N87:R87+D87:H87&lt;-0.01),1,0)</f>
        <v>0</v>
      </c>
    </row>
    <row r="88" spans="1:20" outlineLevel="1" x14ac:dyDescent="0.2">
      <c r="A88" s="47"/>
      <c r="B88" s="47" t="str">
        <f>'SAM and Preps'!B89</f>
        <v>csuga</v>
      </c>
      <c r="C88" s="47" t="str">
        <f>VLOOKUP(B88,Notes!$A$12:$B$206,2,0)</f>
        <v>Sugar</v>
      </c>
      <c r="D88" s="57">
        <f>Q1Impacts!C89</f>
        <v>17659.269896387261</v>
      </c>
      <c r="E88" s="57">
        <f>Q1Impacts!D89</f>
        <v>0</v>
      </c>
      <c r="F88" s="57">
        <f>Q1Impacts!E89</f>
        <v>0</v>
      </c>
      <c r="G88" s="57">
        <f>Q1Impacts!F89</f>
        <v>3110.655723477093</v>
      </c>
      <c r="H88" s="57">
        <f t="shared" si="6"/>
        <v>20769.925619864352</v>
      </c>
      <c r="I88" s="58">
        <f ca="1">VLOOKUP($B88,Q3BaseShocks!BaseShockQ3_LR,MATCH(I$4,Q3BaseShocks!BaseShockQ3_CH,0),0)*I$183</f>
        <v>-14.7</v>
      </c>
      <c r="J88" s="58">
        <f ca="1">VLOOKUP($B88,Q3BaseShocks!BaseShockQ3_LR,MATCH(J$4,Q3BaseShocks!BaseShockQ3_CH,0),0)*J$183</f>
        <v>0</v>
      </c>
      <c r="K88" s="58">
        <f ca="1">VLOOKUP($B88,Q3BaseShocks!BaseShockQ3_LR,MATCH(K$4,Q3BaseShocks!BaseShockQ3_CH,0),0)*K$183</f>
        <v>-31.2</v>
      </c>
      <c r="L88" s="58">
        <f ca="1">VLOOKUP($B88,Q3BaseShocks!BaseShockQ3_LR,MATCH(L$4,Q3BaseShocks!BaseShockQ3_CH,0),0)*L$183</f>
        <v>-11.999999999999998</v>
      </c>
      <c r="M88" s="58">
        <f ca="1"/>
        <v>-14.288664619220397</v>
      </c>
      <c r="N88" s="64">
        <f ca="1"/>
        <v>-2595.912674768927</v>
      </c>
      <c r="O88" s="64">
        <f ca="1"/>
        <v>0</v>
      </c>
      <c r="P88" s="64">
        <f ca="1"/>
        <v>0</v>
      </c>
      <c r="Q88" s="64">
        <f ca="1"/>
        <v>-373.27868681725113</v>
      </c>
      <c r="R88" s="60">
        <f t="shared" ca="1" si="7"/>
        <v>-2969.1913615861781</v>
      </c>
      <c r="S88" s="61">
        <f ca="1"/>
        <v>-2969.1913615861781</v>
      </c>
      <c r="T88" s="228" cm="1">
        <f t="array" aca="1" ref="T88" ca="1">IF(OR(N88:R88+D88:H88&lt;-0.01),1,0)</f>
        <v>0</v>
      </c>
    </row>
    <row r="89" spans="1:20" outlineLevel="1" x14ac:dyDescent="0.2">
      <c r="A89" s="47"/>
      <c r="B89" s="47" t="str">
        <f>'SAM and Preps'!B90</f>
        <v>cconf</v>
      </c>
      <c r="C89" s="47" t="str">
        <f>VLOOKUP(B89,Notes!$A$12:$B$206,2,0)</f>
        <v>Confectionary products</v>
      </c>
      <c r="D89" s="57">
        <f>Q1Impacts!C90</f>
        <v>9340.5747093458067</v>
      </c>
      <c r="E89" s="57">
        <f>Q1Impacts!D90</f>
        <v>0</v>
      </c>
      <c r="F89" s="57">
        <f>Q1Impacts!E90</f>
        <v>0</v>
      </c>
      <c r="G89" s="57">
        <f>Q1Impacts!F90</f>
        <v>1280.6623995685984</v>
      </c>
      <c r="H89" s="57">
        <f t="shared" si="6"/>
        <v>10621.237108914405</v>
      </c>
      <c r="I89" s="58">
        <f ca="1">VLOOKUP($B89,Q3BaseShocks!BaseShockQ3_LR,MATCH(I$4,Q3BaseShocks!BaseShockQ3_CH,0),0)*I$183</f>
        <v>-14.7</v>
      </c>
      <c r="J89" s="58">
        <f ca="1">VLOOKUP($B89,Q3BaseShocks!BaseShockQ3_LR,MATCH(J$4,Q3BaseShocks!BaseShockQ3_CH,0),0)*J$183</f>
        <v>0</v>
      </c>
      <c r="K89" s="58">
        <f ca="1">VLOOKUP($B89,Q3BaseShocks!BaseShockQ3_LR,MATCH(K$4,Q3BaseShocks!BaseShockQ3_CH,0),0)*K$183</f>
        <v>-31.2</v>
      </c>
      <c r="L89" s="58">
        <f ca="1">VLOOKUP($B89,Q3BaseShocks!BaseShockQ3_LR,MATCH(L$4,Q3BaseShocks!BaseShockQ3_CH,0),0)*L$183</f>
        <v>-11.999999999999998</v>
      </c>
      <c r="M89" s="58">
        <f ca="1"/>
        <v>-14.466380278944186</v>
      </c>
      <c r="N89" s="64">
        <f ca="1"/>
        <v>-1373.0644822738336</v>
      </c>
      <c r="O89" s="64">
        <f ca="1"/>
        <v>0</v>
      </c>
      <c r="P89" s="64">
        <f ca="1"/>
        <v>0</v>
      </c>
      <c r="Q89" s="64">
        <f ca="1"/>
        <v>-153.67948794823178</v>
      </c>
      <c r="R89" s="60">
        <f t="shared" ca="1" si="7"/>
        <v>-1526.7439702220654</v>
      </c>
      <c r="S89" s="61">
        <f ca="1"/>
        <v>-1526.7439702220654</v>
      </c>
      <c r="T89" s="228" cm="1">
        <f t="array" aca="1" ref="T89" ca="1">IF(OR(N89:R89+D89:H89&lt;-0.01),1,0)</f>
        <v>0</v>
      </c>
    </row>
    <row r="90" spans="1:20" outlineLevel="1" x14ac:dyDescent="0.2">
      <c r="A90" s="47"/>
      <c r="B90" s="47" t="str">
        <f>'SAM and Preps'!B91</f>
        <v>cpast</v>
      </c>
      <c r="C90" s="47" t="str">
        <f>VLOOKUP(B90,Notes!$A$12:$B$206,2,0)</f>
        <v>Pasta products</v>
      </c>
      <c r="D90" s="57">
        <f>Q1Impacts!C91</f>
        <v>1620.9752802951048</v>
      </c>
      <c r="E90" s="57">
        <f>Q1Impacts!D91</f>
        <v>0</v>
      </c>
      <c r="F90" s="57">
        <f>Q1Impacts!E91</f>
        <v>0</v>
      </c>
      <c r="G90" s="57">
        <f>Q1Impacts!F91</f>
        <v>119.13447677199758</v>
      </c>
      <c r="H90" s="57">
        <f t="shared" si="6"/>
        <v>1740.1097570671022</v>
      </c>
      <c r="I90" s="58">
        <f ca="1">VLOOKUP($B90,Q3BaseShocks!BaseShockQ3_LR,MATCH(I$4,Q3BaseShocks!BaseShockQ3_CH,0),0)*I$183</f>
        <v>-14.7</v>
      </c>
      <c r="J90" s="58">
        <f ca="1">VLOOKUP($B90,Q3BaseShocks!BaseShockQ3_LR,MATCH(J$4,Q3BaseShocks!BaseShockQ3_CH,0),0)*J$183</f>
        <v>0</v>
      </c>
      <c r="K90" s="58">
        <f ca="1">VLOOKUP($B90,Q3BaseShocks!BaseShockQ3_LR,MATCH(K$4,Q3BaseShocks!BaseShockQ3_CH,0),0)*K$183</f>
        <v>-31.2</v>
      </c>
      <c r="L90" s="58">
        <f ca="1">VLOOKUP($B90,Q3BaseShocks!BaseShockQ3_LR,MATCH(L$4,Q3BaseShocks!BaseShockQ3_CH,0),0)*L$183</f>
        <v>-11.999999999999998</v>
      </c>
      <c r="M90" s="58">
        <f ca="1"/>
        <v>-14.546700732537236</v>
      </c>
      <c r="N90" s="64">
        <f ca="1"/>
        <v>-238.28336620338038</v>
      </c>
      <c r="O90" s="64">
        <f ca="1"/>
        <v>0</v>
      </c>
      <c r="P90" s="64">
        <f ca="1"/>
        <v>0</v>
      </c>
      <c r="Q90" s="64">
        <f ca="1"/>
        <v>-14.296137212639708</v>
      </c>
      <c r="R90" s="60">
        <f t="shared" ca="1" si="7"/>
        <v>-252.57950341602009</v>
      </c>
      <c r="S90" s="61">
        <f ca="1"/>
        <v>-252.57950341602009</v>
      </c>
      <c r="T90" s="228" cm="1">
        <f t="array" aca="1" ref="T90" ca="1">IF(OR(N90:R90+D90:H90&lt;-0.01),1,0)</f>
        <v>0</v>
      </c>
    </row>
    <row r="91" spans="1:20" outlineLevel="1" x14ac:dyDescent="0.2">
      <c r="A91" s="47"/>
      <c r="B91" s="47" t="str">
        <f>'SAM and Preps'!B92</f>
        <v>cofoo</v>
      </c>
      <c r="C91" s="47" t="str">
        <f>VLOOKUP(B91,Notes!$A$12:$B$206,2,0)</f>
        <v>Food n.e.c.</v>
      </c>
      <c r="D91" s="57">
        <f>Q1Impacts!C92</f>
        <v>26224.518894851219</v>
      </c>
      <c r="E91" s="57">
        <f>Q1Impacts!D92</f>
        <v>0</v>
      </c>
      <c r="F91" s="57">
        <f>Q1Impacts!E92</f>
        <v>0</v>
      </c>
      <c r="G91" s="57">
        <f>Q1Impacts!F92</f>
        <v>7071.5616888378163</v>
      </c>
      <c r="H91" s="57">
        <f t="shared" si="6"/>
        <v>33296.080583689036</v>
      </c>
      <c r="I91" s="58">
        <f ca="1">VLOOKUP($B91,Q3BaseShocks!BaseShockQ3_LR,MATCH(I$4,Q3BaseShocks!BaseShockQ3_CH,0),0)*I$183</f>
        <v>-14.7</v>
      </c>
      <c r="J91" s="58">
        <f ca="1">VLOOKUP($B91,Q3BaseShocks!BaseShockQ3_LR,MATCH(J$4,Q3BaseShocks!BaseShockQ3_CH,0),0)*J$183</f>
        <v>0</v>
      </c>
      <c r="K91" s="58">
        <f ca="1">VLOOKUP($B91,Q3BaseShocks!BaseShockQ3_LR,MATCH(K$4,Q3BaseShocks!BaseShockQ3_CH,0),0)*K$183</f>
        <v>-31.2</v>
      </c>
      <c r="L91" s="58">
        <f ca="1">VLOOKUP($B91,Q3BaseShocks!BaseShockQ3_LR,MATCH(L$4,Q3BaseShocks!BaseShockQ3_CH,0),0)*L$183</f>
        <v>-11.999999999999998</v>
      </c>
      <c r="M91" s="58">
        <f ca="1"/>
        <v>-14.158736879434393</v>
      </c>
      <c r="N91" s="64">
        <f ca="1"/>
        <v>-3855.0042775431289</v>
      </c>
      <c r="O91" s="64">
        <f ca="1"/>
        <v>0</v>
      </c>
      <c r="P91" s="64">
        <f ca="1"/>
        <v>0</v>
      </c>
      <c r="Q91" s="64">
        <f ca="1"/>
        <v>-848.5874026605378</v>
      </c>
      <c r="R91" s="60">
        <f t="shared" ca="1" si="7"/>
        <v>-4703.5916802036663</v>
      </c>
      <c r="S91" s="61">
        <f ca="1"/>
        <v>-4703.5916802036663</v>
      </c>
      <c r="T91" s="228" cm="1">
        <f t="array" aca="1" ref="T91" ca="1">IF(OR(N91:R91+D91:H91&lt;-0.01),1,0)</f>
        <v>0</v>
      </c>
    </row>
    <row r="92" spans="1:20" outlineLevel="1" x14ac:dyDescent="0.2">
      <c r="A92" s="47"/>
      <c r="B92" s="47" t="str">
        <f>'SAM and Preps'!B93</f>
        <v>calcb</v>
      </c>
      <c r="C92" s="47" t="str">
        <f>VLOOKUP(B92,Notes!$A$12:$B$206,2,0)</f>
        <v>Alcohol, beverages</v>
      </c>
      <c r="D92" s="57">
        <f>Q1Impacts!C93</f>
        <v>81045.650565879114</v>
      </c>
      <c r="E92" s="57">
        <f>Q1Impacts!D93</f>
        <v>0</v>
      </c>
      <c r="F92" s="57">
        <f>Q1Impacts!E93</f>
        <v>0</v>
      </c>
      <c r="G92" s="57">
        <f>Q1Impacts!F93</f>
        <v>18261.735926522579</v>
      </c>
      <c r="H92" s="57">
        <f t="shared" si="6"/>
        <v>99307.386492401696</v>
      </c>
      <c r="I92" s="58">
        <f ca="1">VLOOKUP($B92,Q3BaseShocks!BaseShockQ3_LR,MATCH(I$4,Q3BaseShocks!BaseShockQ3_CH,0),0)*I$183</f>
        <v>-42</v>
      </c>
      <c r="J92" s="58">
        <f ca="1">VLOOKUP($B92,Q3BaseShocks!BaseShockQ3_LR,MATCH(J$4,Q3BaseShocks!BaseShockQ3_CH,0),0)*J$183</f>
        <v>0</v>
      </c>
      <c r="K92" s="58">
        <f ca="1">VLOOKUP($B92,Q3BaseShocks!BaseShockQ3_LR,MATCH(K$4,Q3BaseShocks!BaseShockQ3_CH,0),0)*K$183</f>
        <v>-36</v>
      </c>
      <c r="L92" s="58">
        <f ca="1">VLOOKUP($B92,Q3BaseShocks!BaseShockQ3_LR,MATCH(L$4,Q3BaseShocks!BaseShockQ3_CH,0),0)*L$183</f>
        <v>-17.999999999999996</v>
      </c>
      <c r="M92" s="58">
        <f ca="1"/>
        <v>-37.614517552743351</v>
      </c>
      <c r="N92" s="64">
        <f ca="1"/>
        <v>-34039.173237669223</v>
      </c>
      <c r="O92" s="64">
        <f ca="1"/>
        <v>0</v>
      </c>
      <c r="P92" s="64">
        <f ca="1"/>
        <v>0</v>
      </c>
      <c r="Q92" s="64">
        <f ca="1"/>
        <v>-3287.1124667740637</v>
      </c>
      <c r="R92" s="60">
        <f t="shared" ca="1" si="7"/>
        <v>-37326.285704443289</v>
      </c>
      <c r="S92" s="61">
        <f ca="1"/>
        <v>-37326.285704443289</v>
      </c>
      <c r="T92" s="228" cm="1">
        <f t="array" aca="1" ref="T92" ca="1">IF(OR(N92:R92+D92:H92&lt;-0.01),1,0)</f>
        <v>0</v>
      </c>
    </row>
    <row r="93" spans="1:20" outlineLevel="1" x14ac:dyDescent="0.2">
      <c r="A93" s="47"/>
      <c r="B93" s="47" t="str">
        <f>'SAM and Preps'!B94</f>
        <v>csftd</v>
      </c>
      <c r="C93" s="47" t="str">
        <f>VLOOKUP(B93,Notes!$A$12:$B$206,2,0)</f>
        <v>Soft drinks</v>
      </c>
      <c r="D93" s="57">
        <f>Q1Impacts!C94</f>
        <v>22637.57473153247</v>
      </c>
      <c r="E93" s="57">
        <f>Q1Impacts!D94</f>
        <v>0</v>
      </c>
      <c r="F93" s="57">
        <f>Q1Impacts!E94</f>
        <v>0</v>
      </c>
      <c r="G93" s="57">
        <f>Q1Impacts!F94</f>
        <v>5890.0718275100899</v>
      </c>
      <c r="H93" s="57">
        <f t="shared" si="6"/>
        <v>28527.646559042558</v>
      </c>
      <c r="I93" s="58">
        <f ca="1">VLOOKUP($B93,Q3BaseShocks!BaseShockQ3_LR,MATCH(I$4,Q3BaseShocks!BaseShockQ3_CH,0),0)*I$183</f>
        <v>-14.7</v>
      </c>
      <c r="J93" s="58">
        <f ca="1">VLOOKUP($B93,Q3BaseShocks!BaseShockQ3_LR,MATCH(J$4,Q3BaseShocks!BaseShockQ3_CH,0),0)*J$183</f>
        <v>0</v>
      </c>
      <c r="K93" s="58">
        <f ca="1">VLOOKUP($B93,Q3BaseShocks!BaseShockQ3_LR,MATCH(K$4,Q3BaseShocks!BaseShockQ3_CH,0),0)*K$183</f>
        <v>-31.2</v>
      </c>
      <c r="L93" s="58">
        <f ca="1">VLOOKUP($B93,Q3BaseShocks!BaseShockQ3_LR,MATCH(L$4,Q3BaseShocks!BaseShockQ3_CH,0),0)*L$183</f>
        <v>-11.999999999999998</v>
      </c>
      <c r="M93" s="58">
        <f ca="1"/>
        <v>-14.260503829316015</v>
      </c>
      <c r="N93" s="64">
        <f ca="1"/>
        <v>-3327.7234855352731</v>
      </c>
      <c r="O93" s="64">
        <f ca="1"/>
        <v>0</v>
      </c>
      <c r="P93" s="64">
        <f ca="1"/>
        <v>0</v>
      </c>
      <c r="Q93" s="64">
        <f ca="1"/>
        <v>-706.80861930121068</v>
      </c>
      <c r="R93" s="60">
        <f t="shared" ca="1" si="7"/>
        <v>-4034.532104836484</v>
      </c>
      <c r="S93" s="61">
        <f ca="1"/>
        <v>-4034.532104836484</v>
      </c>
      <c r="T93" s="228" cm="1">
        <f t="array" aca="1" ref="T93" ca="1">IF(OR(N93:R93+D93:H93&lt;-0.01),1,0)</f>
        <v>0</v>
      </c>
    </row>
    <row r="94" spans="1:20" outlineLevel="1" x14ac:dyDescent="0.2">
      <c r="A94" s="47"/>
      <c r="B94" s="47" t="str">
        <f>'SAM and Preps'!B95</f>
        <v>ctoba</v>
      </c>
      <c r="C94" s="47" t="str">
        <f>VLOOKUP(B94,Notes!$A$12:$B$206,2,0)</f>
        <v>Tobacco products</v>
      </c>
      <c r="D94" s="57">
        <f>Q1Impacts!C95</f>
        <v>40204.479412509725</v>
      </c>
      <c r="E94" s="57">
        <f>Q1Impacts!D95</f>
        <v>0</v>
      </c>
      <c r="F94" s="57">
        <f>Q1Impacts!E95</f>
        <v>0</v>
      </c>
      <c r="G94" s="57">
        <f>Q1Impacts!F95</f>
        <v>9251.5568069278888</v>
      </c>
      <c r="H94" s="57">
        <f t="shared" si="6"/>
        <v>49456.036219437614</v>
      </c>
      <c r="I94" s="58">
        <f ca="1">VLOOKUP($B94,Q3BaseShocks!BaseShockQ3_LR,MATCH(I$4,Q3BaseShocks!BaseShockQ3_CH,0),0)*I$183</f>
        <v>-42</v>
      </c>
      <c r="J94" s="58">
        <f ca="1">VLOOKUP($B94,Q3BaseShocks!BaseShockQ3_LR,MATCH(J$4,Q3BaseShocks!BaseShockQ3_CH,0),0)*J$183</f>
        <v>0</v>
      </c>
      <c r="K94" s="58">
        <f ca="1">VLOOKUP($B94,Q3BaseShocks!BaseShockQ3_LR,MATCH(K$4,Q3BaseShocks!BaseShockQ3_CH,0),0)*K$183</f>
        <v>-36</v>
      </c>
      <c r="L94" s="58">
        <f ca="1">VLOOKUP($B94,Q3BaseShocks!BaseShockQ3_LR,MATCH(L$4,Q3BaseShocks!BaseShockQ3_CH,0),0)*L$183</f>
        <v>-17.999999999999996</v>
      </c>
      <c r="M94" s="58">
        <f ca="1"/>
        <v>-37.615052639648972</v>
      </c>
      <c r="N94" s="64">
        <f ca="1"/>
        <v>-16885.881353254084</v>
      </c>
      <c r="O94" s="64">
        <f ca="1"/>
        <v>0</v>
      </c>
      <c r="P94" s="64">
        <f ca="1"/>
        <v>0</v>
      </c>
      <c r="Q94" s="64">
        <f ca="1"/>
        <v>-1665.2802252470196</v>
      </c>
      <c r="R94" s="60">
        <f t="shared" ca="1" si="7"/>
        <v>-18551.161578501105</v>
      </c>
      <c r="S94" s="61">
        <f ca="1"/>
        <v>-18551.161578501105</v>
      </c>
      <c r="T94" s="228" cm="1">
        <f t="array" aca="1" ref="T94" ca="1">IF(OR(N94:R94+D94:H94&lt;-0.01),1,0)</f>
        <v>0</v>
      </c>
    </row>
    <row r="95" spans="1:20" outlineLevel="1" x14ac:dyDescent="0.2">
      <c r="A95" s="47"/>
      <c r="B95" s="47" t="str">
        <f>'SAM and Preps'!B96</f>
        <v>ctexf</v>
      </c>
      <c r="C95" s="47" t="str">
        <f>VLOOKUP(B95,Notes!$A$12:$B$206,2,0)</f>
        <v>Textile fabrics</v>
      </c>
      <c r="D95" s="57">
        <f>Q1Impacts!C96</f>
        <v>1320.4327654107099</v>
      </c>
      <c r="E95" s="57">
        <f>Q1Impacts!D96</f>
        <v>0</v>
      </c>
      <c r="F95" s="57">
        <f>Q1Impacts!E96</f>
        <v>0</v>
      </c>
      <c r="G95" s="57">
        <f>Q1Impacts!F96</f>
        <v>3299.0922100159</v>
      </c>
      <c r="H95" s="57">
        <f t="shared" si="6"/>
        <v>4619.5249754266097</v>
      </c>
      <c r="I95" s="58">
        <f ca="1">VLOOKUP($B95,Q3BaseShocks!BaseShockQ3_LR,MATCH(I$4,Q3BaseShocks!BaseShockQ3_CH,0),0)*I$183</f>
        <v>-35</v>
      </c>
      <c r="J95" s="58">
        <f ca="1">VLOOKUP($B95,Q3BaseShocks!BaseShockQ3_LR,MATCH(J$4,Q3BaseShocks!BaseShockQ3_CH,0),0)*J$183</f>
        <v>0</v>
      </c>
      <c r="K95" s="58">
        <f ca="1">VLOOKUP($B95,Q3BaseShocks!BaseShockQ3_LR,MATCH(K$4,Q3BaseShocks!BaseShockQ3_CH,0),0)*K$183</f>
        <v>-31.2</v>
      </c>
      <c r="L95" s="58">
        <f ca="1">VLOOKUP($B95,Q3BaseShocks!BaseShockQ3_LR,MATCH(L$4,Q3BaseShocks!BaseShockQ3_CH,0),0)*L$183</f>
        <v>-17.999999999999996</v>
      </c>
      <c r="M95" s="58">
        <f ca="1"/>
        <v>-23.584855646107744</v>
      </c>
      <c r="N95" s="64">
        <f ca="1"/>
        <v>-462.15146789374842</v>
      </c>
      <c r="O95" s="64">
        <f ca="1"/>
        <v>0</v>
      </c>
      <c r="P95" s="64">
        <f ca="1"/>
        <v>0</v>
      </c>
      <c r="Q95" s="64">
        <f ca="1"/>
        <v>-593.83659780286189</v>
      </c>
      <c r="R95" s="60">
        <f t="shared" ca="1" si="7"/>
        <v>-1055.9880656966102</v>
      </c>
      <c r="S95" s="61">
        <f ca="1"/>
        <v>-1055.9880656966102</v>
      </c>
      <c r="T95" s="228" cm="1">
        <f t="array" aca="1" ref="T95" ca="1">IF(OR(N95:R95+D95:H95&lt;-0.01),1,0)</f>
        <v>0</v>
      </c>
    </row>
    <row r="96" spans="1:20" outlineLevel="1" x14ac:dyDescent="0.2">
      <c r="A96" s="47"/>
      <c r="B96" s="47" t="str">
        <f>'SAM and Preps'!B97</f>
        <v>ctexm</v>
      </c>
      <c r="C96" s="47" t="str">
        <f>VLOOKUP(B96,Notes!$A$12:$B$206,2,0)</f>
        <v>Made-up textile, articles</v>
      </c>
      <c r="D96" s="57">
        <f>Q1Impacts!C97</f>
        <v>13154.472625537725</v>
      </c>
      <c r="E96" s="57">
        <f>Q1Impacts!D97</f>
        <v>0</v>
      </c>
      <c r="F96" s="57">
        <f>Q1Impacts!E97</f>
        <v>29.415597912737923</v>
      </c>
      <c r="G96" s="57">
        <f>Q1Impacts!F97</f>
        <v>1522.4447067566771</v>
      </c>
      <c r="H96" s="57">
        <f t="shared" si="6"/>
        <v>14706.33293020714</v>
      </c>
      <c r="I96" s="58">
        <f ca="1">VLOOKUP($B96,Q3BaseShocks!BaseShockQ3_LR,MATCH(I$4,Q3BaseShocks!BaseShockQ3_CH,0),0)*I$183</f>
        <v>-28</v>
      </c>
      <c r="J96" s="58">
        <f ca="1">VLOOKUP($B96,Q3BaseShocks!BaseShockQ3_LR,MATCH(J$4,Q3BaseShocks!BaseShockQ3_CH,0),0)*J$183</f>
        <v>0</v>
      </c>
      <c r="K96" s="58">
        <f ca="1">VLOOKUP($B96,Q3BaseShocks!BaseShockQ3_LR,MATCH(K$4,Q3BaseShocks!BaseShockQ3_CH,0),0)*K$183</f>
        <v>-31.2</v>
      </c>
      <c r="L96" s="58">
        <f ca="1">VLOOKUP($B96,Q3BaseShocks!BaseShockQ3_LR,MATCH(L$4,Q3BaseShocks!BaseShockQ3_CH,0),0)*L$183</f>
        <v>-17.999999999999996</v>
      </c>
      <c r="M96" s="58">
        <f ca="1"/>
        <v>-27.065417071918898</v>
      </c>
      <c r="N96" s="64">
        <f ca="1"/>
        <v>-3683.2523351505633</v>
      </c>
      <c r="O96" s="64">
        <f ca="1"/>
        <v>0</v>
      </c>
      <c r="P96" s="64">
        <f ca="1"/>
        <v>-9.1776665487742317</v>
      </c>
      <c r="Q96" s="64">
        <f ca="1"/>
        <v>-274.0400472162018</v>
      </c>
      <c r="R96" s="60">
        <f t="shared" ca="1" si="7"/>
        <v>-3966.4700489155393</v>
      </c>
      <c r="S96" s="61">
        <f ca="1"/>
        <v>-3966.4700489155393</v>
      </c>
      <c r="T96" s="228" cm="1">
        <f t="array" aca="1" ref="T96" ca="1">IF(OR(N96:R96+D96:H96&lt;-0.01),1,0)</f>
        <v>0</v>
      </c>
    </row>
    <row r="97" spans="1:20" outlineLevel="1" x14ac:dyDescent="0.2">
      <c r="A97" s="47"/>
      <c r="B97" s="47" t="str">
        <f>'SAM and Preps'!B98</f>
        <v>ccarp</v>
      </c>
      <c r="C97" s="47" t="str">
        <f>VLOOKUP(B97,Notes!$A$12:$B$206,2,0)</f>
        <v>Carpets</v>
      </c>
      <c r="D97" s="57">
        <f>Q1Impacts!C98</f>
        <v>1633.1895123213287</v>
      </c>
      <c r="E97" s="57">
        <f>Q1Impacts!D98</f>
        <v>0</v>
      </c>
      <c r="F97" s="57">
        <f>Q1Impacts!E98</f>
        <v>0</v>
      </c>
      <c r="G97" s="57">
        <f>Q1Impacts!F98</f>
        <v>1389.6693302203917</v>
      </c>
      <c r="H97" s="57">
        <f t="shared" si="6"/>
        <v>3022.8588425417202</v>
      </c>
      <c r="I97" s="58">
        <f ca="1">VLOOKUP($B97,Q3BaseShocks!BaseShockQ3_LR,MATCH(I$4,Q3BaseShocks!BaseShockQ3_CH,0),0)*I$183</f>
        <v>-28</v>
      </c>
      <c r="J97" s="58">
        <f ca="1">VLOOKUP($B97,Q3BaseShocks!BaseShockQ3_LR,MATCH(J$4,Q3BaseShocks!BaseShockQ3_CH,0),0)*J$183</f>
        <v>0</v>
      </c>
      <c r="K97" s="58">
        <f ca="1">VLOOKUP($B97,Q3BaseShocks!BaseShockQ3_LR,MATCH(K$4,Q3BaseShocks!BaseShockQ3_CH,0),0)*K$183</f>
        <v>-31.2</v>
      </c>
      <c r="L97" s="58">
        <f ca="1">VLOOKUP($B97,Q3BaseShocks!BaseShockQ3_LR,MATCH(L$4,Q3BaseShocks!BaseShockQ3_CH,0),0)*L$183</f>
        <v>-17.999999999999996</v>
      </c>
      <c r="M97" s="58">
        <f ca="1"/>
        <v>-23.259909334026567</v>
      </c>
      <c r="N97" s="64">
        <f ca="1"/>
        <v>-457.29306344997207</v>
      </c>
      <c r="O97" s="64">
        <f ca="1"/>
        <v>0</v>
      </c>
      <c r="P97" s="64">
        <f ca="1"/>
        <v>0</v>
      </c>
      <c r="Q97" s="64">
        <f ca="1"/>
        <v>-250.14047943967046</v>
      </c>
      <c r="R97" s="60">
        <f t="shared" ca="1" si="7"/>
        <v>-707.43354288964247</v>
      </c>
      <c r="S97" s="61">
        <f ca="1"/>
        <v>-707.43354288964247</v>
      </c>
      <c r="T97" s="228" cm="1">
        <f t="array" aca="1" ref="T97" ca="1">IF(OR(N97:R97+D97:H97&lt;-0.01),1,0)</f>
        <v>0</v>
      </c>
    </row>
    <row r="98" spans="1:20" outlineLevel="1" x14ac:dyDescent="0.2">
      <c r="A98" s="47"/>
      <c r="B98" s="47" t="str">
        <f>'SAM and Preps'!B99</f>
        <v>cotex</v>
      </c>
      <c r="C98" s="47" t="str">
        <f>VLOOKUP(B98,Notes!$A$12:$B$206,2,0)</f>
        <v>Textile n.e.c.</v>
      </c>
      <c r="D98" s="57">
        <f>Q1Impacts!C99</f>
        <v>1922.5633722710179</v>
      </c>
      <c r="E98" s="57">
        <f>Q1Impacts!D99</f>
        <v>0</v>
      </c>
      <c r="F98" s="57">
        <f>Q1Impacts!E99</f>
        <v>0</v>
      </c>
      <c r="G98" s="57">
        <f>Q1Impacts!F99</f>
        <v>844.77400071672787</v>
      </c>
      <c r="H98" s="57">
        <f t="shared" si="6"/>
        <v>2767.3373729877458</v>
      </c>
      <c r="I98" s="58">
        <f ca="1">VLOOKUP($B98,Q3BaseShocks!BaseShockQ3_LR,MATCH(I$4,Q3BaseShocks!BaseShockQ3_CH,0),0)*I$183</f>
        <v>-28</v>
      </c>
      <c r="J98" s="58">
        <f ca="1">VLOOKUP($B98,Q3BaseShocks!BaseShockQ3_LR,MATCH(J$4,Q3BaseShocks!BaseShockQ3_CH,0),0)*J$183</f>
        <v>0</v>
      </c>
      <c r="K98" s="58">
        <f ca="1">VLOOKUP($B98,Q3BaseShocks!BaseShockQ3_LR,MATCH(K$4,Q3BaseShocks!BaseShockQ3_CH,0),0)*K$183</f>
        <v>-31.2</v>
      </c>
      <c r="L98" s="58">
        <f ca="1">VLOOKUP($B98,Q3BaseShocks!BaseShockQ3_LR,MATCH(L$4,Q3BaseShocks!BaseShockQ3_CH,0),0)*L$183</f>
        <v>-17.999999999999996</v>
      </c>
      <c r="M98" s="58">
        <f ca="1"/>
        <v>-25.142352135283257</v>
      </c>
      <c r="N98" s="64">
        <f ca="1"/>
        <v>-538.31774423588502</v>
      </c>
      <c r="O98" s="64">
        <f ca="1"/>
        <v>0</v>
      </c>
      <c r="P98" s="64">
        <f ca="1"/>
        <v>0</v>
      </c>
      <c r="Q98" s="64">
        <f ca="1"/>
        <v>-152.05932012901098</v>
      </c>
      <c r="R98" s="60">
        <f t="shared" ca="1" si="7"/>
        <v>-690.377064364896</v>
      </c>
      <c r="S98" s="61">
        <f ca="1"/>
        <v>-690.377064364896</v>
      </c>
      <c r="T98" s="228" cm="1">
        <f t="array" aca="1" ref="T98" ca="1">IF(OR(N98:R98+D98:H98&lt;-0.01),1,0)</f>
        <v>0</v>
      </c>
    </row>
    <row r="99" spans="1:20" outlineLevel="1" x14ac:dyDescent="0.2">
      <c r="A99" s="47"/>
      <c r="B99" s="47" t="str">
        <f>'SAM and Preps'!B100</f>
        <v>cknit</v>
      </c>
      <c r="C99" s="47" t="str">
        <f>VLOOKUP(B99,Notes!$A$12:$B$206,2,0)</f>
        <v>Knitting fabrics</v>
      </c>
      <c r="D99" s="57">
        <f>Q1Impacts!C100</f>
        <v>447.94265530193809</v>
      </c>
      <c r="E99" s="57">
        <f>Q1Impacts!D100</f>
        <v>0</v>
      </c>
      <c r="F99" s="57">
        <f>Q1Impacts!E100</f>
        <v>0</v>
      </c>
      <c r="G99" s="57">
        <f>Q1Impacts!F100</f>
        <v>3589.2077056605208</v>
      </c>
      <c r="H99" s="57">
        <f t="shared" si="6"/>
        <v>4037.1503609624588</v>
      </c>
      <c r="I99" s="58">
        <f ca="1">VLOOKUP($B99,Q3BaseShocks!BaseShockQ3_LR,MATCH(I$4,Q3BaseShocks!BaseShockQ3_CH,0),0)*I$183</f>
        <v>-35</v>
      </c>
      <c r="J99" s="58">
        <f ca="1">VLOOKUP($B99,Q3BaseShocks!BaseShockQ3_LR,MATCH(J$4,Q3BaseShocks!BaseShockQ3_CH,0),0)*J$183</f>
        <v>0</v>
      </c>
      <c r="K99" s="58">
        <f ca="1">VLOOKUP($B99,Q3BaseShocks!BaseShockQ3_LR,MATCH(K$4,Q3BaseShocks!BaseShockQ3_CH,0),0)*K$183</f>
        <v>-31.2</v>
      </c>
      <c r="L99" s="58">
        <f ca="1">VLOOKUP($B99,Q3BaseShocks!BaseShockQ3_LR,MATCH(L$4,Q3BaseShocks!BaseShockQ3_CH,0),0)*L$183</f>
        <v>-11.999999999999998</v>
      </c>
      <c r="M99" s="58">
        <f ca="1"/>
        <v>-14.60894409961325</v>
      </c>
      <c r="N99" s="64">
        <f ca="1"/>
        <v>-156.77992935567832</v>
      </c>
      <c r="O99" s="64">
        <f ca="1"/>
        <v>0</v>
      </c>
      <c r="P99" s="64">
        <f ca="1"/>
        <v>0</v>
      </c>
      <c r="Q99" s="64">
        <f ca="1"/>
        <v>-430.70492467926243</v>
      </c>
      <c r="R99" s="60">
        <f t="shared" ca="1" si="7"/>
        <v>-587.48485403494078</v>
      </c>
      <c r="S99" s="61">
        <f ca="1"/>
        <v>-587.48485403494078</v>
      </c>
      <c r="T99" s="228" cm="1">
        <f t="array" aca="1" ref="T99" ca="1">IF(OR(N99:R99+D99:H99&lt;-0.01),1,0)</f>
        <v>0</v>
      </c>
    </row>
    <row r="100" spans="1:20" outlineLevel="1" x14ac:dyDescent="0.2">
      <c r="A100" s="47"/>
      <c r="B100" s="47" t="str">
        <f>'SAM and Preps'!B101</f>
        <v>cwear</v>
      </c>
      <c r="C100" s="47" t="str">
        <f>VLOOKUP(B100,Notes!$A$12:$B$206,2,0)</f>
        <v>Wearing apparel</v>
      </c>
      <c r="D100" s="57">
        <f>Q1Impacts!C101</f>
        <v>61074.923776259733</v>
      </c>
      <c r="E100" s="57">
        <f>Q1Impacts!D101</f>
        <v>0</v>
      </c>
      <c r="F100" s="57">
        <f>Q1Impacts!E101</f>
        <v>0</v>
      </c>
      <c r="G100" s="57">
        <f>Q1Impacts!F101</f>
        <v>4401.053928905294</v>
      </c>
      <c r="H100" s="57">
        <f t="shared" si="6"/>
        <v>65475.977705165031</v>
      </c>
      <c r="I100" s="58">
        <f ca="1">VLOOKUP($B100,Q3BaseShocks!BaseShockQ3_LR,MATCH(I$4,Q3BaseShocks!BaseShockQ3_CH,0),0)*I$183</f>
        <v>-28</v>
      </c>
      <c r="J100" s="58">
        <f ca="1">VLOOKUP($B100,Q3BaseShocks!BaseShockQ3_LR,MATCH(J$4,Q3BaseShocks!BaseShockQ3_CH,0),0)*J$183</f>
        <v>0</v>
      </c>
      <c r="K100" s="58">
        <f ca="1">VLOOKUP($B100,Q3BaseShocks!BaseShockQ3_LR,MATCH(K$4,Q3BaseShocks!BaseShockQ3_CH,0),0)*K$183</f>
        <v>-31.2</v>
      </c>
      <c r="L100" s="58">
        <f ca="1">VLOOKUP($B100,Q3BaseShocks!BaseShockQ3_LR,MATCH(L$4,Q3BaseShocks!BaseShockQ3_CH,0),0)*L$183</f>
        <v>-11.999999999999998</v>
      </c>
      <c r="M100" s="58">
        <f ca="1"/>
        <v>-26.777778689927068</v>
      </c>
      <c r="N100" s="64">
        <f ca="1"/>
        <v>-17100.978657352727</v>
      </c>
      <c r="O100" s="64">
        <f ca="1"/>
        <v>0</v>
      </c>
      <c r="P100" s="64">
        <f ca="1"/>
        <v>0</v>
      </c>
      <c r="Q100" s="64">
        <f ca="1"/>
        <v>-528.12647146863515</v>
      </c>
      <c r="R100" s="60">
        <f t="shared" ca="1" si="7"/>
        <v>-17629.105128821364</v>
      </c>
      <c r="S100" s="61">
        <f ca="1"/>
        <v>-17629.105128821364</v>
      </c>
      <c r="T100" s="228" cm="1">
        <f t="array" aca="1" ref="T100" ca="1">IF(OR(N100:R100+D100:H100&lt;-0.01),1,0)</f>
        <v>0</v>
      </c>
    </row>
    <row r="101" spans="1:20" outlineLevel="1" x14ac:dyDescent="0.2">
      <c r="A101" s="47"/>
      <c r="B101" s="47" t="str">
        <f>'SAM and Preps'!B102</f>
        <v>cleat</v>
      </c>
      <c r="C101" s="47" t="str">
        <f>VLOOKUP(B101,Notes!$A$12:$B$206,2,0)</f>
        <v>Leather products</v>
      </c>
      <c r="D101" s="57">
        <f>Q1Impacts!C102</f>
        <v>4517.8269316683982</v>
      </c>
      <c r="E101" s="57">
        <f>Q1Impacts!D102</f>
        <v>0</v>
      </c>
      <c r="F101" s="57">
        <f>Q1Impacts!E102</f>
        <v>3.6398994254791137E-2</v>
      </c>
      <c r="G101" s="57">
        <f>Q1Impacts!F102</f>
        <v>7697.7684653708002</v>
      </c>
      <c r="H101" s="57">
        <f t="shared" si="6"/>
        <v>12215.631796033453</v>
      </c>
      <c r="I101" s="58">
        <f ca="1">VLOOKUP($B101,Q3BaseShocks!BaseShockQ3_LR,MATCH(I$4,Q3BaseShocks!BaseShockQ3_CH,0),0)*I$183</f>
        <v>-52.5</v>
      </c>
      <c r="J101" s="58">
        <f ca="1">VLOOKUP($B101,Q3BaseShocks!BaseShockQ3_LR,MATCH(J$4,Q3BaseShocks!BaseShockQ3_CH,0),0)*J$183</f>
        <v>0</v>
      </c>
      <c r="K101" s="58">
        <f ca="1">VLOOKUP($B101,Q3BaseShocks!BaseShockQ3_LR,MATCH(K$4,Q3BaseShocks!BaseShockQ3_CH,0),0)*K$183</f>
        <v>-36</v>
      </c>
      <c r="L101" s="58">
        <f ca="1">VLOOKUP($B101,Q3BaseShocks!BaseShockQ3_LR,MATCH(L$4,Q3BaseShocks!BaseShockQ3_CH,0),0)*L$183</f>
        <v>-17.999999999999996</v>
      </c>
      <c r="M101" s="58">
        <f ca="1"/>
        <v>-30.902757055038492</v>
      </c>
      <c r="N101" s="64">
        <f ca="1"/>
        <v>-2371.8591391259092</v>
      </c>
      <c r="O101" s="64">
        <f ca="1"/>
        <v>0</v>
      </c>
      <c r="P101" s="64">
        <f ca="1"/>
        <v>-1.3103637931724808E-2</v>
      </c>
      <c r="Q101" s="64">
        <f ca="1"/>
        <v>-1385.5983237667438</v>
      </c>
      <c r="R101" s="60">
        <f t="shared" ca="1" si="7"/>
        <v>-3757.4705665305846</v>
      </c>
      <c r="S101" s="61">
        <f ca="1"/>
        <v>-3757.4705665305846</v>
      </c>
      <c r="T101" s="228" cm="1">
        <f t="array" aca="1" ref="T101" ca="1">IF(OR(N101:R101+D101:H101&lt;-0.01),1,0)</f>
        <v>0</v>
      </c>
    </row>
    <row r="102" spans="1:20" outlineLevel="1" x14ac:dyDescent="0.2">
      <c r="A102" s="47"/>
      <c r="B102" s="47" t="str">
        <f>'SAM and Preps'!B103</f>
        <v>cfoot</v>
      </c>
      <c r="C102" s="47" t="str">
        <f>VLOOKUP(B102,Notes!$A$12:$B$206,2,0)</f>
        <v>Footwear</v>
      </c>
      <c r="D102" s="57">
        <f>Q1Impacts!C103</f>
        <v>22393.639295390134</v>
      </c>
      <c r="E102" s="57">
        <f>Q1Impacts!D103</f>
        <v>0</v>
      </c>
      <c r="F102" s="57">
        <f>Q1Impacts!E103</f>
        <v>0</v>
      </c>
      <c r="G102" s="57">
        <f>Q1Impacts!F103</f>
        <v>3677.2616240701477</v>
      </c>
      <c r="H102" s="57">
        <f t="shared" si="6"/>
        <v>26070.90091946028</v>
      </c>
      <c r="I102" s="58">
        <f ca="1">VLOOKUP($B102,Q3BaseShocks!BaseShockQ3_LR,MATCH(I$4,Q3BaseShocks!BaseShockQ3_CH,0),0)*I$183</f>
        <v>-42</v>
      </c>
      <c r="J102" s="58">
        <f ca="1">VLOOKUP($B102,Q3BaseShocks!BaseShockQ3_LR,MATCH(J$4,Q3BaseShocks!BaseShockQ3_CH,0),0)*J$183</f>
        <v>0</v>
      </c>
      <c r="K102" s="58">
        <f ca="1">VLOOKUP($B102,Q3BaseShocks!BaseShockQ3_LR,MATCH(K$4,Q3BaseShocks!BaseShockQ3_CH,0),0)*K$183</f>
        <v>-36</v>
      </c>
      <c r="L102" s="58">
        <f ca="1">VLOOKUP($B102,Q3BaseShocks!BaseShockQ3_LR,MATCH(L$4,Q3BaseShocks!BaseShockQ3_CH,0),0)*L$183</f>
        <v>-17.999999999999996</v>
      </c>
      <c r="M102" s="58">
        <f ca="1"/>
        <v>-38.686084677565823</v>
      </c>
      <c r="N102" s="64">
        <f ca="1"/>
        <v>-9405.3285040638566</v>
      </c>
      <c r="O102" s="64">
        <f ca="1"/>
        <v>0</v>
      </c>
      <c r="P102" s="64">
        <f ca="1"/>
        <v>0</v>
      </c>
      <c r="Q102" s="64">
        <f ca="1"/>
        <v>-661.90709233262646</v>
      </c>
      <c r="R102" s="60">
        <f t="shared" ca="1" si="7"/>
        <v>-10067.235596396484</v>
      </c>
      <c r="S102" s="61">
        <f ca="1"/>
        <v>-10067.235596396484</v>
      </c>
      <c r="T102" s="228" cm="1">
        <f t="array" aca="1" ref="T102" ca="1">IF(OR(N102:R102+D102:H102&lt;-0.01),1,0)</f>
        <v>0</v>
      </c>
    </row>
    <row r="103" spans="1:20" outlineLevel="1" x14ac:dyDescent="0.2">
      <c r="A103" s="47"/>
      <c r="B103" s="47" t="str">
        <f>'SAM and Preps'!B104</f>
        <v>cwood</v>
      </c>
      <c r="C103" s="47" t="str">
        <f>VLOOKUP(B103,Notes!$A$12:$B$206,2,0)</f>
        <v>Wood products</v>
      </c>
      <c r="D103" s="57">
        <f>Q1Impacts!C104</f>
        <v>1673.8875113666616</v>
      </c>
      <c r="E103" s="57">
        <f>Q1Impacts!D104</f>
        <v>0</v>
      </c>
      <c r="F103" s="57">
        <f>Q1Impacts!E104</f>
        <v>0</v>
      </c>
      <c r="G103" s="57">
        <f>Q1Impacts!F104</f>
        <v>10604.599906757876</v>
      </c>
      <c r="H103" s="57">
        <f t="shared" ref="H103:H134" si="8">SUM(D103:G103)</f>
        <v>12278.487418124538</v>
      </c>
      <c r="I103" s="58">
        <f ca="1">VLOOKUP($B103,Q3BaseShocks!BaseShockQ3_LR,MATCH(I$4,Q3BaseShocks!BaseShockQ3_CH,0),0)*I$183</f>
        <v>-52.5</v>
      </c>
      <c r="J103" s="58">
        <f ca="1">VLOOKUP($B103,Q3BaseShocks!BaseShockQ3_LR,MATCH(J$4,Q3BaseShocks!BaseShockQ3_CH,0),0)*J$183</f>
        <v>0</v>
      </c>
      <c r="K103" s="58">
        <f ca="1">VLOOKUP($B103,Q3BaseShocks!BaseShockQ3_LR,MATCH(K$4,Q3BaseShocks!BaseShockQ3_CH,0),0)*K$183</f>
        <v>-36</v>
      </c>
      <c r="L103" s="58">
        <f ca="1">VLOOKUP($B103,Q3BaseShocks!BaseShockQ3_LR,MATCH(L$4,Q3BaseShocks!BaseShockQ3_CH,0),0)*L$183</f>
        <v>-17.999999999999996</v>
      </c>
      <c r="M103" s="58">
        <f ca="1"/>
        <v>-18.863179281989101</v>
      </c>
      <c r="N103" s="64">
        <f ca="1"/>
        <v>-878.7909434674973</v>
      </c>
      <c r="O103" s="64">
        <f ca="1"/>
        <v>0</v>
      </c>
      <c r="P103" s="64">
        <f ca="1"/>
        <v>0</v>
      </c>
      <c r="Q103" s="64">
        <f ca="1"/>
        <v>-1908.8279832164174</v>
      </c>
      <c r="R103" s="60">
        <f t="shared" ca="1" si="7"/>
        <v>-2787.6189266839147</v>
      </c>
      <c r="S103" s="61">
        <f ca="1"/>
        <v>-2787.6189266839147</v>
      </c>
      <c r="T103" s="228" cm="1">
        <f t="array" aca="1" ref="T103" ca="1">IF(OR(N103:R103+D103:H103&lt;-0.01),1,0)</f>
        <v>0</v>
      </c>
    </row>
    <row r="104" spans="1:20" outlineLevel="1" x14ac:dyDescent="0.2">
      <c r="A104" s="47"/>
      <c r="B104" s="47" t="str">
        <f>'SAM and Preps'!B105</f>
        <v>cpapp</v>
      </c>
      <c r="C104" s="47" t="str">
        <f>VLOOKUP(B104,Notes!$A$12:$B$206,2,0)</f>
        <v>Paper products</v>
      </c>
      <c r="D104" s="57">
        <f>Q1Impacts!C105</f>
        <v>12449.900615225666</v>
      </c>
      <c r="E104" s="57">
        <f>Q1Impacts!D105</f>
        <v>0</v>
      </c>
      <c r="F104" s="57">
        <f>Q1Impacts!E105</f>
        <v>0</v>
      </c>
      <c r="G104" s="57">
        <f>Q1Impacts!F105</f>
        <v>15454.926203972511</v>
      </c>
      <c r="H104" s="57">
        <f t="shared" si="8"/>
        <v>27904.826819198177</v>
      </c>
      <c r="I104" s="58">
        <f ca="1">VLOOKUP($B104,Q3BaseShocks!BaseShockQ3_LR,MATCH(I$4,Q3BaseShocks!BaseShockQ3_CH,0),0)*I$183</f>
        <v>-10.5</v>
      </c>
      <c r="J104" s="58">
        <f ca="1">VLOOKUP($B104,Q3BaseShocks!BaseShockQ3_LR,MATCH(J$4,Q3BaseShocks!BaseShockQ3_CH,0),0)*J$183</f>
        <v>0</v>
      </c>
      <c r="K104" s="58">
        <f ca="1">VLOOKUP($B104,Q3BaseShocks!BaseShockQ3_LR,MATCH(K$4,Q3BaseShocks!BaseShockQ3_CH,0),0)*K$183</f>
        <v>-31.2</v>
      </c>
      <c r="L104" s="58">
        <f ca="1">VLOOKUP($B104,Q3BaseShocks!BaseShockQ3_LR,MATCH(L$4,Q3BaseShocks!BaseShockQ3_CH,0),0)*L$183</f>
        <v>-9.5999999999999979</v>
      </c>
      <c r="M104" s="58">
        <f ca="1"/>
        <v>-9.1980714617062169</v>
      </c>
      <c r="N104" s="64">
        <f ca="1"/>
        <v>-1307.2395645986949</v>
      </c>
      <c r="O104" s="64">
        <f ca="1"/>
        <v>0</v>
      </c>
      <c r="P104" s="64">
        <f ca="1"/>
        <v>0</v>
      </c>
      <c r="Q104" s="64">
        <f ca="1"/>
        <v>-1483.6729155813607</v>
      </c>
      <c r="R104" s="60">
        <f t="shared" ca="1" si="7"/>
        <v>-2790.9124801800554</v>
      </c>
      <c r="S104" s="61">
        <f ca="1"/>
        <v>-2790.9124801800554</v>
      </c>
      <c r="T104" s="228" cm="1">
        <f t="array" aca="1" ref="T104" ca="1">IF(OR(N104:R104+D104:H104&lt;-0.01),1,0)</f>
        <v>0</v>
      </c>
    </row>
    <row r="105" spans="1:20" outlineLevel="1" x14ac:dyDescent="0.2">
      <c r="A105" s="47"/>
      <c r="B105" s="47" t="str">
        <f>'SAM and Preps'!B106</f>
        <v>cprnt</v>
      </c>
      <c r="C105" s="47" t="str">
        <f>VLOOKUP(B105,Notes!$A$12:$B$206,2,0)</f>
        <v>Printing</v>
      </c>
      <c r="D105" s="57">
        <f>Q1Impacts!C106</f>
        <v>12294.73988592971</v>
      </c>
      <c r="E105" s="57">
        <f>Q1Impacts!D106</f>
        <v>0</v>
      </c>
      <c r="F105" s="57">
        <f>Q1Impacts!E106</f>
        <v>1.5310346155832129</v>
      </c>
      <c r="G105" s="57">
        <f>Q1Impacts!F106</f>
        <v>1796.4609689872484</v>
      </c>
      <c r="H105" s="57">
        <f t="shared" si="8"/>
        <v>14092.731889532542</v>
      </c>
      <c r="I105" s="58">
        <f ca="1">VLOOKUP($B105,Q3BaseShocks!BaseShockQ3_LR,MATCH(I$4,Q3BaseShocks!BaseShockQ3_CH,0),0)*I$183</f>
        <v>0</v>
      </c>
      <c r="J105" s="58">
        <f ca="1">VLOOKUP($B105,Q3BaseShocks!BaseShockQ3_LR,MATCH(J$4,Q3BaseShocks!BaseShockQ3_CH,0),0)*J$183</f>
        <v>0</v>
      </c>
      <c r="K105" s="58">
        <f ca="1">VLOOKUP($B105,Q3BaseShocks!BaseShockQ3_LR,MATCH(K$4,Q3BaseShocks!BaseShockQ3_CH,0),0)*K$183</f>
        <v>-31.2</v>
      </c>
      <c r="L105" s="58">
        <f ca="1">VLOOKUP($B105,Q3BaseShocks!BaseShockQ3_LR,MATCH(L$4,Q3BaseShocks!BaseShockQ3_CH,0),0)*L$183</f>
        <v>-9.5999999999999979</v>
      </c>
      <c r="M105" s="58">
        <f ca="1"/>
        <v>-1.1169049592579676</v>
      </c>
      <c r="N105" s="64">
        <f ca="1"/>
        <v>0</v>
      </c>
      <c r="O105" s="64">
        <f ca="1"/>
        <v>0</v>
      </c>
      <c r="P105" s="64">
        <f ca="1"/>
        <v>-0.4776828000619624</v>
      </c>
      <c r="Q105" s="64">
        <f ca="1"/>
        <v>-172.46025302277579</v>
      </c>
      <c r="R105" s="60">
        <f t="shared" ca="1" si="7"/>
        <v>-172.93793582283774</v>
      </c>
      <c r="S105" s="61">
        <f ca="1"/>
        <v>-172.93793582283774</v>
      </c>
      <c r="T105" s="228" cm="1">
        <f t="array" aca="1" ref="T105" ca="1">IF(OR(N105:R105+D105:H105&lt;-0.01),1,0)</f>
        <v>0</v>
      </c>
    </row>
    <row r="106" spans="1:20" outlineLevel="1" x14ac:dyDescent="0.2">
      <c r="A106" s="47"/>
      <c r="B106" s="47" t="str">
        <f>'SAM and Preps'!B107</f>
        <v>cpetr</v>
      </c>
      <c r="C106" s="47" t="str">
        <f>VLOOKUP(B106,Notes!$A$12:$B$206,2,0)</f>
        <v>Petroleum products</v>
      </c>
      <c r="D106" s="57">
        <f>Q1Impacts!C107</f>
        <v>93526.098125314849</v>
      </c>
      <c r="E106" s="57">
        <f>Q1Impacts!D107</f>
        <v>0</v>
      </c>
      <c r="F106" s="57">
        <f>Q1Impacts!E107</f>
        <v>943.71565981045001</v>
      </c>
      <c r="G106" s="57">
        <f>Q1Impacts!F107</f>
        <v>39208.056081359675</v>
      </c>
      <c r="H106" s="57">
        <f t="shared" si="8"/>
        <v>133677.86986648498</v>
      </c>
      <c r="I106" s="58">
        <f ca="1">VLOOKUP($B106,Q3BaseShocks!BaseShockQ3_LR,MATCH(I$4,Q3BaseShocks!BaseShockQ3_CH,0),0)*I$183</f>
        <v>-8.3999999999999986</v>
      </c>
      <c r="J106" s="58">
        <f ca="1">VLOOKUP($B106,Q3BaseShocks!BaseShockQ3_LR,MATCH(J$4,Q3BaseShocks!BaseShockQ3_CH,0),0)*J$183</f>
        <v>0</v>
      </c>
      <c r="K106" s="58">
        <f ca="1">VLOOKUP($B106,Q3BaseShocks!BaseShockQ3_LR,MATCH(K$4,Q3BaseShocks!BaseShockQ3_CH,0),0)*K$183</f>
        <v>-31.2</v>
      </c>
      <c r="L106" s="58">
        <f ca="1">VLOOKUP($B106,Q3BaseShocks!BaseShockQ3_LR,MATCH(L$4,Q3BaseShocks!BaseShockQ3_CH,0),0)*L$183</f>
        <v>-9.5999999999999979</v>
      </c>
      <c r="M106" s="58">
        <f ca="1"/>
        <v>-8.7428844599396012</v>
      </c>
      <c r="N106" s="64">
        <f ca="1"/>
        <v>-7856.1922425264465</v>
      </c>
      <c r="O106" s="64">
        <f ca="1"/>
        <v>0</v>
      </c>
      <c r="P106" s="64">
        <f ca="1"/>
        <v>-294.43928586086042</v>
      </c>
      <c r="Q106" s="64">
        <f ca="1"/>
        <v>-3763.9733838105276</v>
      </c>
      <c r="R106" s="60">
        <f t="shared" ca="1" si="7"/>
        <v>-11914.604912197836</v>
      </c>
      <c r="S106" s="61">
        <f ca="1"/>
        <v>-11914.604912197836</v>
      </c>
      <c r="T106" s="228" cm="1">
        <f t="array" aca="1" ref="T106" ca="1">IF(OR(N106:R106+D106:H106&lt;-0.01),1,0)</f>
        <v>0</v>
      </c>
    </row>
    <row r="107" spans="1:20" outlineLevel="1" x14ac:dyDescent="0.2">
      <c r="A107" s="47"/>
      <c r="B107" s="47" t="str">
        <f>'SAM and Preps'!B108</f>
        <v>cbchm</v>
      </c>
      <c r="C107" s="47" t="str">
        <f>VLOOKUP(B107,Notes!$A$12:$B$206,2,0)</f>
        <v xml:space="preserve">Basic chemicals </v>
      </c>
      <c r="D107" s="57">
        <f>Q1Impacts!C108</f>
        <v>1089.9148640856115</v>
      </c>
      <c r="E107" s="57">
        <f>Q1Impacts!D108</f>
        <v>0</v>
      </c>
      <c r="F107" s="57">
        <f>Q1Impacts!E108</f>
        <v>0</v>
      </c>
      <c r="G107" s="57">
        <f>Q1Impacts!F108</f>
        <v>50287.468355007499</v>
      </c>
      <c r="H107" s="57">
        <f t="shared" si="8"/>
        <v>51377.383219093113</v>
      </c>
      <c r="I107" s="58">
        <f ca="1">VLOOKUP($B107,Q3BaseShocks!BaseShockQ3_LR,MATCH(I$4,Q3BaseShocks!BaseShockQ3_CH,0),0)*I$183</f>
        <v>-10.5</v>
      </c>
      <c r="J107" s="58">
        <f ca="1">VLOOKUP($B107,Q3BaseShocks!BaseShockQ3_LR,MATCH(J$4,Q3BaseShocks!BaseShockQ3_CH,0),0)*J$183</f>
        <v>0</v>
      </c>
      <c r="K107" s="58">
        <f ca="1">VLOOKUP($B107,Q3BaseShocks!BaseShockQ3_LR,MATCH(K$4,Q3BaseShocks!BaseShockQ3_CH,0),0)*K$183</f>
        <v>-31.2</v>
      </c>
      <c r="L107" s="58">
        <f ca="1">VLOOKUP($B107,Q3BaseShocks!BaseShockQ3_LR,MATCH(L$4,Q3BaseShocks!BaseShockQ3_CH,0),0)*L$183</f>
        <v>-9.5999999999999979</v>
      </c>
      <c r="M107" s="58">
        <f ca="1"/>
        <v>-9.6451128305970215</v>
      </c>
      <c r="N107" s="64">
        <f ca="1"/>
        <v>-114.4410607289892</v>
      </c>
      <c r="O107" s="64">
        <f ca="1"/>
        <v>0</v>
      </c>
      <c r="P107" s="64">
        <f ca="1"/>
        <v>0</v>
      </c>
      <c r="Q107" s="64">
        <f ca="1"/>
        <v>-4827.5969620807182</v>
      </c>
      <c r="R107" s="60">
        <f t="shared" ca="1" si="7"/>
        <v>-4942.0380228097074</v>
      </c>
      <c r="S107" s="61">
        <f ca="1"/>
        <v>-4942.0380228097074</v>
      </c>
      <c r="T107" s="228" cm="1">
        <f t="array" aca="1" ref="T107" ca="1">IF(OR(N107:R107+D107:H107&lt;-0.01),1,0)</f>
        <v>0</v>
      </c>
    </row>
    <row r="108" spans="1:20" outlineLevel="1" x14ac:dyDescent="0.2">
      <c r="A108" s="47"/>
      <c r="B108" s="47" t="str">
        <f>'SAM and Preps'!B109</f>
        <v>cfert</v>
      </c>
      <c r="C108" s="47" t="str">
        <f>VLOOKUP(B108,Notes!$A$12:$B$206,2,0)</f>
        <v>Fertilizers, pesticides</v>
      </c>
      <c r="D108" s="57">
        <f>Q1Impacts!C109</f>
        <v>3539.8557907325285</v>
      </c>
      <c r="E108" s="57">
        <f>Q1Impacts!D109</f>
        <v>0</v>
      </c>
      <c r="F108" s="57">
        <f>Q1Impacts!E109</f>
        <v>0</v>
      </c>
      <c r="G108" s="57">
        <f>Q1Impacts!F109</f>
        <v>7393.0137799204385</v>
      </c>
      <c r="H108" s="57">
        <f t="shared" si="8"/>
        <v>10932.869570652967</v>
      </c>
      <c r="I108" s="58">
        <f ca="1">VLOOKUP($B108,Q3BaseShocks!BaseShockQ3_LR,MATCH(I$4,Q3BaseShocks!BaseShockQ3_CH,0),0)*I$183</f>
        <v>-10.5</v>
      </c>
      <c r="J108" s="58">
        <f ca="1">VLOOKUP($B108,Q3BaseShocks!BaseShockQ3_LR,MATCH(J$4,Q3BaseShocks!BaseShockQ3_CH,0),0)*J$183</f>
        <v>0</v>
      </c>
      <c r="K108" s="58">
        <f ca="1">VLOOKUP($B108,Q3BaseShocks!BaseShockQ3_LR,MATCH(K$4,Q3BaseShocks!BaseShockQ3_CH,0),0)*K$183</f>
        <v>-31.2</v>
      </c>
      <c r="L108" s="58">
        <f ca="1">VLOOKUP($B108,Q3BaseShocks!BaseShockQ3_LR,MATCH(L$4,Q3BaseShocks!BaseShockQ3_CH,0),0)*L$183</f>
        <v>-9.5999999999999979</v>
      </c>
      <c r="M108" s="58">
        <f ca="1"/>
        <v>-8.7296090039541596</v>
      </c>
      <c r="N108" s="64">
        <f ca="1"/>
        <v>-371.68485802691549</v>
      </c>
      <c r="O108" s="64">
        <f ca="1"/>
        <v>0</v>
      </c>
      <c r="P108" s="64">
        <f ca="1"/>
        <v>0</v>
      </c>
      <c r="Q108" s="64">
        <f ca="1"/>
        <v>-709.72932287236188</v>
      </c>
      <c r="R108" s="60">
        <f t="shared" ca="1" si="7"/>
        <v>-1081.4141808992774</v>
      </c>
      <c r="S108" s="61">
        <f ca="1"/>
        <v>-1081.4141808992774</v>
      </c>
      <c r="T108" s="228" cm="1">
        <f t="array" aca="1" ref="T108" ca="1">IF(OR(N108:R108+D108:H108&lt;-0.01),1,0)</f>
        <v>0</v>
      </c>
    </row>
    <row r="109" spans="1:20" outlineLevel="1" x14ac:dyDescent="0.2">
      <c r="A109" s="47"/>
      <c r="B109" s="47" t="str">
        <f>'SAM and Preps'!B110</f>
        <v>cpain</v>
      </c>
      <c r="C109" s="47" t="str">
        <f>VLOOKUP(B109,Notes!$A$12:$B$206,2,0)</f>
        <v>Paint, related products</v>
      </c>
      <c r="D109" s="57">
        <f>Q1Impacts!C110</f>
        <v>844.35463037838315</v>
      </c>
      <c r="E109" s="57">
        <f>Q1Impacts!D110</f>
        <v>0</v>
      </c>
      <c r="F109" s="57">
        <f>Q1Impacts!E110</f>
        <v>0</v>
      </c>
      <c r="G109" s="57">
        <f>Q1Impacts!F110</f>
        <v>2366.437591165422</v>
      </c>
      <c r="H109" s="57">
        <f t="shared" si="8"/>
        <v>3210.7922215438052</v>
      </c>
      <c r="I109" s="58">
        <f ca="1">VLOOKUP($B109,Q3BaseShocks!BaseShockQ3_LR,MATCH(I$4,Q3BaseShocks!BaseShockQ3_CH,0),0)*I$183</f>
        <v>-10.5</v>
      </c>
      <c r="J109" s="58">
        <f ca="1">VLOOKUP($B109,Q3BaseShocks!BaseShockQ3_LR,MATCH(J$4,Q3BaseShocks!BaseShockQ3_CH,0),0)*J$183</f>
        <v>0</v>
      </c>
      <c r="K109" s="58">
        <f ca="1">VLOOKUP($B109,Q3BaseShocks!BaseShockQ3_LR,MATCH(K$4,Q3BaseShocks!BaseShockQ3_CH,0),0)*K$183</f>
        <v>-31.2</v>
      </c>
      <c r="L109" s="58">
        <f ca="1">VLOOKUP($B109,Q3BaseShocks!BaseShockQ3_LR,MATCH(L$4,Q3BaseShocks!BaseShockQ3_CH,0),0)*L$183</f>
        <v>-9.5999999999999979</v>
      </c>
      <c r="M109" s="58">
        <f ca="1"/>
        <v>-10.207464556941863</v>
      </c>
      <c r="N109" s="64">
        <f ca="1"/>
        <v>-88.657236189730227</v>
      </c>
      <c r="O109" s="64">
        <f ca="1"/>
        <v>0</v>
      </c>
      <c r="P109" s="64">
        <f ca="1"/>
        <v>0</v>
      </c>
      <c r="Q109" s="64">
        <f ca="1"/>
        <v>-227.17800875188044</v>
      </c>
      <c r="R109" s="60">
        <f t="shared" ca="1" si="7"/>
        <v>-315.83524494161065</v>
      </c>
      <c r="S109" s="61">
        <f ca="1"/>
        <v>-315.83524494161065</v>
      </c>
      <c r="T109" s="228" cm="1">
        <f t="array" aca="1" ref="T109" ca="1">IF(OR(N109:R109+D109:H109&lt;-0.01),1,0)</f>
        <v>0</v>
      </c>
    </row>
    <row r="110" spans="1:20" outlineLevel="1" x14ac:dyDescent="0.2">
      <c r="A110" s="47"/>
      <c r="B110" s="47" t="str">
        <f>'SAM and Preps'!B111</f>
        <v>cphar</v>
      </c>
      <c r="C110" s="47" t="str">
        <f>VLOOKUP(B110,Notes!$A$12:$B$206,2,0)</f>
        <v>Pharmaceutical products</v>
      </c>
      <c r="D110" s="57">
        <f>Q1Impacts!C111</f>
        <v>35191.472401180916</v>
      </c>
      <c r="E110" s="57">
        <f>Q1Impacts!D111</f>
        <v>0</v>
      </c>
      <c r="F110" s="57">
        <f>Q1Impacts!E111</f>
        <v>0</v>
      </c>
      <c r="G110" s="57">
        <f>Q1Impacts!F111</f>
        <v>7909.8855975000397</v>
      </c>
      <c r="H110" s="57">
        <f t="shared" si="8"/>
        <v>43101.357998680956</v>
      </c>
      <c r="I110" s="58">
        <f ca="1">VLOOKUP($B110,Q3BaseShocks!BaseShockQ3_LR,MATCH(I$4,Q3BaseShocks!BaseShockQ3_CH,0),0)*I$183</f>
        <v>2</v>
      </c>
      <c r="J110" s="58">
        <f ca="1">VLOOKUP($B110,Q3BaseShocks!BaseShockQ3_LR,MATCH(J$4,Q3BaseShocks!BaseShockQ3_CH,0),0)*J$183</f>
        <v>0</v>
      </c>
      <c r="K110" s="58">
        <f ca="1">VLOOKUP($B110,Q3BaseShocks!BaseShockQ3_LR,MATCH(K$4,Q3BaseShocks!BaseShockQ3_CH,0),0)*K$183</f>
        <v>-31.2</v>
      </c>
      <c r="L110" s="58">
        <f ca="1">VLOOKUP($B110,Q3BaseShocks!BaseShockQ3_LR,MATCH(L$4,Q3BaseShocks!BaseShockQ3_CH,0),0)*L$183</f>
        <v>-9.5999999999999979</v>
      </c>
      <c r="M110" s="58">
        <f ca="1"/>
        <v>-0.12905693911879504</v>
      </c>
      <c r="N110" s="64">
        <f ca="1"/>
        <v>703.82944802361828</v>
      </c>
      <c r="O110" s="64">
        <f ca="1"/>
        <v>0</v>
      </c>
      <c r="P110" s="64">
        <f ca="1"/>
        <v>0</v>
      </c>
      <c r="Q110" s="64">
        <f ca="1"/>
        <v>-759.34901736000359</v>
      </c>
      <c r="R110" s="60">
        <f t="shared" ca="1" si="7"/>
        <v>-55.519569336385302</v>
      </c>
      <c r="S110" s="61">
        <f ca="1"/>
        <v>-55.519569336385302</v>
      </c>
      <c r="T110" s="228" cm="1">
        <f t="array" aca="1" ref="T110" ca="1">IF(OR(N110:R110+D110:H110&lt;-0.01),1,0)</f>
        <v>0</v>
      </c>
    </row>
    <row r="111" spans="1:20" outlineLevel="1" x14ac:dyDescent="0.2">
      <c r="A111" s="47"/>
      <c r="B111" s="47" t="str">
        <f>'SAM and Preps'!B112</f>
        <v>csoap</v>
      </c>
      <c r="C111" s="47" t="str">
        <f>VLOOKUP(B111,Notes!$A$12:$B$206,2,0)</f>
        <v>Soap, cleaning, perfume</v>
      </c>
      <c r="D111" s="57">
        <f>Q1Impacts!C112</f>
        <v>52751.406555837537</v>
      </c>
      <c r="E111" s="57">
        <f>Q1Impacts!D112</f>
        <v>0</v>
      </c>
      <c r="F111" s="57">
        <f>Q1Impacts!E112</f>
        <v>0</v>
      </c>
      <c r="G111" s="57">
        <f>Q1Impacts!F112</f>
        <v>7800.1159843679725</v>
      </c>
      <c r="H111" s="57">
        <f t="shared" si="8"/>
        <v>60551.522540205508</v>
      </c>
      <c r="I111" s="58">
        <f ca="1">VLOOKUP($B111,Q3BaseShocks!BaseShockQ3_LR,MATCH(I$4,Q3BaseShocks!BaseShockQ3_CH,0),0)*I$183</f>
        <v>2</v>
      </c>
      <c r="J111" s="58">
        <f ca="1">VLOOKUP($B111,Q3BaseShocks!BaseShockQ3_LR,MATCH(J$4,Q3BaseShocks!BaseShockQ3_CH,0),0)*J$183</f>
        <v>0</v>
      </c>
      <c r="K111" s="58">
        <f ca="1">VLOOKUP($B111,Q3BaseShocks!BaseShockQ3_LR,MATCH(K$4,Q3BaseShocks!BaseShockQ3_CH,0),0)*K$183</f>
        <v>-31.2</v>
      </c>
      <c r="L111" s="58">
        <f ca="1">VLOOKUP($B111,Q3BaseShocks!BaseShockQ3_LR,MATCH(L$4,Q3BaseShocks!BaseShockQ3_CH,0),0)*L$183</f>
        <v>-9.5999999999999979</v>
      </c>
      <c r="M111" s="58">
        <f ca="1"/>
        <v>0.50546562632100522</v>
      </c>
      <c r="N111" s="64">
        <f ca="1"/>
        <v>1055.0281311167507</v>
      </c>
      <c r="O111" s="64">
        <f ca="1"/>
        <v>0</v>
      </c>
      <c r="P111" s="64">
        <f ca="1"/>
        <v>0</v>
      </c>
      <c r="Q111" s="64">
        <f ca="1"/>
        <v>-748.81113449932514</v>
      </c>
      <c r="R111" s="60">
        <f t="shared" ca="1" si="7"/>
        <v>306.21699661742559</v>
      </c>
      <c r="S111" s="61">
        <f ca="1"/>
        <v>306.21699661742559</v>
      </c>
      <c r="T111" s="228" cm="1">
        <f t="array" aca="1" ref="T111" ca="1">IF(OR(N111:R111+D111:H111&lt;-0.01),1,0)</f>
        <v>0</v>
      </c>
    </row>
    <row r="112" spans="1:20" outlineLevel="1" x14ac:dyDescent="0.2">
      <c r="A112" s="47"/>
      <c r="B112" s="47" t="str">
        <f>'SAM and Preps'!B113</f>
        <v>coche</v>
      </c>
      <c r="C112" s="47" t="str">
        <f>VLOOKUP(B112,Notes!$A$12:$B$206,2,0)</f>
        <v>Chemical products, n.e.c.</v>
      </c>
      <c r="D112" s="57">
        <f>Q1Impacts!C113</f>
        <v>383.30323347214608</v>
      </c>
      <c r="E112" s="57">
        <f>Q1Impacts!D113</f>
        <v>0</v>
      </c>
      <c r="F112" s="57">
        <f>Q1Impacts!E113</f>
        <v>0</v>
      </c>
      <c r="G112" s="57">
        <f>Q1Impacts!F113</f>
        <v>16852.978256044342</v>
      </c>
      <c r="H112" s="57">
        <f t="shared" si="8"/>
        <v>17236.281489516488</v>
      </c>
      <c r="I112" s="58">
        <f ca="1">VLOOKUP($B112,Q3BaseShocks!BaseShockQ3_LR,MATCH(I$4,Q3BaseShocks!BaseShockQ3_CH,0),0)*I$183</f>
        <v>-17.5</v>
      </c>
      <c r="J112" s="58">
        <f ca="1">VLOOKUP($B112,Q3BaseShocks!BaseShockQ3_LR,MATCH(J$4,Q3BaseShocks!BaseShockQ3_CH,0),0)*J$183</f>
        <v>0</v>
      </c>
      <c r="K112" s="58">
        <f ca="1">VLOOKUP($B112,Q3BaseShocks!BaseShockQ3_LR,MATCH(K$4,Q3BaseShocks!BaseShockQ3_CH,0),0)*K$183</f>
        <v>-31.2</v>
      </c>
      <c r="L112" s="58">
        <f ca="1">VLOOKUP($B112,Q3BaseShocks!BaseShockQ3_LR,MATCH(L$4,Q3BaseShocks!BaseShockQ3_CH,0),0)*L$183</f>
        <v>-9.5999999999999979</v>
      </c>
      <c r="M112" s="58">
        <f ca="1"/>
        <v>-9.5252370769470893</v>
      </c>
      <c r="N112" s="64">
        <f ca="1"/>
        <v>-67.07806585762556</v>
      </c>
      <c r="O112" s="64">
        <f ca="1"/>
        <v>0</v>
      </c>
      <c r="P112" s="64">
        <f ca="1"/>
        <v>0</v>
      </c>
      <c r="Q112" s="64">
        <f ca="1"/>
        <v>-1617.8859125802564</v>
      </c>
      <c r="R112" s="60">
        <f t="shared" ca="1" si="7"/>
        <v>-1684.9639784378819</v>
      </c>
      <c r="S112" s="61">
        <f ca="1"/>
        <v>-1684.9639784378819</v>
      </c>
      <c r="T112" s="228" cm="1">
        <f t="array" aca="1" ref="T112" ca="1">IF(OR(N112:R112+D112:H112&lt;-0.01),1,0)</f>
        <v>0</v>
      </c>
    </row>
    <row r="113" spans="1:20" outlineLevel="1" x14ac:dyDescent="0.2">
      <c r="A113" s="47"/>
      <c r="B113" s="47" t="str">
        <f>'SAM and Preps'!B114</f>
        <v>ctyre</v>
      </c>
      <c r="C113" s="47" t="str">
        <f>VLOOKUP(B113,Notes!$A$12:$B$206,2,0)</f>
        <v>Rubber tyres</v>
      </c>
      <c r="D113" s="57">
        <f>Q1Impacts!C114</f>
        <v>9891.2823908249575</v>
      </c>
      <c r="E113" s="57">
        <f>Q1Impacts!D114</f>
        <v>0</v>
      </c>
      <c r="F113" s="57">
        <f>Q1Impacts!E114</f>
        <v>463.28677107133552</v>
      </c>
      <c r="G113" s="57">
        <f>Q1Impacts!F114</f>
        <v>3368.3655268455536</v>
      </c>
      <c r="H113" s="57">
        <f t="shared" si="8"/>
        <v>13722.934688741847</v>
      </c>
      <c r="I113" s="58">
        <f ca="1">VLOOKUP($B113,Q3BaseShocks!BaseShockQ3_LR,MATCH(I$4,Q3BaseShocks!BaseShockQ3_CH,0),0)*I$183</f>
        <v>-42</v>
      </c>
      <c r="J113" s="58">
        <f ca="1">VLOOKUP($B113,Q3BaseShocks!BaseShockQ3_LR,MATCH(J$4,Q3BaseShocks!BaseShockQ3_CH,0),0)*J$183</f>
        <v>0</v>
      </c>
      <c r="K113" s="58">
        <f ca="1">VLOOKUP($B113,Q3BaseShocks!BaseShockQ3_LR,MATCH(K$4,Q3BaseShocks!BaseShockQ3_CH,0),0)*K$183</f>
        <v>-36</v>
      </c>
      <c r="L113" s="58">
        <f ca="1">VLOOKUP($B113,Q3BaseShocks!BaseShockQ3_LR,MATCH(L$4,Q3BaseShocks!BaseShockQ3_CH,0),0)*L$183</f>
        <v>-17.999999999999996</v>
      </c>
      <c r="M113" s="58">
        <f ca="1"/>
        <v>-36.089371866168335</v>
      </c>
      <c r="N113" s="64">
        <f ca="1"/>
        <v>-4154.3386041464819</v>
      </c>
      <c r="O113" s="64">
        <f ca="1"/>
        <v>0</v>
      </c>
      <c r="P113" s="64">
        <f ca="1"/>
        <v>-166.78323758568078</v>
      </c>
      <c r="Q113" s="64">
        <f ca="1"/>
        <v>-606.30579483219958</v>
      </c>
      <c r="R113" s="60">
        <f t="shared" ca="1" si="7"/>
        <v>-4927.4276365643618</v>
      </c>
      <c r="S113" s="61">
        <f ca="1"/>
        <v>-4927.4276365643618</v>
      </c>
      <c r="T113" s="228" cm="1">
        <f t="array" aca="1" ref="T113" ca="1">IF(OR(N113:R113+D113:H113&lt;-0.01),1,0)</f>
        <v>0</v>
      </c>
    </row>
    <row r="114" spans="1:20" outlineLevel="1" x14ac:dyDescent="0.2">
      <c r="A114" s="47"/>
      <c r="B114" s="47" t="str">
        <f>'SAM and Preps'!B115</f>
        <v>corub</v>
      </c>
      <c r="C114" s="47" t="str">
        <f>VLOOKUP(B114,Notes!$A$12:$B$206,2,0)</f>
        <v>Other rubber products</v>
      </c>
      <c r="D114" s="57">
        <f>Q1Impacts!C115</f>
        <v>224.79590252359276</v>
      </c>
      <c r="E114" s="57">
        <f>Q1Impacts!D115</f>
        <v>0</v>
      </c>
      <c r="F114" s="57">
        <f>Q1Impacts!E115</f>
        <v>0</v>
      </c>
      <c r="G114" s="57">
        <f>Q1Impacts!F115</f>
        <v>2313.2758646292941</v>
      </c>
      <c r="H114" s="57">
        <f t="shared" si="8"/>
        <v>2538.0717671528869</v>
      </c>
      <c r="I114" s="58">
        <f ca="1">VLOOKUP($B114,Q3BaseShocks!BaseShockQ3_LR,MATCH(I$4,Q3BaseShocks!BaseShockQ3_CH,0),0)*I$183</f>
        <v>-52.5</v>
      </c>
      <c r="J114" s="58">
        <f ca="1">VLOOKUP($B114,Q3BaseShocks!BaseShockQ3_LR,MATCH(J$4,Q3BaseShocks!BaseShockQ3_CH,0),0)*J$183</f>
        <v>0</v>
      </c>
      <c r="K114" s="58">
        <f ca="1">VLOOKUP($B114,Q3BaseShocks!BaseShockQ3_LR,MATCH(K$4,Q3BaseShocks!BaseShockQ3_CH,0),0)*K$183</f>
        <v>-36</v>
      </c>
      <c r="L114" s="58">
        <f ca="1">VLOOKUP($B114,Q3BaseShocks!BaseShockQ3_LR,MATCH(L$4,Q3BaseShocks!BaseShockQ3_CH,0),0)*L$183</f>
        <v>-17.999999999999996</v>
      </c>
      <c r="M114" s="58">
        <f ca="1"/>
        <v>-16.613557749060412</v>
      </c>
      <c r="N114" s="64">
        <f ca="1"/>
        <v>-118.0178488248862</v>
      </c>
      <c r="O114" s="64">
        <f ca="1"/>
        <v>0</v>
      </c>
      <c r="P114" s="64">
        <f ca="1"/>
        <v>0</v>
      </c>
      <c r="Q114" s="64">
        <f ca="1"/>
        <v>-416.38965563327287</v>
      </c>
      <c r="R114" s="60">
        <f t="shared" ca="1" si="7"/>
        <v>-534.40750445815911</v>
      </c>
      <c r="S114" s="61">
        <f ca="1"/>
        <v>-534.40750445815911</v>
      </c>
      <c r="T114" s="228" cm="1">
        <f t="array" aca="1" ref="T114" ca="1">IF(OR(N114:R114+D114:H114&lt;-0.01),1,0)</f>
        <v>0</v>
      </c>
    </row>
    <row r="115" spans="1:20" outlineLevel="1" x14ac:dyDescent="0.2">
      <c r="A115" s="47"/>
      <c r="B115" s="47" t="str">
        <f>'SAM and Preps'!B116</f>
        <v>cplas</v>
      </c>
      <c r="C115" s="47" t="str">
        <f>VLOOKUP(B115,Notes!$A$12:$B$206,2,0)</f>
        <v>Plastic products</v>
      </c>
      <c r="D115" s="57">
        <f>Q1Impacts!C116</f>
        <v>6227.8744520285954</v>
      </c>
      <c r="E115" s="57">
        <f>Q1Impacts!D116</f>
        <v>0</v>
      </c>
      <c r="F115" s="57">
        <f>Q1Impacts!E116</f>
        <v>712.75116009078511</v>
      </c>
      <c r="G115" s="57">
        <f>Q1Impacts!F116</f>
        <v>4811.0212216215996</v>
      </c>
      <c r="H115" s="57">
        <f t="shared" si="8"/>
        <v>11751.646833740979</v>
      </c>
      <c r="I115" s="58">
        <f ca="1">VLOOKUP($B115,Q3BaseShocks!BaseShockQ3_LR,MATCH(I$4,Q3BaseShocks!BaseShockQ3_CH,0),0)*I$183</f>
        <v>-8.3999999999999986</v>
      </c>
      <c r="J115" s="58">
        <f ca="1">VLOOKUP($B115,Q3BaseShocks!BaseShockQ3_LR,MATCH(J$4,Q3BaseShocks!BaseShockQ3_CH,0),0)*J$183</f>
        <v>0</v>
      </c>
      <c r="K115" s="58">
        <f ca="1">VLOOKUP($B115,Q3BaseShocks!BaseShockQ3_LR,MATCH(K$4,Q3BaseShocks!BaseShockQ3_CH,0),0)*K$183</f>
        <v>-31.2</v>
      </c>
      <c r="L115" s="58">
        <f ca="1">VLOOKUP($B115,Q3BaseShocks!BaseShockQ3_LR,MATCH(L$4,Q3BaseShocks!BaseShockQ3_CH,0),0)*L$183</f>
        <v>-9.5999999999999979</v>
      </c>
      <c r="M115" s="58">
        <f ca="1"/>
        <v>-9.9378937526958868</v>
      </c>
      <c r="N115" s="64">
        <f ca="1"/>
        <v>-523.14145397040193</v>
      </c>
      <c r="O115" s="64">
        <f ca="1"/>
        <v>0</v>
      </c>
      <c r="P115" s="64">
        <f ca="1"/>
        <v>-222.37836194832497</v>
      </c>
      <c r="Q115" s="64">
        <f ca="1"/>
        <v>-461.85803727567344</v>
      </c>
      <c r="R115" s="60">
        <f t="shared" ca="1" si="7"/>
        <v>-1207.3778531944004</v>
      </c>
      <c r="S115" s="61">
        <f ca="1"/>
        <v>-1207.3778531944004</v>
      </c>
      <c r="T115" s="228" cm="1">
        <f t="array" aca="1" ref="T115" ca="1">IF(OR(N115:R115+D115:H115&lt;-0.01),1,0)</f>
        <v>0</v>
      </c>
    </row>
    <row r="116" spans="1:20" outlineLevel="1" x14ac:dyDescent="0.2">
      <c r="A116" s="47"/>
      <c r="B116" s="47" t="str">
        <f>'SAM and Preps'!B117</f>
        <v>cglas</v>
      </c>
      <c r="C116" s="47" t="str">
        <f>VLOOKUP(B116,Notes!$A$12:$B$206,2,0)</f>
        <v>Glass products</v>
      </c>
      <c r="D116" s="57">
        <f>Q1Impacts!C117</f>
        <v>5886.9770674921492</v>
      </c>
      <c r="E116" s="57">
        <f>Q1Impacts!D117</f>
        <v>0</v>
      </c>
      <c r="F116" s="57">
        <f>Q1Impacts!E117</f>
        <v>0.12371561787838438</v>
      </c>
      <c r="G116" s="57">
        <f>Q1Impacts!F117</f>
        <v>2112.1725283966603</v>
      </c>
      <c r="H116" s="57">
        <f t="shared" si="8"/>
        <v>7999.2733115066876</v>
      </c>
      <c r="I116" s="58">
        <f ca="1">VLOOKUP($B116,Q3BaseShocks!BaseShockQ3_LR,MATCH(I$4,Q3BaseShocks!BaseShockQ3_CH,0),0)*I$183</f>
        <v>-8.3999999999999986</v>
      </c>
      <c r="J116" s="58">
        <f ca="1">VLOOKUP($B116,Q3BaseShocks!BaseShockQ3_LR,MATCH(J$4,Q3BaseShocks!BaseShockQ3_CH,0),0)*J$183</f>
        <v>0</v>
      </c>
      <c r="K116" s="58">
        <f ca="1">VLOOKUP($B116,Q3BaseShocks!BaseShockQ3_LR,MATCH(K$4,Q3BaseShocks!BaseShockQ3_CH,0),0)*K$183</f>
        <v>-31.2</v>
      </c>
      <c r="L116" s="58">
        <f ca="1">VLOOKUP($B116,Q3BaseShocks!BaseShockQ3_LR,MATCH(L$4,Q3BaseShocks!BaseShockQ3_CH,0),0)*L$183</f>
        <v>-9.5999999999999979</v>
      </c>
      <c r="M116" s="58">
        <f ca="1"/>
        <v>-8.7857057020067089</v>
      </c>
      <c r="N116" s="64">
        <f ca="1"/>
        <v>-494.50607366934048</v>
      </c>
      <c r="O116" s="64">
        <f ca="1"/>
        <v>0</v>
      </c>
      <c r="P116" s="64">
        <f ca="1"/>
        <v>-3.8599272778055929E-2</v>
      </c>
      <c r="Q116" s="64">
        <f ca="1"/>
        <v>-202.76856272607932</v>
      </c>
      <c r="R116" s="60">
        <f t="shared" ca="1" si="7"/>
        <v>-697.31323566819788</v>
      </c>
      <c r="S116" s="61">
        <f ca="1"/>
        <v>-697.31323566819788</v>
      </c>
      <c r="T116" s="228" cm="1">
        <f t="array" aca="1" ref="T116" ca="1">IF(OR(N116:R116+D116:H116&lt;-0.01),1,0)</f>
        <v>0</v>
      </c>
    </row>
    <row r="117" spans="1:20" outlineLevel="1" x14ac:dyDescent="0.2">
      <c r="A117" s="47"/>
      <c r="B117" s="47" t="str">
        <f>'SAM and Preps'!B118</f>
        <v>ccera</v>
      </c>
      <c r="C117" s="47" t="str">
        <f>VLOOKUP(B117,Notes!$A$12:$B$206,2,0)</f>
        <v>Non-structural ceramic</v>
      </c>
      <c r="D117" s="57">
        <f>Q1Impacts!C118</f>
        <v>2630.5538947751147</v>
      </c>
      <c r="E117" s="57">
        <f>Q1Impacts!D118</f>
        <v>0</v>
      </c>
      <c r="F117" s="57">
        <f>Q1Impacts!E118</f>
        <v>19.364326792168381</v>
      </c>
      <c r="G117" s="57">
        <f>Q1Impacts!F118</f>
        <v>383.17140904717775</v>
      </c>
      <c r="H117" s="57">
        <f t="shared" si="8"/>
        <v>3033.0896306144609</v>
      </c>
      <c r="I117" s="58">
        <f ca="1">VLOOKUP($B117,Q3BaseShocks!BaseShockQ3_LR,MATCH(I$4,Q3BaseShocks!BaseShockQ3_CH,0),0)*I$183</f>
        <v>-42</v>
      </c>
      <c r="J117" s="58">
        <f ca="1">VLOOKUP($B117,Q3BaseShocks!BaseShockQ3_LR,MATCH(J$4,Q3BaseShocks!BaseShockQ3_CH,0),0)*J$183</f>
        <v>0</v>
      </c>
      <c r="K117" s="58">
        <f ca="1">VLOOKUP($B117,Q3BaseShocks!BaseShockQ3_LR,MATCH(K$4,Q3BaseShocks!BaseShockQ3_CH,0),0)*K$183</f>
        <v>-36</v>
      </c>
      <c r="L117" s="58">
        <f ca="1">VLOOKUP($B117,Q3BaseShocks!BaseShockQ3_LR,MATCH(L$4,Q3BaseShocks!BaseShockQ3_CH,0),0)*L$183</f>
        <v>-17.999999999999996</v>
      </c>
      <c r="M117" s="58">
        <f ca="1"/>
        <v>-36.782955909531182</v>
      </c>
      <c r="N117" s="64">
        <f ca="1"/>
        <v>-1104.8326358055481</v>
      </c>
      <c r="O117" s="64">
        <f ca="1"/>
        <v>0</v>
      </c>
      <c r="P117" s="64">
        <f ca="1"/>
        <v>-6.9711576451806172</v>
      </c>
      <c r="Q117" s="64">
        <f ca="1"/>
        <v>-68.97085362849198</v>
      </c>
      <c r="R117" s="60">
        <f t="shared" ca="1" si="7"/>
        <v>-1180.7746470792208</v>
      </c>
      <c r="S117" s="61">
        <f ca="1"/>
        <v>-1180.7746470792208</v>
      </c>
      <c r="T117" s="228" cm="1">
        <f t="array" aca="1" ref="T117" ca="1">IF(OR(N117:R117+D117:H117&lt;-0.01),1,0)</f>
        <v>0</v>
      </c>
    </row>
    <row r="118" spans="1:20" outlineLevel="1" x14ac:dyDescent="0.2">
      <c r="A118" s="47"/>
      <c r="B118" s="47" t="str">
        <f>'SAM and Preps'!B119</f>
        <v>cclay</v>
      </c>
      <c r="C118" s="47" t="str">
        <f>VLOOKUP(B118,Notes!$A$12:$B$206,2,0)</f>
        <v>Structure non-refractory clay</v>
      </c>
      <c r="D118" s="57">
        <f>Q1Impacts!C119</f>
        <v>815.85172333020785</v>
      </c>
      <c r="E118" s="57">
        <f>Q1Impacts!D119</f>
        <v>0</v>
      </c>
      <c r="F118" s="57">
        <f>Q1Impacts!E119</f>
        <v>0</v>
      </c>
      <c r="G118" s="57">
        <f>Q1Impacts!F119</f>
        <v>2124.7204777191569</v>
      </c>
      <c r="H118" s="57">
        <f t="shared" si="8"/>
        <v>2940.5722010493646</v>
      </c>
      <c r="I118" s="58">
        <f ca="1">VLOOKUP($B118,Q3BaseShocks!BaseShockQ3_LR,MATCH(I$4,Q3BaseShocks!BaseShockQ3_CH,0),0)*I$183</f>
        <v>-52.5</v>
      </c>
      <c r="J118" s="58">
        <f ca="1">VLOOKUP($B118,Q3BaseShocks!BaseShockQ3_LR,MATCH(J$4,Q3BaseShocks!BaseShockQ3_CH,0),0)*J$183</f>
        <v>0</v>
      </c>
      <c r="K118" s="58">
        <f ca="1">VLOOKUP($B118,Q3BaseShocks!BaseShockQ3_LR,MATCH(K$4,Q3BaseShocks!BaseShockQ3_CH,0),0)*K$183</f>
        <v>-36</v>
      </c>
      <c r="L118" s="58">
        <f ca="1">VLOOKUP($B118,Q3BaseShocks!BaseShockQ3_LR,MATCH(L$4,Q3BaseShocks!BaseShockQ3_CH,0),0)*L$183</f>
        <v>-17.999999999999996</v>
      </c>
      <c r="M118" s="58">
        <f ca="1"/>
        <v>-28.17802320506873</v>
      </c>
      <c r="N118" s="64">
        <f ca="1"/>
        <v>-428.32215474835914</v>
      </c>
      <c r="O118" s="64">
        <f ca="1"/>
        <v>0</v>
      </c>
      <c r="P118" s="64">
        <f ca="1"/>
        <v>0</v>
      </c>
      <c r="Q118" s="64">
        <f ca="1"/>
        <v>-382.44968598944814</v>
      </c>
      <c r="R118" s="60">
        <f t="shared" ca="1" si="7"/>
        <v>-810.77184073780722</v>
      </c>
      <c r="S118" s="61">
        <f ca="1"/>
        <v>-810.77184073780722</v>
      </c>
      <c r="T118" s="228" cm="1">
        <f t="array" aca="1" ref="T118" ca="1">IF(OR(N118:R118+D118:H118&lt;-0.01),1,0)</f>
        <v>0</v>
      </c>
    </row>
    <row r="119" spans="1:20" outlineLevel="1" x14ac:dyDescent="0.2">
      <c r="A119" s="47"/>
      <c r="B119" s="47" t="str">
        <f>'SAM and Preps'!B120</f>
        <v>ccmnt</v>
      </c>
      <c r="C119" s="47" t="str">
        <f>VLOOKUP(B119,Notes!$A$12:$B$206,2,0)</f>
        <v>Plaster, cement</v>
      </c>
      <c r="D119" s="57">
        <f>Q1Impacts!C120</f>
        <v>610.43422081059873</v>
      </c>
      <c r="E119" s="57">
        <f>Q1Impacts!D120</f>
        <v>0</v>
      </c>
      <c r="F119" s="57">
        <f>Q1Impacts!E120</f>
        <v>0</v>
      </c>
      <c r="G119" s="57">
        <f>Q1Impacts!F120</f>
        <v>625.99310627073646</v>
      </c>
      <c r="H119" s="57">
        <f t="shared" si="8"/>
        <v>1236.4273270813351</v>
      </c>
      <c r="I119" s="58">
        <f ca="1">VLOOKUP($B119,Q3BaseShocks!BaseShockQ3_LR,MATCH(I$4,Q3BaseShocks!BaseShockQ3_CH,0),0)*I$183</f>
        <v>-42</v>
      </c>
      <c r="J119" s="58">
        <f ca="1">VLOOKUP($B119,Q3BaseShocks!BaseShockQ3_LR,MATCH(J$4,Q3BaseShocks!BaseShockQ3_CH,0),0)*J$183</f>
        <v>0</v>
      </c>
      <c r="K119" s="58">
        <f ca="1">VLOOKUP($B119,Q3BaseShocks!BaseShockQ3_LR,MATCH(K$4,Q3BaseShocks!BaseShockQ3_CH,0),0)*K$183</f>
        <v>-36</v>
      </c>
      <c r="L119" s="58">
        <f ca="1">VLOOKUP($B119,Q3BaseShocks!BaseShockQ3_LR,MATCH(L$4,Q3BaseShocks!BaseShockQ3_CH,0),0)*L$183</f>
        <v>-17.999999999999996</v>
      </c>
      <c r="M119" s="58">
        <f ca="1"/>
        <v>-30.519949479210958</v>
      </c>
      <c r="N119" s="64">
        <f ca="1"/>
        <v>-256.38237274045144</v>
      </c>
      <c r="O119" s="64">
        <f ca="1"/>
        <v>0</v>
      </c>
      <c r="P119" s="64">
        <f ca="1"/>
        <v>0</v>
      </c>
      <c r="Q119" s="64">
        <f ca="1"/>
        <v>-112.67875912873254</v>
      </c>
      <c r="R119" s="60">
        <f t="shared" ca="1" si="7"/>
        <v>-369.06113186918401</v>
      </c>
      <c r="S119" s="61">
        <f ca="1"/>
        <v>-369.06113186918401</v>
      </c>
      <c r="T119" s="228" cm="1">
        <f t="array" aca="1" ref="T119" ca="1">IF(OR(N119:R119+D119:H119&lt;-0.01),1,0)</f>
        <v>0</v>
      </c>
    </row>
    <row r="120" spans="1:20" outlineLevel="1" x14ac:dyDescent="0.2">
      <c r="A120" s="47"/>
      <c r="B120" s="47" t="str">
        <f>'SAM and Preps'!B121</f>
        <v>cconc</v>
      </c>
      <c r="C120" s="47" t="str">
        <f>VLOOKUP(B120,Notes!$A$12:$B$206,2,0)</f>
        <v>Articles of concrete</v>
      </c>
      <c r="D120" s="57">
        <f>Q1Impacts!C121</f>
        <v>0</v>
      </c>
      <c r="E120" s="57">
        <f>Q1Impacts!D121</f>
        <v>0</v>
      </c>
      <c r="F120" s="57">
        <f>Q1Impacts!E121</f>
        <v>0</v>
      </c>
      <c r="G120" s="57">
        <f>Q1Impacts!F121</f>
        <v>1889.5518825568595</v>
      </c>
      <c r="H120" s="57">
        <f t="shared" si="8"/>
        <v>1889.5518825568595</v>
      </c>
      <c r="I120" s="58">
        <f ca="1">VLOOKUP($B120,Q3BaseShocks!BaseShockQ3_LR,MATCH(I$4,Q3BaseShocks!BaseShockQ3_CH,0),0)*I$183</f>
        <v>-52.5</v>
      </c>
      <c r="J120" s="58">
        <f ca="1">VLOOKUP($B120,Q3BaseShocks!BaseShockQ3_LR,MATCH(J$4,Q3BaseShocks!BaseShockQ3_CH,0),0)*J$183</f>
        <v>0</v>
      </c>
      <c r="K120" s="58">
        <f ca="1">VLOOKUP($B120,Q3BaseShocks!BaseShockQ3_LR,MATCH(K$4,Q3BaseShocks!BaseShockQ3_CH,0),0)*K$183</f>
        <v>-36</v>
      </c>
      <c r="L120" s="58">
        <f ca="1">VLOOKUP($B120,Q3BaseShocks!BaseShockQ3_LR,MATCH(L$4,Q3BaseShocks!BaseShockQ3_CH,0),0)*L$183</f>
        <v>-17.999999999999996</v>
      </c>
      <c r="M120" s="58">
        <f ca="1"/>
        <v>-16.720220667359946</v>
      </c>
      <c r="N120" s="64">
        <f ca="1"/>
        <v>0</v>
      </c>
      <c r="O120" s="64">
        <f ca="1"/>
        <v>0</v>
      </c>
      <c r="P120" s="64">
        <f ca="1"/>
        <v>0</v>
      </c>
      <c r="Q120" s="64">
        <f ca="1"/>
        <v>-340.11933886023462</v>
      </c>
      <c r="R120" s="60">
        <f t="shared" ca="1" si="7"/>
        <v>-340.11933886023462</v>
      </c>
      <c r="S120" s="61">
        <f ca="1"/>
        <v>-340.11933886023462</v>
      </c>
      <c r="T120" s="228" cm="1">
        <f t="array" aca="1" ref="T120" ca="1">IF(OR(N120:R120+D120:H120&lt;-0.01),1,0)</f>
        <v>0</v>
      </c>
    </row>
    <row r="121" spans="1:20" outlineLevel="1" x14ac:dyDescent="0.2">
      <c r="A121" s="47"/>
      <c r="B121" s="47" t="str">
        <f>'SAM and Preps'!B122</f>
        <v>conmp</v>
      </c>
      <c r="C121" s="47" t="str">
        <f>VLOOKUP(B121,Notes!$A$12:$B$206,2,0)</f>
        <v>Non-metallic products n.e.c.</v>
      </c>
      <c r="D121" s="57">
        <f>Q1Impacts!C122</f>
        <v>0</v>
      </c>
      <c r="E121" s="57">
        <f>Q1Impacts!D122</f>
        <v>0</v>
      </c>
      <c r="F121" s="57">
        <f>Q1Impacts!E122</f>
        <v>0</v>
      </c>
      <c r="G121" s="57">
        <f>Q1Impacts!F122</f>
        <v>3016.3305260266188</v>
      </c>
      <c r="H121" s="57">
        <f t="shared" si="8"/>
        <v>3016.3305260266188</v>
      </c>
      <c r="I121" s="58">
        <f ca="1">VLOOKUP($B121,Q3BaseShocks!BaseShockQ3_LR,MATCH(I$4,Q3BaseShocks!BaseShockQ3_CH,0),0)*I$183</f>
        <v>-52.5</v>
      </c>
      <c r="J121" s="58">
        <f ca="1">VLOOKUP($B121,Q3BaseShocks!BaseShockQ3_LR,MATCH(J$4,Q3BaseShocks!BaseShockQ3_CH,0),0)*J$183</f>
        <v>0</v>
      </c>
      <c r="K121" s="58">
        <f ca="1">VLOOKUP($B121,Q3BaseShocks!BaseShockQ3_LR,MATCH(K$4,Q3BaseShocks!BaseShockQ3_CH,0),0)*K$183</f>
        <v>-36</v>
      </c>
      <c r="L121" s="58">
        <f ca="1">VLOOKUP($B121,Q3BaseShocks!BaseShockQ3_LR,MATCH(L$4,Q3BaseShocks!BaseShockQ3_CH,0),0)*L$183</f>
        <v>-17.999999999999996</v>
      </c>
      <c r="M121" s="58">
        <f ca="1"/>
        <v>-17.028631664676059</v>
      </c>
      <c r="N121" s="64">
        <f ca="1"/>
        <v>0</v>
      </c>
      <c r="O121" s="64">
        <f ca="1"/>
        <v>0</v>
      </c>
      <c r="P121" s="64">
        <f ca="1"/>
        <v>0</v>
      </c>
      <c r="Q121" s="64">
        <f ca="1"/>
        <v>-542.93949468479127</v>
      </c>
      <c r="R121" s="60">
        <f t="shared" ca="1" si="7"/>
        <v>-542.93949468479127</v>
      </c>
      <c r="S121" s="61">
        <f ca="1"/>
        <v>-542.93949468479127</v>
      </c>
      <c r="T121" s="228" cm="1">
        <f t="array" aca="1" ref="T121" ca="1">IF(OR(N121:R121+D121:H121&lt;-0.01),1,0)</f>
        <v>0</v>
      </c>
    </row>
    <row r="122" spans="1:20" outlineLevel="1" x14ac:dyDescent="0.2">
      <c r="A122" s="47"/>
      <c r="B122" s="47" t="str">
        <f>'SAM and Preps'!B123</f>
        <v>cfurn</v>
      </c>
      <c r="C122" s="47" t="str">
        <f>VLOOKUP(B122,Notes!$A$12:$B$206,2,0)</f>
        <v>Furniture</v>
      </c>
      <c r="D122" s="57">
        <f>Q1Impacts!C123</f>
        <v>17553.850767118172</v>
      </c>
      <c r="E122" s="57">
        <f>Q1Impacts!D123</f>
        <v>0</v>
      </c>
      <c r="F122" s="57">
        <f>Q1Impacts!E123</f>
        <v>9000.0679871745724</v>
      </c>
      <c r="G122" s="57">
        <f>Q1Impacts!F123</f>
        <v>5985.6763321654862</v>
      </c>
      <c r="H122" s="57">
        <f t="shared" si="8"/>
        <v>32539.595086458234</v>
      </c>
      <c r="I122" s="58">
        <f ca="1">VLOOKUP($B122,Q3BaseShocks!BaseShockQ3_LR,MATCH(I$4,Q3BaseShocks!BaseShockQ3_CH,0),0)*I$183</f>
        <v>-42</v>
      </c>
      <c r="J122" s="58">
        <f ca="1">VLOOKUP($B122,Q3BaseShocks!BaseShockQ3_LR,MATCH(J$4,Q3BaseShocks!BaseShockQ3_CH,0),0)*J$183</f>
        <v>0</v>
      </c>
      <c r="K122" s="58">
        <f ca="1">VLOOKUP($B122,Q3BaseShocks!BaseShockQ3_LR,MATCH(K$4,Q3BaseShocks!BaseShockQ3_CH,0),0)*K$183</f>
        <v>-36</v>
      </c>
      <c r="L122" s="58">
        <f ca="1">VLOOKUP($B122,Q3BaseShocks!BaseShockQ3_LR,MATCH(L$4,Q3BaseShocks!BaseShockQ3_CH,0),0)*L$183</f>
        <v>-17.999999999999996</v>
      </c>
      <c r="M122" s="58">
        <f ca="1"/>
        <v>-35.648496450196738</v>
      </c>
      <c r="N122" s="64">
        <f ca="1"/>
        <v>-7372.6173221896324</v>
      </c>
      <c r="O122" s="64">
        <f ca="1"/>
        <v>0</v>
      </c>
      <c r="P122" s="64">
        <f ca="1"/>
        <v>-3240.024475382846</v>
      </c>
      <c r="Q122" s="64">
        <f ca="1"/>
        <v>-1077.4217397897874</v>
      </c>
      <c r="R122" s="60">
        <f t="shared" ca="1" si="7"/>
        <v>-11690.063537362264</v>
      </c>
      <c r="S122" s="61">
        <f ca="1"/>
        <v>-11690.063537362264</v>
      </c>
      <c r="T122" s="228" cm="1">
        <f t="array" aca="1" ref="T122" ca="1">IF(OR(N122:R122+D122:H122&lt;-0.01),1,0)</f>
        <v>0</v>
      </c>
    </row>
    <row r="123" spans="1:20" outlineLevel="1" x14ac:dyDescent="0.2">
      <c r="A123" s="47"/>
      <c r="B123" s="47" t="str">
        <f>'SAM and Preps'!B124</f>
        <v>cjewl</v>
      </c>
      <c r="C123" s="47" t="str">
        <f>VLOOKUP(B123,Notes!$A$12:$B$206,2,0)</f>
        <v>Jewellery</v>
      </c>
      <c r="D123" s="57">
        <f>Q1Impacts!C124</f>
        <v>5719.0421563099062</v>
      </c>
      <c r="E123" s="57">
        <f>Q1Impacts!D124</f>
        <v>0</v>
      </c>
      <c r="F123" s="57">
        <f>Q1Impacts!E124</f>
        <v>0</v>
      </c>
      <c r="G123" s="57">
        <f>Q1Impacts!F124</f>
        <v>8163.3739676706236</v>
      </c>
      <c r="H123" s="57">
        <f t="shared" si="8"/>
        <v>13882.416123980529</v>
      </c>
      <c r="I123" s="58">
        <f ca="1">VLOOKUP($B123,Q3BaseShocks!BaseShockQ3_LR,MATCH(I$4,Q3BaseShocks!BaseShockQ3_CH,0),0)*I$183</f>
        <v>-52.5</v>
      </c>
      <c r="J123" s="58">
        <f ca="1">VLOOKUP($B123,Q3BaseShocks!BaseShockQ3_LR,MATCH(J$4,Q3BaseShocks!BaseShockQ3_CH,0),0)*J$183</f>
        <v>0</v>
      </c>
      <c r="K123" s="58">
        <f ca="1">VLOOKUP($B123,Q3BaseShocks!BaseShockQ3_LR,MATCH(K$4,Q3BaseShocks!BaseShockQ3_CH,0),0)*K$183</f>
        <v>-36</v>
      </c>
      <c r="L123" s="58">
        <f ca="1">VLOOKUP($B123,Q3BaseShocks!BaseShockQ3_LR,MATCH(L$4,Q3BaseShocks!BaseShockQ3_CH,0),0)*L$183</f>
        <v>-17.999999999999996</v>
      </c>
      <c r="M123" s="58">
        <f ca="1"/>
        <v>-32.203799199091051</v>
      </c>
      <c r="N123" s="64">
        <f ca="1"/>
        <v>-3002.497132062701</v>
      </c>
      <c r="O123" s="64">
        <f ca="1"/>
        <v>0</v>
      </c>
      <c r="P123" s="64">
        <f ca="1"/>
        <v>0</v>
      </c>
      <c r="Q123" s="64">
        <f ca="1"/>
        <v>-1469.4073141807119</v>
      </c>
      <c r="R123" s="60">
        <f t="shared" ca="1" si="7"/>
        <v>-4471.9044462434131</v>
      </c>
      <c r="S123" s="61">
        <f ca="1"/>
        <v>-4471.9044462434131</v>
      </c>
      <c r="T123" s="228" cm="1">
        <f t="array" aca="1" ref="T123" ca="1">IF(OR(N123:R123+D123:H123&lt;-0.01),1,0)</f>
        <v>0</v>
      </c>
    </row>
    <row r="124" spans="1:20" outlineLevel="1" x14ac:dyDescent="0.2">
      <c r="A124" s="47"/>
      <c r="B124" s="47" t="str">
        <f>'SAM and Preps'!B125</f>
        <v>comnf</v>
      </c>
      <c r="C124" s="47" t="str">
        <f>VLOOKUP(B124,Notes!$A$12:$B$206,2,0)</f>
        <v>Manufactured products n.e.c.</v>
      </c>
      <c r="D124" s="57">
        <f>Q1Impacts!C125</f>
        <v>12002.119578337752</v>
      </c>
      <c r="E124" s="57">
        <f>Q1Impacts!D125</f>
        <v>0</v>
      </c>
      <c r="F124" s="57">
        <f>Q1Impacts!E125</f>
        <v>1508.6397911123329</v>
      </c>
      <c r="G124" s="57">
        <f>Q1Impacts!F125</f>
        <v>4507.7562150015538</v>
      </c>
      <c r="H124" s="57">
        <f t="shared" si="8"/>
        <v>18018.515584451638</v>
      </c>
      <c r="I124" s="58">
        <f ca="1">VLOOKUP($B124,Q3BaseShocks!BaseShockQ3_LR,MATCH(I$4,Q3BaseShocks!BaseShockQ3_CH,0),0)*I$183</f>
        <v>-42</v>
      </c>
      <c r="J124" s="58">
        <f ca="1">VLOOKUP($B124,Q3BaseShocks!BaseShockQ3_LR,MATCH(J$4,Q3BaseShocks!BaseShockQ3_CH,0),0)*J$183</f>
        <v>0</v>
      </c>
      <c r="K124" s="58">
        <f ca="1">VLOOKUP($B124,Q3BaseShocks!BaseShockQ3_LR,MATCH(K$4,Q3BaseShocks!BaseShockQ3_CH,0),0)*K$183</f>
        <v>-36</v>
      </c>
      <c r="L124" s="58">
        <f ca="1">VLOOKUP($B124,Q3BaseShocks!BaseShockQ3_LR,MATCH(L$4,Q3BaseShocks!BaseShockQ3_CH,0),0)*L$183</f>
        <v>-17.999999999999996</v>
      </c>
      <c r="M124" s="58">
        <f ca="1"/>
        <v>-33.917663880635402</v>
      </c>
      <c r="N124" s="64">
        <f ca="1"/>
        <v>-5040.8902229018559</v>
      </c>
      <c r="O124" s="64">
        <f ca="1"/>
        <v>0</v>
      </c>
      <c r="P124" s="64">
        <f ca="1"/>
        <v>-543.1103248004398</v>
      </c>
      <c r="Q124" s="64">
        <f ca="1"/>
        <v>-811.39611870027954</v>
      </c>
      <c r="R124" s="60">
        <f t="shared" ca="1" si="7"/>
        <v>-6395.3966664025756</v>
      </c>
      <c r="S124" s="61">
        <f ca="1"/>
        <v>-6395.3966664025756</v>
      </c>
      <c r="T124" s="228" cm="1">
        <f t="array" aca="1" ref="T124" ca="1">IF(OR(N124:R124+D124:H124&lt;-0.01),1,0)</f>
        <v>0</v>
      </c>
    </row>
    <row r="125" spans="1:20" outlineLevel="1" x14ac:dyDescent="0.2">
      <c r="A125" s="47"/>
      <c r="B125" s="47" t="str">
        <f>'SAM and Preps'!B126</f>
        <v>cwast</v>
      </c>
      <c r="C125" s="47" t="str">
        <f>VLOOKUP(B125,Notes!$A$12:$B$206,2,0)</f>
        <v>Wastes, scraps</v>
      </c>
      <c r="D125" s="57">
        <f>Q1Impacts!C126</f>
        <v>160.09341831515374</v>
      </c>
      <c r="E125" s="57">
        <f>Q1Impacts!D126</f>
        <v>0</v>
      </c>
      <c r="F125" s="57">
        <f>Q1Impacts!E126</f>
        <v>0</v>
      </c>
      <c r="G125" s="57">
        <f>Q1Impacts!F126</f>
        <v>7612.6317653539836</v>
      </c>
      <c r="H125" s="57">
        <f t="shared" si="8"/>
        <v>7772.7251836691376</v>
      </c>
      <c r="I125" s="58">
        <f ca="1">VLOOKUP($B125,Q3BaseShocks!BaseShockQ3_LR,MATCH(I$4,Q3BaseShocks!BaseShockQ3_CH,0),0)*I$183</f>
        <v>-52.5</v>
      </c>
      <c r="J125" s="58">
        <f ca="1">VLOOKUP($B125,Q3BaseShocks!BaseShockQ3_LR,MATCH(J$4,Q3BaseShocks!BaseShockQ3_CH,0),0)*J$183</f>
        <v>0</v>
      </c>
      <c r="K125" s="58">
        <f ca="1">VLOOKUP($B125,Q3BaseShocks!BaseShockQ3_LR,MATCH(K$4,Q3BaseShocks!BaseShockQ3_CH,0),0)*K$183</f>
        <v>-36</v>
      </c>
      <c r="L125" s="58">
        <f ca="1">VLOOKUP($B125,Q3BaseShocks!BaseShockQ3_LR,MATCH(L$4,Q3BaseShocks!BaseShockQ3_CH,0),0)*L$183</f>
        <v>-17.999999999999996</v>
      </c>
      <c r="M125" s="58">
        <f ca="1"/>
        <v>-18.968697362368264</v>
      </c>
      <c r="N125" s="64">
        <f ca="1"/>
        <v>-84.049044615455713</v>
      </c>
      <c r="O125" s="64">
        <f ca="1"/>
        <v>0</v>
      </c>
      <c r="P125" s="64">
        <f ca="1"/>
        <v>0</v>
      </c>
      <c r="Q125" s="64">
        <f ca="1"/>
        <v>-1370.2737177637168</v>
      </c>
      <c r="R125" s="60">
        <f t="shared" ca="1" si="7"/>
        <v>-1454.3227623791724</v>
      </c>
      <c r="S125" s="61">
        <f ca="1"/>
        <v>-1454.3227623791724</v>
      </c>
      <c r="T125" s="228" cm="1">
        <f t="array" aca="1" ref="T125" ca="1">IF(OR(N125:R125+D125:H125&lt;-0.01),1,0)</f>
        <v>0</v>
      </c>
    </row>
    <row r="126" spans="1:20" outlineLevel="1" x14ac:dyDescent="0.2">
      <c r="A126" s="47"/>
      <c r="B126" s="47" t="str">
        <f>'SAM and Preps'!B127</f>
        <v>cirst</v>
      </c>
      <c r="C126" s="47" t="str">
        <f>VLOOKUP(B126,Notes!$A$12:$B$206,2,0)</f>
        <v>Iron, steel products</v>
      </c>
      <c r="D126" s="57">
        <f>Q1Impacts!C127</f>
        <v>0</v>
      </c>
      <c r="E126" s="57">
        <f>Q1Impacts!D127</f>
        <v>0</v>
      </c>
      <c r="F126" s="57">
        <f>Q1Impacts!E127</f>
        <v>0</v>
      </c>
      <c r="G126" s="57">
        <f>Q1Impacts!F127</f>
        <v>104266.22068489504</v>
      </c>
      <c r="H126" s="57">
        <f t="shared" si="8"/>
        <v>104266.22068489504</v>
      </c>
      <c r="I126" s="58">
        <f ca="1">VLOOKUP($B126,Q3BaseShocks!BaseShockQ3_LR,MATCH(I$4,Q3BaseShocks!BaseShockQ3_CH,0),0)*I$183</f>
        <v>-52.5</v>
      </c>
      <c r="J126" s="58">
        <f ca="1">VLOOKUP($B126,Q3BaseShocks!BaseShockQ3_LR,MATCH(J$4,Q3BaseShocks!BaseShockQ3_CH,0),0)*J$183</f>
        <v>0</v>
      </c>
      <c r="K126" s="58">
        <f ca="1">VLOOKUP($B126,Q3BaseShocks!BaseShockQ3_LR,MATCH(K$4,Q3BaseShocks!BaseShockQ3_CH,0),0)*K$183</f>
        <v>-36</v>
      </c>
      <c r="L126" s="58">
        <f ca="1">VLOOKUP($B126,Q3BaseShocks!BaseShockQ3_LR,MATCH(L$4,Q3BaseShocks!BaseShockQ3_CH,0),0)*L$183</f>
        <v>-17.999999999999996</v>
      </c>
      <c r="M126" s="58">
        <f ca="1"/>
        <v>-17.780347323570108</v>
      </c>
      <c r="N126" s="64">
        <f ca="1"/>
        <v>0</v>
      </c>
      <c r="O126" s="64">
        <f ca="1"/>
        <v>0</v>
      </c>
      <c r="P126" s="64">
        <f ca="1"/>
        <v>0</v>
      </c>
      <c r="Q126" s="64">
        <f ca="1"/>
        <v>-18767.919723281106</v>
      </c>
      <c r="R126" s="60">
        <f t="shared" ca="1" si="7"/>
        <v>-18767.919723281106</v>
      </c>
      <c r="S126" s="61">
        <f ca="1"/>
        <v>-18767.919723281106</v>
      </c>
      <c r="T126" s="228" cm="1">
        <f t="array" aca="1" ref="T126" ca="1">IF(OR(N126:R126+D126:H126&lt;-0.01),1,0)</f>
        <v>0</v>
      </c>
    </row>
    <row r="127" spans="1:20" outlineLevel="1" x14ac:dyDescent="0.2">
      <c r="A127" s="47"/>
      <c r="B127" s="47" t="str">
        <f>'SAM and Preps'!B128</f>
        <v>cnfme</v>
      </c>
      <c r="C127" s="47" t="str">
        <f>VLOOKUP(B127,Notes!$A$12:$B$206,2,0)</f>
        <v>Non-ferrous metals</v>
      </c>
      <c r="D127" s="57">
        <f>Q1Impacts!C128</f>
        <v>0</v>
      </c>
      <c r="E127" s="57">
        <f>Q1Impacts!D128</f>
        <v>0</v>
      </c>
      <c r="F127" s="57">
        <f>Q1Impacts!E128</f>
        <v>1616.2450215176889</v>
      </c>
      <c r="G127" s="57">
        <f>Q1Impacts!F128</f>
        <v>36047.031722453314</v>
      </c>
      <c r="H127" s="57">
        <f t="shared" si="8"/>
        <v>37663.276743971001</v>
      </c>
      <c r="I127" s="58">
        <f ca="1">VLOOKUP($B127,Q3BaseShocks!BaseShockQ3_LR,MATCH(I$4,Q3BaseShocks!BaseShockQ3_CH,0),0)*I$183</f>
        <v>-52.5</v>
      </c>
      <c r="J127" s="58">
        <f ca="1">VLOOKUP($B127,Q3BaseShocks!BaseShockQ3_LR,MATCH(J$4,Q3BaseShocks!BaseShockQ3_CH,0),0)*J$183</f>
        <v>0</v>
      </c>
      <c r="K127" s="58">
        <f ca="1">VLOOKUP($B127,Q3BaseShocks!BaseShockQ3_LR,MATCH(K$4,Q3BaseShocks!BaseShockQ3_CH,0),0)*K$183</f>
        <v>-36</v>
      </c>
      <c r="L127" s="58">
        <f ca="1">VLOOKUP($B127,Q3BaseShocks!BaseShockQ3_LR,MATCH(L$4,Q3BaseShocks!BaseShockQ3_CH,0),0)*L$183</f>
        <v>-17.999999999999996</v>
      </c>
      <c r="M127" s="58">
        <f ca="1"/>
        <v>-18.780401621169649</v>
      </c>
      <c r="N127" s="64">
        <f ca="1"/>
        <v>0</v>
      </c>
      <c r="O127" s="64">
        <f ca="1"/>
        <v>0</v>
      </c>
      <c r="P127" s="64">
        <f ca="1"/>
        <v>-581.84820774636796</v>
      </c>
      <c r="Q127" s="64">
        <f ca="1"/>
        <v>-6488.4657100415952</v>
      </c>
      <c r="R127" s="60">
        <f t="shared" ca="1" si="7"/>
        <v>-7070.313917787963</v>
      </c>
      <c r="S127" s="61">
        <f ca="1"/>
        <v>-7070.313917787963</v>
      </c>
      <c r="T127" s="228" cm="1">
        <f t="array" aca="1" ref="T127" ca="1">IF(OR(N127:R127+D127:H127&lt;-0.01),1,0)</f>
        <v>0</v>
      </c>
    </row>
    <row r="128" spans="1:20" outlineLevel="1" x14ac:dyDescent="0.2">
      <c r="A128" s="47"/>
      <c r="B128" s="47" t="str">
        <f>'SAM and Preps'!B129</f>
        <v>cstrm</v>
      </c>
      <c r="C128" s="47" t="str">
        <f>VLOOKUP(B128,Notes!$A$12:$B$206,2,0)</f>
        <v>Structural metal products</v>
      </c>
      <c r="D128" s="57">
        <f>Q1Impacts!C129</f>
        <v>0</v>
      </c>
      <c r="E128" s="57">
        <f>Q1Impacts!D129</f>
        <v>0</v>
      </c>
      <c r="F128" s="57">
        <f>Q1Impacts!E129</f>
        <v>2231.1128999548528</v>
      </c>
      <c r="G128" s="57">
        <f>Q1Impacts!F129</f>
        <v>7458.1284729673316</v>
      </c>
      <c r="H128" s="57">
        <f t="shared" si="8"/>
        <v>9689.2413729221844</v>
      </c>
      <c r="I128" s="58">
        <f ca="1">VLOOKUP($B128,Q3BaseShocks!BaseShockQ3_LR,MATCH(I$4,Q3BaseShocks!BaseShockQ3_CH,0),0)*I$183</f>
        <v>-52.5</v>
      </c>
      <c r="J128" s="58">
        <f ca="1">VLOOKUP($B128,Q3BaseShocks!BaseShockQ3_LR,MATCH(J$4,Q3BaseShocks!BaseShockQ3_CH,0),0)*J$183</f>
        <v>0</v>
      </c>
      <c r="K128" s="58">
        <f ca="1">VLOOKUP($B128,Q3BaseShocks!BaseShockQ3_LR,MATCH(K$4,Q3BaseShocks!BaseShockQ3_CH,0),0)*K$183</f>
        <v>-36</v>
      </c>
      <c r="L128" s="58">
        <f ca="1">VLOOKUP($B128,Q3BaseShocks!BaseShockQ3_LR,MATCH(L$4,Q3BaseShocks!BaseShockQ3_CH,0),0)*L$183</f>
        <v>-17.999999999999996</v>
      </c>
      <c r="M128" s="58">
        <f ca="1"/>
        <v>-21.99080299528201</v>
      </c>
      <c r="N128" s="64">
        <f ca="1"/>
        <v>0</v>
      </c>
      <c r="O128" s="64">
        <f ca="1"/>
        <v>0</v>
      </c>
      <c r="P128" s="64">
        <f ca="1"/>
        <v>-803.200643983747</v>
      </c>
      <c r="Q128" s="64">
        <f ca="1"/>
        <v>-1342.4631251341195</v>
      </c>
      <c r="R128" s="60">
        <f t="shared" ca="1" si="7"/>
        <v>-2145.6637691178667</v>
      </c>
      <c r="S128" s="61">
        <f ca="1"/>
        <v>-2145.6637691178667</v>
      </c>
      <c r="T128" s="228" cm="1">
        <f t="array" aca="1" ref="T128" ca="1">IF(OR(N128:R128+D128:H128&lt;-0.01),1,0)</f>
        <v>0</v>
      </c>
    </row>
    <row r="129" spans="1:20" outlineLevel="1" x14ac:dyDescent="0.2">
      <c r="A129" s="47"/>
      <c r="B129" s="47" t="str">
        <f>'SAM and Preps'!B130</f>
        <v>ctank</v>
      </c>
      <c r="C129" s="47" t="str">
        <f>VLOOKUP(B129,Notes!$A$12:$B$206,2,0)</f>
        <v>Tanks, reservoirs</v>
      </c>
      <c r="D129" s="57">
        <f>Q1Impacts!C130</f>
        <v>0</v>
      </c>
      <c r="E129" s="57">
        <f>Q1Impacts!D130</f>
        <v>0</v>
      </c>
      <c r="F129" s="57">
        <f>Q1Impacts!E130</f>
        <v>1163.2178214056119</v>
      </c>
      <c r="G129" s="57">
        <f>Q1Impacts!F130</f>
        <v>468.2004225145879</v>
      </c>
      <c r="H129" s="57">
        <f t="shared" si="8"/>
        <v>1631.4182439201998</v>
      </c>
      <c r="I129" s="58">
        <f ca="1">VLOOKUP($B129,Q3BaseShocks!BaseShockQ3_LR,MATCH(I$4,Q3BaseShocks!BaseShockQ3_CH,0),0)*I$183</f>
        <v>-52.5</v>
      </c>
      <c r="J129" s="58">
        <f ca="1">VLOOKUP($B129,Q3BaseShocks!BaseShockQ3_LR,MATCH(J$4,Q3BaseShocks!BaseShockQ3_CH,0),0)*J$183</f>
        <v>0</v>
      </c>
      <c r="K129" s="58">
        <f ca="1">VLOOKUP($B129,Q3BaseShocks!BaseShockQ3_LR,MATCH(K$4,Q3BaseShocks!BaseShockQ3_CH,0),0)*K$183</f>
        <v>-36</v>
      </c>
      <c r="L129" s="58">
        <f ca="1">VLOOKUP($B129,Q3BaseShocks!BaseShockQ3_LR,MATCH(L$4,Q3BaseShocks!BaseShockQ3_CH,0),0)*L$183</f>
        <v>-17.999999999999996</v>
      </c>
      <c r="M129" s="58">
        <f ca="1"/>
        <v>-28.419250744782644</v>
      </c>
      <c r="N129" s="64">
        <f ca="1"/>
        <v>0</v>
      </c>
      <c r="O129" s="64">
        <f ca="1"/>
        <v>0</v>
      </c>
      <c r="P129" s="64">
        <f ca="1"/>
        <v>-418.75841570602023</v>
      </c>
      <c r="Q129" s="64">
        <f ca="1"/>
        <v>-84.276076052625811</v>
      </c>
      <c r="R129" s="60">
        <f t="shared" ca="1" si="7"/>
        <v>-503.03449175864603</v>
      </c>
      <c r="S129" s="61">
        <f ca="1"/>
        <v>-503.03449175864603</v>
      </c>
      <c r="T129" s="228" cm="1">
        <f t="array" aca="1" ref="T129" ca="1">IF(OR(N129:R129+D129:H129&lt;-0.01),1,0)</f>
        <v>0</v>
      </c>
    </row>
    <row r="130" spans="1:20" outlineLevel="1" x14ac:dyDescent="0.2">
      <c r="A130" s="47"/>
      <c r="B130" s="47" t="str">
        <f>'SAM and Preps'!B131</f>
        <v>cofbm</v>
      </c>
      <c r="C130" s="47" t="str">
        <f>VLOOKUP(B130,Notes!$A$12:$B$206,2,0)</f>
        <v xml:space="preserve">Other fabricated metal </v>
      </c>
      <c r="D130" s="57">
        <f>Q1Impacts!C131</f>
        <v>5154.6380363886938</v>
      </c>
      <c r="E130" s="57">
        <f>Q1Impacts!D131</f>
        <v>0</v>
      </c>
      <c r="F130" s="57">
        <f>Q1Impacts!E131</f>
        <v>74.735805087617678</v>
      </c>
      <c r="G130" s="57">
        <f>Q1Impacts!F131</f>
        <v>12807.346617913918</v>
      </c>
      <c r="H130" s="57">
        <f t="shared" si="8"/>
        <v>18036.720459390228</v>
      </c>
      <c r="I130" s="58">
        <f ca="1">VLOOKUP($B130,Q3BaseShocks!BaseShockQ3_LR,MATCH(I$4,Q3BaseShocks!BaseShockQ3_CH,0),0)*I$183</f>
        <v>-52.5</v>
      </c>
      <c r="J130" s="58">
        <f ca="1">VLOOKUP($B130,Q3BaseShocks!BaseShockQ3_LR,MATCH(J$4,Q3BaseShocks!BaseShockQ3_CH,0),0)*J$183</f>
        <v>0</v>
      </c>
      <c r="K130" s="58">
        <f ca="1">VLOOKUP($B130,Q3BaseShocks!BaseShockQ3_LR,MATCH(K$4,Q3BaseShocks!BaseShockQ3_CH,0),0)*K$183</f>
        <v>-36</v>
      </c>
      <c r="L130" s="58">
        <f ca="1">VLOOKUP($B130,Q3BaseShocks!BaseShockQ3_LR,MATCH(L$4,Q3BaseShocks!BaseShockQ3_CH,0),0)*L$183</f>
        <v>-17.999999999999996</v>
      </c>
      <c r="M130" s="58">
        <f ca="1"/>
        <v>-27.956400733508445</v>
      </c>
      <c r="N130" s="64">
        <f ca="1"/>
        <v>-2706.1849691040643</v>
      </c>
      <c r="O130" s="64">
        <f ca="1"/>
        <v>0</v>
      </c>
      <c r="P130" s="64">
        <f ca="1"/>
        <v>-26.904889831542363</v>
      </c>
      <c r="Q130" s="64">
        <f ca="1"/>
        <v>-2305.3223912245048</v>
      </c>
      <c r="R130" s="60">
        <f t="shared" ca="1" si="7"/>
        <v>-5038.4122501601114</v>
      </c>
      <c r="S130" s="61">
        <f ca="1"/>
        <v>-5038.4122501601114</v>
      </c>
      <c r="T130" s="228" cm="1">
        <f t="array" aca="1" ref="T130" ca="1">IF(OR(N130:R130+D130:H130&lt;-0.01),1,0)</f>
        <v>0</v>
      </c>
    </row>
    <row r="131" spans="1:20" outlineLevel="1" x14ac:dyDescent="0.2">
      <c r="A131" s="47"/>
      <c r="B131" s="47" t="str">
        <f>'SAM and Preps'!B132</f>
        <v>cengt</v>
      </c>
      <c r="C131" s="47" t="str">
        <f>VLOOKUP(B131,Notes!$A$12:$B$206,2,0)</f>
        <v>Engines, turbines</v>
      </c>
      <c r="D131" s="57">
        <f>Q1Impacts!C132</f>
        <v>0</v>
      </c>
      <c r="E131" s="57">
        <f>Q1Impacts!D132</f>
        <v>0</v>
      </c>
      <c r="F131" s="57">
        <f>Q1Impacts!E132</f>
        <v>19021.258725817421</v>
      </c>
      <c r="G131" s="57">
        <f>Q1Impacts!F132</f>
        <v>9450.8778594501418</v>
      </c>
      <c r="H131" s="57">
        <f t="shared" si="8"/>
        <v>28472.136585267563</v>
      </c>
      <c r="I131" s="58">
        <f ca="1">VLOOKUP($B131,Q3BaseShocks!BaseShockQ3_LR,MATCH(I$4,Q3BaseShocks!BaseShockQ3_CH,0),0)*I$183</f>
        <v>-52.5</v>
      </c>
      <c r="J131" s="58">
        <f ca="1">VLOOKUP($B131,Q3BaseShocks!BaseShockQ3_LR,MATCH(J$4,Q3BaseShocks!BaseShockQ3_CH,0),0)*J$183</f>
        <v>0</v>
      </c>
      <c r="K131" s="58">
        <f ca="1">VLOOKUP($B131,Q3BaseShocks!BaseShockQ3_LR,MATCH(K$4,Q3BaseShocks!BaseShockQ3_CH,0),0)*K$183</f>
        <v>-36</v>
      </c>
      <c r="L131" s="58">
        <f ca="1">VLOOKUP($B131,Q3BaseShocks!BaseShockQ3_LR,MATCH(L$4,Q3BaseShocks!BaseShockQ3_CH,0),0)*L$183</f>
        <v>-17.999999999999996</v>
      </c>
      <c r="M131" s="58">
        <f ca="1"/>
        <v>-40.315225657060026</v>
      </c>
      <c r="N131" s="64">
        <f ca="1"/>
        <v>0</v>
      </c>
      <c r="O131" s="64">
        <f ca="1"/>
        <v>0</v>
      </c>
      <c r="P131" s="64">
        <f ca="1"/>
        <v>-6847.6531412942713</v>
      </c>
      <c r="Q131" s="64">
        <f ca="1"/>
        <v>-1701.1580147010252</v>
      </c>
      <c r="R131" s="60">
        <f t="shared" ca="1" si="7"/>
        <v>-8548.8111559952958</v>
      </c>
      <c r="S131" s="61">
        <f ca="1"/>
        <v>-8548.8111559952958</v>
      </c>
      <c r="T131" s="228" cm="1">
        <f t="array" aca="1" ref="T131" ca="1">IF(OR(N131:R131+D131:H131&lt;-0.01),1,0)</f>
        <v>0</v>
      </c>
    </row>
    <row r="132" spans="1:20" outlineLevel="1" x14ac:dyDescent="0.2">
      <c r="A132" s="47"/>
      <c r="B132" s="47" t="str">
        <f>'SAM and Preps'!B133</f>
        <v>cpump</v>
      </c>
      <c r="C132" s="47" t="str">
        <f>VLOOKUP(B132,Notes!$A$12:$B$206,2,0)</f>
        <v>Pumps, compressors</v>
      </c>
      <c r="D132" s="57">
        <f>Q1Impacts!C133</f>
        <v>413.78358163040878</v>
      </c>
      <c r="E132" s="57">
        <f>Q1Impacts!D133</f>
        <v>0</v>
      </c>
      <c r="F132" s="57">
        <f>Q1Impacts!E133</f>
        <v>11847.009182061998</v>
      </c>
      <c r="G132" s="57">
        <f>Q1Impacts!F133</f>
        <v>4719.0899529487451</v>
      </c>
      <c r="H132" s="57">
        <f t="shared" si="8"/>
        <v>16979.88271664115</v>
      </c>
      <c r="I132" s="58">
        <f ca="1">VLOOKUP($B132,Q3BaseShocks!BaseShockQ3_LR,MATCH(I$4,Q3BaseShocks!BaseShockQ3_CH,0),0)*I$183</f>
        <v>-52.5</v>
      </c>
      <c r="J132" s="58">
        <f ca="1">VLOOKUP($B132,Q3BaseShocks!BaseShockQ3_LR,MATCH(J$4,Q3BaseShocks!BaseShockQ3_CH,0),0)*J$183</f>
        <v>0</v>
      </c>
      <c r="K132" s="58">
        <f ca="1">VLOOKUP($B132,Q3BaseShocks!BaseShockQ3_LR,MATCH(K$4,Q3BaseShocks!BaseShockQ3_CH,0),0)*K$183</f>
        <v>-36</v>
      </c>
      <c r="L132" s="58">
        <f ca="1">VLOOKUP($B132,Q3BaseShocks!BaseShockQ3_LR,MATCH(L$4,Q3BaseShocks!BaseShockQ3_CH,0),0)*L$183</f>
        <v>-17.999999999999996</v>
      </c>
      <c r="M132" s="58">
        <f ca="1"/>
        <v>-31.292888064483829</v>
      </c>
      <c r="N132" s="64">
        <f ca="1"/>
        <v>-217.23638035596463</v>
      </c>
      <c r="O132" s="64">
        <f ca="1"/>
        <v>0</v>
      </c>
      <c r="P132" s="64">
        <f ca="1"/>
        <v>-4264.9233055423192</v>
      </c>
      <c r="Q132" s="64">
        <f ca="1"/>
        <v>-849.43619153077395</v>
      </c>
      <c r="R132" s="60">
        <f t="shared" ca="1" si="7"/>
        <v>-5331.5958774290575</v>
      </c>
      <c r="S132" s="61">
        <f ca="1"/>
        <v>-5331.5958774290575</v>
      </c>
      <c r="T132" s="228" cm="1">
        <f t="array" aca="1" ref="T132" ca="1">IF(OR(N132:R132+D132:H132&lt;-0.01),1,0)</f>
        <v>0</v>
      </c>
    </row>
    <row r="133" spans="1:20" outlineLevel="1" x14ac:dyDescent="0.2">
      <c r="A133" s="47"/>
      <c r="B133" s="47" t="str">
        <f>'SAM and Preps'!B134</f>
        <v>cgear</v>
      </c>
      <c r="C133" s="47" t="str">
        <f>VLOOKUP(B133,Notes!$A$12:$B$206,2,0)</f>
        <v>Bearings, gears</v>
      </c>
      <c r="D133" s="57">
        <f>Q1Impacts!C134</f>
        <v>0</v>
      </c>
      <c r="E133" s="57">
        <f>Q1Impacts!D134</f>
        <v>0</v>
      </c>
      <c r="F133" s="57">
        <f>Q1Impacts!E134</f>
        <v>2247.7351682334079</v>
      </c>
      <c r="G133" s="57">
        <f>Q1Impacts!F134</f>
        <v>5123.173527336091</v>
      </c>
      <c r="H133" s="57">
        <f t="shared" si="8"/>
        <v>7370.9086955694984</v>
      </c>
      <c r="I133" s="58">
        <f ca="1">VLOOKUP($B133,Q3BaseShocks!BaseShockQ3_LR,MATCH(I$4,Q3BaseShocks!BaseShockQ3_CH,0),0)*I$183</f>
        <v>-52.5</v>
      </c>
      <c r="J133" s="58">
        <f ca="1">VLOOKUP($B133,Q3BaseShocks!BaseShockQ3_LR,MATCH(J$4,Q3BaseShocks!BaseShockQ3_CH,0),0)*J$183</f>
        <v>0</v>
      </c>
      <c r="K133" s="58">
        <f ca="1">VLOOKUP($B133,Q3BaseShocks!BaseShockQ3_LR,MATCH(K$4,Q3BaseShocks!BaseShockQ3_CH,0),0)*K$183</f>
        <v>-36</v>
      </c>
      <c r="L133" s="58">
        <f ca="1">VLOOKUP($B133,Q3BaseShocks!BaseShockQ3_LR,MATCH(L$4,Q3BaseShocks!BaseShockQ3_CH,0),0)*L$183</f>
        <v>-17.999999999999996</v>
      </c>
      <c r="M133" s="58">
        <f ca="1"/>
        <v>-23.461300681593631</v>
      </c>
      <c r="N133" s="64">
        <f ca="1"/>
        <v>0</v>
      </c>
      <c r="O133" s="64">
        <f ca="1"/>
        <v>0</v>
      </c>
      <c r="P133" s="64">
        <f ca="1"/>
        <v>-809.18466056402679</v>
      </c>
      <c r="Q133" s="64">
        <f ca="1"/>
        <v>-922.1712349204962</v>
      </c>
      <c r="R133" s="60">
        <f t="shared" ca="1" si="7"/>
        <v>-1731.355895484523</v>
      </c>
      <c r="S133" s="61">
        <f ca="1"/>
        <v>-1731.355895484523</v>
      </c>
      <c r="T133" s="228" cm="1">
        <f t="array" aca="1" ref="T133" ca="1">IF(OR(N133:R133+D133:H133&lt;-0.01),1,0)</f>
        <v>0</v>
      </c>
    </row>
    <row r="134" spans="1:20" outlineLevel="1" x14ac:dyDescent="0.2">
      <c r="A134" s="47"/>
      <c r="B134" s="47" t="str">
        <f>'SAM and Preps'!B135</f>
        <v>clift</v>
      </c>
      <c r="C134" s="47" t="str">
        <f>VLOOKUP(B134,Notes!$A$12:$B$206,2,0)</f>
        <v>Lifting equipment</v>
      </c>
      <c r="D134" s="57">
        <f>Q1Impacts!C135</f>
        <v>0</v>
      </c>
      <c r="E134" s="57">
        <f>Q1Impacts!D135</f>
        <v>0</v>
      </c>
      <c r="F134" s="57">
        <f>Q1Impacts!E135</f>
        <v>4016.5415568887265</v>
      </c>
      <c r="G134" s="57">
        <f>Q1Impacts!F135</f>
        <v>3272.8559682847963</v>
      </c>
      <c r="H134" s="57">
        <f t="shared" si="8"/>
        <v>7289.3975251735228</v>
      </c>
      <c r="I134" s="58">
        <f ca="1">VLOOKUP($B134,Q3BaseShocks!BaseShockQ3_LR,MATCH(I$4,Q3BaseShocks!BaseShockQ3_CH,0),0)*I$183</f>
        <v>-52.5</v>
      </c>
      <c r="J134" s="58">
        <f ca="1">VLOOKUP($B134,Q3BaseShocks!BaseShockQ3_LR,MATCH(J$4,Q3BaseShocks!BaseShockQ3_CH,0),0)*J$183</f>
        <v>0</v>
      </c>
      <c r="K134" s="58">
        <f ca="1">VLOOKUP($B134,Q3BaseShocks!BaseShockQ3_LR,MATCH(K$4,Q3BaseShocks!BaseShockQ3_CH,0),0)*K$183</f>
        <v>-36</v>
      </c>
      <c r="L134" s="58">
        <f ca="1">VLOOKUP($B134,Q3BaseShocks!BaseShockQ3_LR,MATCH(L$4,Q3BaseShocks!BaseShockQ3_CH,0),0)*L$183</f>
        <v>-17.999999999999996</v>
      </c>
      <c r="M134" s="58">
        <f ca="1"/>
        <v>-27.172792220384714</v>
      </c>
      <c r="N134" s="64">
        <f ca="1"/>
        <v>0</v>
      </c>
      <c r="O134" s="64">
        <f ca="1"/>
        <v>0</v>
      </c>
      <c r="P134" s="64">
        <f ca="1"/>
        <v>-1445.9549604799415</v>
      </c>
      <c r="Q134" s="64">
        <f ca="1"/>
        <v>-589.11407429126325</v>
      </c>
      <c r="R134" s="60">
        <f t="shared" ca="1" si="7"/>
        <v>-2035.0690347712048</v>
      </c>
      <c r="S134" s="61">
        <f ca="1"/>
        <v>-2035.0690347712048</v>
      </c>
      <c r="T134" s="228" cm="1">
        <f t="array" aca="1" ref="T134" ca="1">IF(OR(N134:R134+D134:H134&lt;-0.01),1,0)</f>
        <v>0</v>
      </c>
    </row>
    <row r="135" spans="1:20" outlineLevel="1" x14ac:dyDescent="0.2">
      <c r="A135" s="47"/>
      <c r="B135" s="47" t="str">
        <f>'SAM and Preps'!B136</f>
        <v>cgenm</v>
      </c>
      <c r="C135" s="47" t="str">
        <f>VLOOKUP(B135,Notes!$A$12:$B$206,2,0)</f>
        <v>General machinery</v>
      </c>
      <c r="D135" s="57">
        <f>Q1Impacts!C136</f>
        <v>414.87231771558015</v>
      </c>
      <c r="E135" s="57">
        <f>Q1Impacts!D136</f>
        <v>0</v>
      </c>
      <c r="F135" s="57">
        <f>Q1Impacts!E136</f>
        <v>12977.688294371559</v>
      </c>
      <c r="G135" s="57">
        <f>Q1Impacts!F136</f>
        <v>17737.823473910456</v>
      </c>
      <c r="H135" s="57">
        <f t="shared" ref="H135:H166" si="9">SUM(D135:G135)</f>
        <v>31130.384085997597</v>
      </c>
      <c r="I135" s="58">
        <f ca="1">VLOOKUP($B135,Q3BaseShocks!BaseShockQ3_LR,MATCH(I$4,Q3BaseShocks!BaseShockQ3_CH,0),0)*I$183</f>
        <v>-52.5</v>
      </c>
      <c r="J135" s="58">
        <f ca="1">VLOOKUP($B135,Q3BaseShocks!BaseShockQ3_LR,MATCH(J$4,Q3BaseShocks!BaseShockQ3_CH,0),0)*J$183</f>
        <v>0</v>
      </c>
      <c r="K135" s="58">
        <f ca="1">VLOOKUP($B135,Q3BaseShocks!BaseShockQ3_LR,MATCH(K$4,Q3BaseShocks!BaseShockQ3_CH,0),0)*K$183</f>
        <v>-36</v>
      </c>
      <c r="L135" s="58">
        <f ca="1">VLOOKUP($B135,Q3BaseShocks!BaseShockQ3_LR,MATCH(L$4,Q3BaseShocks!BaseShockQ3_CH,0),0)*L$183</f>
        <v>-17.999999999999996</v>
      </c>
      <c r="M135" s="58">
        <f ca="1"/>
        <v>-25.952781732316328</v>
      </c>
      <c r="N135" s="64">
        <f ca="1"/>
        <v>-217.80796680067959</v>
      </c>
      <c r="O135" s="64">
        <f ca="1"/>
        <v>0</v>
      </c>
      <c r="P135" s="64">
        <f ca="1"/>
        <v>-4671.9677859737612</v>
      </c>
      <c r="Q135" s="64">
        <f ca="1"/>
        <v>-3192.8082253038815</v>
      </c>
      <c r="R135" s="60">
        <f t="shared" ref="R135:R179" ca="1" si="10">SUM(N135:Q135)</f>
        <v>-8082.5839780783226</v>
      </c>
      <c r="S135" s="61">
        <f ca="1"/>
        <v>-8082.5839780783226</v>
      </c>
      <c r="T135" s="228" cm="1">
        <f t="array" aca="1" ref="T135" ca="1">IF(OR(N135:R135+D135:H135&lt;-0.01),1,0)</f>
        <v>0</v>
      </c>
    </row>
    <row r="136" spans="1:20" outlineLevel="1" x14ac:dyDescent="0.2">
      <c r="A136" s="47"/>
      <c r="B136" s="47" t="str">
        <f>'SAM and Preps'!B137</f>
        <v>cspcm</v>
      </c>
      <c r="C136" s="47" t="str">
        <f>VLOOKUP(B136,Notes!$A$12:$B$206,2,0)</f>
        <v>Special machinery</v>
      </c>
      <c r="D136" s="57">
        <f>Q1Impacts!C137</f>
        <v>1009.9321729421947</v>
      </c>
      <c r="E136" s="57">
        <f>Q1Impacts!D137</f>
        <v>0</v>
      </c>
      <c r="F136" s="57">
        <f>Q1Impacts!E137</f>
        <v>84311.532812867707</v>
      </c>
      <c r="G136" s="57">
        <f>Q1Impacts!F137</f>
        <v>8721.3091634990196</v>
      </c>
      <c r="H136" s="57">
        <f t="shared" si="9"/>
        <v>94042.774149308912</v>
      </c>
      <c r="I136" s="58">
        <f ca="1">VLOOKUP($B136,Q3BaseShocks!BaseShockQ3_LR,MATCH(I$4,Q3BaseShocks!BaseShockQ3_CH,0),0)*I$183</f>
        <v>-52.5</v>
      </c>
      <c r="J136" s="58">
        <f ca="1">VLOOKUP($B136,Q3BaseShocks!BaseShockQ3_LR,MATCH(J$4,Q3BaseShocks!BaseShockQ3_CH,0),0)*J$183</f>
        <v>0</v>
      </c>
      <c r="K136" s="58">
        <f ca="1">VLOOKUP($B136,Q3BaseShocks!BaseShockQ3_LR,MATCH(K$4,Q3BaseShocks!BaseShockQ3_CH,0),0)*K$183</f>
        <v>-36</v>
      </c>
      <c r="L136" s="58">
        <f ca="1">VLOOKUP($B136,Q3BaseShocks!BaseShockQ3_LR,MATCH(L$4,Q3BaseShocks!BaseShockQ3_CH,0),0)*L$183</f>
        <v>-17.999999999999996</v>
      </c>
      <c r="M136" s="58">
        <f ca="1"/>
        <v>-34.503825973451761</v>
      </c>
      <c r="N136" s="64">
        <f ca="1"/>
        <v>-530.21439079465222</v>
      </c>
      <c r="O136" s="64">
        <f ca="1"/>
        <v>0</v>
      </c>
      <c r="P136" s="64">
        <f ca="1"/>
        <v>-30352.151812632372</v>
      </c>
      <c r="Q136" s="64">
        <f ca="1"/>
        <v>-1569.8356494298232</v>
      </c>
      <c r="R136" s="60">
        <f t="shared" ca="1" si="10"/>
        <v>-32452.201852856848</v>
      </c>
      <c r="S136" s="61">
        <f ca="1"/>
        <v>-32452.201852856848</v>
      </c>
      <c r="T136" s="228" cm="1">
        <f t="array" aca="1" ref="T136" ca="1">IF(OR(N136:R136+D136:H136&lt;-0.01),1,0)</f>
        <v>0</v>
      </c>
    </row>
    <row r="137" spans="1:20" outlineLevel="1" x14ac:dyDescent="0.2">
      <c r="A137" s="47"/>
      <c r="B137" s="47" t="str">
        <f>'SAM and Preps'!B138</f>
        <v>cdoma</v>
      </c>
      <c r="C137" s="47" t="str">
        <f>VLOOKUP(B137,Notes!$A$12:$B$206,2,0)</f>
        <v>Domestic appliances</v>
      </c>
      <c r="D137" s="57">
        <f>Q1Impacts!C138</f>
        <v>10589.371254685149</v>
      </c>
      <c r="E137" s="57">
        <f>Q1Impacts!D138</f>
        <v>0</v>
      </c>
      <c r="F137" s="57">
        <f>Q1Impacts!E138</f>
        <v>4839.784617481343</v>
      </c>
      <c r="G137" s="57">
        <f>Q1Impacts!F138</f>
        <v>1655.1988442479969</v>
      </c>
      <c r="H137" s="57">
        <f t="shared" si="9"/>
        <v>17084.354716414487</v>
      </c>
      <c r="I137" s="58">
        <f ca="1">VLOOKUP($B137,Q3BaseShocks!BaseShockQ3_LR,MATCH(I$4,Q3BaseShocks!BaseShockQ3_CH,0),0)*I$183</f>
        <v>-42</v>
      </c>
      <c r="J137" s="58">
        <f ca="1">VLOOKUP($B137,Q3BaseShocks!BaseShockQ3_LR,MATCH(J$4,Q3BaseShocks!BaseShockQ3_CH,0),0)*J$183</f>
        <v>0</v>
      </c>
      <c r="K137" s="58">
        <f ca="1">VLOOKUP($B137,Q3BaseShocks!BaseShockQ3_LR,MATCH(K$4,Q3BaseShocks!BaseShockQ3_CH,0),0)*K$183</f>
        <v>-36</v>
      </c>
      <c r="L137" s="58">
        <f ca="1">VLOOKUP($B137,Q3BaseShocks!BaseShockQ3_LR,MATCH(L$4,Q3BaseShocks!BaseShockQ3_CH,0),0)*L$183</f>
        <v>-17.999999999999996</v>
      </c>
      <c r="M137" s="58">
        <f ca="1"/>
        <v>-38.004331056245562</v>
      </c>
      <c r="N137" s="64">
        <f ca="1"/>
        <v>-4447.5359269677629</v>
      </c>
      <c r="O137" s="64">
        <f ca="1"/>
        <v>0</v>
      </c>
      <c r="P137" s="64">
        <f ca="1"/>
        <v>-1742.3224622932835</v>
      </c>
      <c r="Q137" s="64">
        <f ca="1"/>
        <v>-297.93579196463941</v>
      </c>
      <c r="R137" s="60">
        <f t="shared" ca="1" si="10"/>
        <v>-6487.794181225685</v>
      </c>
      <c r="S137" s="61">
        <f ca="1"/>
        <v>-6487.794181225685</v>
      </c>
      <c r="T137" s="228" cm="1">
        <f t="array" aca="1" ref="T137" ca="1">IF(OR(N137:R137+D137:H137&lt;-0.01),1,0)</f>
        <v>0</v>
      </c>
    </row>
    <row r="138" spans="1:20" outlineLevel="1" x14ac:dyDescent="0.2">
      <c r="A138" s="47"/>
      <c r="B138" s="47" t="str">
        <f>'SAM and Preps'!B139</f>
        <v>coffm</v>
      </c>
      <c r="C138" s="47" t="str">
        <f>VLOOKUP(B138,Notes!$A$12:$B$206,2,0)</f>
        <v>Office machinery</v>
      </c>
      <c r="D138" s="57">
        <f>Q1Impacts!C139</f>
        <v>6319.2105696311792</v>
      </c>
      <c r="E138" s="57">
        <f>Q1Impacts!D139</f>
        <v>0</v>
      </c>
      <c r="F138" s="57">
        <f>Q1Impacts!E139</f>
        <v>35948.848584368432</v>
      </c>
      <c r="G138" s="57">
        <f>Q1Impacts!F139</f>
        <v>4728.0958290197859</v>
      </c>
      <c r="H138" s="57">
        <f t="shared" si="9"/>
        <v>46996.154983019398</v>
      </c>
      <c r="I138" s="58">
        <f ca="1">VLOOKUP($B138,Q3BaseShocks!BaseShockQ3_LR,MATCH(I$4,Q3BaseShocks!BaseShockQ3_CH,0),0)*I$183</f>
        <v>-52.5</v>
      </c>
      <c r="J138" s="58">
        <f ca="1">VLOOKUP($B138,Q3BaseShocks!BaseShockQ3_LR,MATCH(J$4,Q3BaseShocks!BaseShockQ3_CH,0),0)*J$183</f>
        <v>0</v>
      </c>
      <c r="K138" s="58">
        <f ca="1">VLOOKUP($B138,Q3BaseShocks!BaseShockQ3_LR,MATCH(K$4,Q3BaseShocks!BaseShockQ3_CH,0),0)*K$183</f>
        <v>-36</v>
      </c>
      <c r="L138" s="58">
        <f ca="1">VLOOKUP($B138,Q3BaseShocks!BaseShockQ3_LR,MATCH(L$4,Q3BaseShocks!BaseShockQ3_CH,0),0)*L$183</f>
        <v>-17.999999999999996</v>
      </c>
      <c r="M138" s="58">
        <f ca="1"/>
        <v>-53.440713599246159</v>
      </c>
      <c r="N138" s="64">
        <f ca="1"/>
        <v>-3317.585549056369</v>
      </c>
      <c r="O138" s="64">
        <f ca="1"/>
        <v>0</v>
      </c>
      <c r="P138" s="64">
        <f ca="1"/>
        <v>-12941.585490372636</v>
      </c>
      <c r="Q138" s="64">
        <f ca="1"/>
        <v>-851.05724922356126</v>
      </c>
      <c r="R138" s="60">
        <f t="shared" ca="1" si="10"/>
        <v>-17110.228288652568</v>
      </c>
      <c r="S138" s="61">
        <f ca="1"/>
        <v>-17110.228288652568</v>
      </c>
      <c r="T138" s="228" cm="1">
        <f t="array" aca="1" ref="T138" ca="1">IF(OR(N138:R138+D138:H138&lt;-0.01),1,0)</f>
        <v>0</v>
      </c>
    </row>
    <row r="139" spans="1:20" outlineLevel="1" x14ac:dyDescent="0.2">
      <c r="A139" s="47"/>
      <c r="B139" s="47" t="str">
        <f>'SAM and Preps'!B140</f>
        <v>celcm</v>
      </c>
      <c r="C139" s="47" t="str">
        <f>VLOOKUP(B139,Notes!$A$12:$B$206,2,0)</f>
        <v>Electrical machinery</v>
      </c>
      <c r="D139" s="57">
        <f>Q1Impacts!C140</f>
        <v>2507.99964971905</v>
      </c>
      <c r="E139" s="57">
        <f>Q1Impacts!D140</f>
        <v>0</v>
      </c>
      <c r="F139" s="57">
        <f>Q1Impacts!E140</f>
        <v>40438.311034789549</v>
      </c>
      <c r="G139" s="57">
        <f>Q1Impacts!F140</f>
        <v>15344.519778023594</v>
      </c>
      <c r="H139" s="57">
        <f t="shared" si="9"/>
        <v>58290.830462532191</v>
      </c>
      <c r="I139" s="58">
        <f ca="1">VLOOKUP($B139,Q3BaseShocks!BaseShockQ3_LR,MATCH(I$4,Q3BaseShocks!BaseShockQ3_CH,0),0)*I$183</f>
        <v>-52.5</v>
      </c>
      <c r="J139" s="58">
        <f ca="1">VLOOKUP($B139,Q3BaseShocks!BaseShockQ3_LR,MATCH(J$4,Q3BaseShocks!BaseShockQ3_CH,0),0)*J$183</f>
        <v>0</v>
      </c>
      <c r="K139" s="58">
        <f ca="1">VLOOKUP($B139,Q3BaseShocks!BaseShockQ3_LR,MATCH(K$4,Q3BaseShocks!BaseShockQ3_CH,0),0)*K$183</f>
        <v>-36</v>
      </c>
      <c r="L139" s="58">
        <f ca="1">VLOOKUP($B139,Q3BaseShocks!BaseShockQ3_LR,MATCH(L$4,Q3BaseShocks!BaseShockQ3_CH,0),0)*L$183</f>
        <v>-17.999999999999996</v>
      </c>
      <c r="M139" s="58">
        <f ca="1"/>
        <v>-31.825585997869709</v>
      </c>
      <c r="N139" s="64">
        <f ca="1"/>
        <v>-1316.6998161025012</v>
      </c>
      <c r="O139" s="64">
        <f ca="1"/>
        <v>0</v>
      </c>
      <c r="P139" s="64">
        <f ca="1"/>
        <v>-14557.791972524237</v>
      </c>
      <c r="Q139" s="64">
        <f ca="1"/>
        <v>-2762.0135600442463</v>
      </c>
      <c r="R139" s="60">
        <f t="shared" ca="1" si="10"/>
        <v>-18636.505348670988</v>
      </c>
      <c r="S139" s="61">
        <f ca="1"/>
        <v>-18636.505348670988</v>
      </c>
      <c r="T139" s="228" cm="1">
        <f t="array" aca="1" ref="T139" ca="1">IF(OR(N139:R139+D139:H139&lt;-0.01),1,0)</f>
        <v>0</v>
      </c>
    </row>
    <row r="140" spans="1:20" outlineLevel="1" x14ac:dyDescent="0.2">
      <c r="A140" s="47"/>
      <c r="B140" s="47" t="str">
        <f>'SAM and Preps'!B141</f>
        <v>crdtv</v>
      </c>
      <c r="C140" s="47" t="str">
        <f>VLOOKUP(B140,Notes!$A$12:$B$206,2,0)</f>
        <v>Radio, television</v>
      </c>
      <c r="D140" s="57">
        <f>Q1Impacts!C141</f>
        <v>6450.2007804909799</v>
      </c>
      <c r="E140" s="57">
        <f>Q1Impacts!D141</f>
        <v>0</v>
      </c>
      <c r="F140" s="57">
        <f>Q1Impacts!E141</f>
        <v>2868.6351807442065</v>
      </c>
      <c r="G140" s="57">
        <f>Q1Impacts!F141</f>
        <v>5002.496826283701</v>
      </c>
      <c r="H140" s="57">
        <f t="shared" si="9"/>
        <v>14321.332787518888</v>
      </c>
      <c r="I140" s="58">
        <f ca="1">VLOOKUP($B140,Q3BaseShocks!BaseShockQ3_LR,MATCH(I$4,Q3BaseShocks!BaseShockQ3_CH,0),0)*I$183</f>
        <v>-42</v>
      </c>
      <c r="J140" s="58">
        <f ca="1">VLOOKUP($B140,Q3BaseShocks!BaseShockQ3_LR,MATCH(J$4,Q3BaseShocks!BaseShockQ3_CH,0),0)*J$183</f>
        <v>0</v>
      </c>
      <c r="K140" s="58">
        <f ca="1">VLOOKUP($B140,Q3BaseShocks!BaseShockQ3_LR,MATCH(K$4,Q3BaseShocks!BaseShockQ3_CH,0),0)*K$183</f>
        <v>-36</v>
      </c>
      <c r="L140" s="58">
        <f ca="1">VLOOKUP($B140,Q3BaseShocks!BaseShockQ3_LR,MATCH(L$4,Q3BaseShocks!BaseShockQ3_CH,0),0)*L$183</f>
        <v>-17.999999999999996</v>
      </c>
      <c r="M140" s="58">
        <f ca="1"/>
        <v>-32.422780775302392</v>
      </c>
      <c r="N140" s="64">
        <f ca="1"/>
        <v>-2709.0843278062116</v>
      </c>
      <c r="O140" s="64">
        <f ca="1"/>
        <v>0</v>
      </c>
      <c r="P140" s="64">
        <f ca="1"/>
        <v>-1032.7086650679144</v>
      </c>
      <c r="Q140" s="64">
        <f ca="1"/>
        <v>-900.44942873106606</v>
      </c>
      <c r="R140" s="60">
        <f t="shared" ca="1" si="10"/>
        <v>-4642.2424216051922</v>
      </c>
      <c r="S140" s="61">
        <f ca="1"/>
        <v>-4642.2424216051922</v>
      </c>
      <c r="T140" s="228" cm="1">
        <f t="array" aca="1" ref="T140" ca="1">IF(OR(N140:R140+D140:H140&lt;-0.01),1,0)</f>
        <v>0</v>
      </c>
    </row>
    <row r="141" spans="1:20" outlineLevel="1" x14ac:dyDescent="0.2">
      <c r="A141" s="47"/>
      <c r="B141" s="47" t="str">
        <f>'SAM and Preps'!B142</f>
        <v>cmeda</v>
      </c>
      <c r="C141" s="47" t="str">
        <f>VLOOKUP(B141,Notes!$A$12:$B$206,2,0)</f>
        <v>Medical appliances</v>
      </c>
      <c r="D141" s="57">
        <f>Q1Impacts!C142</f>
        <v>9297.4290531848455</v>
      </c>
      <c r="E141" s="57">
        <f>Q1Impacts!D142</f>
        <v>0</v>
      </c>
      <c r="F141" s="57">
        <f>Q1Impacts!E142</f>
        <v>27846.151039941229</v>
      </c>
      <c r="G141" s="57">
        <f>Q1Impacts!F142</f>
        <v>4411.0683676072231</v>
      </c>
      <c r="H141" s="57">
        <f t="shared" si="9"/>
        <v>41554.648460733297</v>
      </c>
      <c r="I141" s="58">
        <f ca="1">VLOOKUP($B141,Q3BaseShocks!BaseShockQ3_LR,MATCH(I$4,Q3BaseShocks!BaseShockQ3_CH,0),0)*I$183</f>
        <v>10</v>
      </c>
      <c r="J141" s="58">
        <f ca="1">VLOOKUP($B141,Q3BaseShocks!BaseShockQ3_LR,MATCH(J$4,Q3BaseShocks!BaseShockQ3_CH,0),0)*J$183</f>
        <v>0</v>
      </c>
      <c r="K141" s="58">
        <f ca="1">VLOOKUP($B141,Q3BaseShocks!BaseShockQ3_LR,MATCH(K$4,Q3BaseShocks!BaseShockQ3_CH,0),0)*K$183</f>
        <v>-31.2</v>
      </c>
      <c r="L141" s="58">
        <f ca="1">VLOOKUP($B141,Q3BaseShocks!BaseShockQ3_LR,MATCH(L$4,Q3BaseShocks!BaseShockQ3_CH,0),0)*L$183</f>
        <v>-9.5999999999999979</v>
      </c>
      <c r="M141" s="58">
        <f ca="1"/>
        <v>-19.610195363412007</v>
      </c>
      <c r="N141" s="64">
        <f ca="1"/>
        <v>929.74290531848465</v>
      </c>
      <c r="O141" s="64">
        <f ca="1"/>
        <v>0</v>
      </c>
      <c r="P141" s="64">
        <f ca="1"/>
        <v>-8687.9991244616631</v>
      </c>
      <c r="Q141" s="64">
        <f ca="1"/>
        <v>-423.4625632902933</v>
      </c>
      <c r="R141" s="60">
        <f t="shared" ca="1" si="10"/>
        <v>-8181.7187824334724</v>
      </c>
      <c r="S141" s="61">
        <f ca="1"/>
        <v>-8181.7187824334724</v>
      </c>
      <c r="T141" s="228" cm="1">
        <f t="array" aca="1" ref="T141" ca="1">IF(OR(N141:R141+D141:H141&lt;-0.01),1,0)</f>
        <v>0</v>
      </c>
    </row>
    <row r="142" spans="1:20" outlineLevel="1" x14ac:dyDescent="0.2">
      <c r="A142" s="47"/>
      <c r="B142" s="47" t="str">
        <f>'SAM and Preps'!B143</f>
        <v>cmtvp</v>
      </c>
      <c r="C142" s="47" t="str">
        <f>VLOOKUP(B142,Notes!$A$12:$B$206,2,0)</f>
        <v xml:space="preserve">Motor vehicles, parts </v>
      </c>
      <c r="D142" s="57">
        <f>Q1Impacts!C143</f>
        <v>106563.48703761221</v>
      </c>
      <c r="E142" s="57">
        <f>Q1Impacts!D143</f>
        <v>0</v>
      </c>
      <c r="F142" s="57">
        <f>Q1Impacts!E143</f>
        <v>124203.3363528737</v>
      </c>
      <c r="G142" s="57">
        <f>Q1Impacts!F143</f>
        <v>68563.399786204929</v>
      </c>
      <c r="H142" s="57">
        <f t="shared" si="9"/>
        <v>299330.22317669081</v>
      </c>
      <c r="I142" s="58">
        <f ca="1">VLOOKUP($B142,Q3BaseShocks!BaseShockQ3_LR,MATCH(I$4,Q3BaseShocks!BaseShockQ3_CH,0),0)*I$183</f>
        <v>-42</v>
      </c>
      <c r="J142" s="58">
        <f ca="1">VLOOKUP($B142,Q3BaseShocks!BaseShockQ3_LR,MATCH(J$4,Q3BaseShocks!BaseShockQ3_CH,0),0)*J$183</f>
        <v>0</v>
      </c>
      <c r="K142" s="58">
        <f ca="1">VLOOKUP($B142,Q3BaseShocks!BaseShockQ3_LR,MATCH(K$4,Q3BaseShocks!BaseShockQ3_CH,0),0)*K$183</f>
        <v>-36</v>
      </c>
      <c r="L142" s="58">
        <f ca="1">VLOOKUP($B142,Q3BaseShocks!BaseShockQ3_LR,MATCH(L$4,Q3BaseShocks!BaseShockQ3_CH,0),0)*L$183</f>
        <v>-17.999999999999996</v>
      </c>
      <c r="M142" s="58">
        <f ca="1"/>
        <v>-33.632862025115394</v>
      </c>
      <c r="N142" s="64">
        <f ca="1"/>
        <v>-44756.664555797128</v>
      </c>
      <c r="O142" s="64">
        <f ca="1"/>
        <v>0</v>
      </c>
      <c r="P142" s="64">
        <f ca="1"/>
        <v>-44713.201087034526</v>
      </c>
      <c r="Q142" s="64">
        <f ca="1"/>
        <v>-12341.411961516886</v>
      </c>
      <c r="R142" s="60">
        <f t="shared" ca="1" si="10"/>
        <v>-101811.27760434855</v>
      </c>
      <c r="S142" s="61">
        <f ca="1"/>
        <v>-101811.27760434855</v>
      </c>
      <c r="T142" s="228" cm="1">
        <f t="array" aca="1" ref="T142" ca="1">IF(OR(N142:R142+D142:H142&lt;-0.01),1,0)</f>
        <v>0</v>
      </c>
    </row>
    <row r="143" spans="1:20" outlineLevel="1" x14ac:dyDescent="0.2">
      <c r="A143" s="47"/>
      <c r="B143" s="47" t="str">
        <f>'SAM and Preps'!B144</f>
        <v>cship</v>
      </c>
      <c r="C143" s="47" t="str">
        <f>VLOOKUP(B143,Notes!$A$12:$B$206,2,0)</f>
        <v>Ships and boats</v>
      </c>
      <c r="D143" s="57">
        <f>Q1Impacts!C144</f>
        <v>676.9574250292037</v>
      </c>
      <c r="E143" s="57">
        <f>Q1Impacts!D144</f>
        <v>0</v>
      </c>
      <c r="F143" s="57">
        <f>Q1Impacts!E144</f>
        <v>15583.999349475404</v>
      </c>
      <c r="G143" s="57">
        <f>Q1Impacts!F144</f>
        <v>3466.8395224016544</v>
      </c>
      <c r="H143" s="57">
        <f t="shared" si="9"/>
        <v>19727.796296906261</v>
      </c>
      <c r="I143" s="58">
        <f ca="1">VLOOKUP($B143,Q3BaseShocks!BaseShockQ3_LR,MATCH(I$4,Q3BaseShocks!BaseShockQ3_CH,0),0)*I$183</f>
        <v>-52.5</v>
      </c>
      <c r="J143" s="58">
        <f ca="1">VLOOKUP($B143,Q3BaseShocks!BaseShockQ3_LR,MATCH(J$4,Q3BaseShocks!BaseShockQ3_CH,0),0)*J$183</f>
        <v>0</v>
      </c>
      <c r="K143" s="58">
        <f ca="1">VLOOKUP($B143,Q3BaseShocks!BaseShockQ3_LR,MATCH(K$4,Q3BaseShocks!BaseShockQ3_CH,0),0)*K$183</f>
        <v>-36</v>
      </c>
      <c r="L143" s="58">
        <f ca="1">VLOOKUP($B143,Q3BaseShocks!BaseShockQ3_LR,MATCH(L$4,Q3BaseShocks!BaseShockQ3_CH,0),0)*L$183</f>
        <v>-17.999999999999996</v>
      </c>
      <c r="M143" s="58">
        <f ca="1"/>
        <v>-33.402673485421914</v>
      </c>
      <c r="N143" s="64">
        <f ca="1"/>
        <v>-355.40264814033196</v>
      </c>
      <c r="O143" s="64">
        <f ca="1"/>
        <v>0</v>
      </c>
      <c r="P143" s="64">
        <f ca="1"/>
        <v>-5610.2397658111449</v>
      </c>
      <c r="Q143" s="64">
        <f ca="1"/>
        <v>-624.03111403229764</v>
      </c>
      <c r="R143" s="60">
        <f t="shared" ca="1" si="10"/>
        <v>-6589.673527983774</v>
      </c>
      <c r="S143" s="61">
        <f ca="1"/>
        <v>-6589.673527983774</v>
      </c>
      <c r="T143" s="228" cm="1">
        <f t="array" aca="1" ref="T143" ca="1">IF(OR(N143:R143+D143:H143&lt;-0.01),1,0)</f>
        <v>0</v>
      </c>
    </row>
    <row r="144" spans="1:20" outlineLevel="1" x14ac:dyDescent="0.2">
      <c r="A144" s="47"/>
      <c r="B144" s="47" t="str">
        <f>'SAM and Preps'!B145</f>
        <v>crail</v>
      </c>
      <c r="C144" s="47" t="str">
        <f>VLOOKUP(B144,Notes!$A$12:$B$206,2,0)</f>
        <v>Railway and trams</v>
      </c>
      <c r="D144" s="57">
        <f>Q1Impacts!C145</f>
        <v>0</v>
      </c>
      <c r="E144" s="57">
        <f>Q1Impacts!D145</f>
        <v>0</v>
      </c>
      <c r="F144" s="57">
        <f>Q1Impacts!E145</f>
        <v>3278.2849365949746</v>
      </c>
      <c r="G144" s="57">
        <f>Q1Impacts!F145</f>
        <v>1579.1161115363263</v>
      </c>
      <c r="H144" s="57">
        <f t="shared" si="9"/>
        <v>4857.4010481313007</v>
      </c>
      <c r="I144" s="58">
        <f ca="1">VLOOKUP($B144,Q3BaseShocks!BaseShockQ3_LR,MATCH(I$4,Q3BaseShocks!BaseShockQ3_CH,0),0)*I$183</f>
        <v>-52.5</v>
      </c>
      <c r="J144" s="58">
        <f ca="1">VLOOKUP($B144,Q3BaseShocks!BaseShockQ3_LR,MATCH(J$4,Q3BaseShocks!BaseShockQ3_CH,0),0)*J$183</f>
        <v>0</v>
      </c>
      <c r="K144" s="58">
        <f ca="1">VLOOKUP($B144,Q3BaseShocks!BaseShockQ3_LR,MATCH(K$4,Q3BaseShocks!BaseShockQ3_CH,0),0)*K$183</f>
        <v>-36</v>
      </c>
      <c r="L144" s="58">
        <f ca="1">VLOOKUP($B144,Q3BaseShocks!BaseShockQ3_LR,MATCH(L$4,Q3BaseShocks!BaseShockQ3_CH,0),0)*L$183</f>
        <v>-17.999999999999996</v>
      </c>
      <c r="M144" s="58">
        <f ca="1"/>
        <v>-30.159569373244036</v>
      </c>
      <c r="N144" s="64">
        <f ca="1"/>
        <v>0</v>
      </c>
      <c r="O144" s="64">
        <f ca="1"/>
        <v>0</v>
      </c>
      <c r="P144" s="64">
        <f ca="1"/>
        <v>-1180.1825771741908</v>
      </c>
      <c r="Q144" s="64">
        <f ca="1"/>
        <v>-284.24090007653871</v>
      </c>
      <c r="R144" s="60">
        <f t="shared" ca="1" si="10"/>
        <v>-1464.4234772507295</v>
      </c>
      <c r="S144" s="61">
        <f ca="1"/>
        <v>-1464.4234772507295</v>
      </c>
      <c r="T144" s="228" cm="1">
        <f t="array" aca="1" ref="T144" ca="1">IF(OR(N144:R144+D144:H144&lt;-0.01),1,0)</f>
        <v>0</v>
      </c>
    </row>
    <row r="145" spans="1:20" outlineLevel="1" x14ac:dyDescent="0.2">
      <c r="A145" s="47"/>
      <c r="B145" s="47" t="str">
        <f>'SAM and Preps'!B146</f>
        <v>cairc</v>
      </c>
      <c r="C145" s="47" t="str">
        <f>VLOOKUP(B145,Notes!$A$12:$B$206,2,0)</f>
        <v xml:space="preserve">Aircrafts </v>
      </c>
      <c r="D145" s="57">
        <f>Q1Impacts!C146</f>
        <v>0</v>
      </c>
      <c r="E145" s="57">
        <f>Q1Impacts!D146</f>
        <v>0</v>
      </c>
      <c r="F145" s="57">
        <f>Q1Impacts!E146</f>
        <v>6994.070920624441</v>
      </c>
      <c r="G145" s="57">
        <f>Q1Impacts!F146</f>
        <v>12969.537522841709</v>
      </c>
      <c r="H145" s="57">
        <f t="shared" si="9"/>
        <v>19963.60844346615</v>
      </c>
      <c r="I145" s="58">
        <f ca="1">VLOOKUP($B145,Q3BaseShocks!BaseShockQ3_LR,MATCH(I$4,Q3BaseShocks!BaseShockQ3_CH,0),0)*I$183</f>
        <v>-52.5</v>
      </c>
      <c r="J145" s="58">
        <f ca="1">VLOOKUP($B145,Q3BaseShocks!BaseShockQ3_LR,MATCH(J$4,Q3BaseShocks!BaseShockQ3_CH,0),0)*J$183</f>
        <v>0</v>
      </c>
      <c r="K145" s="58">
        <f ca="1">VLOOKUP($B145,Q3BaseShocks!BaseShockQ3_LR,MATCH(K$4,Q3BaseShocks!BaseShockQ3_CH,0),0)*K$183</f>
        <v>-36</v>
      </c>
      <c r="L145" s="58">
        <f ca="1">VLOOKUP($B145,Q3BaseShocks!BaseShockQ3_LR,MATCH(L$4,Q3BaseShocks!BaseShockQ3_CH,0),0)*L$183</f>
        <v>-17.999999999999996</v>
      </c>
      <c r="M145" s="58">
        <f ca="1"/>
        <v>-26.021130335081565</v>
      </c>
      <c r="N145" s="64">
        <f ca="1"/>
        <v>0</v>
      </c>
      <c r="O145" s="64">
        <f ca="1"/>
        <v>0</v>
      </c>
      <c r="P145" s="64">
        <f ca="1"/>
        <v>-2517.8655314247985</v>
      </c>
      <c r="Q145" s="64">
        <f ca="1"/>
        <v>-2334.516754111507</v>
      </c>
      <c r="R145" s="60">
        <f t="shared" ca="1" si="10"/>
        <v>-4852.3822855363051</v>
      </c>
      <c r="S145" s="61">
        <f ca="1"/>
        <v>-4852.3822855363051</v>
      </c>
      <c r="T145" s="228" cm="1">
        <f t="array" aca="1" ref="T145" ca="1">IF(OR(N145:R145+D145:H145&lt;-0.01),1,0)</f>
        <v>0</v>
      </c>
    </row>
    <row r="146" spans="1:20" outlineLevel="1" x14ac:dyDescent="0.2">
      <c r="A146" s="47"/>
      <c r="B146" s="47" t="str">
        <f>'SAM and Preps'!B147</f>
        <v>coteq</v>
      </c>
      <c r="C146" s="47" t="str">
        <f>VLOOKUP(B146,Notes!$A$12:$B$206,2,0)</f>
        <v>Other transport equipment</v>
      </c>
      <c r="D146" s="57">
        <f>Q1Impacts!C147</f>
        <v>1625.2536470633481</v>
      </c>
      <c r="E146" s="57">
        <f>Q1Impacts!D147</f>
        <v>0</v>
      </c>
      <c r="F146" s="57">
        <f>Q1Impacts!E147</f>
        <v>0</v>
      </c>
      <c r="G146" s="57">
        <f>Q1Impacts!F147</f>
        <v>282.22199549154408</v>
      </c>
      <c r="H146" s="57">
        <f t="shared" si="9"/>
        <v>1907.4756425548921</v>
      </c>
      <c r="I146" s="58">
        <f ca="1">VLOOKUP($B146,Q3BaseShocks!BaseShockQ3_LR,MATCH(I$4,Q3BaseShocks!BaseShockQ3_CH,0),0)*I$183</f>
        <v>-42</v>
      </c>
      <c r="J146" s="58">
        <f ca="1">VLOOKUP($B146,Q3BaseShocks!BaseShockQ3_LR,MATCH(J$4,Q3BaseShocks!BaseShockQ3_CH,0),0)*J$183</f>
        <v>0</v>
      </c>
      <c r="K146" s="58">
        <f ca="1">VLOOKUP($B146,Q3BaseShocks!BaseShockQ3_LR,MATCH(K$4,Q3BaseShocks!BaseShockQ3_CH,0),0)*K$183</f>
        <v>-36</v>
      </c>
      <c r="L146" s="58">
        <f ca="1">VLOOKUP($B146,Q3BaseShocks!BaseShockQ3_LR,MATCH(L$4,Q3BaseShocks!BaseShockQ3_CH,0),0)*L$183</f>
        <v>-17.999999999999996</v>
      </c>
      <c r="M146" s="58">
        <f ca="1"/>
        <v>-39.03603415869825</v>
      </c>
      <c r="N146" s="64">
        <f ca="1"/>
        <v>-682.60653176660617</v>
      </c>
      <c r="O146" s="64">
        <f ca="1"/>
        <v>0</v>
      </c>
      <c r="P146" s="64">
        <f ca="1"/>
        <v>0</v>
      </c>
      <c r="Q146" s="64">
        <f ca="1"/>
        <v>-50.799959188477928</v>
      </c>
      <c r="R146" s="60">
        <f t="shared" ca="1" si="10"/>
        <v>-733.40649095508411</v>
      </c>
      <c r="S146" s="61">
        <f ca="1"/>
        <v>-733.40649095508411</v>
      </c>
      <c r="T146" s="228" cm="1">
        <f t="array" aca="1" ref="T146" ca="1">IF(OR(N146:R146+D146:H146&lt;-0.01),1,0)</f>
        <v>0</v>
      </c>
    </row>
    <row r="147" spans="1:20" outlineLevel="1" x14ac:dyDescent="0.2">
      <c r="A147" s="47"/>
      <c r="B147" s="47" t="str">
        <f>'SAM and Preps'!B148</f>
        <v>ccnst</v>
      </c>
      <c r="C147" s="47" t="str">
        <f>VLOOKUP(B147,Notes!$A$12:$B$206,2,0)</f>
        <v>Construction</v>
      </c>
      <c r="D147" s="57">
        <f>Q1Impacts!C148</f>
        <v>0</v>
      </c>
      <c r="E147" s="57">
        <f>Q1Impacts!D148</f>
        <v>0</v>
      </c>
      <c r="F147" s="57">
        <f>Q1Impacts!E148</f>
        <v>183530.60164912924</v>
      </c>
      <c r="G147" s="57">
        <f>Q1Impacts!F148</f>
        <v>273.22159998498108</v>
      </c>
      <c r="H147" s="57">
        <f t="shared" si="9"/>
        <v>183803.82324911421</v>
      </c>
      <c r="I147" s="58">
        <f ca="1">VLOOKUP($B147,Q3BaseShocks!BaseShockQ3_LR,MATCH(I$4,Q3BaseShocks!BaseShockQ3_CH,0),0)*I$183</f>
        <v>-56</v>
      </c>
      <c r="J147" s="58">
        <f ca="1">VLOOKUP($B147,Q3BaseShocks!BaseShockQ3_LR,MATCH(J$4,Q3BaseShocks!BaseShockQ3_CH,0),0)*J$183</f>
        <v>0</v>
      </c>
      <c r="K147" s="58">
        <f ca="1">VLOOKUP($B147,Q3BaseShocks!BaseShockQ3_LR,MATCH(K$4,Q3BaseShocks!BaseShockQ3_CH,0),0)*K$183</f>
        <v>-38.4</v>
      </c>
      <c r="L147" s="58">
        <f ca="1">VLOOKUP($B147,Q3BaseShocks!BaseShockQ3_LR,MATCH(L$4,Q3BaseShocks!BaseShockQ3_CH,0),0)*L$183</f>
        <v>-19.199999999999996</v>
      </c>
      <c r="M147" s="58">
        <f ca="1"/>
        <v>-38.390988821981495</v>
      </c>
      <c r="N147" s="64">
        <f ca="1"/>
        <v>0</v>
      </c>
      <c r="O147" s="64">
        <f ca="1"/>
        <v>0</v>
      </c>
      <c r="P147" s="64">
        <f ca="1"/>
        <v>-70475.751033265624</v>
      </c>
      <c r="Q147" s="64">
        <f ca="1"/>
        <v>-52.458547197116353</v>
      </c>
      <c r="R147" s="60">
        <f t="shared" ca="1" si="10"/>
        <v>-70528.209580462746</v>
      </c>
      <c r="S147" s="61">
        <f ca="1"/>
        <v>-70528.209580462746</v>
      </c>
      <c r="T147" s="228" cm="1">
        <f t="array" aca="1" ref="T147" ca="1">IF(OR(N147:R147+D147:H147&lt;-0.01),1,0)</f>
        <v>0</v>
      </c>
    </row>
    <row r="148" spans="1:20" outlineLevel="1" x14ac:dyDescent="0.2">
      <c r="A148" s="47"/>
      <c r="B148" s="47" t="str">
        <f>'SAM and Preps'!B149</f>
        <v>ccsrv</v>
      </c>
      <c r="C148" s="47" t="str">
        <f>VLOOKUP(B148,Notes!$A$12:$B$206,2,0)</f>
        <v>Construction services</v>
      </c>
      <c r="D148" s="57">
        <f>Q1Impacts!C149</f>
        <v>3520.6639064283186</v>
      </c>
      <c r="E148" s="57">
        <f>Q1Impacts!D149</f>
        <v>0</v>
      </c>
      <c r="F148" s="57">
        <f>Q1Impacts!E149</f>
        <v>166673.12392239421</v>
      </c>
      <c r="G148" s="57">
        <f>Q1Impacts!F149</f>
        <v>847.68925279563734</v>
      </c>
      <c r="H148" s="57">
        <f t="shared" si="9"/>
        <v>171041.47708161818</v>
      </c>
      <c r="I148" s="58">
        <f ca="1">VLOOKUP($B148,Q3BaseShocks!BaseShockQ3_LR,MATCH(I$4,Q3BaseShocks!BaseShockQ3_CH,0),0)*I$183</f>
        <v>-56</v>
      </c>
      <c r="J148" s="58">
        <f ca="1">VLOOKUP($B148,Q3BaseShocks!BaseShockQ3_LR,MATCH(J$4,Q3BaseShocks!BaseShockQ3_CH,0),0)*J$183</f>
        <v>0</v>
      </c>
      <c r="K148" s="58">
        <f ca="1">VLOOKUP($B148,Q3BaseShocks!BaseShockQ3_LR,MATCH(K$4,Q3BaseShocks!BaseShockQ3_CH,0),0)*K$183</f>
        <v>-38.4</v>
      </c>
      <c r="L148" s="58">
        <f ca="1">VLOOKUP($B148,Q3BaseShocks!BaseShockQ3_LR,MATCH(L$4,Q3BaseShocks!BaseShockQ3_CH,0),0)*L$183</f>
        <v>-19.199999999999996</v>
      </c>
      <c r="M148" s="58">
        <f ca="1"/>
        <v>-38.689591367019212</v>
      </c>
      <c r="N148" s="64">
        <f ca="1"/>
        <v>-1971.5717875998587</v>
      </c>
      <c r="O148" s="64">
        <f ca="1"/>
        <v>0</v>
      </c>
      <c r="P148" s="64">
        <f ca="1"/>
        <v>-64002.479586199377</v>
      </c>
      <c r="Q148" s="64">
        <f ca="1"/>
        <v>-162.75633653676232</v>
      </c>
      <c r="R148" s="60">
        <f t="shared" ca="1" si="10"/>
        <v>-66136.807710335997</v>
      </c>
      <c r="S148" s="61">
        <f ca="1"/>
        <v>-66136.807710335997</v>
      </c>
      <c r="T148" s="228" cm="1">
        <f t="array" aca="1" ref="T148" ca="1">IF(OR(N148:R148+D148:H148&lt;-0.01),1,0)</f>
        <v>0</v>
      </c>
    </row>
    <row r="149" spans="1:20" outlineLevel="1" x14ac:dyDescent="0.2">
      <c r="A149" s="47"/>
      <c r="B149" s="47" t="str">
        <f>'SAM and Preps'!B150</f>
        <v>ctrad</v>
      </c>
      <c r="C149" s="47" t="str">
        <f>VLOOKUP(B149,Notes!$A$12:$B$206,2,0)</f>
        <v>Trade services</v>
      </c>
      <c r="D149" s="57">
        <f>Q1Impacts!C150</f>
        <v>0</v>
      </c>
      <c r="E149" s="57">
        <f>Q1Impacts!D150</f>
        <v>0</v>
      </c>
      <c r="F149" s="57">
        <f>Q1Impacts!E150</f>
        <v>0</v>
      </c>
      <c r="G149" s="57">
        <f>Q1Impacts!F150</f>
        <v>787.89511067582703</v>
      </c>
      <c r="H149" s="57">
        <f t="shared" si="9"/>
        <v>787.89511067582703</v>
      </c>
      <c r="I149" s="58">
        <f ca="1">VLOOKUP($B149,Q3BaseShocks!BaseShockQ3_LR,MATCH(I$4,Q3BaseShocks!BaseShockQ3_CH,0),0)*I$183</f>
        <v>-28</v>
      </c>
      <c r="J149" s="58">
        <f ca="1">VLOOKUP($B149,Q3BaseShocks!BaseShockQ3_LR,MATCH(J$4,Q3BaseShocks!BaseShockQ3_CH,0),0)*J$183</f>
        <v>0</v>
      </c>
      <c r="K149" s="58">
        <f ca="1">VLOOKUP($B149,Q3BaseShocks!BaseShockQ3_LR,MATCH(K$4,Q3BaseShocks!BaseShockQ3_CH,0),0)*K$183</f>
        <v>-31.2</v>
      </c>
      <c r="L149" s="58">
        <f ca="1">VLOOKUP($B149,Q3BaseShocks!BaseShockQ3_LR,MATCH(L$4,Q3BaseShocks!BaseShockQ3_CH,0),0)*L$183</f>
        <v>-9.5999999999999979</v>
      </c>
      <c r="M149" s="58">
        <f ca="1"/>
        <v>-10.583647327901316</v>
      </c>
      <c r="N149" s="64">
        <f ca="1"/>
        <v>0</v>
      </c>
      <c r="O149" s="64">
        <f ca="1"/>
        <v>0</v>
      </c>
      <c r="P149" s="64">
        <f ca="1"/>
        <v>0</v>
      </c>
      <c r="Q149" s="64">
        <f ca="1"/>
        <v>-75.637930624879374</v>
      </c>
      <c r="R149" s="60">
        <f t="shared" ca="1" si="10"/>
        <v>-75.637930624879374</v>
      </c>
      <c r="S149" s="61">
        <f ca="1"/>
        <v>-75.637930624879374</v>
      </c>
      <c r="T149" s="228" cm="1">
        <f t="array" aca="1" ref="T149" ca="1">IF(OR(N149:R149+D149:H149&lt;-0.01),1,0)</f>
        <v>0</v>
      </c>
    </row>
    <row r="150" spans="1:20" outlineLevel="1" x14ac:dyDescent="0.2">
      <c r="A150" s="47"/>
      <c r="B150" s="47" t="str">
        <f>'SAM and Preps'!B151</f>
        <v>cacco</v>
      </c>
      <c r="C150" s="47" t="str">
        <f>VLOOKUP(B150,Notes!$A$12:$B$206,2,0)</f>
        <v xml:space="preserve">Accommodation </v>
      </c>
      <c r="D150" s="57">
        <f>Q1Impacts!C151</f>
        <v>24911.096918348347</v>
      </c>
      <c r="E150" s="57">
        <f>Q1Impacts!D151</f>
        <v>0</v>
      </c>
      <c r="F150" s="57">
        <f>Q1Impacts!E151</f>
        <v>0</v>
      </c>
      <c r="G150" s="57">
        <f>Q1Impacts!F151</f>
        <v>12374.45898055504</v>
      </c>
      <c r="H150" s="57">
        <f t="shared" si="9"/>
        <v>37285.555898903389</v>
      </c>
      <c r="I150" s="58">
        <f ca="1">VLOOKUP($B150,Q3BaseShocks!BaseShockQ3_LR,MATCH(I$4,Q3BaseShocks!BaseShockQ3_CH,0),0)*I$183</f>
        <v>-51.8</v>
      </c>
      <c r="J150" s="58">
        <f ca="1">VLOOKUP($B150,Q3BaseShocks!BaseShockQ3_LR,MATCH(J$4,Q3BaseShocks!BaseShockQ3_CH,0),0)*J$183</f>
        <v>0</v>
      </c>
      <c r="K150" s="58">
        <f ca="1">VLOOKUP($B150,Q3BaseShocks!BaseShockQ3_LR,MATCH(K$4,Q3BaseShocks!BaseShockQ3_CH,0),0)*K$183</f>
        <v>-43.199999999999996</v>
      </c>
      <c r="L150" s="58">
        <f ca="1">VLOOKUP($B150,Q3BaseShocks!BaseShockQ3_LR,MATCH(L$4,Q3BaseShocks!BaseShockQ3_CH,0),0)*L$183</f>
        <v>-21.599999999999994</v>
      </c>
      <c r="M150" s="58">
        <f ca="1"/>
        <v>-41.880883579246948</v>
      </c>
      <c r="N150" s="64">
        <f ca="1"/>
        <v>-12903.948203704444</v>
      </c>
      <c r="O150" s="64">
        <f ca="1"/>
        <v>0</v>
      </c>
      <c r="P150" s="64">
        <f ca="1"/>
        <v>0</v>
      </c>
      <c r="Q150" s="64">
        <f ca="1"/>
        <v>-2672.8831397998879</v>
      </c>
      <c r="R150" s="60">
        <f t="shared" ca="1" si="10"/>
        <v>-15576.831343504331</v>
      </c>
      <c r="S150" s="61">
        <f ca="1"/>
        <v>-15576.831343504331</v>
      </c>
      <c r="T150" s="228" cm="1">
        <f t="array" aca="1" ref="T150" ca="1">IF(OR(N150:R150+D150:H150&lt;-0.01),1,0)</f>
        <v>0</v>
      </c>
    </row>
    <row r="151" spans="1:20" outlineLevel="1" x14ac:dyDescent="0.2">
      <c r="A151" s="47"/>
      <c r="B151" s="47" t="str">
        <f>'SAM and Preps'!B152</f>
        <v>ccats</v>
      </c>
      <c r="C151" s="47" t="str">
        <f>VLOOKUP(B151,Notes!$A$12:$B$206,2,0)</f>
        <v>Catering services</v>
      </c>
      <c r="D151" s="57">
        <f>Q1Impacts!C152</f>
        <v>50133.216142010424</v>
      </c>
      <c r="E151" s="57">
        <f>Q1Impacts!D152</f>
        <v>0</v>
      </c>
      <c r="F151" s="57">
        <f>Q1Impacts!E152</f>
        <v>0</v>
      </c>
      <c r="G151" s="57">
        <f>Q1Impacts!F152</f>
        <v>3395.2585411950008</v>
      </c>
      <c r="H151" s="57">
        <f t="shared" si="9"/>
        <v>53528.474683205422</v>
      </c>
      <c r="I151" s="58">
        <f ca="1">VLOOKUP($B151,Q3BaseShocks!BaseShockQ3_LR,MATCH(I$4,Q3BaseShocks!BaseShockQ3_CH,0),0)*I$183</f>
        <v>-51.099999999999994</v>
      </c>
      <c r="J151" s="58">
        <f ca="1">VLOOKUP($B151,Q3BaseShocks!BaseShockQ3_LR,MATCH(J$4,Q3BaseShocks!BaseShockQ3_CH,0),0)*J$183</f>
        <v>0</v>
      </c>
      <c r="K151" s="58">
        <f ca="1">VLOOKUP($B151,Q3BaseShocks!BaseShockQ3_LR,MATCH(K$4,Q3BaseShocks!BaseShockQ3_CH,0),0)*K$183</f>
        <v>-43.199999999999996</v>
      </c>
      <c r="L151" s="58">
        <f ca="1">VLOOKUP($B151,Q3BaseShocks!BaseShockQ3_LR,MATCH(L$4,Q3BaseShocks!BaseShockQ3_CH,0),0)*L$183</f>
        <v>-21.599999999999994</v>
      </c>
      <c r="M151" s="58">
        <f ca="1"/>
        <v>-49.319471466974406</v>
      </c>
      <c r="N151" s="64">
        <f ca="1"/>
        <v>-25618.07344856732</v>
      </c>
      <c r="O151" s="64">
        <f ca="1"/>
        <v>0</v>
      </c>
      <c r="P151" s="64">
        <f ca="1"/>
        <v>0</v>
      </c>
      <c r="Q151" s="64">
        <f ca="1"/>
        <v>-733.37584489812002</v>
      </c>
      <c r="R151" s="60">
        <f t="shared" ca="1" si="10"/>
        <v>-26351.449293465441</v>
      </c>
      <c r="S151" s="61">
        <f ca="1"/>
        <v>-26351.449293465441</v>
      </c>
      <c r="T151" s="228" cm="1">
        <f t="array" aca="1" ref="T151" ca="1">IF(OR(N151:R151+D151:H151&lt;-0.01),1,0)</f>
        <v>0</v>
      </c>
    </row>
    <row r="152" spans="1:20" outlineLevel="1" x14ac:dyDescent="0.2">
      <c r="A152" s="47"/>
      <c r="B152" s="47" t="str">
        <f>'SAM and Preps'!B153</f>
        <v>cptrp</v>
      </c>
      <c r="C152" s="47" t="str">
        <f>VLOOKUP(B152,Notes!$A$12:$B$206,2,0)</f>
        <v xml:space="preserve">Passenger transport </v>
      </c>
      <c r="D152" s="57">
        <f>Q1Impacts!C153</f>
        <v>119204.99288511279</v>
      </c>
      <c r="E152" s="57">
        <f>Q1Impacts!D153</f>
        <v>0</v>
      </c>
      <c r="F152" s="57">
        <f>Q1Impacts!E153</f>
        <v>0</v>
      </c>
      <c r="G152" s="57">
        <f>Q1Impacts!F153</f>
        <v>24908.353928978464</v>
      </c>
      <c r="H152" s="57">
        <f t="shared" si="9"/>
        <v>144113.34681409126</v>
      </c>
      <c r="I152" s="58">
        <f ca="1">VLOOKUP($B152,Q3BaseShocks!BaseShockQ3_LR,MATCH(I$4,Q3BaseShocks!BaseShockQ3_CH,0),0)*I$183</f>
        <v>-39.9</v>
      </c>
      <c r="J152" s="58">
        <f ca="1">VLOOKUP($B152,Q3BaseShocks!BaseShockQ3_LR,MATCH(J$4,Q3BaseShocks!BaseShockQ3_CH,0),0)*J$183</f>
        <v>0</v>
      </c>
      <c r="K152" s="58">
        <f ca="1">VLOOKUP($B152,Q3BaseShocks!BaseShockQ3_LR,MATCH(K$4,Q3BaseShocks!BaseShockQ3_CH,0),0)*K$183</f>
        <v>-31.2</v>
      </c>
      <c r="L152" s="58">
        <f ca="1">VLOOKUP($B152,Q3BaseShocks!BaseShockQ3_LR,MATCH(L$4,Q3BaseShocks!BaseShockQ3_CH,0),0)*L$183</f>
        <v>-15.599999999999994</v>
      </c>
      <c r="M152" s="58">
        <f ca="1"/>
        <v>-35.724650488488656</v>
      </c>
      <c r="N152" s="64">
        <f ca="1"/>
        <v>-47562.792161160003</v>
      </c>
      <c r="O152" s="64">
        <f ca="1"/>
        <v>0</v>
      </c>
      <c r="P152" s="64">
        <f ca="1"/>
        <v>0</v>
      </c>
      <c r="Q152" s="64">
        <f ca="1"/>
        <v>-3885.7032129206391</v>
      </c>
      <c r="R152" s="60">
        <f t="shared" ca="1" si="10"/>
        <v>-51448.495374080645</v>
      </c>
      <c r="S152" s="61">
        <f ca="1"/>
        <v>-51448.495374080645</v>
      </c>
      <c r="T152" s="228" cm="1">
        <f t="array" aca="1" ref="T152" ca="1">IF(OR(N152:R152+D152:H152&lt;-0.01),1,0)</f>
        <v>0</v>
      </c>
    </row>
    <row r="153" spans="1:20" outlineLevel="1" x14ac:dyDescent="0.2">
      <c r="A153" s="47"/>
      <c r="B153" s="47" t="str">
        <f>'SAM and Preps'!B154</f>
        <v>cftrp</v>
      </c>
      <c r="C153" s="47" t="str">
        <f>VLOOKUP(B153,Notes!$A$12:$B$206,2,0)</f>
        <v xml:space="preserve">Freight transport </v>
      </c>
      <c r="D153" s="57">
        <f>Q1Impacts!C154</f>
        <v>34161.667433467679</v>
      </c>
      <c r="E153" s="57">
        <f>Q1Impacts!D154</f>
        <v>0</v>
      </c>
      <c r="F153" s="57">
        <f>Q1Impacts!E154</f>
        <v>0</v>
      </c>
      <c r="G153" s="57">
        <f>Q1Impacts!F154</f>
        <v>4090.0560562974297</v>
      </c>
      <c r="H153" s="57">
        <f t="shared" si="9"/>
        <v>38251.723489765107</v>
      </c>
      <c r="I153" s="58">
        <f ca="1">VLOOKUP($B153,Q3BaseShocks!BaseShockQ3_LR,MATCH(I$4,Q3BaseShocks!BaseShockQ3_CH,0),0)*I$183</f>
        <v>-19.599999999999998</v>
      </c>
      <c r="J153" s="58">
        <f ca="1">VLOOKUP($B153,Q3BaseShocks!BaseShockQ3_LR,MATCH(J$4,Q3BaseShocks!BaseShockQ3_CH,0),0)*J$183</f>
        <v>0</v>
      </c>
      <c r="K153" s="58">
        <f ca="1">VLOOKUP($B153,Q3BaseShocks!BaseShockQ3_LR,MATCH(K$4,Q3BaseShocks!BaseShockQ3_CH,0),0)*K$183</f>
        <v>-31.2</v>
      </c>
      <c r="L153" s="58">
        <f ca="1">VLOOKUP($B153,Q3BaseShocks!BaseShockQ3_LR,MATCH(L$4,Q3BaseShocks!BaseShockQ3_CH,0),0)*L$183</f>
        <v>-9.5999999999999979</v>
      </c>
      <c r="M153" s="58">
        <f ca="1"/>
        <v>-18.625708029393046</v>
      </c>
      <c r="N153" s="64">
        <f ca="1"/>
        <v>-6695.6868169596646</v>
      </c>
      <c r="O153" s="64">
        <f ca="1"/>
        <v>0</v>
      </c>
      <c r="P153" s="64">
        <f ca="1"/>
        <v>0</v>
      </c>
      <c r="Q153" s="64">
        <f ca="1"/>
        <v>-392.64538140455312</v>
      </c>
      <c r="R153" s="60">
        <f t="shared" ca="1" si="10"/>
        <v>-7088.3321983642181</v>
      </c>
      <c r="S153" s="61">
        <f ca="1"/>
        <v>-7088.3321983642181</v>
      </c>
      <c r="T153" s="228" cm="1">
        <f t="array" aca="1" ref="T153" ca="1">IF(OR(N153:R153+D153:H153&lt;-0.01),1,0)</f>
        <v>0</v>
      </c>
    </row>
    <row r="154" spans="1:20" outlineLevel="1" x14ac:dyDescent="0.2">
      <c r="A154" s="47"/>
      <c r="B154" s="47" t="str">
        <f>'SAM and Preps'!B155</f>
        <v>ctrps</v>
      </c>
      <c r="C154" s="47" t="str">
        <f>VLOOKUP(B154,Notes!$A$12:$B$206,2,0)</f>
        <v>Supporting transport services</v>
      </c>
      <c r="D154" s="57">
        <f>Q1Impacts!C155</f>
        <v>12136.805903261444</v>
      </c>
      <c r="E154" s="57">
        <f>Q1Impacts!D155</f>
        <v>0</v>
      </c>
      <c r="F154" s="57">
        <f>Q1Impacts!E155</f>
        <v>0</v>
      </c>
      <c r="G154" s="57">
        <f>Q1Impacts!F155</f>
        <v>1488.0090470336436</v>
      </c>
      <c r="H154" s="57">
        <f t="shared" si="9"/>
        <v>13624.814950295087</v>
      </c>
      <c r="I154" s="58">
        <f ca="1">VLOOKUP($B154,Q3BaseShocks!BaseShockQ3_LR,MATCH(I$4,Q3BaseShocks!BaseShockQ3_CH,0),0)*I$183</f>
        <v>-19.599999999999998</v>
      </c>
      <c r="J154" s="58">
        <f ca="1">VLOOKUP($B154,Q3BaseShocks!BaseShockQ3_LR,MATCH(J$4,Q3BaseShocks!BaseShockQ3_CH,0),0)*J$183</f>
        <v>0</v>
      </c>
      <c r="K154" s="58">
        <f ca="1">VLOOKUP($B154,Q3BaseShocks!BaseShockQ3_LR,MATCH(K$4,Q3BaseShocks!BaseShockQ3_CH,0),0)*K$183</f>
        <v>-31.2</v>
      </c>
      <c r="L154" s="58">
        <f ca="1">VLOOKUP($B154,Q3BaseShocks!BaseShockQ3_LR,MATCH(L$4,Q3BaseShocks!BaseShockQ3_CH,0),0)*L$183</f>
        <v>-9.5999999999999979</v>
      </c>
      <c r="M154" s="58">
        <f ca="1"/>
        <v>-18.657326867618686</v>
      </c>
      <c r="N154" s="64">
        <f ca="1"/>
        <v>-2378.8139570392427</v>
      </c>
      <c r="O154" s="64">
        <f ca="1"/>
        <v>0</v>
      </c>
      <c r="P154" s="64">
        <f ca="1"/>
        <v>0</v>
      </c>
      <c r="Q154" s="64">
        <f ca="1"/>
        <v>-142.84886851522975</v>
      </c>
      <c r="R154" s="60">
        <f t="shared" ca="1" si="10"/>
        <v>-2521.6628255544724</v>
      </c>
      <c r="S154" s="61">
        <f ca="1"/>
        <v>-2521.6628255544724</v>
      </c>
      <c r="T154" s="228" cm="1">
        <f t="array" aca="1" ref="T154" ca="1">IF(OR(N154:R154+D154:H154&lt;-0.01),1,0)</f>
        <v>0</v>
      </c>
    </row>
    <row r="155" spans="1:20" outlineLevel="1" x14ac:dyDescent="0.2">
      <c r="A155" s="47"/>
      <c r="B155" s="47" t="str">
        <f>'SAM and Preps'!B156</f>
        <v>cpost</v>
      </c>
      <c r="C155" s="47" t="str">
        <f>VLOOKUP(B155,Notes!$A$12:$B$206,2,0)</f>
        <v>Postal,  courier services</v>
      </c>
      <c r="D155" s="57">
        <f>Q1Impacts!C156</f>
        <v>1353.8486631428436</v>
      </c>
      <c r="E155" s="57">
        <f>Q1Impacts!D156</f>
        <v>0</v>
      </c>
      <c r="F155" s="57">
        <f>Q1Impacts!E156</f>
        <v>0</v>
      </c>
      <c r="G155" s="57">
        <f>Q1Impacts!F156</f>
        <v>1075.7520533070958</v>
      </c>
      <c r="H155" s="57">
        <f t="shared" si="9"/>
        <v>2429.6007164499397</v>
      </c>
      <c r="I155" s="58">
        <f ca="1">VLOOKUP($B155,Q3BaseShocks!BaseShockQ3_LR,MATCH(I$4,Q3BaseShocks!BaseShockQ3_CH,0),0)*I$183</f>
        <v>10</v>
      </c>
      <c r="J155" s="58">
        <f ca="1">VLOOKUP($B155,Q3BaseShocks!BaseShockQ3_LR,MATCH(J$4,Q3BaseShocks!BaseShockQ3_CH,0),0)*J$183</f>
        <v>0</v>
      </c>
      <c r="K155" s="58">
        <f ca="1">VLOOKUP($B155,Q3BaseShocks!BaseShockQ3_LR,MATCH(K$4,Q3BaseShocks!BaseShockQ3_CH,0),0)*K$183</f>
        <v>-31.2</v>
      </c>
      <c r="L155" s="58">
        <f ca="1">VLOOKUP($B155,Q3BaseShocks!BaseShockQ3_LR,MATCH(L$4,Q3BaseShocks!BaseShockQ3_CH,0),0)*L$183</f>
        <v>-9.5999999999999979</v>
      </c>
      <c r="M155" s="58">
        <f ca="1"/>
        <v>1.3406647104253706</v>
      </c>
      <c r="N155" s="64">
        <f ca="1"/>
        <v>135.38486631428438</v>
      </c>
      <c r="O155" s="64">
        <f ca="1"/>
        <v>0</v>
      </c>
      <c r="P155" s="64">
        <f ca="1"/>
        <v>0</v>
      </c>
      <c r="Q155" s="64">
        <f ca="1"/>
        <v>-103.27219711748117</v>
      </c>
      <c r="R155" s="60">
        <f t="shared" ca="1" si="10"/>
        <v>32.112669196803211</v>
      </c>
      <c r="S155" s="61">
        <f ca="1"/>
        <v>32.112669196803211</v>
      </c>
      <c r="T155" s="228" cm="1">
        <f t="array" aca="1" ref="T155" ca="1">IF(OR(N155:R155+D155:H155&lt;-0.01),1,0)</f>
        <v>0</v>
      </c>
    </row>
    <row r="156" spans="1:20" outlineLevel="1" x14ac:dyDescent="0.2">
      <c r="A156" s="47"/>
      <c r="B156" s="47" t="str">
        <f>'SAM and Preps'!B157</f>
        <v>celcd</v>
      </c>
      <c r="C156" s="47" t="str">
        <f>VLOOKUP(B156,Notes!$A$12:$B$206,2,0)</f>
        <v xml:space="preserve">Electricity distribution </v>
      </c>
      <c r="D156" s="57">
        <f>Q1Impacts!C157</f>
        <v>76931.437742112379</v>
      </c>
      <c r="E156" s="57">
        <f>Q1Impacts!D157</f>
        <v>0</v>
      </c>
      <c r="F156" s="57">
        <f>Q1Impacts!E157</f>
        <v>0</v>
      </c>
      <c r="G156" s="57">
        <f>Q1Impacts!F157</f>
        <v>3027.8058607202929</v>
      </c>
      <c r="H156" s="57">
        <f t="shared" si="9"/>
        <v>79959.243602832677</v>
      </c>
      <c r="I156" s="58">
        <f ca="1">VLOOKUP($B156,Q3BaseShocks!BaseShockQ3_LR,MATCH(I$4,Q3BaseShocks!BaseShockQ3_CH,0),0)*I$183</f>
        <v>0</v>
      </c>
      <c r="J156" s="58">
        <f ca="1">VLOOKUP($B156,Q3BaseShocks!BaseShockQ3_LR,MATCH(J$4,Q3BaseShocks!BaseShockQ3_CH,0),0)*J$183</f>
        <v>0</v>
      </c>
      <c r="K156" s="58">
        <f ca="1">VLOOKUP($B156,Q3BaseShocks!BaseShockQ3_LR,MATCH(K$4,Q3BaseShocks!BaseShockQ3_CH,0),0)*K$183</f>
        <v>-31.2</v>
      </c>
      <c r="L156" s="58">
        <f ca="1">VLOOKUP($B156,Q3BaseShocks!BaseShockQ3_LR,MATCH(L$4,Q3BaseShocks!BaseShockQ3_CH,0),0)*L$183</f>
        <v>-9.5999999999999979</v>
      </c>
      <c r="M156" s="58">
        <f ca="1"/>
        <v>-0.36379125488214886</v>
      </c>
      <c r="N156" s="64">
        <f ca="1"/>
        <v>0</v>
      </c>
      <c r="O156" s="64">
        <f ca="1"/>
        <v>0</v>
      </c>
      <c r="P156" s="64">
        <f ca="1"/>
        <v>0</v>
      </c>
      <c r="Q156" s="64">
        <f ca="1"/>
        <v>-290.66936262914805</v>
      </c>
      <c r="R156" s="60">
        <f t="shared" ca="1" si="10"/>
        <v>-290.66936262914805</v>
      </c>
      <c r="S156" s="61">
        <f ca="1"/>
        <v>-290.66936262914805</v>
      </c>
      <c r="T156" s="228" cm="1">
        <f t="array" aca="1" ref="T156" ca="1">IF(OR(N156:R156+D156:H156&lt;-0.01),1,0)</f>
        <v>0</v>
      </c>
    </row>
    <row r="157" spans="1:20" outlineLevel="1" x14ac:dyDescent="0.2">
      <c r="A157" s="47"/>
      <c r="B157" s="47" t="str">
        <f>'SAM and Preps'!B158</f>
        <v>cwatd</v>
      </c>
      <c r="C157" s="47" t="str">
        <f>VLOOKUP(B157,Notes!$A$12:$B$206,2,0)</f>
        <v xml:space="preserve">Water distribution </v>
      </c>
      <c r="D157" s="57">
        <f>Q1Impacts!C158</f>
        <v>23216.874584238805</v>
      </c>
      <c r="E157" s="57">
        <f>Q1Impacts!D158</f>
        <v>0</v>
      </c>
      <c r="F157" s="57">
        <f>Q1Impacts!E158</f>
        <v>0</v>
      </c>
      <c r="G157" s="57">
        <f>Q1Impacts!F158</f>
        <v>913.75113993594391</v>
      </c>
      <c r="H157" s="57">
        <f t="shared" si="9"/>
        <v>24130.625724174748</v>
      </c>
      <c r="I157" s="58">
        <f ca="1">VLOOKUP($B157,Q3BaseShocks!BaseShockQ3_LR,MATCH(I$4,Q3BaseShocks!BaseShockQ3_CH,0),0)*I$183</f>
        <v>0</v>
      </c>
      <c r="J157" s="58">
        <f ca="1">VLOOKUP($B157,Q3BaseShocks!BaseShockQ3_LR,MATCH(J$4,Q3BaseShocks!BaseShockQ3_CH,0),0)*J$183</f>
        <v>0</v>
      </c>
      <c r="K157" s="58">
        <f ca="1">VLOOKUP($B157,Q3BaseShocks!BaseShockQ3_LR,MATCH(K$4,Q3BaseShocks!BaseShockQ3_CH,0),0)*K$183</f>
        <v>-31.2</v>
      </c>
      <c r="L157" s="58">
        <f ca="1">VLOOKUP($B157,Q3BaseShocks!BaseShockQ3_LR,MATCH(L$4,Q3BaseShocks!BaseShockQ3_CH,0),0)*L$183</f>
        <v>-9.5999999999999979</v>
      </c>
      <c r="M157" s="58">
        <f ca="1"/>
        <v>-0.36548478610784207</v>
      </c>
      <c r="N157" s="64">
        <f ca="1"/>
        <v>0</v>
      </c>
      <c r="O157" s="64">
        <f ca="1"/>
        <v>0</v>
      </c>
      <c r="P157" s="64">
        <f ca="1"/>
        <v>0</v>
      </c>
      <c r="Q157" s="64">
        <f ca="1"/>
        <v>-87.720109433850595</v>
      </c>
      <c r="R157" s="60">
        <f t="shared" ca="1" si="10"/>
        <v>-87.720109433850595</v>
      </c>
      <c r="S157" s="61">
        <f ca="1"/>
        <v>-87.720109433850595</v>
      </c>
      <c r="T157" s="228" cm="1">
        <f t="array" aca="1" ref="T157" ca="1">IF(OR(N157:R157+D157:H157&lt;-0.01),1,0)</f>
        <v>0</v>
      </c>
    </row>
    <row r="158" spans="1:20" outlineLevel="1" x14ac:dyDescent="0.2">
      <c r="A158" s="47"/>
      <c r="B158" s="47" t="str">
        <f>'SAM and Preps'!B159</f>
        <v>cfins</v>
      </c>
      <c r="C158" s="47" t="str">
        <f>VLOOKUP(B158,Notes!$A$12:$B$206,2,0)</f>
        <v>Financial services</v>
      </c>
      <c r="D158" s="57">
        <f>Q1Impacts!C159</f>
        <v>61848.654575608591</v>
      </c>
      <c r="E158" s="57">
        <f>Q1Impacts!D159</f>
        <v>0</v>
      </c>
      <c r="F158" s="57">
        <f>Q1Impacts!E159</f>
        <v>0</v>
      </c>
      <c r="G158" s="57">
        <f>Q1Impacts!F159</f>
        <v>3607.1266854076503</v>
      </c>
      <c r="H158" s="57">
        <f t="shared" si="9"/>
        <v>65455.781261016244</v>
      </c>
      <c r="I158" s="58">
        <f ca="1">VLOOKUP($B158,Q3BaseShocks!BaseShockQ3_LR,MATCH(I$4,Q3BaseShocks!BaseShockQ3_CH,0),0)*I$183</f>
        <v>-2.8</v>
      </c>
      <c r="J158" s="58">
        <f ca="1">VLOOKUP($B158,Q3BaseShocks!BaseShockQ3_LR,MATCH(J$4,Q3BaseShocks!BaseShockQ3_CH,0),0)*J$183</f>
        <v>0</v>
      </c>
      <c r="K158" s="58">
        <f ca="1">VLOOKUP($B158,Q3BaseShocks!BaseShockQ3_LR,MATCH(K$4,Q3BaseShocks!BaseShockQ3_CH,0),0)*K$183</f>
        <v>-31.2</v>
      </c>
      <c r="L158" s="58">
        <f ca="1">VLOOKUP($B158,Q3BaseShocks!BaseShockQ3_LR,MATCH(L$4,Q3BaseShocks!BaseShockQ3_CH,0),0)*L$183</f>
        <v>-9.5999999999999979</v>
      </c>
      <c r="M158" s="58">
        <f ca="1"/>
        <v>-3.1782451015395781</v>
      </c>
      <c r="N158" s="64">
        <f ca="1"/>
        <v>-1731.7623281170404</v>
      </c>
      <c r="O158" s="64">
        <f ca="1"/>
        <v>0</v>
      </c>
      <c r="P158" s="64">
        <f ca="1"/>
        <v>0</v>
      </c>
      <c r="Q158" s="64">
        <f ca="1"/>
        <v>-346.28416179913432</v>
      </c>
      <c r="R158" s="60">
        <f t="shared" ca="1" si="10"/>
        <v>-2078.0464899161748</v>
      </c>
      <c r="S158" s="61">
        <f ca="1"/>
        <v>-2078.0464899161748</v>
      </c>
      <c r="T158" s="228" cm="1">
        <f t="array" aca="1" ref="T158" ca="1">IF(OR(N158:R158+D158:H158&lt;-0.01),1,0)</f>
        <v>0</v>
      </c>
    </row>
    <row r="159" spans="1:20" outlineLevel="1" x14ac:dyDescent="0.2">
      <c r="A159" s="47"/>
      <c r="B159" s="47" t="str">
        <f>'SAM and Preps'!B160</f>
        <v>cinsp</v>
      </c>
      <c r="C159" s="47" t="str">
        <f>VLOOKUP(B159,Notes!$A$12:$B$206,2,0)</f>
        <v xml:space="preserve">Insurance, pension </v>
      </c>
      <c r="D159" s="57">
        <f>Q1Impacts!C160</f>
        <v>113950.49437137764</v>
      </c>
      <c r="E159" s="57">
        <f>Q1Impacts!D160</f>
        <v>0</v>
      </c>
      <c r="F159" s="57">
        <f>Q1Impacts!E160</f>
        <v>0</v>
      </c>
      <c r="G159" s="57">
        <f>Q1Impacts!F160</f>
        <v>17885.111129619814</v>
      </c>
      <c r="H159" s="57">
        <f t="shared" si="9"/>
        <v>131835.60550099745</v>
      </c>
      <c r="I159" s="58">
        <f ca="1">VLOOKUP($B159,Q3BaseShocks!BaseShockQ3_LR,MATCH(I$4,Q3BaseShocks!BaseShockQ3_CH,0),0)*I$183</f>
        <v>-2.8</v>
      </c>
      <c r="J159" s="58">
        <f ca="1">VLOOKUP($B159,Q3BaseShocks!BaseShockQ3_LR,MATCH(J$4,Q3BaseShocks!BaseShockQ3_CH,0),0)*J$183</f>
        <v>0</v>
      </c>
      <c r="K159" s="58">
        <f ca="1">VLOOKUP($B159,Q3BaseShocks!BaseShockQ3_LR,MATCH(K$4,Q3BaseShocks!BaseShockQ3_CH,0),0)*K$183</f>
        <v>-31.2</v>
      </c>
      <c r="L159" s="58">
        <f ca="1">VLOOKUP($B159,Q3BaseShocks!BaseShockQ3_LR,MATCH(L$4,Q3BaseShocks!BaseShockQ3_CH,0),0)*L$183</f>
        <v>-9.5999999999999979</v>
      </c>
      <c r="M159" s="58">
        <f ca="1"/>
        <v>-3.7244927717267586</v>
      </c>
      <c r="N159" s="64">
        <f ca="1"/>
        <v>-3190.6138423985735</v>
      </c>
      <c r="O159" s="64">
        <f ca="1"/>
        <v>0</v>
      </c>
      <c r="P159" s="64">
        <f ca="1"/>
        <v>0</v>
      </c>
      <c r="Q159" s="64">
        <f ca="1"/>
        <v>-1716.9706684435016</v>
      </c>
      <c r="R159" s="60">
        <f t="shared" ca="1" si="10"/>
        <v>-4907.5845108420754</v>
      </c>
      <c r="S159" s="61">
        <f ca="1"/>
        <v>-4907.5845108420754</v>
      </c>
      <c r="T159" s="228" cm="1">
        <f t="array" aca="1" ref="T159" ca="1">IF(OR(N159:R159+D159:H159&lt;-0.01),1,0)</f>
        <v>0</v>
      </c>
    </row>
    <row r="160" spans="1:20" outlineLevel="1" x14ac:dyDescent="0.2">
      <c r="A160" s="47"/>
      <c r="B160" s="47" t="str">
        <f>'SAM and Preps'!B161</f>
        <v>cofin</v>
      </c>
      <c r="C160" s="47" t="str">
        <f>VLOOKUP(B160,Notes!$A$12:$B$206,2,0)</f>
        <v>Other financial services</v>
      </c>
      <c r="D160" s="57">
        <f>Q1Impacts!C161</f>
        <v>218.19466774810155</v>
      </c>
      <c r="E160" s="57">
        <f>Q1Impacts!D161</f>
        <v>0</v>
      </c>
      <c r="F160" s="57">
        <f>Q1Impacts!E161</f>
        <v>8095.9996620477968</v>
      </c>
      <c r="G160" s="57">
        <f>Q1Impacts!F161</f>
        <v>6980.5441323458208</v>
      </c>
      <c r="H160" s="57">
        <f t="shared" si="9"/>
        <v>15294.738462141719</v>
      </c>
      <c r="I160" s="58">
        <f ca="1">VLOOKUP($B160,Q3BaseShocks!BaseShockQ3_LR,MATCH(I$4,Q3BaseShocks!BaseShockQ3_CH,0),0)*I$183</f>
        <v>-3.5</v>
      </c>
      <c r="J160" s="58">
        <f ca="1">VLOOKUP($B160,Q3BaseShocks!BaseShockQ3_LR,MATCH(J$4,Q3BaseShocks!BaseShockQ3_CH,0),0)*J$183</f>
        <v>0</v>
      </c>
      <c r="K160" s="58">
        <f ca="1">VLOOKUP($B160,Q3BaseShocks!BaseShockQ3_LR,MATCH(K$4,Q3BaseShocks!BaseShockQ3_CH,0),0)*K$183</f>
        <v>-31.2</v>
      </c>
      <c r="L160" s="58">
        <f ca="1">VLOOKUP($B160,Q3BaseShocks!BaseShockQ3_LR,MATCH(L$4,Q3BaseShocks!BaseShockQ3_CH,0),0)*L$183</f>
        <v>-9.5999999999999979</v>
      </c>
      <c r="M160" s="58">
        <f ca="1"/>
        <v>-21.040160183791393</v>
      </c>
      <c r="N160" s="64">
        <f ca="1"/>
        <v>-7.6368133711835551</v>
      </c>
      <c r="O160" s="64">
        <f ca="1"/>
        <v>0</v>
      </c>
      <c r="P160" s="64">
        <f ca="1"/>
        <v>-2525.9518945589125</v>
      </c>
      <c r="Q160" s="64">
        <f ca="1"/>
        <v>-670.13223670519858</v>
      </c>
      <c r="R160" s="60">
        <f t="shared" ca="1" si="10"/>
        <v>-3203.7209446352945</v>
      </c>
      <c r="S160" s="61">
        <f ca="1"/>
        <v>-3203.7209446352945</v>
      </c>
      <c r="T160" s="228" cm="1">
        <f t="array" aca="1" ref="T160" ca="1">IF(OR(N160:R160+D160:H160&lt;-0.01),1,0)</f>
        <v>0</v>
      </c>
    </row>
    <row r="161" spans="1:20" outlineLevel="1" x14ac:dyDescent="0.2">
      <c r="A161" s="47"/>
      <c r="B161" s="47" t="str">
        <f>'SAM and Preps'!B162</f>
        <v>creal</v>
      </c>
      <c r="C161" s="47" t="str">
        <f>VLOOKUP(B161,Notes!$A$12:$B$206,2,0)</f>
        <v>Real estate services</v>
      </c>
      <c r="D161" s="57">
        <f>Q1Impacts!C162</f>
        <v>269934.89401119656</v>
      </c>
      <c r="E161" s="57">
        <f>Q1Impacts!D162</f>
        <v>0</v>
      </c>
      <c r="F161" s="57">
        <f>Q1Impacts!E162</f>
        <v>27204.556687454791</v>
      </c>
      <c r="G161" s="57">
        <f>Q1Impacts!F162</f>
        <v>11669.845675060018</v>
      </c>
      <c r="H161" s="57">
        <f t="shared" si="9"/>
        <v>308809.29637371138</v>
      </c>
      <c r="I161" s="58">
        <f ca="1">VLOOKUP($B161,Q3BaseShocks!BaseShockQ3_LR,MATCH(I$4,Q3BaseShocks!BaseShockQ3_CH,0),0)*I$183</f>
        <v>-14</v>
      </c>
      <c r="J161" s="58">
        <f ca="1">VLOOKUP($B161,Q3BaseShocks!BaseShockQ3_LR,MATCH(J$4,Q3BaseShocks!BaseShockQ3_CH,0),0)*J$183</f>
        <v>0</v>
      </c>
      <c r="K161" s="58">
        <f ca="1">VLOOKUP($B161,Q3BaseShocks!BaseShockQ3_LR,MATCH(K$4,Q3BaseShocks!BaseShockQ3_CH,0),0)*K$183</f>
        <v>-31.2</v>
      </c>
      <c r="L161" s="58">
        <f ca="1">VLOOKUP($B161,Q3BaseShocks!BaseShockQ3_LR,MATCH(L$4,Q3BaseShocks!BaseShockQ3_CH,0),0)*L$183</f>
        <v>-9.5999999999999979</v>
      </c>
      <c r="M161" s="58">
        <f ca="1"/>
        <v>-15.356080513927676</v>
      </c>
      <c r="N161" s="64">
        <f ca="1"/>
        <v>-37790.885161567523</v>
      </c>
      <c r="O161" s="64">
        <f ca="1"/>
        <v>0</v>
      </c>
      <c r="P161" s="64">
        <f ca="1"/>
        <v>-8487.821686485895</v>
      </c>
      <c r="Q161" s="64">
        <f ca="1"/>
        <v>-1120.3051848057614</v>
      </c>
      <c r="R161" s="60">
        <f t="shared" ca="1" si="10"/>
        <v>-47399.01203285918</v>
      </c>
      <c r="S161" s="61">
        <f ca="1"/>
        <v>-47399.01203285918</v>
      </c>
      <c r="T161" s="228" cm="1">
        <f t="array" aca="1" ref="T161" ca="1">IF(OR(N161:R161+D161:H161&lt;-0.01),1,0)</f>
        <v>0</v>
      </c>
    </row>
    <row r="162" spans="1:20" outlineLevel="1" x14ac:dyDescent="0.2">
      <c r="A162" s="47"/>
      <c r="B162" s="47" t="str">
        <f>'SAM and Preps'!B163</f>
        <v>crent</v>
      </c>
      <c r="C162" s="47" t="str">
        <f>VLOOKUP(B162,Notes!$A$12:$B$206,2,0)</f>
        <v>Leasing, Rental services</v>
      </c>
      <c r="D162" s="57">
        <f>Q1Impacts!C163</f>
        <v>8960.1804251973026</v>
      </c>
      <c r="E162" s="57">
        <f>Q1Impacts!D163</f>
        <v>0</v>
      </c>
      <c r="F162" s="57">
        <f>Q1Impacts!E163</f>
        <v>0</v>
      </c>
      <c r="G162" s="57">
        <f>Q1Impacts!F163</f>
        <v>352.64759896295061</v>
      </c>
      <c r="H162" s="57">
        <f t="shared" si="9"/>
        <v>9312.8280241602533</v>
      </c>
      <c r="I162" s="58">
        <f ca="1">VLOOKUP($B162,Q3BaseShocks!BaseShockQ3_LR,MATCH(I$4,Q3BaseShocks!BaseShockQ3_CH,0),0)*I$183</f>
        <v>-33.599999999999994</v>
      </c>
      <c r="J162" s="58">
        <f ca="1">VLOOKUP($B162,Q3BaseShocks!BaseShockQ3_LR,MATCH(J$4,Q3BaseShocks!BaseShockQ3_CH,0),0)*J$183</f>
        <v>0</v>
      </c>
      <c r="K162" s="58">
        <f ca="1">VLOOKUP($B162,Q3BaseShocks!BaseShockQ3_LR,MATCH(K$4,Q3BaseShocks!BaseShockQ3_CH,0),0)*K$183</f>
        <v>-31.2</v>
      </c>
      <c r="L162" s="58">
        <f ca="1">VLOOKUP($B162,Q3BaseShocks!BaseShockQ3_LR,MATCH(L$4,Q3BaseShocks!BaseShockQ3_CH,0),0)*L$183</f>
        <v>-14.399999999999995</v>
      </c>
      <c r="M162" s="58">
        <f ca="1"/>
        <v>-33.134254723238094</v>
      </c>
      <c r="N162" s="64">
        <f ca="1"/>
        <v>-3010.6206228662932</v>
      </c>
      <c r="O162" s="64">
        <f ca="1"/>
        <v>0</v>
      </c>
      <c r="P162" s="64">
        <f ca="1"/>
        <v>0</v>
      </c>
      <c r="Q162" s="64">
        <f ca="1"/>
        <v>-50.781254250664873</v>
      </c>
      <c r="R162" s="60">
        <f t="shared" ca="1" si="10"/>
        <v>-3061.4018771169581</v>
      </c>
      <c r="S162" s="61">
        <f ca="1"/>
        <v>-3061.4018771169581</v>
      </c>
      <c r="T162" s="228" cm="1">
        <f t="array" aca="1" ref="T162" ca="1">IF(OR(N162:R162+D162:H162&lt;-0.01),1,0)</f>
        <v>0</v>
      </c>
    </row>
    <row r="163" spans="1:20" outlineLevel="1" x14ac:dyDescent="0.2">
      <c r="A163" s="47"/>
      <c r="B163" s="47" t="str">
        <f>'SAM and Preps'!B164</f>
        <v>crsea</v>
      </c>
      <c r="C163" s="47" t="str">
        <f>VLOOKUP(B163,Notes!$A$12:$B$206,2,0)</f>
        <v>Research, development</v>
      </c>
      <c r="D163" s="57">
        <f>Q1Impacts!C164</f>
        <v>0</v>
      </c>
      <c r="E163" s="57">
        <f>Q1Impacts!D164</f>
        <v>0</v>
      </c>
      <c r="F163" s="57">
        <f>Q1Impacts!E164</f>
        <v>21323.999109869961</v>
      </c>
      <c r="G163" s="57">
        <f>Q1Impacts!F164</f>
        <v>170.52338649417928</v>
      </c>
      <c r="H163" s="57">
        <f t="shared" si="9"/>
        <v>21494.522496364141</v>
      </c>
      <c r="I163" s="58">
        <f ca="1">VLOOKUP($B163,Q3BaseShocks!BaseShockQ3_LR,MATCH(I$4,Q3BaseShocks!BaseShockQ3_CH,0),0)*I$183</f>
        <v>-35</v>
      </c>
      <c r="J163" s="58">
        <f ca="1">VLOOKUP($B163,Q3BaseShocks!BaseShockQ3_LR,MATCH(J$4,Q3BaseShocks!BaseShockQ3_CH,0),0)*J$183</f>
        <v>0</v>
      </c>
      <c r="K163" s="58">
        <f ca="1">VLOOKUP($B163,Q3BaseShocks!BaseShockQ3_LR,MATCH(K$4,Q3BaseShocks!BaseShockQ3_CH,0),0)*K$183</f>
        <v>-31.2</v>
      </c>
      <c r="L163" s="58">
        <f ca="1">VLOOKUP($B163,Q3BaseShocks!BaseShockQ3_LR,MATCH(L$4,Q3BaseShocks!BaseShockQ3_CH,0),0)*L$183</f>
        <v>-11.999999999999998</v>
      </c>
      <c r="M163" s="58">
        <f ca="1"/>
        <v>-18.028120272550058</v>
      </c>
      <c r="N163" s="64">
        <f ca="1"/>
        <v>0</v>
      </c>
      <c r="O163" s="64">
        <f ca="1"/>
        <v>0</v>
      </c>
      <c r="P163" s="64">
        <f ca="1"/>
        <v>-6653.0877222794279</v>
      </c>
      <c r="Q163" s="64">
        <f ca="1"/>
        <v>-20.462806379301512</v>
      </c>
      <c r="R163" s="60">
        <f t="shared" ca="1" si="10"/>
        <v>-6673.5505286587295</v>
      </c>
      <c r="S163" s="61">
        <f ca="1"/>
        <v>-6673.5505286587295</v>
      </c>
      <c r="T163" s="228" cm="1">
        <f t="array" aca="1" ref="T163" ca="1">IF(OR(N163:R163+D163:H163&lt;-0.01),1,0)</f>
        <v>0</v>
      </c>
    </row>
    <row r="164" spans="1:20" outlineLevel="1" x14ac:dyDescent="0.2">
      <c r="A164" s="47"/>
      <c r="B164" s="47" t="str">
        <f>'SAM and Preps'!B165</f>
        <v>clacc</v>
      </c>
      <c r="C164" s="47" t="str">
        <f>VLOOKUP(B164,Notes!$A$12:$B$206,2,0)</f>
        <v xml:space="preserve">Legal, accounting </v>
      </c>
      <c r="D164" s="57">
        <f>Q1Impacts!C165</f>
        <v>11212.088051142862</v>
      </c>
      <c r="E164" s="57">
        <f>Q1Impacts!D165</f>
        <v>0</v>
      </c>
      <c r="F164" s="57">
        <f>Q1Impacts!E165</f>
        <v>7229.2872208119988</v>
      </c>
      <c r="G164" s="57">
        <f>Q1Impacts!F165</f>
        <v>4151.4121701170561</v>
      </c>
      <c r="H164" s="57">
        <f t="shared" si="9"/>
        <v>22592.787442071916</v>
      </c>
      <c r="I164" s="58">
        <f ca="1">VLOOKUP($B164,Q3BaseShocks!BaseShockQ3_LR,MATCH(I$4,Q3BaseShocks!BaseShockQ3_CH,0),0)*I$183</f>
        <v>-14</v>
      </c>
      <c r="J164" s="58">
        <f ca="1">VLOOKUP($B164,Q3BaseShocks!BaseShockQ3_LR,MATCH(J$4,Q3BaseShocks!BaseShockQ3_CH,0),0)*J$183</f>
        <v>0</v>
      </c>
      <c r="K164" s="58">
        <f ca="1">VLOOKUP($B164,Q3BaseShocks!BaseShockQ3_LR,MATCH(K$4,Q3BaseShocks!BaseShockQ3_CH,0),0)*K$183</f>
        <v>-31.2</v>
      </c>
      <c r="L164" s="58">
        <f ca="1">VLOOKUP($B164,Q3BaseShocks!BaseShockQ3_LR,MATCH(L$4,Q3BaseShocks!BaseShockQ3_CH,0),0)*L$183</f>
        <v>-9.5999999999999979</v>
      </c>
      <c r="M164" s="58">
        <f ca="1"/>
        <v>-18.750333240703505</v>
      </c>
      <c r="N164" s="64">
        <f ca="1"/>
        <v>-1569.6923271600008</v>
      </c>
      <c r="O164" s="64">
        <f ca="1"/>
        <v>0</v>
      </c>
      <c r="P164" s="64">
        <f ca="1"/>
        <v>-2255.5376128933435</v>
      </c>
      <c r="Q164" s="64">
        <f ca="1"/>
        <v>-398.5355683312373</v>
      </c>
      <c r="R164" s="60">
        <f t="shared" ca="1" si="10"/>
        <v>-4223.7655083845821</v>
      </c>
      <c r="S164" s="61">
        <f ca="1"/>
        <v>-4223.7655083845821</v>
      </c>
      <c r="T164" s="228" cm="1">
        <f t="array" aca="1" ref="T164" ca="1">IF(OR(N164:R164+D164:H164&lt;-0.01),1,0)</f>
        <v>0</v>
      </c>
    </row>
    <row r="165" spans="1:20" outlineLevel="1" x14ac:dyDescent="0.2">
      <c r="A165" s="47"/>
      <c r="B165" s="47" t="str">
        <f>'SAM and Preps'!B166</f>
        <v>cobus</v>
      </c>
      <c r="C165" s="47" t="str">
        <f>VLOOKUP(B165,Notes!$A$12:$B$206,2,0)</f>
        <v>Other business services</v>
      </c>
      <c r="D165" s="57">
        <f>Q1Impacts!C166</f>
        <v>8907.0517611902851</v>
      </c>
      <c r="E165" s="57">
        <f>Q1Impacts!D166</f>
        <v>0</v>
      </c>
      <c r="F165" s="57">
        <f>Q1Impacts!E166</f>
        <v>0</v>
      </c>
      <c r="G165" s="57">
        <f>Q1Impacts!F166</f>
        <v>8160.5624190297276</v>
      </c>
      <c r="H165" s="57">
        <f t="shared" si="9"/>
        <v>17067.614180220015</v>
      </c>
      <c r="I165" s="58">
        <f ca="1">VLOOKUP($B165,Q3BaseShocks!BaseShockQ3_LR,MATCH(I$4,Q3BaseShocks!BaseShockQ3_CH,0),0)*I$183</f>
        <v>-6.3</v>
      </c>
      <c r="J165" s="58">
        <f ca="1">VLOOKUP($B165,Q3BaseShocks!BaseShockQ3_LR,MATCH(J$4,Q3BaseShocks!BaseShockQ3_CH,0),0)*J$183</f>
        <v>0</v>
      </c>
      <c r="K165" s="58">
        <f ca="1">VLOOKUP($B165,Q3BaseShocks!BaseShockQ3_LR,MATCH(K$4,Q3BaseShocks!BaseShockQ3_CH,0),0)*K$183</f>
        <v>-31.2</v>
      </c>
      <c r="L165" s="58">
        <f ca="1">VLOOKUP($B165,Q3BaseShocks!BaseShockQ3_LR,MATCH(L$4,Q3BaseShocks!BaseShockQ3_CH,0),0)*L$183</f>
        <v>-9.5999999999999979</v>
      </c>
      <c r="M165" s="58">
        <f ca="1"/>
        <v>-7.9552728160491935</v>
      </c>
      <c r="N165" s="64">
        <f ca="1"/>
        <v>-561.144260954988</v>
      </c>
      <c r="O165" s="64">
        <f ca="1"/>
        <v>0</v>
      </c>
      <c r="P165" s="64">
        <f ca="1"/>
        <v>0</v>
      </c>
      <c r="Q165" s="64">
        <f ca="1"/>
        <v>-783.41399222685368</v>
      </c>
      <c r="R165" s="60">
        <f t="shared" ca="1" si="10"/>
        <v>-1344.5582531818418</v>
      </c>
      <c r="S165" s="61">
        <f ca="1"/>
        <v>-1344.5582531818418</v>
      </c>
      <c r="T165" s="228" cm="1">
        <f t="array" aca="1" ref="T165" ca="1">IF(OR(N165:R165+D165:H165&lt;-0.01),1,0)</f>
        <v>0</v>
      </c>
    </row>
    <row r="166" spans="1:20" outlineLevel="1" x14ac:dyDescent="0.2">
      <c r="A166" s="47"/>
      <c r="B166" s="47" t="str">
        <f>'SAM and Preps'!B167</f>
        <v>ctelc</v>
      </c>
      <c r="C166" s="47" t="str">
        <f>VLOOKUP(B166,Notes!$A$12:$B$206,2,0)</f>
        <v>Telecommunications</v>
      </c>
      <c r="D166" s="57">
        <f>Q1Impacts!C167</f>
        <v>64732.192625652599</v>
      </c>
      <c r="E166" s="57">
        <f>Q1Impacts!D167</f>
        <v>0</v>
      </c>
      <c r="F166" s="57">
        <f>Q1Impacts!E167</f>
        <v>0</v>
      </c>
      <c r="G166" s="57">
        <f>Q1Impacts!F167</f>
        <v>12460.830663540566</v>
      </c>
      <c r="H166" s="57">
        <f t="shared" si="9"/>
        <v>77193.023289193166</v>
      </c>
      <c r="I166" s="58">
        <f ca="1">VLOOKUP($B166,Q3BaseShocks!BaseShockQ3_LR,MATCH(I$4,Q3BaseShocks!BaseShockQ3_CH,0),0)*I$183</f>
        <v>2</v>
      </c>
      <c r="J166" s="58">
        <f ca="1">VLOOKUP($B166,Q3BaseShocks!BaseShockQ3_LR,MATCH(J$4,Q3BaseShocks!BaseShockQ3_CH,0),0)*J$183</f>
        <v>0</v>
      </c>
      <c r="K166" s="58">
        <f ca="1">VLOOKUP($B166,Q3BaseShocks!BaseShockQ3_LR,MATCH(K$4,Q3BaseShocks!BaseShockQ3_CH,0),0)*K$183</f>
        <v>-31.2</v>
      </c>
      <c r="L166" s="58">
        <f ca="1">VLOOKUP($B166,Q3BaseShocks!BaseShockQ3_LR,MATCH(L$4,Q3BaseShocks!BaseShockQ3_CH,0),0)*L$183</f>
        <v>-9.5999999999999979</v>
      </c>
      <c r="M166" s="58">
        <f ca="1"/>
        <v>0.12771138867599846</v>
      </c>
      <c r="N166" s="64">
        <f ca="1"/>
        <v>1294.643852513052</v>
      </c>
      <c r="O166" s="64">
        <f ca="1"/>
        <v>0</v>
      </c>
      <c r="P166" s="64">
        <f ca="1"/>
        <v>0</v>
      </c>
      <c r="Q166" s="64">
        <f ca="1"/>
        <v>-1196.239743699894</v>
      </c>
      <c r="R166" s="60">
        <f t="shared" ca="1" si="10"/>
        <v>98.404108813158018</v>
      </c>
      <c r="S166" s="61">
        <f ca="1"/>
        <v>98.404108813158018</v>
      </c>
      <c r="T166" s="228" cm="1">
        <f t="array" aca="1" ref="T166" ca="1">IF(OR(N166:R166+D166:H166&lt;-0.01),1,0)</f>
        <v>0</v>
      </c>
    </row>
    <row r="167" spans="1:20" outlineLevel="1" x14ac:dyDescent="0.2">
      <c r="A167" s="47"/>
      <c r="B167" s="47" t="str">
        <f>'SAM and Preps'!B168</f>
        <v>csupp</v>
      </c>
      <c r="C167" s="47" t="str">
        <f>VLOOKUP(B167,Notes!$A$12:$B$206,2,0)</f>
        <v>Support services</v>
      </c>
      <c r="D167" s="57">
        <f>Q1Impacts!C168</f>
        <v>65355.056311880748</v>
      </c>
      <c r="E167" s="57">
        <f>Q1Impacts!D168</f>
        <v>0</v>
      </c>
      <c r="F167" s="57">
        <f>Q1Impacts!E168</f>
        <v>0</v>
      </c>
      <c r="G167" s="57">
        <f>Q1Impacts!F168</f>
        <v>3380.7307835185629</v>
      </c>
      <c r="H167" s="57">
        <f t="shared" ref="H167:H179" si="11">SUM(D167:G167)</f>
        <v>68735.787095399312</v>
      </c>
      <c r="I167" s="58">
        <f ca="1">VLOOKUP($B167,Q3BaseShocks!BaseShockQ3_LR,MATCH(I$4,Q3BaseShocks!BaseShockQ3_CH,0),0)*I$183</f>
        <v>-14</v>
      </c>
      <c r="J167" s="58">
        <f ca="1">VLOOKUP($B167,Q3BaseShocks!BaseShockQ3_LR,MATCH(J$4,Q3BaseShocks!BaseShockQ3_CH,0),0)*J$183</f>
        <v>0</v>
      </c>
      <c r="K167" s="58">
        <f ca="1">VLOOKUP($B167,Q3BaseShocks!BaseShockQ3_LR,MATCH(K$4,Q3BaseShocks!BaseShockQ3_CH,0),0)*K$183</f>
        <v>-31.2</v>
      </c>
      <c r="L167" s="58">
        <f ca="1">VLOOKUP($B167,Q3BaseShocks!BaseShockQ3_LR,MATCH(L$4,Q3BaseShocks!BaseShockQ3_CH,0),0)*L$183</f>
        <v>-9.5999999999999979</v>
      </c>
      <c r="M167" s="58">
        <f ca="1"/>
        <v>-13.798447816634116</v>
      </c>
      <c r="N167" s="64">
        <f ca="1"/>
        <v>-9149.7078836633063</v>
      </c>
      <c r="O167" s="64">
        <f ca="1"/>
        <v>0</v>
      </c>
      <c r="P167" s="64">
        <f ca="1"/>
        <v>0</v>
      </c>
      <c r="Q167" s="64">
        <f ca="1"/>
        <v>-324.55015521778193</v>
      </c>
      <c r="R167" s="60">
        <f t="shared" ca="1" si="10"/>
        <v>-9474.2580388810875</v>
      </c>
      <c r="S167" s="61">
        <f ca="1"/>
        <v>-9474.2580388810875</v>
      </c>
      <c r="T167" s="228" cm="1">
        <f t="array" aca="1" ref="T167" ca="1">IF(OR(N167:R167+D167:H167&lt;-0.01),1,0)</f>
        <v>0</v>
      </c>
    </row>
    <row r="168" spans="1:20" outlineLevel="1" x14ac:dyDescent="0.2">
      <c r="A168" s="47"/>
      <c r="B168" s="47" t="str">
        <f>'SAM and Preps'!B169</f>
        <v>cmnfs</v>
      </c>
      <c r="C168" s="47" t="str">
        <f>VLOOKUP(B168,Notes!$A$12:$B$206,2,0)</f>
        <v>Manufactured services n.e.c.</v>
      </c>
      <c r="D168" s="57">
        <f>Q1Impacts!C169</f>
        <v>0</v>
      </c>
      <c r="E168" s="57">
        <f>Q1Impacts!D169</f>
        <v>0</v>
      </c>
      <c r="F168" s="57">
        <f>Q1Impacts!E169</f>
        <v>0</v>
      </c>
      <c r="G168" s="57">
        <f>Q1Impacts!F169</f>
        <v>806.07790346998797</v>
      </c>
      <c r="H168" s="57">
        <f t="shared" si="11"/>
        <v>806.07790346998797</v>
      </c>
      <c r="I168" s="58">
        <f ca="1">VLOOKUP($B168,Q3BaseShocks!BaseShockQ3_LR,MATCH(I$4,Q3BaseShocks!BaseShockQ3_CH,0),0)*I$183</f>
        <v>-17.5</v>
      </c>
      <c r="J168" s="58">
        <f ca="1">VLOOKUP($B168,Q3BaseShocks!BaseShockQ3_LR,MATCH(J$4,Q3BaseShocks!BaseShockQ3_CH,0),0)*J$183</f>
        <v>0</v>
      </c>
      <c r="K168" s="58">
        <f ca="1">VLOOKUP($B168,Q3BaseShocks!BaseShockQ3_LR,MATCH(K$4,Q3BaseShocks!BaseShockQ3_CH,0),0)*K$183</f>
        <v>-31.2</v>
      </c>
      <c r="L168" s="58">
        <f ca="1">VLOOKUP($B168,Q3BaseShocks!BaseShockQ3_LR,MATCH(L$4,Q3BaseShocks!BaseShockQ3_CH,0),0)*L$183</f>
        <v>-9.5999999999999979</v>
      </c>
      <c r="M168" s="58">
        <f ca="1"/>
        <v>-9.7869156713748566</v>
      </c>
      <c r="N168" s="64">
        <f ca="1"/>
        <v>0</v>
      </c>
      <c r="O168" s="64">
        <f ca="1"/>
        <v>0</v>
      </c>
      <c r="P168" s="64">
        <f ca="1"/>
        <v>0</v>
      </c>
      <c r="Q168" s="64">
        <f ca="1"/>
        <v>-77.383478733118821</v>
      </c>
      <c r="R168" s="60">
        <f t="shared" ca="1" si="10"/>
        <v>-77.383478733118821</v>
      </c>
      <c r="S168" s="61">
        <f ca="1"/>
        <v>-77.383478733118821</v>
      </c>
      <c r="T168" s="228" cm="1">
        <f t="array" aca="1" ref="T168" ca="1">IF(OR(N168:R168+D168:H168&lt;-0.01),1,0)</f>
        <v>0</v>
      </c>
    </row>
    <row r="169" spans="1:20" outlineLevel="1" x14ac:dyDescent="0.2">
      <c r="A169" s="47"/>
      <c r="B169" s="47" t="str">
        <f>'SAM and Preps'!B170</f>
        <v>cpuba</v>
      </c>
      <c r="C169" s="47" t="str">
        <f>VLOOKUP(B169,Notes!$A$12:$B$206,2,0)</f>
        <v>Public administration</v>
      </c>
      <c r="D169" s="57">
        <f>Q1Impacts!C170</f>
        <v>28381.063418196427</v>
      </c>
      <c r="E169" s="57">
        <f>Q1Impacts!D170</f>
        <v>828934</v>
      </c>
      <c r="F169" s="57">
        <f>Q1Impacts!E170</f>
        <v>0</v>
      </c>
      <c r="G169" s="57">
        <f>Q1Impacts!F170</f>
        <v>1116.9991446039228</v>
      </c>
      <c r="H169" s="57">
        <f t="shared" si="11"/>
        <v>858432.06256280036</v>
      </c>
      <c r="I169" s="58">
        <f ca="1">VLOOKUP($B169,Q3BaseShocks!BaseShockQ3_LR,MATCH(I$4,Q3BaseShocks!BaseShockQ3_CH,0),0)*I$183</f>
        <v>0</v>
      </c>
      <c r="J169" s="58">
        <f ca="1">VLOOKUP($B169,Q3BaseShocks!BaseShockQ3_LR,MATCH(J$4,Q3BaseShocks!BaseShockQ3_CH,0),0)*J$183</f>
        <v>0</v>
      </c>
      <c r="K169" s="58">
        <f ca="1">VLOOKUP($B169,Q3BaseShocks!BaseShockQ3_LR,MATCH(K$4,Q3BaseShocks!BaseShockQ3_CH,0),0)*K$183</f>
        <v>-31.2</v>
      </c>
      <c r="L169" s="58">
        <f ca="1">VLOOKUP($B169,Q3BaseShocks!BaseShockQ3_LR,MATCH(L$4,Q3BaseShocks!BaseShockQ3_CH,0),0)*L$183</f>
        <v>-9.5999999999999979</v>
      </c>
      <c r="M169" s="58">
        <f ca="1"/>
        <v>-1.249367952408066E-2</v>
      </c>
      <c r="N169" s="64">
        <f ca="1"/>
        <v>0</v>
      </c>
      <c r="O169" s="64">
        <f ca="1"/>
        <v>0</v>
      </c>
      <c r="P169" s="64">
        <f ca="1"/>
        <v>0</v>
      </c>
      <c r="Q169" s="64">
        <f ca="1"/>
        <v>-107.23191788197656</v>
      </c>
      <c r="R169" s="60">
        <f t="shared" ca="1" si="10"/>
        <v>-107.23191788197656</v>
      </c>
      <c r="S169" s="61">
        <f ca="1"/>
        <v>-107.23191788197656</v>
      </c>
      <c r="T169" s="228" cm="1">
        <f t="array" aca="1" ref="T169" ca="1">IF(OR(N169:R169+D169:H169&lt;-0.01),1,0)</f>
        <v>0</v>
      </c>
    </row>
    <row r="170" spans="1:20" outlineLevel="1" x14ac:dyDescent="0.2">
      <c r="A170" s="47"/>
      <c r="B170" s="47" t="str">
        <f>'SAM and Preps'!B171</f>
        <v>ceduc</v>
      </c>
      <c r="C170" s="47" t="str">
        <f>VLOOKUP(B170,Notes!$A$12:$B$206,2,0)</f>
        <v>Education services</v>
      </c>
      <c r="D170" s="57">
        <f>Q1Impacts!C171</f>
        <v>50558.582534513684</v>
      </c>
      <c r="E170" s="57">
        <f>Q1Impacts!D171</f>
        <v>0</v>
      </c>
      <c r="F170" s="57">
        <f>Q1Impacts!E171</f>
        <v>0</v>
      </c>
      <c r="G170" s="57">
        <f>Q1Impacts!F171</f>
        <v>1989.84416514959</v>
      </c>
      <c r="H170" s="57">
        <f t="shared" si="11"/>
        <v>52548.426699663272</v>
      </c>
      <c r="I170" s="58">
        <f ca="1">VLOOKUP($B170,Q3BaseShocks!BaseShockQ3_LR,MATCH(I$4,Q3BaseShocks!BaseShockQ3_CH,0),0)*I$183</f>
        <v>-28</v>
      </c>
      <c r="J170" s="58">
        <f ca="1">VLOOKUP($B170,Q3BaseShocks!BaseShockQ3_LR,MATCH(J$4,Q3BaseShocks!BaseShockQ3_CH,0),0)*J$183</f>
        <v>0</v>
      </c>
      <c r="K170" s="58">
        <f ca="1">VLOOKUP($B170,Q3BaseShocks!BaseShockQ3_LR,MATCH(K$4,Q3BaseShocks!BaseShockQ3_CH,0),0)*K$183</f>
        <v>-31.2</v>
      </c>
      <c r="L170" s="58">
        <f ca="1">VLOOKUP($B170,Q3BaseShocks!BaseShockQ3_LR,MATCH(L$4,Q3BaseShocks!BaseShockQ3_CH,0),0)*L$183</f>
        <v>-11.999999999999998</v>
      </c>
      <c r="M170" s="58">
        <f ca="1"/>
        <v>-27.427996279262487</v>
      </c>
      <c r="N170" s="64">
        <f ca="1"/>
        <v>-14156.403109663834</v>
      </c>
      <c r="O170" s="64">
        <f ca="1"/>
        <v>0</v>
      </c>
      <c r="P170" s="64">
        <f ca="1"/>
        <v>0</v>
      </c>
      <c r="Q170" s="64">
        <f ca="1"/>
        <v>-238.78129981795075</v>
      </c>
      <c r="R170" s="60">
        <f t="shared" ca="1" si="10"/>
        <v>-14395.184409481784</v>
      </c>
      <c r="S170" s="61">
        <f ca="1"/>
        <v>-14395.184409481784</v>
      </c>
      <c r="T170" s="228" cm="1">
        <f t="array" aca="1" ref="T170" ca="1">IF(OR(N170:R170+D170:H170&lt;-0.01),1,0)</f>
        <v>0</v>
      </c>
    </row>
    <row r="171" spans="1:20" outlineLevel="1" x14ac:dyDescent="0.2">
      <c r="A171" s="47"/>
      <c r="B171" s="47" t="str">
        <f>'SAM and Preps'!B172</f>
        <v>cheal</v>
      </c>
      <c r="C171" s="47" t="str">
        <f>VLOOKUP(B171,Notes!$A$12:$B$206,2,0)</f>
        <v>Health, social services</v>
      </c>
      <c r="D171" s="57">
        <f>Q1Impacts!C172</f>
        <v>125243.70326037481</v>
      </c>
      <c r="E171" s="57">
        <f>Q1Impacts!D172</f>
        <v>0</v>
      </c>
      <c r="F171" s="57">
        <f>Q1Impacts!E172</f>
        <v>0</v>
      </c>
      <c r="G171" s="57">
        <f>Q1Impacts!F172</f>
        <v>7137.6664785760895</v>
      </c>
      <c r="H171" s="57">
        <f t="shared" si="11"/>
        <v>132381.36973895089</v>
      </c>
      <c r="I171" s="58">
        <f ca="1">VLOOKUP($B171,Q3BaseShocks!BaseShockQ3_LR,MATCH(I$4,Q3BaseShocks!BaseShockQ3_CH,0),0)*I$183</f>
        <v>5.9999999999999991</v>
      </c>
      <c r="J171" s="58">
        <f ca="1">VLOOKUP($B171,Q3BaseShocks!BaseShockQ3_LR,MATCH(J$4,Q3BaseShocks!BaseShockQ3_CH,0),0)*J$183</f>
        <v>0</v>
      </c>
      <c r="K171" s="58">
        <f ca="1">VLOOKUP($B171,Q3BaseShocks!BaseShockQ3_LR,MATCH(K$4,Q3BaseShocks!BaseShockQ3_CH,0),0)*K$183</f>
        <v>-31.2</v>
      </c>
      <c r="L171" s="58">
        <f ca="1">VLOOKUP($B171,Q3BaseShocks!BaseShockQ3_LR,MATCH(L$4,Q3BaseShocks!BaseShockQ3_CH,0),0)*L$183</f>
        <v>-9.5999999999999979</v>
      </c>
      <c r="M171" s="58">
        <f ca="1"/>
        <v>5.1646457714397895</v>
      </c>
      <c r="N171" s="64">
        <f ca="1"/>
        <v>7514.6221956224872</v>
      </c>
      <c r="O171" s="64">
        <f ca="1"/>
        <v>0</v>
      </c>
      <c r="P171" s="64">
        <f ca="1"/>
        <v>0</v>
      </c>
      <c r="Q171" s="64">
        <f ca="1"/>
        <v>-685.21598194330443</v>
      </c>
      <c r="R171" s="60">
        <f t="shared" ca="1" si="10"/>
        <v>6829.4062136791827</v>
      </c>
      <c r="S171" s="61">
        <f ca="1"/>
        <v>6829.4062136791827</v>
      </c>
      <c r="T171" s="228" cm="1">
        <f t="array" aca="1" ref="T171" ca="1">IF(OR(N171:R171+D171:H171&lt;-0.01),1,0)</f>
        <v>0</v>
      </c>
    </row>
    <row r="172" spans="1:20" x14ac:dyDescent="0.2">
      <c r="A172" s="47"/>
      <c r="B172" s="47" t="str">
        <f>'SAM and Preps'!B173</f>
        <v>cosrv</v>
      </c>
      <c r="C172" s="47" t="str">
        <f>VLOOKUP(B172,Notes!$A$12:$B$206,2,0)</f>
        <v>Other services n.e.c.</v>
      </c>
      <c r="D172" s="57">
        <f>Q1Impacts!C173</f>
        <v>127750.42921376471</v>
      </c>
      <c r="E172" s="57">
        <f>Q1Impacts!D173</f>
        <v>0</v>
      </c>
      <c r="F172" s="57">
        <f>Q1Impacts!E173</f>
        <v>0</v>
      </c>
      <c r="G172" s="57">
        <f>Q1Impacts!F173</f>
        <v>14878.225322645849</v>
      </c>
      <c r="H172" s="57">
        <f t="shared" si="11"/>
        <v>142628.65453641056</v>
      </c>
      <c r="I172" s="58">
        <f ca="1">VLOOKUP($B172,Q3BaseShocks!BaseShockQ3_LR,MATCH(I$4,Q3BaseShocks!BaseShockQ3_CH,0),0)*I$183</f>
        <v>-39.199999999999996</v>
      </c>
      <c r="J172" s="58">
        <f ca="1">VLOOKUP($B172,Q3BaseShocks!BaseShockQ3_LR,MATCH(J$4,Q3BaseShocks!BaseShockQ3_CH,0),0)*J$183</f>
        <v>0</v>
      </c>
      <c r="K172" s="58">
        <f ca="1">VLOOKUP($B172,Q3BaseShocks!BaseShockQ3_LR,MATCH(K$4,Q3BaseShocks!BaseShockQ3_CH,0),0)*K$183</f>
        <v>-33.6</v>
      </c>
      <c r="L172" s="58">
        <f ca="1">VLOOKUP($B172,Q3BaseShocks!BaseShockQ3_LR,MATCH(L$4,Q3BaseShocks!BaseShockQ3_CH,0),0)*L$183</f>
        <v>-16.799999999999994</v>
      </c>
      <c r="M172" s="58">
        <f ca="1"/>
        <v>-36.899517790521642</v>
      </c>
      <c r="N172" s="64">
        <f ca="1"/>
        <v>-50078.16825179576</v>
      </c>
      <c r="O172" s="64">
        <f ca="1"/>
        <v>0</v>
      </c>
      <c r="P172" s="64">
        <f ca="1"/>
        <v>0</v>
      </c>
      <c r="Q172" s="64">
        <f ca="1"/>
        <v>-2499.5418542045013</v>
      </c>
      <c r="R172" s="60">
        <f t="shared" ca="1" si="10"/>
        <v>-52577.710106000261</v>
      </c>
      <c r="S172" s="61">
        <f ca="1"/>
        <v>-52577.710106000261</v>
      </c>
      <c r="T172" s="228" cm="1">
        <f t="array" aca="1" ref="T172" ca="1">IF(OR(N172:R172+D172:H172&lt;-0.01),1,0)</f>
        <v>0</v>
      </c>
    </row>
    <row r="173" spans="1:20" x14ac:dyDescent="0.2">
      <c r="A173" s="47"/>
      <c r="B173" s="47" t="str">
        <f>'SAM and Preps'!B174</f>
        <v>trc</v>
      </c>
      <c r="C173" s="47" t="str">
        <f>VLOOKUP(B173,Notes!$A$12:$B$206,2,0)</f>
        <v>Margins</v>
      </c>
      <c r="D173" s="57">
        <f>Q1Impacts!C174</f>
        <v>0</v>
      </c>
      <c r="E173" s="57">
        <f>Q1Impacts!D174</f>
        <v>0</v>
      </c>
      <c r="F173" s="57">
        <f>Q1Impacts!E174</f>
        <v>0</v>
      </c>
      <c r="G173" s="57">
        <f>Q1Impacts!F174</f>
        <v>0</v>
      </c>
      <c r="H173" s="57">
        <f t="shared" si="11"/>
        <v>0</v>
      </c>
      <c r="I173" s="58">
        <v>0</v>
      </c>
      <c r="J173" s="58">
        <v>0</v>
      </c>
      <c r="K173" s="58">
        <v>0</v>
      </c>
      <c r="L173" s="58">
        <v>0</v>
      </c>
      <c r="M173" s="58">
        <v>0</v>
      </c>
      <c r="N173" s="64">
        <v>0</v>
      </c>
      <c r="O173" s="64">
        <v>0</v>
      </c>
      <c r="P173" s="64">
        <v>0</v>
      </c>
      <c r="Q173" s="64">
        <v>0</v>
      </c>
      <c r="R173" s="60">
        <f t="shared" si="10"/>
        <v>0</v>
      </c>
      <c r="S173" s="61">
        <v>0</v>
      </c>
    </row>
    <row r="174" spans="1:20" x14ac:dyDescent="0.2">
      <c r="A174" s="47"/>
      <c r="B174" s="47" t="str">
        <f>'SAM and Preps'!B175</f>
        <v>flab-p</v>
      </c>
      <c r="C174" s="47" t="str">
        <f>VLOOKUP(B174,Notes!$A$12:$B$206,2,0)</f>
        <v>Labor with primary school education (grades 1-7)</v>
      </c>
      <c r="D174" s="57">
        <f>Q1Impacts!C175</f>
        <v>0</v>
      </c>
      <c r="E174" s="57">
        <f>Q1Impacts!D175</f>
        <v>0</v>
      </c>
      <c r="F174" s="57">
        <f>Q1Impacts!E175</f>
        <v>0</v>
      </c>
      <c r="G174" s="57">
        <f>Q1Impacts!F175</f>
        <v>558.8534566711279</v>
      </c>
      <c r="H174" s="57">
        <f t="shared" si="11"/>
        <v>558.8534566711279</v>
      </c>
      <c r="I174" s="58">
        <v>0</v>
      </c>
      <c r="J174" s="58">
        <v>0</v>
      </c>
      <c r="K174" s="58">
        <v>0</v>
      </c>
      <c r="L174" s="58">
        <v>0</v>
      </c>
      <c r="M174" s="58">
        <v>0</v>
      </c>
      <c r="N174" s="64">
        <v>0</v>
      </c>
      <c r="O174" s="64">
        <v>0</v>
      </c>
      <c r="P174" s="64">
        <v>0</v>
      </c>
      <c r="Q174" s="64">
        <v>0</v>
      </c>
      <c r="R174" s="60">
        <f t="shared" si="10"/>
        <v>0</v>
      </c>
      <c r="S174" s="61">
        <v>0</v>
      </c>
    </row>
    <row r="175" spans="1:20" hidden="1" outlineLevel="1" x14ac:dyDescent="0.2">
      <c r="A175" s="47"/>
      <c r="B175" s="47" t="str">
        <f>'SAM and Preps'!B176</f>
        <v>flab-m</v>
      </c>
      <c r="C175" s="47" t="str">
        <f>VLOOKUP(B175,Notes!$A$12:$B$206,2,0)</f>
        <v>Labor with middle school education (grades 8-11)</v>
      </c>
      <c r="D175" s="57">
        <f>Q1Impacts!C176</f>
        <v>0</v>
      </c>
      <c r="E175" s="57">
        <f>Q1Impacts!D176</f>
        <v>0</v>
      </c>
      <c r="F175" s="57">
        <f>Q1Impacts!E176</f>
        <v>0</v>
      </c>
      <c r="G175" s="57">
        <f>Q1Impacts!F176</f>
        <v>1020.275501172206</v>
      </c>
      <c r="H175" s="57">
        <f t="shared" si="11"/>
        <v>1020.275501172206</v>
      </c>
      <c r="I175" s="58">
        <v>0</v>
      </c>
      <c r="J175" s="58">
        <v>0</v>
      </c>
      <c r="K175" s="58">
        <v>0</v>
      </c>
      <c r="L175" s="58">
        <v>0</v>
      </c>
      <c r="M175" s="58">
        <v>0</v>
      </c>
      <c r="N175" s="64">
        <v>0</v>
      </c>
      <c r="O175" s="64">
        <v>0</v>
      </c>
      <c r="P175" s="64">
        <v>0</v>
      </c>
      <c r="Q175" s="64">
        <v>0</v>
      </c>
      <c r="R175" s="60">
        <f t="shared" si="10"/>
        <v>0</v>
      </c>
      <c r="S175" s="61">
        <v>0</v>
      </c>
    </row>
    <row r="176" spans="1:20" hidden="1" outlineLevel="1" x14ac:dyDescent="0.2">
      <c r="A176" s="47"/>
      <c r="B176" s="47" t="str">
        <f>'SAM and Preps'!B177</f>
        <v>flab-s</v>
      </c>
      <c r="C176" s="47" t="str">
        <f>VLOOKUP(B176,Notes!$A$12:$B$206,2,0)</f>
        <v>Labor completed sedondary school education (grade 12)</v>
      </c>
      <c r="D176" s="57">
        <f>Q1Impacts!C177</f>
        <v>0</v>
      </c>
      <c r="E176" s="57">
        <f>Q1Impacts!D177</f>
        <v>0</v>
      </c>
      <c r="F176" s="57">
        <f>Q1Impacts!E177</f>
        <v>0</v>
      </c>
      <c r="G176" s="57">
        <f>Q1Impacts!F177</f>
        <v>2632.342070812927</v>
      </c>
      <c r="H176" s="57">
        <f t="shared" si="11"/>
        <v>2632.342070812927</v>
      </c>
      <c r="I176" s="58">
        <v>0</v>
      </c>
      <c r="J176" s="58">
        <v>0</v>
      </c>
      <c r="K176" s="58">
        <v>0</v>
      </c>
      <c r="L176" s="58">
        <v>0</v>
      </c>
      <c r="M176" s="58">
        <v>0</v>
      </c>
      <c r="N176" s="64">
        <v>0</v>
      </c>
      <c r="O176" s="64">
        <v>0</v>
      </c>
      <c r="P176" s="64">
        <v>0</v>
      </c>
      <c r="Q176" s="64">
        <v>0</v>
      </c>
      <c r="R176" s="60">
        <f t="shared" si="10"/>
        <v>0</v>
      </c>
      <c r="S176" s="61">
        <v>0</v>
      </c>
    </row>
    <row r="177" spans="1:19" hidden="1" outlineLevel="1" x14ac:dyDescent="0.2">
      <c r="A177" s="47"/>
      <c r="B177" s="47" t="str">
        <f>'SAM and Preps'!B178</f>
        <v>flab-t</v>
      </c>
      <c r="C177" s="47" t="str">
        <f>VLOOKUP(B177,Notes!$A$12:$B$206,2,0)</f>
        <v>Labor with tertiary education (certificates, diplomas or degrees)</v>
      </c>
      <c r="D177" s="57">
        <f>Q1Impacts!C178</f>
        <v>0</v>
      </c>
      <c r="E177" s="57">
        <f>Q1Impacts!D178</f>
        <v>0</v>
      </c>
      <c r="F177" s="57">
        <f>Q1Impacts!E178</f>
        <v>0</v>
      </c>
      <c r="G177" s="57">
        <f>Q1Impacts!F178</f>
        <v>6276.5289713437396</v>
      </c>
      <c r="H177" s="57">
        <f t="shared" si="11"/>
        <v>6276.5289713437396</v>
      </c>
      <c r="I177" s="58">
        <v>0</v>
      </c>
      <c r="J177" s="58">
        <v>0</v>
      </c>
      <c r="K177" s="58">
        <v>0</v>
      </c>
      <c r="L177" s="58">
        <v>0</v>
      </c>
      <c r="M177" s="58">
        <v>0</v>
      </c>
      <c r="N177" s="64">
        <v>0</v>
      </c>
      <c r="O177" s="64">
        <v>0</v>
      </c>
      <c r="P177" s="64">
        <v>0</v>
      </c>
      <c r="Q177" s="64">
        <v>0</v>
      </c>
      <c r="R177" s="60">
        <f t="shared" si="10"/>
        <v>0</v>
      </c>
      <c r="S177" s="61">
        <v>0</v>
      </c>
    </row>
    <row r="178" spans="1:19" collapsed="1" x14ac:dyDescent="0.2">
      <c r="A178" s="47"/>
      <c r="B178" s="47" t="str">
        <f>'SAM and Preps'!B179</f>
        <v>fcap</v>
      </c>
      <c r="C178" s="47" t="str">
        <f>VLOOKUP(B178,Notes!$A$12:$B$206,2,0)</f>
        <v>Capital</v>
      </c>
      <c r="D178" s="57">
        <f>Q1Impacts!C179</f>
        <v>0</v>
      </c>
      <c r="E178" s="57">
        <f>Q1Impacts!D179</f>
        <v>0</v>
      </c>
      <c r="F178" s="57">
        <f>Q1Impacts!E179</f>
        <v>0</v>
      </c>
      <c r="G178" s="57">
        <f>Q1Impacts!F179</f>
        <v>87528</v>
      </c>
      <c r="H178" s="57">
        <f t="shared" si="11"/>
        <v>87528</v>
      </c>
      <c r="I178" s="58">
        <v>0</v>
      </c>
      <c r="J178" s="58">
        <v>0</v>
      </c>
      <c r="K178" s="58">
        <v>0</v>
      </c>
      <c r="L178" s="58">
        <v>0</v>
      </c>
      <c r="M178" s="58">
        <v>0</v>
      </c>
      <c r="N178" s="64">
        <v>0</v>
      </c>
      <c r="O178" s="64">
        <v>0</v>
      </c>
      <c r="P178" s="64">
        <v>0</v>
      </c>
      <c r="Q178" s="64">
        <v>0</v>
      </c>
      <c r="R178" s="60">
        <f t="shared" si="10"/>
        <v>0</v>
      </c>
      <c r="S178" s="61">
        <v>0</v>
      </c>
    </row>
    <row r="179" spans="1:19" x14ac:dyDescent="0.2">
      <c r="A179" s="47"/>
      <c r="B179" s="47" t="str">
        <f>'SAM and Preps'!B180</f>
        <v>ent</v>
      </c>
      <c r="C179" s="47" t="str">
        <f>VLOOKUP(B179,Notes!$A$12:$B$206,2,0)</f>
        <v>Enterprises</v>
      </c>
      <c r="D179" s="57">
        <f>Q1Impacts!C181</f>
        <v>0</v>
      </c>
      <c r="E179" s="57">
        <f>Q1Impacts!D181</f>
        <v>0</v>
      </c>
      <c r="F179" s="57">
        <f>Q1Impacts!E181</f>
        <v>0</v>
      </c>
      <c r="G179" s="57">
        <f>Q1Impacts!F181</f>
        <v>0</v>
      </c>
      <c r="H179" s="57">
        <f t="shared" si="11"/>
        <v>0</v>
      </c>
      <c r="I179" s="58">
        <v>0</v>
      </c>
      <c r="J179" s="58">
        <v>0</v>
      </c>
      <c r="K179" s="58">
        <v>0</v>
      </c>
      <c r="L179" s="58">
        <v>0</v>
      </c>
      <c r="M179" s="58">
        <v>0</v>
      </c>
      <c r="N179" s="64">
        <f t="array" ref="N179:Q179">I179:L350/100*D179:G350</f>
        <v>0</v>
      </c>
      <c r="O179" s="64">
        <v>0</v>
      </c>
      <c r="P179" s="64">
        <v>0</v>
      </c>
      <c r="Q179" s="64">
        <v>0</v>
      </c>
      <c r="R179" s="60">
        <f t="shared" si="10"/>
        <v>0</v>
      </c>
      <c r="S179" s="61">
        <v>0</v>
      </c>
    </row>
    <row r="180" spans="1:19" x14ac:dyDescent="0.2">
      <c r="A180" s="47"/>
      <c r="B180" s="47"/>
      <c r="C180" s="47" t="s">
        <v>252</v>
      </c>
      <c r="D180" s="57">
        <f>SUM(D7:D178)</f>
        <v>2417271.0000000005</v>
      </c>
      <c r="E180" s="57">
        <f t="shared" ref="E180:H180" si="12">SUM(E7:E178)</f>
        <v>828934</v>
      </c>
      <c r="F180" s="57">
        <f t="shared" si="12"/>
        <v>828245</v>
      </c>
      <c r="G180" s="57">
        <f t="shared" si="12"/>
        <v>1319764.0000000007</v>
      </c>
      <c r="H180" s="57">
        <f t="shared" si="12"/>
        <v>5394213.9999999991</v>
      </c>
      <c r="I180" s="58">
        <f ca="1">100*N180/D180</f>
        <v>-18.355997839075687</v>
      </c>
      <c r="J180" s="58">
        <f t="shared" ref="J180:M180" ca="1" si="13">100*O180/E180</f>
        <v>0</v>
      </c>
      <c r="K180" s="58">
        <f t="shared" ca="1" si="13"/>
        <v>-36.47356614662138</v>
      </c>
      <c r="L180" s="58">
        <f t="shared" ca="1" si="13"/>
        <v>-12.029621497956169</v>
      </c>
      <c r="M180" s="58">
        <f t="shared" ca="1" si="13"/>
        <v>-16.76921446427551</v>
      </c>
      <c r="N180" s="64">
        <f t="shared" ref="N180" ca="1" si="14">SUM(N7:N178)</f>
        <v>-443714.21252460341</v>
      </c>
      <c r="O180" s="64">
        <f t="shared" ref="O180:S180" ca="1" si="15">SUM(O7:O178)</f>
        <v>0</v>
      </c>
      <c r="P180" s="64">
        <f t="shared" ca="1" si="15"/>
        <v>-302090.48793108424</v>
      </c>
      <c r="Q180" s="64">
        <f t="shared" ca="1" si="15"/>
        <v>-158762.61386628635</v>
      </c>
      <c r="R180" s="60">
        <f t="shared" ca="1" si="15"/>
        <v>-904567.31432197441</v>
      </c>
      <c r="S180" s="61">
        <f t="shared" ca="1" si="15"/>
        <v>-904567.31432197441</v>
      </c>
    </row>
    <row r="181" spans="1:19" x14ac:dyDescent="0.2">
      <c r="A181" s="47"/>
      <c r="B181" s="47"/>
      <c r="C181" s="47"/>
      <c r="D181" s="47"/>
      <c r="E181" s="47"/>
      <c r="F181" s="47"/>
      <c r="G181" s="65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</row>
    <row r="182" spans="1:19" x14ac:dyDescent="0.2">
      <c r="A182" s="47"/>
      <c r="B182" s="47"/>
      <c r="C182" s="47" t="s">
        <v>633</v>
      </c>
      <c r="I182" s="58">
        <v>-40</v>
      </c>
      <c r="J182" s="58"/>
      <c r="K182" s="58">
        <v>-20</v>
      </c>
      <c r="L182" s="58">
        <v>-30</v>
      </c>
      <c r="M182" s="58"/>
      <c r="N182" s="121">
        <f ca="1">100*N180/$R180</f>
        <v>49.052647105339297</v>
      </c>
      <c r="O182" s="121">
        <f t="shared" ref="O182:R182" ca="1" si="16">100*O180/$R180</f>
        <v>0</v>
      </c>
      <c r="P182" s="121">
        <f t="shared" ca="1" si="16"/>
        <v>33.396131293724508</v>
      </c>
      <c r="Q182" s="121">
        <f t="shared" ca="1" si="16"/>
        <v>17.551221600936149</v>
      </c>
      <c r="R182" s="122">
        <f t="shared" ca="1" si="16"/>
        <v>100</v>
      </c>
      <c r="S182" s="61" t="s">
        <v>703</v>
      </c>
    </row>
    <row r="183" spans="1:19" x14ac:dyDescent="0.2">
      <c r="A183" s="47"/>
      <c r="B183" s="47"/>
      <c r="C183" s="47" t="s">
        <v>607</v>
      </c>
      <c r="H183" s="124"/>
      <c r="I183" s="114">
        <f t="array" ref="I183:L183">TRANSPOSE(Adj_Q3)</f>
        <v>1.4</v>
      </c>
      <c r="J183" s="114">
        <v>1</v>
      </c>
      <c r="K183" s="114">
        <v>1.2</v>
      </c>
      <c r="L183" s="114">
        <v>1.2</v>
      </c>
      <c r="M183" s="58"/>
      <c r="N183" s="121"/>
      <c r="O183" s="121"/>
      <c r="P183" s="121"/>
      <c r="Q183" s="121"/>
      <c r="S183" s="61"/>
    </row>
    <row r="185" spans="1:19" x14ac:dyDescent="0.2">
      <c r="H185" s="124"/>
    </row>
    <row r="186" spans="1:19" x14ac:dyDescent="0.2">
      <c r="H186" s="124"/>
    </row>
    <row r="187" spans="1:19" x14ac:dyDescent="0.2">
      <c r="H187" s="124"/>
    </row>
  </sheetData>
  <mergeCells count="5">
    <mergeCell ref="D2:H2"/>
    <mergeCell ref="I2:R2"/>
    <mergeCell ref="D3:H3"/>
    <mergeCell ref="I3:M3"/>
    <mergeCell ref="N3:R3"/>
  </mergeCells>
  <conditionalFormatting sqref="I7:M68 I173:M180 M69:M172">
    <cfRule type="cellIs" dxfId="184" priority="6" operator="greaterThan">
      <formula>0</formula>
    </cfRule>
  </conditionalFormatting>
  <conditionalFormatting sqref="I68:M68 I173:M180 M69:M172">
    <cfRule type="cellIs" dxfId="183" priority="7" operator="greaterThan">
      <formula>0</formula>
    </cfRule>
  </conditionalFormatting>
  <conditionalFormatting sqref="I182:M183">
    <cfRule type="cellIs" dxfId="182" priority="3" operator="greaterThan">
      <formula>0</formula>
    </cfRule>
  </conditionalFormatting>
  <conditionalFormatting sqref="I182:M183">
    <cfRule type="cellIs" dxfId="181" priority="4" operator="greaterThan">
      <formula>0</formula>
    </cfRule>
  </conditionalFormatting>
  <conditionalFormatting sqref="I70:L172">
    <cfRule type="cellIs" dxfId="180" priority="2" operator="greaterThan">
      <formula>0</formula>
    </cfRule>
  </conditionalFormatting>
  <conditionalFormatting sqref="I69:L172">
    <cfRule type="cellIs" dxfId="179" priority="1" operator="greaterThan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B0650-7A56-4651-8F42-2AA7B48512BC}">
  <sheetPr>
    <tabColor theme="9" tint="0.59999389629810485"/>
  </sheetPr>
  <dimension ref="A1:EJ240"/>
  <sheetViews>
    <sheetView zoomScaleNormal="100" workbookViewId="0">
      <pane xSplit="7" ySplit="9" topLeftCell="H69" activePane="bottomRight" state="frozen"/>
      <selection activeCell="BI7" sqref="BI7"/>
      <selection pane="topRight" activeCell="BI7" sqref="BI7"/>
      <selection pane="bottomLeft" activeCell="BI7" sqref="BI7"/>
      <selection pane="bottomRight" activeCell="BI7" sqref="BI7"/>
    </sheetView>
  </sheetViews>
  <sheetFormatPr defaultRowHeight="12.75" outlineLevelRow="1" x14ac:dyDescent="0.2"/>
  <cols>
    <col min="1" max="1" width="9.140625" style="2"/>
    <col min="2" max="2" width="37.85546875" style="2" customWidth="1"/>
    <col min="3" max="6" width="10.7109375" style="2" hidden="1" customWidth="1"/>
    <col min="7" max="17" width="10.7109375" style="2" customWidth="1"/>
    <col min="18" max="18" width="8.42578125" style="2" hidden="1" customWidth="1"/>
    <col min="19" max="19" width="9.5703125" style="2" hidden="1" customWidth="1"/>
    <col min="20" max="20" width="11" style="2" hidden="1" customWidth="1"/>
    <col min="21" max="21" width="10.7109375" style="2" customWidth="1"/>
    <col min="22" max="22" width="13.7109375" style="2" hidden="1" customWidth="1"/>
    <col min="23" max="23" width="9.28515625" style="2" hidden="1" customWidth="1"/>
    <col min="24" max="24" width="9.28515625" style="2" customWidth="1"/>
    <col min="25" max="28" width="10.7109375" style="2" customWidth="1"/>
    <col min="29" max="29" width="3.7109375" style="2" customWidth="1"/>
    <col min="30" max="35" width="10.7109375" style="2" customWidth="1"/>
    <col min="36" max="36" width="3.7109375" style="2" customWidth="1"/>
    <col min="37" max="39" width="9.140625" style="2"/>
    <col min="40" max="47" width="10.7109375" style="2" customWidth="1"/>
    <col min="48" max="48" width="3.7109375" style="2" customWidth="1"/>
    <col min="49" max="52" width="10.7109375" style="2" customWidth="1"/>
    <col min="53" max="16384" width="9.140625" style="2"/>
  </cols>
  <sheetData>
    <row r="1" spans="1:76" x14ac:dyDescent="0.2">
      <c r="A1" s="15" t="str" cm="1">
        <f t="array" aca="1" ref="A1" ca="1">MID(CELL("filename",A1),FIND("]",CELL("filename",A1))+1,255)</f>
        <v>Q3Impacts</v>
      </c>
    </row>
    <row r="5" spans="1:76" x14ac:dyDescent="0.2">
      <c r="P5" s="6"/>
    </row>
    <row r="6" spans="1:76" x14ac:dyDescent="0.2">
      <c r="A6" s="16"/>
      <c r="B6" s="16"/>
      <c r="C6" s="17" t="s">
        <v>257</v>
      </c>
      <c r="D6" s="17" t="s">
        <v>552</v>
      </c>
      <c r="E6" s="17" t="s">
        <v>554</v>
      </c>
      <c r="F6" s="17" t="s">
        <v>259</v>
      </c>
      <c r="G6" s="17" t="s">
        <v>575</v>
      </c>
      <c r="H6" s="17" t="s">
        <v>309</v>
      </c>
      <c r="I6" s="17" t="s">
        <v>261</v>
      </c>
      <c r="J6" s="17" t="s">
        <v>261</v>
      </c>
      <c r="K6" s="17" t="s">
        <v>261</v>
      </c>
      <c r="L6" s="17" t="s">
        <v>261</v>
      </c>
      <c r="M6" s="17" t="s">
        <v>261</v>
      </c>
      <c r="N6" s="17" t="s">
        <v>131</v>
      </c>
      <c r="O6" s="17" t="s">
        <v>123</v>
      </c>
      <c r="P6" s="17" t="s">
        <v>586</v>
      </c>
      <c r="Q6" s="17" t="s">
        <v>589</v>
      </c>
      <c r="R6" s="17"/>
      <c r="S6" s="17" t="s">
        <v>129</v>
      </c>
      <c r="T6" s="18" t="s">
        <v>310</v>
      </c>
      <c r="U6" s="18" t="s">
        <v>571</v>
      </c>
      <c r="V6" s="18" t="s">
        <v>253</v>
      </c>
      <c r="W6" s="18" t="s">
        <v>256</v>
      </c>
      <c r="X6" s="18" t="s">
        <v>587</v>
      </c>
      <c r="Y6" s="18" t="s">
        <v>305</v>
      </c>
      <c r="Z6" s="20" t="s">
        <v>304</v>
      </c>
      <c r="AA6" s="19" t="s">
        <v>590</v>
      </c>
      <c r="AB6" s="20" t="s">
        <v>304</v>
      </c>
      <c r="AC6" s="21"/>
      <c r="AD6" s="21"/>
      <c r="AE6" s="21" t="s">
        <v>587</v>
      </c>
      <c r="AF6" s="21"/>
      <c r="AG6" s="21" t="s">
        <v>307</v>
      </c>
      <c r="AH6" s="21"/>
      <c r="AI6" s="21" t="s">
        <v>119</v>
      </c>
      <c r="AJ6" s="17"/>
      <c r="AK6" s="17" t="s">
        <v>704</v>
      </c>
      <c r="AL6" s="17" t="s">
        <v>587</v>
      </c>
      <c r="AM6" s="17" t="s">
        <v>610</v>
      </c>
      <c r="AN6" s="17" t="s">
        <v>308</v>
      </c>
      <c r="AO6" s="17" t="s">
        <v>577</v>
      </c>
      <c r="AP6" s="17" t="s">
        <v>308</v>
      </c>
      <c r="AQ6" s="17" t="s">
        <v>308</v>
      </c>
      <c r="AR6" s="17" t="s">
        <v>308</v>
      </c>
      <c r="AS6" s="17" t="s">
        <v>308</v>
      </c>
      <c r="AT6" s="17" t="s">
        <v>308</v>
      </c>
      <c r="AU6" s="17" t="s">
        <v>577</v>
      </c>
      <c r="AV6" s="21"/>
      <c r="AW6" s="21"/>
      <c r="AX6" s="21" t="s">
        <v>308</v>
      </c>
      <c r="AY6" s="21"/>
      <c r="AZ6" s="21" t="s">
        <v>308</v>
      </c>
      <c r="BA6" s="199"/>
      <c r="BB6" s="200" t="s">
        <v>740</v>
      </c>
      <c r="BC6" s="200" t="s">
        <v>741</v>
      </c>
      <c r="BD6" s="200" t="s">
        <v>304</v>
      </c>
      <c r="BE6" s="200" t="s">
        <v>742</v>
      </c>
      <c r="BF6" s="200" t="s">
        <v>743</v>
      </c>
      <c r="BG6" s="200" t="s">
        <v>744</v>
      </c>
      <c r="BH6" s="200" t="s">
        <v>741</v>
      </c>
      <c r="BI6" s="200" t="s">
        <v>304</v>
      </c>
      <c r="BJ6" s="200" t="s">
        <v>742</v>
      </c>
      <c r="BK6" s="200" t="s">
        <v>743</v>
      </c>
      <c r="BL6" s="201"/>
      <c r="BM6" s="201"/>
      <c r="BN6" s="201" t="s">
        <v>742</v>
      </c>
      <c r="BO6" s="201"/>
      <c r="BP6" s="201" t="s">
        <v>742</v>
      </c>
      <c r="BQ6" s="202"/>
      <c r="BR6" s="202"/>
      <c r="BS6" s="202"/>
      <c r="BT6" s="202" t="s">
        <v>745</v>
      </c>
      <c r="BU6" s="202"/>
      <c r="BV6" s="202"/>
      <c r="BW6" s="202"/>
      <c r="BX6" s="202" t="s">
        <v>745</v>
      </c>
    </row>
    <row r="7" spans="1:76" x14ac:dyDescent="0.2">
      <c r="A7" s="16"/>
      <c r="B7" s="16"/>
      <c r="C7" s="17" t="s">
        <v>258</v>
      </c>
      <c r="D7" s="17" t="s">
        <v>553</v>
      </c>
      <c r="E7" s="17"/>
      <c r="F7" s="17"/>
      <c r="G7" s="17" t="s">
        <v>258</v>
      </c>
      <c r="H7" s="22" t="s">
        <v>260</v>
      </c>
      <c r="I7" s="22" t="s">
        <v>91</v>
      </c>
      <c r="J7" s="22" t="s">
        <v>92</v>
      </c>
      <c r="K7" s="22" t="s">
        <v>93</v>
      </c>
      <c r="L7" s="22" t="s">
        <v>94</v>
      </c>
      <c r="M7" s="22" t="s">
        <v>119</v>
      </c>
      <c r="N7" s="22" t="s">
        <v>302</v>
      </c>
      <c r="O7" s="17" t="s">
        <v>124</v>
      </c>
      <c r="P7" s="17" t="s">
        <v>556</v>
      </c>
      <c r="Q7" s="17" t="s">
        <v>570</v>
      </c>
      <c r="R7" s="17" t="s">
        <v>543</v>
      </c>
      <c r="S7" s="17" t="s">
        <v>128</v>
      </c>
      <c r="T7" s="18" t="s">
        <v>311</v>
      </c>
      <c r="U7" s="18" t="s">
        <v>255</v>
      </c>
      <c r="V7" s="18" t="s">
        <v>254</v>
      </c>
      <c r="W7" s="18" t="s">
        <v>130</v>
      </c>
      <c r="X7" s="18" t="s">
        <v>588</v>
      </c>
      <c r="Y7" s="18" t="s">
        <v>306</v>
      </c>
      <c r="Z7" s="20" t="s">
        <v>587</v>
      </c>
      <c r="AA7" s="19" t="s">
        <v>306</v>
      </c>
      <c r="AB7" s="20" t="s">
        <v>127</v>
      </c>
      <c r="AC7" s="21"/>
      <c r="AD7" s="21"/>
      <c r="AE7" s="21" t="s">
        <v>306</v>
      </c>
      <c r="AF7" s="21"/>
      <c r="AG7" s="21" t="s">
        <v>306</v>
      </c>
      <c r="AH7" s="21"/>
      <c r="AI7" s="21" t="s">
        <v>306</v>
      </c>
      <c r="AJ7" s="17"/>
      <c r="AK7" s="22" t="s">
        <v>585</v>
      </c>
      <c r="AL7" s="22" t="s">
        <v>585</v>
      </c>
      <c r="AM7" s="22" t="s">
        <v>585</v>
      </c>
      <c r="AN7" s="22" t="s">
        <v>585</v>
      </c>
      <c r="AO7" s="22" t="s">
        <v>584</v>
      </c>
      <c r="AP7" s="22" t="s">
        <v>578</v>
      </c>
      <c r="AQ7" s="22" t="s">
        <v>579</v>
      </c>
      <c r="AR7" s="22" t="s">
        <v>580</v>
      </c>
      <c r="AS7" s="22" t="s">
        <v>581</v>
      </c>
      <c r="AT7" s="22" t="s">
        <v>582</v>
      </c>
      <c r="AU7" s="22" t="s">
        <v>583</v>
      </c>
      <c r="AV7" s="21"/>
      <c r="AW7" s="21"/>
      <c r="AX7" s="21" t="s">
        <v>585</v>
      </c>
      <c r="AY7" s="21"/>
      <c r="AZ7" s="21" t="s">
        <v>582</v>
      </c>
      <c r="BA7" s="199"/>
      <c r="BB7" s="203" t="s">
        <v>585</v>
      </c>
      <c r="BC7" s="203" t="s">
        <v>585</v>
      </c>
      <c r="BD7" s="203" t="s">
        <v>746</v>
      </c>
      <c r="BE7" s="203" t="s">
        <v>747</v>
      </c>
      <c r="BF7" s="203" t="s">
        <v>746</v>
      </c>
      <c r="BG7" s="203" t="s">
        <v>748</v>
      </c>
      <c r="BH7" s="203" t="s">
        <v>749</v>
      </c>
      <c r="BI7" s="203" t="s">
        <v>768</v>
      </c>
      <c r="BJ7" s="203" t="s">
        <v>750</v>
      </c>
      <c r="BK7" s="203" t="s">
        <v>751</v>
      </c>
      <c r="BL7" s="201"/>
      <c r="BM7" s="201"/>
      <c r="BN7" s="201" t="s">
        <v>747</v>
      </c>
      <c r="BO7" s="201"/>
      <c r="BP7" s="201" t="s">
        <v>750</v>
      </c>
      <c r="BQ7" s="202"/>
      <c r="BR7" s="202"/>
      <c r="BS7" s="204" t="str">
        <f ca="1">$A$1</f>
        <v>Q3Impacts</v>
      </c>
      <c r="BT7" s="202" t="s">
        <v>747</v>
      </c>
      <c r="BU7" s="202"/>
      <c r="BV7" s="202"/>
      <c r="BW7" s="204" t="str">
        <f ca="1">$A$1</f>
        <v>Q3Impacts</v>
      </c>
      <c r="BX7" s="202" t="s">
        <v>750</v>
      </c>
    </row>
    <row r="8" spans="1:76" x14ac:dyDescent="0.2">
      <c r="A8" s="23" t="s">
        <v>3</v>
      </c>
      <c r="B8" s="23" t="str">
        <f>VLOOKUP(A8,Notes!$A$12:$B$206,2,0)</f>
        <v>Agriculture</v>
      </c>
      <c r="C8" s="24">
        <f>SUM('SAM and Preps'!FS8:GG8)</f>
        <v>0</v>
      </c>
      <c r="D8" s="24">
        <f>'SAM and Preps'!GH8</f>
        <v>0</v>
      </c>
      <c r="E8" s="24">
        <f>'SAM and Preps'!GM8</f>
        <v>0</v>
      </c>
      <c r="F8" s="24">
        <f>'SAM and Preps'!GO8</f>
        <v>0</v>
      </c>
      <c r="G8" s="24">
        <f t="array" ref="G8:G180">f</f>
        <v>0</v>
      </c>
      <c r="H8" s="25">
        <f>SUM('SAM and Preps'!C$175:C$179)</f>
        <v>71772.679721382781</v>
      </c>
      <c r="I8" s="24">
        <f>IFERROR(VLOOKUP($A8,Employment!$A$5:$F$66,3,0),0)</f>
        <v>278.70519949748518</v>
      </c>
      <c r="J8" s="24">
        <f>IFERROR(VLOOKUP($A8,Employment!$A$5:$F$66,4,0),0)</f>
        <v>182.56243160016422</v>
      </c>
      <c r="K8" s="24">
        <f>IFERROR(VLOOKUP($A8,Employment!$A$5:$F$66,5,0),0)</f>
        <v>118.65125562135289</v>
      </c>
      <c r="L8" s="24">
        <f>IFERROR(VLOOKUP($A8,Employment!$A$5:$F$66,6,0),0)</f>
        <v>71.019604810004509</v>
      </c>
      <c r="M8" s="24">
        <f t="shared" ref="M8:M71" si="0">SUM(I8:L8)</f>
        <v>650.9384915290068</v>
      </c>
      <c r="N8" s="25" cm="1">
        <f t="array" ref="N8:N180">x</f>
        <v>192501.30452507257</v>
      </c>
      <c r="O8" s="26">
        <v>0</v>
      </c>
      <c r="P8" s="27">
        <f t="array" ref="P8:P180">Q3Shock!shock</f>
        <v>0</v>
      </c>
      <c r="Q8" s="28">
        <f t="array" aca="1" ref="Q8:Q180" ca="1">IF(Constraint_Selector_Mod=1,dm_exo,MMULT(MINVERSE(M),MMULT(N,dm_exo)))</f>
        <v>-20994.191228723928</v>
      </c>
      <c r="R8" s="28">
        <v>0</v>
      </c>
      <c r="S8" s="26" t="e" cm="1">
        <f t="array" ref="S8">MMULT(MINVERSE(_xlfn.MUNIT(ROWS(x))-Z/TRANSPOSE(x)),df)</f>
        <v>#VALUE!</v>
      </c>
      <c r="T8" s="29" t="e" cm="1">
        <f t="array" aca="1" ref="T8:T180" ca="1">(dm_endo/dx-1)*100</f>
        <v>#VALUE!</v>
      </c>
      <c r="U8" s="30">
        <f t="array" aca="1" ref="U8:U179" ca="1">dm_endo/x*100</f>
        <v>-10.905999458299522</v>
      </c>
      <c r="V8" s="31" t="e" cm="1">
        <f t="array" ref="V8:V180">dx/x*100</f>
        <v>#VALUE!</v>
      </c>
      <c r="W8" s="32" t="e" cm="1">
        <f t="array" aca="1" ref="W8:W180" ca="1">(dm_endo-dx)/x*100</f>
        <v>#VALUE!</v>
      </c>
      <c r="X8" s="28">
        <f t="array" aca="1" ref="X8:X69" ca="1">MMULT(supply_col_coeff,comm_shock)</f>
        <v>-5397.8100982340738</v>
      </c>
      <c r="Y8" s="28">
        <f ca="1">Q8-X8</f>
        <v>-15596.381130489855</v>
      </c>
      <c r="Z8" s="33">
        <f ca="1">RANK(X8,X$8:X$69,1)</f>
        <v>24</v>
      </c>
      <c r="AA8" s="33">
        <f ca="1">RANK(Y8,Y$8:Y$69,1)</f>
        <v>15</v>
      </c>
      <c r="AB8" s="33">
        <f t="shared" ref="AB8:AB39" ca="1" si="1">RANK(Q8,Q$8:Q$69,1)</f>
        <v>21</v>
      </c>
      <c r="AC8" s="21">
        <v>1</v>
      </c>
      <c r="AD8" s="6" t="str">
        <f ca="1">INDEX($A$8:$A$69,MATCH($AC8,$Z$8:$Z$69,0),1)</f>
        <v>acnst</v>
      </c>
      <c r="AE8" s="6">
        <f ca="1">INDEX($X$8:$X$69,MATCH($AC8,$Z$8:$Z$69,0),1)</f>
        <v>-111622.99204086444</v>
      </c>
      <c r="AF8" s="6" t="str">
        <f t="shared" ref="AF8:AF39" ca="1" si="2">INDEX($A$8:$A$69,MATCH($AC8,$AA$8:$AA$69,0),1)</f>
        <v>awtrd</v>
      </c>
      <c r="AG8" s="6">
        <f t="shared" ref="AG8:AG39" ca="1" si="3">INDEX($Y$8:$Y$69,MATCH($AC8,$AA$8:$AA$69,0),1)</f>
        <v>-68411.210313764372</v>
      </c>
      <c r="AH8" s="6" t="str">
        <f t="shared" ref="AH8:AH39" ca="1" si="4">INDEX($A$8:$A$69,MATCH($AC8,$AB$8:$AB$69,0),1)</f>
        <v>acnst</v>
      </c>
      <c r="AI8" s="6">
        <f t="shared" ref="AI8:AI39" ca="1" si="5">INDEX($Q$8:$Q$69,MATCH($AC8,$AB$8:$AB$69,0),1)</f>
        <v>-133212.669213446</v>
      </c>
      <c r="AJ8" s="17"/>
      <c r="AK8" s="6">
        <f t="array" ref="AK8:AK69">gdp_act/x_act*x_act</f>
        <v>71772.679721382781</v>
      </c>
      <c r="AL8" s="6">
        <f t="array" aca="1" ref="AL8:AL69" ca="1">gdp_act/x_act*first_rnd</f>
        <v>-2012.5333505308299</v>
      </c>
      <c r="AM8" s="6">
        <f ca="1">AN8-AL8</f>
        <v>-5814.9947110902276</v>
      </c>
      <c r="AN8" s="6" cm="1">
        <f t="array" aca="1" ref="AN8:AN69" ca="1">gdp_act/x_act*dm_endo_act</f>
        <v>-7827.5280616210575</v>
      </c>
      <c r="AO8" s="33">
        <f ca="1">RANK(AN8,AN$8:AN$69,1)</f>
        <v>18</v>
      </c>
      <c r="AP8" s="34" cm="1">
        <f t="array" aca="1" ref="AP8:AS69" ca="1">EMP_all*EMP_ELAS_all/x_act*dm_endo_act</f>
        <v>-30.39558754744834</v>
      </c>
      <c r="AQ8" s="34">
        <f ca="1"/>
        <v>-19.910257801372346</v>
      </c>
      <c r="AR8" s="34">
        <f ca="1"/>
        <v>-12.940105295330328</v>
      </c>
      <c r="AS8" s="34">
        <f ca="1"/>
        <v>-7.7453977158655531</v>
      </c>
      <c r="AT8" s="34">
        <f ca="1">SUM(AP8:AS8)</f>
        <v>-70.991348360016559</v>
      </c>
      <c r="AU8" s="33">
        <f ca="1">RANK(AT8,AT$8:AT$69,1)</f>
        <v>6</v>
      </c>
      <c r="AV8" s="21">
        <v>1</v>
      </c>
      <c r="AW8" s="6" t="str">
        <f t="shared" ref="AW8:AW39" ca="1" si="6">INDEX($A$8:$A$69,MATCH($AV8,$AO$8:$AO$69,0),1)</f>
        <v>anobs</v>
      </c>
      <c r="AX8" s="6">
        <f ca="1">INDEX($AN$8:$AN$69,MATCH($AV8,$AO$8:$AO$69,0),1)</f>
        <v>-75130.051187746663</v>
      </c>
      <c r="AY8" s="6" t="str">
        <f t="shared" ref="AY8:AY39" ca="1" si="7">INDEX($A$8:$A$69,MATCH($AV8,$AU$8:$AU$69,0),1)</f>
        <v>acnst</v>
      </c>
      <c r="AZ8" s="6">
        <f ca="1">INDEX($AT$8:$AT$69,MATCH($AV8,$AU$8:$AU$69,0),1)</f>
        <v>-404.37419765707335</v>
      </c>
      <c r="BA8" s="199"/>
      <c r="BB8" s="36">
        <f>100*AK8/SUM(AK$8:AK$69)</f>
        <v>2.0198072663457785</v>
      </c>
      <c r="BC8" s="36">
        <f t="array" aca="1" ref="BC8:BC69" ca="1">100*_xlfn.ANCHORARRAY(AN8)/AK8:AK69</f>
        <v>-10.905999458299522</v>
      </c>
      <c r="BD8" s="33">
        <f ca="1">RANK(BC8,BC$8:BC$69,1)</f>
        <v>53</v>
      </c>
      <c r="BE8" s="205">
        <f t="array" aca="1" ref="BE8:BE69" ca="1">BB8:BB69*BC8:BC69/100</f>
        <v>-0.22028016952636498</v>
      </c>
      <c r="BF8" s="33">
        <f ca="1">RANK(BE8,BE$8:BE$69,1)</f>
        <v>18</v>
      </c>
      <c r="BG8" s="36">
        <f>100*M8/SUM(M$8:M$69)</f>
        <v>4.2974746915495263</v>
      </c>
      <c r="BH8" s="36">
        <f t="array" aca="1" ref="BH8:BH69" ca="1">100*AT8:AT69/M8:M69</f>
        <v>-10.905999458299522</v>
      </c>
      <c r="BI8" s="33">
        <f ca="1">RANK(BH8,BH$8:BH$69,1)</f>
        <v>33</v>
      </c>
      <c r="BJ8" s="205">
        <f t="array" aca="1" ref="BJ8:BJ69" ca="1">BG8:BG69*BH8:BH69/100</f>
        <v>-0.46868256658095042</v>
      </c>
      <c r="BK8" s="33">
        <f ca="1">RANK(BJ8,BJ$8:BJ$69,1)</f>
        <v>6</v>
      </c>
      <c r="BL8" s="206">
        <v>1</v>
      </c>
      <c r="BM8" s="6" t="str">
        <f t="shared" ref="BM8:BM69" ca="1" si="8">INDEX($A$8:$A$69,MATCH($BL8,$BF$8:$BF$69,0),1)</f>
        <v>anobs</v>
      </c>
      <c r="BN8" s="42">
        <f t="shared" ref="BN8:BN69" ca="1" si="9">INDEX($BE$8:$BE$69,MATCH($BL8,$BF$8:$BF$69,0),1)</f>
        <v>-2.1142895026215891</v>
      </c>
      <c r="BO8" s="6" t="str">
        <f ca="1">INDEX($A$8:$A$69,MATCH($BL8,$BK$8:$BK$69,0),1)</f>
        <v>acnst</v>
      </c>
      <c r="BP8" s="42">
        <f ca="1">INDEX($BJ$8:$BJ$69,MATCH($BL8,$BK$8:$BK$69,0),1)</f>
        <v>-2.6696652647855905</v>
      </c>
      <c r="BQ8" s="207">
        <v>1</v>
      </c>
      <c r="BR8" s="6" t="str">
        <f ca="1">INDEX($A$8:$A$69,MATCH($BQ8,$BD$8:$BD$69,0),1)</f>
        <v>aacct</v>
      </c>
      <c r="BS8" s="6" t="str">
        <f ca="1">VLOOKUP(BR8,Notes!$A$12:$B$206,2,0)</f>
        <v>Hotels and restaurants</v>
      </c>
      <c r="BT8" s="42">
        <f t="shared" ref="BT8:BT39" ca="1" si="10">INDEX($BC$8:$BC$69,MATCH($BQ8,$BD$8:$BD$69,0),1)</f>
        <v>-37.200519380376392</v>
      </c>
      <c r="BU8" s="207">
        <v>1</v>
      </c>
      <c r="BV8" s="6" t="str">
        <f t="shared" ref="BV8:BV39" ca="1" si="11">INDEX($A$8:$A$69,MATCH($BU8,$BI$8:$BI$69,0),1)</f>
        <v>acnst</v>
      </c>
      <c r="BW8" s="6" t="str">
        <f ca="1">VLOOKUP(BV8,Notes!$A$12:$B$206,2,0)</f>
        <v>Construction</v>
      </c>
      <c r="BX8" s="42">
        <f t="shared" ref="BX8:BX39" ca="1" si="12">INDEX($BH$8:$BH$69,MATCH($BU8,$BI$8:$BI$69,0),1)</f>
        <v>-32.375836481751271</v>
      </c>
    </row>
    <row r="9" spans="1:76" hidden="1" outlineLevel="1" x14ac:dyDescent="0.2">
      <c r="A9" s="23" t="s">
        <v>4</v>
      </c>
      <c r="B9" s="23" t="str">
        <f>VLOOKUP(A9,Notes!$A$12:$B$206,2,0)</f>
        <v>Forestry</v>
      </c>
      <c r="C9" s="24">
        <f>SUM('SAM and Preps'!FS9:GG9)</f>
        <v>0</v>
      </c>
      <c r="D9" s="24">
        <f>'SAM and Preps'!GH9</f>
        <v>0</v>
      </c>
      <c r="E9" s="24">
        <f>'SAM and Preps'!GM9</f>
        <v>0</v>
      </c>
      <c r="F9" s="24">
        <f>'SAM and Preps'!GO9</f>
        <v>0</v>
      </c>
      <c r="G9" s="24">
        <v>0</v>
      </c>
      <c r="H9" s="25">
        <f>SUM('SAM and Preps'!D$175:D$179)</f>
        <v>6711.9146317608192</v>
      </c>
      <c r="I9" s="24">
        <f>IFERROR(VLOOKUP($A9,Employment!$A$5:$F$66,3,0),0)</f>
        <v>19.712242594384286</v>
      </c>
      <c r="J9" s="24">
        <f>IFERROR(VLOOKUP($A9,Employment!$A$5:$F$66,4,0),0)</f>
        <v>9.4435741429655629</v>
      </c>
      <c r="K9" s="24">
        <f>IFERROR(VLOOKUP($A9,Employment!$A$5:$F$66,5,0),0)</f>
        <v>7.977709051102396</v>
      </c>
      <c r="L9" s="24">
        <f>IFERROR(VLOOKUP($A9,Employment!$A$5:$F$66,6,0),0)</f>
        <v>2.5470078690151801</v>
      </c>
      <c r="M9" s="24">
        <f t="shared" si="0"/>
        <v>39.680533657467429</v>
      </c>
      <c r="N9" s="25">
        <v>19126.046433830546</v>
      </c>
      <c r="O9" s="26">
        <v>0</v>
      </c>
      <c r="P9" s="27">
        <v>0</v>
      </c>
      <c r="Q9" s="28">
        <f ca="1"/>
        <v>-2583.9305670664567</v>
      </c>
      <c r="R9" s="28">
        <v>0</v>
      </c>
      <c r="S9" s="28"/>
      <c r="T9" s="35" t="e">
        <f ca="1"/>
        <v>#DIV/0!</v>
      </c>
      <c r="U9" s="30">
        <f ca="1"/>
        <v>-13.51000885627856</v>
      </c>
      <c r="V9" s="31">
        <v>0</v>
      </c>
      <c r="W9" s="32">
        <f ca="1"/>
        <v>-13.51000885627856</v>
      </c>
      <c r="X9" s="28">
        <f ca="1"/>
        <v>-220.85106089100535</v>
      </c>
      <c r="Y9" s="28">
        <f ca="1">Q9-X9</f>
        <v>-2363.0795061754511</v>
      </c>
      <c r="Z9" s="33">
        <f t="shared" ref="Z9:Z69" ca="1" si="13">RANK(X9,X$8:X$69,1)</f>
        <v>57</v>
      </c>
      <c r="AA9" s="33">
        <f t="shared" ref="AA9:AA40" ca="1" si="14">RANK(Y9,Y$8:Y$69,1)</f>
        <v>47</v>
      </c>
      <c r="AB9" s="33">
        <f t="shared" ca="1" si="1"/>
        <v>51</v>
      </c>
      <c r="AC9" s="21">
        <v>2</v>
      </c>
      <c r="AD9" s="6" t="str">
        <f t="shared" ref="AD9:AD69" ca="1" si="15">INDEX($A$8:$A$69,MATCH($AC9,$Z$8:$Z$69,0),1)</f>
        <v>anobs</v>
      </c>
      <c r="AE9" s="6">
        <f t="shared" ref="AE9:AE69" ca="1" si="16">INDEX($X$8:$X$69,MATCH($AC9,$Z$8:$Z$69,0),1)</f>
        <v>-65561.9775040815</v>
      </c>
      <c r="AF9" s="6" t="str">
        <f t="shared" ca="1" si="2"/>
        <v>artrd</v>
      </c>
      <c r="AG9" s="6">
        <f t="shared" ca="1" si="3"/>
        <v>-54955.191416201356</v>
      </c>
      <c r="AH9" s="6" t="str">
        <f t="shared" ca="1" si="4"/>
        <v>anobs</v>
      </c>
      <c r="AI9" s="6">
        <f t="shared" ca="1" si="5"/>
        <v>-114631.83268335869</v>
      </c>
      <c r="AJ9" s="17"/>
      <c r="AK9" s="6">
        <v>6711.9146317608192</v>
      </c>
      <c r="AL9" s="6">
        <f ca="1"/>
        <v>-77.503391626837015</v>
      </c>
      <c r="AM9" s="6">
        <f t="shared" ref="AM9:AM69" ca="1" si="17">AN9-AL9</f>
        <v>-829.27686954990622</v>
      </c>
      <c r="AN9" s="6">
        <f ca="1"/>
        <v>-906.78026117674324</v>
      </c>
      <c r="AO9" s="33">
        <f t="shared" ref="AO9:AO69" ca="1" si="18">RANK(AN9,AN$8:AN$69,1)</f>
        <v>50</v>
      </c>
      <c r="AP9" s="34">
        <f ca="1"/>
        <v>-2.6631257202724314</v>
      </c>
      <c r="AQ9" s="34">
        <f ca="1"/>
        <v>-1.2758277030638798</v>
      </c>
      <c r="AR9" s="34">
        <f ca="1"/>
        <v>-1.0777891993320701</v>
      </c>
      <c r="AS9" s="34">
        <f ca="1"/>
        <v>-0.34410098867406264</v>
      </c>
      <c r="AT9" s="34">
        <f t="shared" ref="AT9:AT69" ca="1" si="19">SUM(AP9:AS9)</f>
        <v>-5.3608436113424442</v>
      </c>
      <c r="AU9" s="33">
        <f t="shared" ref="AU9:AU69" ca="1" si="20">RANK(AT9,AT$8:AT$69,1)</f>
        <v>37</v>
      </c>
      <c r="AV9" s="21">
        <v>2</v>
      </c>
      <c r="AW9" s="6" t="str">
        <f t="shared" ca="1" si="6"/>
        <v>altrp</v>
      </c>
      <c r="AX9" s="6">
        <f t="shared" ref="AX9:AX69" ca="1" si="21">INDEX($AN$8:$AN$69,MATCH($AV9,$AO$8:$AO$69,0),1)</f>
        <v>-47209.759867891866</v>
      </c>
      <c r="AY9" s="6" t="str">
        <f t="shared" ca="1" si="7"/>
        <v>artrd</v>
      </c>
      <c r="AZ9" s="6">
        <f t="shared" ref="AZ9:AZ69" ca="1" si="22">INDEX($AT$8:$AT$69,MATCH($AV9,$AU$8:$AU$69,0),1)</f>
        <v>-226.17407031294448</v>
      </c>
      <c r="BA9" s="199"/>
      <c r="BB9" s="36">
        <f t="shared" ref="BB9:BB69" si="23">100*AK9/SUM(AK$8:AK$69)</f>
        <v>0.18888487927369624</v>
      </c>
      <c r="BC9" s="36">
        <f ca="1"/>
        <v>-13.51000885627856</v>
      </c>
      <c r="BD9" s="33">
        <f t="shared" ref="BD9:BD69" ca="1" si="24">RANK(BC9,BC$8:BC$69,1)</f>
        <v>48</v>
      </c>
      <c r="BE9" s="205">
        <f ca="1"/>
        <v>-2.5518363918047425E-2</v>
      </c>
      <c r="BF9" s="33">
        <f t="shared" ref="BF9:BF69" ca="1" si="25">RANK(BE9,BE$8:BE$69,1)</f>
        <v>50</v>
      </c>
      <c r="BG9" s="36">
        <f t="shared" ref="BG9:BG69" si="26">100*M9/SUM(M$8:M$69)</f>
        <v>0.26196958907682993</v>
      </c>
      <c r="BH9" s="42">
        <f ca="1"/>
        <v>-13.51000885627856</v>
      </c>
      <c r="BI9" s="33">
        <f t="shared" ref="BI9:BI69" ca="1" si="27">RANK(BH9,BH$8:BH$69,1)</f>
        <v>25</v>
      </c>
      <c r="BJ9" s="205">
        <f ca="1"/>
        <v>-3.5392114685036273E-2</v>
      </c>
      <c r="BK9" s="33">
        <f t="shared" ref="BK9:BK69" ca="1" si="28">RANK(BJ9,BJ$8:BJ$69,1)</f>
        <v>37</v>
      </c>
      <c r="BL9" s="206">
        <v>2</v>
      </c>
      <c r="BM9" s="6" t="str">
        <f t="shared" ca="1" si="8"/>
        <v>altrp</v>
      </c>
      <c r="BN9" s="42">
        <f t="shared" ca="1" si="9"/>
        <v>-1.3285642446926627</v>
      </c>
      <c r="BO9" s="6" t="str">
        <f t="shared" ref="BO9:BO69" ca="1" si="29">INDEX($A$8:$A$69,MATCH($AV9,$AU$8:$AU$69,0),1)</f>
        <v>artrd</v>
      </c>
      <c r="BP9" s="42">
        <f t="shared" ref="BP9:BP69" ca="1" si="30">INDEX($BJ$8:$BJ$69,MATCH($BL9,$BK$8:$BK$69,0),1)</f>
        <v>-1.4931938358285106</v>
      </c>
      <c r="BQ9" s="207">
        <v>2</v>
      </c>
      <c r="BR9" s="6" t="str">
        <f t="shared" ref="BR9:BR69" ca="1" si="31">INDEX($A$8:$A$69,MATCH($BL9,$BF$8:$BF$69,0),1)</f>
        <v>altrp</v>
      </c>
      <c r="BS9" s="6" t="str">
        <f ca="1">VLOOKUP(BR9,Notes!$A$12:$B$206,2,0)</f>
        <v>Land transport, transport via pipe lines</v>
      </c>
      <c r="BT9" s="42">
        <f t="shared" ca="1" si="10"/>
        <v>-34.373164025313301</v>
      </c>
      <c r="BU9" s="207">
        <v>2</v>
      </c>
      <c r="BV9" s="6" t="str">
        <f t="shared" ca="1" si="11"/>
        <v>afoot</v>
      </c>
      <c r="BW9" s="6" t="str">
        <f ca="1">VLOOKUP(BV9,Notes!$A$12:$B$206,2,0)</f>
        <v>Footwear</v>
      </c>
      <c r="BX9" s="42">
        <f t="shared" ca="1" si="12"/>
        <v>-30.480112013518884</v>
      </c>
    </row>
    <row r="10" spans="1:76" hidden="1" outlineLevel="1" x14ac:dyDescent="0.2">
      <c r="A10" s="23" t="s">
        <v>5</v>
      </c>
      <c r="B10" s="23" t="str">
        <f>VLOOKUP(A10,Notes!$A$12:$B$206,2,0)</f>
        <v>Fishing</v>
      </c>
      <c r="C10" s="24">
        <f>SUM('SAM and Preps'!FS10:GG10)</f>
        <v>0</v>
      </c>
      <c r="D10" s="24">
        <f>'SAM and Preps'!GH10</f>
        <v>0</v>
      </c>
      <c r="E10" s="24">
        <f>'SAM and Preps'!GM10</f>
        <v>0</v>
      </c>
      <c r="F10" s="24">
        <f>'SAM and Preps'!GO10</f>
        <v>0</v>
      </c>
      <c r="G10" s="24">
        <v>0</v>
      </c>
      <c r="H10" s="25">
        <f>SUM('SAM and Preps'!E$175:E$179)</f>
        <v>5109.3359822034436</v>
      </c>
      <c r="I10" s="24">
        <f>IFERROR(VLOOKUP($A10,Employment!$A$5:$F$66,3,0),0)</f>
        <v>3.1047124062117533</v>
      </c>
      <c r="J10" s="24">
        <f>IFERROR(VLOOKUP($A10,Employment!$A$5:$F$66,4,0),0)</f>
        <v>2.4683774475389817</v>
      </c>
      <c r="K10" s="24">
        <f>IFERROR(VLOOKUP($A10,Employment!$A$5:$F$66,5,0),0)</f>
        <v>4.0293647287822614</v>
      </c>
      <c r="L10" s="24">
        <f>IFERROR(VLOOKUP($A10,Employment!$A$5:$F$66,6,0),0)</f>
        <v>1.7785202309927479</v>
      </c>
      <c r="M10" s="24">
        <f t="shared" si="0"/>
        <v>11.380974813525743</v>
      </c>
      <c r="N10" s="25">
        <v>7162.95166339153</v>
      </c>
      <c r="O10" s="26">
        <v>0</v>
      </c>
      <c r="P10" s="27">
        <v>0</v>
      </c>
      <c r="Q10" s="28">
        <f ca="1"/>
        <v>-780.16810534085414</v>
      </c>
      <c r="R10" s="28">
        <v>0</v>
      </c>
      <c r="S10" s="28"/>
      <c r="T10" s="35" t="e">
        <f ca="1"/>
        <v>#DIV/0!</v>
      </c>
      <c r="U10" s="30">
        <f ca="1"/>
        <v>-10.89171255096057</v>
      </c>
      <c r="V10" s="31">
        <v>0</v>
      </c>
      <c r="W10" s="32">
        <f ca="1"/>
        <v>-10.89171255096057</v>
      </c>
      <c r="X10" s="28">
        <f ca="1"/>
        <v>-207.36244290985621</v>
      </c>
      <c r="Y10" s="28">
        <f t="shared" ref="Y10:Y69" ca="1" si="32">Q10-X10</f>
        <v>-572.80566243099793</v>
      </c>
      <c r="Z10" s="33">
        <f t="shared" ca="1" si="13"/>
        <v>58</v>
      </c>
      <c r="AA10" s="33">
        <f t="shared" ca="1" si="14"/>
        <v>55</v>
      </c>
      <c r="AB10" s="33">
        <f t="shared" ca="1" si="1"/>
        <v>61</v>
      </c>
      <c r="AC10" s="21">
        <v>3</v>
      </c>
      <c r="AD10" s="6" t="str">
        <f t="shared" ca="1" si="15"/>
        <v>altrp</v>
      </c>
      <c r="AE10" s="6">
        <f t="shared" ca="1" si="16"/>
        <v>-41242.875927181252</v>
      </c>
      <c r="AF10" s="6" t="str">
        <f t="shared" ca="1" si="2"/>
        <v>anobs</v>
      </c>
      <c r="AG10" s="6">
        <f t="shared" ca="1" si="3"/>
        <v>-49069.85517927719</v>
      </c>
      <c r="AH10" s="6" t="str">
        <f t="shared" ca="1" si="4"/>
        <v>altrp</v>
      </c>
      <c r="AI10" s="6">
        <f t="shared" ca="1" si="5"/>
        <v>-87518.771820340233</v>
      </c>
      <c r="AJ10" s="17"/>
      <c r="AK10" s="6">
        <v>5109.3359822034436</v>
      </c>
      <c r="AL10" s="6">
        <f ca="1"/>
        <v>-147.91170465825658</v>
      </c>
      <c r="AM10" s="6">
        <f t="shared" ca="1" si="17"/>
        <v>-408.5824837861403</v>
      </c>
      <c r="AN10" s="6">
        <f ca="1"/>
        <v>-556.49418844439685</v>
      </c>
      <c r="AO10" s="33">
        <f t="shared" ca="1" si="18"/>
        <v>55</v>
      </c>
      <c r="AP10" s="34">
        <f ca="1"/>
        <v>-0.33815635081859541</v>
      </c>
      <c r="AQ10" s="34">
        <f ca="1"/>
        <v>-0.26884857625868341</v>
      </c>
      <c r="AR10" s="34">
        <f ca="1"/>
        <v>-0.43886682388875586</v>
      </c>
      <c r="AS10" s="34">
        <f ca="1"/>
        <v>-0.19371131122041002</v>
      </c>
      <c r="AT10" s="34">
        <f t="shared" ca="1" si="19"/>
        <v>-1.2395830621864448</v>
      </c>
      <c r="AU10" s="33">
        <f t="shared" ca="1" si="20"/>
        <v>58</v>
      </c>
      <c r="AV10" s="21">
        <v>3</v>
      </c>
      <c r="AW10" s="6" t="str">
        <f t="shared" ca="1" si="6"/>
        <v>acnst</v>
      </c>
      <c r="AX10" s="6">
        <f t="shared" ca="1" si="21"/>
        <v>-39784.604532254147</v>
      </c>
      <c r="AY10" s="6" t="str">
        <f t="shared" ca="1" si="7"/>
        <v>aobus</v>
      </c>
      <c r="AZ10" s="6">
        <f t="shared" ca="1" si="22"/>
        <v>-215.902436071897</v>
      </c>
      <c r="BA10" s="199"/>
      <c r="BB10" s="36">
        <f t="shared" si="23"/>
        <v>0.14378554601998406</v>
      </c>
      <c r="BC10" s="36">
        <f ca="1"/>
        <v>-10.891712550960568</v>
      </c>
      <c r="BD10" s="33">
        <f t="shared" ca="1" si="24"/>
        <v>54</v>
      </c>
      <c r="BE10" s="205">
        <f ca="1"/>
        <v>-1.5660708362325786E-2</v>
      </c>
      <c r="BF10" s="33">
        <f t="shared" ca="1" si="25"/>
        <v>55</v>
      </c>
      <c r="BG10" s="36">
        <f t="shared" si="26"/>
        <v>7.5136824542983718E-2</v>
      </c>
      <c r="BH10" s="42">
        <f ca="1"/>
        <v>-10.891712550960571</v>
      </c>
      <c r="BI10" s="33">
        <f t="shared" ca="1" si="27"/>
        <v>34</v>
      </c>
      <c r="BJ10" s="205">
        <f ca="1"/>
        <v>-8.1836869491413809E-3</v>
      </c>
      <c r="BK10" s="33">
        <f t="shared" ca="1" si="28"/>
        <v>58</v>
      </c>
      <c r="BL10" s="206">
        <v>3</v>
      </c>
      <c r="BM10" s="6" t="str">
        <f t="shared" ca="1" si="8"/>
        <v>acnst</v>
      </c>
      <c r="BN10" s="42">
        <f t="shared" ca="1" si="9"/>
        <v>-1.1196075391762164</v>
      </c>
      <c r="BO10" s="6" t="str">
        <f t="shared" ca="1" si="29"/>
        <v>aobus</v>
      </c>
      <c r="BP10" s="42">
        <f t="shared" ca="1" si="30"/>
        <v>-1.4253808415653066</v>
      </c>
      <c r="BQ10" s="207">
        <v>3</v>
      </c>
      <c r="BR10" s="6" t="str">
        <f t="shared" ca="1" si="31"/>
        <v>acnst</v>
      </c>
      <c r="BS10" s="6" t="str">
        <f ca="1">VLOOKUP(BR10,Notes!$A$12:$B$206,2,0)</f>
        <v>Construction</v>
      </c>
      <c r="BT10" s="42">
        <f t="shared" ca="1" si="10"/>
        <v>-32.527772580449565</v>
      </c>
      <c r="BU10" s="207">
        <v>3</v>
      </c>
      <c r="BV10" s="6" t="str">
        <f t="shared" ca="1" si="11"/>
        <v>aleat</v>
      </c>
      <c r="BW10" s="6" t="str">
        <f ca="1">VLOOKUP(BV10,Notes!$A$12:$B$206,2,0)</f>
        <v>Tanning and dressing of leather</v>
      </c>
      <c r="BX10" s="42">
        <f t="shared" ca="1" si="12"/>
        <v>-26.044587466305376</v>
      </c>
    </row>
    <row r="11" spans="1:76" hidden="1" outlineLevel="1" x14ac:dyDescent="0.2">
      <c r="A11" s="23" t="s">
        <v>6</v>
      </c>
      <c r="B11" s="23" t="str">
        <f>VLOOKUP(A11,Notes!$A$12:$B$206,2,0)</f>
        <v>Mining of coal and lignite</v>
      </c>
      <c r="C11" s="24">
        <f>SUM('SAM and Preps'!FS11:GG11)</f>
        <v>0</v>
      </c>
      <c r="D11" s="24">
        <f>'SAM and Preps'!GH11</f>
        <v>0</v>
      </c>
      <c r="E11" s="24">
        <f>'SAM and Preps'!GM11</f>
        <v>0</v>
      </c>
      <c r="F11" s="24">
        <f>'SAM and Preps'!GO11</f>
        <v>0</v>
      </c>
      <c r="G11" s="24">
        <v>0</v>
      </c>
      <c r="H11" s="25">
        <f>SUM('SAM and Preps'!F$175:F$179)</f>
        <v>66041.550037649853</v>
      </c>
      <c r="I11" s="24">
        <f>IFERROR(VLOOKUP($A11,Employment!$A$5:$F$66,3,0),0)</f>
        <v>10.787748902943095</v>
      </c>
      <c r="J11" s="24">
        <f>IFERROR(VLOOKUP($A11,Employment!$A$5:$F$66,4,0),0)</f>
        <v>14.660034582108979</v>
      </c>
      <c r="K11" s="24">
        <f>IFERROR(VLOOKUP($A11,Employment!$A$5:$F$66,5,0),0)</f>
        <v>24.413334756346522</v>
      </c>
      <c r="L11" s="24">
        <f>IFERROR(VLOOKUP($A11,Employment!$A$5:$F$66,6,0),0)</f>
        <v>32.174733547481992</v>
      </c>
      <c r="M11" s="24">
        <f t="shared" si="0"/>
        <v>82.035851788880592</v>
      </c>
      <c r="N11" s="25">
        <v>112598.50314129386</v>
      </c>
      <c r="O11" s="26">
        <v>0</v>
      </c>
      <c r="P11" s="27">
        <v>0</v>
      </c>
      <c r="Q11" s="28">
        <f ca="1"/>
        <v>-12999.683344432415</v>
      </c>
      <c r="R11" s="28">
        <v>0</v>
      </c>
      <c r="S11" s="28"/>
      <c r="T11" s="35" t="e">
        <f ca="1"/>
        <v>#DIV/0!</v>
      </c>
      <c r="U11" s="30">
        <f ca="1"/>
        <v>-11.545165327926078</v>
      </c>
      <c r="V11" s="31">
        <v>0</v>
      </c>
      <c r="W11" s="32">
        <f ca="1"/>
        <v>-11.545165327926078</v>
      </c>
      <c r="X11" s="28">
        <f ca="1"/>
        <v>-5449.7459679501371</v>
      </c>
      <c r="Y11" s="28">
        <f t="shared" ca="1" si="32"/>
        <v>-7549.9373764822776</v>
      </c>
      <c r="Z11" s="33">
        <f t="shared" ca="1" si="13"/>
        <v>22</v>
      </c>
      <c r="AA11" s="33">
        <f t="shared" ca="1" si="14"/>
        <v>29</v>
      </c>
      <c r="AB11" s="33">
        <f t="shared" ca="1" si="1"/>
        <v>28</v>
      </c>
      <c r="AC11" s="21">
        <v>4</v>
      </c>
      <c r="AD11" s="6" t="str">
        <f t="shared" ca="1" si="15"/>
        <v>amtvp</v>
      </c>
      <c r="AE11" s="6">
        <f t="shared" ca="1" si="16"/>
        <v>-39983.30221262011</v>
      </c>
      <c r="AF11" s="6" t="str">
        <f t="shared" ca="1" si="2"/>
        <v>altrp</v>
      </c>
      <c r="AG11" s="6">
        <f t="shared" ca="1" si="3"/>
        <v>-46275.89589315898</v>
      </c>
      <c r="AH11" s="6" t="str">
        <f t="shared" ca="1" si="4"/>
        <v>awtrd</v>
      </c>
      <c r="AI11" s="6">
        <f t="shared" ca="1" si="5"/>
        <v>-68828.079675593792</v>
      </c>
      <c r="AJ11" s="17"/>
      <c r="AK11" s="6">
        <v>66041.550037649853</v>
      </c>
      <c r="AL11" s="6">
        <f ca="1"/>
        <v>-3196.3983622697724</v>
      </c>
      <c r="AM11" s="6">
        <f t="shared" ca="1" si="17"/>
        <v>-4428.2077747019302</v>
      </c>
      <c r="AN11" s="6">
        <f ca="1"/>
        <v>-7624.6061369717027</v>
      </c>
      <c r="AO11" s="33">
        <f t="shared" ca="1" si="18"/>
        <v>19</v>
      </c>
      <c r="AP11" s="34">
        <f ca="1"/>
        <v>-0.83446050882422917</v>
      </c>
      <c r="AQ11" s="34">
        <f ca="1"/>
        <v>-1.1339919038558646</v>
      </c>
      <c r="AR11" s="34">
        <f ca="1"/>
        <v>-1.3670015319449187</v>
      </c>
      <c r="AS11" s="34">
        <f ca="1"/>
        <v>-1.5972892582068914</v>
      </c>
      <c r="AT11" s="34">
        <f t="shared" ca="1" si="19"/>
        <v>-4.9327432028319036</v>
      </c>
      <c r="AU11" s="33">
        <f t="shared" ca="1" si="20"/>
        <v>40</v>
      </c>
      <c r="AV11" s="21">
        <v>4</v>
      </c>
      <c r="AW11" s="6" t="str">
        <f t="shared" ca="1" si="6"/>
        <v>awtrd</v>
      </c>
      <c r="AX11" s="6">
        <f t="shared" ca="1" si="21"/>
        <v>-35298.439139223126</v>
      </c>
      <c r="AY11" s="6" t="str">
        <f t="shared" ca="1" si="7"/>
        <v>aeduc</v>
      </c>
      <c r="AZ11" s="6">
        <f t="shared" ca="1" si="22"/>
        <v>-97.526060968483165</v>
      </c>
      <c r="BA11" s="199"/>
      <c r="BB11" s="36">
        <f t="shared" si="23"/>
        <v>1.8585233707951285</v>
      </c>
      <c r="BC11" s="36">
        <f ca="1"/>
        <v>-11.545165327926078</v>
      </c>
      <c r="BD11" s="33">
        <f t="shared" ca="1" si="24"/>
        <v>52</v>
      </c>
      <c r="BE11" s="205">
        <f ca="1"/>
        <v>-0.21456959581644219</v>
      </c>
      <c r="BF11" s="33">
        <f t="shared" ca="1" si="25"/>
        <v>19</v>
      </c>
      <c r="BG11" s="36">
        <f t="shared" si="26"/>
        <v>0.54159801801598062</v>
      </c>
      <c r="BH11" s="42">
        <f ca="1"/>
        <v>-6.0129115444870704</v>
      </c>
      <c r="BI11" s="33">
        <f t="shared" ca="1" si="27"/>
        <v>56</v>
      </c>
      <c r="BJ11" s="205">
        <f ca="1"/>
        <v>-3.2565809749996066E-2</v>
      </c>
      <c r="BK11" s="33">
        <f t="shared" ca="1" si="28"/>
        <v>40</v>
      </c>
      <c r="BL11" s="206">
        <v>4</v>
      </c>
      <c r="BM11" s="6" t="str">
        <f t="shared" ca="1" si="8"/>
        <v>awtrd</v>
      </c>
      <c r="BN11" s="42">
        <f t="shared" ca="1" si="9"/>
        <v>-0.99335909068511929</v>
      </c>
      <c r="BO11" s="6" t="str">
        <f t="shared" ca="1" si="29"/>
        <v>aeduc</v>
      </c>
      <c r="BP11" s="42">
        <f t="shared" ca="1" si="30"/>
        <v>-0.6438638738263891</v>
      </c>
      <c r="BQ11" s="207">
        <v>4</v>
      </c>
      <c r="BR11" s="6" t="str">
        <f t="shared" ca="1" si="31"/>
        <v>awtrd</v>
      </c>
      <c r="BS11" s="6" t="str">
        <f ca="1">VLOOKUP(BR11,Notes!$A$12:$B$206,2,0)</f>
        <v>Wholesale trade, commission trade</v>
      </c>
      <c r="BT11" s="42">
        <f t="shared" ca="1" si="10"/>
        <v>-31.865143591727822</v>
      </c>
      <c r="BU11" s="207">
        <v>4</v>
      </c>
      <c r="BV11" s="6" t="str">
        <f t="shared" ca="1" si="11"/>
        <v>amach</v>
      </c>
      <c r="BW11" s="6" t="str">
        <f ca="1">VLOOKUP(BV11,Notes!$A$12:$B$206,2,0)</f>
        <v>Machinery and equipment</v>
      </c>
      <c r="BX11" s="42">
        <f t="shared" ca="1" si="12"/>
        <v>-25.395226509715155</v>
      </c>
    </row>
    <row r="12" spans="1:76" hidden="1" outlineLevel="1" x14ac:dyDescent="0.2">
      <c r="A12" s="23" t="s">
        <v>264</v>
      </c>
      <c r="B12" s="23" t="str">
        <f>VLOOKUP(A12,Notes!$A$12:$B$206,2,0)</f>
        <v>Mining of gold and uranium ore</v>
      </c>
      <c r="C12" s="24">
        <f>SUM('SAM and Preps'!FS12:GG12)</f>
        <v>0</v>
      </c>
      <c r="D12" s="24">
        <f>'SAM and Preps'!GH12</f>
        <v>0</v>
      </c>
      <c r="E12" s="24">
        <f>'SAM and Preps'!GM12</f>
        <v>0</v>
      </c>
      <c r="F12" s="24">
        <f>'SAM and Preps'!GO12</f>
        <v>0</v>
      </c>
      <c r="G12" s="24">
        <v>0</v>
      </c>
      <c r="H12" s="25">
        <f>SUM('SAM and Preps'!G$175:G$179)</f>
        <v>40940.266271125038</v>
      </c>
      <c r="I12" s="24">
        <f>IFERROR(VLOOKUP($A12,Employment!$A$5:$F$66,3,0),0)</f>
        <v>12.280993347091618</v>
      </c>
      <c r="J12" s="24">
        <f>IFERROR(VLOOKUP($A12,Employment!$A$5:$F$66,4,0),0)</f>
        <v>20.416574772539583</v>
      </c>
      <c r="K12" s="24">
        <f>IFERROR(VLOOKUP($A12,Employment!$A$5:$F$66,5,0),0)</f>
        <v>42.085950975205527</v>
      </c>
      <c r="L12" s="24">
        <f>IFERROR(VLOOKUP($A12,Employment!$A$5:$F$66,6,0),0)</f>
        <v>33.619297809937294</v>
      </c>
      <c r="M12" s="24">
        <f t="shared" si="0"/>
        <v>108.40281690477401</v>
      </c>
      <c r="N12" s="25">
        <v>74075.191799659471</v>
      </c>
      <c r="O12" s="26">
        <v>0</v>
      </c>
      <c r="P12" s="27">
        <v>0</v>
      </c>
      <c r="Q12" s="28">
        <f ca="1"/>
        <v>-8820.3193632109414</v>
      </c>
      <c r="R12" s="28">
        <v>0</v>
      </c>
      <c r="S12" s="28"/>
      <c r="T12" s="35" t="e">
        <f ca="1"/>
        <v>#DIV/0!</v>
      </c>
      <c r="U12" s="30">
        <f ca="1"/>
        <v>-11.907251468299931</v>
      </c>
      <c r="V12" s="31">
        <v>0</v>
      </c>
      <c r="W12" s="32">
        <f ca="1"/>
        <v>-11.907251468299931</v>
      </c>
      <c r="X12" s="28">
        <f ca="1"/>
        <v>-5419.1518453696426</v>
      </c>
      <c r="Y12" s="28">
        <f t="shared" ca="1" si="32"/>
        <v>-3401.1675178412988</v>
      </c>
      <c r="Z12" s="33">
        <f t="shared" ca="1" si="13"/>
        <v>23</v>
      </c>
      <c r="AA12" s="33">
        <f t="shared" ca="1" si="14"/>
        <v>43</v>
      </c>
      <c r="AB12" s="33">
        <f t="shared" ca="1" si="1"/>
        <v>38</v>
      </c>
      <c r="AC12" s="21">
        <v>5</v>
      </c>
      <c r="AD12" s="6" t="str">
        <f t="shared" ca="1" si="15"/>
        <v>areal</v>
      </c>
      <c r="AE12" s="6">
        <f t="shared" ca="1" si="16"/>
        <v>-38878.803115641109</v>
      </c>
      <c r="AF12" s="6" t="str">
        <f t="shared" ca="1" si="2"/>
        <v>aobus</v>
      </c>
      <c r="AG12" s="6">
        <f t="shared" ca="1" si="3"/>
        <v>-38816.498054625401</v>
      </c>
      <c r="AH12" s="6" t="str">
        <f t="shared" ca="1" si="4"/>
        <v>areal</v>
      </c>
      <c r="AI12" s="6">
        <f t="shared" ca="1" si="5"/>
        <v>-59550.647660836461</v>
      </c>
      <c r="AJ12" s="17"/>
      <c r="AK12" s="6">
        <v>40940.266271125038</v>
      </c>
      <c r="AL12" s="6">
        <f ca="1"/>
        <v>-2995.0853196995931</v>
      </c>
      <c r="AM12" s="6">
        <f t="shared" ca="1" si="17"/>
        <v>-1879.7751369948437</v>
      </c>
      <c r="AN12" s="6">
        <f ca="1"/>
        <v>-4874.8604566944368</v>
      </c>
      <c r="AO12" s="33">
        <f t="shared" ca="1" si="18"/>
        <v>27</v>
      </c>
      <c r="AP12" s="34">
        <f ca="1"/>
        <v>-0.97976026963106699</v>
      </c>
      <c r="AQ12" s="34">
        <f ca="1"/>
        <v>-1.6288054425844476</v>
      </c>
      <c r="AR12" s="34">
        <f ca="1"/>
        <v>-2.4304708074899271</v>
      </c>
      <c r="AS12" s="34">
        <f ca="1"/>
        <v>-1.7213477628055303</v>
      </c>
      <c r="AT12" s="34">
        <f t="shared" ca="1" si="19"/>
        <v>-6.7603842825109721</v>
      </c>
      <c r="AU12" s="33">
        <f t="shared" ca="1" si="20"/>
        <v>33</v>
      </c>
      <c r="AV12" s="21">
        <v>5</v>
      </c>
      <c r="AW12" s="6" t="str">
        <f t="shared" ca="1" si="6"/>
        <v>areal</v>
      </c>
      <c r="AX12" s="6">
        <f t="shared" ca="1" si="21"/>
        <v>-28848.962556933646</v>
      </c>
      <c r="AY12" s="6" t="str">
        <f t="shared" ca="1" si="7"/>
        <v>anobs</v>
      </c>
      <c r="AZ12" s="6">
        <f t="shared" ca="1" si="22"/>
        <v>-82.854210265768273</v>
      </c>
      <c r="BA12" s="199"/>
      <c r="BB12" s="36">
        <f t="shared" si="23"/>
        <v>1.1521298580678965</v>
      </c>
      <c r="BC12" s="36">
        <f ca="1"/>
        <v>-11.907251468299929</v>
      </c>
      <c r="BD12" s="33">
        <f t="shared" ca="1" si="24"/>
        <v>51</v>
      </c>
      <c r="BE12" s="205">
        <f ca="1"/>
        <v>-0.1371869994415115</v>
      </c>
      <c r="BF12" s="33">
        <f t="shared" ca="1" si="25"/>
        <v>27</v>
      </c>
      <c r="BG12" s="36">
        <f t="shared" si="26"/>
        <v>0.71567186178632081</v>
      </c>
      <c r="BH12" s="42">
        <f ca="1"/>
        <v>-6.2363548065818275</v>
      </c>
      <c r="BI12" s="33">
        <f t="shared" ca="1" si="27"/>
        <v>55</v>
      </c>
      <c r="BJ12" s="205">
        <f ca="1"/>
        <v>-4.4631836551864874E-2</v>
      </c>
      <c r="BK12" s="33">
        <f t="shared" ca="1" si="28"/>
        <v>33</v>
      </c>
      <c r="BL12" s="206">
        <v>5</v>
      </c>
      <c r="BM12" s="6" t="str">
        <f t="shared" ca="1" si="8"/>
        <v>areal</v>
      </c>
      <c r="BN12" s="42">
        <f t="shared" ca="1" si="9"/>
        <v>-0.81185967174738272</v>
      </c>
      <c r="BO12" s="6" t="str">
        <f t="shared" ca="1" si="29"/>
        <v>anobs</v>
      </c>
      <c r="BP12" s="42">
        <f t="shared" ca="1" si="30"/>
        <v>-0.54700079399067991</v>
      </c>
      <c r="BQ12" s="207">
        <v>5</v>
      </c>
      <c r="BR12" s="6" t="str">
        <f t="shared" ca="1" si="31"/>
        <v>areal</v>
      </c>
      <c r="BS12" s="6" t="str">
        <f ca="1">VLOOKUP(BR12,Notes!$A$12:$B$206,2,0)</f>
        <v>Real estate activities</v>
      </c>
      <c r="BT12" s="42">
        <f t="shared" ca="1" si="10"/>
        <v>-30.641107945565732</v>
      </c>
      <c r="BU12" s="207">
        <v>5</v>
      </c>
      <c r="BV12" s="6" t="str">
        <f t="shared" ca="1" si="11"/>
        <v>aotrp</v>
      </c>
      <c r="BW12" s="6" t="str">
        <f ca="1">VLOOKUP(BV12,Notes!$A$12:$B$206,2,0)</f>
        <v>Other transport equipment</v>
      </c>
      <c r="BX12" s="42">
        <f t="shared" ca="1" si="12"/>
        <v>-22.451338341025757</v>
      </c>
    </row>
    <row r="13" spans="1:76" hidden="1" outlineLevel="1" x14ac:dyDescent="0.2">
      <c r="A13" s="23" t="s">
        <v>7</v>
      </c>
      <c r="B13" s="23" t="str">
        <f>VLOOKUP(A13,Notes!$A$12:$B$206,2,0)</f>
        <v>Mining of metal ores</v>
      </c>
      <c r="C13" s="24">
        <f>SUM('SAM and Preps'!FS13:GG13)</f>
        <v>0</v>
      </c>
      <c r="D13" s="24">
        <f>'SAM and Preps'!GH13</f>
        <v>0</v>
      </c>
      <c r="E13" s="24">
        <f>'SAM and Preps'!GM13</f>
        <v>0</v>
      </c>
      <c r="F13" s="24">
        <f>'SAM and Preps'!GO13</f>
        <v>0</v>
      </c>
      <c r="G13" s="24">
        <v>0</v>
      </c>
      <c r="H13" s="25">
        <f>SUM('SAM and Preps'!H$175:H$179)</f>
        <v>127526.83286913998</v>
      </c>
      <c r="I13" s="24">
        <f>IFERROR(VLOOKUP($A13,Employment!$A$5:$F$66,3,0),0)</f>
        <v>26.490556416429392</v>
      </c>
      <c r="J13" s="24">
        <f>IFERROR(VLOOKUP($A13,Employment!$A$5:$F$66,4,0),0)</f>
        <v>32.771039767067741</v>
      </c>
      <c r="K13" s="24">
        <f>IFERROR(VLOOKUP($A13,Employment!$A$5:$F$66,5,0),0)</f>
        <v>55.557380284250634</v>
      </c>
      <c r="L13" s="24">
        <f>IFERROR(VLOOKUP($A13,Employment!$A$5:$F$66,6,0),0)</f>
        <v>62.2227387770943</v>
      </c>
      <c r="M13" s="24">
        <f t="shared" si="0"/>
        <v>177.04171524484207</v>
      </c>
      <c r="N13" s="25">
        <v>256827.38268893352</v>
      </c>
      <c r="O13" s="26">
        <v>0</v>
      </c>
      <c r="P13" s="27">
        <v>0</v>
      </c>
      <c r="Q13" s="28">
        <f ca="1"/>
        <v>-31158.671119541203</v>
      </c>
      <c r="R13" s="28">
        <v>0</v>
      </c>
      <c r="S13" s="28"/>
      <c r="T13" s="35" t="e">
        <f ca="1"/>
        <v>#DIV/0!</v>
      </c>
      <c r="U13" s="30">
        <f ca="1"/>
        <v>-12.132145253872809</v>
      </c>
      <c r="V13" s="31">
        <v>0</v>
      </c>
      <c r="W13" s="32">
        <f ca="1"/>
        <v>-12.132145253872809</v>
      </c>
      <c r="X13" s="28">
        <f ca="1"/>
        <v>-18624.155063904294</v>
      </c>
      <c r="Y13" s="28">
        <f t="shared" ca="1" si="32"/>
        <v>-12534.516055636908</v>
      </c>
      <c r="Z13" s="33">
        <f t="shared" ca="1" si="13"/>
        <v>10</v>
      </c>
      <c r="AA13" s="33">
        <f t="shared" ca="1" si="14"/>
        <v>19</v>
      </c>
      <c r="AB13" s="33">
        <f t="shared" ca="1" si="1"/>
        <v>11</v>
      </c>
      <c r="AC13" s="21">
        <v>6</v>
      </c>
      <c r="AD13" s="6" t="str">
        <f t="shared" ca="1" si="15"/>
        <v>afood</v>
      </c>
      <c r="AE13" s="6">
        <f t="shared" ca="1" si="16"/>
        <v>-32857.207337257052</v>
      </c>
      <c r="AF13" s="6" t="str">
        <f t="shared" ca="1" si="2"/>
        <v>aofin</v>
      </c>
      <c r="AG13" s="6">
        <f t="shared" ca="1" si="3"/>
        <v>-27414.533202032326</v>
      </c>
      <c r="AH13" s="6" t="str">
        <f t="shared" ca="1" si="4"/>
        <v>artrd</v>
      </c>
      <c r="AI13" s="6">
        <f t="shared" ca="1" si="5"/>
        <v>-55197.069289140483</v>
      </c>
      <c r="AJ13" s="17"/>
      <c r="AK13" s="6">
        <v>127526.83286913998</v>
      </c>
      <c r="AL13" s="6">
        <f ca="1"/>
        <v>-9247.7658935618256</v>
      </c>
      <c r="AM13" s="6">
        <f t="shared" ca="1" si="17"/>
        <v>-6223.9747077858501</v>
      </c>
      <c r="AN13" s="6">
        <f ca="1"/>
        <v>-15471.740601347676</v>
      </c>
      <c r="AO13" s="33">
        <f t="shared" ca="1" si="18"/>
        <v>9</v>
      </c>
      <c r="AP13" s="34">
        <f ca="1"/>
        <v>-2.1532947646102256</v>
      </c>
      <c r="AQ13" s="34">
        <f ca="1"/>
        <v>-2.6638061976492033</v>
      </c>
      <c r="AR13" s="34">
        <f ca="1"/>
        <v>-3.2690465065359136</v>
      </c>
      <c r="AS13" s="34">
        <f ca="1"/>
        <v>-3.2460498112312162</v>
      </c>
      <c r="AT13" s="34">
        <f t="shared" ca="1" si="19"/>
        <v>-11.332197280026559</v>
      </c>
      <c r="AU13" s="33">
        <f t="shared" ca="1" si="20"/>
        <v>25</v>
      </c>
      <c r="AV13" s="21">
        <v>6</v>
      </c>
      <c r="AW13" s="6" t="str">
        <f t="shared" ca="1" si="6"/>
        <v>artrd</v>
      </c>
      <c r="AX13" s="6">
        <f t="shared" ca="1" si="21"/>
        <v>-28700.556155512357</v>
      </c>
      <c r="AY13" s="6" t="str">
        <f t="shared" ca="1" si="7"/>
        <v>aagri</v>
      </c>
      <c r="AZ13" s="6">
        <f t="shared" ca="1" si="22"/>
        <v>-70.991348360016559</v>
      </c>
      <c r="BA13" s="199"/>
      <c r="BB13" s="36">
        <f t="shared" si="23"/>
        <v>3.5888255069068231</v>
      </c>
      <c r="BC13" s="36">
        <f ca="1"/>
        <v>-12.132145253872809</v>
      </c>
      <c r="BD13" s="33">
        <f t="shared" ca="1" si="24"/>
        <v>49</v>
      </c>
      <c r="BE13" s="205">
        <f ca="1"/>
        <v>-0.43540152340597288</v>
      </c>
      <c r="BF13" s="33">
        <f t="shared" ca="1" si="25"/>
        <v>9</v>
      </c>
      <c r="BG13" s="36">
        <f t="shared" si="26"/>
        <v>1.1688236300577148</v>
      </c>
      <c r="BH13" s="42">
        <f ca="1"/>
        <v>-6.4008627934690727</v>
      </c>
      <c r="BI13" s="33">
        <f t="shared" ca="1" si="27"/>
        <v>53</v>
      </c>
      <c r="BJ13" s="205">
        <f ca="1"/>
        <v>-7.4814796857638866E-2</v>
      </c>
      <c r="BK13" s="33">
        <f t="shared" ca="1" si="28"/>
        <v>25</v>
      </c>
      <c r="BL13" s="206">
        <v>6</v>
      </c>
      <c r="BM13" s="6" t="str">
        <f t="shared" ca="1" si="8"/>
        <v>artrd</v>
      </c>
      <c r="BN13" s="42">
        <f t="shared" ca="1" si="9"/>
        <v>-0.80768325909111072</v>
      </c>
      <c r="BO13" s="6" t="str">
        <f t="shared" ca="1" si="29"/>
        <v>aagri</v>
      </c>
      <c r="BP13" s="42">
        <f t="shared" ca="1" si="30"/>
        <v>-0.46868256658095042</v>
      </c>
      <c r="BQ13" s="207">
        <v>6</v>
      </c>
      <c r="BR13" s="6" t="str">
        <f t="shared" ca="1" si="31"/>
        <v>artrd</v>
      </c>
      <c r="BS13" s="6" t="str">
        <f ca="1">VLOOKUP(BR13,Notes!$A$12:$B$206,2,0)</f>
        <v>Retail trade</v>
      </c>
      <c r="BT13" s="42">
        <f t="shared" ca="1" si="10"/>
        <v>-30.428160051660779</v>
      </c>
      <c r="BU13" s="207">
        <v>6</v>
      </c>
      <c r="BV13" s="6" t="str">
        <f t="shared" ca="1" si="11"/>
        <v>amtvp</v>
      </c>
      <c r="BW13" s="6" t="str">
        <f ca="1">VLOOKUP(BV13,Notes!$A$12:$B$206,2,0)</f>
        <v>Motor vehicles, trailers, parts</v>
      </c>
      <c r="BX13" s="42">
        <f t="shared" ca="1" si="12"/>
        <v>-21.313991669813515</v>
      </c>
    </row>
    <row r="14" spans="1:76" hidden="1" outlineLevel="1" x14ac:dyDescent="0.2">
      <c r="A14" s="23" t="s">
        <v>8</v>
      </c>
      <c r="B14" s="23" t="str">
        <f>VLOOKUP(A14,Notes!$A$12:$B$206,2,0)</f>
        <v>Other mining and quarrying</v>
      </c>
      <c r="C14" s="24">
        <f>SUM('SAM and Preps'!FS14:GG14)</f>
        <v>0</v>
      </c>
      <c r="D14" s="24">
        <f>'SAM and Preps'!GH14</f>
        <v>0</v>
      </c>
      <c r="E14" s="24">
        <f>'SAM and Preps'!GM14</f>
        <v>0</v>
      </c>
      <c r="F14" s="24">
        <f>'SAM and Preps'!GO14</f>
        <v>0</v>
      </c>
      <c r="G14" s="24">
        <v>0</v>
      </c>
      <c r="H14" s="25">
        <f>SUM('SAM and Preps'!I$175:I$179)</f>
        <v>44443.674617146105</v>
      </c>
      <c r="I14" s="24">
        <f>IFERROR(VLOOKUP($A14,Employment!$A$5:$F$66,3,0),0)</f>
        <v>4.8793422225313616</v>
      </c>
      <c r="J14" s="24">
        <f>IFERROR(VLOOKUP($A14,Employment!$A$5:$F$66,4,0),0)</f>
        <v>9.573705699680831</v>
      </c>
      <c r="K14" s="24">
        <f>IFERROR(VLOOKUP($A14,Employment!$A$5:$F$66,5,0),0)</f>
        <v>15.325551016446928</v>
      </c>
      <c r="L14" s="24">
        <f>IFERROR(VLOOKUP($A14,Employment!$A$5:$F$66,6,0),0)</f>
        <v>30.741017122844251</v>
      </c>
      <c r="M14" s="24">
        <f t="shared" si="0"/>
        <v>60.51961606150337</v>
      </c>
      <c r="N14" s="25">
        <v>90055.886579330079</v>
      </c>
      <c r="O14" s="26">
        <v>0</v>
      </c>
      <c r="P14" s="27">
        <v>0</v>
      </c>
      <c r="Q14" s="28">
        <f ca="1"/>
        <v>-13379.089169993742</v>
      </c>
      <c r="R14" s="28">
        <v>0</v>
      </c>
      <c r="S14" s="28"/>
      <c r="T14" s="35" t="e">
        <f ca="1"/>
        <v>#DIV/0!</v>
      </c>
      <c r="U14" s="30">
        <f ca="1"/>
        <v>-14.856429355351608</v>
      </c>
      <c r="V14" s="31">
        <v>0</v>
      </c>
      <c r="W14" s="32">
        <f ca="1"/>
        <v>-14.856429355351608</v>
      </c>
      <c r="X14" s="28">
        <f ca="1"/>
        <v>-2869.8332436238093</v>
      </c>
      <c r="Y14" s="28">
        <f t="shared" ca="1" si="32"/>
        <v>-10509.255926369933</v>
      </c>
      <c r="Z14" s="33">
        <f t="shared" ca="1" si="13"/>
        <v>32</v>
      </c>
      <c r="AA14" s="33">
        <f t="shared" ca="1" si="14"/>
        <v>23</v>
      </c>
      <c r="AB14" s="33">
        <f t="shared" ca="1" si="1"/>
        <v>26</v>
      </c>
      <c r="AC14" s="21">
        <v>7</v>
      </c>
      <c r="AD14" s="6" t="str">
        <f t="shared" ca="1" si="15"/>
        <v>aacct</v>
      </c>
      <c r="AE14" s="6">
        <f t="shared" ca="1" si="16"/>
        <v>-25651.62493470468</v>
      </c>
      <c r="AF14" s="6" t="str">
        <f t="shared" ca="1" si="2"/>
        <v>afins</v>
      </c>
      <c r="AG14" s="6">
        <f t="shared" ca="1" si="3"/>
        <v>-27035.141001274998</v>
      </c>
      <c r="AH14" s="6" t="str">
        <f t="shared" ca="1" si="4"/>
        <v>amtvp</v>
      </c>
      <c r="AI14" s="6">
        <f t="shared" ca="1" si="5"/>
        <v>-53233.630447903495</v>
      </c>
      <c r="AJ14" s="17"/>
      <c r="AK14" s="6">
        <v>44443.674617146105</v>
      </c>
      <c r="AL14" s="6">
        <f ca="1"/>
        <v>-1416.2975873068617</v>
      </c>
      <c r="AM14" s="6">
        <f t="shared" ca="1" si="17"/>
        <v>-5186.4455351117831</v>
      </c>
      <c r="AN14" s="6">
        <f ca="1"/>
        <v>-6602.7431224186448</v>
      </c>
      <c r="AO14" s="33">
        <f t="shared" ca="1" si="18"/>
        <v>22</v>
      </c>
      <c r="AP14" s="34">
        <f ca="1"/>
        <v>-0.48568034029846391</v>
      </c>
      <c r="AQ14" s="34">
        <f ca="1"/>
        <v>-0.95294825205477651</v>
      </c>
      <c r="AR14" s="34">
        <f ca="1"/>
        <v>-1.1042623851372519</v>
      </c>
      <c r="AS14" s="34">
        <f ca="1"/>
        <v>-1.9638175215479159</v>
      </c>
      <c r="AT14" s="34">
        <f t="shared" ca="1" si="19"/>
        <v>-4.5067084990384085</v>
      </c>
      <c r="AU14" s="33">
        <f t="shared" ca="1" si="20"/>
        <v>41</v>
      </c>
      <c r="AV14" s="21">
        <v>7</v>
      </c>
      <c r="AW14" s="6" t="str">
        <f t="shared" ca="1" si="6"/>
        <v>aobus</v>
      </c>
      <c r="AX14" s="6">
        <f t="shared" ca="1" si="21"/>
        <v>-19772.36646422328</v>
      </c>
      <c r="AY14" s="6" t="str">
        <f t="shared" ca="1" si="7"/>
        <v>aacct</v>
      </c>
      <c r="AZ14" s="6">
        <f t="shared" ca="1" si="22"/>
        <v>-65.408324156658125</v>
      </c>
      <c r="BA14" s="199"/>
      <c r="BB14" s="36">
        <f t="shared" si="23"/>
        <v>1.2507218245618219</v>
      </c>
      <c r="BC14" s="36">
        <f ca="1"/>
        <v>-14.856429355351608</v>
      </c>
      <c r="BD14" s="33">
        <f t="shared" ca="1" si="24"/>
        <v>44</v>
      </c>
      <c r="BE14" s="205">
        <f ca="1"/>
        <v>-0.18581260429799176</v>
      </c>
      <c r="BF14" s="33">
        <f t="shared" ca="1" si="25"/>
        <v>22</v>
      </c>
      <c r="BG14" s="36">
        <f t="shared" si="26"/>
        <v>0.39954853146829977</v>
      </c>
      <c r="BH14" s="42">
        <f ca="1"/>
        <v>-7.4466904985954354</v>
      </c>
      <c r="BI14" s="33">
        <f t="shared" ca="1" si="27"/>
        <v>50</v>
      </c>
      <c r="BJ14" s="205">
        <f ca="1"/>
        <v>-2.9753142530127473E-2</v>
      </c>
      <c r="BK14" s="33">
        <f t="shared" ca="1" si="28"/>
        <v>41</v>
      </c>
      <c r="BL14" s="206">
        <v>7</v>
      </c>
      <c r="BM14" s="6" t="str">
        <f t="shared" ca="1" si="8"/>
        <v>aobus</v>
      </c>
      <c r="BN14" s="42">
        <f t="shared" ca="1" si="9"/>
        <v>-0.55642856881365377</v>
      </c>
      <c r="BO14" s="6" t="str">
        <f t="shared" ca="1" si="29"/>
        <v>aacct</v>
      </c>
      <c r="BP14" s="42">
        <f t="shared" ca="1" si="30"/>
        <v>-0.43182362287356002</v>
      </c>
      <c r="BQ14" s="207">
        <v>7</v>
      </c>
      <c r="BR14" s="6" t="str">
        <f t="shared" ca="1" si="31"/>
        <v>aobus</v>
      </c>
      <c r="BS14" s="6" t="str">
        <f ca="1">VLOOKUP(BR14,Notes!$A$12:$B$206,2,0)</f>
        <v>Other business activities</v>
      </c>
      <c r="BT14" s="42">
        <f t="shared" ca="1" si="10"/>
        <v>-29.457206228511591</v>
      </c>
      <c r="BU14" s="207">
        <v>7</v>
      </c>
      <c r="BV14" s="6" t="str">
        <f t="shared" ca="1" si="11"/>
        <v>arent</v>
      </c>
      <c r="BW14" s="6" t="str">
        <f ca="1">VLOOKUP(BV14,Notes!$A$12:$B$206,2,0)</f>
        <v>Renting of machinery and equipment</v>
      </c>
      <c r="BX14" s="42">
        <f t="shared" ca="1" si="12"/>
        <v>-21.153344594422244</v>
      </c>
    </row>
    <row r="15" spans="1:76" hidden="1" outlineLevel="1" x14ac:dyDescent="0.2">
      <c r="A15" s="23" t="s">
        <v>9</v>
      </c>
      <c r="B15" s="23" t="str">
        <f>VLOOKUP(A15,Notes!$A$12:$B$206,2,0)</f>
        <v>Food</v>
      </c>
      <c r="C15" s="24">
        <f>SUM('SAM and Preps'!FS15:GG15)</f>
        <v>0</v>
      </c>
      <c r="D15" s="24">
        <f>'SAM and Preps'!GH15</f>
        <v>0</v>
      </c>
      <c r="E15" s="24">
        <f>'SAM and Preps'!GM15</f>
        <v>0</v>
      </c>
      <c r="F15" s="24">
        <f>'SAM and Preps'!GO15</f>
        <v>0</v>
      </c>
      <c r="G15" s="24">
        <v>0</v>
      </c>
      <c r="H15" s="25">
        <f>SUM('SAM and Preps'!J$175:J$179)</f>
        <v>88002.229638785298</v>
      </c>
      <c r="I15" s="24">
        <f>IFERROR(VLOOKUP($A15,Employment!$A$5:$F$66,3,0),0)</f>
        <v>26.478153343014398</v>
      </c>
      <c r="J15" s="24">
        <f>IFERROR(VLOOKUP($A15,Employment!$A$5:$F$66,4,0),0)</f>
        <v>61.81428202420053</v>
      </c>
      <c r="K15" s="24">
        <f>IFERROR(VLOOKUP($A15,Employment!$A$5:$F$66,5,0),0)</f>
        <v>105.37942772089707</v>
      </c>
      <c r="L15" s="24">
        <f>IFERROR(VLOOKUP($A15,Employment!$A$5:$F$66,6,0),0)</f>
        <v>76.610601696247073</v>
      </c>
      <c r="M15" s="24">
        <f t="shared" si="0"/>
        <v>270.28246478435904</v>
      </c>
      <c r="N15" s="25">
        <v>301059.87784730288</v>
      </c>
      <c r="O15" s="26">
        <v>0</v>
      </c>
      <c r="P15" s="27">
        <v>0</v>
      </c>
      <c r="Q15" s="28">
        <f ca="1"/>
        <v>-43702.407959272896</v>
      </c>
      <c r="R15" s="28">
        <v>0</v>
      </c>
      <c r="S15" s="28"/>
      <c r="T15" s="35" t="e">
        <f ca="1"/>
        <v>#DIV/0!</v>
      </c>
      <c r="U15" s="30">
        <f ca="1"/>
        <v>-14.51618471108219</v>
      </c>
      <c r="V15" s="31">
        <v>0</v>
      </c>
      <c r="W15" s="32">
        <f ca="1"/>
        <v>-14.51618471108219</v>
      </c>
      <c r="X15" s="28">
        <f ca="1"/>
        <v>-32857.207337257052</v>
      </c>
      <c r="Y15" s="28">
        <f t="shared" ca="1" si="32"/>
        <v>-10845.200622015844</v>
      </c>
      <c r="Z15" s="33">
        <f t="shared" ca="1" si="13"/>
        <v>6</v>
      </c>
      <c r="AA15" s="33">
        <f t="shared" ca="1" si="14"/>
        <v>22</v>
      </c>
      <c r="AB15" s="33">
        <f t="shared" ca="1" si="1"/>
        <v>9</v>
      </c>
      <c r="AC15" s="21">
        <v>8</v>
      </c>
      <c r="AD15" s="6" t="str">
        <f t="shared" ca="1" si="15"/>
        <v>amach</v>
      </c>
      <c r="AE15" s="6">
        <f t="shared" ca="1" si="16"/>
        <v>-23024.169851609982</v>
      </c>
      <c r="AF15" s="6" t="str">
        <f t="shared" ca="1" si="2"/>
        <v>amtvs</v>
      </c>
      <c r="AG15" s="6">
        <f t="shared" ca="1" si="3"/>
        <v>-24018.722471619032</v>
      </c>
      <c r="AH15" s="6" t="str">
        <f t="shared" ca="1" si="4"/>
        <v>aobus</v>
      </c>
      <c r="AI15" s="6">
        <f t="shared" ca="1" si="5"/>
        <v>-50063.840836038966</v>
      </c>
      <c r="AJ15" s="17"/>
      <c r="AK15" s="6">
        <v>88002.229638785313</v>
      </c>
      <c r="AL15" s="6">
        <f ca="1"/>
        <v>-9604.4266212352777</v>
      </c>
      <c r="AM15" s="6">
        <f t="shared" ca="1" si="17"/>
        <v>-3170.1395830015135</v>
      </c>
      <c r="AN15" s="6">
        <f ca="1"/>
        <v>-12774.566204236791</v>
      </c>
      <c r="AO15" s="33">
        <f t="shared" ca="1" si="18"/>
        <v>12</v>
      </c>
      <c r="AP15" s="34">
        <f ca="1"/>
        <v>-1.3837023530479993</v>
      </c>
      <c r="AQ15" s="34">
        <f ca="1"/>
        <v>-3.2303071283264004</v>
      </c>
      <c r="AR15" s="34">
        <f ca="1"/>
        <v>-14.073306585411027</v>
      </c>
      <c r="AS15" s="34">
        <f ca="1"/>
        <v>-8.6743304313889791</v>
      </c>
      <c r="AT15" s="34">
        <f t="shared" ca="1" si="19"/>
        <v>-27.361646498174409</v>
      </c>
      <c r="AU15" s="33">
        <f t="shared" ca="1" si="20"/>
        <v>13</v>
      </c>
      <c r="AV15" s="21">
        <v>8</v>
      </c>
      <c r="AW15" s="6" t="str">
        <f t="shared" ca="1" si="6"/>
        <v>afins</v>
      </c>
      <c r="AX15" s="6">
        <f t="shared" ca="1" si="21"/>
        <v>-19299.631494845482</v>
      </c>
      <c r="AY15" s="6" t="str">
        <f t="shared" ca="1" si="7"/>
        <v>amtvs</v>
      </c>
      <c r="AZ15" s="6">
        <f t="shared" ca="1" si="22"/>
        <v>-60.386079974567622</v>
      </c>
      <c r="BA15" s="199"/>
      <c r="BB15" s="36">
        <f t="shared" si="23"/>
        <v>2.476534853777979</v>
      </c>
      <c r="BC15" s="36">
        <f ca="1"/>
        <v>-14.51618471108219</v>
      </c>
      <c r="BD15" s="33">
        <f t="shared" ca="1" si="24"/>
        <v>45</v>
      </c>
      <c r="BE15" s="205">
        <f ca="1"/>
        <v>-0.35949837380874067</v>
      </c>
      <c r="BF15" s="33">
        <f t="shared" ca="1" si="25"/>
        <v>12</v>
      </c>
      <c r="BG15" s="36">
        <f t="shared" si="26"/>
        <v>1.7843960175900115</v>
      </c>
      <c r="BH15" s="42">
        <f ca="1"/>
        <v>-10.123352441677822</v>
      </c>
      <c r="BI15" s="33">
        <f t="shared" ca="1" si="27"/>
        <v>39</v>
      </c>
      <c r="BJ15" s="205">
        <f ca="1"/>
        <v>-0.18064069781590025</v>
      </c>
      <c r="BK15" s="33">
        <f t="shared" ca="1" si="28"/>
        <v>13</v>
      </c>
      <c r="BL15" s="206">
        <v>8</v>
      </c>
      <c r="BM15" s="6" t="str">
        <f t="shared" ca="1" si="8"/>
        <v>afins</v>
      </c>
      <c r="BN15" s="42">
        <f t="shared" ca="1" si="9"/>
        <v>-0.54312498965356615</v>
      </c>
      <c r="BO15" s="6" t="str">
        <f t="shared" ca="1" si="29"/>
        <v>amtvs</v>
      </c>
      <c r="BP15" s="42">
        <f t="shared" ca="1" si="30"/>
        <v>-0.39866693057745839</v>
      </c>
      <c r="BQ15" s="207">
        <v>8</v>
      </c>
      <c r="BR15" s="6" t="str">
        <f t="shared" ca="1" si="31"/>
        <v>afins</v>
      </c>
      <c r="BS15" s="6" t="str">
        <f ca="1">VLOOKUP(BR15,Notes!$A$12:$B$206,2,0)</f>
        <v>Financial intermediation</v>
      </c>
      <c r="BT15" s="42">
        <f t="shared" ca="1" si="10"/>
        <v>-29.407480213467025</v>
      </c>
      <c r="BU15" s="207">
        <v>8</v>
      </c>
      <c r="BV15" s="6" t="str">
        <f t="shared" ca="1" si="11"/>
        <v>aweav</v>
      </c>
      <c r="BW15" s="6" t="str">
        <f ca="1">VLOOKUP(BV15,Notes!$A$12:$B$206,2,0)</f>
        <v>Spinning, weaving and finishing of textiles</v>
      </c>
      <c r="BX15" s="42">
        <f t="shared" ca="1" si="12"/>
        <v>-20.845437569482119</v>
      </c>
    </row>
    <row r="16" spans="1:76" hidden="1" outlineLevel="1" x14ac:dyDescent="0.2">
      <c r="A16" s="23" t="s">
        <v>10</v>
      </c>
      <c r="B16" s="23" t="str">
        <f>VLOOKUP(A16,Notes!$A$12:$B$206,2,0)</f>
        <v>Beverages and tobacco</v>
      </c>
      <c r="C16" s="24">
        <f>SUM('SAM and Preps'!FS16:GG16)</f>
        <v>0</v>
      </c>
      <c r="D16" s="24">
        <f>'SAM and Preps'!GH16</f>
        <v>0</v>
      </c>
      <c r="E16" s="24">
        <f>'SAM and Preps'!GM16</f>
        <v>0</v>
      </c>
      <c r="F16" s="24">
        <f>'SAM and Preps'!GO16</f>
        <v>0</v>
      </c>
      <c r="G16" s="24">
        <v>0</v>
      </c>
      <c r="H16" s="25">
        <f>SUM('SAM and Preps'!K$175:K$179)</f>
        <v>34682.718447577441</v>
      </c>
      <c r="I16" s="24">
        <f>IFERROR(VLOOKUP($A16,Employment!$A$5:$F$66,3,0),0)</f>
        <v>14.834886542156251</v>
      </c>
      <c r="J16" s="24">
        <f>IFERROR(VLOOKUP($A16,Employment!$A$5:$F$66,4,0),0)</f>
        <v>13.082711802806671</v>
      </c>
      <c r="K16" s="24">
        <f>IFERROR(VLOOKUP($A16,Employment!$A$5:$F$66,5,0),0)</f>
        <v>20.806687471956689</v>
      </c>
      <c r="L16" s="24">
        <f>IFERROR(VLOOKUP($A16,Employment!$A$5:$F$66,6,0),0)</f>
        <v>23.608281138830531</v>
      </c>
      <c r="M16" s="24">
        <f t="shared" si="0"/>
        <v>72.332566955750139</v>
      </c>
      <c r="N16" s="25">
        <v>99920.013961558478</v>
      </c>
      <c r="O16" s="26">
        <v>0</v>
      </c>
      <c r="P16" s="27">
        <v>0</v>
      </c>
      <c r="Q16" s="28">
        <f ca="1"/>
        <v>-30403.821771864805</v>
      </c>
      <c r="R16" s="28">
        <v>0</v>
      </c>
      <c r="S16" s="28"/>
      <c r="T16" s="35" t="e">
        <f ca="1"/>
        <v>#DIV/0!</v>
      </c>
      <c r="U16" s="30">
        <f ca="1"/>
        <v>-30.428160051660775</v>
      </c>
      <c r="V16" s="31">
        <v>0</v>
      </c>
      <c r="W16" s="32">
        <f ca="1"/>
        <v>-30.428160051660775</v>
      </c>
      <c r="X16" s="28">
        <f ca="1"/>
        <v>-21811.91065194325</v>
      </c>
      <c r="Y16" s="28">
        <f t="shared" ca="1" si="32"/>
        <v>-8591.9111199215549</v>
      </c>
      <c r="Z16" s="33">
        <f t="shared" ca="1" si="13"/>
        <v>9</v>
      </c>
      <c r="AA16" s="33">
        <f t="shared" ca="1" si="14"/>
        <v>26</v>
      </c>
      <c r="AB16" s="33">
        <f t="shared" ca="1" si="1"/>
        <v>13</v>
      </c>
      <c r="AC16" s="21">
        <v>9</v>
      </c>
      <c r="AD16" s="6" t="str">
        <f t="shared" ca="1" si="15"/>
        <v>abevt</v>
      </c>
      <c r="AE16" s="6">
        <f t="shared" ca="1" si="16"/>
        <v>-21811.91065194325</v>
      </c>
      <c r="AF16" s="6" t="str">
        <f t="shared" ca="1" si="2"/>
        <v>abisc</v>
      </c>
      <c r="AG16" s="6">
        <f t="shared" ca="1" si="3"/>
        <v>-23395.185681681844</v>
      </c>
      <c r="AH16" s="6" t="str">
        <f t="shared" ca="1" si="4"/>
        <v>afood</v>
      </c>
      <c r="AI16" s="6">
        <f t="shared" ca="1" si="5"/>
        <v>-43702.407959272896</v>
      </c>
      <c r="AJ16" s="17"/>
      <c r="AK16" s="6">
        <v>34682.718447577441</v>
      </c>
      <c r="AL16" s="6">
        <f ca="1"/>
        <v>-7571.0193178726395</v>
      </c>
      <c r="AM16" s="6">
        <f t="shared" ca="1" si="17"/>
        <v>-2982.293761623102</v>
      </c>
      <c r="AN16" s="6">
        <f ca="1"/>
        <v>-10553.313079495741</v>
      </c>
      <c r="AO16" s="33">
        <f t="shared" ca="1" si="18"/>
        <v>14</v>
      </c>
      <c r="AP16" s="34">
        <f ca="1"/>
        <v>-0.5416779624635506</v>
      </c>
      <c r="AQ16" s="34">
        <f ca="1"/>
        <v>-0.47769941837466334</v>
      </c>
      <c r="AR16" s="34">
        <f ca="1"/>
        <v>-3.3554788476703914</v>
      </c>
      <c r="AS16" s="34">
        <f ca="1"/>
        <v>-7.1835655703693968</v>
      </c>
      <c r="AT16" s="34">
        <f t="shared" ca="1" si="19"/>
        <v>-11.558421798878001</v>
      </c>
      <c r="AU16" s="33">
        <f t="shared" ca="1" si="20"/>
        <v>24</v>
      </c>
      <c r="AV16" s="21">
        <v>9</v>
      </c>
      <c r="AW16" s="6" t="str">
        <f t="shared" ca="1" si="6"/>
        <v>amore</v>
      </c>
      <c r="AX16" s="6">
        <f t="shared" ca="1" si="21"/>
        <v>-15471.740601347676</v>
      </c>
      <c r="AY16" s="6" t="str">
        <f t="shared" ca="1" si="7"/>
        <v>aoact</v>
      </c>
      <c r="AZ16" s="6">
        <f t="shared" ca="1" si="22"/>
        <v>-50.973587244286222</v>
      </c>
      <c r="BA16" s="199"/>
      <c r="BB16" s="36">
        <f t="shared" si="23"/>
        <v>0.97603164614977345</v>
      </c>
      <c r="BC16" s="36">
        <f ca="1"/>
        <v>-30.428160051660779</v>
      </c>
      <c r="BD16" s="33">
        <f t="shared" ca="1" si="24"/>
        <v>6</v>
      </c>
      <c r="BE16" s="205">
        <f ca="1"/>
        <v>-0.29698847144531249</v>
      </c>
      <c r="BF16" s="33">
        <f t="shared" ca="1" si="25"/>
        <v>14</v>
      </c>
      <c r="BG16" s="36">
        <f t="shared" si="26"/>
        <v>0.47753724800785724</v>
      </c>
      <c r="BH16" s="42">
        <f ca="1"/>
        <v>-15.979554280092024</v>
      </c>
      <c r="BI16" s="33">
        <f t="shared" ca="1" si="27"/>
        <v>20</v>
      </c>
      <c r="BJ16" s="205">
        <f ca="1"/>
        <v>-7.6308323753073226E-2</v>
      </c>
      <c r="BK16" s="33">
        <f t="shared" ca="1" si="28"/>
        <v>24</v>
      </c>
      <c r="BL16" s="206">
        <v>9</v>
      </c>
      <c r="BM16" s="6" t="str">
        <f t="shared" ca="1" si="8"/>
        <v>amore</v>
      </c>
      <c r="BN16" s="42">
        <f t="shared" ca="1" si="9"/>
        <v>-0.43540152340597288</v>
      </c>
      <c r="BO16" s="6" t="str">
        <f t="shared" ca="1" si="29"/>
        <v>aoact</v>
      </c>
      <c r="BP16" s="42">
        <f t="shared" ca="1" si="30"/>
        <v>-0.33652596054853245</v>
      </c>
      <c r="BQ16" s="207">
        <v>9</v>
      </c>
      <c r="BR16" s="6" t="str">
        <f t="shared" ca="1" si="31"/>
        <v>amore</v>
      </c>
      <c r="BS16" s="6" t="str">
        <f ca="1">VLOOKUP(BR16,Notes!$A$12:$B$206,2,0)</f>
        <v>Mining of metal ores</v>
      </c>
      <c r="BT16" s="42">
        <f t="shared" ca="1" si="10"/>
        <v>-29.026756299041192</v>
      </c>
      <c r="BU16" s="207">
        <v>9</v>
      </c>
      <c r="BV16" s="6" t="str">
        <f t="shared" ca="1" si="11"/>
        <v>afurn</v>
      </c>
      <c r="BW16" s="6" t="str">
        <f ca="1">VLOOKUP(BV16,Notes!$A$12:$B$206,2,0)</f>
        <v>Furniture</v>
      </c>
      <c r="BX16" s="42">
        <f t="shared" ca="1" si="12"/>
        <v>-20.309962473376562</v>
      </c>
    </row>
    <row r="17" spans="1:76" hidden="1" outlineLevel="1" x14ac:dyDescent="0.2">
      <c r="A17" s="23" t="s">
        <v>11</v>
      </c>
      <c r="B17" s="23" t="str">
        <f>VLOOKUP(A17,Notes!$A$12:$B$206,2,0)</f>
        <v>Spinning, weaving and finishing of textiles</v>
      </c>
      <c r="C17" s="24">
        <f>SUM('SAM and Preps'!FS17:GG17)</f>
        <v>0</v>
      </c>
      <c r="D17" s="24">
        <f>'SAM and Preps'!GH17</f>
        <v>0</v>
      </c>
      <c r="E17" s="24">
        <f>'SAM and Preps'!GM17</f>
        <v>0</v>
      </c>
      <c r="F17" s="24">
        <f>'SAM and Preps'!GO17</f>
        <v>0</v>
      </c>
      <c r="G17" s="24">
        <v>0</v>
      </c>
      <c r="H17" s="25">
        <f>SUM('SAM and Preps'!L$175:L$179)</f>
        <v>5397.3207380130389</v>
      </c>
      <c r="I17" s="24">
        <f>IFERROR(VLOOKUP($A17,Employment!$A$5:$F$66,3,0),0)</f>
        <v>9.420759031242854</v>
      </c>
      <c r="J17" s="24">
        <f>IFERROR(VLOOKUP($A17,Employment!$A$5:$F$66,4,0),0)</f>
        <v>12.153296477162533</v>
      </c>
      <c r="K17" s="24">
        <f>IFERROR(VLOOKUP($A17,Employment!$A$5:$F$66,5,0),0)</f>
        <v>23.845760869698438</v>
      </c>
      <c r="L17" s="24">
        <f>IFERROR(VLOOKUP($A17,Employment!$A$5:$F$66,6,0),0)</f>
        <v>21.13292263088298</v>
      </c>
      <c r="M17" s="24">
        <f t="shared" si="0"/>
        <v>66.552739008986805</v>
      </c>
      <c r="N17" s="25">
        <v>31262.752075848439</v>
      </c>
      <c r="O17" s="26">
        <v>0</v>
      </c>
      <c r="P17" s="27">
        <v>0</v>
      </c>
      <c r="Q17" s="28">
        <f ca="1"/>
        <v>-7543.9619847034137</v>
      </c>
      <c r="R17" s="28">
        <v>0</v>
      </c>
      <c r="S17" s="28"/>
      <c r="T17" s="35" t="e">
        <f ca="1"/>
        <v>#DIV/0!</v>
      </c>
      <c r="U17" s="30">
        <f ca="1"/>
        <v>-24.130831368910052</v>
      </c>
      <c r="V17" s="31">
        <v>0</v>
      </c>
      <c r="W17" s="32">
        <f ca="1"/>
        <v>-24.130831368910052</v>
      </c>
      <c r="X17" s="28">
        <f ca="1"/>
        <v>-2049.9082405344998</v>
      </c>
      <c r="Y17" s="28">
        <f t="shared" ca="1" si="32"/>
        <v>-5494.0537441689139</v>
      </c>
      <c r="Z17" s="33">
        <f t="shared" ca="1" si="13"/>
        <v>39</v>
      </c>
      <c r="AA17" s="33">
        <f t="shared" ca="1" si="14"/>
        <v>34</v>
      </c>
      <c r="AB17" s="33">
        <f t="shared" ca="1" si="1"/>
        <v>39</v>
      </c>
      <c r="AC17" s="21">
        <v>10</v>
      </c>
      <c r="AD17" s="6" t="str">
        <f t="shared" ca="1" si="15"/>
        <v>amore</v>
      </c>
      <c r="AE17" s="6">
        <f t="shared" ca="1" si="16"/>
        <v>-18624.155063904294</v>
      </c>
      <c r="AF17" s="6" t="str">
        <f t="shared" ca="1" si="2"/>
        <v>acnst</v>
      </c>
      <c r="AG17" s="6">
        <f t="shared" ca="1" si="3"/>
        <v>-21589.677172581563</v>
      </c>
      <c r="AH17" s="6" t="str">
        <f t="shared" ca="1" si="4"/>
        <v>abisc</v>
      </c>
      <c r="AI17" s="6">
        <f t="shared" ca="1" si="5"/>
        <v>-36783.679631630272</v>
      </c>
      <c r="AJ17" s="17"/>
      <c r="AK17" s="6">
        <v>5397.3207380130389</v>
      </c>
      <c r="AL17" s="6">
        <f ca="1"/>
        <v>-353.9039759141362</v>
      </c>
      <c r="AM17" s="6">
        <f t="shared" ca="1" si="17"/>
        <v>-948.51438981500178</v>
      </c>
      <c r="AN17" s="6">
        <f ca="1"/>
        <v>-1302.418365729138</v>
      </c>
      <c r="AO17" s="33">
        <f t="shared" ca="1" si="18"/>
        <v>48</v>
      </c>
      <c r="AP17" s="34">
        <f ca="1"/>
        <v>-1.3185183357903349</v>
      </c>
      <c r="AQ17" s="34">
        <f ca="1"/>
        <v>-1.7009610576273104</v>
      </c>
      <c r="AR17" s="34">
        <f ca="1"/>
        <v>-5.7541803441004697</v>
      </c>
      <c r="AS17" s="34">
        <f ca="1"/>
        <v>-5.0995499233806019</v>
      </c>
      <c r="AT17" s="34">
        <f t="shared" ca="1" si="19"/>
        <v>-13.873209660898718</v>
      </c>
      <c r="AU17" s="33">
        <f t="shared" ca="1" si="20"/>
        <v>22</v>
      </c>
      <c r="AV17" s="21">
        <v>10</v>
      </c>
      <c r="AW17" s="6" t="str">
        <f t="shared" ca="1" si="6"/>
        <v>aofin</v>
      </c>
      <c r="AX17" s="6">
        <f t="shared" ca="1" si="21"/>
        <v>-15055.585623670828</v>
      </c>
      <c r="AY17" s="6" t="str">
        <f t="shared" ca="1" si="7"/>
        <v>altrp</v>
      </c>
      <c r="AZ17" s="6">
        <f t="shared" ca="1" si="22"/>
        <v>-43.107976489614643</v>
      </c>
      <c r="BA17" s="199"/>
      <c r="BB17" s="36">
        <f t="shared" si="23"/>
        <v>0.15188993482975202</v>
      </c>
      <c r="BC17" s="36">
        <f ca="1"/>
        <v>-24.130831368910055</v>
      </c>
      <c r="BD17" s="33">
        <f t="shared" ca="1" si="24"/>
        <v>21</v>
      </c>
      <c r="BE17" s="205">
        <f ca="1"/>
        <v>-3.6652304040114839E-2</v>
      </c>
      <c r="BF17" s="33">
        <f t="shared" ca="1" si="25"/>
        <v>48</v>
      </c>
      <c r="BG17" s="36">
        <f t="shared" si="26"/>
        <v>0.43937901240500965</v>
      </c>
      <c r="BH17" s="42">
        <f ca="1"/>
        <v>-20.845437569482119</v>
      </c>
      <c r="BI17" s="33">
        <f t="shared" ca="1" si="27"/>
        <v>8</v>
      </c>
      <c r="BJ17" s="205">
        <f ca="1"/>
        <v>-9.1590477724293379E-2</v>
      </c>
      <c r="BK17" s="33">
        <f t="shared" ca="1" si="28"/>
        <v>22</v>
      </c>
      <c r="BL17" s="206">
        <v>10</v>
      </c>
      <c r="BM17" s="6" t="str">
        <f t="shared" ca="1" si="8"/>
        <v>aofin</v>
      </c>
      <c r="BN17" s="42">
        <f t="shared" ca="1" si="9"/>
        <v>-0.42369020301079419</v>
      </c>
      <c r="BO17" s="6" t="str">
        <f t="shared" ca="1" si="29"/>
        <v>altrp</v>
      </c>
      <c r="BP17" s="42">
        <f t="shared" ca="1" si="30"/>
        <v>-0.2845974548730088</v>
      </c>
      <c r="BQ17" s="207">
        <v>10</v>
      </c>
      <c r="BR17" s="6" t="str">
        <f t="shared" ca="1" si="31"/>
        <v>aofin</v>
      </c>
      <c r="BS17" s="6" t="str">
        <f ca="1">VLOOKUP(BR17,Notes!$A$12:$B$206,2,0)</f>
        <v>Activities to financial intermediation</v>
      </c>
      <c r="BT17" s="42">
        <f t="shared" ca="1" si="10"/>
        <v>-28.878335061816109</v>
      </c>
      <c r="BU17" s="207">
        <v>10</v>
      </c>
      <c r="BV17" s="6" t="str">
        <f t="shared" ca="1" si="11"/>
        <v>anfme</v>
      </c>
      <c r="BW17" s="6" t="str">
        <f ca="1">VLOOKUP(BV17,Notes!$A$12:$B$206,2,0)</f>
        <v>Basic precious and non-ferrous metals</v>
      </c>
      <c r="BX17" s="42">
        <f t="shared" ca="1" si="12"/>
        <v>-19.951819548087052</v>
      </c>
    </row>
    <row r="18" spans="1:76" hidden="1" outlineLevel="1" x14ac:dyDescent="0.2">
      <c r="A18" s="23" t="s">
        <v>12</v>
      </c>
      <c r="B18" s="23" t="str">
        <f>VLOOKUP(A18,Notes!$A$12:$B$206,2,0)</f>
        <v>Knitted, crouched fabrics, wearing apparel, fur articles</v>
      </c>
      <c r="C18" s="24">
        <f>SUM('SAM and Preps'!FS18:GG18)</f>
        <v>0</v>
      </c>
      <c r="D18" s="24">
        <f>'SAM and Preps'!GH18</f>
        <v>0</v>
      </c>
      <c r="E18" s="24">
        <f>'SAM and Preps'!GM18</f>
        <v>0</v>
      </c>
      <c r="F18" s="24">
        <f>'SAM and Preps'!GO18</f>
        <v>0</v>
      </c>
      <c r="G18" s="24">
        <v>0</v>
      </c>
      <c r="H18" s="25">
        <f>SUM('SAM and Preps'!M$175:M$179)</f>
        <v>5657.1193846404985</v>
      </c>
      <c r="I18" s="24">
        <f>IFERROR(VLOOKUP($A18,Employment!$A$5:$F$66,3,0),0)</f>
        <v>19.582761169118566</v>
      </c>
      <c r="J18" s="24">
        <f>IFERROR(VLOOKUP($A18,Employment!$A$5:$F$66,4,0),0)</f>
        <v>42.958770871913103</v>
      </c>
      <c r="K18" s="24">
        <f>IFERROR(VLOOKUP($A18,Employment!$A$5:$F$66,5,0),0)</f>
        <v>52.515797632423443</v>
      </c>
      <c r="L18" s="24">
        <f>IFERROR(VLOOKUP($A18,Employment!$A$5:$F$66,6,0),0)</f>
        <v>31.035265532415515</v>
      </c>
      <c r="M18" s="24">
        <f t="shared" si="0"/>
        <v>146.09259520587062</v>
      </c>
      <c r="N18" s="25">
        <v>25396.648791479889</v>
      </c>
      <c r="O18" s="26">
        <v>0</v>
      </c>
      <c r="P18" s="27">
        <v>0</v>
      </c>
      <c r="Q18" s="28">
        <f ca="1"/>
        <v>-6283.3853452934627</v>
      </c>
      <c r="R18" s="28">
        <v>0</v>
      </c>
      <c r="S18" s="28"/>
      <c r="T18" s="35" t="e">
        <f ca="1"/>
        <v>#DIV/0!</v>
      </c>
      <c r="U18" s="30">
        <f ca="1"/>
        <v>-24.741001841949416</v>
      </c>
      <c r="V18" s="31">
        <v>0</v>
      </c>
      <c r="W18" s="32">
        <f ca="1"/>
        <v>-24.741001841949416</v>
      </c>
      <c r="X18" s="28">
        <f ca="1"/>
        <v>-5581.303743680468</v>
      </c>
      <c r="Y18" s="28">
        <f t="shared" ca="1" si="32"/>
        <v>-702.08160161299475</v>
      </c>
      <c r="Z18" s="33">
        <f t="shared" ca="1" si="13"/>
        <v>21</v>
      </c>
      <c r="AA18" s="33">
        <f t="shared" ca="1" si="14"/>
        <v>52</v>
      </c>
      <c r="AB18" s="33">
        <f t="shared" ca="1" si="1"/>
        <v>43</v>
      </c>
      <c r="AC18" s="21">
        <v>11</v>
      </c>
      <c r="AD18" s="6" t="str">
        <f t="shared" ca="1" si="15"/>
        <v>aeduc</v>
      </c>
      <c r="AE18" s="6">
        <f t="shared" ca="1" si="16"/>
        <v>-17325.770149175783</v>
      </c>
      <c r="AF18" s="6" t="str">
        <f t="shared" ca="1" si="2"/>
        <v>areal</v>
      </c>
      <c r="AG18" s="6">
        <f t="shared" ca="1" si="3"/>
        <v>-20671.844545195352</v>
      </c>
      <c r="AH18" s="6" t="str">
        <f t="shared" ca="1" si="4"/>
        <v>amore</v>
      </c>
      <c r="AI18" s="6">
        <f t="shared" ca="1" si="5"/>
        <v>-31158.671119541203</v>
      </c>
      <c r="AJ18" s="17"/>
      <c r="AK18" s="6">
        <v>5657.1193846404985</v>
      </c>
      <c r="AL18" s="6">
        <f ca="1"/>
        <v>-1243.238895776434</v>
      </c>
      <c r="AM18" s="6">
        <f t="shared" ca="1" si="17"/>
        <v>-156.38911537874901</v>
      </c>
      <c r="AN18" s="6">
        <f ca="1"/>
        <v>-1399.628011155183</v>
      </c>
      <c r="AO18" s="33">
        <f t="shared" ca="1" si="18"/>
        <v>47</v>
      </c>
      <c r="AP18" s="34">
        <f ca="1"/>
        <v>-1.8895388076069097</v>
      </c>
      <c r="AQ18" s="34">
        <f ca="1"/>
        <v>-4.1450878141525509</v>
      </c>
      <c r="AR18" s="34">
        <f ca="1"/>
        <v>-1.8190108243373238</v>
      </c>
      <c r="AS18" s="34">
        <f ca="1"/>
        <v>-4.0695708770252716</v>
      </c>
      <c r="AT18" s="34">
        <f t="shared" ca="1" si="19"/>
        <v>-11.923208323122058</v>
      </c>
      <c r="AU18" s="33">
        <f t="shared" ca="1" si="20"/>
        <v>23</v>
      </c>
      <c r="AV18" s="21">
        <v>11</v>
      </c>
      <c r="AW18" s="6" t="str">
        <f t="shared" ca="1" si="6"/>
        <v>amtvs</v>
      </c>
      <c r="AX18" s="6">
        <f t="shared" ca="1" si="21"/>
        <v>-14912.334739461812</v>
      </c>
      <c r="AY18" s="6" t="str">
        <f t="shared" ca="1" si="7"/>
        <v>afabm</v>
      </c>
      <c r="AZ18" s="6">
        <f t="shared" ca="1" si="22"/>
        <v>-33.649252184537197</v>
      </c>
      <c r="BA18" s="199"/>
      <c r="BB18" s="36">
        <f t="shared" si="23"/>
        <v>0.15920111780748067</v>
      </c>
      <c r="BC18" s="36">
        <f ca="1"/>
        <v>-24.741001841949412</v>
      </c>
      <c r="BD18" s="33">
        <f t="shared" ca="1" si="24"/>
        <v>19</v>
      </c>
      <c r="BE18" s="205">
        <f ca="1"/>
        <v>-3.9387951489152848E-2</v>
      </c>
      <c r="BF18" s="33">
        <f t="shared" ca="1" si="25"/>
        <v>47</v>
      </c>
      <c r="BG18" s="36">
        <f t="shared" si="26"/>
        <v>0.96449854892632614</v>
      </c>
      <c r="BH18" s="42">
        <f ca="1"/>
        <v>-8.1614049680752974</v>
      </c>
      <c r="BI18" s="33">
        <f t="shared" ca="1" si="27"/>
        <v>49</v>
      </c>
      <c r="BJ18" s="205">
        <f ca="1"/>
        <v>-7.8716632489087335E-2</v>
      </c>
      <c r="BK18" s="33">
        <f t="shared" ca="1" si="28"/>
        <v>23</v>
      </c>
      <c r="BL18" s="206">
        <v>11</v>
      </c>
      <c r="BM18" s="6" t="str">
        <f t="shared" ca="1" si="8"/>
        <v>amtvs</v>
      </c>
      <c r="BN18" s="42">
        <f t="shared" ca="1" si="9"/>
        <v>-0.41965887552018033</v>
      </c>
      <c r="BO18" s="6" t="str">
        <f t="shared" ca="1" si="29"/>
        <v>afabm</v>
      </c>
      <c r="BP18" s="42">
        <f t="shared" ca="1" si="30"/>
        <v>-0.22215126549506301</v>
      </c>
      <c r="BQ18" s="207">
        <v>11</v>
      </c>
      <c r="BR18" s="6" t="str">
        <f t="shared" ca="1" si="31"/>
        <v>amtvs</v>
      </c>
      <c r="BS18" s="6" t="str">
        <f ca="1">VLOOKUP(BR18,Notes!$A$12:$B$206,2,0)</f>
        <v>Sale, maintenance, repair of motor vehicles</v>
      </c>
      <c r="BT18" s="42">
        <f t="shared" ca="1" si="10"/>
        <v>-28.388855753517912</v>
      </c>
      <c r="BU18" s="207">
        <v>11</v>
      </c>
      <c r="BV18" s="6" t="str">
        <f t="shared" ca="1" si="11"/>
        <v>afabm</v>
      </c>
      <c r="BW18" s="6" t="str">
        <f ca="1">VLOOKUP(BV18,Notes!$A$12:$B$206,2,0)</f>
        <v>Fabricated metal products</v>
      </c>
      <c r="BX18" s="42">
        <f t="shared" ca="1" si="12"/>
        <v>-19.795453084149933</v>
      </c>
    </row>
    <row r="19" spans="1:76" hidden="1" outlineLevel="1" x14ac:dyDescent="0.2">
      <c r="A19" s="23" t="s">
        <v>13</v>
      </c>
      <c r="B19" s="23" t="str">
        <f>VLOOKUP(A19,Notes!$A$12:$B$206,2,0)</f>
        <v>Tanning and dressing of leather</v>
      </c>
      <c r="C19" s="24">
        <f>SUM('SAM and Preps'!FS19:GG19)</f>
        <v>0</v>
      </c>
      <c r="D19" s="24">
        <f>'SAM and Preps'!GH19</f>
        <v>0</v>
      </c>
      <c r="E19" s="24">
        <f>'SAM and Preps'!GM19</f>
        <v>0</v>
      </c>
      <c r="F19" s="24">
        <f>'SAM and Preps'!GO19</f>
        <v>0</v>
      </c>
      <c r="G19" s="24">
        <v>0</v>
      </c>
      <c r="H19" s="25">
        <f>SUM('SAM and Preps'!N$175:N$179)</f>
        <v>1697.5108360016977</v>
      </c>
      <c r="I19" s="24">
        <f>IFERROR(VLOOKUP($A19,Employment!$A$5:$F$66,3,0),0)</f>
        <v>8.6128762643538928E-2</v>
      </c>
      <c r="J19" s="24">
        <f>IFERROR(VLOOKUP($A19,Employment!$A$5:$F$66,4,0),0)</f>
        <v>2.6672225311843678</v>
      </c>
      <c r="K19" s="24">
        <f>IFERROR(VLOOKUP($A19,Employment!$A$5:$F$66,5,0),0)</f>
        <v>8.2652814229533256</v>
      </c>
      <c r="L19" s="24">
        <f>IFERROR(VLOOKUP($A19,Employment!$A$5:$F$66,6,0),0)</f>
        <v>3.018512211668503</v>
      </c>
      <c r="M19" s="24">
        <f t="shared" si="0"/>
        <v>14.037144928449734</v>
      </c>
      <c r="N19" s="25">
        <v>7307.2915083974049</v>
      </c>
      <c r="O19" s="26">
        <v>0</v>
      </c>
      <c r="P19" s="27">
        <v>0</v>
      </c>
      <c r="Q19" s="28">
        <f ca="1"/>
        <v>-2074.0153854882565</v>
      </c>
      <c r="R19" s="28">
        <v>0</v>
      </c>
      <c r="S19" s="28"/>
      <c r="T19" s="35" t="e">
        <f ca="1"/>
        <v>#DIV/0!</v>
      </c>
      <c r="U19" s="30">
        <f ca="1"/>
        <v>-28.382819860201774</v>
      </c>
      <c r="V19" s="31">
        <v>0</v>
      </c>
      <c r="W19" s="32">
        <f ca="1"/>
        <v>-28.382819860201774</v>
      </c>
      <c r="X19" s="28">
        <f ca="1"/>
        <v>-1267.1228293611159</v>
      </c>
      <c r="Y19" s="28">
        <f t="shared" ca="1" si="32"/>
        <v>-806.89255612714055</v>
      </c>
      <c r="Z19" s="33">
        <f t="shared" ca="1" si="13"/>
        <v>43</v>
      </c>
      <c r="AA19" s="33">
        <f t="shared" ca="1" si="14"/>
        <v>50</v>
      </c>
      <c r="AB19" s="33">
        <f t="shared" ca="1" si="1"/>
        <v>53</v>
      </c>
      <c r="AC19" s="21">
        <v>12</v>
      </c>
      <c r="AD19" s="6" t="str">
        <f t="shared" ca="1" si="15"/>
        <v>abisc</v>
      </c>
      <c r="AE19" s="6">
        <f t="shared" ca="1" si="16"/>
        <v>-13388.493949948428</v>
      </c>
      <c r="AF19" s="6" t="str">
        <f t="shared" ca="1" si="2"/>
        <v>apetr</v>
      </c>
      <c r="AG19" s="6">
        <f t="shared" ca="1" si="3"/>
        <v>-19535.498178998692</v>
      </c>
      <c r="AH19" s="6" t="str">
        <f t="shared" ca="1" si="4"/>
        <v>aofin</v>
      </c>
      <c r="AI19" s="6">
        <f t="shared" ca="1" si="5"/>
        <v>-30503.019826434851</v>
      </c>
      <c r="AJ19" s="17"/>
      <c r="AK19" s="6">
        <v>1697.5108360016977</v>
      </c>
      <c r="AL19" s="6">
        <f ca="1"/>
        <v>-294.35731842828318</v>
      </c>
      <c r="AM19" s="6">
        <f t="shared" ca="1" si="17"/>
        <v>-187.44412426148386</v>
      </c>
      <c r="AN19" s="6">
        <f ca="1"/>
        <v>-481.80144268976704</v>
      </c>
      <c r="AO19" s="33">
        <f t="shared" ca="1" si="18"/>
        <v>59</v>
      </c>
      <c r="AP19" s="34">
        <f ca="1"/>
        <v>-1.4178547498383117E-2</v>
      </c>
      <c r="AQ19" s="34">
        <f ca="1"/>
        <v>-0.43907912045212844</v>
      </c>
      <c r="AR19" s="34">
        <f ca="1"/>
        <v>-2.3459199372155646</v>
      </c>
      <c r="AS19" s="34">
        <f ca="1"/>
        <v>-0.85673888349606375</v>
      </c>
      <c r="AT19" s="34">
        <f t="shared" ca="1" si="19"/>
        <v>-3.65591648866214</v>
      </c>
      <c r="AU19" s="33">
        <f t="shared" ca="1" si="20"/>
        <v>48</v>
      </c>
      <c r="AV19" s="21">
        <v>12</v>
      </c>
      <c r="AW19" s="6" t="str">
        <f t="shared" ca="1" si="6"/>
        <v>afood</v>
      </c>
      <c r="AX19" s="6">
        <f t="shared" ca="1" si="21"/>
        <v>-12774.566204236791</v>
      </c>
      <c r="AY19" s="6" t="str">
        <f t="shared" ca="1" si="7"/>
        <v>amach</v>
      </c>
      <c r="AZ19" s="6">
        <f t="shared" ca="1" si="22"/>
        <v>-28.110953474906751</v>
      </c>
      <c r="BA19" s="199"/>
      <c r="BB19" s="36">
        <f t="shared" si="23"/>
        <v>4.7770889070419535E-2</v>
      </c>
      <c r="BC19" s="36">
        <f ca="1"/>
        <v>-28.382819860201778</v>
      </c>
      <c r="BD19" s="33">
        <f t="shared" ca="1" si="24"/>
        <v>12</v>
      </c>
      <c r="BE19" s="205">
        <f ca="1"/>
        <v>-1.3558725390473996E-2</v>
      </c>
      <c r="BF19" s="33">
        <f t="shared" ca="1" si="25"/>
        <v>59</v>
      </c>
      <c r="BG19" s="36">
        <f t="shared" si="26"/>
        <v>9.267277301412645E-2</v>
      </c>
      <c r="BH19" s="42">
        <f ca="1"/>
        <v>-26.044587466305376</v>
      </c>
      <c r="BI19" s="33">
        <f t="shared" ca="1" si="27"/>
        <v>3</v>
      </c>
      <c r="BJ19" s="205">
        <f ca="1"/>
        <v>-2.4136241425114807E-2</v>
      </c>
      <c r="BK19" s="33">
        <f t="shared" ca="1" si="28"/>
        <v>48</v>
      </c>
      <c r="BL19" s="206">
        <v>12</v>
      </c>
      <c r="BM19" s="6" t="str">
        <f t="shared" ca="1" si="8"/>
        <v>afood</v>
      </c>
      <c r="BN19" s="42">
        <f t="shared" ca="1" si="9"/>
        <v>-0.35949837380874067</v>
      </c>
      <c r="BO19" s="6" t="str">
        <f t="shared" ca="1" si="29"/>
        <v>amach</v>
      </c>
      <c r="BP19" s="42">
        <f t="shared" ca="1" si="30"/>
        <v>-0.18558759803860006</v>
      </c>
      <c r="BQ19" s="207">
        <v>12</v>
      </c>
      <c r="BR19" s="6" t="str">
        <f t="shared" ca="1" si="31"/>
        <v>afood</v>
      </c>
      <c r="BS19" s="6" t="str">
        <f ca="1">VLOOKUP(BR19,Notes!$A$12:$B$206,2,0)</f>
        <v>Food</v>
      </c>
      <c r="BT19" s="42">
        <f t="shared" ca="1" si="10"/>
        <v>-28.382819860201778</v>
      </c>
      <c r="BU19" s="207">
        <v>12</v>
      </c>
      <c r="BV19" s="6" t="str">
        <f t="shared" ca="1" si="11"/>
        <v>anmmi</v>
      </c>
      <c r="BW19" s="6" t="str">
        <f ca="1">VLOOKUP(BV19,Notes!$A$12:$B$206,2,0)</f>
        <v>Non-metallic minerals</v>
      </c>
      <c r="BX19" s="42">
        <f t="shared" ca="1" si="12"/>
        <v>-18.856613901341589</v>
      </c>
    </row>
    <row r="20" spans="1:76" hidden="1" outlineLevel="1" x14ac:dyDescent="0.2">
      <c r="A20" s="23" t="s">
        <v>14</v>
      </c>
      <c r="B20" s="23" t="str">
        <f>VLOOKUP(A20,Notes!$A$12:$B$206,2,0)</f>
        <v>Footwear</v>
      </c>
      <c r="C20" s="24">
        <f>SUM('SAM and Preps'!FS20:GG20)</f>
        <v>0</v>
      </c>
      <c r="D20" s="24">
        <f>'SAM and Preps'!GH20</f>
        <v>0</v>
      </c>
      <c r="E20" s="24">
        <f>'SAM and Preps'!GM20</f>
        <v>0</v>
      </c>
      <c r="F20" s="24">
        <f>'SAM and Preps'!GO20</f>
        <v>0</v>
      </c>
      <c r="G20" s="24">
        <v>0</v>
      </c>
      <c r="H20" s="25">
        <f>SUM('SAM and Preps'!O$175:O$179)</f>
        <v>1535.4607687463567</v>
      </c>
      <c r="I20" s="24">
        <f>IFERROR(VLOOKUP($A20,Employment!$A$5:$F$66,3,0),0)</f>
        <v>0.70874474415498123</v>
      </c>
      <c r="J20" s="24">
        <f>IFERROR(VLOOKUP($A20,Employment!$A$5:$F$66,4,0),0)</f>
        <v>3.743011657886401</v>
      </c>
      <c r="K20" s="24">
        <f>IFERROR(VLOOKUP($A20,Employment!$A$5:$F$66,5,0),0)</f>
        <v>4.1553155965717314</v>
      </c>
      <c r="L20" s="24">
        <f>IFERROR(VLOOKUP($A20,Employment!$A$5:$F$66,6,0),0)</f>
        <v>4.7570248244282105</v>
      </c>
      <c r="M20" s="24">
        <f t="shared" si="0"/>
        <v>13.364096823041324</v>
      </c>
      <c r="N20" s="25">
        <v>9538.646751288059</v>
      </c>
      <c r="O20" s="26">
        <v>0</v>
      </c>
      <c r="P20" s="27">
        <v>0</v>
      </c>
      <c r="Q20" s="28">
        <f ca="1"/>
        <v>-3278.7346936154627</v>
      </c>
      <c r="R20" s="28">
        <v>0</v>
      </c>
      <c r="S20" s="28"/>
      <c r="T20" s="35" t="e">
        <f ca="1"/>
        <v>#DIV/0!</v>
      </c>
      <c r="U20" s="30">
        <f ca="1"/>
        <v>-34.373164025313294</v>
      </c>
      <c r="V20" s="31">
        <v>0</v>
      </c>
      <c r="W20" s="32">
        <f ca="1"/>
        <v>-34.373164025313294</v>
      </c>
      <c r="X20" s="28">
        <f ca="1"/>
        <v>-2848.3041702426644</v>
      </c>
      <c r="Y20" s="28">
        <f t="shared" ca="1" si="32"/>
        <v>-430.43052337279823</v>
      </c>
      <c r="Z20" s="33">
        <f t="shared" ca="1" si="13"/>
        <v>33</v>
      </c>
      <c r="AA20" s="33">
        <f t="shared" ca="1" si="14"/>
        <v>57</v>
      </c>
      <c r="AB20" s="33">
        <f t="shared" ca="1" si="1"/>
        <v>49</v>
      </c>
      <c r="AC20" s="21">
        <v>13</v>
      </c>
      <c r="AD20" s="6" t="str">
        <f t="shared" ca="1" si="15"/>
        <v>aobus</v>
      </c>
      <c r="AE20" s="6">
        <f t="shared" ca="1" si="16"/>
        <v>-11247.342781413565</v>
      </c>
      <c r="AF20" s="6" t="str">
        <f t="shared" ca="1" si="2"/>
        <v>apost</v>
      </c>
      <c r="AG20" s="6">
        <f t="shared" ca="1" si="3"/>
        <v>-19458.629124464969</v>
      </c>
      <c r="AH20" s="6" t="str">
        <f t="shared" ca="1" si="4"/>
        <v>abevt</v>
      </c>
      <c r="AI20" s="6">
        <f t="shared" ca="1" si="5"/>
        <v>-30403.821771864805</v>
      </c>
      <c r="AJ20" s="17"/>
      <c r="AK20" s="6">
        <v>1535.4607687463567</v>
      </c>
      <c r="AL20" s="6">
        <f ca="1"/>
        <v>-458.49892808680448</v>
      </c>
      <c r="AM20" s="6">
        <f t="shared" ca="1" si="17"/>
        <v>-69.287520498717242</v>
      </c>
      <c r="AN20" s="6">
        <f ca="1"/>
        <v>-527.78644858552173</v>
      </c>
      <c r="AO20" s="33">
        <f t="shared" ca="1" si="18"/>
        <v>57</v>
      </c>
      <c r="AP20" s="34">
        <f ca="1"/>
        <v>-0.160787875663258</v>
      </c>
      <c r="AQ20" s="34">
        <f ca="1"/>
        <v>-0.84915041419024817</v>
      </c>
      <c r="AR20" s="34">
        <f ca="1"/>
        <v>-1.428313445779027</v>
      </c>
      <c r="AS20" s="34">
        <f ca="1"/>
        <v>-1.6351399456255806</v>
      </c>
      <c r="AT20" s="34">
        <f t="shared" ca="1" si="19"/>
        <v>-4.0733916812581139</v>
      </c>
      <c r="AU20" s="33">
        <f t="shared" ca="1" si="20"/>
        <v>44</v>
      </c>
      <c r="AV20" s="21">
        <v>13</v>
      </c>
      <c r="AW20" s="6" t="str">
        <f t="shared" ca="1" si="6"/>
        <v>aacct</v>
      </c>
      <c r="AX20" s="6">
        <f t="shared" ca="1" si="21"/>
        <v>-11369.952914420048</v>
      </c>
      <c r="AY20" s="6" t="str">
        <f t="shared" ca="1" si="7"/>
        <v>afood</v>
      </c>
      <c r="AZ20" s="6">
        <f t="shared" ca="1" si="22"/>
        <v>-27.361646498174409</v>
      </c>
      <c r="BA20" s="199"/>
      <c r="BB20" s="36">
        <f t="shared" si="23"/>
        <v>4.3210520074518068E-2</v>
      </c>
      <c r="BC20" s="36">
        <f ca="1"/>
        <v>-34.373164025313301</v>
      </c>
      <c r="BD20" s="33">
        <f t="shared" ca="1" si="24"/>
        <v>2</v>
      </c>
      <c r="BE20" s="205">
        <f ca="1"/>
        <v>-1.4852822941405027E-2</v>
      </c>
      <c r="BF20" s="33">
        <f t="shared" ca="1" si="25"/>
        <v>57</v>
      </c>
      <c r="BG20" s="36">
        <f t="shared" si="26"/>
        <v>8.8229331372821851E-2</v>
      </c>
      <c r="BH20" s="42">
        <f ca="1"/>
        <v>-30.480112013518884</v>
      </c>
      <c r="BI20" s="33">
        <f t="shared" ca="1" si="27"/>
        <v>2</v>
      </c>
      <c r="BJ20" s="205">
        <f ca="1"/>
        <v>-2.6892399031214858E-2</v>
      </c>
      <c r="BK20" s="33">
        <f t="shared" ca="1" si="28"/>
        <v>44</v>
      </c>
      <c r="BL20" s="206">
        <v>13</v>
      </c>
      <c r="BM20" s="6" t="str">
        <f t="shared" ca="1" si="8"/>
        <v>aacct</v>
      </c>
      <c r="BN20" s="42">
        <f t="shared" ca="1" si="9"/>
        <v>-0.3199701279610036</v>
      </c>
      <c r="BO20" s="6" t="str">
        <f t="shared" ca="1" si="29"/>
        <v>afood</v>
      </c>
      <c r="BP20" s="42">
        <f t="shared" ca="1" si="30"/>
        <v>-0.18064069781590025</v>
      </c>
      <c r="BQ20" s="207">
        <v>13</v>
      </c>
      <c r="BR20" s="6" t="str">
        <f t="shared" ca="1" si="31"/>
        <v>aacct</v>
      </c>
      <c r="BS20" s="6" t="str">
        <f ca="1">VLOOKUP(BR20,Notes!$A$12:$B$206,2,0)</f>
        <v>Hotels and restaurants</v>
      </c>
      <c r="BT20" s="42">
        <f t="shared" ca="1" si="10"/>
        <v>-27.806860280955096</v>
      </c>
      <c r="BU20" s="207">
        <v>13</v>
      </c>
      <c r="BV20" s="6" t="str">
        <f t="shared" ca="1" si="11"/>
        <v>aacct</v>
      </c>
      <c r="BW20" s="6" t="str">
        <f ca="1">VLOOKUP(BV20,Notes!$A$12:$B$206,2,0)</f>
        <v>Hotels and restaurants</v>
      </c>
      <c r="BX20" s="42">
        <f t="shared" ca="1" si="12"/>
        <v>-18.156529140913527</v>
      </c>
    </row>
    <row r="21" spans="1:76" hidden="1" outlineLevel="1" x14ac:dyDescent="0.2">
      <c r="A21" s="23" t="s">
        <v>15</v>
      </c>
      <c r="B21" s="23" t="str">
        <f>VLOOKUP(A21,Notes!$A$12:$B$206,2,0)</f>
        <v>Sawmilling, planing of wood, cork, straw</v>
      </c>
      <c r="C21" s="24">
        <f>SUM('SAM and Preps'!FS21:GG21)</f>
        <v>0</v>
      </c>
      <c r="D21" s="24">
        <f>'SAM and Preps'!GH21</f>
        <v>0</v>
      </c>
      <c r="E21" s="24">
        <f>'SAM and Preps'!GM21</f>
        <v>0</v>
      </c>
      <c r="F21" s="24">
        <f>'SAM and Preps'!GO21</f>
        <v>0</v>
      </c>
      <c r="G21" s="24">
        <v>0</v>
      </c>
      <c r="H21" s="25">
        <f>SUM('SAM and Preps'!P$175:P$179)</f>
        <v>19056.848420258219</v>
      </c>
      <c r="I21" s="24">
        <f>IFERROR(VLOOKUP($A21,Employment!$A$5:$F$66,3,0),0)</f>
        <v>9.7902584002515596</v>
      </c>
      <c r="J21" s="24">
        <f>IFERROR(VLOOKUP($A21,Employment!$A$5:$F$66,4,0),0)</f>
        <v>17.293773943574291</v>
      </c>
      <c r="K21" s="24">
        <f>IFERROR(VLOOKUP($A21,Employment!$A$5:$F$66,5,0),0)</f>
        <v>20.094117415657077</v>
      </c>
      <c r="L21" s="24">
        <f>IFERROR(VLOOKUP($A21,Employment!$A$5:$F$66,6,0),0)</f>
        <v>13.827101578722605</v>
      </c>
      <c r="M21" s="24">
        <f t="shared" si="0"/>
        <v>61.005251338205532</v>
      </c>
      <c r="N21" s="25">
        <v>49982.645582632635</v>
      </c>
      <c r="O21" s="26">
        <v>0</v>
      </c>
      <c r="P21" s="27">
        <v>0</v>
      </c>
      <c r="Q21" s="28">
        <f ca="1"/>
        <v>-10346.846295977879</v>
      </c>
      <c r="R21" s="28">
        <v>0</v>
      </c>
      <c r="S21" s="28"/>
      <c r="T21" s="35" t="e">
        <f ca="1"/>
        <v>#DIV/0!</v>
      </c>
      <c r="U21" s="30">
        <f ca="1"/>
        <v>-20.700877625359382</v>
      </c>
      <c r="V21" s="31">
        <v>0</v>
      </c>
      <c r="W21" s="32">
        <f ca="1"/>
        <v>-20.700877625359382</v>
      </c>
      <c r="X21" s="28">
        <f ca="1"/>
        <v>-2081.5822111431062</v>
      </c>
      <c r="Y21" s="28">
        <f t="shared" ca="1" si="32"/>
        <v>-8265.2640848347728</v>
      </c>
      <c r="Z21" s="33">
        <f t="shared" ca="1" si="13"/>
        <v>38</v>
      </c>
      <c r="AA21" s="33">
        <f t="shared" ca="1" si="14"/>
        <v>27</v>
      </c>
      <c r="AB21" s="33">
        <f t="shared" ca="1" si="1"/>
        <v>37</v>
      </c>
      <c r="AC21" s="21">
        <v>14</v>
      </c>
      <c r="AD21" s="6" t="str">
        <f t="shared" ca="1" si="15"/>
        <v>aatrp</v>
      </c>
      <c r="AE21" s="6">
        <f t="shared" ca="1" si="16"/>
        <v>-8667.7071780673759</v>
      </c>
      <c r="AF21" s="6" t="str">
        <f t="shared" ca="1" si="2"/>
        <v>afabm</v>
      </c>
      <c r="AG21" s="6">
        <f t="shared" ca="1" si="3"/>
        <v>-16001.553966969852</v>
      </c>
      <c r="AH21" s="6" t="str">
        <f t="shared" ca="1" si="4"/>
        <v>afins</v>
      </c>
      <c r="AI21" s="6">
        <f t="shared" ca="1" si="5"/>
        <v>-30074.836180387643</v>
      </c>
      <c r="AJ21" s="17"/>
      <c r="AK21" s="6">
        <v>19056.848420258219</v>
      </c>
      <c r="AL21" s="6">
        <f ca="1"/>
        <v>-793.64339781653348</v>
      </c>
      <c r="AM21" s="6">
        <f t="shared" ca="1" si="17"/>
        <v>-3151.2914729113536</v>
      </c>
      <c r="AN21" s="6">
        <f ca="1"/>
        <v>-3944.9348707278868</v>
      </c>
      <c r="AO21" s="33">
        <f t="shared" ca="1" si="18"/>
        <v>31</v>
      </c>
      <c r="AP21" s="34">
        <f ca="1"/>
        <v>-0.28373371748995596</v>
      </c>
      <c r="AQ21" s="34">
        <f ca="1"/>
        <v>-0.50119481732118421</v>
      </c>
      <c r="AR21" s="34">
        <f ca="1"/>
        <v>-4.1596586561111994</v>
      </c>
      <c r="AS21" s="34">
        <f ca="1"/>
        <v>-2.8623313769455017</v>
      </c>
      <c r="AT21" s="34">
        <f t="shared" ca="1" si="19"/>
        <v>-7.8069185678678412</v>
      </c>
      <c r="AU21" s="33">
        <f t="shared" ca="1" si="20"/>
        <v>30</v>
      </c>
      <c r="AV21" s="21">
        <v>14</v>
      </c>
      <c r="AW21" s="6" t="str">
        <f t="shared" ca="1" si="6"/>
        <v>abevt</v>
      </c>
      <c r="AX21" s="6">
        <f t="shared" ca="1" si="21"/>
        <v>-10553.313079495741</v>
      </c>
      <c r="AY21" s="6" t="str">
        <f t="shared" ca="1" si="7"/>
        <v>amtvp</v>
      </c>
      <c r="AZ21" s="6">
        <f t="shared" ca="1" si="22"/>
        <v>-24.507804692617441</v>
      </c>
      <c r="BA21" s="199"/>
      <c r="BB21" s="36">
        <f t="shared" si="23"/>
        <v>0.53629265428444339</v>
      </c>
      <c r="BC21" s="36">
        <f ca="1"/>
        <v>-20.700877625359386</v>
      </c>
      <c r="BD21" s="33">
        <f t="shared" ca="1" si="24"/>
        <v>27</v>
      </c>
      <c r="BE21" s="205">
        <f ca="1"/>
        <v>-0.1110172860772143</v>
      </c>
      <c r="BF21" s="33">
        <f t="shared" ca="1" si="25"/>
        <v>31</v>
      </c>
      <c r="BG21" s="36">
        <f t="shared" si="26"/>
        <v>0.40275467972671508</v>
      </c>
      <c r="BH21" s="42">
        <f ca="1"/>
        <v>-12.797125487750645</v>
      </c>
      <c r="BI21" s="33">
        <f t="shared" ca="1" si="27"/>
        <v>28</v>
      </c>
      <c r="BJ21" s="205">
        <f ca="1"/>
        <v>-5.1541021772415936E-2</v>
      </c>
      <c r="BK21" s="33">
        <f t="shared" ca="1" si="28"/>
        <v>30</v>
      </c>
      <c r="BL21" s="206">
        <v>14</v>
      </c>
      <c r="BM21" s="6" t="str">
        <f t="shared" ca="1" si="8"/>
        <v>abevt</v>
      </c>
      <c r="BN21" s="42">
        <f t="shared" ca="1" si="9"/>
        <v>-0.29698847144531249</v>
      </c>
      <c r="BO21" s="6" t="str">
        <f t="shared" ca="1" si="29"/>
        <v>amtvp</v>
      </c>
      <c r="BP21" s="42">
        <f t="shared" ca="1" si="30"/>
        <v>-0.16179972729000752</v>
      </c>
      <c r="BQ21" s="207">
        <v>14</v>
      </c>
      <c r="BR21" s="6" t="str">
        <f t="shared" ca="1" si="31"/>
        <v>abevt</v>
      </c>
      <c r="BS21" s="6" t="str">
        <f ca="1">VLOOKUP(BR21,Notes!$A$12:$B$206,2,0)</f>
        <v>Beverages and tobacco</v>
      </c>
      <c r="BT21" s="42">
        <f t="shared" ca="1" si="10"/>
        <v>-27.597299517602533</v>
      </c>
      <c r="BU21" s="207">
        <v>14</v>
      </c>
      <c r="BV21" s="6" t="str">
        <f t="shared" ca="1" si="11"/>
        <v>arsea</v>
      </c>
      <c r="BW21" s="6" t="str">
        <f ca="1">VLOOKUP(BV21,Notes!$A$12:$B$206,2,0)</f>
        <v>Research and experimental development</v>
      </c>
      <c r="BX21" s="42">
        <f t="shared" ca="1" si="12"/>
        <v>-18.029188615734366</v>
      </c>
    </row>
    <row r="22" spans="1:76" hidden="1" outlineLevel="1" x14ac:dyDescent="0.2">
      <c r="A22" s="23" t="s">
        <v>16</v>
      </c>
      <c r="B22" s="23" t="str">
        <f>VLOOKUP(A22,Notes!$A$12:$B$206,2,0)</f>
        <v>Paper</v>
      </c>
      <c r="C22" s="24">
        <f>SUM('SAM and Preps'!FS22:GG22)</f>
        <v>0</v>
      </c>
      <c r="D22" s="24">
        <f>'SAM and Preps'!GH22</f>
        <v>0</v>
      </c>
      <c r="E22" s="24">
        <f>'SAM and Preps'!GM22</f>
        <v>0</v>
      </c>
      <c r="F22" s="24">
        <f>'SAM and Preps'!GO22</f>
        <v>0</v>
      </c>
      <c r="G22" s="24">
        <v>0</v>
      </c>
      <c r="H22" s="25">
        <f>SUM('SAM and Preps'!Q$175:Q$179)</f>
        <v>18842.519346137829</v>
      </c>
      <c r="I22" s="24">
        <f>IFERROR(VLOOKUP($A22,Employment!$A$5:$F$66,3,0),0)</f>
        <v>2.0690519977260866</v>
      </c>
      <c r="J22" s="24">
        <f>IFERROR(VLOOKUP($A22,Employment!$A$5:$F$66,4,0),0)</f>
        <v>9.218678731362445</v>
      </c>
      <c r="K22" s="24">
        <f>IFERROR(VLOOKUP($A22,Employment!$A$5:$F$66,5,0),0)</f>
        <v>18.841609500342599</v>
      </c>
      <c r="L22" s="24">
        <f>IFERROR(VLOOKUP($A22,Employment!$A$5:$F$66,6,0),0)</f>
        <v>19.330376180807058</v>
      </c>
      <c r="M22" s="24">
        <f t="shared" si="0"/>
        <v>49.459716410238187</v>
      </c>
      <c r="N22" s="25">
        <v>82209.685681650255</v>
      </c>
      <c r="O22" s="26">
        <v>0</v>
      </c>
      <c r="P22" s="27">
        <v>0</v>
      </c>
      <c r="Q22" s="28">
        <f ca="1"/>
        <v>-12712.378012752932</v>
      </c>
      <c r="R22" s="28">
        <v>0</v>
      </c>
      <c r="S22" s="28"/>
      <c r="T22" s="35" t="e">
        <f ca="1"/>
        <v>#DIV/0!</v>
      </c>
      <c r="U22" s="30">
        <f ca="1"/>
        <v>-15.463358006233587</v>
      </c>
      <c r="V22" s="31">
        <v>0</v>
      </c>
      <c r="W22" s="32">
        <f ca="1"/>
        <v>-15.463358006233587</v>
      </c>
      <c r="X22" s="28">
        <f ca="1"/>
        <v>-1761.8302040414635</v>
      </c>
      <c r="Y22" s="28">
        <f t="shared" ca="1" si="32"/>
        <v>-10950.547808711468</v>
      </c>
      <c r="Z22" s="33">
        <f t="shared" ca="1" si="13"/>
        <v>40</v>
      </c>
      <c r="AA22" s="33">
        <f t="shared" ca="1" si="14"/>
        <v>21</v>
      </c>
      <c r="AB22" s="33">
        <f t="shared" ca="1" si="1"/>
        <v>29</v>
      </c>
      <c r="AC22" s="21">
        <v>15</v>
      </c>
      <c r="AD22" s="6" t="str">
        <f t="shared" ca="1" si="15"/>
        <v>arecr</v>
      </c>
      <c r="AE22" s="6">
        <f t="shared" ca="1" si="16"/>
        <v>-8266.3907385488383</v>
      </c>
      <c r="AF22" s="6" t="str">
        <f t="shared" ca="1" si="2"/>
        <v>aagri</v>
      </c>
      <c r="AG22" s="6">
        <f t="shared" ca="1" si="3"/>
        <v>-15596.381130489855</v>
      </c>
      <c r="AH22" s="6" t="str">
        <f t="shared" ca="1" si="4"/>
        <v>aacct</v>
      </c>
      <c r="AI22" s="6">
        <f t="shared" ca="1" si="5"/>
        <v>-29871.84844276154</v>
      </c>
      <c r="AJ22" s="17"/>
      <c r="AK22" s="6">
        <v>18842.519346137829</v>
      </c>
      <c r="AL22" s="6">
        <f ca="1"/>
        <v>-403.81275550444167</v>
      </c>
      <c r="AM22" s="6">
        <f t="shared" ca="1" si="17"/>
        <v>-2509.8734683826747</v>
      </c>
      <c r="AN22" s="6">
        <f ca="1"/>
        <v>-2913.6862238871163</v>
      </c>
      <c r="AO22" s="33">
        <f t="shared" ca="1" si="18"/>
        <v>34</v>
      </c>
      <c r="AP22" s="34">
        <f ca="1"/>
        <v>-4.4792288484091801E-2</v>
      </c>
      <c r="AQ22" s="34">
        <f ca="1"/>
        <v>-0.19957242139451228</v>
      </c>
      <c r="AR22" s="34">
        <f ca="1"/>
        <v>-2.9135455311744956</v>
      </c>
      <c r="AS22" s="34">
        <f ca="1"/>
        <v>-2.9891252727898983</v>
      </c>
      <c r="AT22" s="34">
        <f t="shared" ca="1" si="19"/>
        <v>-6.1470355138429973</v>
      </c>
      <c r="AU22" s="33">
        <f t="shared" ca="1" si="20"/>
        <v>36</v>
      </c>
      <c r="AV22" s="21">
        <v>15</v>
      </c>
      <c r="AW22" s="6" t="str">
        <f t="shared" ca="1" si="6"/>
        <v>aelcg</v>
      </c>
      <c r="AX22" s="6">
        <f t="shared" ca="1" si="21"/>
        <v>-9706.4015846469829</v>
      </c>
      <c r="AY22" s="6" t="str">
        <f t="shared" ca="1" si="7"/>
        <v>afins</v>
      </c>
      <c r="AZ22" s="6">
        <f t="shared" ca="1" si="22"/>
        <v>-21.619610070193573</v>
      </c>
      <c r="BA22" s="199"/>
      <c r="BB22" s="36">
        <f t="shared" si="23"/>
        <v>0.53026106367116232</v>
      </c>
      <c r="BC22" s="36">
        <f ca="1"/>
        <v>-15.463358006233584</v>
      </c>
      <c r="BD22" s="33">
        <f t="shared" ca="1" si="24"/>
        <v>41</v>
      </c>
      <c r="BE22" s="205">
        <f ca="1"/>
        <v>-8.1996166643134055E-2</v>
      </c>
      <c r="BF22" s="33">
        <f t="shared" ca="1" si="25"/>
        <v>34</v>
      </c>
      <c r="BG22" s="36">
        <f t="shared" si="26"/>
        <v>0.3265314346751052</v>
      </c>
      <c r="BH22" s="42">
        <f ca="1"/>
        <v>-12.428367892078246</v>
      </c>
      <c r="BI22" s="33">
        <f t="shared" ca="1" si="27"/>
        <v>30</v>
      </c>
      <c r="BJ22" s="205">
        <f ca="1"/>
        <v>-4.0582527984703222E-2</v>
      </c>
      <c r="BK22" s="33">
        <f t="shared" ca="1" si="28"/>
        <v>36</v>
      </c>
      <c r="BL22" s="206">
        <v>15</v>
      </c>
      <c r="BM22" s="6" t="str">
        <f t="shared" ca="1" si="8"/>
        <v>aelcg</v>
      </c>
      <c r="BN22" s="42">
        <f t="shared" ca="1" si="9"/>
        <v>-0.27315491809482129</v>
      </c>
      <c r="BO22" s="6" t="str">
        <f t="shared" ca="1" si="29"/>
        <v>afins</v>
      </c>
      <c r="BP22" s="42">
        <f t="shared" ca="1" si="30"/>
        <v>-0.14273196058753268</v>
      </c>
      <c r="BQ22" s="207">
        <v>15</v>
      </c>
      <c r="BR22" s="6" t="str">
        <f t="shared" ca="1" si="31"/>
        <v>aelcg</v>
      </c>
      <c r="BS22" s="6" t="str">
        <f ca="1">VLOOKUP(BR22,Notes!$A$12:$B$206,2,0)</f>
        <v>Electricity, gas, steam and hot water supply</v>
      </c>
      <c r="BT22" s="42">
        <f t="shared" ca="1" si="10"/>
        <v>-26.046379544910515</v>
      </c>
      <c r="BU22" s="207">
        <v>15</v>
      </c>
      <c r="BV22" s="6" t="str">
        <f t="shared" ca="1" si="11"/>
        <v>arubb</v>
      </c>
      <c r="BW22" s="6" t="str">
        <f ca="1">VLOOKUP(BV22,Notes!$A$12:$B$206,2,0)</f>
        <v>Rubber</v>
      </c>
      <c r="BX22" s="42">
        <f t="shared" ca="1" si="12"/>
        <v>-17.673384186848892</v>
      </c>
    </row>
    <row r="23" spans="1:76" hidden="1" outlineLevel="1" x14ac:dyDescent="0.2">
      <c r="A23" s="23" t="s">
        <v>17</v>
      </c>
      <c r="B23" s="23" t="str">
        <f>VLOOKUP(A23,Notes!$A$12:$B$206,2,0)</f>
        <v>Publishing, printing, recorded media</v>
      </c>
      <c r="C23" s="24">
        <f>SUM('SAM and Preps'!FS23:GG23)</f>
        <v>0</v>
      </c>
      <c r="D23" s="24">
        <f>'SAM and Preps'!GH23</f>
        <v>0</v>
      </c>
      <c r="E23" s="24">
        <f>'SAM and Preps'!GM23</f>
        <v>0</v>
      </c>
      <c r="F23" s="24">
        <f>'SAM and Preps'!GO23</f>
        <v>0</v>
      </c>
      <c r="G23" s="24">
        <v>0</v>
      </c>
      <c r="H23" s="25">
        <f>SUM('SAM and Preps'!R$175:R$179)</f>
        <v>13671.117346026102</v>
      </c>
      <c r="I23" s="24">
        <f>IFERROR(VLOOKUP($A23,Employment!$A$5:$F$66,3,0),0)</f>
        <v>4.6686681655439903</v>
      </c>
      <c r="J23" s="24">
        <f>IFERROR(VLOOKUP($A23,Employment!$A$5:$F$66,4,0),0)</f>
        <v>11.123116118436773</v>
      </c>
      <c r="K23" s="24">
        <f>IFERROR(VLOOKUP($A23,Employment!$A$5:$F$66,5,0),0)</f>
        <v>30.027256417060549</v>
      </c>
      <c r="L23" s="24">
        <f>IFERROR(VLOOKUP($A23,Employment!$A$5:$F$66,6,0),0)</f>
        <v>41.622051411650986</v>
      </c>
      <c r="M23" s="24">
        <f t="shared" si="0"/>
        <v>87.441092112692303</v>
      </c>
      <c r="N23" s="25">
        <v>47947.109614052577</v>
      </c>
      <c r="O23" s="26">
        <v>0</v>
      </c>
      <c r="P23" s="27">
        <v>0</v>
      </c>
      <c r="Q23" s="28">
        <f ca="1"/>
        <v>-6669.0755386283963</v>
      </c>
      <c r="R23" s="28">
        <v>0</v>
      </c>
      <c r="S23" s="28"/>
      <c r="T23" s="35" t="e">
        <f ca="1"/>
        <v>#DIV/0!</v>
      </c>
      <c r="U23" s="30">
        <f ca="1"/>
        <v>-13.909233720886879</v>
      </c>
      <c r="V23" s="31">
        <v>0</v>
      </c>
      <c r="W23" s="32">
        <f ca="1"/>
        <v>-13.909233720886879</v>
      </c>
      <c r="X23" s="28">
        <f ca="1"/>
        <v>-297.95226160012993</v>
      </c>
      <c r="Y23" s="28">
        <f t="shared" ca="1" si="32"/>
        <v>-6371.1232770282668</v>
      </c>
      <c r="Z23" s="33">
        <f t="shared" ca="1" si="13"/>
        <v>55</v>
      </c>
      <c r="AA23" s="33">
        <f t="shared" ca="1" si="14"/>
        <v>32</v>
      </c>
      <c r="AB23" s="33">
        <f t="shared" ca="1" si="1"/>
        <v>41</v>
      </c>
      <c r="AC23" s="21">
        <v>16</v>
      </c>
      <c r="AD23" s="6" t="str">
        <f t="shared" ca="1" si="15"/>
        <v>aemch</v>
      </c>
      <c r="AE23" s="6">
        <f t="shared" ca="1" si="16"/>
        <v>-7655.9863749364367</v>
      </c>
      <c r="AF23" s="6" t="str">
        <f t="shared" ca="1" si="2"/>
        <v>aelcg</v>
      </c>
      <c r="AG23" s="6">
        <f t="shared" ca="1" si="3"/>
        <v>-15474.69289927018</v>
      </c>
      <c r="AH23" s="6" t="str">
        <f t="shared" ca="1" si="4"/>
        <v>amach</v>
      </c>
      <c r="AI23" s="6">
        <f t="shared" ca="1" si="5"/>
        <v>-27841.350671154822</v>
      </c>
      <c r="AJ23" s="17"/>
      <c r="AK23" s="6">
        <v>13671.117346026102</v>
      </c>
      <c r="AL23" s="6">
        <f ca="1"/>
        <v>-84.95486724095268</v>
      </c>
      <c r="AM23" s="6">
        <f t="shared" ca="1" si="17"/>
        <v>-1816.5927966745253</v>
      </c>
      <c r="AN23" s="6">
        <f ca="1"/>
        <v>-1901.5476639154779</v>
      </c>
      <c r="AO23" s="33">
        <f t="shared" ca="1" si="18"/>
        <v>42</v>
      </c>
      <c r="AP23" s="34">
        <f ca="1"/>
        <v>-0.16883775136752047</v>
      </c>
      <c r="AQ23" s="34">
        <f ca="1"/>
        <v>-0.40225645666934301</v>
      </c>
      <c r="AR23" s="34">
        <f ca="1"/>
        <v>-2.7565304415125107</v>
      </c>
      <c r="AS23" s="34">
        <f ca="1"/>
        <v>-5.7893084102742325</v>
      </c>
      <c r="AT23" s="34">
        <f t="shared" ca="1" si="19"/>
        <v>-9.1169330598236069</v>
      </c>
      <c r="AU23" s="33">
        <f t="shared" ca="1" si="20"/>
        <v>28</v>
      </c>
      <c r="AV23" s="21">
        <v>16</v>
      </c>
      <c r="AW23" s="6" t="str">
        <f t="shared" ca="1" si="6"/>
        <v>aeduc</v>
      </c>
      <c r="AX23" s="6">
        <f t="shared" ca="1" si="21"/>
        <v>-9522.7444504719642</v>
      </c>
      <c r="AY23" s="6" t="str">
        <f t="shared" ca="1" si="7"/>
        <v>abisc</v>
      </c>
      <c r="AZ23" s="6">
        <f t="shared" ca="1" si="22"/>
        <v>-19.47504782212037</v>
      </c>
      <c r="BA23" s="199"/>
      <c r="BB23" s="36">
        <f t="shared" si="23"/>
        <v>0.38472887262620575</v>
      </c>
      <c r="BC23" s="36">
        <f ca="1"/>
        <v>-13.909233720886878</v>
      </c>
      <c r="BD23" s="33">
        <f t="shared" ca="1" si="24"/>
        <v>47</v>
      </c>
      <c r="BE23" s="205">
        <f ca="1"/>
        <v>-5.3512838085312132E-2</v>
      </c>
      <c r="BF23" s="33">
        <f t="shared" ca="1" si="25"/>
        <v>42</v>
      </c>
      <c r="BG23" s="36">
        <f t="shared" si="26"/>
        <v>0.57728323834879713</v>
      </c>
      <c r="BH23" s="42">
        <f ca="1"/>
        <v>-10.426371445674407</v>
      </c>
      <c r="BI23" s="33">
        <f t="shared" ca="1" si="27"/>
        <v>37</v>
      </c>
      <c r="BJ23" s="205">
        <f ca="1"/>
        <v>-6.0189694723863513E-2</v>
      </c>
      <c r="BK23" s="33">
        <f t="shared" ca="1" si="28"/>
        <v>28</v>
      </c>
      <c r="BL23" s="206">
        <v>16</v>
      </c>
      <c r="BM23" s="6" t="str">
        <f t="shared" ca="1" si="8"/>
        <v>aeduc</v>
      </c>
      <c r="BN23" s="42">
        <f t="shared" ca="1" si="9"/>
        <v>-0.2679864888880123</v>
      </c>
      <c r="BO23" s="6" t="str">
        <f t="shared" ca="1" si="29"/>
        <v>abisc</v>
      </c>
      <c r="BP23" s="42">
        <f t="shared" ca="1" si="30"/>
        <v>-0.12857363056790366</v>
      </c>
      <c r="BQ23" s="207">
        <v>16</v>
      </c>
      <c r="BR23" s="6" t="str">
        <f t="shared" ca="1" si="31"/>
        <v>aeduc</v>
      </c>
      <c r="BS23" s="6" t="str">
        <f ca="1">VLOOKUP(BR23,Notes!$A$12:$B$206,2,0)</f>
        <v>Education</v>
      </c>
      <c r="BT23" s="42">
        <f t="shared" ca="1" si="10"/>
        <v>-25.903848549432503</v>
      </c>
      <c r="BU23" s="207">
        <v>16</v>
      </c>
      <c r="BV23" s="6" t="str">
        <f t="shared" ca="1" si="11"/>
        <v>abisc</v>
      </c>
      <c r="BW23" s="6" t="str">
        <f ca="1">VLOOKUP(BV23,Notes!$A$12:$B$206,2,0)</f>
        <v>Basic iron and steel, casting of metals</v>
      </c>
      <c r="BX23" s="42">
        <f t="shared" ca="1" si="12"/>
        <v>-17.132335113454147</v>
      </c>
    </row>
    <row r="24" spans="1:76" hidden="1" outlineLevel="1" x14ac:dyDescent="0.2">
      <c r="A24" s="23" t="s">
        <v>18</v>
      </c>
      <c r="B24" s="23" t="str">
        <f>VLOOKUP(A24,Notes!$A$12:$B$206,2,0)</f>
        <v>Coke oven, petroleum refineries</v>
      </c>
      <c r="C24" s="24">
        <f>SUM('SAM and Preps'!FS24:GG24)</f>
        <v>0</v>
      </c>
      <c r="D24" s="24">
        <f>'SAM and Preps'!GH24</f>
        <v>0</v>
      </c>
      <c r="E24" s="24">
        <f>'SAM and Preps'!GM24</f>
        <v>0</v>
      </c>
      <c r="F24" s="24">
        <f>'SAM and Preps'!GO24</f>
        <v>0</v>
      </c>
      <c r="G24" s="24">
        <v>0</v>
      </c>
      <c r="H24" s="25">
        <f>SUM('SAM and Preps'!S$175:S$179)</f>
        <v>40729.341659067555</v>
      </c>
      <c r="I24" s="24">
        <f>IFERROR(VLOOKUP($A24,Employment!$A$5:$F$66,3,0),0)</f>
        <v>0.94859269916628308</v>
      </c>
      <c r="J24" s="24">
        <f>IFERROR(VLOOKUP($A24,Employment!$A$5:$F$66,4,0),0)</f>
        <v>3.9417954069642316</v>
      </c>
      <c r="K24" s="24">
        <f>IFERROR(VLOOKUP($A24,Employment!$A$5:$F$66,5,0),0)</f>
        <v>8.5085811763344594</v>
      </c>
      <c r="L24" s="24">
        <f>IFERROR(VLOOKUP($A24,Employment!$A$5:$F$66,6,0),0)</f>
        <v>27.175533454520441</v>
      </c>
      <c r="M24" s="24">
        <f t="shared" si="0"/>
        <v>40.574502736985416</v>
      </c>
      <c r="N24" s="25">
        <v>159956.15418432592</v>
      </c>
      <c r="O24" s="26">
        <v>0</v>
      </c>
      <c r="P24" s="27">
        <v>0</v>
      </c>
      <c r="Q24" s="28">
        <f ca="1"/>
        <v>-24419.315502852722</v>
      </c>
      <c r="R24" s="28">
        <v>0</v>
      </c>
      <c r="S24" s="28"/>
      <c r="T24" s="35" t="e">
        <f ca="1"/>
        <v>#DIV/0!</v>
      </c>
      <c r="U24" s="30">
        <f ca="1"/>
        <v>-15.266255698241565</v>
      </c>
      <c r="V24" s="31">
        <v>0</v>
      </c>
      <c r="W24" s="32">
        <f ca="1"/>
        <v>-15.266255698241565</v>
      </c>
      <c r="X24" s="28">
        <f ca="1"/>
        <v>-4883.8173238540276</v>
      </c>
      <c r="Y24" s="28">
        <f t="shared" ca="1" si="32"/>
        <v>-19535.498178998692</v>
      </c>
      <c r="Z24" s="33">
        <f t="shared" ca="1" si="13"/>
        <v>25</v>
      </c>
      <c r="AA24" s="33">
        <f t="shared" ca="1" si="14"/>
        <v>12</v>
      </c>
      <c r="AB24" s="33">
        <f t="shared" ca="1" si="1"/>
        <v>18</v>
      </c>
      <c r="AC24" s="21">
        <v>17</v>
      </c>
      <c r="AD24" s="6" t="str">
        <f t="shared" ca="1" si="15"/>
        <v>afabm</v>
      </c>
      <c r="AE24" s="6">
        <f t="shared" ca="1" si="16"/>
        <v>-7322.1646704926397</v>
      </c>
      <c r="AF24" s="6" t="str">
        <f t="shared" ca="1" si="2"/>
        <v>abchm</v>
      </c>
      <c r="AG24" s="6">
        <f t="shared" ca="1" si="3"/>
        <v>-13433.510363316722</v>
      </c>
      <c r="AH24" s="6" t="str">
        <f t="shared" ca="1" si="4"/>
        <v>amtvs</v>
      </c>
      <c r="AI24" s="6">
        <f t="shared" ca="1" si="5"/>
        <v>-26409.61759675515</v>
      </c>
      <c r="AJ24" s="17"/>
      <c r="AK24" s="6">
        <v>40729.341659067555</v>
      </c>
      <c r="AL24" s="6">
        <f ca="1"/>
        <v>-1243.5574323355122</v>
      </c>
      <c r="AM24" s="6">
        <f t="shared" ca="1" si="17"/>
        <v>-4974.2880095481642</v>
      </c>
      <c r="AN24" s="6">
        <f ca="1"/>
        <v>-6217.8454418836764</v>
      </c>
      <c r="AO24" s="33">
        <f t="shared" ca="1" si="18"/>
        <v>25</v>
      </c>
      <c r="AP24" s="34">
        <f ca="1"/>
        <v>-0.1057146485023906</v>
      </c>
      <c r="AQ24" s="34">
        <f ca="1"/>
        <v>-0.43928813312795195</v>
      </c>
      <c r="AR24" s="34">
        <f ca="1"/>
        <v>-1.1950264179779353</v>
      </c>
      <c r="AS24" s="34">
        <f ca="1"/>
        <v>-3.567870325094312</v>
      </c>
      <c r="AT24" s="34">
        <f t="shared" ca="1" si="19"/>
        <v>-5.3078995247025897</v>
      </c>
      <c r="AU24" s="33">
        <f t="shared" ca="1" si="20"/>
        <v>38</v>
      </c>
      <c r="AV24" s="21">
        <v>17</v>
      </c>
      <c r="AW24" s="6" t="str">
        <f t="shared" ca="1" si="6"/>
        <v>amach</v>
      </c>
      <c r="AX24" s="6">
        <f t="shared" ca="1" si="21"/>
        <v>-9073.5810270959137</v>
      </c>
      <c r="AY24" s="6" t="str">
        <f t="shared" ca="1" si="7"/>
        <v>awtrd</v>
      </c>
      <c r="AZ24" s="6">
        <f t="shared" ca="1" si="22"/>
        <v>-18.995121594707712</v>
      </c>
      <c r="BA24" s="199"/>
      <c r="BB24" s="36">
        <f t="shared" si="23"/>
        <v>1.1461940749016741</v>
      </c>
      <c r="BC24" s="36">
        <f ca="1"/>
        <v>-15.266255698241567</v>
      </c>
      <c r="BD24" s="33">
        <f t="shared" ca="1" si="24"/>
        <v>43</v>
      </c>
      <c r="BE24" s="205">
        <f ca="1"/>
        <v>-0.17498091827258402</v>
      </c>
      <c r="BF24" s="33">
        <f t="shared" ca="1" si="25"/>
        <v>25</v>
      </c>
      <c r="BG24" s="36">
        <f t="shared" si="26"/>
        <v>0.2678715437841514</v>
      </c>
      <c r="BH24" s="42">
        <f ca="1"/>
        <v>-13.081859706598966</v>
      </c>
      <c r="BI24" s="33">
        <f t="shared" ca="1" si="27"/>
        <v>27</v>
      </c>
      <c r="BJ24" s="205">
        <f ca="1"/>
        <v>-3.5042579551743509E-2</v>
      </c>
      <c r="BK24" s="33">
        <f t="shared" ca="1" si="28"/>
        <v>38</v>
      </c>
      <c r="BL24" s="206">
        <v>17</v>
      </c>
      <c r="BM24" s="6" t="str">
        <f t="shared" ca="1" si="8"/>
        <v>amach</v>
      </c>
      <c r="BN24" s="42">
        <f t="shared" ca="1" si="9"/>
        <v>-0.25534625377580134</v>
      </c>
      <c r="BO24" s="6" t="str">
        <f t="shared" ca="1" si="29"/>
        <v>awtrd</v>
      </c>
      <c r="BP24" s="42">
        <f t="shared" ca="1" si="30"/>
        <v>-0.12540517326670439</v>
      </c>
      <c r="BQ24" s="207">
        <v>17</v>
      </c>
      <c r="BR24" s="6" t="str">
        <f t="shared" ca="1" si="31"/>
        <v>amach</v>
      </c>
      <c r="BS24" s="6" t="str">
        <f ca="1">VLOOKUP(BR24,Notes!$A$12:$B$206,2,0)</f>
        <v>Machinery and equipment</v>
      </c>
      <c r="BT24" s="42">
        <f t="shared" ca="1" si="10"/>
        <v>-24.896924187889987</v>
      </c>
      <c r="BU24" s="207">
        <v>17</v>
      </c>
      <c r="BV24" s="6" t="str">
        <f t="shared" ca="1" si="11"/>
        <v>aemch</v>
      </c>
      <c r="BW24" s="6" t="str">
        <f ca="1">VLOOKUP(BV24,Notes!$A$12:$B$206,2,0)</f>
        <v>Electrical machinery and apparatus</v>
      </c>
      <c r="BX24" s="42">
        <f t="shared" ca="1" si="12"/>
        <v>-16.269440165299066</v>
      </c>
    </row>
    <row r="25" spans="1:76" hidden="1" outlineLevel="1" x14ac:dyDescent="0.2">
      <c r="A25" s="23" t="s">
        <v>19</v>
      </c>
      <c r="B25" s="23" t="str">
        <f>VLOOKUP(A25,Notes!$A$12:$B$206,2,0)</f>
        <v>Nuclear fuel, basic chemicals</v>
      </c>
      <c r="C25" s="24">
        <f>SUM('SAM and Preps'!FS25:GG25)</f>
        <v>0</v>
      </c>
      <c r="D25" s="24">
        <f>'SAM and Preps'!GH25</f>
        <v>0</v>
      </c>
      <c r="E25" s="24">
        <f>'SAM and Preps'!GM25</f>
        <v>0</v>
      </c>
      <c r="F25" s="24">
        <f>'SAM and Preps'!GO25</f>
        <v>0</v>
      </c>
      <c r="G25" s="24">
        <v>0</v>
      </c>
      <c r="H25" s="25">
        <f>SUM('SAM and Preps'!T$175:T$179)</f>
        <v>21963.228322968826</v>
      </c>
      <c r="I25" s="24">
        <f>IFERROR(VLOOKUP($A25,Employment!$A$5:$F$66,3,0),0)</f>
        <v>0.4376100398597994</v>
      </c>
      <c r="J25" s="24">
        <f>IFERROR(VLOOKUP($A25,Employment!$A$5:$F$66,4,0),0)</f>
        <v>3.8190858813001562</v>
      </c>
      <c r="K25" s="24">
        <f>IFERROR(VLOOKUP($A25,Employment!$A$5:$F$66,5,0),0)</f>
        <v>7.6359362178289389</v>
      </c>
      <c r="L25" s="24">
        <f>IFERROR(VLOOKUP($A25,Employment!$A$5:$F$66,6,0),0)</f>
        <v>6.1670916451914435</v>
      </c>
      <c r="M25" s="24">
        <f t="shared" si="0"/>
        <v>18.059723784180338</v>
      </c>
      <c r="N25" s="25">
        <v>115414.23199092479</v>
      </c>
      <c r="O25" s="26">
        <v>0</v>
      </c>
      <c r="P25" s="27">
        <v>0</v>
      </c>
      <c r="Q25" s="28">
        <f ca="1"/>
        <v>-16519.394958758283</v>
      </c>
      <c r="R25" s="28">
        <v>0</v>
      </c>
      <c r="S25" s="28"/>
      <c r="T25" s="35" t="e">
        <f ca="1"/>
        <v>#DIV/0!</v>
      </c>
      <c r="U25" s="30">
        <f ca="1"/>
        <v>-14.313135108031764</v>
      </c>
      <c r="V25" s="31">
        <v>0</v>
      </c>
      <c r="W25" s="32">
        <f ca="1"/>
        <v>-14.313135108031764</v>
      </c>
      <c r="X25" s="28">
        <f ca="1"/>
        <v>-3085.8845954415606</v>
      </c>
      <c r="Y25" s="28">
        <f t="shared" ca="1" si="32"/>
        <v>-13433.510363316722</v>
      </c>
      <c r="Z25" s="33">
        <f t="shared" ca="1" si="13"/>
        <v>29</v>
      </c>
      <c r="AA25" s="33">
        <f t="shared" ca="1" si="14"/>
        <v>17</v>
      </c>
      <c r="AB25" s="33">
        <f t="shared" ca="1" si="1"/>
        <v>23</v>
      </c>
      <c r="AC25" s="21">
        <v>18</v>
      </c>
      <c r="AD25" s="6" t="str">
        <f t="shared" ca="1" si="15"/>
        <v>aomnf</v>
      </c>
      <c r="AE25" s="6">
        <f t="shared" ca="1" si="16"/>
        <v>-6565.2165892664398</v>
      </c>
      <c r="AF25" s="6" t="str">
        <f t="shared" ca="1" si="2"/>
        <v>amtvp</v>
      </c>
      <c r="AG25" s="6">
        <f t="shared" ca="1" si="3"/>
        <v>-13250.328235283385</v>
      </c>
      <c r="AH25" s="6" t="str">
        <f t="shared" ca="1" si="4"/>
        <v>apetr</v>
      </c>
      <c r="AI25" s="6">
        <f t="shared" ca="1" si="5"/>
        <v>-24419.315502852722</v>
      </c>
      <c r="AJ25" s="17"/>
      <c r="AK25" s="6">
        <v>21963.228322968826</v>
      </c>
      <c r="AL25" s="6">
        <f ca="1"/>
        <v>-587.24116409962869</v>
      </c>
      <c r="AM25" s="6">
        <f t="shared" ca="1" si="17"/>
        <v>-2556.3853798523983</v>
      </c>
      <c r="AN25" s="6">
        <f ca="1"/>
        <v>-3143.6265439520271</v>
      </c>
      <c r="AO25" s="33">
        <f t="shared" ca="1" si="18"/>
        <v>33</v>
      </c>
      <c r="AP25" s="34">
        <f ca="1"/>
        <v>-4.5724072863554663E-2</v>
      </c>
      <c r="AQ25" s="34">
        <f ca="1"/>
        <v>-0.39904057312004759</v>
      </c>
      <c r="AR25" s="34">
        <f ca="1"/>
        <v>-1.0055065182113077</v>
      </c>
      <c r="AS25" s="34">
        <f ca="1"/>
        <v>-0.75912557709465556</v>
      </c>
      <c r="AT25" s="34">
        <f t="shared" ca="1" si="19"/>
        <v>-2.2093967412895656</v>
      </c>
      <c r="AU25" s="33">
        <f t="shared" ca="1" si="20"/>
        <v>53</v>
      </c>
      <c r="AV25" s="21">
        <v>18</v>
      </c>
      <c r="AW25" s="6" t="str">
        <f t="shared" ca="1" si="6"/>
        <v>aagri</v>
      </c>
      <c r="AX25" s="6">
        <f t="shared" ca="1" si="21"/>
        <v>-7827.5280616210575</v>
      </c>
      <c r="AY25" s="6" t="str">
        <f t="shared" ca="1" si="7"/>
        <v>acomp</v>
      </c>
      <c r="AZ25" s="6">
        <f t="shared" ca="1" si="22"/>
        <v>-17.903733193171256</v>
      </c>
      <c r="BA25" s="199"/>
      <c r="BB25" s="36">
        <f t="shared" si="23"/>
        <v>0.61808320842070374</v>
      </c>
      <c r="BC25" s="36">
        <f ca="1"/>
        <v>-14.313135108031764</v>
      </c>
      <c r="BD25" s="33">
        <f t="shared" ca="1" si="24"/>
        <v>46</v>
      </c>
      <c r="BE25" s="205">
        <f ca="1"/>
        <v>-8.8467084701312884E-2</v>
      </c>
      <c r="BF25" s="33">
        <f t="shared" ca="1" si="25"/>
        <v>33</v>
      </c>
      <c r="BG25" s="36">
        <f t="shared" si="26"/>
        <v>0.1192297074284039</v>
      </c>
      <c r="BH25" s="42">
        <f ca="1"/>
        <v>-12.233834623898938</v>
      </c>
      <c r="BI25" s="33">
        <f t="shared" ca="1" si="27"/>
        <v>31</v>
      </c>
      <c r="BJ25" s="205">
        <f ca="1"/>
        <v>-1.4586365229349481E-2</v>
      </c>
      <c r="BK25" s="33">
        <f t="shared" ca="1" si="28"/>
        <v>53</v>
      </c>
      <c r="BL25" s="206">
        <v>18</v>
      </c>
      <c r="BM25" s="6" t="str">
        <f t="shared" ca="1" si="8"/>
        <v>aagri</v>
      </c>
      <c r="BN25" s="42">
        <f t="shared" ca="1" si="9"/>
        <v>-0.22028016952636498</v>
      </c>
      <c r="BO25" s="6" t="str">
        <f t="shared" ca="1" si="29"/>
        <v>acomp</v>
      </c>
      <c r="BP25" s="42">
        <f t="shared" ca="1" si="30"/>
        <v>-0.11819986263399523</v>
      </c>
      <c r="BQ25" s="207">
        <v>18</v>
      </c>
      <c r="BR25" s="6" t="str">
        <f t="shared" ca="1" si="31"/>
        <v>aagri</v>
      </c>
      <c r="BS25" s="6" t="str">
        <f ca="1">VLOOKUP(BR25,Notes!$A$12:$B$206,2,0)</f>
        <v>Agriculture</v>
      </c>
      <c r="BT25" s="42">
        <f t="shared" ca="1" si="10"/>
        <v>-24.761070529050745</v>
      </c>
      <c r="BU25" s="207">
        <v>18</v>
      </c>
      <c r="BV25" s="6" t="str">
        <f t="shared" ca="1" si="11"/>
        <v>aoact</v>
      </c>
      <c r="BW25" s="6" t="str">
        <f ca="1">VLOOKUP(BV25,Notes!$A$12:$B$206,2,0)</f>
        <v>Other activities</v>
      </c>
      <c r="BX25" s="42">
        <f t="shared" ca="1" si="12"/>
        <v>-16.172210370649385</v>
      </c>
    </row>
    <row r="26" spans="1:76" hidden="1" outlineLevel="1" x14ac:dyDescent="0.2">
      <c r="A26" s="23" t="s">
        <v>20</v>
      </c>
      <c r="B26" s="23" t="str">
        <f>VLOOKUP(A26,Notes!$A$12:$B$206,2,0)</f>
        <v>Other chemical products, man-made fibres</v>
      </c>
      <c r="C26" s="24">
        <f>SUM('SAM and Preps'!FS26:GG26)</f>
        <v>0</v>
      </c>
      <c r="D26" s="24">
        <f>'SAM and Preps'!GH26</f>
        <v>0</v>
      </c>
      <c r="E26" s="24">
        <f>'SAM and Preps'!GM26</f>
        <v>0</v>
      </c>
      <c r="F26" s="24">
        <f>'SAM and Preps'!GO26</f>
        <v>0</v>
      </c>
      <c r="G26" s="24">
        <v>0</v>
      </c>
      <c r="H26" s="25">
        <f>SUM('SAM and Preps'!U$175:U$179)</f>
        <v>27789.485082196501</v>
      </c>
      <c r="I26" s="24">
        <f>IFERROR(VLOOKUP($A26,Employment!$A$5:$F$66,3,0),0)</f>
        <v>3.0847462732137227</v>
      </c>
      <c r="J26" s="24">
        <f>IFERROR(VLOOKUP($A26,Employment!$A$5:$F$66,4,0),0)</f>
        <v>12.83364131077928</v>
      </c>
      <c r="K26" s="24">
        <f>IFERROR(VLOOKUP($A26,Employment!$A$5:$F$66,5,0),0)</f>
        <v>30.248732792336355</v>
      </c>
      <c r="L26" s="24">
        <f>IFERROR(VLOOKUP($A26,Employment!$A$5:$F$66,6,0),0)</f>
        <v>40.740487890705445</v>
      </c>
      <c r="M26" s="24">
        <f t="shared" si="0"/>
        <v>86.907608267034803</v>
      </c>
      <c r="N26" s="25">
        <v>126864.19834843345</v>
      </c>
      <c r="O26" s="26">
        <v>0</v>
      </c>
      <c r="P26" s="27">
        <v>0</v>
      </c>
      <c r="Q26" s="28">
        <f ca="1"/>
        <v>-11495.487018446842</v>
      </c>
      <c r="R26" s="28">
        <v>0</v>
      </c>
      <c r="S26" s="28"/>
      <c r="T26" s="35" t="e">
        <f ca="1"/>
        <v>#DIV/0!</v>
      </c>
      <c r="U26" s="30">
        <f ca="1"/>
        <v>-9.0612538195168373</v>
      </c>
      <c r="V26" s="31">
        <v>0</v>
      </c>
      <c r="W26" s="32">
        <f ca="1"/>
        <v>-9.0612538195168373</v>
      </c>
      <c r="X26" s="28">
        <f ca="1"/>
        <v>-2467.7830221454201</v>
      </c>
      <c r="Y26" s="28">
        <f t="shared" ca="1" si="32"/>
        <v>-9027.7039963014213</v>
      </c>
      <c r="Z26" s="33">
        <f t="shared" ca="1" si="13"/>
        <v>36</v>
      </c>
      <c r="AA26" s="33">
        <f t="shared" ca="1" si="14"/>
        <v>25</v>
      </c>
      <c r="AB26" s="33">
        <f t="shared" ca="1" si="1"/>
        <v>34</v>
      </c>
      <c r="AC26" s="21">
        <v>19</v>
      </c>
      <c r="AD26" s="6" t="str">
        <f t="shared" ca="1" si="15"/>
        <v>ainsp</v>
      </c>
      <c r="AE26" s="6">
        <f t="shared" ca="1" si="16"/>
        <v>-5930.7240084956529</v>
      </c>
      <c r="AF26" s="6" t="str">
        <f t="shared" ca="1" si="2"/>
        <v>amore</v>
      </c>
      <c r="AG26" s="6">
        <f t="shared" ca="1" si="3"/>
        <v>-12534.516055636908</v>
      </c>
      <c r="AH26" s="6" t="str">
        <f t="shared" ca="1" si="4"/>
        <v>afabm</v>
      </c>
      <c r="AI26" s="6">
        <f t="shared" ca="1" si="5"/>
        <v>-23323.718637462491</v>
      </c>
      <c r="AJ26" s="17"/>
      <c r="AK26" s="6">
        <v>27789.485082196501</v>
      </c>
      <c r="AL26" s="6">
        <f ca="1"/>
        <v>-540.56558408745718</v>
      </c>
      <c r="AM26" s="6">
        <f t="shared" ca="1" si="17"/>
        <v>-1977.5101943471348</v>
      </c>
      <c r="AN26" s="6">
        <f ca="1"/>
        <v>-2518.0757784345919</v>
      </c>
      <c r="AO26" s="33">
        <f t="shared" ca="1" si="18"/>
        <v>37</v>
      </c>
      <c r="AP26" s="34">
        <f ca="1"/>
        <v>-8.3855006851194513E-2</v>
      </c>
      <c r="AQ26" s="34">
        <f ca="1"/>
        <v>-0.34886664403682344</v>
      </c>
      <c r="AR26" s="34">
        <f ca="1"/>
        <v>-1.1785932158654384</v>
      </c>
      <c r="AS26" s="34">
        <f ca="1"/>
        <v>-2.8056152514656194</v>
      </c>
      <c r="AT26" s="34">
        <f t="shared" ca="1" si="19"/>
        <v>-4.4169301182190761</v>
      </c>
      <c r="AU26" s="33">
        <f t="shared" ca="1" si="20"/>
        <v>42</v>
      </c>
      <c r="AV26" s="21">
        <v>19</v>
      </c>
      <c r="AW26" s="6" t="str">
        <f t="shared" ca="1" si="6"/>
        <v>acoal</v>
      </c>
      <c r="AX26" s="6">
        <f t="shared" ca="1" si="21"/>
        <v>-7624.6061369717027</v>
      </c>
      <c r="AY26" s="6" t="str">
        <f t="shared" ca="1" si="7"/>
        <v>areal</v>
      </c>
      <c r="AZ26" s="6">
        <f t="shared" ca="1" si="22"/>
        <v>-16.039877755486994</v>
      </c>
      <c r="BA26" s="199"/>
      <c r="BB26" s="36">
        <f t="shared" si="23"/>
        <v>0.78204414430280533</v>
      </c>
      <c r="BC26" s="36">
        <f ca="1"/>
        <v>-9.0612538195168373</v>
      </c>
      <c r="BD26" s="33">
        <f t="shared" ca="1" si="24"/>
        <v>56</v>
      </c>
      <c r="BE26" s="205">
        <f ca="1"/>
        <v>-7.0863004895945714E-2</v>
      </c>
      <c r="BF26" s="33">
        <f t="shared" ca="1" si="25"/>
        <v>37</v>
      </c>
      <c r="BG26" s="36">
        <f t="shared" si="26"/>
        <v>0.57376119539865855</v>
      </c>
      <c r="BH26" s="42">
        <f ca="1"/>
        <v>-5.0823284707680481</v>
      </c>
      <c r="BI26" s="33">
        <f t="shared" ca="1" si="27"/>
        <v>59</v>
      </c>
      <c r="BJ26" s="205">
        <f ca="1"/>
        <v>-2.9160428587965116E-2</v>
      </c>
      <c r="BK26" s="33">
        <f t="shared" ca="1" si="28"/>
        <v>42</v>
      </c>
      <c r="BL26" s="206">
        <v>19</v>
      </c>
      <c r="BM26" s="6" t="str">
        <f t="shared" ca="1" si="8"/>
        <v>acoal</v>
      </c>
      <c r="BN26" s="42">
        <f t="shared" ca="1" si="9"/>
        <v>-0.21456959581644219</v>
      </c>
      <c r="BO26" s="6" t="str">
        <f t="shared" ca="1" si="29"/>
        <v>areal</v>
      </c>
      <c r="BP26" s="42">
        <f t="shared" ca="1" si="30"/>
        <v>-0.10589474982166103</v>
      </c>
      <c r="BQ26" s="207">
        <v>19</v>
      </c>
      <c r="BR26" s="6" t="str">
        <f t="shared" ca="1" si="31"/>
        <v>acoal</v>
      </c>
      <c r="BS26" s="6" t="str">
        <f ca="1">VLOOKUP(BR26,Notes!$A$12:$B$206,2,0)</f>
        <v>Mining of coal and lignite</v>
      </c>
      <c r="BT26" s="42">
        <f t="shared" ca="1" si="10"/>
        <v>-24.741001841949412</v>
      </c>
      <c r="BU26" s="207">
        <v>19</v>
      </c>
      <c r="BV26" s="6" t="str">
        <f t="shared" ca="1" si="11"/>
        <v>areal</v>
      </c>
      <c r="BW26" s="6" t="str">
        <f ca="1">VLOOKUP(BV26,Notes!$A$12:$B$206,2,0)</f>
        <v>Real estate activities</v>
      </c>
      <c r="BX26" s="42">
        <f t="shared" ca="1" si="12"/>
        <v>-16.072144665740982</v>
      </c>
    </row>
    <row r="27" spans="1:76" hidden="1" outlineLevel="1" x14ac:dyDescent="0.2">
      <c r="A27" s="23" t="s">
        <v>21</v>
      </c>
      <c r="B27" s="23" t="str">
        <f>VLOOKUP(A27,Notes!$A$12:$B$206,2,0)</f>
        <v>Rubber</v>
      </c>
      <c r="C27" s="24">
        <f>SUM('SAM and Preps'!FS27:GG27)</f>
        <v>0</v>
      </c>
      <c r="D27" s="24">
        <f>'SAM and Preps'!GH27</f>
        <v>0</v>
      </c>
      <c r="E27" s="24">
        <f>'SAM and Preps'!GM27</f>
        <v>0</v>
      </c>
      <c r="F27" s="24">
        <f>'SAM and Preps'!GO27</f>
        <v>0</v>
      </c>
      <c r="G27" s="24">
        <v>0</v>
      </c>
      <c r="H27" s="25">
        <f>SUM('SAM and Preps'!V$175:V$179)</f>
        <v>6023.609044630939</v>
      </c>
      <c r="I27" s="24">
        <f>IFERROR(VLOOKUP($A27,Employment!$A$5:$F$66,3,0),0)</f>
        <v>1.1914175539906284</v>
      </c>
      <c r="J27" s="24">
        <f>IFERROR(VLOOKUP($A27,Employment!$A$5:$F$66,4,0),0)</f>
        <v>3.1944996199672935</v>
      </c>
      <c r="K27" s="24">
        <f>IFERROR(VLOOKUP($A27,Employment!$A$5:$F$66,5,0),0)</f>
        <v>8.1388143089070368</v>
      </c>
      <c r="L27" s="24">
        <f>IFERROR(VLOOKUP($A27,Employment!$A$5:$F$66,6,0),0)</f>
        <v>7.2627771343544874</v>
      </c>
      <c r="M27" s="24">
        <f t="shared" si="0"/>
        <v>19.787508617219444</v>
      </c>
      <c r="N27" s="25">
        <v>20794.812412394105</v>
      </c>
      <c r="O27" s="26">
        <v>0</v>
      </c>
      <c r="P27" s="27">
        <v>0</v>
      </c>
      <c r="Q27" s="28">
        <f ca="1"/>
        <v>-5053.3325546154529</v>
      </c>
      <c r="R27" s="28">
        <v>0</v>
      </c>
      <c r="S27" s="28"/>
      <c r="T27" s="35" t="e">
        <f ca="1"/>
        <v>#DIV/0!</v>
      </c>
      <c r="U27" s="30">
        <f ca="1"/>
        <v>-24.300928781658882</v>
      </c>
      <c r="V27" s="31">
        <v>0</v>
      </c>
      <c r="W27" s="32">
        <f ca="1"/>
        <v>-24.300928781658882</v>
      </c>
      <c r="X27" s="28">
        <f ca="1"/>
        <v>-2594.116699898912</v>
      </c>
      <c r="Y27" s="28">
        <f t="shared" ca="1" si="32"/>
        <v>-2459.2158547165409</v>
      </c>
      <c r="Z27" s="33">
        <f t="shared" ca="1" si="13"/>
        <v>35</v>
      </c>
      <c r="AA27" s="33">
        <f t="shared" ca="1" si="14"/>
        <v>46</v>
      </c>
      <c r="AB27" s="33">
        <f t="shared" ca="1" si="1"/>
        <v>47</v>
      </c>
      <c r="AC27" s="21">
        <v>20</v>
      </c>
      <c r="AD27" s="6" t="str">
        <f t="shared" ca="1" si="15"/>
        <v>afurn</v>
      </c>
      <c r="AE27" s="6">
        <f t="shared" ca="1" si="16"/>
        <v>-5823.9435200951239</v>
      </c>
      <c r="AF27" s="6" t="str">
        <f t="shared" ca="1" si="2"/>
        <v>anmmi</v>
      </c>
      <c r="AG27" s="6">
        <f t="shared" ca="1" si="3"/>
        <v>-12269.630997145443</v>
      </c>
      <c r="AH27" s="6" t="str">
        <f t="shared" ca="1" si="4"/>
        <v>aeduc</v>
      </c>
      <c r="AI27" s="6">
        <f t="shared" ca="1" si="5"/>
        <v>-21471.906215127026</v>
      </c>
      <c r="AJ27" s="17"/>
      <c r="AK27" s="6">
        <v>6023.609044630939</v>
      </c>
      <c r="AL27" s="6">
        <f ca="1"/>
        <v>-751.43475721021116</v>
      </c>
      <c r="AM27" s="6">
        <f t="shared" ca="1" si="17"/>
        <v>-712.3581868111163</v>
      </c>
      <c r="AN27" s="6">
        <f ca="1"/>
        <v>-1463.7929440213275</v>
      </c>
      <c r="AO27" s="33">
        <f t="shared" ca="1" si="18"/>
        <v>46</v>
      </c>
      <c r="AP27" s="34">
        <f ca="1"/>
        <v>-0.21135363783983474</v>
      </c>
      <c r="AQ27" s="34">
        <f ca="1"/>
        <v>-0.56669394663238937</v>
      </c>
      <c r="AR27" s="34">
        <f ca="1"/>
        <v>-1.9778074688789615</v>
      </c>
      <c r="AS27" s="34">
        <f ca="1"/>
        <v>-0.74126736557583772</v>
      </c>
      <c r="AT27" s="34">
        <f t="shared" ca="1" si="19"/>
        <v>-3.4971224189270234</v>
      </c>
      <c r="AU27" s="33">
        <f t="shared" ca="1" si="20"/>
        <v>50</v>
      </c>
      <c r="AV27" s="21">
        <v>20</v>
      </c>
      <c r="AW27" s="6" t="str">
        <f t="shared" ca="1" si="6"/>
        <v>amtvp</v>
      </c>
      <c r="AX27" s="6">
        <f t="shared" ca="1" si="21"/>
        <v>-7201.3378691960434</v>
      </c>
      <c r="AY27" s="6" t="str">
        <f t="shared" ca="1" si="7"/>
        <v>arecr</v>
      </c>
      <c r="AZ27" s="6">
        <f t="shared" ca="1" si="22"/>
        <v>-14.652907026289867</v>
      </c>
      <c r="BA27" s="199"/>
      <c r="BB27" s="36">
        <f t="shared" si="23"/>
        <v>0.16951477031652515</v>
      </c>
      <c r="BC27" s="36">
        <f ca="1"/>
        <v>-24.300928781658882</v>
      </c>
      <c r="BD27" s="33">
        <f t="shared" ca="1" si="24"/>
        <v>20</v>
      </c>
      <c r="BE27" s="205">
        <f ca="1"/>
        <v>-4.1193663609011402E-2</v>
      </c>
      <c r="BF27" s="33">
        <f t="shared" ca="1" si="25"/>
        <v>46</v>
      </c>
      <c r="BG27" s="36">
        <f t="shared" si="26"/>
        <v>0.13063648654663923</v>
      </c>
      <c r="BH27" s="42">
        <f ca="1"/>
        <v>-17.673384186848892</v>
      </c>
      <c r="BI27" s="33">
        <f t="shared" ca="1" si="27"/>
        <v>15</v>
      </c>
      <c r="BJ27" s="205">
        <f ca="1"/>
        <v>-2.308788815558872E-2</v>
      </c>
      <c r="BK27" s="33">
        <f t="shared" ca="1" si="28"/>
        <v>50</v>
      </c>
      <c r="BL27" s="206">
        <v>20</v>
      </c>
      <c r="BM27" s="6" t="str">
        <f t="shared" ca="1" si="8"/>
        <v>amtvp</v>
      </c>
      <c r="BN27" s="42">
        <f t="shared" ca="1" si="9"/>
        <v>-0.20265809514256997</v>
      </c>
      <c r="BO27" s="6" t="str">
        <f t="shared" ca="1" si="29"/>
        <v>arecr</v>
      </c>
      <c r="BP27" s="42">
        <f t="shared" ca="1" si="30"/>
        <v>-9.6738014301775033E-2</v>
      </c>
      <c r="BQ27" s="207">
        <v>20</v>
      </c>
      <c r="BR27" s="6" t="str">
        <f t="shared" ca="1" si="31"/>
        <v>amtvp</v>
      </c>
      <c r="BS27" s="6" t="str">
        <f ca="1">VLOOKUP(BR27,Notes!$A$12:$B$206,2,0)</f>
        <v>Motor vehicles, trailers, parts</v>
      </c>
      <c r="BT27" s="42">
        <f t="shared" ca="1" si="10"/>
        <v>-24.300928781658882</v>
      </c>
      <c r="BU27" s="207">
        <v>20</v>
      </c>
      <c r="BV27" s="6" t="str">
        <f t="shared" ca="1" si="11"/>
        <v>abevt</v>
      </c>
      <c r="BW27" s="6" t="str">
        <f ca="1">VLOOKUP(BV27,Notes!$A$12:$B$206,2,0)</f>
        <v>Beverages and tobacco</v>
      </c>
      <c r="BX27" s="42">
        <f t="shared" ca="1" si="12"/>
        <v>-15.979554280092024</v>
      </c>
    </row>
    <row r="28" spans="1:76" hidden="1" outlineLevel="1" x14ac:dyDescent="0.2">
      <c r="A28" s="23" t="s">
        <v>22</v>
      </c>
      <c r="B28" s="23" t="str">
        <f>VLOOKUP(A28,Notes!$A$12:$B$206,2,0)</f>
        <v>Plastic</v>
      </c>
      <c r="C28" s="24">
        <f>SUM('SAM and Preps'!FS28:GG28)</f>
        <v>0</v>
      </c>
      <c r="D28" s="24">
        <f>'SAM and Preps'!GH28</f>
        <v>0</v>
      </c>
      <c r="E28" s="24">
        <f>'SAM and Preps'!GM28</f>
        <v>0</v>
      </c>
      <c r="F28" s="24">
        <f>'SAM and Preps'!GO28</f>
        <v>0</v>
      </c>
      <c r="G28" s="24">
        <v>0</v>
      </c>
      <c r="H28" s="25">
        <f>SUM('SAM and Preps'!W$175:W$179)</f>
        <v>12625.804926817915</v>
      </c>
      <c r="I28" s="24">
        <f>IFERROR(VLOOKUP($A28,Employment!$A$5:$F$66,3,0),0)</f>
        <v>1.9646768457023231</v>
      </c>
      <c r="J28" s="24">
        <f>IFERROR(VLOOKUP($A28,Employment!$A$5:$F$66,4,0),0)</f>
        <v>11.056869568482595</v>
      </c>
      <c r="K28" s="24">
        <f>IFERROR(VLOOKUP($A28,Employment!$A$5:$F$66,5,0),0)</f>
        <v>19.993229445920328</v>
      </c>
      <c r="L28" s="24">
        <f>IFERROR(VLOOKUP($A28,Employment!$A$5:$F$66,6,0),0)</f>
        <v>12.335725465056086</v>
      </c>
      <c r="M28" s="24">
        <f t="shared" si="0"/>
        <v>45.350501325161332</v>
      </c>
      <c r="N28" s="25">
        <v>34577.587646091604</v>
      </c>
      <c r="O28" s="26">
        <v>0</v>
      </c>
      <c r="P28" s="27">
        <v>0</v>
      </c>
      <c r="Q28" s="28">
        <f ca="1"/>
        <v>-7019.4806120759076</v>
      </c>
      <c r="R28" s="28">
        <v>0</v>
      </c>
      <c r="S28" s="28"/>
      <c r="T28" s="35" t="e">
        <f ca="1"/>
        <v>#DIV/0!</v>
      </c>
      <c r="U28" s="30">
        <f ca="1"/>
        <v>-20.300666095974272</v>
      </c>
      <c r="V28" s="31">
        <v>0</v>
      </c>
      <c r="W28" s="32">
        <f ca="1"/>
        <v>-20.300666095974272</v>
      </c>
      <c r="X28" s="28">
        <f ca="1"/>
        <v>-722.03579183450483</v>
      </c>
      <c r="Y28" s="28">
        <f t="shared" ca="1" si="32"/>
        <v>-6297.4448202414023</v>
      </c>
      <c r="Z28" s="33">
        <f t="shared" ca="1" si="13"/>
        <v>47</v>
      </c>
      <c r="AA28" s="33">
        <f t="shared" ca="1" si="14"/>
        <v>33</v>
      </c>
      <c r="AB28" s="33">
        <f t="shared" ca="1" si="1"/>
        <v>40</v>
      </c>
      <c r="AC28" s="21">
        <v>21</v>
      </c>
      <c r="AD28" s="6" t="str">
        <f t="shared" ca="1" si="15"/>
        <v>aknit</v>
      </c>
      <c r="AE28" s="6">
        <f t="shared" ca="1" si="16"/>
        <v>-5581.303743680468</v>
      </c>
      <c r="AF28" s="6" t="str">
        <f t="shared" ca="1" si="2"/>
        <v>apapr</v>
      </c>
      <c r="AG28" s="6">
        <f t="shared" ca="1" si="3"/>
        <v>-10950.547808711468</v>
      </c>
      <c r="AH28" s="6" t="str">
        <f t="shared" ca="1" si="4"/>
        <v>aagri</v>
      </c>
      <c r="AI28" s="6">
        <f t="shared" ca="1" si="5"/>
        <v>-20994.191228723928</v>
      </c>
      <c r="AJ28" s="17"/>
      <c r="AK28" s="6">
        <v>12625.804926817915</v>
      </c>
      <c r="AL28" s="6">
        <f ca="1"/>
        <v>-263.64716796295659</v>
      </c>
      <c r="AM28" s="6">
        <f t="shared" ca="1" si="17"/>
        <v>-2299.4753321594171</v>
      </c>
      <c r="AN28" s="6">
        <f ca="1"/>
        <v>-2563.1225001223738</v>
      </c>
      <c r="AO28" s="33">
        <f t="shared" ca="1" si="18"/>
        <v>36</v>
      </c>
      <c r="AP28" s="34">
        <f ca="1"/>
        <v>-0.29115501500699226</v>
      </c>
      <c r="AQ28" s="34">
        <f ca="1"/>
        <v>-1.6385712653884814</v>
      </c>
      <c r="AR28" s="34">
        <f ca="1"/>
        <v>-4.058758751618293</v>
      </c>
      <c r="AS28" s="34">
        <f ca="1"/>
        <v>-1.0517784636143843</v>
      </c>
      <c r="AT28" s="34">
        <f t="shared" ca="1" si="19"/>
        <v>-7.0402634956281513</v>
      </c>
      <c r="AU28" s="33">
        <f t="shared" ca="1" si="20"/>
        <v>31</v>
      </c>
      <c r="AV28" s="21">
        <v>21</v>
      </c>
      <c r="AW28" s="6" t="str">
        <f t="shared" ca="1" si="6"/>
        <v>apost</v>
      </c>
      <c r="AX28" s="6">
        <f t="shared" ca="1" si="21"/>
        <v>-6836.7822122748048</v>
      </c>
      <c r="AY28" s="6" t="str">
        <f t="shared" ca="1" si="7"/>
        <v>anmmi</v>
      </c>
      <c r="AZ28" s="6">
        <f t="shared" ca="1" si="22"/>
        <v>-14.364241138866873</v>
      </c>
      <c r="BA28" s="199"/>
      <c r="BB28" s="36">
        <f t="shared" si="23"/>
        <v>0.35531197432849365</v>
      </c>
      <c r="BC28" s="36">
        <f ca="1"/>
        <v>-20.300666095974272</v>
      </c>
      <c r="BD28" s="33">
        <f t="shared" ca="1" si="24"/>
        <v>28</v>
      </c>
      <c r="BE28" s="205">
        <f ca="1"/>
        <v>-7.2130697507441319E-2</v>
      </c>
      <c r="BF28" s="33">
        <f t="shared" ca="1" si="25"/>
        <v>36</v>
      </c>
      <c r="BG28" s="36">
        <f t="shared" si="26"/>
        <v>0.29940253070021344</v>
      </c>
      <c r="BH28" s="42">
        <f ca="1"/>
        <v>-15.524113934595199</v>
      </c>
      <c r="BI28" s="33">
        <f t="shared" ca="1" si="27"/>
        <v>22</v>
      </c>
      <c r="BJ28" s="205">
        <f ca="1"/>
        <v>-4.6479589988962504E-2</v>
      </c>
      <c r="BK28" s="33">
        <f t="shared" ca="1" si="28"/>
        <v>31</v>
      </c>
      <c r="BL28" s="206">
        <v>21</v>
      </c>
      <c r="BM28" s="6" t="str">
        <f t="shared" ca="1" si="8"/>
        <v>apost</v>
      </c>
      <c r="BN28" s="42">
        <f t="shared" ca="1" si="9"/>
        <v>-0.19239886882281471</v>
      </c>
      <c r="BO28" s="6" t="str">
        <f t="shared" ca="1" si="29"/>
        <v>anmmi</v>
      </c>
      <c r="BP28" s="42">
        <f t="shared" ca="1" si="30"/>
        <v>-9.4832251527476555E-2</v>
      </c>
      <c r="BQ28" s="207">
        <v>21</v>
      </c>
      <c r="BR28" s="6" t="str">
        <f t="shared" ca="1" si="31"/>
        <v>apost</v>
      </c>
      <c r="BS28" s="6" t="str">
        <f ca="1">VLOOKUP(BR28,Notes!$A$12:$B$206,2,0)</f>
        <v>Post and telecommunication</v>
      </c>
      <c r="BT28" s="42">
        <f t="shared" ca="1" si="10"/>
        <v>-24.130831368910055</v>
      </c>
      <c r="BU28" s="207">
        <v>21</v>
      </c>
      <c r="BV28" s="6" t="str">
        <f t="shared" ca="1" si="11"/>
        <v>aobus</v>
      </c>
      <c r="BW28" s="6" t="str">
        <f ca="1">VLOOKUP(BV28,Notes!$A$12:$B$206,2,0)</f>
        <v>Other business activities</v>
      </c>
      <c r="BX28" s="42">
        <f t="shared" ca="1" si="12"/>
        <v>-15.914607412106024</v>
      </c>
    </row>
    <row r="29" spans="1:76" hidden="1" outlineLevel="1" x14ac:dyDescent="0.2">
      <c r="A29" s="23" t="s">
        <v>23</v>
      </c>
      <c r="B29" s="23" t="str">
        <f>VLOOKUP(A29,Notes!$A$12:$B$206,2,0)</f>
        <v>Glass</v>
      </c>
      <c r="C29" s="24">
        <f>SUM('SAM and Preps'!FS29:GG29)</f>
        <v>0</v>
      </c>
      <c r="D29" s="24">
        <f>'SAM and Preps'!GH29</f>
        <v>0</v>
      </c>
      <c r="E29" s="24">
        <f>'SAM and Preps'!GM29</f>
        <v>0</v>
      </c>
      <c r="F29" s="24">
        <f>'SAM and Preps'!GO29</f>
        <v>0</v>
      </c>
      <c r="G29" s="24">
        <v>0</v>
      </c>
      <c r="H29" s="25">
        <f>SUM('SAM and Preps'!X$175:X$179)</f>
        <v>3016.7141420282951</v>
      </c>
      <c r="I29" s="24">
        <f>IFERROR(VLOOKUP($A29,Employment!$A$5:$F$66,3,0),0)</f>
        <v>0.5618088263862846</v>
      </c>
      <c r="J29" s="24">
        <f>IFERROR(VLOOKUP($A29,Employment!$A$5:$F$66,4,0),0)</f>
        <v>2.0793560537222961</v>
      </c>
      <c r="K29" s="24">
        <f>IFERROR(VLOOKUP($A29,Employment!$A$5:$F$66,5,0),0)</f>
        <v>9.9075977387436964</v>
      </c>
      <c r="L29" s="24">
        <f>IFERROR(VLOOKUP($A29,Employment!$A$5:$F$66,6,0),0)</f>
        <v>4.3885539437824201</v>
      </c>
      <c r="M29" s="24">
        <f t="shared" si="0"/>
        <v>16.937316562634695</v>
      </c>
      <c r="N29" s="25">
        <v>9774.3333805764305</v>
      </c>
      <c r="O29" s="26">
        <v>0</v>
      </c>
      <c r="P29" s="27">
        <v>0</v>
      </c>
      <c r="Q29" s="28">
        <f ca="1"/>
        <v>-1746.3323723812341</v>
      </c>
      <c r="R29" s="28">
        <v>0</v>
      </c>
      <c r="S29" s="28"/>
      <c r="T29" s="35" t="e">
        <f ca="1"/>
        <v>#DIV/0!</v>
      </c>
      <c r="U29" s="30">
        <f ca="1"/>
        <v>-17.86651124312527</v>
      </c>
      <c r="V29" s="31">
        <v>0</v>
      </c>
      <c r="W29" s="32">
        <f ca="1"/>
        <v>-17.86651124312527</v>
      </c>
      <c r="X29" s="28">
        <f ca="1"/>
        <v>-348.4045097179503</v>
      </c>
      <c r="Y29" s="28">
        <f t="shared" ca="1" si="32"/>
        <v>-1397.9278626632838</v>
      </c>
      <c r="Z29" s="33">
        <f t="shared" ca="1" si="13"/>
        <v>54</v>
      </c>
      <c r="AA29" s="33">
        <f t="shared" ca="1" si="14"/>
        <v>49</v>
      </c>
      <c r="AB29" s="33">
        <f t="shared" ca="1" si="1"/>
        <v>55</v>
      </c>
      <c r="AC29" s="21">
        <v>22</v>
      </c>
      <c r="AD29" s="6" t="str">
        <f t="shared" ca="1" si="15"/>
        <v>acoal</v>
      </c>
      <c r="AE29" s="6">
        <f t="shared" ca="1" si="16"/>
        <v>-5449.7459679501371</v>
      </c>
      <c r="AF29" s="6" t="str">
        <f t="shared" ca="1" si="2"/>
        <v>afood</v>
      </c>
      <c r="AG29" s="6">
        <f t="shared" ca="1" si="3"/>
        <v>-10845.200622015844</v>
      </c>
      <c r="AH29" s="6" t="str">
        <f t="shared" ca="1" si="4"/>
        <v>apost</v>
      </c>
      <c r="AI29" s="6">
        <f t="shared" ca="1" si="5"/>
        <v>-19927.071148693671</v>
      </c>
      <c r="AJ29" s="17"/>
      <c r="AK29" s="6">
        <v>3016.7141420282951</v>
      </c>
      <c r="AL29" s="6">
        <f ca="1"/>
        <v>-107.53028065332795</v>
      </c>
      <c r="AM29" s="6">
        <f t="shared" ca="1" si="17"/>
        <v>-431.45129070510734</v>
      </c>
      <c r="AN29" s="6">
        <f ca="1"/>
        <v>-538.9815713584353</v>
      </c>
      <c r="AO29" s="33">
        <f t="shared" ca="1" si="18"/>
        <v>56</v>
      </c>
      <c r="AP29" s="34">
        <f ca="1"/>
        <v>-1.1041320084429323E-2</v>
      </c>
      <c r="AQ29" s="34">
        <f ca="1"/>
        <v>-4.0865922143518994E-2</v>
      </c>
      <c r="AR29" s="34">
        <f ca="1"/>
        <v>-1.2922037066588752</v>
      </c>
      <c r="AS29" s="34">
        <f ca="1"/>
        <v>-0.78408148377650344</v>
      </c>
      <c r="AT29" s="34">
        <f t="shared" ca="1" si="19"/>
        <v>-2.1281924326633268</v>
      </c>
      <c r="AU29" s="33">
        <f t="shared" ca="1" si="20"/>
        <v>55</v>
      </c>
      <c r="AV29" s="21">
        <v>22</v>
      </c>
      <c r="AW29" s="6" t="str">
        <f t="shared" ca="1" si="6"/>
        <v>aomin</v>
      </c>
      <c r="AX29" s="6">
        <f t="shared" ca="1" si="21"/>
        <v>-6602.7431224186448</v>
      </c>
      <c r="AY29" s="6" t="str">
        <f t="shared" ca="1" si="7"/>
        <v>aweav</v>
      </c>
      <c r="AZ29" s="6">
        <f t="shared" ca="1" si="22"/>
        <v>-13.873209660898718</v>
      </c>
      <c r="BA29" s="199"/>
      <c r="BB29" s="36">
        <f t="shared" si="23"/>
        <v>8.4895550343252954E-2</v>
      </c>
      <c r="BC29" s="36">
        <f ca="1"/>
        <v>-17.866511243125267</v>
      </c>
      <c r="BD29" s="33">
        <f t="shared" ca="1" si="24"/>
        <v>35</v>
      </c>
      <c r="BE29" s="205">
        <f ca="1"/>
        <v>-1.516787304699036E-2</v>
      </c>
      <c r="BF29" s="33">
        <f t="shared" ca="1" si="25"/>
        <v>56</v>
      </c>
      <c r="BG29" s="36">
        <f t="shared" si="26"/>
        <v>0.11181961155763318</v>
      </c>
      <c r="BH29" s="42">
        <f ca="1"/>
        <v>-12.565109855467414</v>
      </c>
      <c r="BI29" s="33">
        <f t="shared" ca="1" si="27"/>
        <v>29</v>
      </c>
      <c r="BJ29" s="205">
        <f ca="1"/>
        <v>-1.4050257032173545E-2</v>
      </c>
      <c r="BK29" s="33">
        <f t="shared" ca="1" si="28"/>
        <v>55</v>
      </c>
      <c r="BL29" s="206">
        <v>22</v>
      </c>
      <c r="BM29" s="6" t="str">
        <f t="shared" ca="1" si="8"/>
        <v>aomin</v>
      </c>
      <c r="BN29" s="42">
        <f t="shared" ca="1" si="9"/>
        <v>-0.18581260429799176</v>
      </c>
      <c r="BO29" s="6" t="str">
        <f t="shared" ca="1" si="29"/>
        <v>aweav</v>
      </c>
      <c r="BP29" s="42">
        <f t="shared" ca="1" si="30"/>
        <v>-9.1590477724293379E-2</v>
      </c>
      <c r="BQ29" s="207">
        <v>22</v>
      </c>
      <c r="BR29" s="6" t="str">
        <f t="shared" ca="1" si="31"/>
        <v>aomin</v>
      </c>
      <c r="BS29" s="6" t="str">
        <f ca="1">VLOOKUP(BR29,Notes!$A$12:$B$206,2,0)</f>
        <v>Other mining and quarrying</v>
      </c>
      <c r="BT29" s="42">
        <f t="shared" ca="1" si="10"/>
        <v>-23.230304661333292</v>
      </c>
      <c r="BU29" s="207">
        <v>22</v>
      </c>
      <c r="BV29" s="6" t="str">
        <f t="shared" ca="1" si="11"/>
        <v>aplas</v>
      </c>
      <c r="BW29" s="6" t="str">
        <f ca="1">VLOOKUP(BV29,Notes!$A$12:$B$206,2,0)</f>
        <v>Plastic</v>
      </c>
      <c r="BX29" s="42">
        <f t="shared" ca="1" si="12"/>
        <v>-15.524113934595199</v>
      </c>
    </row>
    <row r="30" spans="1:76" hidden="1" outlineLevel="1" x14ac:dyDescent="0.2">
      <c r="A30" s="23" t="s">
        <v>24</v>
      </c>
      <c r="B30" s="23" t="str">
        <f>VLOOKUP(A30,Notes!$A$12:$B$206,2,0)</f>
        <v>Non-metallic minerals</v>
      </c>
      <c r="C30" s="24">
        <f>SUM('SAM and Preps'!FS30:GG30)</f>
        <v>0</v>
      </c>
      <c r="D30" s="24">
        <f>'SAM and Preps'!GH30</f>
        <v>0</v>
      </c>
      <c r="E30" s="24">
        <f>'SAM and Preps'!GM30</f>
        <v>0</v>
      </c>
      <c r="F30" s="24">
        <f>'SAM and Preps'!GO30</f>
        <v>0</v>
      </c>
      <c r="G30" s="24">
        <v>0</v>
      </c>
      <c r="H30" s="25">
        <f>SUM('SAM and Preps'!Y$175:Y$179)</f>
        <v>12522.307117476332</v>
      </c>
      <c r="I30" s="24">
        <f>IFERROR(VLOOKUP($A30,Employment!$A$5:$F$66,3,0),0)</f>
        <v>16.617240425586466</v>
      </c>
      <c r="J30" s="24">
        <f>IFERROR(VLOOKUP($A30,Employment!$A$5:$F$66,4,0),0)</f>
        <v>22.544277422170826</v>
      </c>
      <c r="K30" s="24">
        <f>IFERROR(VLOOKUP($A30,Employment!$A$5:$F$66,5,0),0)</f>
        <v>19.092560381760585</v>
      </c>
      <c r="L30" s="24">
        <f>IFERROR(VLOOKUP($A30,Employment!$A$5:$F$66,6,0),0)</f>
        <v>17.922064603023763</v>
      </c>
      <c r="M30" s="24">
        <f t="shared" si="0"/>
        <v>76.176142832541643</v>
      </c>
      <c r="N30" s="25">
        <v>46772.852858721621</v>
      </c>
      <c r="O30" s="26">
        <v>0</v>
      </c>
      <c r="P30" s="27">
        <v>0</v>
      </c>
      <c r="Q30" s="28">
        <f ca="1"/>
        <v>-13777.975725551907</v>
      </c>
      <c r="R30" s="28">
        <v>0</v>
      </c>
      <c r="S30" s="28"/>
      <c r="T30" s="35" t="e">
        <f ca="1"/>
        <v>#DIV/0!</v>
      </c>
      <c r="U30" s="30">
        <f ca="1"/>
        <v>-29.457206228511591</v>
      </c>
      <c r="V30" s="31">
        <v>0</v>
      </c>
      <c r="W30" s="32">
        <f ca="1"/>
        <v>-29.457206228511591</v>
      </c>
      <c r="X30" s="28">
        <f ca="1"/>
        <v>-1508.3447284064634</v>
      </c>
      <c r="Y30" s="28">
        <f t="shared" ca="1" si="32"/>
        <v>-12269.630997145443</v>
      </c>
      <c r="Z30" s="33">
        <f t="shared" ca="1" si="13"/>
        <v>42</v>
      </c>
      <c r="AA30" s="33">
        <f t="shared" ca="1" si="14"/>
        <v>20</v>
      </c>
      <c r="AB30" s="33">
        <f t="shared" ca="1" si="1"/>
        <v>25</v>
      </c>
      <c r="AC30" s="21">
        <v>23</v>
      </c>
      <c r="AD30" s="6" t="str">
        <f t="shared" ca="1" si="15"/>
        <v>agold</v>
      </c>
      <c r="AE30" s="6">
        <f t="shared" ca="1" si="16"/>
        <v>-5419.1518453696426</v>
      </c>
      <c r="AF30" s="6" t="str">
        <f t="shared" ca="1" si="2"/>
        <v>aomin</v>
      </c>
      <c r="AG30" s="6">
        <f t="shared" ca="1" si="3"/>
        <v>-10509.255926369933</v>
      </c>
      <c r="AH30" s="6" t="str">
        <f t="shared" ca="1" si="4"/>
        <v>abchm</v>
      </c>
      <c r="AI30" s="6">
        <f t="shared" ca="1" si="5"/>
        <v>-16519.394958758283</v>
      </c>
      <c r="AJ30" s="17"/>
      <c r="AK30" s="6">
        <v>12522.307117476332</v>
      </c>
      <c r="AL30" s="6">
        <f ca="1"/>
        <v>-403.82304635519296</v>
      </c>
      <c r="AM30" s="6">
        <f t="shared" ca="1" si="17"/>
        <v>-3284.8987858073951</v>
      </c>
      <c r="AN30" s="6">
        <f ca="1"/>
        <v>-3688.7218321625883</v>
      </c>
      <c r="AO30" s="33">
        <f t="shared" ca="1" si="18"/>
        <v>32</v>
      </c>
      <c r="AP30" s="34">
        <f ca="1"/>
        <v>-1.4684924344957806</v>
      </c>
      <c r="AQ30" s="34">
        <f ca="1"/>
        <v>-1.9922742878929911</v>
      </c>
      <c r="AR30" s="34">
        <f ca="1"/>
        <v>-5.6241348859583153</v>
      </c>
      <c r="AS30" s="34">
        <f ca="1"/>
        <v>-5.2793395305197865</v>
      </c>
      <c r="AT30" s="34">
        <f t="shared" ca="1" si="19"/>
        <v>-14.364241138866873</v>
      </c>
      <c r="AU30" s="33">
        <f t="shared" ca="1" si="20"/>
        <v>21</v>
      </c>
      <c r="AV30" s="21">
        <v>23</v>
      </c>
      <c r="AW30" s="6" t="str">
        <f t="shared" ca="1" si="6"/>
        <v>afabm</v>
      </c>
      <c r="AX30" s="6">
        <f t="shared" ca="1" si="21"/>
        <v>-6574.2863779778845</v>
      </c>
      <c r="AY30" s="6" t="str">
        <f t="shared" ca="1" si="7"/>
        <v>aknit</v>
      </c>
      <c r="AZ30" s="6">
        <f t="shared" ca="1" si="22"/>
        <v>-11.923208323122058</v>
      </c>
      <c r="BA30" s="199"/>
      <c r="BB30" s="36">
        <f t="shared" si="23"/>
        <v>0.35239936707778907</v>
      </c>
      <c r="BC30" s="36">
        <f ca="1"/>
        <v>-29.457206228511591</v>
      </c>
      <c r="BD30" s="33">
        <f t="shared" ca="1" si="24"/>
        <v>7</v>
      </c>
      <c r="BE30" s="205">
        <f ca="1"/>
        <v>-0.10380700830807391</v>
      </c>
      <c r="BF30" s="33">
        <f t="shared" ca="1" si="25"/>
        <v>32</v>
      </c>
      <c r="BG30" s="36">
        <f t="shared" si="26"/>
        <v>0.50291241059313163</v>
      </c>
      <c r="BH30" s="42">
        <f ca="1"/>
        <v>-18.856613901341589</v>
      </c>
      <c r="BI30" s="33">
        <f t="shared" ca="1" si="27"/>
        <v>12</v>
      </c>
      <c r="BJ30" s="205">
        <f ca="1"/>
        <v>-9.4832251527476555E-2</v>
      </c>
      <c r="BK30" s="33">
        <f t="shared" ca="1" si="28"/>
        <v>21</v>
      </c>
      <c r="BL30" s="206">
        <v>23</v>
      </c>
      <c r="BM30" s="6" t="str">
        <f t="shared" ca="1" si="8"/>
        <v>afabm</v>
      </c>
      <c r="BN30" s="42">
        <f t="shared" ca="1" si="9"/>
        <v>-0.18501178232198195</v>
      </c>
      <c r="BO30" s="6" t="str">
        <f t="shared" ca="1" si="29"/>
        <v>aknit</v>
      </c>
      <c r="BP30" s="42">
        <f t="shared" ca="1" si="30"/>
        <v>-7.8716632489087335E-2</v>
      </c>
      <c r="BQ30" s="207">
        <v>23</v>
      </c>
      <c r="BR30" s="6" t="str">
        <f t="shared" ca="1" si="31"/>
        <v>afabm</v>
      </c>
      <c r="BS30" s="6" t="str">
        <f ca="1">VLOOKUP(BR30,Notes!$A$12:$B$206,2,0)</f>
        <v>Fabricated metal products</v>
      </c>
      <c r="BT30" s="42">
        <f t="shared" ca="1" si="10"/>
        <v>-22.441281972217777</v>
      </c>
      <c r="BU30" s="207">
        <v>23</v>
      </c>
      <c r="BV30" s="6" t="str">
        <f t="shared" ca="1" si="11"/>
        <v>aatrp</v>
      </c>
      <c r="BW30" s="6" t="str">
        <f ca="1">VLOOKUP(BV30,Notes!$A$12:$B$206,2,0)</f>
        <v>Air transport</v>
      </c>
      <c r="BX30" s="42">
        <f t="shared" ca="1" si="12"/>
        <v>-15.37939652122401</v>
      </c>
    </row>
    <row r="31" spans="1:76" hidden="1" outlineLevel="1" x14ac:dyDescent="0.2">
      <c r="A31" s="23" t="s">
        <v>25</v>
      </c>
      <c r="B31" s="23" t="str">
        <f>VLOOKUP(A31,Notes!$A$12:$B$206,2,0)</f>
        <v>Basic iron and steel, casting of metals</v>
      </c>
      <c r="C31" s="24">
        <f>SUM('SAM and Preps'!FS31:GG31)</f>
        <v>0</v>
      </c>
      <c r="D31" s="24">
        <f>'SAM and Preps'!GH31</f>
        <v>0</v>
      </c>
      <c r="E31" s="24">
        <f>'SAM and Preps'!GM31</f>
        <v>0</v>
      </c>
      <c r="F31" s="24">
        <f>'SAM and Preps'!GO31</f>
        <v>0</v>
      </c>
      <c r="G31" s="24">
        <v>0</v>
      </c>
      <c r="H31" s="25">
        <f>SUM('SAM and Preps'!Z$175:Z$179)</f>
        <v>18426.285025698515</v>
      </c>
      <c r="I31" s="24">
        <f>IFERROR(VLOOKUP($A31,Employment!$A$5:$F$66,3,0),0)</f>
        <v>8.567010352242459</v>
      </c>
      <c r="J31" s="24">
        <f>IFERROR(VLOOKUP($A31,Employment!$A$5:$F$66,4,0),0)</f>
        <v>39.568169842978577</v>
      </c>
      <c r="K31" s="24">
        <f>IFERROR(VLOOKUP($A31,Employment!$A$5:$F$66,5,0),0)</f>
        <v>36.701891624201387</v>
      </c>
      <c r="L31" s="24">
        <f>IFERROR(VLOOKUP($A31,Employment!$A$5:$F$66,6,0),0)</f>
        <v>28.837145344509153</v>
      </c>
      <c r="M31" s="24">
        <f t="shared" si="0"/>
        <v>113.67421716393157</v>
      </c>
      <c r="N31" s="25">
        <v>165302.04388297003</v>
      </c>
      <c r="O31" s="26">
        <v>0</v>
      </c>
      <c r="P31" s="27">
        <v>0</v>
      </c>
      <c r="Q31" s="28">
        <f ca="1"/>
        <v>-36783.679631630272</v>
      </c>
      <c r="R31" s="28">
        <v>0</v>
      </c>
      <c r="S31" s="28"/>
      <c r="T31" s="35" t="e">
        <f ca="1"/>
        <v>#DIV/0!</v>
      </c>
      <c r="U31" s="30">
        <f ca="1"/>
        <v>-22.252404608906261</v>
      </c>
      <c r="V31" s="31">
        <v>0</v>
      </c>
      <c r="W31" s="32">
        <f ca="1"/>
        <v>-22.252404608906261</v>
      </c>
      <c r="X31" s="28">
        <f ca="1"/>
        <v>-13388.493949948428</v>
      </c>
      <c r="Y31" s="28">
        <f t="shared" ca="1" si="32"/>
        <v>-23395.185681681844</v>
      </c>
      <c r="Z31" s="33">
        <f t="shared" ca="1" si="13"/>
        <v>12</v>
      </c>
      <c r="AA31" s="33">
        <f t="shared" ca="1" si="14"/>
        <v>9</v>
      </c>
      <c r="AB31" s="33">
        <f t="shared" ca="1" si="1"/>
        <v>10</v>
      </c>
      <c r="AC31" s="21">
        <v>24</v>
      </c>
      <c r="AD31" s="6" t="str">
        <f t="shared" ca="1" si="15"/>
        <v>aagri</v>
      </c>
      <c r="AE31" s="6">
        <f t="shared" ca="1" si="16"/>
        <v>-5397.8100982340738</v>
      </c>
      <c r="AF31" s="6" t="str">
        <f t="shared" ca="1" si="2"/>
        <v>atrps</v>
      </c>
      <c r="AG31" s="6">
        <f t="shared" ca="1" si="3"/>
        <v>-9434.0173399873547</v>
      </c>
      <c r="AH31" s="6" t="str">
        <f t="shared" ca="1" si="4"/>
        <v>aelcg</v>
      </c>
      <c r="AI31" s="6">
        <f t="shared" ca="1" si="5"/>
        <v>-16032.071409335358</v>
      </c>
      <c r="AJ31" s="17"/>
      <c r="AK31" s="6">
        <v>18426.285025698515</v>
      </c>
      <c r="AL31" s="6">
        <f ca="1"/>
        <v>-1492.4207819308504</v>
      </c>
      <c r="AM31" s="6">
        <f t="shared" ca="1" si="17"/>
        <v>-2607.8707163778899</v>
      </c>
      <c r="AN31" s="6">
        <f ca="1"/>
        <v>-4100.2914983087403</v>
      </c>
      <c r="AO31" s="33">
        <f t="shared" ca="1" si="18"/>
        <v>30</v>
      </c>
      <c r="AP31" s="34">
        <f ca="1"/>
        <v>-0.97224656129861753</v>
      </c>
      <c r="AQ31" s="34">
        <f ca="1"/>
        <v>-4.4904833173973993</v>
      </c>
      <c r="AR31" s="34">
        <f ca="1"/>
        <v>-7.5953596837058015</v>
      </c>
      <c r="AS31" s="34">
        <f ca="1"/>
        <v>-6.4169582597185517</v>
      </c>
      <c r="AT31" s="34">
        <f t="shared" ca="1" si="19"/>
        <v>-19.47504782212037</v>
      </c>
      <c r="AU31" s="33">
        <f t="shared" ca="1" si="20"/>
        <v>16</v>
      </c>
      <c r="AV31" s="21">
        <v>24</v>
      </c>
      <c r="AW31" s="6" t="str">
        <f t="shared" ca="1" si="6"/>
        <v>atrps</v>
      </c>
      <c r="AX31" s="6">
        <f t="shared" ca="1" si="21"/>
        <v>-6419.5181433228245</v>
      </c>
      <c r="AY31" s="6" t="str">
        <f t="shared" ca="1" si="7"/>
        <v>abevt</v>
      </c>
      <c r="AZ31" s="6">
        <f t="shared" ca="1" si="22"/>
        <v>-11.558421798878001</v>
      </c>
      <c r="BA31" s="199"/>
      <c r="BB31" s="36">
        <f t="shared" si="23"/>
        <v>0.51854751043350389</v>
      </c>
      <c r="BC31" s="36">
        <f ca="1"/>
        <v>-22.252404608906261</v>
      </c>
      <c r="BD31" s="33">
        <f t="shared" ca="1" si="24"/>
        <v>24</v>
      </c>
      <c r="BE31" s="205">
        <f ca="1"/>
        <v>-0.11538929011107368</v>
      </c>
      <c r="BF31" s="33">
        <f t="shared" ca="1" si="25"/>
        <v>30</v>
      </c>
      <c r="BG31" s="36">
        <f t="shared" si="26"/>
        <v>0.75047347437731282</v>
      </c>
      <c r="BH31" s="42">
        <f ca="1"/>
        <v>-17.132335113454147</v>
      </c>
      <c r="BI31" s="33">
        <f t="shared" ca="1" si="27"/>
        <v>16</v>
      </c>
      <c r="BJ31" s="205">
        <f ca="1"/>
        <v>-0.12857363056790366</v>
      </c>
      <c r="BK31" s="33">
        <f t="shared" ca="1" si="28"/>
        <v>16</v>
      </c>
      <c r="BL31" s="206">
        <v>24</v>
      </c>
      <c r="BM31" s="6" t="str">
        <f t="shared" ca="1" si="8"/>
        <v>atrps</v>
      </c>
      <c r="BN31" s="42">
        <f t="shared" ca="1" si="9"/>
        <v>-0.18065633668209086</v>
      </c>
      <c r="BO31" s="6" t="str">
        <f t="shared" ca="1" si="29"/>
        <v>abevt</v>
      </c>
      <c r="BP31" s="42">
        <f t="shared" ca="1" si="30"/>
        <v>-7.6308323753073226E-2</v>
      </c>
      <c r="BQ31" s="207">
        <v>24</v>
      </c>
      <c r="BR31" s="6" t="str">
        <f t="shared" ca="1" si="31"/>
        <v>atrps</v>
      </c>
      <c r="BS31" s="6" t="str">
        <f ca="1">VLOOKUP(BR31,Notes!$A$12:$B$206,2,0)</f>
        <v>Auxiliary transport</v>
      </c>
      <c r="BT31" s="42">
        <f t="shared" ca="1" si="10"/>
        <v>-22.252404608906261</v>
      </c>
      <c r="BU31" s="207">
        <v>24</v>
      </c>
      <c r="BV31" s="6" t="str">
        <f t="shared" ca="1" si="11"/>
        <v>acomp</v>
      </c>
      <c r="BW31" s="6" t="str">
        <f ca="1">VLOOKUP(BV31,Notes!$A$12:$B$206,2,0)</f>
        <v>Computer and related activities</v>
      </c>
      <c r="BX31" s="42">
        <f t="shared" ca="1" si="12"/>
        <v>-15.284570523296411</v>
      </c>
    </row>
    <row r="32" spans="1:76" hidden="1" outlineLevel="1" x14ac:dyDescent="0.2">
      <c r="A32" s="23" t="s">
        <v>26</v>
      </c>
      <c r="B32" s="23" t="str">
        <f>VLOOKUP(A32,Notes!$A$12:$B$206,2,0)</f>
        <v>Basic precious and non-ferrous metals</v>
      </c>
      <c r="C32" s="24">
        <f>SUM('SAM and Preps'!FS32:GG32)</f>
        <v>0</v>
      </c>
      <c r="D32" s="24">
        <f>'SAM and Preps'!GH32</f>
        <v>0</v>
      </c>
      <c r="E32" s="24">
        <f>'SAM and Preps'!GM32</f>
        <v>0</v>
      </c>
      <c r="F32" s="24">
        <f>'SAM and Preps'!GO32</f>
        <v>0</v>
      </c>
      <c r="G32" s="24">
        <v>0</v>
      </c>
      <c r="H32" s="25">
        <f>SUM('SAM and Preps'!AA$175:AA$179)</f>
        <v>8917.4891927943318</v>
      </c>
      <c r="I32" s="24">
        <f>IFERROR(VLOOKUP($A32,Employment!$A$5:$F$66,3,0),0)</f>
        <v>1.1081953078444757</v>
      </c>
      <c r="J32" s="24">
        <f>IFERROR(VLOOKUP($A32,Employment!$A$5:$F$66,4,0),0)</f>
        <v>2.2294216525990751</v>
      </c>
      <c r="K32" s="24">
        <f>IFERROR(VLOOKUP($A32,Employment!$A$5:$F$66,5,0),0)</f>
        <v>6.7784459533219215</v>
      </c>
      <c r="L32" s="24">
        <f>IFERROR(VLOOKUP($A32,Employment!$A$5:$F$66,6,0),0)</f>
        <v>8.9038621745227413</v>
      </c>
      <c r="M32" s="24">
        <f t="shared" si="0"/>
        <v>19.019925088288211</v>
      </c>
      <c r="N32" s="25">
        <v>48787.523941718006</v>
      </c>
      <c r="O32" s="26">
        <v>0</v>
      </c>
      <c r="P32" s="27">
        <v>0</v>
      </c>
      <c r="Q32" s="28">
        <f ca="1"/>
        <v>-10948.545815024196</v>
      </c>
      <c r="R32" s="28">
        <v>0</v>
      </c>
      <c r="S32" s="28"/>
      <c r="T32" s="35" t="e">
        <f ca="1"/>
        <v>#DIV/0!</v>
      </c>
      <c r="U32" s="30">
        <f ca="1"/>
        <v>-22.44128197221778</v>
      </c>
      <c r="V32" s="31">
        <v>0</v>
      </c>
      <c r="W32" s="32">
        <f ca="1"/>
        <v>-22.44128197221778</v>
      </c>
      <c r="X32" s="28">
        <f ca="1"/>
        <v>-3040.6862916343598</v>
      </c>
      <c r="Y32" s="28">
        <f t="shared" ca="1" si="32"/>
        <v>-7907.8595233898359</v>
      </c>
      <c r="Z32" s="33">
        <f t="shared" ca="1" si="13"/>
        <v>30</v>
      </c>
      <c r="AA32" s="33">
        <f t="shared" ca="1" si="14"/>
        <v>28</v>
      </c>
      <c r="AB32" s="33">
        <f t="shared" ca="1" si="1"/>
        <v>36</v>
      </c>
      <c r="AC32" s="21">
        <v>25</v>
      </c>
      <c r="AD32" s="6" t="str">
        <f t="shared" ca="1" si="15"/>
        <v>apetr</v>
      </c>
      <c r="AE32" s="6">
        <f t="shared" ca="1" si="16"/>
        <v>-4883.8173238540276</v>
      </c>
      <c r="AF32" s="6" t="str">
        <f t="shared" ca="1" si="2"/>
        <v>aochm</v>
      </c>
      <c r="AG32" s="6">
        <f t="shared" ca="1" si="3"/>
        <v>-9027.7039963014213</v>
      </c>
      <c r="AH32" s="6" t="str">
        <f t="shared" ca="1" si="4"/>
        <v>anmmi</v>
      </c>
      <c r="AI32" s="6">
        <f t="shared" ca="1" si="5"/>
        <v>-13777.975725551907</v>
      </c>
      <c r="AJ32" s="17"/>
      <c r="AK32" s="6">
        <v>8917.4891927943318</v>
      </c>
      <c r="AL32" s="6">
        <f ca="1"/>
        <v>-555.7832198395522</v>
      </c>
      <c r="AM32" s="6">
        <f t="shared" ca="1" si="17"/>
        <v>-1445.4156747574709</v>
      </c>
      <c r="AN32" s="6">
        <f ca="1"/>
        <v>-2001.1988945970231</v>
      </c>
      <c r="AO32" s="33">
        <f t="shared" ca="1" si="18"/>
        <v>39</v>
      </c>
      <c r="AP32" s="34">
        <f ca="1"/>
        <v>-0.12683354925649548</v>
      </c>
      <c r="AQ32" s="34">
        <f ca="1"/>
        <v>-0.25515850769881232</v>
      </c>
      <c r="AR32" s="34">
        <f ca="1"/>
        <v>-1.414688257839003</v>
      </c>
      <c r="AS32" s="34">
        <f ca="1"/>
        <v>-1.9981408170022901</v>
      </c>
      <c r="AT32" s="34">
        <f t="shared" ca="1" si="19"/>
        <v>-3.794821131796601</v>
      </c>
      <c r="AU32" s="33">
        <f t="shared" ca="1" si="20"/>
        <v>47</v>
      </c>
      <c r="AV32" s="21">
        <v>25</v>
      </c>
      <c r="AW32" s="6" t="str">
        <f t="shared" ca="1" si="6"/>
        <v>apetr</v>
      </c>
      <c r="AX32" s="6">
        <f t="shared" ca="1" si="21"/>
        <v>-6217.8454418836764</v>
      </c>
      <c r="AY32" s="6" t="str">
        <f t="shared" ca="1" si="7"/>
        <v>amore</v>
      </c>
      <c r="AZ32" s="6">
        <f t="shared" ca="1" si="22"/>
        <v>-11.332197280026559</v>
      </c>
      <c r="BA32" s="199"/>
      <c r="BB32" s="36">
        <f t="shared" si="23"/>
        <v>0.25095355975401679</v>
      </c>
      <c r="BC32" s="36">
        <f ca="1"/>
        <v>-22.441281972217777</v>
      </c>
      <c r="BD32" s="33">
        <f t="shared" ca="1" si="24"/>
        <v>23</v>
      </c>
      <c r="BE32" s="205">
        <f ca="1"/>
        <v>-5.631719596371694E-2</v>
      </c>
      <c r="BF32" s="33">
        <f t="shared" ca="1" si="25"/>
        <v>39</v>
      </c>
      <c r="BG32" s="36">
        <f t="shared" si="26"/>
        <v>0.12556892512238868</v>
      </c>
      <c r="BH32" s="42">
        <f ca="1"/>
        <v>-19.951819548087052</v>
      </c>
      <c r="BI32" s="33">
        <f t="shared" ca="1" si="27"/>
        <v>10</v>
      </c>
      <c r="BJ32" s="205">
        <f ca="1"/>
        <v>-2.5053285348891539E-2</v>
      </c>
      <c r="BK32" s="33">
        <f t="shared" ca="1" si="28"/>
        <v>47</v>
      </c>
      <c r="BL32" s="206">
        <v>25</v>
      </c>
      <c r="BM32" s="6" t="str">
        <f t="shared" ca="1" si="8"/>
        <v>apetr</v>
      </c>
      <c r="BN32" s="42">
        <f t="shared" ca="1" si="9"/>
        <v>-0.17498091827258402</v>
      </c>
      <c r="BO32" s="6" t="str">
        <f t="shared" ca="1" si="29"/>
        <v>amore</v>
      </c>
      <c r="BP32" s="42">
        <f t="shared" ca="1" si="30"/>
        <v>-7.4814796857638866E-2</v>
      </c>
      <c r="BQ32" s="207">
        <v>25</v>
      </c>
      <c r="BR32" s="6" t="str">
        <f t="shared" ca="1" si="31"/>
        <v>apetr</v>
      </c>
      <c r="BS32" s="6" t="str">
        <f ca="1">VLOOKUP(BR32,Notes!$A$12:$B$206,2,0)</f>
        <v>Coke oven, petroleum refineries</v>
      </c>
      <c r="BT32" s="42">
        <f t="shared" ca="1" si="10"/>
        <v>-21.582550389942373</v>
      </c>
      <c r="BU32" s="207">
        <v>25</v>
      </c>
      <c r="BV32" s="6" t="str">
        <f t="shared" ca="1" si="11"/>
        <v>afore</v>
      </c>
      <c r="BW32" s="6" t="str">
        <f ca="1">VLOOKUP(BV32,Notes!$A$12:$B$206,2,0)</f>
        <v>Forestry</v>
      </c>
      <c r="BX32" s="42">
        <f t="shared" ca="1" si="12"/>
        <v>-13.51000885627856</v>
      </c>
    </row>
    <row r="33" spans="1:76" hidden="1" outlineLevel="1" x14ac:dyDescent="0.2">
      <c r="A33" s="23" t="s">
        <v>27</v>
      </c>
      <c r="B33" s="23" t="str">
        <f>VLOOKUP(A33,Notes!$A$12:$B$206,2,0)</f>
        <v>Fabricated metal products</v>
      </c>
      <c r="C33" s="24">
        <f>SUM('SAM and Preps'!FS33:GG33)</f>
        <v>0</v>
      </c>
      <c r="D33" s="24">
        <f>'SAM and Preps'!GH33</f>
        <v>0</v>
      </c>
      <c r="E33" s="24">
        <f>'SAM and Preps'!GM33</f>
        <v>0</v>
      </c>
      <c r="F33" s="24">
        <f>'SAM and Preps'!GO33</f>
        <v>0</v>
      </c>
      <c r="G33" s="24">
        <v>0</v>
      </c>
      <c r="H33" s="25">
        <f>SUM('SAM and Preps'!AB$175:AB$179)</f>
        <v>26550.897184613448</v>
      </c>
      <c r="I33" s="24">
        <f>IFERROR(VLOOKUP($A33,Employment!$A$5:$F$66,3,0),0)</f>
        <v>18.889981519616406</v>
      </c>
      <c r="J33" s="24">
        <f>IFERROR(VLOOKUP($A33,Employment!$A$5:$F$66,4,0),0)</f>
        <v>41.572965581928855</v>
      </c>
      <c r="K33" s="24">
        <f>IFERROR(VLOOKUP($A33,Employment!$A$5:$F$66,5,0),0)</f>
        <v>63.744580019946042</v>
      </c>
      <c r="L33" s="24">
        <f>IFERROR(VLOOKUP($A33,Employment!$A$5:$F$66,6,0),0)</f>
        <v>45.777226657546429</v>
      </c>
      <c r="M33" s="24">
        <f t="shared" si="0"/>
        <v>169.98475377903773</v>
      </c>
      <c r="N33" s="25">
        <v>94195.114100975989</v>
      </c>
      <c r="O33" s="26">
        <v>0</v>
      </c>
      <c r="P33" s="27">
        <v>0</v>
      </c>
      <c r="Q33" s="28">
        <f ca="1"/>
        <v>-23323.718637462491</v>
      </c>
      <c r="R33" s="28">
        <v>0</v>
      </c>
      <c r="S33" s="28"/>
      <c r="T33" s="35" t="e">
        <f ca="1"/>
        <v>#DIV/0!</v>
      </c>
      <c r="U33" s="30">
        <f ca="1"/>
        <v>-24.761070529050748</v>
      </c>
      <c r="V33" s="31">
        <v>0</v>
      </c>
      <c r="W33" s="32">
        <f ca="1"/>
        <v>-24.761070529050748</v>
      </c>
      <c r="X33" s="28">
        <f ca="1"/>
        <v>-7322.1646704926397</v>
      </c>
      <c r="Y33" s="28">
        <f t="shared" ca="1" si="32"/>
        <v>-16001.553966969852</v>
      </c>
      <c r="Z33" s="33">
        <f t="shared" ca="1" si="13"/>
        <v>17</v>
      </c>
      <c r="AA33" s="33">
        <f t="shared" ca="1" si="14"/>
        <v>14</v>
      </c>
      <c r="AB33" s="33">
        <f t="shared" ca="1" si="1"/>
        <v>19</v>
      </c>
      <c r="AC33" s="21">
        <v>26</v>
      </c>
      <c r="AD33" s="6" t="str">
        <f t="shared" ca="1" si="15"/>
        <v>aotrp</v>
      </c>
      <c r="AE33" s="6">
        <f t="shared" ca="1" si="16"/>
        <v>-4803.0421848672522</v>
      </c>
      <c r="AF33" s="6" t="str">
        <f t="shared" ca="1" si="2"/>
        <v>abevt</v>
      </c>
      <c r="AG33" s="6">
        <f t="shared" ca="1" si="3"/>
        <v>-8591.9111199215549</v>
      </c>
      <c r="AH33" s="6" t="str">
        <f t="shared" ca="1" si="4"/>
        <v>aomin</v>
      </c>
      <c r="AI33" s="6">
        <f t="shared" ca="1" si="5"/>
        <v>-13379.089169993742</v>
      </c>
      <c r="AJ33" s="17"/>
      <c r="AK33" s="6">
        <v>26550.897184613448</v>
      </c>
      <c r="AL33" s="6">
        <f ca="1"/>
        <v>-2063.9079127464502</v>
      </c>
      <c r="AM33" s="6">
        <f t="shared" ca="1" si="17"/>
        <v>-4510.3784652314343</v>
      </c>
      <c r="AN33" s="6">
        <f ca="1"/>
        <v>-6574.2863779778845</v>
      </c>
      <c r="AO33" s="33">
        <f t="shared" ca="1" si="18"/>
        <v>23</v>
      </c>
      <c r="AP33" s="34">
        <f ca="1"/>
        <v>-2.3854544399684041</v>
      </c>
      <c r="AQ33" s="34">
        <f ca="1"/>
        <v>-5.2498947776672926</v>
      </c>
      <c r="AR33" s="34">
        <f ca="1"/>
        <v>-14.678971587983009</v>
      </c>
      <c r="AS33" s="34">
        <f ca="1"/>
        <v>-11.334931378918492</v>
      </c>
      <c r="AT33" s="34">
        <f t="shared" ca="1" si="19"/>
        <v>-33.649252184537197</v>
      </c>
      <c r="AU33" s="33">
        <f t="shared" ca="1" si="20"/>
        <v>11</v>
      </c>
      <c r="AV33" s="21">
        <v>26</v>
      </c>
      <c r="AW33" s="6" t="str">
        <f t="shared" ca="1" si="6"/>
        <v>ainsp</v>
      </c>
      <c r="AX33" s="6">
        <f t="shared" ca="1" si="21"/>
        <v>-5942.3516557706926</v>
      </c>
      <c r="AY33" s="6" t="str">
        <f t="shared" ca="1" si="7"/>
        <v>arent</v>
      </c>
      <c r="AZ33" s="6">
        <f t="shared" ca="1" si="22"/>
        <v>-11.071815006019381</v>
      </c>
      <c r="BA33" s="199"/>
      <c r="BB33" s="36">
        <f t="shared" si="23"/>
        <v>0.74718813996720479</v>
      </c>
      <c r="BC33" s="36">
        <f ca="1"/>
        <v>-24.761070529050745</v>
      </c>
      <c r="BD33" s="33">
        <f t="shared" ca="1" si="24"/>
        <v>18</v>
      </c>
      <c r="BE33" s="205">
        <f ca="1"/>
        <v>-0.18501178232198195</v>
      </c>
      <c r="BF33" s="33">
        <f t="shared" ca="1" si="25"/>
        <v>23</v>
      </c>
      <c r="BG33" s="36">
        <f t="shared" si="26"/>
        <v>1.1222338006142321</v>
      </c>
      <c r="BH33" s="42">
        <f ca="1"/>
        <v>-19.795453084149933</v>
      </c>
      <c r="BI33" s="33">
        <f t="shared" ca="1" si="27"/>
        <v>11</v>
      </c>
      <c r="BJ33" s="205">
        <f ca="1"/>
        <v>-0.22215126549506301</v>
      </c>
      <c r="BK33" s="33">
        <f t="shared" ca="1" si="28"/>
        <v>11</v>
      </c>
      <c r="BL33" s="206">
        <v>26</v>
      </c>
      <c r="BM33" s="6" t="str">
        <f t="shared" ca="1" si="8"/>
        <v>ainsp</v>
      </c>
      <c r="BN33" s="42">
        <f t="shared" ca="1" si="9"/>
        <v>-0.16722804694070401</v>
      </c>
      <c r="BO33" s="6" t="str">
        <f t="shared" ca="1" si="29"/>
        <v>arent</v>
      </c>
      <c r="BP33" s="42">
        <f t="shared" ca="1" si="30"/>
        <v>-7.3095761576677756E-2</v>
      </c>
      <c r="BQ33" s="207">
        <v>26</v>
      </c>
      <c r="BR33" s="6" t="str">
        <f t="shared" ca="1" si="31"/>
        <v>ainsp</v>
      </c>
      <c r="BS33" s="6" t="str">
        <f ca="1">VLOOKUP(BR33,Notes!$A$12:$B$206,2,0)</f>
        <v>Insurance and pension funding</v>
      </c>
      <c r="BT33" s="42">
        <f t="shared" ca="1" si="10"/>
        <v>-21.153344594422247</v>
      </c>
      <c r="BU33" s="207">
        <v>26</v>
      </c>
      <c r="BV33" s="6" t="str">
        <f t="shared" ca="1" si="11"/>
        <v>aomnf</v>
      </c>
      <c r="BW33" s="6" t="str">
        <f ca="1">VLOOKUP(BV33,Notes!$A$12:$B$206,2,0)</f>
        <v>Manufacturing n.e.c, recycling</v>
      </c>
      <c r="BX33" s="42">
        <f t="shared" ca="1" si="12"/>
        <v>-13.421953435028472</v>
      </c>
    </row>
    <row r="34" spans="1:76" hidden="1" outlineLevel="1" x14ac:dyDescent="0.2">
      <c r="A34" s="23" t="s">
        <v>28</v>
      </c>
      <c r="B34" s="23" t="str">
        <f>VLOOKUP(A34,Notes!$A$12:$B$206,2,0)</f>
        <v>Machinery and equipment</v>
      </c>
      <c r="C34" s="24">
        <f>SUM('SAM and Preps'!FS34:GG34)</f>
        <v>0</v>
      </c>
      <c r="D34" s="24">
        <f>'SAM and Preps'!GH34</f>
        <v>0</v>
      </c>
      <c r="E34" s="24">
        <f>'SAM and Preps'!GM34</f>
        <v>0</v>
      </c>
      <c r="F34" s="24">
        <f>'SAM and Preps'!GO34</f>
        <v>0</v>
      </c>
      <c r="G34" s="24">
        <v>0</v>
      </c>
      <c r="H34" s="25">
        <f>SUM('SAM and Preps'!AC$175:AC$179)</f>
        <v>31420.028224180081</v>
      </c>
      <c r="I34" s="24">
        <f>IFERROR(VLOOKUP($A34,Employment!$A$5:$F$66,3,0),0)</f>
        <v>7.0750094055087516</v>
      </c>
      <c r="J34" s="24">
        <f>IFERROR(VLOOKUP($A34,Employment!$A$5:$F$66,4,0),0)</f>
        <v>15.135424712619185</v>
      </c>
      <c r="K34" s="24">
        <f>IFERROR(VLOOKUP($A34,Employment!$A$5:$F$66,5,0),0)</f>
        <v>35.257530052132111</v>
      </c>
      <c r="L34" s="24">
        <f>IFERROR(VLOOKUP($A34,Employment!$A$5:$F$66,6,0),0)</f>
        <v>53.225883999011742</v>
      </c>
      <c r="M34" s="24">
        <f t="shared" si="0"/>
        <v>110.69384816927179</v>
      </c>
      <c r="N34" s="25">
        <v>96409.12681274199</v>
      </c>
      <c r="O34" s="26">
        <v>0</v>
      </c>
      <c r="P34" s="27">
        <v>0</v>
      </c>
      <c r="Q34" s="28">
        <f ca="1"/>
        <v>-27841.350671154822</v>
      </c>
      <c r="R34" s="28">
        <v>0</v>
      </c>
      <c r="S34" s="28"/>
      <c r="T34" s="35" t="e">
        <f ca="1"/>
        <v>#DIV/0!</v>
      </c>
      <c r="U34" s="30">
        <f ca="1"/>
        <v>-28.878335061816106</v>
      </c>
      <c r="V34" s="31">
        <v>0</v>
      </c>
      <c r="W34" s="32">
        <f ca="1"/>
        <v>-28.878335061816106</v>
      </c>
      <c r="X34" s="28">
        <f ca="1"/>
        <v>-23024.169851609982</v>
      </c>
      <c r="Y34" s="28">
        <f t="shared" ca="1" si="32"/>
        <v>-4817.1808195448393</v>
      </c>
      <c r="Z34" s="33">
        <f t="shared" ca="1" si="13"/>
        <v>8</v>
      </c>
      <c r="AA34" s="33">
        <f t="shared" ca="1" si="14"/>
        <v>37</v>
      </c>
      <c r="AB34" s="33">
        <f t="shared" ca="1" si="1"/>
        <v>16</v>
      </c>
      <c r="AC34" s="21">
        <v>27</v>
      </c>
      <c r="AD34" s="6" t="str">
        <f t="shared" ca="1" si="15"/>
        <v>atrps</v>
      </c>
      <c r="AE34" s="6">
        <f t="shared" ca="1" si="16"/>
        <v>-3105.1546901754414</v>
      </c>
      <c r="AF34" s="6" t="str">
        <f t="shared" ca="1" si="2"/>
        <v>awood</v>
      </c>
      <c r="AG34" s="6">
        <f t="shared" ca="1" si="3"/>
        <v>-8265.2640848347728</v>
      </c>
      <c r="AH34" s="6" t="str">
        <f t="shared" ca="1" si="4"/>
        <v>aemch</v>
      </c>
      <c r="AI34" s="6">
        <f t="shared" ca="1" si="5"/>
        <v>-13069.823785589504</v>
      </c>
      <c r="AJ34" s="17"/>
      <c r="AK34" s="6">
        <v>31420.028224180081</v>
      </c>
      <c r="AL34" s="6">
        <f ca="1"/>
        <v>-7503.6471181926563</v>
      </c>
      <c r="AM34" s="6">
        <f t="shared" ca="1" si="17"/>
        <v>-1569.9339089032574</v>
      </c>
      <c r="AN34" s="6">
        <f ca="1"/>
        <v>-9073.5810270959137</v>
      </c>
      <c r="AO34" s="33">
        <f t="shared" ca="1" si="18"/>
        <v>17</v>
      </c>
      <c r="AP34" s="34">
        <f ca="1"/>
        <v>-1.0420039101066887</v>
      </c>
      <c r="AQ34" s="34">
        <f ca="1"/>
        <v>-2.2291379173849335</v>
      </c>
      <c r="AR34" s="34">
        <f ca="1"/>
        <v>-9.4690625265669528</v>
      </c>
      <c r="AS34" s="34">
        <f ca="1"/>
        <v>-15.370749120848176</v>
      </c>
      <c r="AT34" s="34">
        <f t="shared" ca="1" si="19"/>
        <v>-28.110953474906751</v>
      </c>
      <c r="AU34" s="33">
        <f t="shared" ca="1" si="20"/>
        <v>12</v>
      </c>
      <c r="AV34" s="21">
        <v>27</v>
      </c>
      <c r="AW34" s="6" t="str">
        <f t="shared" ca="1" si="6"/>
        <v>agold</v>
      </c>
      <c r="AX34" s="6">
        <f t="shared" ca="1" si="21"/>
        <v>-4874.8604566944368</v>
      </c>
      <c r="AY34" s="6" t="str">
        <f t="shared" ca="1" si="7"/>
        <v>afurn</v>
      </c>
      <c r="AZ34" s="6">
        <f t="shared" ca="1" si="22"/>
        <v>-9.4414969328499616</v>
      </c>
      <c r="BA34" s="199"/>
      <c r="BB34" s="36">
        <f t="shared" si="23"/>
        <v>0.88421390370744957</v>
      </c>
      <c r="BC34" s="36">
        <f ca="1"/>
        <v>-28.878335061816109</v>
      </c>
      <c r="BD34" s="33">
        <f t="shared" ca="1" si="24"/>
        <v>10</v>
      </c>
      <c r="BE34" s="205">
        <f ca="1"/>
        <v>-0.25534625377580134</v>
      </c>
      <c r="BF34" s="33">
        <f t="shared" ca="1" si="25"/>
        <v>17</v>
      </c>
      <c r="BG34" s="36">
        <f t="shared" si="26"/>
        <v>0.73079717547548551</v>
      </c>
      <c r="BH34" s="42">
        <f ca="1"/>
        <v>-25.395226509715155</v>
      </c>
      <c r="BI34" s="33">
        <f t="shared" ca="1" si="27"/>
        <v>4</v>
      </c>
      <c r="BJ34" s="205">
        <f ca="1"/>
        <v>-0.18558759803860006</v>
      </c>
      <c r="BK34" s="33">
        <f t="shared" ca="1" si="28"/>
        <v>12</v>
      </c>
      <c r="BL34" s="206">
        <v>27</v>
      </c>
      <c r="BM34" s="6" t="str">
        <f t="shared" ca="1" si="8"/>
        <v>agold</v>
      </c>
      <c r="BN34" s="42">
        <f t="shared" ca="1" si="9"/>
        <v>-0.1371869994415115</v>
      </c>
      <c r="BO34" s="6" t="str">
        <f t="shared" ca="1" si="29"/>
        <v>afurn</v>
      </c>
      <c r="BP34" s="42">
        <f t="shared" ca="1" si="30"/>
        <v>-6.2332454828348587E-2</v>
      </c>
      <c r="BQ34" s="207">
        <v>27</v>
      </c>
      <c r="BR34" s="6" t="str">
        <f t="shared" ca="1" si="31"/>
        <v>agold</v>
      </c>
      <c r="BS34" s="6" t="str">
        <f ca="1">VLOOKUP(BR34,Notes!$A$12:$B$206,2,0)</f>
        <v>Mining of gold and uranium ore</v>
      </c>
      <c r="BT34" s="42">
        <f t="shared" ca="1" si="10"/>
        <v>-20.700877625359386</v>
      </c>
      <c r="BU34" s="207">
        <v>27</v>
      </c>
      <c r="BV34" s="6" t="str">
        <f t="shared" ca="1" si="11"/>
        <v>apetr</v>
      </c>
      <c r="BW34" s="6" t="str">
        <f ca="1">VLOOKUP(BV34,Notes!$A$12:$B$206,2,0)</f>
        <v>Coke oven, petroleum refineries</v>
      </c>
      <c r="BX34" s="42">
        <f t="shared" ca="1" si="12"/>
        <v>-13.081859706598966</v>
      </c>
    </row>
    <row r="35" spans="1:76" hidden="1" outlineLevel="1" x14ac:dyDescent="0.2">
      <c r="A35" s="23" t="s">
        <v>29</v>
      </c>
      <c r="B35" s="23" t="str">
        <f>VLOOKUP(A35,Notes!$A$12:$B$206,2,0)</f>
        <v>Electrical machinery and apparatus</v>
      </c>
      <c r="C35" s="24">
        <f>SUM('SAM and Preps'!FS35:GG35)</f>
        <v>0</v>
      </c>
      <c r="D35" s="24">
        <f>'SAM and Preps'!GH35</f>
        <v>0</v>
      </c>
      <c r="E35" s="24">
        <f>'SAM and Preps'!GM35</f>
        <v>0</v>
      </c>
      <c r="F35" s="24">
        <f>'SAM and Preps'!GO35</f>
        <v>0</v>
      </c>
      <c r="G35" s="24">
        <v>0</v>
      </c>
      <c r="H35" s="25">
        <f>SUM('SAM and Preps'!AD$175:AD$179)</f>
        <v>7488.4574357530018</v>
      </c>
      <c r="I35" s="24">
        <f>IFERROR(VLOOKUP($A35,Employment!$A$5:$F$66,3,0),0)</f>
        <v>2.9378379221540079</v>
      </c>
      <c r="J35" s="24">
        <f>IFERROR(VLOOKUP($A35,Employment!$A$5:$F$66,4,0),0)</f>
        <v>8.6366402829308164</v>
      </c>
      <c r="K35" s="24">
        <f>IFERROR(VLOOKUP($A35,Employment!$A$5:$F$66,5,0),0)</f>
        <v>9.0788434297974021</v>
      </c>
      <c r="L35" s="24">
        <f>IFERROR(VLOOKUP($A35,Employment!$A$5:$F$66,6,0),0)</f>
        <v>11.089648773474975</v>
      </c>
      <c r="M35" s="24">
        <f t="shared" si="0"/>
        <v>31.742970408357202</v>
      </c>
      <c r="N35" s="25">
        <v>50179.042208356972</v>
      </c>
      <c r="O35" s="26">
        <v>0</v>
      </c>
      <c r="P35" s="27">
        <v>0</v>
      </c>
      <c r="Q35" s="28">
        <f ca="1"/>
        <v>-13069.823785589504</v>
      </c>
      <c r="R35" s="28">
        <v>0</v>
      </c>
      <c r="S35" s="28"/>
      <c r="T35" s="35" t="e">
        <f ca="1"/>
        <v>#DIV/0!</v>
      </c>
      <c r="U35" s="30">
        <f ca="1"/>
        <v>-26.046379544910515</v>
      </c>
      <c r="V35" s="31">
        <v>0</v>
      </c>
      <c r="W35" s="32">
        <f ca="1"/>
        <v>-26.046379544910515</v>
      </c>
      <c r="X35" s="28">
        <f ca="1"/>
        <v>-7655.9863749364367</v>
      </c>
      <c r="Y35" s="28">
        <f t="shared" ca="1" si="32"/>
        <v>-5413.8374106530673</v>
      </c>
      <c r="Z35" s="33">
        <f t="shared" ca="1" si="13"/>
        <v>16</v>
      </c>
      <c r="AA35" s="33">
        <f t="shared" ca="1" si="14"/>
        <v>35</v>
      </c>
      <c r="AB35" s="33">
        <f t="shared" ca="1" si="1"/>
        <v>27</v>
      </c>
      <c r="AC35" s="21">
        <v>28</v>
      </c>
      <c r="AD35" s="6" t="str">
        <f t="shared" ca="1" si="15"/>
        <v>aofin</v>
      </c>
      <c r="AE35" s="6">
        <f t="shared" ca="1" si="16"/>
        <v>-3088.4866244025234</v>
      </c>
      <c r="AF35" s="6" t="str">
        <f t="shared" ca="1" si="2"/>
        <v>anfme</v>
      </c>
      <c r="AG35" s="6">
        <f t="shared" ca="1" si="3"/>
        <v>-7907.8595233898359</v>
      </c>
      <c r="AH35" s="6" t="str">
        <f t="shared" ca="1" si="4"/>
        <v>acoal</v>
      </c>
      <c r="AI35" s="6">
        <f t="shared" ca="1" si="5"/>
        <v>-12999.683344432415</v>
      </c>
      <c r="AJ35" s="17"/>
      <c r="AK35" s="6">
        <v>7488.4574357530018</v>
      </c>
      <c r="AL35" s="6">
        <f ca="1"/>
        <v>-1142.5393067360751</v>
      </c>
      <c r="AM35" s="6">
        <f t="shared" ca="1" si="17"/>
        <v>-807.93273903922523</v>
      </c>
      <c r="AN35" s="6">
        <f ca="1"/>
        <v>-1950.4720457753003</v>
      </c>
      <c r="AO35" s="33">
        <f t="shared" ca="1" si="18"/>
        <v>40</v>
      </c>
      <c r="AP35" s="34">
        <f ca="1"/>
        <v>-0.22956012468556369</v>
      </c>
      <c r="AQ35" s="34">
        <f ca="1"/>
        <v>-0.67485963240623814</v>
      </c>
      <c r="AR35" s="34">
        <f ca="1"/>
        <v>-1.3715318104476575</v>
      </c>
      <c r="AS35" s="34">
        <f ca="1"/>
        <v>-2.8884520097368056</v>
      </c>
      <c r="AT35" s="34">
        <f t="shared" ca="1" si="19"/>
        <v>-5.1644035772762642</v>
      </c>
      <c r="AU35" s="33">
        <f t="shared" ca="1" si="20"/>
        <v>39</v>
      </c>
      <c r="AV35" s="21">
        <v>28</v>
      </c>
      <c r="AW35" s="6" t="str">
        <f t="shared" ca="1" si="6"/>
        <v>aomnf</v>
      </c>
      <c r="AX35" s="6">
        <f t="shared" ca="1" si="21"/>
        <v>-4365.731750665158</v>
      </c>
      <c r="AY35" s="6" t="str">
        <f t="shared" ca="1" si="7"/>
        <v>aprnt</v>
      </c>
      <c r="AZ35" s="6">
        <f t="shared" ca="1" si="22"/>
        <v>-9.1169330598236069</v>
      </c>
      <c r="BA35" s="199"/>
      <c r="BB35" s="36">
        <f t="shared" si="23"/>
        <v>0.21073813603129024</v>
      </c>
      <c r="BC35" s="36">
        <f ca="1"/>
        <v>-26.046379544910515</v>
      </c>
      <c r="BD35" s="33">
        <f t="shared" ca="1" si="24"/>
        <v>15</v>
      </c>
      <c r="BE35" s="205">
        <f ca="1"/>
        <v>-5.4889654756579677E-2</v>
      </c>
      <c r="BF35" s="33">
        <f t="shared" ca="1" si="25"/>
        <v>40</v>
      </c>
      <c r="BG35" s="36">
        <f t="shared" si="26"/>
        <v>0.20956605537966067</v>
      </c>
      <c r="BH35" s="42">
        <f ca="1"/>
        <v>-16.269440165299066</v>
      </c>
      <c r="BI35" s="33">
        <f t="shared" ca="1" si="27"/>
        <v>17</v>
      </c>
      <c r="BJ35" s="205">
        <f ca="1"/>
        <v>-3.4095223986771395E-2</v>
      </c>
      <c r="BK35" s="33">
        <f t="shared" ca="1" si="28"/>
        <v>39</v>
      </c>
      <c r="BL35" s="206">
        <v>28</v>
      </c>
      <c r="BM35" s="6" t="str">
        <f t="shared" ca="1" si="8"/>
        <v>aomnf</v>
      </c>
      <c r="BN35" s="42">
        <f t="shared" ca="1" si="9"/>
        <v>-0.12285923762552357</v>
      </c>
      <c r="BO35" s="6" t="str">
        <f t="shared" ca="1" si="29"/>
        <v>aprnt</v>
      </c>
      <c r="BP35" s="42">
        <f t="shared" ca="1" si="30"/>
        <v>-6.0189694723863513E-2</v>
      </c>
      <c r="BQ35" s="207">
        <v>28</v>
      </c>
      <c r="BR35" s="6" t="str">
        <f t="shared" ca="1" si="31"/>
        <v>aomnf</v>
      </c>
      <c r="BS35" s="6" t="str">
        <f ca="1">VLOOKUP(BR35,Notes!$A$12:$B$206,2,0)</f>
        <v>Manufacturing n.e.c, recycling</v>
      </c>
      <c r="BT35" s="42">
        <f t="shared" ca="1" si="10"/>
        <v>-20.300666095974272</v>
      </c>
      <c r="BU35" s="207">
        <v>28</v>
      </c>
      <c r="BV35" s="6" t="str">
        <f t="shared" ca="1" si="11"/>
        <v>awood</v>
      </c>
      <c r="BW35" s="6" t="str">
        <f ca="1">VLOOKUP(BV35,Notes!$A$12:$B$206,2,0)</f>
        <v>Sawmilling, planing of wood, cork, straw</v>
      </c>
      <c r="BX35" s="42">
        <f t="shared" ca="1" si="12"/>
        <v>-12.797125487750645</v>
      </c>
    </row>
    <row r="36" spans="1:76" hidden="1" outlineLevel="1" x14ac:dyDescent="0.2">
      <c r="A36" s="23" t="s">
        <v>30</v>
      </c>
      <c r="B36" s="23" t="str">
        <f>VLOOKUP(A36,Notes!$A$12:$B$206,2,0)</f>
        <v>Radio, television, communication equipment and apparatus</v>
      </c>
      <c r="C36" s="24">
        <f>SUM('SAM and Preps'!FS36:GG36)</f>
        <v>0</v>
      </c>
      <c r="D36" s="24">
        <f>'SAM and Preps'!GH36</f>
        <v>0</v>
      </c>
      <c r="E36" s="24">
        <f>'SAM and Preps'!GM36</f>
        <v>0</v>
      </c>
      <c r="F36" s="24">
        <f>'SAM and Preps'!GO36</f>
        <v>0</v>
      </c>
      <c r="G36" s="24">
        <v>0</v>
      </c>
      <c r="H36" s="25">
        <f>SUM('SAM and Preps'!AE$175:AE$179)</f>
        <v>4004.303818894839</v>
      </c>
      <c r="I36" s="24">
        <f>IFERROR(VLOOKUP($A36,Employment!$A$5:$F$66,3,0),0)</f>
        <v>6.3088377280699992E-2</v>
      </c>
      <c r="J36" s="24">
        <f>IFERROR(VLOOKUP($A36,Employment!$A$5:$F$66,4,0),0)</f>
        <v>2.6548293173078066</v>
      </c>
      <c r="K36" s="24">
        <f>IFERROR(VLOOKUP($A36,Employment!$A$5:$F$66,5,0),0)</f>
        <v>0.39448087354636385</v>
      </c>
      <c r="L36" s="24">
        <f>IFERROR(VLOOKUP($A36,Employment!$A$5:$F$66,6,0),0)</f>
        <v>1.9705088128203956</v>
      </c>
      <c r="M36" s="24">
        <f t="shared" si="0"/>
        <v>5.0829073809552661</v>
      </c>
      <c r="N36" s="25">
        <v>14055.809224748593</v>
      </c>
      <c r="O36" s="26">
        <v>0</v>
      </c>
      <c r="P36" s="27">
        <v>0</v>
      </c>
      <c r="Q36" s="28">
        <f ca="1"/>
        <v>-2196.08102686336</v>
      </c>
      <c r="R36" s="28">
        <v>0</v>
      </c>
      <c r="S36" s="28"/>
      <c r="T36" s="35" t="e">
        <f ca="1"/>
        <v>#DIV/0!</v>
      </c>
      <c r="U36" s="30">
        <f ca="1"/>
        <v>-15.624009914680952</v>
      </c>
      <c r="V36" s="31">
        <v>0</v>
      </c>
      <c r="W36" s="32">
        <f ca="1"/>
        <v>-15.624009914680952</v>
      </c>
      <c r="X36" s="28">
        <f ca="1"/>
        <v>-660.76277444524828</v>
      </c>
      <c r="Y36" s="28">
        <f t="shared" ca="1" si="32"/>
        <v>-1535.3182524181116</v>
      </c>
      <c r="Z36" s="33">
        <f t="shared" ca="1" si="13"/>
        <v>48</v>
      </c>
      <c r="AA36" s="33">
        <f t="shared" ca="1" si="14"/>
        <v>48</v>
      </c>
      <c r="AB36" s="33">
        <f t="shared" ca="1" si="1"/>
        <v>52</v>
      </c>
      <c r="AC36" s="21">
        <v>29</v>
      </c>
      <c r="AD36" s="6" t="str">
        <f t="shared" ca="1" si="15"/>
        <v>abchm</v>
      </c>
      <c r="AE36" s="6">
        <f t="shared" ca="1" si="16"/>
        <v>-3085.8845954415606</v>
      </c>
      <c r="AF36" s="6" t="str">
        <f t="shared" ca="1" si="2"/>
        <v>acoal</v>
      </c>
      <c r="AG36" s="6">
        <f t="shared" ca="1" si="3"/>
        <v>-7549.9373764822776</v>
      </c>
      <c r="AH36" s="6" t="str">
        <f t="shared" ca="1" si="4"/>
        <v>apapr</v>
      </c>
      <c r="AI36" s="6">
        <f t="shared" ca="1" si="5"/>
        <v>-12712.378012752932</v>
      </c>
      <c r="AJ36" s="17"/>
      <c r="AK36" s="6">
        <v>4004.303818894839</v>
      </c>
      <c r="AL36" s="6">
        <f ca="1"/>
        <v>-188.24208971447408</v>
      </c>
      <c r="AM36" s="6">
        <f t="shared" ca="1" si="17"/>
        <v>-437.39073596360356</v>
      </c>
      <c r="AN36" s="6">
        <f ca="1"/>
        <v>-625.63282567807767</v>
      </c>
      <c r="AO36" s="33">
        <f t="shared" ca="1" si="18"/>
        <v>53</v>
      </c>
      <c r="AP36" s="34">
        <f ca="1"/>
        <v>-4.3370511013930725E-3</v>
      </c>
      <c r="AQ36" s="34">
        <f ca="1"/>
        <v>-0.18250795013177246</v>
      </c>
      <c r="AR36" s="34">
        <f ca="1"/>
        <v>-3.6980238476642349E-2</v>
      </c>
      <c r="AS36" s="34">
        <f ca="1"/>
        <v>-0.13854262152812424</v>
      </c>
      <c r="AT36" s="34">
        <f t="shared" ca="1" si="19"/>
        <v>-0.36236786123793213</v>
      </c>
      <c r="AU36" s="33">
        <f t="shared" ca="1" si="20"/>
        <v>61</v>
      </c>
      <c r="AV36" s="21">
        <v>29</v>
      </c>
      <c r="AW36" s="6" t="str">
        <f t="shared" ca="1" si="6"/>
        <v>aatrp</v>
      </c>
      <c r="AX36" s="6">
        <f t="shared" ca="1" si="21"/>
        <v>-4310.4396530527283</v>
      </c>
      <c r="AY36" s="6" t="str">
        <f t="shared" ca="1" si="7"/>
        <v>amorg</v>
      </c>
      <c r="AZ36" s="6">
        <f t="shared" ca="1" si="22"/>
        <v>-8.9651951138626469</v>
      </c>
      <c r="BA36" s="199"/>
      <c r="BB36" s="36">
        <f t="shared" si="23"/>
        <v>0.11268803089778412</v>
      </c>
      <c r="BC36" s="36">
        <f ca="1"/>
        <v>-15.624009914680952</v>
      </c>
      <c r="BD36" s="33">
        <f t="shared" ca="1" si="24"/>
        <v>40</v>
      </c>
      <c r="BE36" s="205">
        <f ca="1"/>
        <v>-1.7606389120128525E-2</v>
      </c>
      <c r="BF36" s="33">
        <f t="shared" ca="1" si="25"/>
        <v>53</v>
      </c>
      <c r="BG36" s="36">
        <f t="shared" si="26"/>
        <v>3.355718875655421E-2</v>
      </c>
      <c r="BH36" s="42">
        <f ca="1"/>
        <v>-7.1291454689034657</v>
      </c>
      <c r="BI36" s="33">
        <f t="shared" ca="1" si="27"/>
        <v>51</v>
      </c>
      <c r="BJ36" s="205">
        <f ca="1"/>
        <v>-2.3923408017292678E-3</v>
      </c>
      <c r="BK36" s="33">
        <f t="shared" ca="1" si="28"/>
        <v>61</v>
      </c>
      <c r="BL36" s="206">
        <v>29</v>
      </c>
      <c r="BM36" s="6" t="str">
        <f t="shared" ca="1" si="8"/>
        <v>aatrp</v>
      </c>
      <c r="BN36" s="42">
        <f t="shared" ca="1" si="9"/>
        <v>-0.12130322242638904</v>
      </c>
      <c r="BO36" s="6" t="str">
        <f t="shared" ca="1" si="29"/>
        <v>amorg</v>
      </c>
      <c r="BP36" s="42">
        <f t="shared" ca="1" si="30"/>
        <v>-5.9187925753367975E-2</v>
      </c>
      <c r="BQ36" s="207">
        <v>29</v>
      </c>
      <c r="BR36" s="6" t="str">
        <f t="shared" ca="1" si="31"/>
        <v>aatrp</v>
      </c>
      <c r="BS36" s="6" t="str">
        <f ca="1">VLOOKUP(BR36,Notes!$A$12:$B$206,2,0)</f>
        <v>Air transport</v>
      </c>
      <c r="BT36" s="42">
        <f t="shared" ca="1" si="10"/>
        <v>-20.244995787635464</v>
      </c>
      <c r="BU36" s="207">
        <v>29</v>
      </c>
      <c r="BV36" s="6" t="str">
        <f t="shared" ca="1" si="11"/>
        <v>aglss</v>
      </c>
      <c r="BW36" s="6" t="str">
        <f ca="1">VLOOKUP(BV36,Notes!$A$12:$B$206,2,0)</f>
        <v>Glass</v>
      </c>
      <c r="BX36" s="42">
        <f t="shared" ca="1" si="12"/>
        <v>-12.565109855467414</v>
      </c>
    </row>
    <row r="37" spans="1:76" hidden="1" outlineLevel="1" x14ac:dyDescent="0.2">
      <c r="A37" s="23" t="s">
        <v>31</v>
      </c>
      <c r="B37" s="23" t="str">
        <f>VLOOKUP(A37,Notes!$A$12:$B$206,2,0)</f>
        <v>Medical, precision, optical instruments, watches and clocks</v>
      </c>
      <c r="C37" s="24">
        <f>SUM('SAM and Preps'!FS37:GG37)</f>
        <v>0</v>
      </c>
      <c r="D37" s="24">
        <f>'SAM and Preps'!GH37</f>
        <v>0</v>
      </c>
      <c r="E37" s="24">
        <f>'SAM and Preps'!GM37</f>
        <v>0</v>
      </c>
      <c r="F37" s="24">
        <f>'SAM and Preps'!GO37</f>
        <v>0</v>
      </c>
      <c r="G37" s="24">
        <v>0</v>
      </c>
      <c r="H37" s="25">
        <f>SUM('SAM and Preps'!AF$175:AF$179)</f>
        <v>3260.801567941734</v>
      </c>
      <c r="I37" s="24">
        <f>IFERROR(VLOOKUP($A37,Employment!$A$5:$F$66,3,0),0)</f>
        <v>0</v>
      </c>
      <c r="J37" s="24">
        <f>IFERROR(VLOOKUP($A37,Employment!$A$5:$F$66,4,0),0)</f>
        <v>2.2697851269483444</v>
      </c>
      <c r="K37" s="24">
        <f>IFERROR(VLOOKUP($A37,Employment!$A$5:$F$66,5,0),0)</f>
        <v>5.5713493185770391</v>
      </c>
      <c r="L37" s="24">
        <f>IFERROR(VLOOKUP($A37,Employment!$A$5:$F$66,6,0),0)</f>
        <v>10.952386078016385</v>
      </c>
      <c r="M37" s="24">
        <f t="shared" si="0"/>
        <v>18.793520523541769</v>
      </c>
      <c r="N37" s="25">
        <v>9581.4940664632486</v>
      </c>
      <c r="O37" s="26">
        <v>0</v>
      </c>
      <c r="P37" s="27">
        <v>0</v>
      </c>
      <c r="Q37" s="28">
        <f ca="1"/>
        <v>-1808.9486743608227</v>
      </c>
      <c r="R37" s="28">
        <v>0</v>
      </c>
      <c r="S37" s="28"/>
      <c r="T37" s="35" t="e">
        <f ca="1"/>
        <v>#DIV/0!</v>
      </c>
      <c r="U37" s="30">
        <f ca="1"/>
        <v>-18.879609607988282</v>
      </c>
      <c r="V37" s="31">
        <v>0</v>
      </c>
      <c r="W37" s="32">
        <f ca="1"/>
        <v>-18.879609607988282</v>
      </c>
      <c r="X37" s="28">
        <f ca="1"/>
        <v>-1599.638754991078</v>
      </c>
      <c r="Y37" s="28">
        <f t="shared" ca="1" si="32"/>
        <v>-209.30991936974465</v>
      </c>
      <c r="Z37" s="33">
        <f t="shared" ca="1" si="13"/>
        <v>41</v>
      </c>
      <c r="AA37" s="33">
        <f t="shared" ca="1" si="14"/>
        <v>60</v>
      </c>
      <c r="AB37" s="33">
        <f t="shared" ca="1" si="1"/>
        <v>54</v>
      </c>
      <c r="AC37" s="21">
        <v>30</v>
      </c>
      <c r="AD37" s="6" t="str">
        <f t="shared" ca="1" si="15"/>
        <v>anfme</v>
      </c>
      <c r="AE37" s="6">
        <f t="shared" ca="1" si="16"/>
        <v>-3040.6862916343598</v>
      </c>
      <c r="AF37" s="6" t="str">
        <f t="shared" ca="1" si="2"/>
        <v>aheal</v>
      </c>
      <c r="AG37" s="6">
        <f t="shared" ca="1" si="3"/>
        <v>-7489.3606578898089</v>
      </c>
      <c r="AH37" s="6" t="str">
        <f t="shared" ca="1" si="4"/>
        <v>ainsp</v>
      </c>
      <c r="AI37" s="6">
        <f t="shared" ca="1" si="5"/>
        <v>-12590.330654250858</v>
      </c>
      <c r="AJ37" s="17"/>
      <c r="AK37" s="6">
        <v>3260.8015679417335</v>
      </c>
      <c r="AL37" s="6">
        <f ca="1"/>
        <v>-544.3936534566634</v>
      </c>
      <c r="AM37" s="6">
        <f t="shared" ca="1" si="17"/>
        <v>-71.232952661896775</v>
      </c>
      <c r="AN37" s="6">
        <f ca="1"/>
        <v>-615.62660611856018</v>
      </c>
      <c r="AO37" s="33">
        <f t="shared" ca="1" si="18"/>
        <v>54</v>
      </c>
      <c r="AP37" s="34">
        <f ca="1"/>
        <v>0</v>
      </c>
      <c r="AQ37" s="34">
        <f ca="1"/>
        <v>-0.10713164272700718</v>
      </c>
      <c r="AR37" s="34">
        <f ca="1"/>
        <v>-0.51540601060988356</v>
      </c>
      <c r="AS37" s="34">
        <f ca="1"/>
        <v>-0.97185083511590165</v>
      </c>
      <c r="AT37" s="34">
        <f t="shared" ca="1" si="19"/>
        <v>-1.5943884884527924</v>
      </c>
      <c r="AU37" s="33">
        <f t="shared" ca="1" si="20"/>
        <v>57</v>
      </c>
      <c r="AV37" s="21">
        <v>30</v>
      </c>
      <c r="AW37" s="6" t="str">
        <f t="shared" ca="1" si="6"/>
        <v>abisc</v>
      </c>
      <c r="AX37" s="6">
        <f t="shared" ca="1" si="21"/>
        <v>-4100.2914983087403</v>
      </c>
      <c r="AY37" s="6" t="str">
        <f t="shared" ca="1" si="7"/>
        <v>awood</v>
      </c>
      <c r="AZ37" s="6">
        <f t="shared" ca="1" si="22"/>
        <v>-7.8069185678678412</v>
      </c>
      <c r="BA37" s="199"/>
      <c r="BB37" s="36">
        <f t="shared" si="23"/>
        <v>9.1764592413263887E-2</v>
      </c>
      <c r="BC37" s="36">
        <f ca="1"/>
        <v>-18.879609607988286</v>
      </c>
      <c r="BD37" s="33">
        <f t="shared" ca="1" si="24"/>
        <v>32</v>
      </c>
      <c r="BE37" s="205">
        <f ca="1"/>
        <v>-1.7324796805985858E-2</v>
      </c>
      <c r="BF37" s="33">
        <f t="shared" ca="1" si="25"/>
        <v>54</v>
      </c>
      <c r="BG37" s="36">
        <f t="shared" si="26"/>
        <v>0.1240742095698275</v>
      </c>
      <c r="BH37" s="42">
        <f ca="1"/>
        <v>-8.4837137696238241</v>
      </c>
      <c r="BI37" s="33">
        <f t="shared" ca="1" si="27"/>
        <v>46</v>
      </c>
      <c r="BJ37" s="205">
        <f ca="1"/>
        <v>-1.0526100801827375E-2</v>
      </c>
      <c r="BK37" s="33">
        <f t="shared" ca="1" si="28"/>
        <v>57</v>
      </c>
      <c r="BL37" s="206">
        <v>30</v>
      </c>
      <c r="BM37" s="6" t="str">
        <f t="shared" ca="1" si="8"/>
        <v>abisc</v>
      </c>
      <c r="BN37" s="42">
        <f t="shared" ca="1" si="9"/>
        <v>-0.11538929011107368</v>
      </c>
      <c r="BO37" s="6" t="str">
        <f t="shared" ca="1" si="29"/>
        <v>awood</v>
      </c>
      <c r="BP37" s="42">
        <f t="shared" ca="1" si="30"/>
        <v>-5.1541021772415936E-2</v>
      </c>
      <c r="BQ37" s="207">
        <v>30</v>
      </c>
      <c r="BR37" s="6" t="str">
        <f t="shared" ca="1" si="31"/>
        <v>abisc</v>
      </c>
      <c r="BS37" s="6" t="str">
        <f ca="1">VLOOKUP(BR37,Notes!$A$12:$B$206,2,0)</f>
        <v>Basic iron and steel, casting of metals</v>
      </c>
      <c r="BT37" s="42">
        <f t="shared" ca="1" si="10"/>
        <v>-20.238637712391046</v>
      </c>
      <c r="BU37" s="207">
        <v>30</v>
      </c>
      <c r="BV37" s="6" t="str">
        <f t="shared" ca="1" si="11"/>
        <v>apapr</v>
      </c>
      <c r="BW37" s="6" t="str">
        <f ca="1">VLOOKUP(BV37,Notes!$A$12:$B$206,2,0)</f>
        <v>Paper</v>
      </c>
      <c r="BX37" s="42">
        <f t="shared" ca="1" si="12"/>
        <v>-12.428367892078246</v>
      </c>
    </row>
    <row r="38" spans="1:76" hidden="1" outlineLevel="1" x14ac:dyDescent="0.2">
      <c r="A38" s="23" t="s">
        <v>32</v>
      </c>
      <c r="B38" s="23" t="str">
        <f>VLOOKUP(A38,Notes!$A$12:$B$206,2,0)</f>
        <v>Motor vehicles, trailers, parts</v>
      </c>
      <c r="C38" s="24">
        <f>SUM('SAM and Preps'!FS38:GG38)</f>
        <v>0</v>
      </c>
      <c r="D38" s="24">
        <f>'SAM and Preps'!GH38</f>
        <v>0</v>
      </c>
      <c r="E38" s="24">
        <f>'SAM and Preps'!GM38</f>
        <v>0</v>
      </c>
      <c r="F38" s="24">
        <f>'SAM and Preps'!GO38</f>
        <v>0</v>
      </c>
      <c r="G38" s="24">
        <v>0</v>
      </c>
      <c r="H38" s="25">
        <f>SUM('SAM and Preps'!AG$175:AG$179)</f>
        <v>25366.7774838148</v>
      </c>
      <c r="I38" s="24">
        <f>IFERROR(VLOOKUP($A38,Employment!$A$5:$F$66,3,0),0)</f>
        <v>4.2043662366931533</v>
      </c>
      <c r="J38" s="24">
        <f>IFERROR(VLOOKUP($A38,Employment!$A$5:$F$66,4,0),0)</f>
        <v>14.492905522190002</v>
      </c>
      <c r="K38" s="24">
        <f>IFERROR(VLOOKUP($A38,Employment!$A$5:$F$66,5,0),0)</f>
        <v>39.980361315479819</v>
      </c>
      <c r="L38" s="24">
        <f>IFERROR(VLOOKUP($A38,Employment!$A$5:$F$66,6,0),0)</f>
        <v>56.306951100581813</v>
      </c>
      <c r="M38" s="24">
        <f t="shared" si="0"/>
        <v>114.98458417494479</v>
      </c>
      <c r="N38" s="25">
        <v>187515.94255892772</v>
      </c>
      <c r="O38" s="26">
        <v>0</v>
      </c>
      <c r="P38" s="27">
        <v>0</v>
      </c>
      <c r="Q38" s="28">
        <f ca="1"/>
        <v>-53233.630447903495</v>
      </c>
      <c r="R38" s="28">
        <v>0</v>
      </c>
      <c r="S38" s="28"/>
      <c r="T38" s="35" t="e">
        <f ca="1"/>
        <v>#DIV/0!</v>
      </c>
      <c r="U38" s="30">
        <f ca="1"/>
        <v>-28.388855753517912</v>
      </c>
      <c r="V38" s="31">
        <v>0</v>
      </c>
      <c r="W38" s="32">
        <f ca="1"/>
        <v>-28.388855753517912</v>
      </c>
      <c r="X38" s="28">
        <f ca="1"/>
        <v>-39983.30221262011</v>
      </c>
      <c r="Y38" s="28">
        <f t="shared" ca="1" si="32"/>
        <v>-13250.328235283385</v>
      </c>
      <c r="Z38" s="33">
        <f t="shared" ca="1" si="13"/>
        <v>4</v>
      </c>
      <c r="AA38" s="33">
        <f t="shared" ca="1" si="14"/>
        <v>18</v>
      </c>
      <c r="AB38" s="33">
        <f t="shared" ca="1" si="1"/>
        <v>7</v>
      </c>
      <c r="AC38" s="21">
        <v>31</v>
      </c>
      <c r="AD38" s="6" t="str">
        <f t="shared" ca="1" si="15"/>
        <v>afins</v>
      </c>
      <c r="AE38" s="6">
        <f t="shared" ca="1" si="16"/>
        <v>-3039.6951791126448</v>
      </c>
      <c r="AF38" s="6" t="str">
        <f t="shared" ca="1" si="2"/>
        <v>ainsp</v>
      </c>
      <c r="AG38" s="6">
        <f t="shared" ca="1" si="3"/>
        <v>-6659.6066457552051</v>
      </c>
      <c r="AH38" s="6" t="str">
        <f t="shared" ca="1" si="4"/>
        <v>atrps</v>
      </c>
      <c r="AI38" s="6">
        <f t="shared" ca="1" si="5"/>
        <v>-12539.172030162796</v>
      </c>
      <c r="AJ38" s="17"/>
      <c r="AK38" s="6">
        <v>25366.777483814796</v>
      </c>
      <c r="AL38" s="6">
        <f ca="1"/>
        <v>-5408.8602625183321</v>
      </c>
      <c r="AM38" s="6">
        <f t="shared" ca="1" si="17"/>
        <v>-1792.4776066777113</v>
      </c>
      <c r="AN38" s="6">
        <f ca="1"/>
        <v>-7201.3378691960434</v>
      </c>
      <c r="AO38" s="33">
        <f t="shared" ca="1" si="18"/>
        <v>20</v>
      </c>
      <c r="AP38" s="34">
        <f ca="1"/>
        <v>-1.0145357463417644</v>
      </c>
      <c r="AQ38" s="34">
        <f ca="1"/>
        <v>-3.497214536709929</v>
      </c>
      <c r="AR38" s="34">
        <f ca="1"/>
        <v>-8.9664740118336059</v>
      </c>
      <c r="AS38" s="34">
        <f ca="1"/>
        <v>-11.029580397732143</v>
      </c>
      <c r="AT38" s="34">
        <f t="shared" ca="1" si="19"/>
        <v>-24.507804692617441</v>
      </c>
      <c r="AU38" s="33">
        <f t="shared" ca="1" si="20"/>
        <v>14</v>
      </c>
      <c r="AV38" s="21">
        <v>31</v>
      </c>
      <c r="AW38" s="6" t="str">
        <f t="shared" ca="1" si="6"/>
        <v>awood</v>
      </c>
      <c r="AX38" s="6">
        <f t="shared" ca="1" si="21"/>
        <v>-3944.9348707278868</v>
      </c>
      <c r="AY38" s="6" t="str">
        <f t="shared" ca="1" si="7"/>
        <v>aplas</v>
      </c>
      <c r="AZ38" s="6">
        <f t="shared" ca="1" si="22"/>
        <v>-7.0402634956281513</v>
      </c>
      <c r="BA38" s="199"/>
      <c r="BB38" s="36">
        <f t="shared" si="23"/>
        <v>0.71386496483732642</v>
      </c>
      <c r="BC38" s="36">
        <f ca="1"/>
        <v>-28.388855753517912</v>
      </c>
      <c r="BD38" s="33">
        <f t="shared" ca="1" si="24"/>
        <v>11</v>
      </c>
      <c r="BE38" s="205">
        <f ca="1"/>
        <v>-0.20265809514256997</v>
      </c>
      <c r="BF38" s="33">
        <f t="shared" ca="1" si="25"/>
        <v>20</v>
      </c>
      <c r="BG38" s="36">
        <f t="shared" si="26"/>
        <v>0.75912447464808075</v>
      </c>
      <c r="BH38" s="42">
        <f ca="1"/>
        <v>-21.313991669813515</v>
      </c>
      <c r="BI38" s="33">
        <f t="shared" ca="1" si="27"/>
        <v>6</v>
      </c>
      <c r="BJ38" s="205">
        <f ca="1"/>
        <v>-0.16179972729000752</v>
      </c>
      <c r="BK38" s="33">
        <f t="shared" ca="1" si="28"/>
        <v>14</v>
      </c>
      <c r="BL38" s="206">
        <v>31</v>
      </c>
      <c r="BM38" s="6" t="str">
        <f t="shared" ca="1" si="8"/>
        <v>awood</v>
      </c>
      <c r="BN38" s="42">
        <f t="shared" ca="1" si="9"/>
        <v>-0.1110172860772143</v>
      </c>
      <c r="BO38" s="6" t="str">
        <f t="shared" ca="1" si="29"/>
        <v>aplas</v>
      </c>
      <c r="BP38" s="42">
        <f t="shared" ca="1" si="30"/>
        <v>-4.6479589988962504E-2</v>
      </c>
      <c r="BQ38" s="207">
        <v>31</v>
      </c>
      <c r="BR38" s="6" t="str">
        <f t="shared" ca="1" si="31"/>
        <v>awood</v>
      </c>
      <c r="BS38" s="6" t="str">
        <f ca="1">VLOOKUP(BR38,Notes!$A$12:$B$206,2,0)</f>
        <v>Sawmilling, planing of wood, cork, straw</v>
      </c>
      <c r="BT38" s="42">
        <f t="shared" ca="1" si="10"/>
        <v>-19.428622266923355</v>
      </c>
      <c r="BU38" s="207">
        <v>31</v>
      </c>
      <c r="BV38" s="6" t="str">
        <f t="shared" ca="1" si="11"/>
        <v>abchm</v>
      </c>
      <c r="BW38" s="6" t="str">
        <f ca="1">VLOOKUP(BV38,Notes!$A$12:$B$206,2,0)</f>
        <v>Nuclear fuel, basic chemicals</v>
      </c>
      <c r="BX38" s="42">
        <f t="shared" ca="1" si="12"/>
        <v>-12.233834623898938</v>
      </c>
    </row>
    <row r="39" spans="1:76" hidden="1" outlineLevel="1" x14ac:dyDescent="0.2">
      <c r="A39" s="23" t="s">
        <v>33</v>
      </c>
      <c r="B39" s="23" t="str">
        <f>VLOOKUP(A39,Notes!$A$12:$B$206,2,0)</f>
        <v>Other transport equipment</v>
      </c>
      <c r="C39" s="24">
        <f>SUM('SAM and Preps'!FS39:GG39)</f>
        <v>0</v>
      </c>
      <c r="D39" s="24">
        <f>'SAM and Preps'!GH39</f>
        <v>0</v>
      </c>
      <c r="E39" s="24">
        <f>'SAM and Preps'!GM39</f>
        <v>0</v>
      </c>
      <c r="F39" s="24">
        <f>'SAM and Preps'!GO39</f>
        <v>0</v>
      </c>
      <c r="G39" s="24">
        <v>0</v>
      </c>
      <c r="H39" s="25">
        <f>SUM('SAM and Preps'!AH$175:AH$179)</f>
        <v>5628.1452329343529</v>
      </c>
      <c r="I39" s="24">
        <f>IFERROR(VLOOKUP($A39,Employment!$A$5:$F$66,3,0),0)</f>
        <v>0</v>
      </c>
      <c r="J39" s="24">
        <f>IFERROR(VLOOKUP($A39,Employment!$A$5:$F$66,4,0),0)</f>
        <v>5.6712020291374641</v>
      </c>
      <c r="K39" s="24">
        <f>IFERROR(VLOOKUP($A39,Employment!$A$5:$F$66,5,0),0)</f>
        <v>4.2698929369845384</v>
      </c>
      <c r="L39" s="24">
        <f>IFERROR(VLOOKUP($A39,Employment!$A$5:$F$66,6,0),0)</f>
        <v>6.045180079675271</v>
      </c>
      <c r="M39" s="24">
        <f t="shared" si="0"/>
        <v>15.986275045797273</v>
      </c>
      <c r="N39" s="25">
        <v>18603.957599001631</v>
      </c>
      <c r="O39" s="26">
        <v>0</v>
      </c>
      <c r="P39" s="27">
        <v>0</v>
      </c>
      <c r="Q39" s="28">
        <f ca="1"/>
        <v>-5400.1254342391585</v>
      </c>
      <c r="R39" s="28">
        <v>0</v>
      </c>
      <c r="S39" s="28"/>
      <c r="T39" s="35" t="e">
        <f ca="1"/>
        <v>#DIV/0!</v>
      </c>
      <c r="U39" s="30">
        <f ca="1"/>
        <v>-29.026756299041189</v>
      </c>
      <c r="V39" s="31">
        <v>0</v>
      </c>
      <c r="W39" s="32">
        <f ca="1"/>
        <v>-29.026756299041189</v>
      </c>
      <c r="X39" s="28">
        <f ca="1"/>
        <v>-4803.0421848672522</v>
      </c>
      <c r="Y39" s="28">
        <f t="shared" ca="1" si="32"/>
        <v>-597.08324937190628</v>
      </c>
      <c r="Z39" s="33">
        <f t="shared" ca="1" si="13"/>
        <v>26</v>
      </c>
      <c r="AA39" s="33">
        <f t="shared" ca="1" si="14"/>
        <v>54</v>
      </c>
      <c r="AB39" s="33">
        <f t="shared" ca="1" si="1"/>
        <v>44</v>
      </c>
      <c r="AC39" s="21">
        <v>32</v>
      </c>
      <c r="AD39" s="6" t="str">
        <f t="shared" ca="1" si="15"/>
        <v>aomin</v>
      </c>
      <c r="AE39" s="6">
        <f t="shared" ca="1" si="16"/>
        <v>-2869.8332436238093</v>
      </c>
      <c r="AF39" s="6" t="str">
        <f t="shared" ca="1" si="2"/>
        <v>aprnt</v>
      </c>
      <c r="AG39" s="6">
        <f t="shared" ca="1" si="3"/>
        <v>-6371.1232770282668</v>
      </c>
      <c r="AH39" s="6" t="str">
        <f t="shared" ca="1" si="4"/>
        <v>aatrp</v>
      </c>
      <c r="AI39" s="6">
        <f t="shared" ca="1" si="5"/>
        <v>-11978.750610995474</v>
      </c>
      <c r="AJ39" s="17"/>
      <c r="AK39" s="6">
        <v>5628.1452329343529</v>
      </c>
      <c r="AL39" s="6">
        <f ca="1"/>
        <v>-1453.0359377831462</v>
      </c>
      <c r="AM39" s="6">
        <f t="shared" ca="1" si="17"/>
        <v>-180.63206313681258</v>
      </c>
      <c r="AN39" s="6">
        <f ca="1"/>
        <v>-1633.6680009199588</v>
      </c>
      <c r="AO39" s="33">
        <f t="shared" ca="1" si="18"/>
        <v>44</v>
      </c>
      <c r="AP39" s="34">
        <f ca="1"/>
        <v>0</v>
      </c>
      <c r="AQ39" s="34">
        <f ca="1"/>
        <v>-1.3992410933904089</v>
      </c>
      <c r="AR39" s="34">
        <f ca="1"/>
        <v>-0.97913501946829495</v>
      </c>
      <c r="AS39" s="34">
        <f ca="1"/>
        <v>-1.2107565858002123</v>
      </c>
      <c r="AT39" s="34">
        <f t="shared" ca="1" si="19"/>
        <v>-3.5891326986589163</v>
      </c>
      <c r="AU39" s="33">
        <f t="shared" ca="1" si="20"/>
        <v>49</v>
      </c>
      <c r="AV39" s="21">
        <v>32</v>
      </c>
      <c r="AW39" s="6" t="str">
        <f t="shared" ca="1" si="6"/>
        <v>anmmi</v>
      </c>
      <c r="AX39" s="6">
        <f t="shared" ca="1" si="21"/>
        <v>-3688.7218321625883</v>
      </c>
      <c r="AY39" s="6" t="str">
        <f t="shared" ca="1" si="7"/>
        <v>aelcg</v>
      </c>
      <c r="AZ39" s="6">
        <f t="shared" ca="1" si="22"/>
        <v>-6.9707954150780429</v>
      </c>
      <c r="BA39" s="199"/>
      <c r="BB39" s="36">
        <f t="shared" si="23"/>
        <v>0.15838573509668519</v>
      </c>
      <c r="BC39" s="36">
        <f ca="1"/>
        <v>-29.026756299041192</v>
      </c>
      <c r="BD39" s="33">
        <f t="shared" ca="1" si="24"/>
        <v>9</v>
      </c>
      <c r="BE39" s="205">
        <f ca="1"/>
        <v>-4.5974241338959762E-2</v>
      </c>
      <c r="BF39" s="33">
        <f t="shared" ca="1" si="25"/>
        <v>44</v>
      </c>
      <c r="BG39" s="36">
        <f t="shared" si="26"/>
        <v>0.10554086648047317</v>
      </c>
      <c r="BH39" s="42">
        <f ca="1"/>
        <v>-22.451338341025757</v>
      </c>
      <c r="BI39" s="33">
        <f t="shared" ca="1" si="27"/>
        <v>5</v>
      </c>
      <c r="BJ39" s="205">
        <f ca="1"/>
        <v>-2.3695337021581272E-2</v>
      </c>
      <c r="BK39" s="33">
        <f t="shared" ca="1" si="28"/>
        <v>49</v>
      </c>
      <c r="BL39" s="206">
        <v>32</v>
      </c>
      <c r="BM39" s="6" t="str">
        <f t="shared" ca="1" si="8"/>
        <v>anmmi</v>
      </c>
      <c r="BN39" s="42">
        <f t="shared" ca="1" si="9"/>
        <v>-0.10380700830807391</v>
      </c>
      <c r="BO39" s="6" t="str">
        <f t="shared" ca="1" si="29"/>
        <v>aelcg</v>
      </c>
      <c r="BP39" s="42">
        <f t="shared" ca="1" si="30"/>
        <v>-4.6020963986783139E-2</v>
      </c>
      <c r="BQ39" s="207">
        <v>32</v>
      </c>
      <c r="BR39" s="6" t="str">
        <f t="shared" ca="1" si="31"/>
        <v>anmmi</v>
      </c>
      <c r="BS39" s="6" t="str">
        <f ca="1">VLOOKUP(BR39,Notes!$A$12:$B$206,2,0)</f>
        <v>Non-metallic minerals</v>
      </c>
      <c r="BT39" s="42">
        <f t="shared" ca="1" si="10"/>
        <v>-18.879609607988286</v>
      </c>
      <c r="BU39" s="207">
        <v>32</v>
      </c>
      <c r="BV39" s="6" t="str">
        <f t="shared" ca="1" si="11"/>
        <v>altrp</v>
      </c>
      <c r="BW39" s="6" t="str">
        <f ca="1">VLOOKUP(BV39,Notes!$A$12:$B$206,2,0)</f>
        <v>Land transport, transport via pipe lines</v>
      </c>
      <c r="BX39" s="42">
        <f t="shared" ca="1" si="12"/>
        <v>-11.185605521210217</v>
      </c>
    </row>
    <row r="40" spans="1:76" hidden="1" outlineLevel="1" x14ac:dyDescent="0.2">
      <c r="A40" s="23" t="s">
        <v>34</v>
      </c>
      <c r="B40" s="23" t="str">
        <f>VLOOKUP(A40,Notes!$A$12:$B$206,2,0)</f>
        <v>Furniture</v>
      </c>
      <c r="C40" s="24">
        <f>SUM('SAM and Preps'!FS40:GG40)</f>
        <v>0</v>
      </c>
      <c r="D40" s="24">
        <f>'SAM and Preps'!GH40</f>
        <v>0</v>
      </c>
      <c r="E40" s="24">
        <f>'SAM and Preps'!GM40</f>
        <v>0</v>
      </c>
      <c r="F40" s="24">
        <f>'SAM and Preps'!GO40</f>
        <v>0</v>
      </c>
      <c r="G40" s="24">
        <v>0</v>
      </c>
      <c r="H40" s="25">
        <f>SUM('SAM and Preps'!AI$175:AI$179)</f>
        <v>5033.5644922268402</v>
      </c>
      <c r="I40" s="24">
        <f>IFERROR(VLOOKUP($A40,Employment!$A$5:$F$66,3,0),0)</f>
        <v>6.8253800404976008</v>
      </c>
      <c r="J40" s="24">
        <f>IFERROR(VLOOKUP($A40,Employment!$A$5:$F$66,4,0),0)</f>
        <v>11.905696850512172</v>
      </c>
      <c r="K40" s="24">
        <f>IFERROR(VLOOKUP($A40,Employment!$A$5:$F$66,5,0),0)</f>
        <v>19.699079538594692</v>
      </c>
      <c r="L40" s="24">
        <f>IFERROR(VLOOKUP($A40,Employment!$A$5:$F$66,6,0),0)</f>
        <v>8.0568666026951004</v>
      </c>
      <c r="M40" s="24">
        <f t="shared" si="0"/>
        <v>46.487023032299568</v>
      </c>
      <c r="N40" s="25">
        <v>20697.562656987142</v>
      </c>
      <c r="O40" s="26">
        <v>0</v>
      </c>
      <c r="P40" s="27">
        <v>0</v>
      </c>
      <c r="Q40" s="28">
        <f ca="1"/>
        <v>-6595.3080606367885</v>
      </c>
      <c r="R40" s="28">
        <v>0</v>
      </c>
      <c r="S40" s="28"/>
      <c r="T40" s="35" t="e">
        <f ca="1"/>
        <v>#DIV/0!</v>
      </c>
      <c r="U40" s="30">
        <f ca="1"/>
        <v>-31.865143591727819</v>
      </c>
      <c r="V40" s="31">
        <v>0</v>
      </c>
      <c r="W40" s="32">
        <f ca="1"/>
        <v>-31.865143591727819</v>
      </c>
      <c r="X40" s="28">
        <f ca="1"/>
        <v>-5823.9435200951239</v>
      </c>
      <c r="Y40" s="28">
        <f t="shared" ca="1" si="32"/>
        <v>-771.36454054166461</v>
      </c>
      <c r="Z40" s="33">
        <f t="shared" ca="1" si="13"/>
        <v>20</v>
      </c>
      <c r="AA40" s="33">
        <f t="shared" ca="1" si="14"/>
        <v>51</v>
      </c>
      <c r="AB40" s="33">
        <f t="shared" ref="AB40:AB69" ca="1" si="33">RANK(Q40,Q$8:Q$69,1)</f>
        <v>42</v>
      </c>
      <c r="AC40" s="21">
        <v>33</v>
      </c>
      <c r="AD40" s="6" t="str">
        <f t="shared" ca="1" si="15"/>
        <v>afoot</v>
      </c>
      <c r="AE40" s="6">
        <f t="shared" ca="1" si="16"/>
        <v>-2848.3041702426644</v>
      </c>
      <c r="AF40" s="6" t="str">
        <f t="shared" ref="AF40:AF69" ca="1" si="34">INDEX($A$8:$A$69,MATCH($AC40,$AA$8:$AA$69,0),1)</f>
        <v>aplas</v>
      </c>
      <c r="AG40" s="6">
        <f t="shared" ref="AG40:AG69" ca="1" si="35">INDEX($Y$8:$Y$69,MATCH($AC40,$AA$8:$AA$69,0),1)</f>
        <v>-6297.4448202414023</v>
      </c>
      <c r="AH40" s="6" t="str">
        <f t="shared" ref="AH40:AH69" ca="1" si="36">INDEX($A$8:$A$69,MATCH($AC40,$AB$8:$AB$69,0),1)</f>
        <v>arecr</v>
      </c>
      <c r="AI40" s="6">
        <f t="shared" ref="AI40:AI69" ca="1" si="37">INDEX($Q$8:$Q$69,MATCH($AC40,$AB$8:$AB$69,0),1)</f>
        <v>-11500.051325914701</v>
      </c>
      <c r="AJ40" s="17"/>
      <c r="AK40" s="6">
        <v>5033.5644922268402</v>
      </c>
      <c r="AL40" s="6">
        <f ca="1"/>
        <v>-1416.3597807778156</v>
      </c>
      <c r="AM40" s="6">
        <f t="shared" ca="1" si="17"/>
        <v>-187.59277245249245</v>
      </c>
      <c r="AN40" s="6">
        <f ca="1"/>
        <v>-1603.952553230308</v>
      </c>
      <c r="AO40" s="33">
        <f t="shared" ca="1" si="18"/>
        <v>45</v>
      </c>
      <c r="AP40" s="34">
        <f ca="1"/>
        <v>-1.5441911769158403</v>
      </c>
      <c r="AQ40" s="34">
        <f ca="1"/>
        <v>-2.693574851878179</v>
      </c>
      <c r="AR40" s="34">
        <f ca="1"/>
        <v>-2.6363987921131868</v>
      </c>
      <c r="AS40" s="34">
        <f ca="1"/>
        <v>-2.5673321119427568</v>
      </c>
      <c r="AT40" s="34">
        <f t="shared" ca="1" si="19"/>
        <v>-9.4414969328499616</v>
      </c>
      <c r="AU40" s="33">
        <f t="shared" ca="1" si="20"/>
        <v>27</v>
      </c>
      <c r="AV40" s="21">
        <v>33</v>
      </c>
      <c r="AW40" s="6" t="str">
        <f t="shared" ref="AW40:AW69" ca="1" si="38">INDEX($A$8:$A$69,MATCH($AV40,$AO$8:$AO$69,0),1)</f>
        <v>abchm</v>
      </c>
      <c r="AX40" s="6">
        <f t="shared" ca="1" si="21"/>
        <v>-3143.6265439520271</v>
      </c>
      <c r="AY40" s="6" t="str">
        <f t="shared" ref="AY40:AY69" ca="1" si="39">INDEX($A$8:$A$69,MATCH($AV40,$AU$8:$AU$69,0),1)</f>
        <v>agold</v>
      </c>
      <c r="AZ40" s="6">
        <f t="shared" ca="1" si="22"/>
        <v>-6.7603842825109721</v>
      </c>
      <c r="BA40" s="199"/>
      <c r="BB40" s="36">
        <f t="shared" si="23"/>
        <v>0.14165320532111791</v>
      </c>
      <c r="BC40" s="36">
        <f ca="1"/>
        <v>-31.865143591727822</v>
      </c>
      <c r="BD40" s="33">
        <f t="shared" ca="1" si="24"/>
        <v>4</v>
      </c>
      <c r="BE40" s="205">
        <f ca="1"/>
        <v>-4.5137997277859263E-2</v>
      </c>
      <c r="BF40" s="33">
        <f t="shared" ca="1" si="25"/>
        <v>45</v>
      </c>
      <c r="BG40" s="36">
        <f t="shared" si="26"/>
        <v>0.30690580994454059</v>
      </c>
      <c r="BH40" s="42">
        <f ca="1"/>
        <v>-20.309962473376562</v>
      </c>
      <c r="BI40" s="33">
        <f t="shared" ca="1" si="27"/>
        <v>9</v>
      </c>
      <c r="BJ40" s="205">
        <f ca="1"/>
        <v>-6.2332454828348587E-2</v>
      </c>
      <c r="BK40" s="33">
        <f t="shared" ca="1" si="28"/>
        <v>27</v>
      </c>
      <c r="BL40" s="206">
        <v>33</v>
      </c>
      <c r="BM40" s="6" t="str">
        <f t="shared" ca="1" si="8"/>
        <v>abchm</v>
      </c>
      <c r="BN40" s="42">
        <f t="shared" ca="1" si="9"/>
        <v>-8.8467084701312884E-2</v>
      </c>
      <c r="BO40" s="6" t="str">
        <f t="shared" ca="1" si="29"/>
        <v>agold</v>
      </c>
      <c r="BP40" s="42">
        <f t="shared" ca="1" si="30"/>
        <v>-4.4631836551864874E-2</v>
      </c>
      <c r="BQ40" s="207">
        <v>33</v>
      </c>
      <c r="BR40" s="6" t="str">
        <f t="shared" ca="1" si="31"/>
        <v>abchm</v>
      </c>
      <c r="BS40" s="6" t="str">
        <f ca="1">VLOOKUP(BR40,Notes!$A$12:$B$206,2,0)</f>
        <v>Nuclear fuel, basic chemicals</v>
      </c>
      <c r="BT40" s="42">
        <f t="shared" ref="BT40:BT69" ca="1" si="40">INDEX($BC$8:$BC$69,MATCH($BQ40,$BD$8:$BD$69,0),1)</f>
        <v>-18.716433940997259</v>
      </c>
      <c r="BU40" s="207">
        <v>33</v>
      </c>
      <c r="BV40" s="6" t="str">
        <f t="shared" ref="BV40:BV69" ca="1" si="41">INDEX($A$8:$A$69,MATCH($BU40,$BI$8:$BI$69,0),1)</f>
        <v>aagri</v>
      </c>
      <c r="BW40" s="6" t="str">
        <f ca="1">VLOOKUP(BV40,Notes!$A$12:$B$206,2,0)</f>
        <v>Agriculture</v>
      </c>
      <c r="BX40" s="42">
        <f t="shared" ref="BX40:BX69" ca="1" si="42">INDEX($BH$8:$BH$69,MATCH($BU40,$BI$8:$BI$69,0),1)</f>
        <v>-10.905999458299522</v>
      </c>
    </row>
    <row r="41" spans="1:76" hidden="1" outlineLevel="1" x14ac:dyDescent="0.2">
      <c r="A41" s="23" t="s">
        <v>35</v>
      </c>
      <c r="B41" s="23" t="str">
        <f>VLOOKUP(A41,Notes!$A$12:$B$206,2,0)</f>
        <v>Manufacturing n.e.c, recycling</v>
      </c>
      <c r="C41" s="24">
        <f>SUM('SAM and Preps'!FS41:GG41)</f>
        <v>0</v>
      </c>
      <c r="D41" s="24">
        <f>'SAM and Preps'!GH41</f>
        <v>0</v>
      </c>
      <c r="E41" s="24">
        <f>'SAM and Preps'!GM41</f>
        <v>0</v>
      </c>
      <c r="F41" s="24">
        <f>'SAM and Preps'!GO41</f>
        <v>0</v>
      </c>
      <c r="G41" s="24">
        <v>0</v>
      </c>
      <c r="H41" s="25">
        <f>SUM('SAM and Preps'!AJ$175:AJ$179)</f>
        <v>20228.06235494588</v>
      </c>
      <c r="I41" s="24">
        <f>IFERROR(VLOOKUP($A41,Employment!$A$5:$F$66,3,0),0)</f>
        <v>4.2717871219333317</v>
      </c>
      <c r="J41" s="24">
        <f>IFERROR(VLOOKUP($A41,Employment!$A$5:$F$66,4,0),0)</f>
        <v>5.7694913381520596</v>
      </c>
      <c r="K41" s="24">
        <f>IFERROR(VLOOKUP($A41,Employment!$A$5:$F$66,5,0),0)</f>
        <v>10.520949062007883</v>
      </c>
      <c r="L41" s="24">
        <f>IFERROR(VLOOKUP($A41,Employment!$A$5:$F$66,6,0),0)</f>
        <v>8.6267760181303164</v>
      </c>
      <c r="M41" s="24">
        <f t="shared" si="0"/>
        <v>29.189003540223588</v>
      </c>
      <c r="N41" s="25">
        <v>51473.187532172917</v>
      </c>
      <c r="O41" s="26">
        <v>0</v>
      </c>
      <c r="P41" s="27">
        <v>0</v>
      </c>
      <c r="Q41" s="28">
        <f ca="1"/>
        <v>-11109.226636440753</v>
      </c>
      <c r="R41" s="28">
        <v>0</v>
      </c>
      <c r="S41" s="28"/>
      <c r="T41" s="35" t="e">
        <f ca="1"/>
        <v>#DIV/0!</v>
      </c>
      <c r="U41" s="30">
        <f ca="1"/>
        <v>-21.582550389942369</v>
      </c>
      <c r="V41" s="31">
        <v>0</v>
      </c>
      <c r="W41" s="32">
        <f ca="1"/>
        <v>-21.582550389942369</v>
      </c>
      <c r="X41" s="28">
        <f ca="1"/>
        <v>-6565.2165892664398</v>
      </c>
      <c r="Y41" s="28">
        <f t="shared" ca="1" si="32"/>
        <v>-4544.0100471743135</v>
      </c>
      <c r="Z41" s="33">
        <f t="shared" ca="1" si="13"/>
        <v>18</v>
      </c>
      <c r="AA41" s="33">
        <f t="shared" ref="AA41:AA69" ca="1" si="43">RANK(Y41,Y$8:Y$69,1)</f>
        <v>38</v>
      </c>
      <c r="AB41" s="33">
        <f t="shared" ca="1" si="33"/>
        <v>35</v>
      </c>
      <c r="AC41" s="21">
        <v>34</v>
      </c>
      <c r="AD41" s="6" t="str">
        <f t="shared" ca="1" si="15"/>
        <v>arsea</v>
      </c>
      <c r="AE41" s="6">
        <f t="shared" ca="1" si="16"/>
        <v>-2788.7003619458883</v>
      </c>
      <c r="AF41" s="6" t="str">
        <f t="shared" ca="1" si="34"/>
        <v>aweav</v>
      </c>
      <c r="AG41" s="6">
        <f t="shared" ca="1" si="35"/>
        <v>-5494.0537441689139</v>
      </c>
      <c r="AH41" s="6" t="str">
        <f t="shared" ca="1" si="36"/>
        <v>aochm</v>
      </c>
      <c r="AI41" s="6">
        <f t="shared" ca="1" si="37"/>
        <v>-11495.487018446842</v>
      </c>
      <c r="AJ41" s="17"/>
      <c r="AK41" s="6">
        <v>20228.06235494588</v>
      </c>
      <c r="AL41" s="6">
        <f ca="1"/>
        <v>-2580.0152838485092</v>
      </c>
      <c r="AM41" s="6">
        <f t="shared" ca="1" si="17"/>
        <v>-1785.7164668166488</v>
      </c>
      <c r="AN41" s="6">
        <f ca="1"/>
        <v>-4365.731750665158</v>
      </c>
      <c r="AO41" s="33">
        <f t="shared" ca="1" si="18"/>
        <v>28</v>
      </c>
      <c r="AP41" s="34">
        <f ca="1"/>
        <v>-0.26736857636127576</v>
      </c>
      <c r="AQ41" s="34">
        <f ca="1"/>
        <v>-0.36110897883700827</v>
      </c>
      <c r="AR41" s="34">
        <f ca="1"/>
        <v>-1.9300857628868173</v>
      </c>
      <c r="AS41" s="34">
        <f ca="1"/>
        <v>-1.3591711452325208</v>
      </c>
      <c r="AT41" s="34">
        <f t="shared" ca="1" si="19"/>
        <v>-3.9177344633176219</v>
      </c>
      <c r="AU41" s="33">
        <f t="shared" ca="1" si="20"/>
        <v>46</v>
      </c>
      <c r="AV41" s="21">
        <v>34</v>
      </c>
      <c r="AW41" s="6" t="str">
        <f t="shared" ca="1" si="38"/>
        <v>apapr</v>
      </c>
      <c r="AX41" s="6">
        <f t="shared" ca="1" si="21"/>
        <v>-2913.6862238871163</v>
      </c>
      <c r="AY41" s="6" t="str">
        <f t="shared" ca="1" si="39"/>
        <v>apost</v>
      </c>
      <c r="AZ41" s="6">
        <f t="shared" ca="1" si="22"/>
        <v>-6.4512110133726894</v>
      </c>
      <c r="BA41" s="199"/>
      <c r="BB41" s="36">
        <f t="shared" si="23"/>
        <v>0.56925263884835819</v>
      </c>
      <c r="BC41" s="36">
        <f ca="1"/>
        <v>-21.582550389942373</v>
      </c>
      <c r="BD41" s="33">
        <f t="shared" ca="1" si="24"/>
        <v>25</v>
      </c>
      <c r="BE41" s="205">
        <f ca="1"/>
        <v>-0.12285923762552357</v>
      </c>
      <c r="BF41" s="33">
        <f t="shared" ca="1" si="25"/>
        <v>28</v>
      </c>
      <c r="BG41" s="36">
        <f t="shared" si="26"/>
        <v>0.19270484941060004</v>
      </c>
      <c r="BH41" s="42">
        <f ca="1"/>
        <v>-13.421953435028472</v>
      </c>
      <c r="BI41" s="33">
        <f t="shared" ca="1" si="27"/>
        <v>26</v>
      </c>
      <c r="BJ41" s="205">
        <f ca="1"/>
        <v>-2.5864755154932476E-2</v>
      </c>
      <c r="BK41" s="33">
        <f t="shared" ca="1" si="28"/>
        <v>46</v>
      </c>
      <c r="BL41" s="206">
        <v>34</v>
      </c>
      <c r="BM41" s="6" t="str">
        <f t="shared" ca="1" si="8"/>
        <v>apapr</v>
      </c>
      <c r="BN41" s="42">
        <f t="shared" ca="1" si="9"/>
        <v>-8.1996166643134055E-2</v>
      </c>
      <c r="BO41" s="6" t="str">
        <f t="shared" ca="1" si="29"/>
        <v>apost</v>
      </c>
      <c r="BP41" s="42">
        <f t="shared" ca="1" si="30"/>
        <v>-4.2590684712304004E-2</v>
      </c>
      <c r="BQ41" s="207">
        <v>34</v>
      </c>
      <c r="BR41" s="6" t="str">
        <f t="shared" ca="1" si="31"/>
        <v>apapr</v>
      </c>
      <c r="BS41" s="6" t="str">
        <f ca="1">VLOOKUP(BR41,Notes!$A$12:$B$206,2,0)</f>
        <v>Paper</v>
      </c>
      <c r="BT41" s="42">
        <f t="shared" ca="1" si="40"/>
        <v>-18.029188615734366</v>
      </c>
      <c r="BU41" s="207">
        <v>34</v>
      </c>
      <c r="BV41" s="6" t="str">
        <f t="shared" ca="1" si="41"/>
        <v>afish</v>
      </c>
      <c r="BW41" s="6" t="str">
        <f ca="1">VLOOKUP(BV41,Notes!$A$12:$B$206,2,0)</f>
        <v>Fishing</v>
      </c>
      <c r="BX41" s="42">
        <f t="shared" ca="1" si="42"/>
        <v>-10.891712550960571</v>
      </c>
    </row>
    <row r="42" spans="1:76" hidden="1" outlineLevel="1" x14ac:dyDescent="0.2">
      <c r="A42" s="23" t="s">
        <v>36</v>
      </c>
      <c r="B42" s="23" t="str">
        <f>VLOOKUP(A42,Notes!$A$12:$B$206,2,0)</f>
        <v>Electricity, gas, steam and hot water supply</v>
      </c>
      <c r="C42" s="24">
        <f>SUM('SAM and Preps'!FS42:GG42)</f>
        <v>0</v>
      </c>
      <c r="D42" s="24">
        <f>'SAM and Preps'!GH42</f>
        <v>0</v>
      </c>
      <c r="E42" s="24">
        <f>'SAM and Preps'!GM42</f>
        <v>0</v>
      </c>
      <c r="F42" s="24">
        <f>'SAM and Preps'!GO42</f>
        <v>0</v>
      </c>
      <c r="G42" s="24">
        <v>0</v>
      </c>
      <c r="H42" s="25">
        <f>SUM('SAM and Preps'!AK$175:AK$179)</f>
        <v>107582.99406347788</v>
      </c>
      <c r="I42" s="24">
        <f>IFERROR(VLOOKUP($A42,Employment!$A$5:$F$66,3,0),0)</f>
        <v>4.9300351462803036</v>
      </c>
      <c r="J42" s="24">
        <f>IFERROR(VLOOKUP($A42,Employment!$A$5:$F$66,4,0),0)</f>
        <v>5.2284525317934341</v>
      </c>
      <c r="K42" s="24">
        <f>IFERROR(VLOOKUP($A42,Employment!$A$5:$F$66,5,0),0)</f>
        <v>16.256450979767425</v>
      </c>
      <c r="L42" s="24">
        <f>IFERROR(VLOOKUP($A42,Employment!$A$5:$F$66,6,0),0)</f>
        <v>56.942467404513685</v>
      </c>
      <c r="M42" s="24">
        <f t="shared" si="0"/>
        <v>83.357406062354841</v>
      </c>
      <c r="N42" s="25">
        <v>177694.9189887149</v>
      </c>
      <c r="O42" s="26">
        <v>0</v>
      </c>
      <c r="P42" s="27">
        <v>0</v>
      </c>
      <c r="Q42" s="28">
        <f ca="1"/>
        <v>-16032.071409335358</v>
      </c>
      <c r="R42" s="28">
        <v>0</v>
      </c>
      <c r="S42" s="28"/>
      <c r="T42" s="35" t="e">
        <f ca="1"/>
        <v>#DIV/0!</v>
      </c>
      <c r="U42" s="30">
        <f ca="1"/>
        <v>-9.0222452620344917</v>
      </c>
      <c r="V42" s="31">
        <v>0</v>
      </c>
      <c r="W42" s="32">
        <f ca="1"/>
        <v>-9.0222452620344917</v>
      </c>
      <c r="X42" s="28">
        <f ca="1"/>
        <v>-557.37851006517803</v>
      </c>
      <c r="Y42" s="28">
        <f t="shared" ca="1" si="32"/>
        <v>-15474.69289927018</v>
      </c>
      <c r="Z42" s="33">
        <f t="shared" ca="1" si="13"/>
        <v>50</v>
      </c>
      <c r="AA42" s="33">
        <f t="shared" ca="1" si="43"/>
        <v>16</v>
      </c>
      <c r="AB42" s="33">
        <f t="shared" ca="1" si="33"/>
        <v>24</v>
      </c>
      <c r="AC42" s="21">
        <v>35</v>
      </c>
      <c r="AD42" s="6" t="str">
        <f t="shared" ca="1" si="15"/>
        <v>arubb</v>
      </c>
      <c r="AE42" s="6">
        <f t="shared" ca="1" si="16"/>
        <v>-2594.116699898912</v>
      </c>
      <c r="AF42" s="6" t="str">
        <f t="shared" ca="1" si="34"/>
        <v>aemch</v>
      </c>
      <c r="AG42" s="6">
        <f t="shared" ca="1" si="35"/>
        <v>-5413.8374106530673</v>
      </c>
      <c r="AH42" s="6" t="str">
        <f t="shared" ca="1" si="36"/>
        <v>aomnf</v>
      </c>
      <c r="AI42" s="6">
        <f t="shared" ca="1" si="37"/>
        <v>-11109.226636440753</v>
      </c>
      <c r="AJ42" s="17"/>
      <c r="AK42" s="6">
        <v>107582.99406347789</v>
      </c>
      <c r="AL42" s="6">
        <f ca="1"/>
        <v>-337.45730761868572</v>
      </c>
      <c r="AM42" s="6">
        <f t="shared" ca="1" si="17"/>
        <v>-9368.9442770282967</v>
      </c>
      <c r="AN42" s="6">
        <f ca="1"/>
        <v>-9706.4015846469829</v>
      </c>
      <c r="AO42" s="33">
        <f t="shared" ca="1" si="18"/>
        <v>15</v>
      </c>
      <c r="AP42" s="34">
        <f ca="1"/>
        <v>-0.17791994496076396</v>
      </c>
      <c r="AQ42" s="34">
        <f ca="1"/>
        <v>-0.18868952433098221</v>
      </c>
      <c r="AR42" s="34">
        <f ca="1"/>
        <v>-1.4666968782970262</v>
      </c>
      <c r="AS42" s="34">
        <f ca="1"/>
        <v>-5.1374890674892706</v>
      </c>
      <c r="AT42" s="34">
        <f t="shared" ca="1" si="19"/>
        <v>-6.9707954150780429</v>
      </c>
      <c r="AU42" s="33">
        <f t="shared" ca="1" si="20"/>
        <v>32</v>
      </c>
      <c r="AV42" s="21">
        <v>35</v>
      </c>
      <c r="AW42" s="6" t="str">
        <f t="shared" ca="1" si="38"/>
        <v>arecr</v>
      </c>
      <c r="AX42" s="6">
        <f t="shared" ca="1" si="21"/>
        <v>-2895.4877886576342</v>
      </c>
      <c r="AY42" s="6" t="str">
        <f t="shared" ca="1" si="39"/>
        <v>ainsp</v>
      </c>
      <c r="AZ42" s="6">
        <f t="shared" ca="1" si="22"/>
        <v>-6.3102592338135155</v>
      </c>
      <c r="BA42" s="199"/>
      <c r="BB42" s="36">
        <f t="shared" si="23"/>
        <v>3.0275714100153559</v>
      </c>
      <c r="BC42" s="36">
        <f ca="1"/>
        <v>-9.0222452620344917</v>
      </c>
      <c r="BD42" s="33">
        <f t="shared" ca="1" si="24"/>
        <v>57</v>
      </c>
      <c r="BE42" s="205">
        <f ca="1"/>
        <v>-0.27315491809482129</v>
      </c>
      <c r="BF42" s="33">
        <f t="shared" ca="1" si="25"/>
        <v>15</v>
      </c>
      <c r="BG42" s="36">
        <f t="shared" si="26"/>
        <v>0.55032287622865805</v>
      </c>
      <c r="BH42" s="42">
        <f ca="1"/>
        <v>-8.3625387885313938</v>
      </c>
      <c r="BI42" s="33">
        <f t="shared" ca="1" si="27"/>
        <v>47</v>
      </c>
      <c r="BJ42" s="205">
        <f ca="1"/>
        <v>-4.6020963986783139E-2</v>
      </c>
      <c r="BK42" s="33">
        <f t="shared" ca="1" si="28"/>
        <v>32</v>
      </c>
      <c r="BL42" s="206">
        <v>35</v>
      </c>
      <c r="BM42" s="6" t="str">
        <f t="shared" ca="1" si="8"/>
        <v>arecr</v>
      </c>
      <c r="BN42" s="42">
        <f t="shared" ca="1" si="9"/>
        <v>-8.1484031219804146E-2</v>
      </c>
      <c r="BO42" s="6" t="str">
        <f t="shared" ca="1" si="29"/>
        <v>ainsp</v>
      </c>
      <c r="BP42" s="42">
        <f t="shared" ca="1" si="30"/>
        <v>-4.1660125660616061E-2</v>
      </c>
      <c r="BQ42" s="207">
        <v>35</v>
      </c>
      <c r="BR42" s="6" t="str">
        <f t="shared" ca="1" si="31"/>
        <v>arecr</v>
      </c>
      <c r="BS42" s="6" t="str">
        <f ca="1">VLOOKUP(BR42,Notes!$A$12:$B$206,2,0)</f>
        <v>Recreational, cultural and sporting activities</v>
      </c>
      <c r="BT42" s="42">
        <f t="shared" ca="1" si="40"/>
        <v>-17.866511243125267</v>
      </c>
      <c r="BU42" s="207">
        <v>35</v>
      </c>
      <c r="BV42" s="6" t="str">
        <f t="shared" ca="1" si="41"/>
        <v>awtrp</v>
      </c>
      <c r="BW42" s="6" t="str">
        <f ca="1">VLOOKUP(BV42,Notes!$A$12:$B$206,2,0)</f>
        <v>Water transport</v>
      </c>
      <c r="BX42" s="42">
        <f t="shared" ca="1" si="42"/>
        <v>-10.835569836601795</v>
      </c>
    </row>
    <row r="43" spans="1:76" hidden="1" outlineLevel="1" x14ac:dyDescent="0.2">
      <c r="A43" s="23" t="s">
        <v>37</v>
      </c>
      <c r="B43" s="23" t="str">
        <f>VLOOKUP(A43,Notes!$A$12:$B$206,2,0)</f>
        <v>Collection, purification and distribution of water</v>
      </c>
      <c r="C43" s="24">
        <f>SUM('SAM and Preps'!FS43:GG43)</f>
        <v>0</v>
      </c>
      <c r="D43" s="24">
        <f>'SAM and Preps'!GH43</f>
        <v>0</v>
      </c>
      <c r="E43" s="24">
        <f>'SAM and Preps'!GM43</f>
        <v>0</v>
      </c>
      <c r="F43" s="24">
        <f>'SAM and Preps'!GO43</f>
        <v>0</v>
      </c>
      <c r="G43" s="24">
        <v>0</v>
      </c>
      <c r="H43" s="25">
        <f>SUM('SAM and Preps'!AL$175:AL$179)</f>
        <v>29379.110323085428</v>
      </c>
      <c r="I43" s="24">
        <f>IFERROR(VLOOKUP($A43,Employment!$A$5:$F$66,3,0),0)</f>
        <v>7.137279511479206</v>
      </c>
      <c r="J43" s="24">
        <f>IFERROR(VLOOKUP($A43,Employment!$A$5:$F$66,4,0),0)</f>
        <v>7.0133888754565819</v>
      </c>
      <c r="K43" s="24">
        <f>IFERROR(VLOOKUP($A43,Employment!$A$5:$F$66,5,0),0)</f>
        <v>8.9357798787984493</v>
      </c>
      <c r="L43" s="24">
        <f>IFERROR(VLOOKUP($A43,Employment!$A$5:$F$66,6,0),0)</f>
        <v>10.556145671910915</v>
      </c>
      <c r="M43" s="24">
        <f t="shared" si="0"/>
        <v>33.642593937645152</v>
      </c>
      <c r="N43" s="25">
        <v>63127.991680792191</v>
      </c>
      <c r="O43" s="26">
        <v>0</v>
      </c>
      <c r="P43" s="27">
        <v>0</v>
      </c>
      <c r="Q43" s="28">
        <f ca="1"/>
        <v>-5346.1170552392541</v>
      </c>
      <c r="R43" s="28">
        <v>0</v>
      </c>
      <c r="S43" s="28"/>
      <c r="T43" s="35" t="e">
        <f ca="1"/>
        <v>#DIV/0!</v>
      </c>
      <c r="U43" s="30">
        <f ca="1"/>
        <v>-8.4686949685838098</v>
      </c>
      <c r="V43" s="31">
        <v>0</v>
      </c>
      <c r="W43" s="32">
        <f ca="1"/>
        <v>-8.4686949685838098</v>
      </c>
      <c r="X43" s="28">
        <f ca="1"/>
        <v>-82.285386856158425</v>
      </c>
      <c r="Y43" s="28">
        <f t="shared" ca="1" si="32"/>
        <v>-5263.8316683830953</v>
      </c>
      <c r="Z43" s="33">
        <f t="shared" ca="1" si="13"/>
        <v>60</v>
      </c>
      <c r="AA43" s="33">
        <f t="shared" ca="1" si="43"/>
        <v>36</v>
      </c>
      <c r="AB43" s="33">
        <f t="shared" ca="1" si="33"/>
        <v>45</v>
      </c>
      <c r="AC43" s="21">
        <v>36</v>
      </c>
      <c r="AD43" s="6" t="str">
        <f t="shared" ca="1" si="15"/>
        <v>aochm</v>
      </c>
      <c r="AE43" s="6">
        <f t="shared" ca="1" si="16"/>
        <v>-2467.7830221454201</v>
      </c>
      <c r="AF43" s="6" t="str">
        <f t="shared" ca="1" si="34"/>
        <v>awatd</v>
      </c>
      <c r="AG43" s="6">
        <f t="shared" ca="1" si="35"/>
        <v>-5263.8316683830953</v>
      </c>
      <c r="AH43" s="6" t="str">
        <f t="shared" ca="1" si="36"/>
        <v>anfme</v>
      </c>
      <c r="AI43" s="6">
        <f t="shared" ca="1" si="37"/>
        <v>-10948.545815024196</v>
      </c>
      <c r="AJ43" s="17"/>
      <c r="AK43" s="6">
        <v>29379.110323085428</v>
      </c>
      <c r="AL43" s="6">
        <f ca="1"/>
        <v>-38.294762656934012</v>
      </c>
      <c r="AM43" s="6">
        <f t="shared" ca="1" si="17"/>
        <v>-2449.7324750888884</v>
      </c>
      <c r="AN43" s="6">
        <f ca="1"/>
        <v>-2488.0272377458223</v>
      </c>
      <c r="AO43" s="33">
        <f t="shared" ca="1" si="18"/>
        <v>38</v>
      </c>
      <c r="AP43" s="34">
        <f ca="1"/>
        <v>-0.24177377235296107</v>
      </c>
      <c r="AQ43" s="34">
        <f ca="1"/>
        <v>-0.23757700432920328</v>
      </c>
      <c r="AR43" s="34">
        <f ca="1"/>
        <v>-0.75674394099952869</v>
      </c>
      <c r="AS43" s="34">
        <f ca="1"/>
        <v>-0.89396777739349731</v>
      </c>
      <c r="AT43" s="34">
        <f t="shared" ca="1" si="19"/>
        <v>-2.1300624950751903</v>
      </c>
      <c r="AU43" s="33">
        <f t="shared" ca="1" si="20"/>
        <v>54</v>
      </c>
      <c r="AV43" s="21">
        <v>36</v>
      </c>
      <c r="AW43" s="6" t="str">
        <f t="shared" ca="1" si="38"/>
        <v>aplas</v>
      </c>
      <c r="AX43" s="6">
        <f t="shared" ca="1" si="21"/>
        <v>-2563.1225001223738</v>
      </c>
      <c r="AY43" s="6" t="str">
        <f t="shared" ca="1" si="39"/>
        <v>apapr</v>
      </c>
      <c r="AZ43" s="6">
        <f t="shared" ca="1" si="22"/>
        <v>-6.1470355138429973</v>
      </c>
      <c r="BA43" s="199"/>
      <c r="BB43" s="36">
        <f t="shared" si="23"/>
        <v>0.82677894624663684</v>
      </c>
      <c r="BC43" s="36">
        <f ca="1"/>
        <v>-8.4686949685838098</v>
      </c>
      <c r="BD43" s="33">
        <f t="shared" ca="1" si="24"/>
        <v>58</v>
      </c>
      <c r="BE43" s="205">
        <f ca="1"/>
        <v>-7.001738702209917E-2</v>
      </c>
      <c r="BF43" s="33">
        <f t="shared" ca="1" si="25"/>
        <v>38</v>
      </c>
      <c r="BG43" s="36">
        <f t="shared" si="26"/>
        <v>0.22210730796623193</v>
      </c>
      <c r="BH43" s="42">
        <f ca="1"/>
        <v>-6.3314454855150402</v>
      </c>
      <c r="BI43" s="33">
        <f t="shared" ca="1" si="27"/>
        <v>54</v>
      </c>
      <c r="BJ43" s="205">
        <f ca="1"/>
        <v>-1.4062603123226977E-2</v>
      </c>
      <c r="BK43" s="33">
        <f t="shared" ca="1" si="28"/>
        <v>54</v>
      </c>
      <c r="BL43" s="206">
        <v>36</v>
      </c>
      <c r="BM43" s="6" t="str">
        <f t="shared" ca="1" si="8"/>
        <v>aplas</v>
      </c>
      <c r="BN43" s="42">
        <f t="shared" ca="1" si="9"/>
        <v>-7.2130697507441319E-2</v>
      </c>
      <c r="BO43" s="6" t="str">
        <f t="shared" ca="1" si="29"/>
        <v>apapr</v>
      </c>
      <c r="BP43" s="42">
        <f t="shared" ca="1" si="30"/>
        <v>-4.0582527984703222E-2</v>
      </c>
      <c r="BQ43" s="207">
        <v>36</v>
      </c>
      <c r="BR43" s="6" t="str">
        <f t="shared" ca="1" si="31"/>
        <v>aplas</v>
      </c>
      <c r="BS43" s="6" t="str">
        <f ca="1">VLOOKUP(BR43,Notes!$A$12:$B$206,2,0)</f>
        <v>Plastic</v>
      </c>
      <c r="BT43" s="42">
        <f t="shared" ca="1" si="40"/>
        <v>-16.072144665740979</v>
      </c>
      <c r="BU43" s="207">
        <v>36</v>
      </c>
      <c r="BV43" s="6" t="str">
        <f t="shared" ca="1" si="41"/>
        <v>amorg</v>
      </c>
      <c r="BW43" s="6" t="str">
        <f ca="1">VLOOKUP(BV43,Notes!$A$12:$B$206,2,0)</f>
        <v>Activities of membership organisations</v>
      </c>
      <c r="BX43" s="42">
        <f t="shared" ca="1" si="42"/>
        <v>-10.812751728102478</v>
      </c>
    </row>
    <row r="44" spans="1:76" hidden="1" outlineLevel="1" x14ac:dyDescent="0.2">
      <c r="A44" s="23" t="s">
        <v>38</v>
      </c>
      <c r="B44" s="23" t="str">
        <f>VLOOKUP(A44,Notes!$A$12:$B$206,2,0)</f>
        <v>Construction</v>
      </c>
      <c r="C44" s="24">
        <f>SUM('SAM and Preps'!FS44:GG44)</f>
        <v>0</v>
      </c>
      <c r="D44" s="24">
        <f>'SAM and Preps'!GH44</f>
        <v>0</v>
      </c>
      <c r="E44" s="24">
        <f>'SAM and Preps'!GM44</f>
        <v>0</v>
      </c>
      <c r="F44" s="24">
        <f>'SAM and Preps'!GO44</f>
        <v>0</v>
      </c>
      <c r="G44" s="24">
        <v>0</v>
      </c>
      <c r="H44" s="25">
        <f>SUM('SAM and Preps'!AM$175:AM$179)</f>
        <v>122309.64918933986</v>
      </c>
      <c r="I44" s="24">
        <f>IFERROR(VLOOKUP($A44,Employment!$A$5:$F$66,3,0),0)</f>
        <v>261.49313816107411</v>
      </c>
      <c r="J44" s="24">
        <f>IFERROR(VLOOKUP($A44,Employment!$A$5:$F$66,4,0),0)</f>
        <v>321.91043429327249</v>
      </c>
      <c r="K44" s="24">
        <f>IFERROR(VLOOKUP($A44,Employment!$A$5:$F$66,5,0),0)</f>
        <v>384.08457367891026</v>
      </c>
      <c r="L44" s="24">
        <f>IFERROR(VLOOKUP($A44,Employment!$A$5:$F$66,6,0),0)</f>
        <v>281.51185386674308</v>
      </c>
      <c r="M44" s="24">
        <f t="shared" si="0"/>
        <v>1249</v>
      </c>
      <c r="N44" s="25">
        <v>409535.17147224495</v>
      </c>
      <c r="O44" s="26">
        <v>0</v>
      </c>
      <c r="P44" s="27">
        <v>0</v>
      </c>
      <c r="Q44" s="28">
        <f ca="1"/>
        <v>-133212.669213446</v>
      </c>
      <c r="R44" s="28">
        <v>0</v>
      </c>
      <c r="S44" s="28"/>
      <c r="T44" s="35" t="e">
        <f ca="1"/>
        <v>#DIV/0!</v>
      </c>
      <c r="U44" s="30">
        <f ca="1"/>
        <v>-32.527772580449565</v>
      </c>
      <c r="V44" s="31">
        <v>0</v>
      </c>
      <c r="W44" s="32">
        <f ca="1"/>
        <v>-32.527772580449565</v>
      </c>
      <c r="X44" s="28">
        <f ca="1"/>
        <v>-111622.99204086444</v>
      </c>
      <c r="Y44" s="28">
        <f t="shared" ca="1" si="32"/>
        <v>-21589.677172581563</v>
      </c>
      <c r="Z44" s="33">
        <f t="shared" ca="1" si="13"/>
        <v>1</v>
      </c>
      <c r="AA44" s="33">
        <f t="shared" ca="1" si="43"/>
        <v>10</v>
      </c>
      <c r="AB44" s="33">
        <f t="shared" ca="1" si="33"/>
        <v>1</v>
      </c>
      <c r="AC44" s="21">
        <v>37</v>
      </c>
      <c r="AD44" s="6" t="str">
        <f t="shared" ca="1" si="15"/>
        <v>amtvs</v>
      </c>
      <c r="AE44" s="6">
        <f t="shared" ca="1" si="16"/>
        <v>-2390.8951251361168</v>
      </c>
      <c r="AF44" s="6" t="str">
        <f t="shared" ca="1" si="34"/>
        <v>amach</v>
      </c>
      <c r="AG44" s="6">
        <f t="shared" ca="1" si="35"/>
        <v>-4817.1808195448393</v>
      </c>
      <c r="AH44" s="6" t="str">
        <f t="shared" ca="1" si="36"/>
        <v>awood</v>
      </c>
      <c r="AI44" s="6">
        <f t="shared" ca="1" si="37"/>
        <v>-10346.846295977879</v>
      </c>
      <c r="AJ44" s="17"/>
      <c r="AK44" s="6">
        <v>122309.64918933986</v>
      </c>
      <c r="AL44" s="6">
        <f ca="1"/>
        <v>-33336.743579074668</v>
      </c>
      <c r="AM44" s="6">
        <f t="shared" ca="1" si="17"/>
        <v>-6447.8609531794791</v>
      </c>
      <c r="AN44" s="6">
        <f ca="1"/>
        <v>-39784.604532254147</v>
      </c>
      <c r="AO44" s="33">
        <f t="shared" ca="1" si="18"/>
        <v>3</v>
      </c>
      <c r="AP44" s="34">
        <f ca="1"/>
        <v>-84.2073143615698</v>
      </c>
      <c r="AQ44" s="34">
        <f ca="1"/>
        <v>-103.66319103985667</v>
      </c>
      <c r="AR44" s="34">
        <f ca="1"/>
        <v>-124.93415664286518</v>
      </c>
      <c r="AS44" s="34">
        <f ca="1"/>
        <v>-91.569535612781706</v>
      </c>
      <c r="AT44" s="34">
        <f t="shared" ca="1" si="19"/>
        <v>-404.37419765707335</v>
      </c>
      <c r="AU44" s="33">
        <f t="shared" ca="1" si="20"/>
        <v>1</v>
      </c>
      <c r="AV44" s="21">
        <v>37</v>
      </c>
      <c r="AW44" s="6" t="str">
        <f t="shared" ca="1" si="38"/>
        <v>aochm</v>
      </c>
      <c r="AX44" s="6">
        <f t="shared" ca="1" si="21"/>
        <v>-2518.0757784345919</v>
      </c>
      <c r="AY44" s="6" t="str">
        <f t="shared" ca="1" si="39"/>
        <v>afore</v>
      </c>
      <c r="AZ44" s="6">
        <f t="shared" ca="1" si="22"/>
        <v>-5.3608436113424442</v>
      </c>
      <c r="BA44" s="199"/>
      <c r="BB44" s="36">
        <f t="shared" si="23"/>
        <v>3.4420049402618593</v>
      </c>
      <c r="BC44" s="36">
        <f ca="1"/>
        <v>-32.527772580449565</v>
      </c>
      <c r="BD44" s="33">
        <f t="shared" ca="1" si="24"/>
        <v>3</v>
      </c>
      <c r="BE44" s="205">
        <f ca="1"/>
        <v>-1.1196075391762164</v>
      </c>
      <c r="BF44" s="33">
        <f t="shared" ca="1" si="25"/>
        <v>3</v>
      </c>
      <c r="BG44" s="36">
        <f t="shared" si="26"/>
        <v>8.2458572654651086</v>
      </c>
      <c r="BH44" s="42">
        <f ca="1"/>
        <v>-32.375836481751271</v>
      </c>
      <c r="BI44" s="33">
        <f t="shared" ca="1" si="27"/>
        <v>1</v>
      </c>
      <c r="BJ44" s="205">
        <f ca="1"/>
        <v>-2.6696652647855905</v>
      </c>
      <c r="BK44" s="33">
        <f t="shared" ca="1" si="28"/>
        <v>1</v>
      </c>
      <c r="BL44" s="206">
        <v>37</v>
      </c>
      <c r="BM44" s="6" t="str">
        <f t="shared" ca="1" si="8"/>
        <v>aochm</v>
      </c>
      <c r="BN44" s="42">
        <f t="shared" ca="1" si="9"/>
        <v>-7.0863004895945714E-2</v>
      </c>
      <c r="BO44" s="6" t="str">
        <f t="shared" ca="1" si="29"/>
        <v>afore</v>
      </c>
      <c r="BP44" s="42">
        <f t="shared" ca="1" si="30"/>
        <v>-3.5392114685036273E-2</v>
      </c>
      <c r="BQ44" s="207">
        <v>37</v>
      </c>
      <c r="BR44" s="6" t="str">
        <f t="shared" ca="1" si="31"/>
        <v>aochm</v>
      </c>
      <c r="BS44" s="6" t="str">
        <f ca="1">VLOOKUP(BR44,Notes!$A$12:$B$206,2,0)</f>
        <v>Other chemical products, man-made fibres</v>
      </c>
      <c r="BT44" s="42">
        <f t="shared" ca="1" si="40"/>
        <v>-15.914607412106024</v>
      </c>
      <c r="BU44" s="207">
        <v>37</v>
      </c>
      <c r="BV44" s="6" t="str">
        <f t="shared" ca="1" si="41"/>
        <v>aprnt</v>
      </c>
      <c r="BW44" s="6" t="str">
        <f ca="1">VLOOKUP(BV44,Notes!$A$12:$B$206,2,0)</f>
        <v>Publishing, printing, recorded media</v>
      </c>
      <c r="BX44" s="42">
        <f t="shared" ca="1" si="42"/>
        <v>-10.426371445674407</v>
      </c>
    </row>
    <row r="45" spans="1:76" hidden="1" outlineLevel="1" x14ac:dyDescent="0.2">
      <c r="A45" s="23" t="s">
        <v>265</v>
      </c>
      <c r="B45" s="23" t="str">
        <f>VLOOKUP(A45,Notes!$A$12:$B$206,2,0)</f>
        <v>Wholesale trade, commission trade</v>
      </c>
      <c r="C45" s="24">
        <f>SUM('SAM and Preps'!FS45:GG45)</f>
        <v>0</v>
      </c>
      <c r="D45" s="24">
        <f>'SAM and Preps'!GH45</f>
        <v>0</v>
      </c>
      <c r="E45" s="24">
        <f>'SAM and Preps'!GM45</f>
        <v>0</v>
      </c>
      <c r="F45" s="24">
        <f>'SAM and Preps'!GO45</f>
        <v>0</v>
      </c>
      <c r="G45" s="24">
        <v>0</v>
      </c>
      <c r="H45" s="25">
        <f>SUM('SAM and Preps'!AN$175:AN$179)</f>
        <v>174356.36692392637</v>
      </c>
      <c r="I45" s="24">
        <f>IFERROR(VLOOKUP($A45,Employment!$A$5:$F$66,3,0),0)</f>
        <v>20.439445983042759</v>
      </c>
      <c r="J45" s="24">
        <f>IFERROR(VLOOKUP($A45,Employment!$A$5:$F$66,4,0),0)</f>
        <v>30.629175003781022</v>
      </c>
      <c r="K45" s="24">
        <f>IFERROR(VLOOKUP($A45,Employment!$A$5:$F$66,5,0),0)</f>
        <v>64.204181836125059</v>
      </c>
      <c r="L45" s="24">
        <f>IFERROR(VLOOKUP($A45,Employment!$A$5:$F$66,6,0),0)</f>
        <v>78.138370131050195</v>
      </c>
      <c r="M45" s="24">
        <f t="shared" si="0"/>
        <v>193.41117295399903</v>
      </c>
      <c r="N45" s="25">
        <v>339975.7668392809</v>
      </c>
      <c r="O45" s="26">
        <v>0</v>
      </c>
      <c r="P45" s="27">
        <v>0</v>
      </c>
      <c r="Q45" s="28">
        <f ca="1"/>
        <v>-68828.079675593792</v>
      </c>
      <c r="R45" s="28">
        <f>-90%*N45</f>
        <v>-305978.19015535282</v>
      </c>
      <c r="S45" s="28"/>
      <c r="T45" s="35" t="e">
        <f ca="1"/>
        <v>#DIV/0!</v>
      </c>
      <c r="U45" s="30">
        <f ca="1"/>
        <v>-20.244995787635467</v>
      </c>
      <c r="V45" s="31">
        <v>0</v>
      </c>
      <c r="W45" s="32">
        <f ca="1"/>
        <v>-20.244995787635467</v>
      </c>
      <c r="X45" s="28">
        <f ca="1"/>
        <v>-416.86936182942304</v>
      </c>
      <c r="Y45" s="28">
        <f t="shared" ca="1" si="32"/>
        <v>-68411.210313764372</v>
      </c>
      <c r="Z45" s="33">
        <f t="shared" ca="1" si="13"/>
        <v>53</v>
      </c>
      <c r="AA45" s="33">
        <f t="shared" ca="1" si="43"/>
        <v>1</v>
      </c>
      <c r="AB45" s="33">
        <f t="shared" ca="1" si="33"/>
        <v>4</v>
      </c>
      <c r="AC45" s="21">
        <v>38</v>
      </c>
      <c r="AD45" s="6" t="str">
        <f t="shared" ca="1" si="15"/>
        <v>awood</v>
      </c>
      <c r="AE45" s="6">
        <f t="shared" ca="1" si="16"/>
        <v>-2081.5822111431062</v>
      </c>
      <c r="AF45" s="6" t="str">
        <f t="shared" ca="1" si="34"/>
        <v>aomnf</v>
      </c>
      <c r="AG45" s="6">
        <f t="shared" ca="1" si="35"/>
        <v>-4544.0100471743135</v>
      </c>
      <c r="AH45" s="6" t="str">
        <f t="shared" ca="1" si="36"/>
        <v>agold</v>
      </c>
      <c r="AI45" s="6">
        <f t="shared" ca="1" si="37"/>
        <v>-8820.3193632109414</v>
      </c>
      <c r="AJ45" s="17"/>
      <c r="AK45" s="6">
        <v>174356.36692392637</v>
      </c>
      <c r="AL45" s="6">
        <f ca="1"/>
        <v>-213.79120072647481</v>
      </c>
      <c r="AM45" s="6">
        <f t="shared" ca="1" si="17"/>
        <v>-35084.647938496651</v>
      </c>
      <c r="AN45" s="6">
        <f ca="1"/>
        <v>-35298.439139223126</v>
      </c>
      <c r="AO45" s="33">
        <f t="shared" ca="1" si="18"/>
        <v>4</v>
      </c>
      <c r="AP45" s="34">
        <f ca="1"/>
        <v>-1.4896673921818917</v>
      </c>
      <c r="AQ45" s="34">
        <f ca="1"/>
        <v>-2.2323150681490667</v>
      </c>
      <c r="AR45" s="34">
        <f ca="1"/>
        <v>-6.889010971350948</v>
      </c>
      <c r="AS45" s="34">
        <f ca="1"/>
        <v>-8.3841281630258049</v>
      </c>
      <c r="AT45" s="34">
        <f t="shared" ca="1" si="19"/>
        <v>-18.995121594707712</v>
      </c>
      <c r="AU45" s="33">
        <f t="shared" ca="1" si="20"/>
        <v>17</v>
      </c>
      <c r="AV45" s="21">
        <v>38</v>
      </c>
      <c r="AW45" s="6" t="str">
        <f t="shared" ca="1" si="38"/>
        <v>awatd</v>
      </c>
      <c r="AX45" s="6">
        <f t="shared" ca="1" si="21"/>
        <v>-2488.0272377458223</v>
      </c>
      <c r="AY45" s="6" t="str">
        <f t="shared" ca="1" si="39"/>
        <v>apetr</v>
      </c>
      <c r="AZ45" s="6">
        <f t="shared" ca="1" si="22"/>
        <v>-5.3078995247025897</v>
      </c>
      <c r="BA45" s="199"/>
      <c r="BB45" s="36">
        <f t="shared" si="23"/>
        <v>4.9066895399988608</v>
      </c>
      <c r="BC45" s="36">
        <f ca="1"/>
        <v>-20.244995787635464</v>
      </c>
      <c r="BD45" s="33">
        <f t="shared" ca="1" si="24"/>
        <v>29</v>
      </c>
      <c r="BE45" s="205">
        <f ca="1"/>
        <v>-0.99335909068511929</v>
      </c>
      <c r="BF45" s="33">
        <f t="shared" ca="1" si="25"/>
        <v>4</v>
      </c>
      <c r="BG45" s="36">
        <f t="shared" si="26"/>
        <v>1.276894255984677</v>
      </c>
      <c r="BH45" s="42">
        <f ca="1"/>
        <v>-9.8211087315134158</v>
      </c>
      <c r="BI45" s="33">
        <f t="shared" ca="1" si="27"/>
        <v>40</v>
      </c>
      <c r="BJ45" s="205">
        <f ca="1"/>
        <v>-0.12540517326670439</v>
      </c>
      <c r="BK45" s="33">
        <f t="shared" ca="1" si="28"/>
        <v>17</v>
      </c>
      <c r="BL45" s="206">
        <v>38</v>
      </c>
      <c r="BM45" s="6" t="str">
        <f t="shared" ca="1" si="8"/>
        <v>awatd</v>
      </c>
      <c r="BN45" s="42">
        <f t="shared" ca="1" si="9"/>
        <v>-7.001738702209917E-2</v>
      </c>
      <c r="BO45" s="6" t="str">
        <f t="shared" ca="1" si="29"/>
        <v>apetr</v>
      </c>
      <c r="BP45" s="42">
        <f t="shared" ca="1" si="30"/>
        <v>-3.5042579551743509E-2</v>
      </c>
      <c r="BQ45" s="207">
        <v>38</v>
      </c>
      <c r="BR45" s="6" t="str">
        <f t="shared" ca="1" si="31"/>
        <v>awatd</v>
      </c>
      <c r="BS45" s="6" t="str">
        <f ca="1">VLOOKUP(BR45,Notes!$A$12:$B$206,2,0)</f>
        <v>Collection, purification and distribution of water</v>
      </c>
      <c r="BT45" s="42">
        <f t="shared" ca="1" si="40"/>
        <v>-15.740488156177042</v>
      </c>
      <c r="BU45" s="207">
        <v>38</v>
      </c>
      <c r="BV45" s="6" t="str">
        <f t="shared" ca="1" si="41"/>
        <v>aofin</v>
      </c>
      <c r="BW45" s="6" t="str">
        <f ca="1">VLOOKUP(BV45,Notes!$A$12:$B$206,2,0)</f>
        <v>Activities to financial intermediation</v>
      </c>
      <c r="BX45" s="42">
        <f t="shared" ca="1" si="42"/>
        <v>-10.189460152758606</v>
      </c>
    </row>
    <row r="46" spans="1:76" hidden="1" outlineLevel="1" x14ac:dyDescent="0.2">
      <c r="A46" s="23" t="s">
        <v>266</v>
      </c>
      <c r="B46" s="23" t="str">
        <f>VLOOKUP(A46,Notes!$A$12:$B$206,2,0)</f>
        <v>Retail trade</v>
      </c>
      <c r="C46" s="24">
        <f>SUM('SAM and Preps'!FS46:GG46)</f>
        <v>0</v>
      </c>
      <c r="D46" s="24">
        <f>'SAM and Preps'!GH46</f>
        <v>0</v>
      </c>
      <c r="E46" s="24">
        <f>'SAM and Preps'!GM46</f>
        <v>0</v>
      </c>
      <c r="F46" s="24">
        <f>'SAM and Preps'!GO46</f>
        <v>0</v>
      </c>
      <c r="G46" s="24">
        <v>0</v>
      </c>
      <c r="H46" s="25">
        <f>SUM('SAM and Preps'!AO$175:AO$179)</f>
        <v>141810.71158727509</v>
      </c>
      <c r="I46" s="24">
        <f>IFERROR(VLOOKUP($A46,Employment!$A$5:$F$66,3,0),0)</f>
        <v>314.53334817676284</v>
      </c>
      <c r="J46" s="24">
        <f>IFERROR(VLOOKUP($A46,Employment!$A$5:$F$66,4,0),0)</f>
        <v>489.64547147733276</v>
      </c>
      <c r="K46" s="24">
        <f>IFERROR(VLOOKUP($A46,Employment!$A$5:$F$66,5,0),0)</f>
        <v>864.65360126004271</v>
      </c>
      <c r="L46" s="24">
        <f>IFERROR(VLOOKUP($A46,Employment!$A$5:$F$66,6,0),0)</f>
        <v>697.6702936301275</v>
      </c>
      <c r="M46" s="24">
        <f t="shared" si="0"/>
        <v>2366.5027145442659</v>
      </c>
      <c r="N46" s="25">
        <v>272731.14956421324</v>
      </c>
      <c r="O46" s="26">
        <v>0</v>
      </c>
      <c r="P46" s="27">
        <v>0</v>
      </c>
      <c r="Q46" s="28">
        <f ca="1"/>
        <v>-55197.069289140483</v>
      </c>
      <c r="R46" s="28">
        <v>0</v>
      </c>
      <c r="S46" s="28"/>
      <c r="T46" s="35" t="e">
        <f ca="1"/>
        <v>#DIV/0!</v>
      </c>
      <c r="U46" s="30">
        <f ca="1"/>
        <v>-20.238637712391043</v>
      </c>
      <c r="V46" s="31">
        <v>0</v>
      </c>
      <c r="W46" s="32">
        <f ca="1"/>
        <v>-20.238637712391043</v>
      </c>
      <c r="X46" s="28">
        <f ca="1"/>
        <v>-241.87787293912766</v>
      </c>
      <c r="Y46" s="28">
        <f t="shared" ca="1" si="32"/>
        <v>-54955.191416201356</v>
      </c>
      <c r="Z46" s="33">
        <f t="shared" ca="1" si="13"/>
        <v>56</v>
      </c>
      <c r="AA46" s="33">
        <f t="shared" ca="1" si="43"/>
        <v>2</v>
      </c>
      <c r="AB46" s="33">
        <f t="shared" ca="1" si="33"/>
        <v>6</v>
      </c>
      <c r="AC46" s="21">
        <v>39</v>
      </c>
      <c r="AD46" s="6" t="str">
        <f t="shared" ca="1" si="15"/>
        <v>aweav</v>
      </c>
      <c r="AE46" s="6">
        <f t="shared" ca="1" si="16"/>
        <v>-2049.9082405344998</v>
      </c>
      <c r="AF46" s="6" t="str">
        <f t="shared" ca="1" si="34"/>
        <v>arent</v>
      </c>
      <c r="AG46" s="6">
        <f t="shared" ca="1" si="35"/>
        <v>-4451.1064841779516</v>
      </c>
      <c r="AH46" s="6" t="str">
        <f t="shared" ca="1" si="36"/>
        <v>aweav</v>
      </c>
      <c r="AI46" s="6">
        <f t="shared" ca="1" si="37"/>
        <v>-7543.9619847034137</v>
      </c>
      <c r="AJ46" s="17"/>
      <c r="AK46" s="6">
        <v>141810.71158727509</v>
      </c>
      <c r="AL46" s="6">
        <f ca="1"/>
        <v>-125.76808088669839</v>
      </c>
      <c r="AM46" s="6">
        <f t="shared" ca="1" si="17"/>
        <v>-28574.78807462566</v>
      </c>
      <c r="AN46" s="6">
        <f ca="1"/>
        <v>-28700.556155512357</v>
      </c>
      <c r="AO46" s="33">
        <f t="shared" ca="1" si="18"/>
        <v>6</v>
      </c>
      <c r="AP46" s="34">
        <f ca="1"/>
        <v>-22.916615335973479</v>
      </c>
      <c r="AQ46" s="34">
        <f ca="1"/>
        <v>-35.675126297073504</v>
      </c>
      <c r="AR46" s="34">
        <f ca="1"/>
        <v>-92.746878207866018</v>
      </c>
      <c r="AS46" s="34">
        <f ca="1"/>
        <v>-74.835450472031468</v>
      </c>
      <c r="AT46" s="34">
        <f t="shared" ca="1" si="19"/>
        <v>-226.17407031294448</v>
      </c>
      <c r="AU46" s="33">
        <f t="shared" ca="1" si="20"/>
        <v>2</v>
      </c>
      <c r="AV46" s="21">
        <v>39</v>
      </c>
      <c r="AW46" s="6" t="str">
        <f t="shared" ca="1" si="38"/>
        <v>anfme</v>
      </c>
      <c r="AX46" s="6">
        <f t="shared" ca="1" si="21"/>
        <v>-2001.1988945970231</v>
      </c>
      <c r="AY46" s="6" t="str">
        <f t="shared" ca="1" si="39"/>
        <v>aemch</v>
      </c>
      <c r="AZ46" s="6">
        <f t="shared" ca="1" si="22"/>
        <v>-5.1644035772762642</v>
      </c>
      <c r="BA46" s="199"/>
      <c r="BB46" s="36">
        <f t="shared" si="23"/>
        <v>3.9907985437014322</v>
      </c>
      <c r="BC46" s="36">
        <f ca="1"/>
        <v>-20.238637712391046</v>
      </c>
      <c r="BD46" s="33">
        <f t="shared" ca="1" si="24"/>
        <v>30</v>
      </c>
      <c r="BE46" s="205">
        <f ca="1"/>
        <v>-0.80768325909111072</v>
      </c>
      <c r="BF46" s="33">
        <f t="shared" ca="1" si="25"/>
        <v>6</v>
      </c>
      <c r="BG46" s="36">
        <f t="shared" si="26"/>
        <v>15.623573740966965</v>
      </c>
      <c r="BH46" s="42">
        <f ca="1"/>
        <v>-9.5573129463534308</v>
      </c>
      <c r="BI46" s="33">
        <f t="shared" ca="1" si="27"/>
        <v>43</v>
      </c>
      <c r="BJ46" s="205">
        <f ca="1"/>
        <v>-1.4931938358285106</v>
      </c>
      <c r="BK46" s="33">
        <f t="shared" ca="1" si="28"/>
        <v>2</v>
      </c>
      <c r="BL46" s="206">
        <v>39</v>
      </c>
      <c r="BM46" s="6" t="str">
        <f t="shared" ca="1" si="8"/>
        <v>anfme</v>
      </c>
      <c r="BN46" s="42">
        <f t="shared" ca="1" si="9"/>
        <v>-5.631719596371694E-2</v>
      </c>
      <c r="BO46" s="6" t="str">
        <f t="shared" ca="1" si="29"/>
        <v>aemch</v>
      </c>
      <c r="BP46" s="42">
        <f t="shared" ca="1" si="30"/>
        <v>-3.4095223986771395E-2</v>
      </c>
      <c r="BQ46" s="207">
        <v>39</v>
      </c>
      <c r="BR46" s="6" t="str">
        <f t="shared" ca="1" si="31"/>
        <v>anfme</v>
      </c>
      <c r="BS46" s="6" t="str">
        <f ca="1">VLOOKUP(BR46,Notes!$A$12:$B$206,2,0)</f>
        <v>Basic precious and non-ferrous metals</v>
      </c>
      <c r="BT46" s="42">
        <f t="shared" ca="1" si="40"/>
        <v>-15.647772932203987</v>
      </c>
      <c r="BU46" s="207">
        <v>39</v>
      </c>
      <c r="BV46" s="6" t="str">
        <f t="shared" ca="1" si="41"/>
        <v>afood</v>
      </c>
      <c r="BW46" s="6" t="str">
        <f ca="1">VLOOKUP(BV46,Notes!$A$12:$B$206,2,0)</f>
        <v>Food</v>
      </c>
      <c r="BX46" s="42">
        <f t="shared" ca="1" si="42"/>
        <v>-10.123352441677822</v>
      </c>
    </row>
    <row r="47" spans="1:76" hidden="1" outlineLevel="1" x14ac:dyDescent="0.2">
      <c r="A47" s="23" t="s">
        <v>267</v>
      </c>
      <c r="B47" s="23" t="str">
        <f>VLOOKUP(A47,Notes!$A$12:$B$206,2,0)</f>
        <v>Sale, maintenance, repair of motor vehicles</v>
      </c>
      <c r="C47" s="24">
        <f>SUM('SAM and Preps'!FS47:GG47)</f>
        <v>0</v>
      </c>
      <c r="D47" s="24">
        <f>'SAM and Preps'!GH47</f>
        <v>0</v>
      </c>
      <c r="E47" s="24">
        <f>'SAM and Preps'!GM47</f>
        <v>0</v>
      </c>
      <c r="F47" s="24">
        <f>'SAM and Preps'!GO47</f>
        <v>0</v>
      </c>
      <c r="G47" s="24">
        <v>0</v>
      </c>
      <c r="H47" s="25">
        <f>SUM('SAM and Preps'!AP$175:AP$179)</f>
        <v>76754.463258311487</v>
      </c>
      <c r="I47" s="24">
        <f>IFERROR(VLOOKUP($A47,Employment!$A$5:$F$66,3,0),0)</f>
        <v>47.06972460802487</v>
      </c>
      <c r="J47" s="24">
        <f>IFERROR(VLOOKUP($A47,Employment!$A$5:$F$66,4,0),0)</f>
        <v>126.43467047703487</v>
      </c>
      <c r="K47" s="24">
        <f>IFERROR(VLOOKUP($A47,Employment!$A$5:$F$66,5,0),0)</f>
        <v>252.33856970235286</v>
      </c>
      <c r="L47" s="24">
        <f>IFERROR(VLOOKUP($A47,Employment!$A$5:$F$66,6,0),0)</f>
        <v>216.24314771432228</v>
      </c>
      <c r="M47" s="24">
        <f t="shared" si="0"/>
        <v>642.08611250173487</v>
      </c>
      <c r="N47" s="25">
        <v>135931.49958819637</v>
      </c>
      <c r="O47" s="26">
        <v>0</v>
      </c>
      <c r="P47" s="27">
        <v>0</v>
      </c>
      <c r="Q47" s="28">
        <f ca="1"/>
        <v>-26409.61759675515</v>
      </c>
      <c r="R47" s="28">
        <v>0</v>
      </c>
      <c r="S47" s="28"/>
      <c r="T47" s="35" t="e">
        <f ca="1"/>
        <v>#DIV/0!</v>
      </c>
      <c r="U47" s="30">
        <f ca="1"/>
        <v>-19.428622266923355</v>
      </c>
      <c r="V47" s="31">
        <v>0</v>
      </c>
      <c r="W47" s="32">
        <f ca="1"/>
        <v>-19.428622266923355</v>
      </c>
      <c r="X47" s="28">
        <f ca="1"/>
        <v>-2390.8951251361168</v>
      </c>
      <c r="Y47" s="28">
        <f t="shared" ca="1" si="32"/>
        <v>-24018.722471619032</v>
      </c>
      <c r="Z47" s="33">
        <f t="shared" ca="1" si="13"/>
        <v>37</v>
      </c>
      <c r="AA47" s="33">
        <f t="shared" ca="1" si="43"/>
        <v>8</v>
      </c>
      <c r="AB47" s="33">
        <f t="shared" ca="1" si="33"/>
        <v>17</v>
      </c>
      <c r="AC47" s="21">
        <v>40</v>
      </c>
      <c r="AD47" s="6" t="str">
        <f t="shared" ca="1" si="15"/>
        <v>apapr</v>
      </c>
      <c r="AE47" s="6">
        <f t="shared" ca="1" si="16"/>
        <v>-1761.8302040414635</v>
      </c>
      <c r="AF47" s="6" t="str">
        <f t="shared" ca="1" si="34"/>
        <v>acomp</v>
      </c>
      <c r="AG47" s="6">
        <f t="shared" ca="1" si="35"/>
        <v>-4295.9985979576168</v>
      </c>
      <c r="AH47" s="6" t="str">
        <f t="shared" ca="1" si="36"/>
        <v>aplas</v>
      </c>
      <c r="AI47" s="6">
        <f t="shared" ca="1" si="37"/>
        <v>-7019.4806120759076</v>
      </c>
      <c r="AJ47" s="17"/>
      <c r="AK47" s="6">
        <v>76754.463258311487</v>
      </c>
      <c r="AL47" s="6">
        <f ca="1"/>
        <v>-1350.0319837027048</v>
      </c>
      <c r="AM47" s="6">
        <f t="shared" ca="1" si="17"/>
        <v>-13562.302755759107</v>
      </c>
      <c r="AN47" s="6">
        <f ca="1"/>
        <v>-14912.334739461812</v>
      </c>
      <c r="AO47" s="33">
        <f t="shared" ca="1" si="18"/>
        <v>11</v>
      </c>
      <c r="AP47" s="34">
        <f ca="1"/>
        <v>-3.2921996386227197</v>
      </c>
      <c r="AQ47" s="34">
        <f ca="1"/>
        <v>-8.8432252349084521</v>
      </c>
      <c r="AR47" s="34">
        <f ca="1"/>
        <v>-25.98373099685044</v>
      </c>
      <c r="AS47" s="34">
        <f ca="1"/>
        <v>-22.266924104186014</v>
      </c>
      <c r="AT47" s="34">
        <f t="shared" ca="1" si="19"/>
        <v>-60.386079974567622</v>
      </c>
      <c r="AU47" s="33">
        <f t="shared" ca="1" si="20"/>
        <v>8</v>
      </c>
      <c r="AV47" s="21">
        <v>40</v>
      </c>
      <c r="AW47" s="6" t="str">
        <f t="shared" ca="1" si="38"/>
        <v>aemch</v>
      </c>
      <c r="AX47" s="6">
        <f t="shared" ca="1" si="21"/>
        <v>-1950.4720457753003</v>
      </c>
      <c r="AY47" s="6" t="str">
        <f t="shared" ca="1" si="39"/>
        <v>acoal</v>
      </c>
      <c r="AZ47" s="6">
        <f t="shared" ca="1" si="22"/>
        <v>-4.9327432028319036</v>
      </c>
      <c r="BA47" s="199"/>
      <c r="BB47" s="36">
        <f t="shared" si="23"/>
        <v>2.1600032660814912</v>
      </c>
      <c r="BC47" s="36">
        <f ca="1"/>
        <v>-19.428622266923355</v>
      </c>
      <c r="BD47" s="33">
        <f t="shared" ca="1" si="24"/>
        <v>31</v>
      </c>
      <c r="BE47" s="205">
        <f ca="1"/>
        <v>-0.41965887552018033</v>
      </c>
      <c r="BF47" s="33">
        <f t="shared" ca="1" si="25"/>
        <v>11</v>
      </c>
      <c r="BG47" s="36">
        <f t="shared" si="26"/>
        <v>4.2390315739204789</v>
      </c>
      <c r="BH47" s="42">
        <f ca="1"/>
        <v>-9.4046699965659926</v>
      </c>
      <c r="BI47" s="33">
        <f t="shared" ca="1" si="27"/>
        <v>44</v>
      </c>
      <c r="BJ47" s="205">
        <f ca="1"/>
        <v>-0.39866693057745839</v>
      </c>
      <c r="BK47" s="33">
        <f t="shared" ca="1" si="28"/>
        <v>8</v>
      </c>
      <c r="BL47" s="206">
        <v>40</v>
      </c>
      <c r="BM47" s="6" t="str">
        <f t="shared" ca="1" si="8"/>
        <v>aemch</v>
      </c>
      <c r="BN47" s="42">
        <f t="shared" ca="1" si="9"/>
        <v>-5.4889654756579677E-2</v>
      </c>
      <c r="BO47" s="6" t="str">
        <f t="shared" ca="1" si="29"/>
        <v>acoal</v>
      </c>
      <c r="BP47" s="42">
        <f t="shared" ca="1" si="30"/>
        <v>-3.2565809749996066E-2</v>
      </c>
      <c r="BQ47" s="207">
        <v>40</v>
      </c>
      <c r="BR47" s="6" t="str">
        <f t="shared" ca="1" si="31"/>
        <v>aemch</v>
      </c>
      <c r="BS47" s="6" t="str">
        <f ca="1">VLOOKUP(BR47,Notes!$A$12:$B$206,2,0)</f>
        <v>Electrical machinery and apparatus</v>
      </c>
      <c r="BT47" s="42">
        <f t="shared" ca="1" si="40"/>
        <v>-15.624009914680952</v>
      </c>
      <c r="BU47" s="207">
        <v>40</v>
      </c>
      <c r="BV47" s="6" t="str">
        <f t="shared" ca="1" si="41"/>
        <v>awtrd</v>
      </c>
      <c r="BW47" s="6" t="str">
        <f ca="1">VLOOKUP(BV47,Notes!$A$12:$B$206,2,0)</f>
        <v>Wholesale trade, commission trade</v>
      </c>
      <c r="BX47" s="42">
        <f t="shared" ca="1" si="42"/>
        <v>-9.8211087315134158</v>
      </c>
    </row>
    <row r="48" spans="1:76" hidden="1" outlineLevel="1" x14ac:dyDescent="0.2">
      <c r="A48" s="23" t="s">
        <v>40</v>
      </c>
      <c r="B48" s="23" t="str">
        <f>VLOOKUP(A48,Notes!$A$12:$B$206,2,0)</f>
        <v>Hotels and restaurants</v>
      </c>
      <c r="C48" s="24">
        <f>SUM('SAM and Preps'!FS48:GG48)</f>
        <v>0</v>
      </c>
      <c r="D48" s="24">
        <f>'SAM and Preps'!GH48</f>
        <v>0</v>
      </c>
      <c r="E48" s="24">
        <f>'SAM and Preps'!GM48</f>
        <v>0</v>
      </c>
      <c r="F48" s="24">
        <f>'SAM and Preps'!GO48</f>
        <v>0</v>
      </c>
      <c r="G48" s="24">
        <v>0</v>
      </c>
      <c r="H48" s="25">
        <f>SUM('SAM and Preps'!AQ$175:AQ$179)</f>
        <v>30563.962825792696</v>
      </c>
      <c r="I48" s="24">
        <f>IFERROR(VLOOKUP($A48,Employment!$A$5:$F$66,3,0),0)</f>
        <v>26.223213836884071</v>
      </c>
      <c r="J48" s="24">
        <f>IFERROR(VLOOKUP($A48,Employment!$A$5:$F$66,4,0),0)</f>
        <v>62.626530659338719</v>
      </c>
      <c r="K48" s="24">
        <f>IFERROR(VLOOKUP($A48,Employment!$A$5:$F$66,5,0),0)</f>
        <v>153.05617635287237</v>
      </c>
      <c r="L48" s="24">
        <f>IFERROR(VLOOKUP($A48,Employment!$A$5:$F$66,6,0),0)</f>
        <v>118.34092836432882</v>
      </c>
      <c r="M48" s="24">
        <f t="shared" si="0"/>
        <v>360.24684921342396</v>
      </c>
      <c r="N48" s="25">
        <v>80299.546727616951</v>
      </c>
      <c r="O48" s="26">
        <v>0</v>
      </c>
      <c r="P48" s="27">
        <v>0</v>
      </c>
      <c r="Q48" s="28">
        <f ca="1"/>
        <v>-29871.84844276154</v>
      </c>
      <c r="R48" s="28">
        <v>0</v>
      </c>
      <c r="S48" s="28"/>
      <c r="T48" s="35" t="e">
        <f ca="1"/>
        <v>#DIV/0!</v>
      </c>
      <c r="U48" s="30">
        <f ca="1"/>
        <v>-37.200519380376392</v>
      </c>
      <c r="V48" s="31">
        <v>0</v>
      </c>
      <c r="W48" s="32">
        <f ca="1"/>
        <v>-37.200519380376392</v>
      </c>
      <c r="X48" s="28">
        <f ca="1"/>
        <v>-25651.62493470468</v>
      </c>
      <c r="Y48" s="28">
        <f t="shared" ca="1" si="32"/>
        <v>-4220.2235080568607</v>
      </c>
      <c r="Z48" s="33">
        <f t="shared" ca="1" si="13"/>
        <v>7</v>
      </c>
      <c r="AA48" s="33">
        <f t="shared" ca="1" si="43"/>
        <v>41</v>
      </c>
      <c r="AB48" s="33">
        <f t="shared" ca="1" si="33"/>
        <v>15</v>
      </c>
      <c r="AC48" s="21">
        <v>41</v>
      </c>
      <c r="AD48" s="6" t="str">
        <f t="shared" ca="1" si="15"/>
        <v>amopt</v>
      </c>
      <c r="AE48" s="6">
        <f t="shared" ca="1" si="16"/>
        <v>-1599.638754991078</v>
      </c>
      <c r="AF48" s="6" t="str">
        <f t="shared" ca="1" si="34"/>
        <v>aacct</v>
      </c>
      <c r="AG48" s="6">
        <f t="shared" ca="1" si="35"/>
        <v>-4220.2235080568607</v>
      </c>
      <c r="AH48" s="6" t="str">
        <f t="shared" ca="1" si="36"/>
        <v>aprnt</v>
      </c>
      <c r="AI48" s="6">
        <f t="shared" ca="1" si="37"/>
        <v>-6669.0755386283963</v>
      </c>
      <c r="AJ48" s="17"/>
      <c r="AK48" s="6">
        <v>30563.962825792696</v>
      </c>
      <c r="AL48" s="6">
        <f ca="1"/>
        <v>-9763.6330823253465</v>
      </c>
      <c r="AM48" s="6">
        <f t="shared" ca="1" si="17"/>
        <v>-1606.3198320947013</v>
      </c>
      <c r="AN48" s="6">
        <f ca="1"/>
        <v>-11369.952914420048</v>
      </c>
      <c r="AO48" s="33">
        <f t="shared" ca="1" si="18"/>
        <v>13</v>
      </c>
      <c r="AP48" s="34">
        <f ca="1"/>
        <v>-3.5118618283971368</v>
      </c>
      <c r="AQ48" s="34">
        <f ca="1"/>
        <v>-8.3870620830664784</v>
      </c>
      <c r="AR48" s="34">
        <f ca="1"/>
        <v>-30.176977049917081</v>
      </c>
      <c r="AS48" s="34">
        <f ca="1"/>
        <v>-23.332423195277428</v>
      </c>
      <c r="AT48" s="34">
        <f t="shared" ca="1" si="19"/>
        <v>-65.408324156658125</v>
      </c>
      <c r="AU48" s="33">
        <f t="shared" ca="1" si="20"/>
        <v>7</v>
      </c>
      <c r="AV48" s="21">
        <v>41</v>
      </c>
      <c r="AW48" s="6" t="str">
        <f t="shared" ca="1" si="38"/>
        <v>arsea</v>
      </c>
      <c r="AX48" s="6">
        <f t="shared" ca="1" si="21"/>
        <v>-1905.7747300445051</v>
      </c>
      <c r="AY48" s="6" t="str">
        <f t="shared" ca="1" si="39"/>
        <v>aomin</v>
      </c>
      <c r="AZ48" s="6">
        <f t="shared" ca="1" si="22"/>
        <v>-4.5067084990384085</v>
      </c>
      <c r="BA48" s="199"/>
      <c r="BB48" s="36">
        <f t="shared" si="23"/>
        <v>0.86012274368887098</v>
      </c>
      <c r="BC48" s="36">
        <f ca="1"/>
        <v>-37.200519380376392</v>
      </c>
      <c r="BD48" s="33">
        <f t="shared" ca="1" si="24"/>
        <v>1</v>
      </c>
      <c r="BE48" s="205">
        <f ca="1"/>
        <v>-0.3199701279610036</v>
      </c>
      <c r="BF48" s="33">
        <f t="shared" ca="1" si="25"/>
        <v>13</v>
      </c>
      <c r="BG48" s="36">
        <f t="shared" si="26"/>
        <v>2.3783379495175545</v>
      </c>
      <c r="BH48" s="42">
        <f ca="1"/>
        <v>-18.156529140913527</v>
      </c>
      <c r="BI48" s="33">
        <f t="shared" ca="1" si="27"/>
        <v>13</v>
      </c>
      <c r="BJ48" s="205">
        <f ca="1"/>
        <v>-0.43182362287356002</v>
      </c>
      <c r="BK48" s="33">
        <f t="shared" ca="1" si="28"/>
        <v>7</v>
      </c>
      <c r="BL48" s="206">
        <v>41</v>
      </c>
      <c r="BM48" s="6" t="str">
        <f t="shared" ca="1" si="8"/>
        <v>arsea</v>
      </c>
      <c r="BN48" s="42">
        <f t="shared" ca="1" si="9"/>
        <v>-5.3631795032661425E-2</v>
      </c>
      <c r="BO48" s="6" t="str">
        <f t="shared" ca="1" si="29"/>
        <v>aomin</v>
      </c>
      <c r="BP48" s="42">
        <f t="shared" ca="1" si="30"/>
        <v>-2.9753142530127473E-2</v>
      </c>
      <c r="BQ48" s="207">
        <v>41</v>
      </c>
      <c r="BR48" s="6" t="str">
        <f t="shared" ca="1" si="31"/>
        <v>arsea</v>
      </c>
      <c r="BS48" s="6" t="str">
        <f ca="1">VLOOKUP(BR48,Notes!$A$12:$B$206,2,0)</f>
        <v>Research and experimental development</v>
      </c>
      <c r="BT48" s="42">
        <f t="shared" ca="1" si="40"/>
        <v>-15.463358006233584</v>
      </c>
      <c r="BU48" s="207">
        <v>41</v>
      </c>
      <c r="BV48" s="6" t="str">
        <f t="shared" ca="1" si="41"/>
        <v>arecr</v>
      </c>
      <c r="BW48" s="6" t="str">
        <f ca="1">VLOOKUP(BV48,Notes!$A$12:$B$206,2,0)</f>
        <v>Recreational, cultural and sporting activities</v>
      </c>
      <c r="BX48" s="42">
        <f t="shared" ca="1" si="42"/>
        <v>-9.80407913707195</v>
      </c>
    </row>
    <row r="49" spans="1:76" hidden="1" outlineLevel="1" x14ac:dyDescent="0.2">
      <c r="A49" s="23" t="s">
        <v>268</v>
      </c>
      <c r="B49" s="23" t="str">
        <f>VLOOKUP(A49,Notes!$A$12:$B$206,2,0)</f>
        <v>Land transport, transport via pipe lines</v>
      </c>
      <c r="C49" s="24">
        <f>SUM('SAM and Preps'!FS49:GG49)</f>
        <v>0</v>
      </c>
      <c r="D49" s="24">
        <f>'SAM and Preps'!GH49</f>
        <v>0</v>
      </c>
      <c r="E49" s="24">
        <f>'SAM and Preps'!GM49</f>
        <v>0</v>
      </c>
      <c r="F49" s="24">
        <f>'SAM and Preps'!GO49</f>
        <v>0</v>
      </c>
      <c r="G49" s="24">
        <v>0</v>
      </c>
      <c r="H49" s="25">
        <f>SUM('SAM and Preps'!AR$175:AR$179)</f>
        <v>203224.88471910678</v>
      </c>
      <c r="I49" s="24">
        <f>IFERROR(VLOOKUP($A49,Employment!$A$5:$F$66,3,0),0)</f>
        <v>46.009899802760849</v>
      </c>
      <c r="J49" s="24">
        <f>IFERROR(VLOOKUP($A49,Employment!$A$5:$F$66,4,0),0)</f>
        <v>84.22183762871542</v>
      </c>
      <c r="K49" s="24">
        <f>IFERROR(VLOOKUP($A49,Employment!$A$5:$F$66,5,0),0)</f>
        <v>143.9207266792049</v>
      </c>
      <c r="L49" s="24">
        <f>IFERROR(VLOOKUP($A49,Employment!$A$5:$F$66,6,0),0)</f>
        <v>111.23549193580212</v>
      </c>
      <c r="M49" s="24">
        <f t="shared" si="0"/>
        <v>385.38795604648328</v>
      </c>
      <c r="N49" s="25">
        <v>376743.96912243136</v>
      </c>
      <c r="O49" s="26">
        <v>0</v>
      </c>
      <c r="P49" s="27">
        <v>0</v>
      </c>
      <c r="Q49" s="28">
        <f ca="1"/>
        <v>-87518.771820340233</v>
      </c>
      <c r="R49" s="28">
        <v>0</v>
      </c>
      <c r="S49" s="28"/>
      <c r="T49" s="35" t="e">
        <f ca="1"/>
        <v>#DIV/0!</v>
      </c>
      <c r="U49" s="30">
        <f ca="1"/>
        <v>-23.230304661333292</v>
      </c>
      <c r="V49" s="31">
        <v>0</v>
      </c>
      <c r="W49" s="32">
        <f ca="1"/>
        <v>-23.230304661333292</v>
      </c>
      <c r="X49" s="28">
        <f ca="1"/>
        <v>-41242.875927181252</v>
      </c>
      <c r="Y49" s="28">
        <f t="shared" ca="1" si="32"/>
        <v>-46275.89589315898</v>
      </c>
      <c r="Z49" s="33">
        <f t="shared" ca="1" si="13"/>
        <v>3</v>
      </c>
      <c r="AA49" s="33">
        <f t="shared" ca="1" si="43"/>
        <v>4</v>
      </c>
      <c r="AB49" s="33">
        <f t="shared" ca="1" si="33"/>
        <v>3</v>
      </c>
      <c r="AC49" s="21">
        <v>42</v>
      </c>
      <c r="AD49" s="6" t="str">
        <f t="shared" ca="1" si="15"/>
        <v>anmmi</v>
      </c>
      <c r="AE49" s="6">
        <f t="shared" ca="1" si="16"/>
        <v>-1508.3447284064634</v>
      </c>
      <c r="AF49" s="6" t="str">
        <f t="shared" ca="1" si="34"/>
        <v>aeduc</v>
      </c>
      <c r="AG49" s="6">
        <f t="shared" ca="1" si="35"/>
        <v>-4146.1360659512429</v>
      </c>
      <c r="AH49" s="6" t="str">
        <f t="shared" ca="1" si="36"/>
        <v>afurn</v>
      </c>
      <c r="AI49" s="6">
        <f t="shared" ca="1" si="37"/>
        <v>-6595.3080606367885</v>
      </c>
      <c r="AJ49" s="17"/>
      <c r="AK49" s="6">
        <v>203224.88471910675</v>
      </c>
      <c r="AL49" s="6">
        <f ca="1"/>
        <v>-22247.413078195957</v>
      </c>
      <c r="AM49" s="6">
        <f t="shared" ca="1" si="17"/>
        <v>-24962.346789695908</v>
      </c>
      <c r="AN49" s="6">
        <f ca="1"/>
        <v>-47209.759867891866</v>
      </c>
      <c r="AO49" s="33">
        <f t="shared" ca="1" si="18"/>
        <v>2</v>
      </c>
      <c r="AP49" s="34">
        <f ca="1"/>
        <v>-2.9927071715955491</v>
      </c>
      <c r="AQ49" s="34">
        <f ca="1"/>
        <v>-5.4781970523067312</v>
      </c>
      <c r="AR49" s="34">
        <f ca="1"/>
        <v>-19.391269501462766</v>
      </c>
      <c r="AS49" s="34">
        <f ca="1"/>
        <v>-15.2458027642496</v>
      </c>
      <c r="AT49" s="34">
        <f t="shared" ca="1" si="19"/>
        <v>-43.107976489614643</v>
      </c>
      <c r="AU49" s="33">
        <f t="shared" ca="1" si="20"/>
        <v>10</v>
      </c>
      <c r="AV49" s="21">
        <v>42</v>
      </c>
      <c r="AW49" s="6" t="str">
        <f t="shared" ca="1" si="38"/>
        <v>aprnt</v>
      </c>
      <c r="AX49" s="6">
        <f t="shared" ca="1" si="21"/>
        <v>-1901.5476639154779</v>
      </c>
      <c r="AY49" s="6" t="str">
        <f t="shared" ca="1" si="39"/>
        <v>aochm</v>
      </c>
      <c r="AZ49" s="6">
        <f t="shared" ca="1" si="22"/>
        <v>-4.4169301182190761</v>
      </c>
      <c r="BA49" s="199"/>
      <c r="BB49" s="36">
        <f t="shared" si="23"/>
        <v>5.7190995299517109</v>
      </c>
      <c r="BC49" s="36">
        <f ca="1"/>
        <v>-23.230304661333292</v>
      </c>
      <c r="BD49" s="33">
        <f t="shared" ca="1" si="24"/>
        <v>22</v>
      </c>
      <c r="BE49" s="205">
        <f ca="1"/>
        <v>-1.3285642446926627</v>
      </c>
      <c r="BF49" s="33">
        <f t="shared" ca="1" si="25"/>
        <v>2</v>
      </c>
      <c r="BG49" s="36">
        <f t="shared" si="26"/>
        <v>2.5443187168844212</v>
      </c>
      <c r="BH49" s="42">
        <f ca="1"/>
        <v>-11.185605521210217</v>
      </c>
      <c r="BI49" s="33">
        <f t="shared" ca="1" si="27"/>
        <v>32</v>
      </c>
      <c r="BJ49" s="205">
        <f ca="1"/>
        <v>-0.2845974548730088</v>
      </c>
      <c r="BK49" s="33">
        <f t="shared" ca="1" si="28"/>
        <v>10</v>
      </c>
      <c r="BL49" s="206">
        <v>42</v>
      </c>
      <c r="BM49" s="6" t="str">
        <f t="shared" ca="1" si="8"/>
        <v>aprnt</v>
      </c>
      <c r="BN49" s="42">
        <f t="shared" ca="1" si="9"/>
        <v>-5.3512838085312132E-2</v>
      </c>
      <c r="BO49" s="6" t="str">
        <f t="shared" ca="1" si="29"/>
        <v>aochm</v>
      </c>
      <c r="BP49" s="42">
        <f t="shared" ca="1" si="30"/>
        <v>-2.9160428587965116E-2</v>
      </c>
      <c r="BQ49" s="207">
        <v>42</v>
      </c>
      <c r="BR49" s="6" t="str">
        <f t="shared" ca="1" si="31"/>
        <v>aprnt</v>
      </c>
      <c r="BS49" s="6" t="str">
        <f ca="1">VLOOKUP(BR49,Notes!$A$12:$B$206,2,0)</f>
        <v>Publishing, printing, recorded media</v>
      </c>
      <c r="BT49" s="42">
        <f t="shared" ca="1" si="40"/>
        <v>-15.284570523296409</v>
      </c>
      <c r="BU49" s="207">
        <v>42</v>
      </c>
      <c r="BV49" s="6" t="str">
        <f t="shared" ca="1" si="41"/>
        <v>aeduc</v>
      </c>
      <c r="BW49" s="6" t="str">
        <f ca="1">VLOOKUP(BV49,Notes!$A$12:$B$206,2,0)</f>
        <v>Education</v>
      </c>
      <c r="BX49" s="42">
        <f t="shared" ca="1" si="42"/>
        <v>-9.7625501902138616</v>
      </c>
    </row>
    <row r="50" spans="1:76" hidden="1" outlineLevel="1" x14ac:dyDescent="0.2">
      <c r="A50" s="23" t="s">
        <v>269</v>
      </c>
      <c r="B50" s="23" t="str">
        <f>VLOOKUP(A50,Notes!$A$12:$B$206,2,0)</f>
        <v>Water transport</v>
      </c>
      <c r="C50" s="24">
        <f>SUM('SAM and Preps'!FS50:GG50)</f>
        <v>0</v>
      </c>
      <c r="D50" s="24">
        <f>'SAM and Preps'!GH50</f>
        <v>0</v>
      </c>
      <c r="E50" s="24">
        <f>'SAM and Preps'!GM50</f>
        <v>0</v>
      </c>
      <c r="F50" s="24">
        <f>'SAM and Preps'!GO50</f>
        <v>0</v>
      </c>
      <c r="G50" s="24">
        <v>0</v>
      </c>
      <c r="H50" s="25">
        <f>SUM('SAM and Preps'!AS$175:AS$179)</f>
        <v>1888.5297348594806</v>
      </c>
      <c r="I50" s="24">
        <f>IFERROR(VLOOKUP($A50,Employment!$A$5:$F$66,3,0),0)</f>
        <v>0</v>
      </c>
      <c r="J50" s="24">
        <f>IFERROR(VLOOKUP($A50,Employment!$A$5:$F$66,4,0),0)</f>
        <v>9.0419883353559133E-2</v>
      </c>
      <c r="K50" s="24">
        <f>IFERROR(VLOOKUP($A50,Employment!$A$5:$F$66,5,0),0)</f>
        <v>1.457682546984066</v>
      </c>
      <c r="L50" s="24">
        <f>IFERROR(VLOOKUP($A50,Employment!$A$5:$F$66,6,0),0)</f>
        <v>2.3019703503026125</v>
      </c>
      <c r="M50" s="24">
        <f t="shared" si="0"/>
        <v>3.8500727806402377</v>
      </c>
      <c r="N50" s="25">
        <v>4328.9991759371369</v>
      </c>
      <c r="O50" s="26">
        <v>0</v>
      </c>
      <c r="P50" s="27">
        <v>0</v>
      </c>
      <c r="Q50" s="28">
        <f ca="1"/>
        <v>-810.23427107059001</v>
      </c>
      <c r="R50" s="28">
        <v>0</v>
      </c>
      <c r="S50" s="28"/>
      <c r="T50" s="35" t="e">
        <f ca="1"/>
        <v>#DIV/0!</v>
      </c>
      <c r="U50" s="30">
        <f ca="1"/>
        <v>-18.716433940997259</v>
      </c>
      <c r="V50" s="31">
        <v>0</v>
      </c>
      <c r="W50" s="32">
        <f ca="1"/>
        <v>-18.716433940997259</v>
      </c>
      <c r="X50" s="28">
        <f ca="1"/>
        <v>-110.8242443161058</v>
      </c>
      <c r="Y50" s="28">
        <f t="shared" ca="1" si="32"/>
        <v>-699.41002675448419</v>
      </c>
      <c r="Z50" s="33">
        <f t="shared" ca="1" si="13"/>
        <v>59</v>
      </c>
      <c r="AA50" s="33">
        <f t="shared" ca="1" si="43"/>
        <v>53</v>
      </c>
      <c r="AB50" s="33">
        <f t="shared" ca="1" si="33"/>
        <v>60</v>
      </c>
      <c r="AC50" s="21">
        <v>43</v>
      </c>
      <c r="AD50" s="6" t="str">
        <f t="shared" ca="1" si="15"/>
        <v>aleat</v>
      </c>
      <c r="AE50" s="6">
        <f t="shared" ca="1" si="16"/>
        <v>-1267.1228293611159</v>
      </c>
      <c r="AF50" s="6" t="str">
        <f t="shared" ca="1" si="34"/>
        <v>agold</v>
      </c>
      <c r="AG50" s="6">
        <f t="shared" ca="1" si="35"/>
        <v>-3401.1675178412988</v>
      </c>
      <c r="AH50" s="6" t="str">
        <f t="shared" ca="1" si="36"/>
        <v>aknit</v>
      </c>
      <c r="AI50" s="6">
        <f t="shared" ca="1" si="37"/>
        <v>-6283.3853452934627</v>
      </c>
      <c r="AJ50" s="17"/>
      <c r="AK50" s="6">
        <v>1888.5297348594806</v>
      </c>
      <c r="AL50" s="6">
        <f ca="1"/>
        <v>-48.347175000094488</v>
      </c>
      <c r="AM50" s="6">
        <f t="shared" ca="1" si="17"/>
        <v>-305.11824528097094</v>
      </c>
      <c r="AN50" s="6">
        <f ca="1"/>
        <v>-353.46542028106541</v>
      </c>
      <c r="AO50" s="33">
        <f t="shared" ca="1" si="18"/>
        <v>61</v>
      </c>
      <c r="AP50" s="34">
        <f ca="1"/>
        <v>0</v>
      </c>
      <c r="AQ50" s="34">
        <f ca="1"/>
        <v>-4.738545766470789E-3</v>
      </c>
      <c r="AR50" s="34">
        <f ca="1"/>
        <v>-0.15823919076591705</v>
      </c>
      <c r="AS50" s="34">
        <f ca="1"/>
        <v>-0.25419958837388174</v>
      </c>
      <c r="AT50" s="34">
        <f t="shared" ca="1" si="19"/>
        <v>-0.41717732490626958</v>
      </c>
      <c r="AU50" s="33">
        <f t="shared" ca="1" si="20"/>
        <v>60</v>
      </c>
      <c r="AV50" s="21">
        <v>43</v>
      </c>
      <c r="AW50" s="6" t="str">
        <f t="shared" ca="1" si="38"/>
        <v>arent</v>
      </c>
      <c r="AX50" s="6">
        <f t="shared" ca="1" si="21"/>
        <v>-1645.8737837830756</v>
      </c>
      <c r="AY50" s="6" t="str">
        <f t="shared" ca="1" si="39"/>
        <v>arsea</v>
      </c>
      <c r="AZ50" s="6">
        <f t="shared" ca="1" si="22"/>
        <v>-4.1651504776374519</v>
      </c>
      <c r="BA50" s="199"/>
      <c r="BB50" s="36">
        <f t="shared" si="23"/>
        <v>5.3146491060202472E-2</v>
      </c>
      <c r="BC50" s="36">
        <f ca="1"/>
        <v>-18.716433940997259</v>
      </c>
      <c r="BD50" s="33">
        <f t="shared" ca="1" si="24"/>
        <v>33</v>
      </c>
      <c r="BE50" s="205">
        <f ca="1"/>
        <v>-9.9471278912408086E-3</v>
      </c>
      <c r="BF50" s="33">
        <f t="shared" ca="1" si="25"/>
        <v>61</v>
      </c>
      <c r="BG50" s="36">
        <f t="shared" si="26"/>
        <v>2.5418054932595482E-2</v>
      </c>
      <c r="BH50" s="42">
        <f ca="1"/>
        <v>-10.835569836601795</v>
      </c>
      <c r="BI50" s="33">
        <f t="shared" ca="1" si="27"/>
        <v>35</v>
      </c>
      <c r="BJ50" s="205">
        <f ca="1"/>
        <v>-2.7541910933271906E-3</v>
      </c>
      <c r="BK50" s="33">
        <f t="shared" ca="1" si="28"/>
        <v>60</v>
      </c>
      <c r="BL50" s="206">
        <v>43</v>
      </c>
      <c r="BM50" s="6" t="str">
        <f t="shared" ca="1" si="8"/>
        <v>arent</v>
      </c>
      <c r="BN50" s="42">
        <f t="shared" ca="1" si="9"/>
        <v>-4.6317733166408095E-2</v>
      </c>
      <c r="BO50" s="6" t="str">
        <f t="shared" ca="1" si="29"/>
        <v>arsea</v>
      </c>
      <c r="BP50" s="42">
        <f t="shared" ca="1" si="30"/>
        <v>-2.7498187612315653E-2</v>
      </c>
      <c r="BQ50" s="207">
        <v>43</v>
      </c>
      <c r="BR50" s="6" t="str">
        <f t="shared" ca="1" si="31"/>
        <v>arent</v>
      </c>
      <c r="BS50" s="6" t="str">
        <f ca="1">VLOOKUP(BR50,Notes!$A$12:$B$206,2,0)</f>
        <v>Renting of machinery and equipment</v>
      </c>
      <c r="BT50" s="42">
        <f t="shared" ca="1" si="40"/>
        <v>-15.266255698241567</v>
      </c>
      <c r="BU50" s="207">
        <v>43</v>
      </c>
      <c r="BV50" s="6" t="str">
        <f t="shared" ca="1" si="41"/>
        <v>artrd</v>
      </c>
      <c r="BW50" s="6" t="str">
        <f ca="1">VLOOKUP(BV50,Notes!$A$12:$B$206,2,0)</f>
        <v>Retail trade</v>
      </c>
      <c r="BX50" s="42">
        <f t="shared" ca="1" si="42"/>
        <v>-9.5573129463534308</v>
      </c>
    </row>
    <row r="51" spans="1:76" hidden="1" outlineLevel="1" x14ac:dyDescent="0.2">
      <c r="A51" s="23" t="s">
        <v>270</v>
      </c>
      <c r="B51" s="23" t="str">
        <f>VLOOKUP(A51,Notes!$A$12:$B$206,2,0)</f>
        <v>Air transport</v>
      </c>
      <c r="C51" s="24">
        <f>SUM('SAM and Preps'!FS51:GG51)</f>
        <v>0</v>
      </c>
      <c r="D51" s="24">
        <f>'SAM and Preps'!GH51</f>
        <v>0</v>
      </c>
      <c r="E51" s="24">
        <f>'SAM and Preps'!GM51</f>
        <v>0</v>
      </c>
      <c r="F51" s="24">
        <f>'SAM and Preps'!GO51</f>
        <v>0</v>
      </c>
      <c r="G51" s="24">
        <v>0</v>
      </c>
      <c r="H51" s="25">
        <f>SUM('SAM and Preps'!AT$175:AT$179)</f>
        <v>15501.353297354992</v>
      </c>
      <c r="I51" s="24">
        <f>IFERROR(VLOOKUP($A51,Employment!$A$5:$F$66,3,0),0)</f>
        <v>1.7559858570565057</v>
      </c>
      <c r="J51" s="24">
        <f>IFERROR(VLOOKUP($A51,Employment!$A$5:$F$66,4,0),0)</f>
        <v>1.1076059544502974</v>
      </c>
      <c r="K51" s="24">
        <f>IFERROR(VLOOKUP($A51,Employment!$A$5:$F$66,5,0),0)</f>
        <v>8.0504175197137613</v>
      </c>
      <c r="L51" s="24">
        <f>IFERROR(VLOOKUP($A51,Employment!$A$5:$F$66,6,0),0)</f>
        <v>15.310181147381922</v>
      </c>
      <c r="M51" s="24">
        <f t="shared" si="0"/>
        <v>26.224190478602488</v>
      </c>
      <c r="N51" s="25">
        <v>43078.400401787592</v>
      </c>
      <c r="O51" s="26">
        <v>0</v>
      </c>
      <c r="P51" s="27">
        <v>0</v>
      </c>
      <c r="Q51" s="28">
        <f ca="1"/>
        <v>-11978.750610995474</v>
      </c>
      <c r="R51" s="28">
        <v>0</v>
      </c>
      <c r="S51" s="28"/>
      <c r="T51" s="35" t="e">
        <f ca="1"/>
        <v>#DIV/0!</v>
      </c>
      <c r="U51" s="30">
        <f ca="1"/>
        <v>-27.806860280955092</v>
      </c>
      <c r="V51" s="31">
        <v>0</v>
      </c>
      <c r="W51" s="32">
        <f ca="1"/>
        <v>-27.806860280955092</v>
      </c>
      <c r="X51" s="28">
        <f ca="1"/>
        <v>-8667.7071780673759</v>
      </c>
      <c r="Y51" s="28">
        <f t="shared" ca="1" si="32"/>
        <v>-3311.0434329280979</v>
      </c>
      <c r="Z51" s="33">
        <f t="shared" ca="1" si="13"/>
        <v>14</v>
      </c>
      <c r="AA51" s="33">
        <f t="shared" ca="1" si="43"/>
        <v>44</v>
      </c>
      <c r="AB51" s="33">
        <f t="shared" ca="1" si="33"/>
        <v>32</v>
      </c>
      <c r="AC51" s="21">
        <v>44</v>
      </c>
      <c r="AD51" s="6" t="str">
        <f t="shared" ca="1" si="15"/>
        <v>aoact</v>
      </c>
      <c r="AE51" s="6">
        <f t="shared" ca="1" si="16"/>
        <v>-1237.984322399426</v>
      </c>
      <c r="AF51" s="6" t="str">
        <f t="shared" ca="1" si="34"/>
        <v>aatrp</v>
      </c>
      <c r="AG51" s="6">
        <f t="shared" ca="1" si="35"/>
        <v>-3311.0434329280979</v>
      </c>
      <c r="AH51" s="6" t="str">
        <f t="shared" ca="1" si="36"/>
        <v>aotrp</v>
      </c>
      <c r="AI51" s="6">
        <f t="shared" ca="1" si="37"/>
        <v>-5400.1254342391585</v>
      </c>
      <c r="AJ51" s="17"/>
      <c r="AK51" s="6">
        <v>15501.353297354992</v>
      </c>
      <c r="AL51" s="6">
        <f ca="1"/>
        <v>-3118.9921165147712</v>
      </c>
      <c r="AM51" s="6">
        <f t="shared" ca="1" si="17"/>
        <v>-1191.4475365379571</v>
      </c>
      <c r="AN51" s="6">
        <f ca="1"/>
        <v>-4310.4396530527283</v>
      </c>
      <c r="AO51" s="33">
        <f t="shared" ca="1" si="18"/>
        <v>29</v>
      </c>
      <c r="AP51" s="34">
        <f ca="1"/>
        <v>-0.13671966947100964</v>
      </c>
      <c r="AQ51" s="34">
        <f ca="1"/>
        <v>-8.623732326090934E-2</v>
      </c>
      <c r="AR51" s="34">
        <f ca="1"/>
        <v>-1.298369644009395</v>
      </c>
      <c r="AS51" s="34">
        <f ca="1"/>
        <v>-2.5117956014440348</v>
      </c>
      <c r="AT51" s="34">
        <f t="shared" ca="1" si="19"/>
        <v>-4.0331222381853493</v>
      </c>
      <c r="AU51" s="33">
        <f t="shared" ca="1" si="20"/>
        <v>45</v>
      </c>
      <c r="AV51" s="21">
        <v>44</v>
      </c>
      <c r="AW51" s="6" t="str">
        <f t="shared" ca="1" si="38"/>
        <v>aotrp</v>
      </c>
      <c r="AX51" s="6">
        <f t="shared" ca="1" si="21"/>
        <v>-1633.6680009199588</v>
      </c>
      <c r="AY51" s="6" t="str">
        <f t="shared" ca="1" si="39"/>
        <v>afoot</v>
      </c>
      <c r="AZ51" s="6">
        <f t="shared" ca="1" si="22"/>
        <v>-4.0733916812581139</v>
      </c>
      <c r="BA51" s="199"/>
      <c r="BB51" s="36">
        <f t="shared" si="23"/>
        <v>0.43623487585712634</v>
      </c>
      <c r="BC51" s="36">
        <f ca="1"/>
        <v>-27.806860280955096</v>
      </c>
      <c r="BD51" s="33">
        <f t="shared" ca="1" si="24"/>
        <v>13</v>
      </c>
      <c r="BE51" s="205">
        <f ca="1"/>
        <v>-0.12130322242638904</v>
      </c>
      <c r="BF51" s="33">
        <f t="shared" ca="1" si="25"/>
        <v>29</v>
      </c>
      <c r="BG51" s="36">
        <f t="shared" si="26"/>
        <v>0.17313125027135728</v>
      </c>
      <c r="BH51" s="42">
        <f ca="1"/>
        <v>-15.37939652122401</v>
      </c>
      <c r="BI51" s="33">
        <f t="shared" ca="1" si="27"/>
        <v>23</v>
      </c>
      <c r="BJ51" s="205">
        <f ca="1"/>
        <v>-2.6626541481384755E-2</v>
      </c>
      <c r="BK51" s="33">
        <f t="shared" ca="1" si="28"/>
        <v>45</v>
      </c>
      <c r="BL51" s="206">
        <v>44</v>
      </c>
      <c r="BM51" s="6" t="str">
        <f t="shared" ca="1" si="8"/>
        <v>aotrp</v>
      </c>
      <c r="BN51" s="42">
        <f t="shared" ca="1" si="9"/>
        <v>-4.5974241338959762E-2</v>
      </c>
      <c r="BO51" s="6" t="str">
        <f t="shared" ca="1" si="29"/>
        <v>afoot</v>
      </c>
      <c r="BP51" s="42">
        <f t="shared" ca="1" si="30"/>
        <v>-2.6892399031214858E-2</v>
      </c>
      <c r="BQ51" s="207">
        <v>44</v>
      </c>
      <c r="BR51" s="6" t="str">
        <f t="shared" ca="1" si="31"/>
        <v>aotrp</v>
      </c>
      <c r="BS51" s="6" t="str">
        <f ca="1">VLOOKUP(BR51,Notes!$A$12:$B$206,2,0)</f>
        <v>Other transport equipment</v>
      </c>
      <c r="BT51" s="42">
        <f t="shared" ca="1" si="40"/>
        <v>-14.856429355351608</v>
      </c>
      <c r="BU51" s="207">
        <v>44</v>
      </c>
      <c r="BV51" s="6" t="str">
        <f t="shared" ca="1" si="41"/>
        <v>amtvs</v>
      </c>
      <c r="BW51" s="6" t="str">
        <f ca="1">VLOOKUP(BV51,Notes!$A$12:$B$206,2,0)</f>
        <v>Sale, maintenance, repair of motor vehicles</v>
      </c>
      <c r="BX51" s="42">
        <f t="shared" ca="1" si="42"/>
        <v>-9.4046699965659926</v>
      </c>
    </row>
    <row r="52" spans="1:76" hidden="1" outlineLevel="1" x14ac:dyDescent="0.2">
      <c r="A52" s="23" t="s">
        <v>42</v>
      </c>
      <c r="B52" s="23" t="str">
        <f>VLOOKUP(A52,Notes!$A$12:$B$206,2,0)</f>
        <v>Auxiliary transport</v>
      </c>
      <c r="C52" s="24">
        <f>SUM('SAM and Preps'!FS52:GG52)</f>
        <v>0</v>
      </c>
      <c r="D52" s="24">
        <f>'SAM and Preps'!GH52</f>
        <v>0</v>
      </c>
      <c r="E52" s="24">
        <f>'SAM and Preps'!GM52</f>
        <v>0</v>
      </c>
      <c r="F52" s="24">
        <f>'SAM and Preps'!GO52</f>
        <v>0</v>
      </c>
      <c r="G52" s="24">
        <v>0</v>
      </c>
      <c r="H52" s="25">
        <f>SUM('SAM and Preps'!AU$175:AU$179)</f>
        <v>41025.123326726563</v>
      </c>
      <c r="I52" s="24">
        <f>IFERROR(VLOOKUP($A52,Employment!$A$5:$F$66,3,0),0)</f>
        <v>2.5991025287322014</v>
      </c>
      <c r="J52" s="24">
        <f>IFERROR(VLOOKUP($A52,Employment!$A$5:$F$66,4,0),0)</f>
        <v>4.704406570060077</v>
      </c>
      <c r="K52" s="24">
        <f>IFERROR(VLOOKUP($A52,Employment!$A$5:$F$66,5,0),0)</f>
        <v>14.885045661303112</v>
      </c>
      <c r="L52" s="24">
        <f>IFERROR(VLOOKUP($A52,Employment!$A$5:$F$66,6,0),0)</f>
        <v>18.293985842623822</v>
      </c>
      <c r="M52" s="24">
        <f t="shared" si="0"/>
        <v>40.482540602719212</v>
      </c>
      <c r="N52" s="25">
        <v>80133.908412976016</v>
      </c>
      <c r="O52" s="26">
        <v>0</v>
      </c>
      <c r="P52" s="27">
        <v>0</v>
      </c>
      <c r="Q52" s="28">
        <f ca="1"/>
        <v>-12539.172030162796</v>
      </c>
      <c r="R52" s="28">
        <v>0</v>
      </c>
      <c r="S52" s="28"/>
      <c r="T52" s="35" t="e">
        <f ca="1"/>
        <v>#DIV/0!</v>
      </c>
      <c r="U52" s="30">
        <f ca="1"/>
        <v>-15.647772932203988</v>
      </c>
      <c r="V52" s="31">
        <v>0</v>
      </c>
      <c r="W52" s="32">
        <f ca="1"/>
        <v>-15.647772932203988</v>
      </c>
      <c r="X52" s="28">
        <f ca="1"/>
        <v>-3105.1546901754414</v>
      </c>
      <c r="Y52" s="28">
        <f t="shared" ca="1" si="32"/>
        <v>-9434.0173399873547</v>
      </c>
      <c r="Z52" s="33">
        <f t="shared" ca="1" si="13"/>
        <v>27</v>
      </c>
      <c r="AA52" s="33">
        <f t="shared" ca="1" si="43"/>
        <v>24</v>
      </c>
      <c r="AB52" s="33">
        <f t="shared" ca="1" si="33"/>
        <v>31</v>
      </c>
      <c r="AC52" s="21">
        <v>45</v>
      </c>
      <c r="AD52" s="6" t="str">
        <f t="shared" ca="1" si="15"/>
        <v>amorg</v>
      </c>
      <c r="AE52" s="6">
        <f t="shared" ca="1" si="16"/>
        <v>-1027.9791753886238</v>
      </c>
      <c r="AF52" s="6" t="str">
        <f t="shared" ca="1" si="34"/>
        <v>arecr</v>
      </c>
      <c r="AG52" s="6">
        <f t="shared" ca="1" si="35"/>
        <v>-3233.6605873658627</v>
      </c>
      <c r="AH52" s="6" t="str">
        <f t="shared" ca="1" si="36"/>
        <v>awatd</v>
      </c>
      <c r="AI52" s="6">
        <f t="shared" ca="1" si="37"/>
        <v>-5346.1170552392541</v>
      </c>
      <c r="AJ52" s="17"/>
      <c r="AK52" s="6">
        <v>41025.123326726571</v>
      </c>
      <c r="AL52" s="6">
        <f ca="1"/>
        <v>-1589.7059888368412</v>
      </c>
      <c r="AM52" s="6">
        <f t="shared" ca="1" si="17"/>
        <v>-4829.8121544859832</v>
      </c>
      <c r="AN52" s="6">
        <f ca="1"/>
        <v>-6419.5181433228245</v>
      </c>
      <c r="AO52" s="33">
        <f t="shared" ca="1" si="18"/>
        <v>24</v>
      </c>
      <c r="AP52" s="34">
        <f ca="1"/>
        <v>-0.11387646535193233</v>
      </c>
      <c r="AQ52" s="34">
        <f ca="1"/>
        <v>-0.20611776020939232</v>
      </c>
      <c r="AR52" s="34">
        <f ca="1"/>
        <v>-1.3509233246426433</v>
      </c>
      <c r="AS52" s="34">
        <f ca="1"/>
        <v>-1.6889348052929591</v>
      </c>
      <c r="AT52" s="34">
        <f t="shared" ca="1" si="19"/>
        <v>-3.3598523554969271</v>
      </c>
      <c r="AU52" s="33">
        <f t="shared" ca="1" si="20"/>
        <v>51</v>
      </c>
      <c r="AV52" s="21">
        <v>45</v>
      </c>
      <c r="AW52" s="6" t="str">
        <f t="shared" ca="1" si="38"/>
        <v>afurn</v>
      </c>
      <c r="AX52" s="6">
        <f t="shared" ca="1" si="21"/>
        <v>-1603.952553230308</v>
      </c>
      <c r="AY52" s="6" t="str">
        <f t="shared" ca="1" si="39"/>
        <v>aatrp</v>
      </c>
      <c r="AZ52" s="6">
        <f t="shared" ca="1" si="22"/>
        <v>-4.0331222381853493</v>
      </c>
      <c r="BA52" s="199"/>
      <c r="BB52" s="36">
        <f t="shared" si="23"/>
        <v>1.154517882287837</v>
      </c>
      <c r="BC52" s="36">
        <f ca="1"/>
        <v>-15.647772932203987</v>
      </c>
      <c r="BD52" s="33">
        <f t="shared" ca="1" si="24"/>
        <v>39</v>
      </c>
      <c r="BE52" s="205">
        <f ca="1"/>
        <v>-0.18065633668209086</v>
      </c>
      <c r="BF52" s="33">
        <f t="shared" ca="1" si="25"/>
        <v>24</v>
      </c>
      <c r="BG52" s="36">
        <f t="shared" si="26"/>
        <v>0.2672644127729531</v>
      </c>
      <c r="BH52" s="42">
        <f ca="1"/>
        <v>-8.2995096292727393</v>
      </c>
      <c r="BI52" s="33">
        <f t="shared" ca="1" si="27"/>
        <v>48</v>
      </c>
      <c r="BJ52" s="205">
        <f ca="1"/>
        <v>-2.2181635673710485E-2</v>
      </c>
      <c r="BK52" s="33">
        <f t="shared" ca="1" si="28"/>
        <v>51</v>
      </c>
      <c r="BL52" s="206">
        <v>45</v>
      </c>
      <c r="BM52" s="6" t="str">
        <f t="shared" ca="1" si="8"/>
        <v>afurn</v>
      </c>
      <c r="BN52" s="42">
        <f t="shared" ca="1" si="9"/>
        <v>-4.5137997277859263E-2</v>
      </c>
      <c r="BO52" s="6" t="str">
        <f t="shared" ca="1" si="29"/>
        <v>aatrp</v>
      </c>
      <c r="BP52" s="42">
        <f t="shared" ca="1" si="30"/>
        <v>-2.6626541481384755E-2</v>
      </c>
      <c r="BQ52" s="207">
        <v>45</v>
      </c>
      <c r="BR52" s="6" t="str">
        <f t="shared" ca="1" si="31"/>
        <v>afurn</v>
      </c>
      <c r="BS52" s="6" t="str">
        <f ca="1">VLOOKUP(BR52,Notes!$A$12:$B$206,2,0)</f>
        <v>Furniture</v>
      </c>
      <c r="BT52" s="42">
        <f t="shared" ca="1" si="40"/>
        <v>-14.51618471108219</v>
      </c>
      <c r="BU52" s="207">
        <v>45</v>
      </c>
      <c r="BV52" s="6" t="str">
        <f t="shared" ca="1" si="41"/>
        <v>afins</v>
      </c>
      <c r="BW52" s="6" t="str">
        <f ca="1">VLOOKUP(BV52,Notes!$A$12:$B$206,2,0)</f>
        <v>Financial intermediation</v>
      </c>
      <c r="BX52" s="42">
        <f t="shared" ca="1" si="42"/>
        <v>-8.8685732824414245</v>
      </c>
    </row>
    <row r="53" spans="1:76" hidden="1" outlineLevel="1" x14ac:dyDescent="0.2">
      <c r="A53" s="23" t="s">
        <v>43</v>
      </c>
      <c r="B53" s="23" t="str">
        <f>VLOOKUP(A53,Notes!$A$12:$B$206,2,0)</f>
        <v>Post and telecommunication</v>
      </c>
      <c r="C53" s="24">
        <f>SUM('SAM and Preps'!FS53:GG53)</f>
        <v>0</v>
      </c>
      <c r="D53" s="24">
        <f>'SAM and Preps'!GH53</f>
        <v>0</v>
      </c>
      <c r="E53" s="24">
        <f>'SAM and Preps'!GM53</f>
        <v>0</v>
      </c>
      <c r="F53" s="24">
        <f>'SAM and Preps'!GO53</f>
        <v>0</v>
      </c>
      <c r="G53" s="24">
        <v>0</v>
      </c>
      <c r="H53" s="25">
        <f>SUM('SAM and Preps'!AV$175:AV$179)</f>
        <v>67561.539773547294</v>
      </c>
      <c r="I53" s="24">
        <f>IFERROR(VLOOKUP($A53,Employment!$A$5:$F$66,3,0),0)</f>
        <v>2.960903646631952</v>
      </c>
      <c r="J53" s="24">
        <f>IFERROR(VLOOKUP($A53,Employment!$A$5:$F$66,4,0),0)</f>
        <v>10.611629914963201</v>
      </c>
      <c r="K53" s="24">
        <f>IFERROR(VLOOKUP($A53,Employment!$A$5:$F$66,5,0),0)</f>
        <v>36.816585492833099</v>
      </c>
      <c r="L53" s="24">
        <f>IFERROR(VLOOKUP($A53,Employment!$A$5:$F$66,6,0),0)</f>
        <v>65.419271823702474</v>
      </c>
      <c r="M53" s="24">
        <f t="shared" si="0"/>
        <v>115.80839087813072</v>
      </c>
      <c r="N53" s="25">
        <v>196920.65187707919</v>
      </c>
      <c r="O53" s="26">
        <v>0</v>
      </c>
      <c r="P53" s="27">
        <v>0</v>
      </c>
      <c r="Q53" s="28">
        <f ca="1"/>
        <v>-19927.071148693671</v>
      </c>
      <c r="R53" s="28">
        <v>0</v>
      </c>
      <c r="S53" s="28"/>
      <c r="T53" s="35" t="e">
        <f ca="1"/>
        <v>#DIV/0!</v>
      </c>
      <c r="U53" s="30">
        <f ca="1"/>
        <v>-10.119340434203137</v>
      </c>
      <c r="V53" s="31">
        <v>0</v>
      </c>
      <c r="W53" s="32">
        <f ca="1"/>
        <v>-10.119340434203137</v>
      </c>
      <c r="X53" s="28">
        <f ca="1"/>
        <v>-468.44202422870023</v>
      </c>
      <c r="Y53" s="28">
        <f t="shared" ca="1" si="32"/>
        <v>-19458.629124464969</v>
      </c>
      <c r="Z53" s="33">
        <f t="shared" ca="1" si="13"/>
        <v>52</v>
      </c>
      <c r="AA53" s="33">
        <f t="shared" ca="1" si="43"/>
        <v>13</v>
      </c>
      <c r="AB53" s="33">
        <f t="shared" ca="1" si="33"/>
        <v>22</v>
      </c>
      <c r="AC53" s="21">
        <v>46</v>
      </c>
      <c r="AD53" s="6" t="str">
        <f t="shared" ca="1" si="15"/>
        <v>arent</v>
      </c>
      <c r="AE53" s="6">
        <f t="shared" ca="1" si="16"/>
        <v>-795.66325694964007</v>
      </c>
      <c r="AF53" s="6" t="str">
        <f t="shared" ca="1" si="34"/>
        <v>arubb</v>
      </c>
      <c r="AG53" s="6">
        <f t="shared" ca="1" si="35"/>
        <v>-2459.2158547165409</v>
      </c>
      <c r="AH53" s="6" t="str">
        <f t="shared" ca="1" si="36"/>
        <v>arent</v>
      </c>
      <c r="AI53" s="6">
        <f t="shared" ca="1" si="37"/>
        <v>-5246.7697411275913</v>
      </c>
      <c r="AJ53" s="17"/>
      <c r="AK53" s="6">
        <v>67561.539773547294</v>
      </c>
      <c r="AL53" s="6">
        <f ca="1"/>
        <v>-160.7178533579297</v>
      </c>
      <c r="AM53" s="6">
        <f t="shared" ca="1" si="17"/>
        <v>-6676.0643589168749</v>
      </c>
      <c r="AN53" s="6">
        <f ca="1"/>
        <v>-6836.7822122748048</v>
      </c>
      <c r="AO53" s="33">
        <f t="shared" ca="1" si="18"/>
        <v>21</v>
      </c>
      <c r="AP53" s="34">
        <f ca="1"/>
        <v>-8.3894697580798247E-2</v>
      </c>
      <c r="AQ53" s="34">
        <f ca="1"/>
        <v>-0.30067154787960282</v>
      </c>
      <c r="AR53" s="34">
        <f ca="1"/>
        <v>-2.1608454609161507</v>
      </c>
      <c r="AS53" s="34">
        <f ca="1"/>
        <v>-3.9057993069961379</v>
      </c>
      <c r="AT53" s="34">
        <f t="shared" ca="1" si="19"/>
        <v>-6.4512110133726894</v>
      </c>
      <c r="AU53" s="33">
        <f t="shared" ca="1" si="20"/>
        <v>34</v>
      </c>
      <c r="AV53" s="21">
        <v>46</v>
      </c>
      <c r="AW53" s="6" t="str">
        <f t="shared" ca="1" si="38"/>
        <v>arubb</v>
      </c>
      <c r="AX53" s="6">
        <f t="shared" ca="1" si="21"/>
        <v>-1463.7929440213275</v>
      </c>
      <c r="AY53" s="6" t="str">
        <f t="shared" ca="1" si="39"/>
        <v>aomnf</v>
      </c>
      <c r="AZ53" s="6">
        <f t="shared" ca="1" si="22"/>
        <v>-3.9177344633176219</v>
      </c>
      <c r="BA53" s="199"/>
      <c r="BB53" s="36">
        <f t="shared" si="23"/>
        <v>1.9012985092636177</v>
      </c>
      <c r="BC53" s="36">
        <f ca="1"/>
        <v>-10.119340434203135</v>
      </c>
      <c r="BD53" s="33">
        <f t="shared" ca="1" si="24"/>
        <v>55</v>
      </c>
      <c r="BE53" s="205">
        <f ca="1"/>
        <v>-0.19239886882281471</v>
      </c>
      <c r="BF53" s="33">
        <f t="shared" ca="1" si="25"/>
        <v>21</v>
      </c>
      <c r="BG53" s="36">
        <f t="shared" si="26"/>
        <v>0.76456321963511398</v>
      </c>
      <c r="BH53" s="42">
        <f ca="1"/>
        <v>-5.5705903211810677</v>
      </c>
      <c r="BI53" s="33">
        <f t="shared" ca="1" si="27"/>
        <v>57</v>
      </c>
      <c r="BJ53" s="205">
        <f ca="1"/>
        <v>-4.2590684712304004E-2</v>
      </c>
      <c r="BK53" s="33">
        <f t="shared" ca="1" si="28"/>
        <v>34</v>
      </c>
      <c r="BL53" s="206">
        <v>46</v>
      </c>
      <c r="BM53" s="6" t="str">
        <f t="shared" ca="1" si="8"/>
        <v>arubb</v>
      </c>
      <c r="BN53" s="42">
        <f t="shared" ca="1" si="9"/>
        <v>-4.1193663609011402E-2</v>
      </c>
      <c r="BO53" s="6" t="str">
        <f t="shared" ca="1" si="29"/>
        <v>aomnf</v>
      </c>
      <c r="BP53" s="42">
        <f t="shared" ca="1" si="30"/>
        <v>-2.5864755154932476E-2</v>
      </c>
      <c r="BQ53" s="207">
        <v>46</v>
      </c>
      <c r="BR53" s="6" t="str">
        <f t="shared" ca="1" si="31"/>
        <v>arubb</v>
      </c>
      <c r="BS53" s="6" t="str">
        <f ca="1">VLOOKUP(BR53,Notes!$A$12:$B$206,2,0)</f>
        <v>Rubber</v>
      </c>
      <c r="BT53" s="42">
        <f t="shared" ca="1" si="40"/>
        <v>-14.313135108031764</v>
      </c>
      <c r="BU53" s="207">
        <v>46</v>
      </c>
      <c r="BV53" s="6" t="str">
        <f t="shared" ca="1" si="41"/>
        <v>amopt</v>
      </c>
      <c r="BW53" s="6" t="str">
        <f ca="1">VLOOKUP(BV53,Notes!$A$12:$B$206,2,0)</f>
        <v>Medical, precision, optical instruments, watches and clocks</v>
      </c>
      <c r="BX53" s="42">
        <f t="shared" ca="1" si="42"/>
        <v>-8.4837137696238241</v>
      </c>
    </row>
    <row r="54" spans="1:76" hidden="1" outlineLevel="1" x14ac:dyDescent="0.2">
      <c r="A54" s="23" t="s">
        <v>44</v>
      </c>
      <c r="B54" s="23" t="str">
        <f>VLOOKUP(A54,Notes!$A$12:$B$206,2,0)</f>
        <v>Financial intermediation</v>
      </c>
      <c r="C54" s="24">
        <f>SUM('SAM and Preps'!FS54:GG54)</f>
        <v>0</v>
      </c>
      <c r="D54" s="24">
        <f>'SAM and Preps'!GH54</f>
        <v>0</v>
      </c>
      <c r="E54" s="24">
        <f>'SAM and Preps'!GM54</f>
        <v>0</v>
      </c>
      <c r="F54" s="24">
        <f>'SAM and Preps'!GO54</f>
        <v>0</v>
      </c>
      <c r="G54" s="24">
        <v>0</v>
      </c>
      <c r="H54" s="25">
        <f>SUM('SAM and Preps'!AW$175:AW$179)</f>
        <v>161420.07249827456</v>
      </c>
      <c r="I54" s="24">
        <f>IFERROR(VLOOKUP($A54,Employment!$A$5:$F$66,3,0),0)</f>
        <v>11.960140132992448</v>
      </c>
      <c r="J54" s="24">
        <f>IFERROR(VLOOKUP($A54,Employment!$A$5:$F$66,4,0),0)</f>
        <v>8.3246964770675369</v>
      </c>
      <c r="K54" s="24">
        <f>IFERROR(VLOOKUP($A54,Employment!$A$5:$F$66,5,0),0)</f>
        <v>52.456308324263681</v>
      </c>
      <c r="L54" s="24">
        <f>IFERROR(VLOOKUP($A54,Employment!$A$5:$F$66,6,0),0)</f>
        <v>171.03662384160197</v>
      </c>
      <c r="M54" s="24">
        <f t="shared" si="0"/>
        <v>243.77776877592564</v>
      </c>
      <c r="N54" s="25">
        <v>251542.74256005799</v>
      </c>
      <c r="O54" s="26">
        <v>0</v>
      </c>
      <c r="P54" s="27">
        <v>0</v>
      </c>
      <c r="Q54" s="28">
        <f ca="1"/>
        <v>-30074.836180387643</v>
      </c>
      <c r="R54" s="28">
        <v>0</v>
      </c>
      <c r="S54" s="28"/>
      <c r="T54" s="35" t="e">
        <f ca="1"/>
        <v>#DIV/0!</v>
      </c>
      <c r="U54" s="30">
        <f ca="1"/>
        <v>-11.956153405303283</v>
      </c>
      <c r="V54" s="31">
        <v>0</v>
      </c>
      <c r="W54" s="32">
        <f ca="1"/>
        <v>-11.956153405303283</v>
      </c>
      <c r="X54" s="28">
        <f ca="1"/>
        <v>-3039.6951791126448</v>
      </c>
      <c r="Y54" s="28">
        <f t="shared" ca="1" si="32"/>
        <v>-27035.141001274998</v>
      </c>
      <c r="Z54" s="33">
        <f t="shared" ca="1" si="13"/>
        <v>31</v>
      </c>
      <c r="AA54" s="33">
        <f t="shared" ca="1" si="43"/>
        <v>7</v>
      </c>
      <c r="AB54" s="33">
        <f t="shared" ca="1" si="33"/>
        <v>14</v>
      </c>
      <c r="AC54" s="21">
        <v>47</v>
      </c>
      <c r="AD54" s="6" t="str">
        <f t="shared" ca="1" si="15"/>
        <v>aplas</v>
      </c>
      <c r="AE54" s="6">
        <f t="shared" ca="1" si="16"/>
        <v>-722.03579183450483</v>
      </c>
      <c r="AF54" s="6" t="str">
        <f t="shared" ca="1" si="34"/>
        <v>afore</v>
      </c>
      <c r="AG54" s="6">
        <f t="shared" ca="1" si="35"/>
        <v>-2363.0795061754511</v>
      </c>
      <c r="AH54" s="6" t="str">
        <f t="shared" ca="1" si="36"/>
        <v>arubb</v>
      </c>
      <c r="AI54" s="6">
        <f t="shared" ca="1" si="37"/>
        <v>-5053.3325546154529</v>
      </c>
      <c r="AJ54" s="17"/>
      <c r="AK54" s="6">
        <v>161420.07249827456</v>
      </c>
      <c r="AL54" s="6">
        <f ca="1"/>
        <v>-1950.6339606195065</v>
      </c>
      <c r="AM54" s="6">
        <f t="shared" ca="1" si="17"/>
        <v>-17348.997534225975</v>
      </c>
      <c r="AN54" s="6">
        <f ca="1"/>
        <v>-19299.631494845482</v>
      </c>
      <c r="AO54" s="33">
        <f t="shared" ca="1" si="18"/>
        <v>8</v>
      </c>
      <c r="AP54" s="34">
        <f ca="1"/>
        <v>-1.2154767965213478</v>
      </c>
      <c r="AQ54" s="34">
        <f ca="1"/>
        <v>-0.84601645912546175</v>
      </c>
      <c r="AR54" s="34">
        <f ca="1"/>
        <v>-3.1985959139439988</v>
      </c>
      <c r="AS54" s="34">
        <f ca="1"/>
        <v>-16.359520900602767</v>
      </c>
      <c r="AT54" s="34">
        <f t="shared" ca="1" si="19"/>
        <v>-21.619610070193573</v>
      </c>
      <c r="AU54" s="33">
        <f t="shared" ca="1" si="20"/>
        <v>15</v>
      </c>
      <c r="AV54" s="21">
        <v>47</v>
      </c>
      <c r="AW54" s="6" t="str">
        <f t="shared" ca="1" si="38"/>
        <v>aknit</v>
      </c>
      <c r="AX54" s="6">
        <f t="shared" ca="1" si="21"/>
        <v>-1399.628011155183</v>
      </c>
      <c r="AY54" s="6" t="str">
        <f t="shared" ca="1" si="39"/>
        <v>anfme</v>
      </c>
      <c r="AZ54" s="6">
        <f t="shared" ca="1" si="22"/>
        <v>-3.794821131796601</v>
      </c>
      <c r="BA54" s="199"/>
      <c r="BB54" s="36">
        <f t="shared" si="23"/>
        <v>4.5426398544924753</v>
      </c>
      <c r="BC54" s="36">
        <f ca="1"/>
        <v>-11.956153405303283</v>
      </c>
      <c r="BD54" s="33">
        <f t="shared" ca="1" si="24"/>
        <v>50</v>
      </c>
      <c r="BE54" s="205">
        <f ca="1"/>
        <v>-0.54312498965356615</v>
      </c>
      <c r="BF54" s="33">
        <f t="shared" ca="1" si="25"/>
        <v>8</v>
      </c>
      <c r="BG54" s="36">
        <f t="shared" si="26"/>
        <v>1.6094128789590392</v>
      </c>
      <c r="BH54" s="42">
        <f ca="1"/>
        <v>-8.8685732824414245</v>
      </c>
      <c r="BI54" s="33">
        <f t="shared" ca="1" si="27"/>
        <v>45</v>
      </c>
      <c r="BJ54" s="205">
        <f ca="1"/>
        <v>-0.14273196058753268</v>
      </c>
      <c r="BK54" s="33">
        <f t="shared" ca="1" si="28"/>
        <v>15</v>
      </c>
      <c r="BL54" s="206">
        <v>47</v>
      </c>
      <c r="BM54" s="6" t="str">
        <f t="shared" ca="1" si="8"/>
        <v>aknit</v>
      </c>
      <c r="BN54" s="42">
        <f t="shared" ca="1" si="9"/>
        <v>-3.9387951489152848E-2</v>
      </c>
      <c r="BO54" s="6" t="str">
        <f t="shared" ca="1" si="29"/>
        <v>anfme</v>
      </c>
      <c r="BP54" s="42">
        <f t="shared" ca="1" si="30"/>
        <v>-2.5053285348891539E-2</v>
      </c>
      <c r="BQ54" s="207">
        <v>47</v>
      </c>
      <c r="BR54" s="6" t="str">
        <f t="shared" ca="1" si="31"/>
        <v>aknit</v>
      </c>
      <c r="BS54" s="6" t="str">
        <f ca="1">VLOOKUP(BR54,Notes!$A$12:$B$206,2,0)</f>
        <v>Knitted, crouched fabrics, wearing apparel, fur articles</v>
      </c>
      <c r="BT54" s="42">
        <f t="shared" ca="1" si="40"/>
        <v>-13.909233720886878</v>
      </c>
      <c r="BU54" s="207">
        <v>47</v>
      </c>
      <c r="BV54" s="6" t="str">
        <f t="shared" ca="1" si="41"/>
        <v>aelcg</v>
      </c>
      <c r="BW54" s="6" t="str">
        <f ca="1">VLOOKUP(BV54,Notes!$A$12:$B$206,2,0)</f>
        <v>Electricity, gas, steam and hot water supply</v>
      </c>
      <c r="BX54" s="42">
        <f t="shared" ca="1" si="42"/>
        <v>-8.3625387885313938</v>
      </c>
    </row>
    <row r="55" spans="1:76" hidden="1" outlineLevel="1" x14ac:dyDescent="0.2">
      <c r="A55" s="23" t="s">
        <v>45</v>
      </c>
      <c r="B55" s="23" t="str">
        <f>VLOOKUP(A55,Notes!$A$12:$B$206,2,0)</f>
        <v>Insurance and pension funding</v>
      </c>
      <c r="C55" s="24">
        <f>SUM('SAM and Preps'!FS55:GG55)</f>
        <v>0</v>
      </c>
      <c r="D55" s="24">
        <f>'SAM and Preps'!GH55</f>
        <v>0</v>
      </c>
      <c r="E55" s="24">
        <f>'SAM and Preps'!GM55</f>
        <v>0</v>
      </c>
      <c r="F55" s="24">
        <f>'SAM and Preps'!GO55</f>
        <v>0</v>
      </c>
      <c r="G55" s="24">
        <v>0</v>
      </c>
      <c r="H55" s="25">
        <f>SUM('SAM and Preps'!AX$175:AX$179)</f>
        <v>80488.868949600466</v>
      </c>
      <c r="I55" s="24">
        <f>IFERROR(VLOOKUP($A55,Employment!$A$5:$F$66,3,0),0)</f>
        <v>0.52755285461677515</v>
      </c>
      <c r="J55" s="24">
        <f>IFERROR(VLOOKUP($A55,Employment!$A$5:$F$66,4,0),0)</f>
        <v>4.0950042195550784</v>
      </c>
      <c r="K55" s="24">
        <f>IFERROR(VLOOKUP($A55,Employment!$A$5:$F$66,5,0),0)</f>
        <v>31.024204918096839</v>
      </c>
      <c r="L55" s="24">
        <f>IFERROR(VLOOKUP($A55,Employment!$A$5:$F$66,6,0),0)</f>
        <v>82.150801844472142</v>
      </c>
      <c r="M55" s="24">
        <f t="shared" si="0"/>
        <v>117.79756383674084</v>
      </c>
      <c r="N55" s="25">
        <v>170535.42650543532</v>
      </c>
      <c r="O55" s="26">
        <v>0</v>
      </c>
      <c r="P55" s="27">
        <v>0</v>
      </c>
      <c r="Q55" s="28">
        <f ca="1"/>
        <v>-12590.330654250858</v>
      </c>
      <c r="R55" s="28">
        <v>0</v>
      </c>
      <c r="S55" s="28"/>
      <c r="T55" s="35" t="e">
        <f ca="1"/>
        <v>#DIV/0!</v>
      </c>
      <c r="U55" s="30">
        <f ca="1"/>
        <v>-7.3828241511153569</v>
      </c>
      <c r="V55" s="31">
        <v>0</v>
      </c>
      <c r="W55" s="32">
        <f ca="1"/>
        <v>-7.3828241511153569</v>
      </c>
      <c r="X55" s="28">
        <f ca="1"/>
        <v>-5930.7240084956529</v>
      </c>
      <c r="Y55" s="28">
        <f t="shared" ca="1" si="32"/>
        <v>-6659.6066457552051</v>
      </c>
      <c r="Z55" s="33">
        <f t="shared" ca="1" si="13"/>
        <v>19</v>
      </c>
      <c r="AA55" s="33">
        <f t="shared" ca="1" si="43"/>
        <v>31</v>
      </c>
      <c r="AB55" s="33">
        <f t="shared" ca="1" si="33"/>
        <v>30</v>
      </c>
      <c r="AC55" s="21">
        <v>48</v>
      </c>
      <c r="AD55" s="6" t="str">
        <f t="shared" ca="1" si="15"/>
        <v>ardtv</v>
      </c>
      <c r="AE55" s="6">
        <f t="shared" ca="1" si="16"/>
        <v>-660.76277444524828</v>
      </c>
      <c r="AF55" s="6" t="str">
        <f t="shared" ca="1" si="34"/>
        <v>ardtv</v>
      </c>
      <c r="AG55" s="6">
        <f t="shared" ca="1" si="35"/>
        <v>-1535.3182524181116</v>
      </c>
      <c r="AH55" s="6" t="str">
        <f t="shared" ca="1" si="36"/>
        <v>acomp</v>
      </c>
      <c r="AI55" s="6">
        <f t="shared" ca="1" si="37"/>
        <v>-4910.9330876304839</v>
      </c>
      <c r="AJ55" s="17"/>
      <c r="AK55" s="6">
        <v>80488.868949600466</v>
      </c>
      <c r="AL55" s="6">
        <f ca="1"/>
        <v>-2799.1677581481372</v>
      </c>
      <c r="AM55" s="6">
        <f t="shared" ca="1" si="17"/>
        <v>-3143.1838976225554</v>
      </c>
      <c r="AN55" s="6">
        <f ca="1"/>
        <v>-5942.3516557706926</v>
      </c>
      <c r="AO55" s="33">
        <f t="shared" ca="1" si="18"/>
        <v>26</v>
      </c>
      <c r="AP55" s="34">
        <f ca="1"/>
        <v>-3.3106054626463897E-2</v>
      </c>
      <c r="AQ55" s="34">
        <f ca="1"/>
        <v>-0.25697791643392948</v>
      </c>
      <c r="AR55" s="34">
        <f ca="1"/>
        <v>-1.1681358716262338</v>
      </c>
      <c r="AS55" s="34">
        <f ca="1"/>
        <v>-4.8520393911268886</v>
      </c>
      <c r="AT55" s="34">
        <f t="shared" ca="1" si="19"/>
        <v>-6.3102592338135155</v>
      </c>
      <c r="AU55" s="33">
        <f t="shared" ca="1" si="20"/>
        <v>35</v>
      </c>
      <c r="AV55" s="21">
        <v>48</v>
      </c>
      <c r="AW55" s="6" t="str">
        <f t="shared" ca="1" si="38"/>
        <v>aweav</v>
      </c>
      <c r="AX55" s="6">
        <f t="shared" ca="1" si="21"/>
        <v>-1302.418365729138</v>
      </c>
      <c r="AY55" s="6" t="str">
        <f t="shared" ca="1" si="39"/>
        <v>aleat</v>
      </c>
      <c r="AZ55" s="6">
        <f t="shared" ca="1" si="22"/>
        <v>-3.65591648866214</v>
      </c>
      <c r="BA55" s="199"/>
      <c r="BB55" s="36">
        <f t="shared" si="23"/>
        <v>2.2650958971498745</v>
      </c>
      <c r="BC55" s="36">
        <f ca="1"/>
        <v>-7.3828241511153569</v>
      </c>
      <c r="BD55" s="33">
        <f t="shared" ca="1" si="24"/>
        <v>59</v>
      </c>
      <c r="BE55" s="205">
        <f ca="1"/>
        <v>-0.16722804694070401</v>
      </c>
      <c r="BF55" s="33">
        <f t="shared" ca="1" si="25"/>
        <v>26</v>
      </c>
      <c r="BG55" s="36">
        <f t="shared" si="26"/>
        <v>0.77769567463353029</v>
      </c>
      <c r="BH55" s="42">
        <f ca="1"/>
        <v>-5.3568673479182403</v>
      </c>
      <c r="BI55" s="33">
        <f t="shared" ca="1" si="27"/>
        <v>58</v>
      </c>
      <c r="BJ55" s="205">
        <f ca="1"/>
        <v>-4.1660125660616061E-2</v>
      </c>
      <c r="BK55" s="33">
        <f t="shared" ca="1" si="28"/>
        <v>35</v>
      </c>
      <c r="BL55" s="206">
        <v>48</v>
      </c>
      <c r="BM55" s="6" t="str">
        <f t="shared" ca="1" si="8"/>
        <v>aweav</v>
      </c>
      <c r="BN55" s="42">
        <f t="shared" ca="1" si="9"/>
        <v>-3.6652304040114839E-2</v>
      </c>
      <c r="BO55" s="6" t="str">
        <f t="shared" ca="1" si="29"/>
        <v>aleat</v>
      </c>
      <c r="BP55" s="42">
        <f t="shared" ca="1" si="30"/>
        <v>-2.4136241425114807E-2</v>
      </c>
      <c r="BQ55" s="207">
        <v>48</v>
      </c>
      <c r="BR55" s="6" t="str">
        <f t="shared" ca="1" si="31"/>
        <v>aweav</v>
      </c>
      <c r="BS55" s="6" t="str">
        <f ca="1">VLOOKUP(BR55,Notes!$A$12:$B$206,2,0)</f>
        <v>Spinning, weaving and finishing of textiles</v>
      </c>
      <c r="BT55" s="42">
        <f t="shared" ca="1" si="40"/>
        <v>-13.51000885627856</v>
      </c>
      <c r="BU55" s="207">
        <v>48</v>
      </c>
      <c r="BV55" s="6" t="str">
        <f t="shared" ca="1" si="41"/>
        <v>atrps</v>
      </c>
      <c r="BW55" s="6" t="str">
        <f ca="1">VLOOKUP(BV55,Notes!$A$12:$B$206,2,0)</f>
        <v>Auxiliary transport</v>
      </c>
      <c r="BX55" s="42">
        <f t="shared" ca="1" si="42"/>
        <v>-8.2995096292727393</v>
      </c>
    </row>
    <row r="56" spans="1:76" hidden="1" outlineLevel="1" x14ac:dyDescent="0.2">
      <c r="A56" s="23" t="s">
        <v>46</v>
      </c>
      <c r="B56" s="23" t="str">
        <f>VLOOKUP(A56,Notes!$A$12:$B$206,2,0)</f>
        <v>Activities to financial intermediation</v>
      </c>
      <c r="C56" s="24">
        <f>SUM('SAM and Preps'!FS56:GG56)</f>
        <v>0</v>
      </c>
      <c r="D56" s="24">
        <f>'SAM and Preps'!GH56</f>
        <v>0</v>
      </c>
      <c r="E56" s="24">
        <f>'SAM and Preps'!GM56</f>
        <v>0</v>
      </c>
      <c r="F56" s="24">
        <f>'SAM and Preps'!GO56</f>
        <v>0</v>
      </c>
      <c r="G56" s="24">
        <v>0</v>
      </c>
      <c r="H56" s="25">
        <f>SUM('SAM and Preps'!AY$175:AY$179)</f>
        <v>95648.784677383475</v>
      </c>
      <c r="I56" s="24">
        <f>IFERROR(VLOOKUP($A56,Employment!$A$5:$F$66,3,0),0)</f>
        <v>0.29175205821629818</v>
      </c>
      <c r="J56" s="24">
        <f>IFERROR(VLOOKUP($A56,Employment!$A$5:$F$66,4,0),0)</f>
        <v>0.23161788996633986</v>
      </c>
      <c r="K56" s="24">
        <f>IFERROR(VLOOKUP($A56,Employment!$A$5:$F$66,5,0),0)</f>
        <v>10.310945419045643</v>
      </c>
      <c r="L56" s="24">
        <f>IFERROR(VLOOKUP($A56,Employment!$A$5:$F$66,6,0),0)</f>
        <v>8.5815182117735258</v>
      </c>
      <c r="M56" s="24">
        <f t="shared" si="0"/>
        <v>19.415833579001806</v>
      </c>
      <c r="N56" s="25">
        <v>193787.00027460422</v>
      </c>
      <c r="O56" s="26">
        <v>0</v>
      </c>
      <c r="P56" s="27">
        <v>0</v>
      </c>
      <c r="Q56" s="28">
        <f ca="1"/>
        <v>-30503.019826434851</v>
      </c>
      <c r="R56" s="28">
        <v>0</v>
      </c>
      <c r="S56" s="28"/>
      <c r="T56" s="35" t="e">
        <f ca="1"/>
        <v>#DIV/0!</v>
      </c>
      <c r="U56" s="30">
        <f ca="1"/>
        <v>-15.740488156177044</v>
      </c>
      <c r="V56" s="31">
        <v>0</v>
      </c>
      <c r="W56" s="32">
        <f ca="1"/>
        <v>-15.740488156177044</v>
      </c>
      <c r="X56" s="28">
        <f ca="1"/>
        <v>-3088.4866244025234</v>
      </c>
      <c r="Y56" s="28">
        <f t="shared" ca="1" si="32"/>
        <v>-27414.533202032326</v>
      </c>
      <c r="Z56" s="33">
        <f t="shared" ca="1" si="13"/>
        <v>28</v>
      </c>
      <c r="AA56" s="33">
        <f t="shared" ca="1" si="43"/>
        <v>6</v>
      </c>
      <c r="AB56" s="33">
        <f t="shared" ca="1" si="33"/>
        <v>12</v>
      </c>
      <c r="AC56" s="21">
        <v>49</v>
      </c>
      <c r="AD56" s="6" t="str">
        <f t="shared" ca="1" si="15"/>
        <v>acomp</v>
      </c>
      <c r="AE56" s="6">
        <f t="shared" ca="1" si="16"/>
        <v>-614.93448967286713</v>
      </c>
      <c r="AF56" s="6" t="str">
        <f t="shared" ca="1" si="34"/>
        <v>aglss</v>
      </c>
      <c r="AG56" s="6">
        <f t="shared" ca="1" si="35"/>
        <v>-1397.9278626632838</v>
      </c>
      <c r="AH56" s="6" t="str">
        <f t="shared" ca="1" si="36"/>
        <v>afoot</v>
      </c>
      <c r="AI56" s="6">
        <f t="shared" ca="1" si="37"/>
        <v>-3278.7346936154627</v>
      </c>
      <c r="AJ56" s="17"/>
      <c r="AK56" s="6">
        <v>95648.784677383475</v>
      </c>
      <c r="AL56" s="6">
        <f ca="1"/>
        <v>-1524.4056190448671</v>
      </c>
      <c r="AM56" s="6">
        <f t="shared" ca="1" si="17"/>
        <v>-13531.180004625961</v>
      </c>
      <c r="AN56" s="6">
        <f ca="1"/>
        <v>-15055.585623670828</v>
      </c>
      <c r="AO56" s="33">
        <f t="shared" ca="1" si="18"/>
        <v>10</v>
      </c>
      <c r="AP56" s="34">
        <f ca="1"/>
        <v>-3.9034718443598293E-2</v>
      </c>
      <c r="AQ56" s="34">
        <f ca="1"/>
        <v>-3.0989118557078064E-2</v>
      </c>
      <c r="AR56" s="34">
        <f ca="1"/>
        <v>-0.82772650266212711</v>
      </c>
      <c r="AS56" s="34">
        <f ca="1"/>
        <v>-1.0806182861955105</v>
      </c>
      <c r="AT56" s="34">
        <f t="shared" ca="1" si="19"/>
        <v>-1.978368625858314</v>
      </c>
      <c r="AU56" s="33">
        <f t="shared" ca="1" si="20"/>
        <v>56</v>
      </c>
      <c r="AV56" s="21">
        <v>49</v>
      </c>
      <c r="AW56" s="6" t="str">
        <f t="shared" ca="1" si="38"/>
        <v>acomp</v>
      </c>
      <c r="AX56" s="6">
        <f t="shared" ca="1" si="21"/>
        <v>-1182.8146904317264</v>
      </c>
      <c r="AY56" s="6" t="str">
        <f t="shared" ca="1" si="39"/>
        <v>aotrp</v>
      </c>
      <c r="AZ56" s="6">
        <f t="shared" ca="1" si="22"/>
        <v>-3.5891326986589163</v>
      </c>
      <c r="BA56" s="199"/>
      <c r="BB56" s="36">
        <f t="shared" si="23"/>
        <v>2.6917221296248384</v>
      </c>
      <c r="BC56" s="36">
        <f ca="1"/>
        <v>-15.740488156177042</v>
      </c>
      <c r="BD56" s="33">
        <f t="shared" ca="1" si="24"/>
        <v>38</v>
      </c>
      <c r="BE56" s="205">
        <f ca="1"/>
        <v>-0.42369020301079419</v>
      </c>
      <c r="BF56" s="33">
        <f t="shared" ca="1" si="25"/>
        <v>10</v>
      </c>
      <c r="BG56" s="36">
        <f t="shared" si="26"/>
        <v>0.12818270006603158</v>
      </c>
      <c r="BH56" s="42">
        <f ca="1"/>
        <v>-10.189460152758606</v>
      </c>
      <c r="BI56" s="33">
        <f t="shared" ca="1" si="27"/>
        <v>38</v>
      </c>
      <c r="BJ56" s="205">
        <f ca="1"/>
        <v>-1.3061125145958368E-2</v>
      </c>
      <c r="BK56" s="33">
        <f t="shared" ca="1" si="28"/>
        <v>56</v>
      </c>
      <c r="BL56" s="206">
        <v>49</v>
      </c>
      <c r="BM56" s="6" t="str">
        <f t="shared" ca="1" si="8"/>
        <v>acomp</v>
      </c>
      <c r="BN56" s="42">
        <f t="shared" ca="1" si="9"/>
        <v>-3.3286449882444287E-2</v>
      </c>
      <c r="BO56" s="6" t="str">
        <f t="shared" ca="1" si="29"/>
        <v>aotrp</v>
      </c>
      <c r="BP56" s="42">
        <f t="shared" ca="1" si="30"/>
        <v>-2.3695337021581272E-2</v>
      </c>
      <c r="BQ56" s="207">
        <v>49</v>
      </c>
      <c r="BR56" s="6" t="str">
        <f t="shared" ca="1" si="31"/>
        <v>acomp</v>
      </c>
      <c r="BS56" s="6" t="str">
        <f ca="1">VLOOKUP(BR56,Notes!$A$12:$B$206,2,0)</f>
        <v>Computer and related activities</v>
      </c>
      <c r="BT56" s="42">
        <f t="shared" ca="1" si="40"/>
        <v>-12.132145253872809</v>
      </c>
      <c r="BU56" s="207">
        <v>49</v>
      </c>
      <c r="BV56" s="6" t="str">
        <f t="shared" ca="1" si="41"/>
        <v>aknit</v>
      </c>
      <c r="BW56" s="6" t="str">
        <f ca="1">VLOOKUP(BV56,Notes!$A$12:$B$206,2,0)</f>
        <v>Knitted, crouched fabrics, wearing apparel, fur articles</v>
      </c>
      <c r="BX56" s="42">
        <f t="shared" ca="1" si="42"/>
        <v>-8.1614049680752974</v>
      </c>
    </row>
    <row r="57" spans="1:76" hidden="1" outlineLevel="1" x14ac:dyDescent="0.2">
      <c r="A57" s="23" t="s">
        <v>47</v>
      </c>
      <c r="B57" s="23" t="str">
        <f>VLOOKUP(A57,Notes!$A$12:$B$206,2,0)</f>
        <v>Real estate activities</v>
      </c>
      <c r="C57" s="24">
        <f>SUM('SAM and Preps'!FS57:GG57)</f>
        <v>0</v>
      </c>
      <c r="D57" s="24">
        <f>'SAM and Preps'!GH57</f>
        <v>0</v>
      </c>
      <c r="E57" s="24">
        <f>'SAM and Preps'!GM57</f>
        <v>0</v>
      </c>
      <c r="F57" s="24">
        <f>'SAM and Preps'!GO57</f>
        <v>0</v>
      </c>
      <c r="G57" s="24">
        <v>0</v>
      </c>
      <c r="H57" s="25">
        <f>SUM('SAM and Preps'!AZ$175:AZ$179)</f>
        <v>179496.65808090591</v>
      </c>
      <c r="I57" s="24">
        <f>IFERROR(VLOOKUP($A57,Employment!$A$5:$F$66,3,0),0)</f>
        <v>5.0019843903951768</v>
      </c>
      <c r="J57" s="24">
        <f>IFERROR(VLOOKUP($A57,Employment!$A$5:$F$66,4,0),0)</f>
        <v>12.967379913458419</v>
      </c>
      <c r="K57" s="24">
        <f>IFERROR(VLOOKUP($A57,Employment!$A$5:$F$66,5,0),0)</f>
        <v>29.737720506976398</v>
      </c>
      <c r="L57" s="24">
        <f>IFERROR(VLOOKUP($A57,Employment!$A$5:$F$66,6,0),0)</f>
        <v>52.092152248535413</v>
      </c>
      <c r="M57" s="24">
        <f t="shared" si="0"/>
        <v>99.79923705936541</v>
      </c>
      <c r="N57" s="25">
        <v>370520.85393291205</v>
      </c>
      <c r="O57" s="26">
        <v>0</v>
      </c>
      <c r="P57" s="27">
        <v>0</v>
      </c>
      <c r="Q57" s="28">
        <f ca="1"/>
        <v>-59550.647660836461</v>
      </c>
      <c r="R57" s="28">
        <v>0</v>
      </c>
      <c r="S57" s="28"/>
      <c r="T57" s="35" t="e">
        <f ca="1"/>
        <v>#DIV/0!</v>
      </c>
      <c r="U57" s="30">
        <f ca="1"/>
        <v>-16.072144665740982</v>
      </c>
      <c r="V57" s="31">
        <v>0</v>
      </c>
      <c r="W57" s="32">
        <f ca="1"/>
        <v>-16.072144665740982</v>
      </c>
      <c r="X57" s="28">
        <f ca="1"/>
        <v>-38878.803115641109</v>
      </c>
      <c r="Y57" s="28">
        <f t="shared" ca="1" si="32"/>
        <v>-20671.844545195352</v>
      </c>
      <c r="Z57" s="33">
        <f t="shared" ca="1" si="13"/>
        <v>5</v>
      </c>
      <c r="AA57" s="33">
        <f t="shared" ca="1" si="43"/>
        <v>11</v>
      </c>
      <c r="AB57" s="33">
        <f t="shared" ca="1" si="33"/>
        <v>5</v>
      </c>
      <c r="AC57" s="21">
        <v>50</v>
      </c>
      <c r="AD57" s="6" t="str">
        <f t="shared" ca="1" si="15"/>
        <v>aelcg</v>
      </c>
      <c r="AE57" s="6">
        <f t="shared" ca="1" si="16"/>
        <v>-557.37851006517803</v>
      </c>
      <c r="AF57" s="6" t="str">
        <f t="shared" ca="1" si="34"/>
        <v>aleat</v>
      </c>
      <c r="AG57" s="6">
        <f t="shared" ca="1" si="35"/>
        <v>-806.89255612714055</v>
      </c>
      <c r="AH57" s="6" t="str">
        <f t="shared" ca="1" si="36"/>
        <v>arsea</v>
      </c>
      <c r="AI57" s="6">
        <f t="shared" ca="1" si="37"/>
        <v>-2798.4902401439281</v>
      </c>
      <c r="AJ57" s="17"/>
      <c r="AK57" s="6">
        <v>179496.65808090591</v>
      </c>
      <c r="AL57" s="6">
        <f ca="1"/>
        <v>-18834.608512228751</v>
      </c>
      <c r="AM57" s="6">
        <f t="shared" ca="1" si="17"/>
        <v>-10014.354044704894</v>
      </c>
      <c r="AN57" s="6">
        <f ca="1"/>
        <v>-28848.962556933646</v>
      </c>
      <c r="AO57" s="33">
        <f t="shared" ca="1" si="18"/>
        <v>5</v>
      </c>
      <c r="AP57" s="34">
        <f ca="1"/>
        <v>-0.80392616738209499</v>
      </c>
      <c r="AQ57" s="34">
        <f ca="1"/>
        <v>-2.0841360590472746</v>
      </c>
      <c r="AR57" s="34">
        <f ca="1"/>
        <v>-4.7794894601749691</v>
      </c>
      <c r="AS57" s="34">
        <f ca="1"/>
        <v>-8.3723260688826553</v>
      </c>
      <c r="AT57" s="34">
        <f t="shared" ca="1" si="19"/>
        <v>-16.039877755486994</v>
      </c>
      <c r="AU57" s="33">
        <f t="shared" ca="1" si="20"/>
        <v>19</v>
      </c>
      <c r="AV57" s="21">
        <v>50</v>
      </c>
      <c r="AW57" s="6" t="str">
        <f t="shared" ca="1" si="38"/>
        <v>afore</v>
      </c>
      <c r="AX57" s="6">
        <f t="shared" ca="1" si="21"/>
        <v>-906.78026117674324</v>
      </c>
      <c r="AY57" s="6" t="str">
        <f t="shared" ca="1" si="39"/>
        <v>arubb</v>
      </c>
      <c r="AZ57" s="6">
        <f t="shared" ca="1" si="22"/>
        <v>-3.4971224189270234</v>
      </c>
      <c r="BA57" s="199"/>
      <c r="BB57" s="36">
        <f t="shared" si="23"/>
        <v>5.0513462181430242</v>
      </c>
      <c r="BC57" s="36">
        <f ca="1"/>
        <v>-16.072144665740979</v>
      </c>
      <c r="BD57" s="33">
        <f t="shared" ca="1" si="24"/>
        <v>36</v>
      </c>
      <c r="BE57" s="205">
        <f ca="1"/>
        <v>-0.81185967174738272</v>
      </c>
      <c r="BF57" s="33">
        <f t="shared" ca="1" si="25"/>
        <v>5</v>
      </c>
      <c r="BG57" s="36">
        <f t="shared" si="26"/>
        <v>0.65887130824166773</v>
      </c>
      <c r="BH57" s="42">
        <f ca="1"/>
        <v>-16.072144665740982</v>
      </c>
      <c r="BI57" s="33">
        <f t="shared" ca="1" si="27"/>
        <v>19</v>
      </c>
      <c r="BJ57" s="205">
        <f ca="1"/>
        <v>-0.10589474982166103</v>
      </c>
      <c r="BK57" s="33">
        <f t="shared" ca="1" si="28"/>
        <v>19</v>
      </c>
      <c r="BL57" s="206">
        <v>50</v>
      </c>
      <c r="BM57" s="6" t="str">
        <f t="shared" ca="1" si="8"/>
        <v>afore</v>
      </c>
      <c r="BN57" s="42">
        <f t="shared" ca="1" si="9"/>
        <v>-2.5518363918047425E-2</v>
      </c>
      <c r="BO57" s="6" t="str">
        <f t="shared" ca="1" si="29"/>
        <v>arubb</v>
      </c>
      <c r="BP57" s="42">
        <f t="shared" ca="1" si="30"/>
        <v>-2.308788815558872E-2</v>
      </c>
      <c r="BQ57" s="207">
        <v>50</v>
      </c>
      <c r="BR57" s="6" t="str">
        <f t="shared" ca="1" si="31"/>
        <v>afore</v>
      </c>
      <c r="BS57" s="6" t="str">
        <f ca="1">VLOOKUP(BR57,Notes!$A$12:$B$206,2,0)</f>
        <v>Forestry</v>
      </c>
      <c r="BT57" s="42">
        <f t="shared" ca="1" si="40"/>
        <v>-11.956153405303283</v>
      </c>
      <c r="BU57" s="207">
        <v>50</v>
      </c>
      <c r="BV57" s="6" t="str">
        <f t="shared" ca="1" si="41"/>
        <v>aomin</v>
      </c>
      <c r="BW57" s="6" t="str">
        <f ca="1">VLOOKUP(BV57,Notes!$A$12:$B$206,2,0)</f>
        <v>Other mining and quarrying</v>
      </c>
      <c r="BX57" s="42">
        <f t="shared" ca="1" si="42"/>
        <v>-7.4466904985954354</v>
      </c>
    </row>
    <row r="58" spans="1:76" hidden="1" outlineLevel="1" x14ac:dyDescent="0.2">
      <c r="A58" s="23" t="s">
        <v>48</v>
      </c>
      <c r="B58" s="23" t="str">
        <f>VLOOKUP(A58,Notes!$A$12:$B$206,2,0)</f>
        <v>Renting of machinery and equipment</v>
      </c>
      <c r="C58" s="24">
        <f>SUM('SAM and Preps'!FS58:GG58)</f>
        <v>0</v>
      </c>
      <c r="D58" s="24">
        <f>'SAM and Preps'!GH58</f>
        <v>0</v>
      </c>
      <c r="E58" s="24">
        <f>'SAM and Preps'!GM58</f>
        <v>0</v>
      </c>
      <c r="F58" s="24">
        <f>'SAM and Preps'!GO58</f>
        <v>0</v>
      </c>
      <c r="G58" s="24">
        <v>0</v>
      </c>
      <c r="H58" s="25">
        <f>SUM('SAM and Preps'!BA$175:BA$179)</f>
        <v>7780.678731140526</v>
      </c>
      <c r="I58" s="24">
        <f>IFERROR(VLOOKUP($A58,Employment!$A$5:$F$66,3,0),0)</f>
        <v>2.4726992132302685</v>
      </c>
      <c r="J58" s="24">
        <f>IFERROR(VLOOKUP($A58,Employment!$A$5:$F$66,4,0),0)</f>
        <v>7.7965338908610731</v>
      </c>
      <c r="K58" s="24">
        <f>IFERROR(VLOOKUP($A58,Employment!$A$5:$F$66,5,0),0)</f>
        <v>17.127214019573341</v>
      </c>
      <c r="L58" s="24">
        <f>IFERROR(VLOOKUP($A58,Employment!$A$5:$F$66,6,0),0)</f>
        <v>24.944282998695346</v>
      </c>
      <c r="M58" s="24">
        <f t="shared" si="0"/>
        <v>52.340730122360029</v>
      </c>
      <c r="N58" s="25">
        <v>24803.499596518035</v>
      </c>
      <c r="O58" s="26">
        <v>0</v>
      </c>
      <c r="P58" s="27">
        <v>0</v>
      </c>
      <c r="Q58" s="28">
        <f ca="1"/>
        <v>-5246.7697411275913</v>
      </c>
      <c r="R58" s="28">
        <v>0</v>
      </c>
      <c r="S58" s="28"/>
      <c r="T58" s="35" t="e">
        <f ca="1"/>
        <v>#DIV/0!</v>
      </c>
      <c r="U58" s="30">
        <f ca="1"/>
        <v>-21.153344594422247</v>
      </c>
      <c r="V58" s="31">
        <v>0</v>
      </c>
      <c r="W58" s="32">
        <f ca="1"/>
        <v>-21.153344594422247</v>
      </c>
      <c r="X58" s="28">
        <f ca="1"/>
        <v>-795.66325694964007</v>
      </c>
      <c r="Y58" s="28">
        <f t="shared" ca="1" si="32"/>
        <v>-4451.1064841779516</v>
      </c>
      <c r="Z58" s="33">
        <f t="shared" ca="1" si="13"/>
        <v>46</v>
      </c>
      <c r="AA58" s="33">
        <f t="shared" ca="1" si="43"/>
        <v>39</v>
      </c>
      <c r="AB58" s="33">
        <f t="shared" ca="1" si="33"/>
        <v>46</v>
      </c>
      <c r="AC58" s="21">
        <v>51</v>
      </c>
      <c r="AD58" s="6" t="str">
        <f t="shared" ca="1" si="15"/>
        <v>apuba</v>
      </c>
      <c r="AE58" s="6">
        <f t="shared" ca="1" si="16"/>
        <v>-556.23744998345364</v>
      </c>
      <c r="AF58" s="6" t="str">
        <f t="shared" ca="1" si="34"/>
        <v>afurn</v>
      </c>
      <c r="AG58" s="6">
        <f t="shared" ca="1" si="35"/>
        <v>-771.36454054166461</v>
      </c>
      <c r="AH58" s="6" t="str">
        <f t="shared" ca="1" si="36"/>
        <v>afore</v>
      </c>
      <c r="AI58" s="6">
        <f t="shared" ca="1" si="37"/>
        <v>-2583.9305670664567</v>
      </c>
      <c r="AJ58" s="17"/>
      <c r="AK58" s="6">
        <v>7780.6787311405251</v>
      </c>
      <c r="AL58" s="6">
        <f ca="1"/>
        <v>-249.59381866287691</v>
      </c>
      <c r="AM58" s="6">
        <f t="shared" ca="1" si="17"/>
        <v>-1396.2799651201988</v>
      </c>
      <c r="AN58" s="6">
        <f ca="1"/>
        <v>-1645.8737837830756</v>
      </c>
      <c r="AO58" s="33">
        <f t="shared" ca="1" si="18"/>
        <v>43</v>
      </c>
      <c r="AP58" s="34">
        <f ca="1"/>
        <v>-0.52305858535816641</v>
      </c>
      <c r="AQ58" s="34">
        <f ca="1"/>
        <v>-1.6492276803547592</v>
      </c>
      <c r="AR58" s="34">
        <f ca="1"/>
        <v>-3.6229786009845464</v>
      </c>
      <c r="AS58" s="34">
        <f ca="1"/>
        <v>-5.276550139321909</v>
      </c>
      <c r="AT58" s="34">
        <f t="shared" ca="1" si="19"/>
        <v>-11.071815006019381</v>
      </c>
      <c r="AU58" s="33">
        <f t="shared" ca="1" si="20"/>
        <v>26</v>
      </c>
      <c r="AV58" s="21">
        <v>51</v>
      </c>
      <c r="AW58" s="6" t="str">
        <f t="shared" ca="1" si="38"/>
        <v>apuba</v>
      </c>
      <c r="AX58" s="6">
        <f t="shared" ca="1" si="21"/>
        <v>-693.29829150723413</v>
      </c>
      <c r="AY58" s="6" t="str">
        <f t="shared" ca="1" si="39"/>
        <v>atrps</v>
      </c>
      <c r="AZ58" s="6">
        <f t="shared" ca="1" si="22"/>
        <v>-3.3598523554969271</v>
      </c>
      <c r="BA58" s="199"/>
      <c r="BB58" s="36">
        <f t="shared" si="23"/>
        <v>0.21896174838763438</v>
      </c>
      <c r="BC58" s="36">
        <f ca="1"/>
        <v>-21.153344594422247</v>
      </c>
      <c r="BD58" s="33">
        <f t="shared" ca="1" si="24"/>
        <v>26</v>
      </c>
      <c r="BE58" s="205">
        <f ca="1"/>
        <v>-4.6317733166408095E-2</v>
      </c>
      <c r="BF58" s="33">
        <f t="shared" ca="1" si="25"/>
        <v>43</v>
      </c>
      <c r="BG58" s="36">
        <f t="shared" si="26"/>
        <v>0.34555179324196228</v>
      </c>
      <c r="BH58" s="42">
        <f ca="1"/>
        <v>-21.153344594422244</v>
      </c>
      <c r="BI58" s="33">
        <f t="shared" ca="1" si="27"/>
        <v>7</v>
      </c>
      <c r="BJ58" s="205">
        <f ca="1"/>
        <v>-7.3095761576677756E-2</v>
      </c>
      <c r="BK58" s="33">
        <f t="shared" ca="1" si="28"/>
        <v>26</v>
      </c>
      <c r="BL58" s="206">
        <v>51</v>
      </c>
      <c r="BM58" s="6" t="str">
        <f t="shared" ca="1" si="8"/>
        <v>apuba</v>
      </c>
      <c r="BN58" s="42">
        <f t="shared" ca="1" si="9"/>
        <v>-1.9510612288233042E-2</v>
      </c>
      <c r="BO58" s="6" t="str">
        <f t="shared" ca="1" si="29"/>
        <v>atrps</v>
      </c>
      <c r="BP58" s="42">
        <f t="shared" ca="1" si="30"/>
        <v>-2.2181635673710485E-2</v>
      </c>
      <c r="BQ58" s="207">
        <v>51</v>
      </c>
      <c r="BR58" s="6" t="str">
        <f t="shared" ca="1" si="31"/>
        <v>apuba</v>
      </c>
      <c r="BS58" s="6" t="str">
        <f ca="1">VLOOKUP(BR58,Notes!$A$12:$B$206,2,0)</f>
        <v>Government</v>
      </c>
      <c r="BT58" s="42">
        <f t="shared" ca="1" si="40"/>
        <v>-11.907251468299929</v>
      </c>
      <c r="BU58" s="207">
        <v>51</v>
      </c>
      <c r="BV58" s="6" t="str">
        <f t="shared" ca="1" si="41"/>
        <v>ardtv</v>
      </c>
      <c r="BW58" s="6" t="str">
        <f ca="1">VLOOKUP(BV58,Notes!$A$12:$B$206,2,0)</f>
        <v>Radio, television, communication equipment and apparatus</v>
      </c>
      <c r="BX58" s="42">
        <f t="shared" ca="1" si="42"/>
        <v>-7.1291454689034657</v>
      </c>
    </row>
    <row r="59" spans="1:76" hidden="1" outlineLevel="1" x14ac:dyDescent="0.2">
      <c r="A59" s="23" t="s">
        <v>271</v>
      </c>
      <c r="B59" s="23" t="str">
        <f>VLOOKUP(A59,Notes!$A$12:$B$206,2,0)</f>
        <v>Computer and related activities</v>
      </c>
      <c r="C59" s="24">
        <f>SUM('SAM and Preps'!FS59:GG59)</f>
        <v>0</v>
      </c>
      <c r="D59" s="24">
        <f>'SAM and Preps'!GH59</f>
        <v>0</v>
      </c>
      <c r="E59" s="24">
        <f>'SAM and Preps'!GM59</f>
        <v>0</v>
      </c>
      <c r="F59" s="24">
        <f>'SAM and Preps'!GO59</f>
        <v>0</v>
      </c>
      <c r="G59" s="24">
        <v>0</v>
      </c>
      <c r="H59" s="25">
        <f>SUM('SAM and Preps'!BB$175:BB$179)</f>
        <v>7738.6190775128807</v>
      </c>
      <c r="I59" s="24">
        <f>IFERROR(VLOOKUP($A59,Employment!$A$5:$F$66,3,0),0)</f>
        <v>2.2846519742792495</v>
      </c>
      <c r="J59" s="24">
        <f>IFERROR(VLOOKUP($A59,Employment!$A$5:$F$66,4,0),0)</f>
        <v>6.0423257065885112</v>
      </c>
      <c r="K59" s="24">
        <f>IFERROR(VLOOKUP($A59,Employment!$A$5:$F$66,5,0),0)</f>
        <v>24.315841927390391</v>
      </c>
      <c r="L59" s="24">
        <f>IFERROR(VLOOKUP($A59,Employment!$A$5:$F$66,6,0),0)</f>
        <v>84.493171657461573</v>
      </c>
      <c r="M59" s="24">
        <f t="shared" si="0"/>
        <v>117.13599126571972</v>
      </c>
      <c r="N59" s="25">
        <v>32130.003784832199</v>
      </c>
      <c r="O59" s="26">
        <v>0</v>
      </c>
      <c r="P59" s="27">
        <v>0</v>
      </c>
      <c r="Q59" s="28">
        <f ca="1"/>
        <v>-4910.9330876304839</v>
      </c>
      <c r="R59" s="28">
        <v>0</v>
      </c>
      <c r="S59" s="28"/>
      <c r="T59" s="35" t="e">
        <f ca="1"/>
        <v>#DIV/0!</v>
      </c>
      <c r="U59" s="30">
        <f ca="1"/>
        <v>-15.284570523296411</v>
      </c>
      <c r="V59" s="31">
        <v>0</v>
      </c>
      <c r="W59" s="32">
        <f ca="1"/>
        <v>-15.284570523296411</v>
      </c>
      <c r="X59" s="28">
        <f ca="1"/>
        <v>-614.93448967286713</v>
      </c>
      <c r="Y59" s="28">
        <f t="shared" ca="1" si="32"/>
        <v>-4295.9985979576168</v>
      </c>
      <c r="Z59" s="33">
        <f t="shared" ca="1" si="13"/>
        <v>49</v>
      </c>
      <c r="AA59" s="33">
        <f t="shared" ca="1" si="43"/>
        <v>40</v>
      </c>
      <c r="AB59" s="33">
        <f t="shared" ca="1" si="33"/>
        <v>48</v>
      </c>
      <c r="AC59" s="21">
        <v>52</v>
      </c>
      <c r="AD59" s="6" t="str">
        <f t="shared" ca="1" si="15"/>
        <v>apost</v>
      </c>
      <c r="AE59" s="6">
        <f t="shared" ca="1" si="16"/>
        <v>-468.44202422870023</v>
      </c>
      <c r="AF59" s="6" t="str">
        <f t="shared" ca="1" si="34"/>
        <v>aknit</v>
      </c>
      <c r="AG59" s="6">
        <f t="shared" ca="1" si="35"/>
        <v>-702.08160161299475</v>
      </c>
      <c r="AH59" s="6" t="str">
        <f t="shared" ca="1" si="36"/>
        <v>ardtv</v>
      </c>
      <c r="AI59" s="6">
        <f t="shared" ca="1" si="37"/>
        <v>-2196.08102686336</v>
      </c>
      <c r="AJ59" s="17"/>
      <c r="AK59" s="6">
        <v>7738.6190775128807</v>
      </c>
      <c r="AL59" s="6">
        <f ca="1"/>
        <v>-148.10903245052168</v>
      </c>
      <c r="AM59" s="6">
        <f t="shared" ca="1" si="17"/>
        <v>-1034.7056579812047</v>
      </c>
      <c r="AN59" s="6">
        <f ca="1"/>
        <v>-1182.8146904317264</v>
      </c>
      <c r="AO59" s="33">
        <f t="shared" ca="1" si="18"/>
        <v>49</v>
      </c>
      <c r="AP59" s="34">
        <f ca="1"/>
        <v>-0.34919924222059573</v>
      </c>
      <c r="AQ59" s="34">
        <f ca="1"/>
        <v>-0.92354353387078936</v>
      </c>
      <c r="AR59" s="34">
        <f ca="1"/>
        <v>-3.716572007725262</v>
      </c>
      <c r="AS59" s="34">
        <f ca="1"/>
        <v>-12.91441840935461</v>
      </c>
      <c r="AT59" s="34">
        <f t="shared" ca="1" si="19"/>
        <v>-17.903733193171256</v>
      </c>
      <c r="AU59" s="33">
        <f t="shared" ca="1" si="20"/>
        <v>18</v>
      </c>
      <c r="AV59" s="21">
        <v>52</v>
      </c>
      <c r="AW59" s="6" t="str">
        <f t="shared" ca="1" si="38"/>
        <v>aheal</v>
      </c>
      <c r="AX59" s="6">
        <f t="shared" ca="1" si="21"/>
        <v>-690.84677379459367</v>
      </c>
      <c r="AY59" s="6" t="str">
        <f t="shared" ca="1" si="39"/>
        <v>aheal</v>
      </c>
      <c r="AZ59" s="6">
        <f t="shared" ca="1" si="22"/>
        <v>-3.187164153015142</v>
      </c>
      <c r="BA59" s="199"/>
      <c r="BB59" s="36">
        <f t="shared" si="23"/>
        <v>0.2177781170344944</v>
      </c>
      <c r="BC59" s="36">
        <f ca="1"/>
        <v>-15.284570523296409</v>
      </c>
      <c r="BD59" s="33">
        <f t="shared" ca="1" si="24"/>
        <v>42</v>
      </c>
      <c r="BE59" s="205">
        <f ca="1"/>
        <v>-3.3286449882444287E-2</v>
      </c>
      <c r="BF59" s="33">
        <f t="shared" ca="1" si="25"/>
        <v>49</v>
      </c>
      <c r="BG59" s="36">
        <f t="shared" si="26"/>
        <v>0.77332799409599084</v>
      </c>
      <c r="BH59" s="42">
        <f ca="1"/>
        <v>-15.284570523296411</v>
      </c>
      <c r="BI59" s="33">
        <f t="shared" ca="1" si="27"/>
        <v>24</v>
      </c>
      <c r="BJ59" s="205">
        <f ca="1"/>
        <v>-0.11819986263399523</v>
      </c>
      <c r="BK59" s="33">
        <f t="shared" ca="1" si="28"/>
        <v>18</v>
      </c>
      <c r="BL59" s="206">
        <v>52</v>
      </c>
      <c r="BM59" s="6" t="str">
        <f t="shared" ca="1" si="8"/>
        <v>aheal</v>
      </c>
      <c r="BN59" s="42">
        <f t="shared" ca="1" si="9"/>
        <v>-1.9441622342354074E-2</v>
      </c>
      <c r="BO59" s="6" t="str">
        <f t="shared" ca="1" si="29"/>
        <v>aheal</v>
      </c>
      <c r="BP59" s="42">
        <f t="shared" ca="1" si="30"/>
        <v>-2.1041553792930226E-2</v>
      </c>
      <c r="BQ59" s="207">
        <v>52</v>
      </c>
      <c r="BR59" s="6" t="str">
        <f t="shared" ca="1" si="31"/>
        <v>aheal</v>
      </c>
      <c r="BS59" s="6" t="str">
        <f ca="1">VLOOKUP(BR59,Notes!$A$12:$B$206,2,0)</f>
        <v>Health and social work</v>
      </c>
      <c r="BT59" s="42">
        <f t="shared" ca="1" si="40"/>
        <v>-11.545165327926078</v>
      </c>
      <c r="BU59" s="207">
        <v>52</v>
      </c>
      <c r="BV59" s="6" t="str">
        <f t="shared" ca="1" si="41"/>
        <v>anobs</v>
      </c>
      <c r="BW59" s="6" t="str">
        <f ca="1">VLOOKUP(BV59,Notes!$A$12:$B$206,2,0)</f>
        <v>Non-observed, informal, non-profit, households,</v>
      </c>
      <c r="BX59" s="42">
        <f t="shared" ca="1" si="42"/>
        <v>-6.4371217400905794</v>
      </c>
    </row>
    <row r="60" spans="1:76" hidden="1" outlineLevel="1" x14ac:dyDescent="0.2">
      <c r="A60" s="23" t="s">
        <v>49</v>
      </c>
      <c r="B60" s="23" t="str">
        <f>VLOOKUP(A60,Notes!$A$12:$B$206,2,0)</f>
        <v>Research and experimental development</v>
      </c>
      <c r="C60" s="24">
        <f>SUM('SAM and Preps'!FS60:GG60)</f>
        <v>0</v>
      </c>
      <c r="D60" s="24">
        <f>'SAM and Preps'!GH60</f>
        <v>0</v>
      </c>
      <c r="E60" s="24">
        <f>'SAM and Preps'!GM60</f>
        <v>0</v>
      </c>
      <c r="F60" s="24">
        <f>'SAM and Preps'!GO60</f>
        <v>0</v>
      </c>
      <c r="G60" s="24">
        <v>0</v>
      </c>
      <c r="H60" s="25">
        <f>SUM('SAM and Preps'!BC$175:BC$179)</f>
        <v>10570.496380415614</v>
      </c>
      <c r="I60" s="24">
        <f>IFERROR(VLOOKUP($A60,Employment!$A$5:$F$66,3,0),0)</f>
        <v>0.45788609708030242</v>
      </c>
      <c r="J60" s="24">
        <f>IFERROR(VLOOKUP($A60,Employment!$A$5:$F$66,4,0),0)</f>
        <v>8.4926319257027707</v>
      </c>
      <c r="K60" s="24">
        <f>IFERROR(VLOOKUP($A60,Employment!$A$5:$F$66,5,0),0)</f>
        <v>1.9950223314349831</v>
      </c>
      <c r="L60" s="24">
        <f>IFERROR(VLOOKUP($A60,Employment!$A$5:$F$66,6,0),0)</f>
        <v>12.156722129199844</v>
      </c>
      <c r="M60" s="24">
        <f t="shared" si="0"/>
        <v>23.102262483417903</v>
      </c>
      <c r="N60" s="25">
        <v>15521.997688246714</v>
      </c>
      <c r="O60" s="26">
        <v>0</v>
      </c>
      <c r="P60" s="27">
        <v>0</v>
      </c>
      <c r="Q60" s="28">
        <f ca="1"/>
        <v>-2798.4902401439281</v>
      </c>
      <c r="R60" s="28">
        <v>0</v>
      </c>
      <c r="S60" s="28"/>
      <c r="T60" s="35" t="e">
        <f ca="1"/>
        <v>#DIV/0!</v>
      </c>
      <c r="U60" s="30">
        <f ca="1"/>
        <v>-18.029188615734366</v>
      </c>
      <c r="V60" s="31">
        <v>0</v>
      </c>
      <c r="W60" s="32">
        <f ca="1"/>
        <v>-18.029188615734366</v>
      </c>
      <c r="X60" s="28">
        <f ca="1"/>
        <v>-2788.7003619458883</v>
      </c>
      <c r="Y60" s="28">
        <f t="shared" ca="1" si="32"/>
        <v>-9.7898781980397871</v>
      </c>
      <c r="Z60" s="33">
        <f t="shared" ca="1" si="13"/>
        <v>34</v>
      </c>
      <c r="AA60" s="33">
        <f t="shared" ca="1" si="43"/>
        <v>61</v>
      </c>
      <c r="AB60" s="33">
        <f t="shared" ca="1" si="33"/>
        <v>50</v>
      </c>
      <c r="AC60" s="21">
        <v>53</v>
      </c>
      <c r="AD60" s="6" t="str">
        <f t="shared" ca="1" si="15"/>
        <v>awtrd</v>
      </c>
      <c r="AE60" s="6">
        <f t="shared" ca="1" si="16"/>
        <v>-416.86936182942304</v>
      </c>
      <c r="AF60" s="6" t="str">
        <f t="shared" ca="1" si="34"/>
        <v>awtrp</v>
      </c>
      <c r="AG60" s="6">
        <f t="shared" ca="1" si="35"/>
        <v>-699.41002675448419</v>
      </c>
      <c r="AH60" s="6" t="str">
        <f t="shared" ca="1" si="36"/>
        <v>aleat</v>
      </c>
      <c r="AI60" s="6">
        <f t="shared" ca="1" si="37"/>
        <v>-2074.0153854882565</v>
      </c>
      <c r="AJ60" s="17"/>
      <c r="AK60" s="6">
        <v>10570.496380415614</v>
      </c>
      <c r="AL60" s="6">
        <f ca="1"/>
        <v>-1899.1078129288398</v>
      </c>
      <c r="AM60" s="6">
        <f t="shared" ca="1" si="17"/>
        <v>-6.6669171156652283</v>
      </c>
      <c r="AN60" s="6">
        <f ca="1"/>
        <v>-1905.7747300445051</v>
      </c>
      <c r="AO60" s="33">
        <f t="shared" ca="1" si="18"/>
        <v>41</v>
      </c>
      <c r="AP60" s="34">
        <f ca="1"/>
        <v>-8.255314808783229E-2</v>
      </c>
      <c r="AQ60" s="34">
        <f ca="1"/>
        <v>-1.5311526283250261</v>
      </c>
      <c r="AR60" s="34">
        <f ca="1"/>
        <v>-0.35968633906043429</v>
      </c>
      <c r="AS60" s="34">
        <f ca="1"/>
        <v>-2.1917583621641588</v>
      </c>
      <c r="AT60" s="34">
        <f t="shared" ca="1" si="19"/>
        <v>-4.1651504776374519</v>
      </c>
      <c r="AU60" s="33">
        <f t="shared" ca="1" si="20"/>
        <v>43</v>
      </c>
      <c r="AV60" s="21">
        <v>53</v>
      </c>
      <c r="AW60" s="6" t="str">
        <f t="shared" ca="1" si="38"/>
        <v>ardtv</v>
      </c>
      <c r="AX60" s="6">
        <f t="shared" ca="1" si="21"/>
        <v>-625.63282567807767</v>
      </c>
      <c r="AY60" s="6" t="str">
        <f t="shared" ca="1" si="39"/>
        <v>abchm</v>
      </c>
      <c r="AZ60" s="6">
        <f t="shared" ca="1" si="22"/>
        <v>-2.2093967412895656</v>
      </c>
      <c r="BA60" s="199"/>
      <c r="BB60" s="36">
        <f t="shared" si="23"/>
        <v>0.29747203923451154</v>
      </c>
      <c r="BC60" s="36">
        <f ca="1"/>
        <v>-18.029188615734366</v>
      </c>
      <c r="BD60" s="33">
        <f t="shared" ca="1" si="24"/>
        <v>34</v>
      </c>
      <c r="BE60" s="205">
        <f ca="1"/>
        <v>-5.3631795032661425E-2</v>
      </c>
      <c r="BF60" s="33">
        <f t="shared" ca="1" si="25"/>
        <v>41</v>
      </c>
      <c r="BG60" s="36">
        <f t="shared" si="26"/>
        <v>0.15252038346483068</v>
      </c>
      <c r="BH60" s="42">
        <f ca="1"/>
        <v>-18.029188615734366</v>
      </c>
      <c r="BI60" s="33">
        <f t="shared" ca="1" si="27"/>
        <v>14</v>
      </c>
      <c r="BJ60" s="205">
        <f ca="1"/>
        <v>-2.7498187612315653E-2</v>
      </c>
      <c r="BK60" s="33">
        <f t="shared" ca="1" si="28"/>
        <v>43</v>
      </c>
      <c r="BL60" s="206">
        <v>53</v>
      </c>
      <c r="BM60" s="6" t="str">
        <f t="shared" ca="1" si="8"/>
        <v>ardtv</v>
      </c>
      <c r="BN60" s="42">
        <f t="shared" ca="1" si="9"/>
        <v>-1.7606389120128525E-2</v>
      </c>
      <c r="BO60" s="6" t="str">
        <f t="shared" ca="1" si="29"/>
        <v>abchm</v>
      </c>
      <c r="BP60" s="42">
        <f t="shared" ca="1" si="30"/>
        <v>-1.4586365229349481E-2</v>
      </c>
      <c r="BQ60" s="207">
        <v>53</v>
      </c>
      <c r="BR60" s="6" t="str">
        <f t="shared" ca="1" si="31"/>
        <v>ardtv</v>
      </c>
      <c r="BS60" s="6" t="str">
        <f ca="1">VLOOKUP(BR60,Notes!$A$12:$B$206,2,0)</f>
        <v>Radio, television, communication equipment and apparatus</v>
      </c>
      <c r="BT60" s="42">
        <f t="shared" ca="1" si="40"/>
        <v>-10.905999458299522</v>
      </c>
      <c r="BU60" s="207">
        <v>53</v>
      </c>
      <c r="BV60" s="6" t="str">
        <f t="shared" ca="1" si="41"/>
        <v>amore</v>
      </c>
      <c r="BW60" s="6" t="str">
        <f ca="1">VLOOKUP(BV60,Notes!$A$12:$B$206,2,0)</f>
        <v>Mining of metal ores</v>
      </c>
      <c r="BX60" s="42">
        <f t="shared" ca="1" si="42"/>
        <v>-6.4008627934690727</v>
      </c>
    </row>
    <row r="61" spans="1:76" hidden="1" outlineLevel="1" x14ac:dyDescent="0.2">
      <c r="A61" s="23" t="s">
        <v>50</v>
      </c>
      <c r="B61" s="23" t="str">
        <f>VLOOKUP(A61,Notes!$A$12:$B$206,2,0)</f>
        <v>Other business activities</v>
      </c>
      <c r="C61" s="24">
        <f>SUM('SAM and Preps'!FS61:GG61)</f>
        <v>0</v>
      </c>
      <c r="D61" s="24">
        <f>'SAM and Preps'!GH61</f>
        <v>0</v>
      </c>
      <c r="E61" s="24">
        <f>'SAM and Preps'!GM61</f>
        <v>0</v>
      </c>
      <c r="F61" s="24">
        <f>'SAM and Preps'!GO61</f>
        <v>0</v>
      </c>
      <c r="G61" s="24">
        <v>0</v>
      </c>
      <c r="H61" s="25">
        <f>SUM('SAM and Preps'!BD$175:BD$179)</f>
        <v>124240.36579867319</v>
      </c>
      <c r="I61" s="24">
        <f>IFERROR(VLOOKUP($A61,Employment!$A$5:$F$66,3,0),0)</f>
        <v>74.532563293148058</v>
      </c>
      <c r="J61" s="24">
        <f>IFERROR(VLOOKUP($A61,Employment!$A$5:$F$66,4,0),0)</f>
        <v>194.76480161599801</v>
      </c>
      <c r="K61" s="24">
        <f>IFERROR(VLOOKUP($A61,Employment!$A$5:$F$66,5,0),0)</f>
        <v>521.39320481316679</v>
      </c>
      <c r="L61" s="24">
        <f>IFERROR(VLOOKUP($A61,Employment!$A$5:$F$66,6,0),0)</f>
        <v>565.94004315515565</v>
      </c>
      <c r="M61" s="24">
        <f t="shared" si="0"/>
        <v>1356.6306128774686</v>
      </c>
      <c r="N61" s="25">
        <v>314577.91913833882</v>
      </c>
      <c r="O61" s="26">
        <v>0</v>
      </c>
      <c r="P61" s="27">
        <v>0</v>
      </c>
      <c r="Q61" s="28">
        <f ca="1"/>
        <v>-50063.840836038966</v>
      </c>
      <c r="R61" s="28">
        <v>0</v>
      </c>
      <c r="S61" s="28"/>
      <c r="T61" s="35" t="e">
        <f ca="1"/>
        <v>#DIV/0!</v>
      </c>
      <c r="U61" s="30">
        <f ca="1"/>
        <v>-15.914607412106024</v>
      </c>
      <c r="V61" s="31">
        <v>0</v>
      </c>
      <c r="W61" s="32">
        <f ca="1"/>
        <v>-15.914607412106024</v>
      </c>
      <c r="X61" s="28">
        <f ca="1"/>
        <v>-11247.342781413565</v>
      </c>
      <c r="Y61" s="28">
        <f t="shared" ca="1" si="32"/>
        <v>-38816.498054625401</v>
      </c>
      <c r="Z61" s="33">
        <f t="shared" ca="1" si="13"/>
        <v>13</v>
      </c>
      <c r="AA61" s="33">
        <f t="shared" ca="1" si="43"/>
        <v>5</v>
      </c>
      <c r="AB61" s="33">
        <f t="shared" ca="1" si="33"/>
        <v>8</v>
      </c>
      <c r="AC61" s="21">
        <v>54</v>
      </c>
      <c r="AD61" s="6" t="str">
        <f t="shared" ca="1" si="15"/>
        <v>aglss</v>
      </c>
      <c r="AE61" s="6">
        <f t="shared" ca="1" si="16"/>
        <v>-348.4045097179503</v>
      </c>
      <c r="AF61" s="6" t="str">
        <f t="shared" ca="1" si="34"/>
        <v>aotrp</v>
      </c>
      <c r="AG61" s="6">
        <f t="shared" ca="1" si="35"/>
        <v>-597.08324937190628</v>
      </c>
      <c r="AH61" s="6" t="str">
        <f t="shared" ca="1" si="36"/>
        <v>amopt</v>
      </c>
      <c r="AI61" s="6">
        <f t="shared" ca="1" si="37"/>
        <v>-1808.9486743608227</v>
      </c>
      <c r="AJ61" s="17"/>
      <c r="AK61" s="6">
        <v>124240.36579867319</v>
      </c>
      <c r="AL61" s="6">
        <f ca="1"/>
        <v>-4442.0599680150408</v>
      </c>
      <c r="AM61" s="6">
        <f t="shared" ca="1" si="17"/>
        <v>-15330.306496208239</v>
      </c>
      <c r="AN61" s="6">
        <f ca="1"/>
        <v>-19772.36646422328</v>
      </c>
      <c r="AO61" s="33">
        <f t="shared" ca="1" si="18"/>
        <v>7</v>
      </c>
      <c r="AP61" s="34">
        <f ca="1"/>
        <v>-11.861564842283956</v>
      </c>
      <c r="AQ61" s="34">
        <f ca="1"/>
        <v>-30.996053554153214</v>
      </c>
      <c r="AR61" s="34">
        <f ca="1"/>
        <v>-82.977681619413389</v>
      </c>
      <c r="AS61" s="34">
        <f ca="1"/>
        <v>-90.067136056046436</v>
      </c>
      <c r="AT61" s="34">
        <f t="shared" ca="1" si="19"/>
        <v>-215.902436071897</v>
      </c>
      <c r="AU61" s="33">
        <f t="shared" ca="1" si="20"/>
        <v>3</v>
      </c>
      <c r="AV61" s="21">
        <v>54</v>
      </c>
      <c r="AW61" s="6" t="str">
        <f t="shared" ca="1" si="38"/>
        <v>amopt</v>
      </c>
      <c r="AX61" s="6">
        <f t="shared" ca="1" si="21"/>
        <v>-615.62660611856018</v>
      </c>
      <c r="AY61" s="6" t="str">
        <f t="shared" ca="1" si="39"/>
        <v>awatd</v>
      </c>
      <c r="AZ61" s="6">
        <f t="shared" ca="1" si="22"/>
        <v>-2.1300624950751903</v>
      </c>
      <c r="BA61" s="199"/>
      <c r="BB61" s="36">
        <f t="shared" si="23"/>
        <v>3.496338642889715</v>
      </c>
      <c r="BC61" s="36">
        <f ca="1"/>
        <v>-15.914607412106024</v>
      </c>
      <c r="BD61" s="33">
        <f t="shared" ca="1" si="24"/>
        <v>37</v>
      </c>
      <c r="BE61" s="205">
        <f ca="1"/>
        <v>-0.55642856881365377</v>
      </c>
      <c r="BF61" s="33">
        <f t="shared" ca="1" si="25"/>
        <v>7</v>
      </c>
      <c r="BG61" s="36">
        <f t="shared" si="26"/>
        <v>8.9564310614476028</v>
      </c>
      <c r="BH61" s="42">
        <f ca="1"/>
        <v>-15.914607412106024</v>
      </c>
      <c r="BI61" s="33">
        <f t="shared" ca="1" si="27"/>
        <v>21</v>
      </c>
      <c r="BJ61" s="205">
        <f ca="1"/>
        <v>-1.4253808415653066</v>
      </c>
      <c r="BK61" s="33">
        <f t="shared" ca="1" si="28"/>
        <v>3</v>
      </c>
      <c r="BL61" s="206">
        <v>54</v>
      </c>
      <c r="BM61" s="6" t="str">
        <f t="shared" ca="1" si="8"/>
        <v>amopt</v>
      </c>
      <c r="BN61" s="42">
        <f t="shared" ca="1" si="9"/>
        <v>-1.7324796805985858E-2</v>
      </c>
      <c r="BO61" s="6" t="str">
        <f t="shared" ca="1" si="29"/>
        <v>awatd</v>
      </c>
      <c r="BP61" s="42">
        <f t="shared" ca="1" si="30"/>
        <v>-1.4062603123226977E-2</v>
      </c>
      <c r="BQ61" s="207">
        <v>54</v>
      </c>
      <c r="BR61" s="6" t="str">
        <f t="shared" ca="1" si="31"/>
        <v>amopt</v>
      </c>
      <c r="BS61" s="6" t="str">
        <f ca="1">VLOOKUP(BR61,Notes!$A$12:$B$206,2,0)</f>
        <v>Medical, precision, optical instruments, watches and clocks</v>
      </c>
      <c r="BT61" s="42">
        <f t="shared" ca="1" si="40"/>
        <v>-10.891712550960568</v>
      </c>
      <c r="BU61" s="207">
        <v>54</v>
      </c>
      <c r="BV61" s="6" t="str">
        <f t="shared" ca="1" si="41"/>
        <v>awatd</v>
      </c>
      <c r="BW61" s="6" t="str">
        <f ca="1">VLOOKUP(BV61,Notes!$A$12:$B$206,2,0)</f>
        <v>Collection, purification and distribution of water</v>
      </c>
      <c r="BX61" s="42">
        <f t="shared" ca="1" si="42"/>
        <v>-6.3314454855150402</v>
      </c>
    </row>
    <row r="62" spans="1:76" hidden="1" outlineLevel="1" x14ac:dyDescent="0.2">
      <c r="A62" s="23" t="s">
        <v>51</v>
      </c>
      <c r="B62" s="23" t="str">
        <f>VLOOKUP(A62,Notes!$A$12:$B$206,2,0)</f>
        <v>Government</v>
      </c>
      <c r="C62" s="24">
        <f>SUM('SAM and Preps'!FS62:GG62)</f>
        <v>0</v>
      </c>
      <c r="D62" s="24">
        <f>'SAM and Preps'!GH62</f>
        <v>0</v>
      </c>
      <c r="E62" s="24">
        <f>'SAM and Preps'!GM62</f>
        <v>0</v>
      </c>
      <c r="F62" s="24">
        <f>'SAM and Preps'!GO62</f>
        <v>0</v>
      </c>
      <c r="G62" s="24">
        <v>0</v>
      </c>
      <c r="H62" s="25">
        <f>SUM('SAM and Preps'!BE$175:BE$179)</f>
        <v>619301.6821030922</v>
      </c>
      <c r="I62" s="24">
        <f>IFERROR(VLOOKUP($A62,Employment!$A$5:$F$66,3,0),0)</f>
        <v>46.858761723411241</v>
      </c>
      <c r="J62" s="24">
        <f>IFERROR(VLOOKUP($A62,Employment!$A$5:$F$66,4,0),0)</f>
        <v>78.535668535583397</v>
      </c>
      <c r="K62" s="24">
        <f>IFERROR(VLOOKUP($A62,Employment!$A$5:$F$66,5,0),0)</f>
        <v>260.5323141918883</v>
      </c>
      <c r="L62" s="24">
        <f>IFERROR(VLOOKUP($A62,Employment!$A$5:$F$66,6,0),0)</f>
        <v>560.58296144894825</v>
      </c>
      <c r="M62" s="24">
        <f t="shared" si="0"/>
        <v>946.50970589983126</v>
      </c>
      <c r="N62" s="25">
        <v>922105.48425514111</v>
      </c>
      <c r="O62" s="26">
        <v>0</v>
      </c>
      <c r="P62" s="27">
        <v>0</v>
      </c>
      <c r="Q62" s="28">
        <f ca="1"/>
        <v>-1032.2822871279072</v>
      </c>
      <c r="R62" s="28">
        <v>0</v>
      </c>
      <c r="S62" s="28"/>
      <c r="T62" s="35" t="e">
        <f ca="1"/>
        <v>#DIV/0!</v>
      </c>
      <c r="U62" s="30">
        <f ca="1"/>
        <v>-0.11194839470689893</v>
      </c>
      <c r="V62" s="31">
        <v>0</v>
      </c>
      <c r="W62" s="32">
        <f ca="1"/>
        <v>-0.11194839470689893</v>
      </c>
      <c r="X62" s="28">
        <f ca="1"/>
        <v>-556.23744998345364</v>
      </c>
      <c r="Y62" s="28">
        <f t="shared" ca="1" si="32"/>
        <v>-476.0448371444536</v>
      </c>
      <c r="Z62" s="33">
        <f t="shared" ca="1" si="13"/>
        <v>51</v>
      </c>
      <c r="AA62" s="33">
        <f t="shared" ca="1" si="43"/>
        <v>56</v>
      </c>
      <c r="AB62" s="33">
        <f t="shared" ca="1" si="33"/>
        <v>59</v>
      </c>
      <c r="AC62" s="21">
        <v>55</v>
      </c>
      <c r="AD62" s="6" t="str">
        <f t="shared" ca="1" si="15"/>
        <v>aprnt</v>
      </c>
      <c r="AE62" s="6">
        <f t="shared" ca="1" si="16"/>
        <v>-297.95226160012993</v>
      </c>
      <c r="AF62" s="6" t="str">
        <f t="shared" ca="1" si="34"/>
        <v>afish</v>
      </c>
      <c r="AG62" s="6">
        <f t="shared" ca="1" si="35"/>
        <v>-572.80566243099793</v>
      </c>
      <c r="AH62" s="6" t="str">
        <f t="shared" ca="1" si="36"/>
        <v>aglss</v>
      </c>
      <c r="AI62" s="6">
        <f t="shared" ca="1" si="37"/>
        <v>-1746.3323723812341</v>
      </c>
      <c r="AJ62" s="17"/>
      <c r="AK62" s="6">
        <v>619301.6821030922</v>
      </c>
      <c r="AL62" s="6">
        <f ca="1"/>
        <v>-373.57850517693288</v>
      </c>
      <c r="AM62" s="6">
        <f t="shared" ca="1" si="17"/>
        <v>-319.71978633030125</v>
      </c>
      <c r="AN62" s="6">
        <f ca="1"/>
        <v>-693.29829150723413</v>
      </c>
      <c r="AO62" s="33">
        <f t="shared" ca="1" si="18"/>
        <v>51</v>
      </c>
      <c r="AP62" s="34">
        <f ca="1"/>
        <v>-1.1016102621066835E-2</v>
      </c>
      <c r="AQ62" s="34">
        <f ca="1"/>
        <v>-1.8463078241562514E-2</v>
      </c>
      <c r="AR62" s="34">
        <f ca="1"/>
        <v>-0.29166174343055318</v>
      </c>
      <c r="AS62" s="34">
        <f ca="1"/>
        <v>-0.62756362634249174</v>
      </c>
      <c r="AT62" s="34">
        <f t="shared" ca="1" si="19"/>
        <v>-0.94870455063567427</v>
      </c>
      <c r="AU62" s="33">
        <f t="shared" ca="1" si="20"/>
        <v>59</v>
      </c>
      <c r="AV62" s="21">
        <v>55</v>
      </c>
      <c r="AW62" s="6" t="str">
        <f t="shared" ca="1" si="38"/>
        <v>afish</v>
      </c>
      <c r="AX62" s="6">
        <f t="shared" ca="1" si="21"/>
        <v>-556.49418844439685</v>
      </c>
      <c r="AY62" s="6" t="str">
        <f t="shared" ca="1" si="39"/>
        <v>aglss</v>
      </c>
      <c r="AZ62" s="6">
        <f t="shared" ca="1" si="22"/>
        <v>-2.1281924326633268</v>
      </c>
      <c r="BA62" s="199"/>
      <c r="BB62" s="36">
        <f t="shared" si="23"/>
        <v>17.428219796554778</v>
      </c>
      <c r="BC62" s="36">
        <f ca="1"/>
        <v>-0.11194839470689893</v>
      </c>
      <c r="BD62" s="33">
        <f t="shared" ca="1" si="24"/>
        <v>62</v>
      </c>
      <c r="BE62" s="205">
        <f ca="1"/>
        <v>-1.9510612288233042E-2</v>
      </c>
      <c r="BF62" s="33">
        <f t="shared" ca="1" si="25"/>
        <v>51</v>
      </c>
      <c r="BG62" s="36">
        <f t="shared" si="26"/>
        <v>6.2488262091492128</v>
      </c>
      <c r="BH62" s="42">
        <f ca="1"/>
        <v>-0.10023188824395166</v>
      </c>
      <c r="BI62" s="33">
        <f t="shared" ca="1" si="27"/>
        <v>62</v>
      </c>
      <c r="BJ62" s="205">
        <f ca="1"/>
        <v>-6.2633165025132E-3</v>
      </c>
      <c r="BK62" s="33">
        <f t="shared" ca="1" si="28"/>
        <v>59</v>
      </c>
      <c r="BL62" s="206">
        <v>55</v>
      </c>
      <c r="BM62" s="6" t="str">
        <f t="shared" ca="1" si="8"/>
        <v>afish</v>
      </c>
      <c r="BN62" s="42">
        <f t="shared" ca="1" si="9"/>
        <v>-1.5660708362325786E-2</v>
      </c>
      <c r="BO62" s="6" t="str">
        <f t="shared" ca="1" si="29"/>
        <v>aglss</v>
      </c>
      <c r="BP62" s="42">
        <f t="shared" ca="1" si="30"/>
        <v>-1.4050257032173545E-2</v>
      </c>
      <c r="BQ62" s="207">
        <v>55</v>
      </c>
      <c r="BR62" s="6" t="str">
        <f t="shared" ca="1" si="31"/>
        <v>afish</v>
      </c>
      <c r="BS62" s="6" t="str">
        <f ca="1">VLOOKUP(BR62,Notes!$A$12:$B$206,2,0)</f>
        <v>Fishing</v>
      </c>
      <c r="BT62" s="42">
        <f t="shared" ca="1" si="40"/>
        <v>-10.119340434203135</v>
      </c>
      <c r="BU62" s="207">
        <v>55</v>
      </c>
      <c r="BV62" s="6" t="str">
        <f t="shared" ca="1" si="41"/>
        <v>agold</v>
      </c>
      <c r="BW62" s="6" t="str">
        <f ca="1">VLOOKUP(BV62,Notes!$A$12:$B$206,2,0)</f>
        <v>Mining of gold and uranium ore</v>
      </c>
      <c r="BX62" s="42">
        <f t="shared" ca="1" si="42"/>
        <v>-6.2363548065818275</v>
      </c>
    </row>
    <row r="63" spans="1:76" hidden="1" outlineLevel="1" x14ac:dyDescent="0.2">
      <c r="A63" s="23" t="s">
        <v>52</v>
      </c>
      <c r="B63" s="23" t="str">
        <f>VLOOKUP(A63,Notes!$A$12:$B$206,2,0)</f>
        <v>Education</v>
      </c>
      <c r="C63" s="24">
        <f>SUM('SAM and Preps'!FS63:GG63)</f>
        <v>0</v>
      </c>
      <c r="D63" s="24">
        <f>'SAM and Preps'!GH63</f>
        <v>0</v>
      </c>
      <c r="E63" s="24">
        <f>'SAM and Preps'!GM63</f>
        <v>0</v>
      </c>
      <c r="F63" s="24">
        <f>'SAM and Preps'!GO63</f>
        <v>0</v>
      </c>
      <c r="G63" s="24">
        <v>0</v>
      </c>
      <c r="H63" s="25">
        <f>SUM('SAM and Preps'!BF$175:BF$179)</f>
        <v>36761.890544177797</v>
      </c>
      <c r="I63" s="24">
        <f>IFERROR(VLOOKUP($A63,Employment!$A$5:$F$66,3,0),0)</f>
        <v>50.040186882914398</v>
      </c>
      <c r="J63" s="24">
        <f>IFERROR(VLOOKUP($A63,Employment!$A$5:$F$66,4,0),0)</f>
        <v>59.81517898843304</v>
      </c>
      <c r="K63" s="24">
        <f>IFERROR(VLOOKUP($A63,Employment!$A$5:$F$66,5,0),0)</f>
        <v>149.09652246938208</v>
      </c>
      <c r="L63" s="24">
        <f>IFERROR(VLOOKUP($A63,Employment!$A$5:$F$66,6,0),0)</f>
        <v>740.02951578300929</v>
      </c>
      <c r="M63" s="24">
        <f t="shared" si="0"/>
        <v>998.9814041237388</v>
      </c>
      <c r="N63" s="25">
        <v>82890.795837352242</v>
      </c>
      <c r="O63" s="26">
        <v>0</v>
      </c>
      <c r="P63" s="27">
        <v>0</v>
      </c>
      <c r="Q63" s="28">
        <f ca="1"/>
        <v>-21471.906215127026</v>
      </c>
      <c r="R63" s="28">
        <v>0</v>
      </c>
      <c r="S63" s="28"/>
      <c r="T63" s="35" t="e">
        <f ca="1"/>
        <v>#DIV/0!</v>
      </c>
      <c r="U63" s="30">
        <f ca="1"/>
        <v>-25.903848549432499</v>
      </c>
      <c r="V63" s="31">
        <v>0</v>
      </c>
      <c r="W63" s="32">
        <f ca="1"/>
        <v>-25.903848549432499</v>
      </c>
      <c r="X63" s="28">
        <f ca="1"/>
        <v>-17325.770149175783</v>
      </c>
      <c r="Y63" s="28">
        <f t="shared" ca="1" si="32"/>
        <v>-4146.1360659512429</v>
      </c>
      <c r="Z63" s="33">
        <f t="shared" ca="1" si="13"/>
        <v>11</v>
      </c>
      <c r="AA63" s="33">
        <f t="shared" ca="1" si="43"/>
        <v>42</v>
      </c>
      <c r="AB63" s="33">
        <f t="shared" ca="1" si="33"/>
        <v>20</v>
      </c>
      <c r="AC63" s="21">
        <v>56</v>
      </c>
      <c r="AD63" s="6" t="str">
        <f t="shared" ca="1" si="15"/>
        <v>artrd</v>
      </c>
      <c r="AE63" s="6">
        <f t="shared" ca="1" si="16"/>
        <v>-241.87787293912766</v>
      </c>
      <c r="AF63" s="6" t="str">
        <f t="shared" ca="1" si="34"/>
        <v>apuba</v>
      </c>
      <c r="AG63" s="6">
        <f t="shared" ca="1" si="35"/>
        <v>-476.0448371444536</v>
      </c>
      <c r="AH63" s="6" t="str">
        <f t="shared" ca="1" si="36"/>
        <v>aheal</v>
      </c>
      <c r="AI63" s="6">
        <f t="shared" ca="1" si="37"/>
        <v>-1724.7598657408116</v>
      </c>
      <c r="AJ63" s="17"/>
      <c r="AK63" s="6">
        <v>36761.890544177797</v>
      </c>
      <c r="AL63" s="6">
        <f ca="1"/>
        <v>-7683.9419791234614</v>
      </c>
      <c r="AM63" s="6">
        <f t="shared" ca="1" si="17"/>
        <v>-1838.8024713485029</v>
      </c>
      <c r="AN63" s="6">
        <f ca="1"/>
        <v>-9522.7444504719642</v>
      </c>
      <c r="AO63" s="33">
        <f t="shared" ca="1" si="18"/>
        <v>16</v>
      </c>
      <c r="AP63" s="34">
        <f ca="1"/>
        <v>-1.9443501336004703</v>
      </c>
      <c r="AQ63" s="34">
        <f ca="1"/>
        <v>-2.3241650062103503</v>
      </c>
      <c r="AR63" s="34">
        <f ca="1"/>
        <v>-12.745173333069982</v>
      </c>
      <c r="AS63" s="34">
        <f ca="1"/>
        <v>-80.512372495602364</v>
      </c>
      <c r="AT63" s="34">
        <f t="shared" ca="1" si="19"/>
        <v>-97.526060968483165</v>
      </c>
      <c r="AU63" s="33">
        <f t="shared" ca="1" si="20"/>
        <v>4</v>
      </c>
      <c r="AV63" s="21">
        <v>56</v>
      </c>
      <c r="AW63" s="6" t="str">
        <f t="shared" ca="1" si="38"/>
        <v>aglss</v>
      </c>
      <c r="AX63" s="6">
        <f t="shared" ca="1" si="21"/>
        <v>-538.9815713584353</v>
      </c>
      <c r="AY63" s="6" t="str">
        <f t="shared" ca="1" si="39"/>
        <v>aofin</v>
      </c>
      <c r="AZ63" s="6">
        <f t="shared" ca="1" si="22"/>
        <v>-1.978368625858314</v>
      </c>
      <c r="BA63" s="199"/>
      <c r="BB63" s="36">
        <f t="shared" si="23"/>
        <v>1.0345431427944451</v>
      </c>
      <c r="BC63" s="36">
        <f ca="1"/>
        <v>-25.903848549432503</v>
      </c>
      <c r="BD63" s="33">
        <f t="shared" ca="1" si="24"/>
        <v>16</v>
      </c>
      <c r="BE63" s="205">
        <f ca="1"/>
        <v>-0.2679864888880123</v>
      </c>
      <c r="BF63" s="33">
        <f t="shared" ca="1" si="25"/>
        <v>16</v>
      </c>
      <c r="BG63" s="36">
        <f t="shared" si="26"/>
        <v>6.5952426495262344</v>
      </c>
      <c r="BH63" s="42">
        <f ca="1"/>
        <v>-9.7625501902138616</v>
      </c>
      <c r="BI63" s="33">
        <f t="shared" ca="1" si="27"/>
        <v>42</v>
      </c>
      <c r="BJ63" s="205">
        <f ca="1"/>
        <v>-0.6438638738263891</v>
      </c>
      <c r="BK63" s="33">
        <f t="shared" ca="1" si="28"/>
        <v>4</v>
      </c>
      <c r="BL63" s="206">
        <v>56</v>
      </c>
      <c r="BM63" s="6" t="str">
        <f t="shared" ca="1" si="8"/>
        <v>aglss</v>
      </c>
      <c r="BN63" s="42">
        <f t="shared" ca="1" si="9"/>
        <v>-1.516787304699036E-2</v>
      </c>
      <c r="BO63" s="6" t="str">
        <f t="shared" ca="1" si="29"/>
        <v>aofin</v>
      </c>
      <c r="BP63" s="42">
        <f t="shared" ca="1" si="30"/>
        <v>-1.3061125145958368E-2</v>
      </c>
      <c r="BQ63" s="207">
        <v>56</v>
      </c>
      <c r="BR63" s="6" t="str">
        <f t="shared" ca="1" si="31"/>
        <v>aglss</v>
      </c>
      <c r="BS63" s="6" t="str">
        <f ca="1">VLOOKUP(BR63,Notes!$A$12:$B$206,2,0)</f>
        <v>Glass</v>
      </c>
      <c r="BT63" s="42">
        <f t="shared" ca="1" si="40"/>
        <v>-9.0612538195168373</v>
      </c>
      <c r="BU63" s="207">
        <v>56</v>
      </c>
      <c r="BV63" s="6" t="str">
        <f t="shared" ca="1" si="41"/>
        <v>acoal</v>
      </c>
      <c r="BW63" s="6" t="str">
        <f ca="1">VLOOKUP(BV63,Notes!$A$12:$B$206,2,0)</f>
        <v>Mining of coal and lignite</v>
      </c>
      <c r="BX63" s="42">
        <f t="shared" ca="1" si="42"/>
        <v>-6.0129115444870704</v>
      </c>
    </row>
    <row r="64" spans="1:76" hidden="1" outlineLevel="1" x14ac:dyDescent="0.2">
      <c r="A64" s="23" t="s">
        <v>53</v>
      </c>
      <c r="B64" s="23" t="str">
        <f>VLOOKUP(A64,Notes!$A$12:$B$206,2,0)</f>
        <v>Health and social work</v>
      </c>
      <c r="C64" s="24">
        <f>SUM('SAM and Preps'!FS64:GG64)</f>
        <v>0</v>
      </c>
      <c r="D64" s="24">
        <f>'SAM and Preps'!GH64</f>
        <v>0</v>
      </c>
      <c r="E64" s="24">
        <f>'SAM and Preps'!GM64</f>
        <v>0</v>
      </c>
      <c r="F64" s="24">
        <f>'SAM and Preps'!GO64</f>
        <v>0</v>
      </c>
      <c r="G64" s="24">
        <v>0</v>
      </c>
      <c r="H64" s="25">
        <f>SUM('SAM and Preps'!BG$175:BG$179)</f>
        <v>69424.469589733781</v>
      </c>
      <c r="I64" s="24">
        <f>IFERROR(VLOOKUP($A64,Employment!$A$5:$F$66,3,0),0)</f>
        <v>55.397876865141924</v>
      </c>
      <c r="J64" s="24">
        <f>IFERROR(VLOOKUP($A64,Employment!$A$5:$F$66,4,0),0)</f>
        <v>93.866850572877865</v>
      </c>
      <c r="K64" s="24">
        <f>IFERROR(VLOOKUP($A64,Employment!$A$5:$F$66,5,0),0)</f>
        <v>245.94211573619359</v>
      </c>
      <c r="L64" s="24">
        <f>IFERROR(VLOOKUP($A64,Employment!$A$5:$F$66,6,0),0)</f>
        <v>516.03193120049639</v>
      </c>
      <c r="M64" s="24">
        <f t="shared" si="0"/>
        <v>911.23877437470981</v>
      </c>
      <c r="N64" s="25">
        <v>173324.30777815025</v>
      </c>
      <c r="O64" s="26">
        <v>0</v>
      </c>
      <c r="P64" s="27">
        <v>0</v>
      </c>
      <c r="Q64" s="28">
        <f ca="1"/>
        <v>-1724.7598657408116</v>
      </c>
      <c r="R64" s="28">
        <v>0</v>
      </c>
      <c r="S64" s="28"/>
      <c r="T64" s="35" t="e">
        <f ca="1"/>
        <v>#DIV/0!</v>
      </c>
      <c r="U64" s="30">
        <f ca="1"/>
        <v>-0.99510558435257146</v>
      </c>
      <c r="V64" s="31">
        <v>0</v>
      </c>
      <c r="W64" s="32">
        <f ca="1"/>
        <v>-0.99510558435257146</v>
      </c>
      <c r="X64" s="28">
        <f ca="1"/>
        <v>5764.6007921489972</v>
      </c>
      <c r="Y64" s="28">
        <f t="shared" ca="1" si="32"/>
        <v>-7489.3606578898089</v>
      </c>
      <c r="Z64" s="33">
        <f t="shared" ca="1" si="13"/>
        <v>62</v>
      </c>
      <c r="AA64" s="33">
        <f t="shared" ca="1" si="43"/>
        <v>30</v>
      </c>
      <c r="AB64" s="33">
        <f t="shared" ca="1" si="33"/>
        <v>56</v>
      </c>
      <c r="AC64" s="21">
        <v>57</v>
      </c>
      <c r="AD64" s="6" t="str">
        <f t="shared" ca="1" si="15"/>
        <v>afore</v>
      </c>
      <c r="AE64" s="6">
        <f t="shared" ca="1" si="16"/>
        <v>-220.85106089100535</v>
      </c>
      <c r="AF64" s="6" t="str">
        <f t="shared" ca="1" si="34"/>
        <v>afoot</v>
      </c>
      <c r="AG64" s="6">
        <f t="shared" ca="1" si="35"/>
        <v>-430.43052337279823</v>
      </c>
      <c r="AH64" s="6" t="str">
        <f t="shared" ca="1" si="36"/>
        <v>aoact</v>
      </c>
      <c r="AI64" s="6">
        <f t="shared" ca="1" si="37"/>
        <v>-1597.5024676497542</v>
      </c>
      <c r="AJ64" s="17"/>
      <c r="AK64" s="6">
        <v>69424.469589733781</v>
      </c>
      <c r="AL64" s="6">
        <f ca="1"/>
        <v>2308.9914941633724</v>
      </c>
      <c r="AM64" s="6">
        <f t="shared" ca="1" si="17"/>
        <v>-2999.8382679579663</v>
      </c>
      <c r="AN64" s="6">
        <f ca="1"/>
        <v>-690.84677379459367</v>
      </c>
      <c r="AO64" s="33">
        <f t="shared" ca="1" si="18"/>
        <v>52</v>
      </c>
      <c r="AP64" s="34">
        <f ca="1"/>
        <v>-8.2690104944668275E-2</v>
      </c>
      <c r="AQ64" s="34">
        <f ca="1"/>
        <v>-0.14011114078598871</v>
      </c>
      <c r="AR64" s="34">
        <f ca="1"/>
        <v>-0.80763663022869003</v>
      </c>
      <c r="AS64" s="34">
        <f ca="1"/>
        <v>-2.1567262770557947</v>
      </c>
      <c r="AT64" s="34">
        <f t="shared" ca="1" si="19"/>
        <v>-3.187164153015142</v>
      </c>
      <c r="AU64" s="33">
        <f t="shared" ca="1" si="20"/>
        <v>52</v>
      </c>
      <c r="AV64" s="21">
        <v>57</v>
      </c>
      <c r="AW64" s="6" t="str">
        <f t="shared" ca="1" si="38"/>
        <v>afoot</v>
      </c>
      <c r="AX64" s="6">
        <f t="shared" ca="1" si="21"/>
        <v>-527.78644858552173</v>
      </c>
      <c r="AY64" s="6" t="str">
        <f t="shared" ca="1" si="39"/>
        <v>amopt</v>
      </c>
      <c r="AZ64" s="6">
        <f t="shared" ca="1" si="22"/>
        <v>-1.5943884884527924</v>
      </c>
      <c r="BA64" s="199"/>
      <c r="BB64" s="36">
        <f t="shared" si="23"/>
        <v>1.953724574362935</v>
      </c>
      <c r="BC64" s="36">
        <f ca="1"/>
        <v>-0.99510558435257146</v>
      </c>
      <c r="BD64" s="33">
        <f t="shared" ca="1" si="24"/>
        <v>60</v>
      </c>
      <c r="BE64" s="205">
        <f ca="1"/>
        <v>-1.9441622342354074E-2</v>
      </c>
      <c r="BF64" s="33">
        <f t="shared" ca="1" si="25"/>
        <v>52</v>
      </c>
      <c r="BG64" s="36">
        <f t="shared" si="26"/>
        <v>6.0159686695366066</v>
      </c>
      <c r="BH64" s="42">
        <f ca="1"/>
        <v>-0.34976169173685212</v>
      </c>
      <c r="BI64" s="33">
        <f t="shared" ca="1" si="27"/>
        <v>60</v>
      </c>
      <c r="BJ64" s="205">
        <f ca="1"/>
        <v>-2.1041553792930226E-2</v>
      </c>
      <c r="BK64" s="33">
        <f t="shared" ca="1" si="28"/>
        <v>52</v>
      </c>
      <c r="BL64" s="206">
        <v>57</v>
      </c>
      <c r="BM64" s="6" t="str">
        <f t="shared" ca="1" si="8"/>
        <v>afoot</v>
      </c>
      <c r="BN64" s="42">
        <f t="shared" ca="1" si="9"/>
        <v>-1.4852822941405027E-2</v>
      </c>
      <c r="BO64" s="6" t="str">
        <f t="shared" ca="1" si="29"/>
        <v>amopt</v>
      </c>
      <c r="BP64" s="42">
        <f t="shared" ca="1" si="30"/>
        <v>-1.0526100801827375E-2</v>
      </c>
      <c r="BQ64" s="207">
        <v>57</v>
      </c>
      <c r="BR64" s="6" t="str">
        <f t="shared" ca="1" si="31"/>
        <v>afoot</v>
      </c>
      <c r="BS64" s="6" t="str">
        <f ca="1">VLOOKUP(BR64,Notes!$A$12:$B$206,2,0)</f>
        <v>Footwear</v>
      </c>
      <c r="BT64" s="42">
        <f t="shared" ca="1" si="40"/>
        <v>-9.0222452620344917</v>
      </c>
      <c r="BU64" s="207">
        <v>57</v>
      </c>
      <c r="BV64" s="6" t="str">
        <f t="shared" ca="1" si="41"/>
        <v>apost</v>
      </c>
      <c r="BW64" s="6" t="str">
        <f ca="1">VLOOKUP(BV64,Notes!$A$12:$B$206,2,0)</f>
        <v>Post and telecommunication</v>
      </c>
      <c r="BX64" s="42">
        <f t="shared" ca="1" si="42"/>
        <v>-5.5705903211810677</v>
      </c>
    </row>
    <row r="65" spans="1:76" hidden="1" outlineLevel="1" x14ac:dyDescent="0.2">
      <c r="A65" s="23" t="s">
        <v>272</v>
      </c>
      <c r="B65" s="23" t="str">
        <f>VLOOKUP(A65,Notes!$A$12:$B$206,2,0)</f>
        <v>Sewerage and refuse disposal</v>
      </c>
      <c r="C65" s="24">
        <f>SUM('SAM and Preps'!FS65:GG65)</f>
        <v>0</v>
      </c>
      <c r="D65" s="24">
        <f>'SAM and Preps'!GH65</f>
        <v>0</v>
      </c>
      <c r="E65" s="24">
        <f>'SAM and Preps'!GM65</f>
        <v>0</v>
      </c>
      <c r="F65" s="24">
        <f>'SAM and Preps'!GO65</f>
        <v>0</v>
      </c>
      <c r="G65" s="24">
        <v>0</v>
      </c>
      <c r="H65" s="25">
        <f>SUM('SAM and Preps'!BH$175:BH$179)</f>
        <v>1035.8608151617636</v>
      </c>
      <c r="I65" s="24">
        <f>IFERROR(VLOOKUP($A65,Employment!$A$5:$F$66,3,0),0)</f>
        <v>6.0787656907635848</v>
      </c>
      <c r="J65" s="24">
        <f>IFERROR(VLOOKUP($A65,Employment!$A$5:$F$66,4,0),0)</f>
        <v>5.7946339851378834</v>
      </c>
      <c r="K65" s="24">
        <f>IFERROR(VLOOKUP($A65,Employment!$A$5:$F$66,5,0),0)</f>
        <v>12.109627332182193</v>
      </c>
      <c r="L65" s="24">
        <f>IFERROR(VLOOKUP($A65,Employment!$A$5:$F$66,6,0),0)</f>
        <v>11.592889072258316</v>
      </c>
      <c r="M65" s="24">
        <f t="shared" si="0"/>
        <v>35.575916080341976</v>
      </c>
      <c r="N65" s="25">
        <v>2073.5649469502682</v>
      </c>
      <c r="O65" s="26">
        <v>0</v>
      </c>
      <c r="P65" s="27">
        <v>0</v>
      </c>
      <c r="Q65" s="28">
        <f ca="1"/>
        <v>-10.912477276588863</v>
      </c>
      <c r="R65" s="28">
        <v>0</v>
      </c>
      <c r="S65" s="28"/>
      <c r="T65" s="35" t="e">
        <f ca="1"/>
        <v>#DIV/0!</v>
      </c>
      <c r="U65" s="30">
        <f ca="1"/>
        <v>-0.52626648095293949</v>
      </c>
      <c r="V65" s="31">
        <v>0</v>
      </c>
      <c r="W65" s="32">
        <f ca="1"/>
        <v>-0.52626648095293949</v>
      </c>
      <c r="X65" s="28">
        <f ca="1"/>
        <v>-5.27464696082472</v>
      </c>
      <c r="Y65" s="28">
        <f t="shared" ca="1" si="32"/>
        <v>-5.637830315764143</v>
      </c>
      <c r="Z65" s="33">
        <f t="shared" ca="1" si="13"/>
        <v>61</v>
      </c>
      <c r="AA65" s="33">
        <f t="shared" ca="1" si="43"/>
        <v>62</v>
      </c>
      <c r="AB65" s="33">
        <f t="shared" ca="1" si="33"/>
        <v>62</v>
      </c>
      <c r="AC65" s="21">
        <v>58</v>
      </c>
      <c r="AD65" s="6" t="str">
        <f t="shared" ca="1" si="15"/>
        <v>afish</v>
      </c>
      <c r="AE65" s="6">
        <f t="shared" ca="1" si="16"/>
        <v>-207.36244290985621</v>
      </c>
      <c r="AF65" s="6" t="str">
        <f t="shared" ca="1" si="34"/>
        <v>aoact</v>
      </c>
      <c r="AG65" s="6">
        <f t="shared" ca="1" si="35"/>
        <v>-359.51814525032819</v>
      </c>
      <c r="AH65" s="6" t="str">
        <f t="shared" ca="1" si="36"/>
        <v>amorg</v>
      </c>
      <c r="AI65" s="6">
        <f t="shared" ca="1" si="37"/>
        <v>-1308.7248525562993</v>
      </c>
      <c r="AJ65" s="17"/>
      <c r="AK65" s="6">
        <v>1035.8608151617636</v>
      </c>
      <c r="AL65" s="6">
        <f ca="1"/>
        <v>-2.6349790049095847</v>
      </c>
      <c r="AM65" s="6">
        <f t="shared" ca="1" si="17"/>
        <v>-2.8164092546126622</v>
      </c>
      <c r="AN65" s="6">
        <f ca="1"/>
        <v>-5.4513882595222469</v>
      </c>
      <c r="AO65" s="33">
        <f t="shared" ca="1" si="18"/>
        <v>62</v>
      </c>
      <c r="AP65" s="34">
        <f ca="1"/>
        <v>-4.7985759429234236E-3</v>
      </c>
      <c r="AQ65" s="34">
        <f ca="1"/>
        <v>-4.574282453653232E-3</v>
      </c>
      <c r="AR65" s="34">
        <f ca="1"/>
        <v>-2.1030540173804884E-2</v>
      </c>
      <c r="AS65" s="34">
        <f ca="1"/>
        <v>-2.5623985531767722E-2</v>
      </c>
      <c r="AT65" s="34">
        <f t="shared" ca="1" si="19"/>
        <v>-5.6027384102149261E-2</v>
      </c>
      <c r="AU65" s="33">
        <f t="shared" ca="1" si="20"/>
        <v>62</v>
      </c>
      <c r="AV65" s="21">
        <v>58</v>
      </c>
      <c r="AW65" s="6" t="str">
        <f t="shared" ca="1" si="38"/>
        <v>amorg</v>
      </c>
      <c r="AX65" s="6">
        <f t="shared" ca="1" si="21"/>
        <v>-514.73159673614407</v>
      </c>
      <c r="AY65" s="6" t="str">
        <f t="shared" ca="1" si="39"/>
        <v>afish</v>
      </c>
      <c r="AZ65" s="6">
        <f t="shared" ca="1" si="22"/>
        <v>-1.2395830621864448</v>
      </c>
      <c r="BA65" s="199"/>
      <c r="BB65" s="36">
        <f t="shared" si="23"/>
        <v>2.9150913822760111E-2</v>
      </c>
      <c r="BC65" s="36">
        <f ca="1"/>
        <v>-0.52626648095293949</v>
      </c>
      <c r="BD65" s="33">
        <f t="shared" ca="1" si="24"/>
        <v>61</v>
      </c>
      <c r="BE65" s="205">
        <f ca="1"/>
        <v>-1.5341148834066364E-4</v>
      </c>
      <c r="BF65" s="33">
        <f t="shared" ca="1" si="25"/>
        <v>62</v>
      </c>
      <c r="BG65" s="36">
        <f t="shared" si="26"/>
        <v>0.2348710376994915</v>
      </c>
      <c r="BH65" s="42">
        <f ca="1"/>
        <v>-0.15748683456420695</v>
      </c>
      <c r="BI65" s="33">
        <f t="shared" ca="1" si="27"/>
        <v>61</v>
      </c>
      <c r="BJ65" s="205">
        <f ca="1"/>
        <v>-3.6989096258103435E-4</v>
      </c>
      <c r="BK65" s="33">
        <f t="shared" ca="1" si="28"/>
        <v>62</v>
      </c>
      <c r="BL65" s="206">
        <v>58</v>
      </c>
      <c r="BM65" s="6" t="str">
        <f t="shared" ca="1" si="8"/>
        <v>amorg</v>
      </c>
      <c r="BN65" s="42">
        <f t="shared" ca="1" si="9"/>
        <v>-1.4485436845068637E-2</v>
      </c>
      <c r="BO65" s="6" t="str">
        <f t="shared" ca="1" si="29"/>
        <v>afish</v>
      </c>
      <c r="BP65" s="42">
        <f t="shared" ca="1" si="30"/>
        <v>-8.1836869491413809E-3</v>
      </c>
      <c r="BQ65" s="207">
        <v>58</v>
      </c>
      <c r="BR65" s="6" t="str">
        <f t="shared" ca="1" si="31"/>
        <v>amorg</v>
      </c>
      <c r="BS65" s="6" t="str">
        <f ca="1">VLOOKUP(BR65,Notes!$A$12:$B$206,2,0)</f>
        <v>Activities of membership organisations</v>
      </c>
      <c r="BT65" s="42">
        <f t="shared" ca="1" si="40"/>
        <v>-8.4686949685838098</v>
      </c>
      <c r="BU65" s="207">
        <v>58</v>
      </c>
      <c r="BV65" s="6" t="str">
        <f t="shared" ca="1" si="41"/>
        <v>ainsp</v>
      </c>
      <c r="BW65" s="6" t="str">
        <f ca="1">VLOOKUP(BV65,Notes!$A$12:$B$206,2,0)</f>
        <v>Insurance and pension funding</v>
      </c>
      <c r="BX65" s="42">
        <f t="shared" ca="1" si="42"/>
        <v>-5.3568673479182403</v>
      </c>
    </row>
    <row r="66" spans="1:76" hidden="1" outlineLevel="1" x14ac:dyDescent="0.2">
      <c r="A66" s="23" t="s">
        <v>273</v>
      </c>
      <c r="B66" s="23" t="str">
        <f>VLOOKUP(A66,Notes!$A$12:$B$206,2,0)</f>
        <v>Activities of membership organisations</v>
      </c>
      <c r="C66" s="24">
        <f>SUM('SAM and Preps'!FS66:GG66)</f>
        <v>0</v>
      </c>
      <c r="D66" s="24">
        <f>'SAM and Preps'!GH66</f>
        <v>0</v>
      </c>
      <c r="E66" s="24">
        <f>'SAM and Preps'!GM66</f>
        <v>0</v>
      </c>
      <c r="F66" s="24">
        <f>'SAM and Preps'!GO66</f>
        <v>0</v>
      </c>
      <c r="G66" s="24">
        <v>0</v>
      </c>
      <c r="H66" s="25">
        <f>SUM('SAM and Preps'!BI$175:BI$179)</f>
        <v>1750.3424060808345</v>
      </c>
      <c r="I66" s="24">
        <f>IFERROR(VLOOKUP($A66,Employment!$A$5:$F$66,3,0),0)</f>
        <v>3.8318493353494141</v>
      </c>
      <c r="J66" s="24">
        <f>IFERROR(VLOOKUP($A66,Employment!$A$5:$F$66,4,0),0)</f>
        <v>7.5797387489080741</v>
      </c>
      <c r="K66" s="24">
        <f>IFERROR(VLOOKUP($A66,Employment!$A$5:$F$66,5,0),0)</f>
        <v>13.95886461843547</v>
      </c>
      <c r="L66" s="24">
        <f>IFERROR(VLOOKUP($A66,Employment!$A$5:$F$66,6,0),0)</f>
        <v>57.542716297220281</v>
      </c>
      <c r="M66" s="24">
        <f t="shared" si="0"/>
        <v>82.913168999913239</v>
      </c>
      <c r="N66" s="25">
        <v>4450.3127879585363</v>
      </c>
      <c r="O66" s="26">
        <v>0</v>
      </c>
      <c r="P66" s="27">
        <v>0</v>
      </c>
      <c r="Q66" s="28">
        <f ca="1"/>
        <v>-1308.7248525562993</v>
      </c>
      <c r="R66" s="28">
        <v>0</v>
      </c>
      <c r="S66" s="28"/>
      <c r="T66" s="35" t="e">
        <f ca="1"/>
        <v>#DIV/0!</v>
      </c>
      <c r="U66" s="30">
        <f ca="1"/>
        <v>-29.407480213467025</v>
      </c>
      <c r="V66" s="31">
        <v>0</v>
      </c>
      <c r="W66" s="32">
        <f ca="1"/>
        <v>-29.407480213467025</v>
      </c>
      <c r="X66" s="28">
        <f ca="1"/>
        <v>-1027.9791753886238</v>
      </c>
      <c r="Y66" s="28">
        <f t="shared" ca="1" si="32"/>
        <v>-280.74567716767547</v>
      </c>
      <c r="Z66" s="33">
        <f t="shared" ca="1" si="13"/>
        <v>45</v>
      </c>
      <c r="AA66" s="33">
        <f t="shared" ca="1" si="43"/>
        <v>59</v>
      </c>
      <c r="AB66" s="33">
        <f t="shared" ca="1" si="33"/>
        <v>58</v>
      </c>
      <c r="AC66" s="21">
        <v>59</v>
      </c>
      <c r="AD66" s="6" t="str">
        <f t="shared" ca="1" si="15"/>
        <v>awtrp</v>
      </c>
      <c r="AE66" s="6">
        <f t="shared" ca="1" si="16"/>
        <v>-110.8242443161058</v>
      </c>
      <c r="AF66" s="6" t="str">
        <f t="shared" ca="1" si="34"/>
        <v>amorg</v>
      </c>
      <c r="AG66" s="6">
        <f t="shared" ca="1" si="35"/>
        <v>-280.74567716767547</v>
      </c>
      <c r="AH66" s="6" t="str">
        <f t="shared" ca="1" si="36"/>
        <v>apuba</v>
      </c>
      <c r="AI66" s="6">
        <f t="shared" ca="1" si="37"/>
        <v>-1032.2822871279072</v>
      </c>
      <c r="AJ66" s="17"/>
      <c r="AK66" s="6">
        <v>1750.3424060808345</v>
      </c>
      <c r="AL66" s="6">
        <f ca="1"/>
        <v>-404.3121526467142</v>
      </c>
      <c r="AM66" s="6">
        <f t="shared" ca="1" si="17"/>
        <v>-110.41944408942987</v>
      </c>
      <c r="AN66" s="6">
        <f ca="1"/>
        <v>-514.73159673614407</v>
      </c>
      <c r="AO66" s="33">
        <f t="shared" ca="1" si="18"/>
        <v>58</v>
      </c>
      <c r="AP66" s="34">
        <f ca="1"/>
        <v>-0.169027550265412</v>
      </c>
      <c r="AQ66" s="34">
        <f ca="1"/>
        <v>-0.33435152592264528</v>
      </c>
      <c r="AR66" s="34">
        <f ca="1"/>
        <v>-1.3546336157280501</v>
      </c>
      <c r="AS66" s="34">
        <f ca="1"/>
        <v>-7.1071824219465389</v>
      </c>
      <c r="AT66" s="34">
        <f t="shared" ca="1" si="19"/>
        <v>-8.9651951138626469</v>
      </c>
      <c r="AU66" s="33">
        <f t="shared" ca="1" si="20"/>
        <v>29</v>
      </c>
      <c r="AV66" s="21">
        <v>59</v>
      </c>
      <c r="AW66" s="6" t="str">
        <f t="shared" ca="1" si="38"/>
        <v>aleat</v>
      </c>
      <c r="AX66" s="6">
        <f t="shared" ca="1" si="21"/>
        <v>-481.80144268976704</v>
      </c>
      <c r="AY66" s="6" t="str">
        <f t="shared" ca="1" si="39"/>
        <v>apuba</v>
      </c>
      <c r="AZ66" s="6">
        <f t="shared" ca="1" si="22"/>
        <v>-0.94870455063567427</v>
      </c>
      <c r="BA66" s="199"/>
      <c r="BB66" s="36">
        <f t="shared" si="23"/>
        <v>4.9257660771748465E-2</v>
      </c>
      <c r="BC66" s="36">
        <f ca="1"/>
        <v>-29.407480213467025</v>
      </c>
      <c r="BD66" s="33">
        <f t="shared" ca="1" si="24"/>
        <v>8</v>
      </c>
      <c r="BE66" s="205">
        <f ca="1"/>
        <v>-1.4485436845068637E-2</v>
      </c>
      <c r="BF66" s="33">
        <f t="shared" ca="1" si="25"/>
        <v>58</v>
      </c>
      <c r="BG66" s="36">
        <f t="shared" si="26"/>
        <v>0.54739003763064131</v>
      </c>
      <c r="BH66" s="42">
        <f ca="1"/>
        <v>-10.812751728102478</v>
      </c>
      <c r="BI66" s="33">
        <f t="shared" ca="1" si="27"/>
        <v>36</v>
      </c>
      <c r="BJ66" s="205">
        <f ca="1"/>
        <v>-5.9187925753367975E-2</v>
      </c>
      <c r="BK66" s="33">
        <f t="shared" ca="1" si="28"/>
        <v>29</v>
      </c>
      <c r="BL66" s="206">
        <v>59</v>
      </c>
      <c r="BM66" s="6" t="str">
        <f t="shared" ca="1" si="8"/>
        <v>aleat</v>
      </c>
      <c r="BN66" s="42">
        <f t="shared" ca="1" si="9"/>
        <v>-1.3558725390473996E-2</v>
      </c>
      <c r="BO66" s="6" t="str">
        <f t="shared" ca="1" si="29"/>
        <v>apuba</v>
      </c>
      <c r="BP66" s="42">
        <f t="shared" ca="1" si="30"/>
        <v>-6.2633165025132E-3</v>
      </c>
      <c r="BQ66" s="207">
        <v>59</v>
      </c>
      <c r="BR66" s="6" t="str">
        <f t="shared" ca="1" si="31"/>
        <v>aleat</v>
      </c>
      <c r="BS66" s="6" t="str">
        <f ca="1">VLOOKUP(BR66,Notes!$A$12:$B$206,2,0)</f>
        <v>Tanning and dressing of leather</v>
      </c>
      <c r="BT66" s="42">
        <f t="shared" ca="1" si="40"/>
        <v>-7.3828241511153569</v>
      </c>
      <c r="BU66" s="207">
        <v>59</v>
      </c>
      <c r="BV66" s="6" t="str">
        <f t="shared" ca="1" si="41"/>
        <v>aochm</v>
      </c>
      <c r="BW66" s="6" t="str">
        <f ca="1">VLOOKUP(BV66,Notes!$A$12:$B$206,2,0)</f>
        <v>Other chemical products, man-made fibres</v>
      </c>
      <c r="BX66" s="42">
        <f t="shared" ca="1" si="42"/>
        <v>-5.0823284707680481</v>
      </c>
    </row>
    <row r="67" spans="1:76" hidden="1" outlineLevel="1" x14ac:dyDescent="0.2">
      <c r="A67" s="23" t="s">
        <v>274</v>
      </c>
      <c r="B67" s="23" t="str">
        <f>VLOOKUP(A67,Notes!$A$12:$B$206,2,0)</f>
        <v>Recreational, cultural and sporting activities</v>
      </c>
      <c r="C67" s="24">
        <f>SUM('SAM and Preps'!FS67:GG67)</f>
        <v>0</v>
      </c>
      <c r="D67" s="24">
        <f>'SAM and Preps'!GH67</f>
        <v>0</v>
      </c>
      <c r="E67" s="24">
        <f>'SAM and Preps'!GM67</f>
        <v>0</v>
      </c>
      <c r="F67" s="24">
        <f>'SAM and Preps'!GO67</f>
        <v>0</v>
      </c>
      <c r="G67" s="24">
        <v>0</v>
      </c>
      <c r="H67" s="25">
        <f>SUM('SAM and Preps'!BJ$175:BJ$179)</f>
        <v>10491.924352275084</v>
      </c>
      <c r="I67" s="24">
        <f>IFERROR(VLOOKUP($A67,Employment!$A$5:$F$66,3,0),0)</f>
        <v>8.2866026865946907</v>
      </c>
      <c r="J67" s="24">
        <f>IFERROR(VLOOKUP($A67,Employment!$A$5:$F$66,4,0),0)</f>
        <v>12.816359498797235</v>
      </c>
      <c r="K67" s="24">
        <f>IFERROR(VLOOKUP($A67,Employment!$A$5:$F$66,5,0),0)</f>
        <v>44.208968262499006</v>
      </c>
      <c r="L67" s="24">
        <f>IFERROR(VLOOKUP($A67,Employment!$A$5:$F$66,6,0),0)</f>
        <v>84.145319146139286</v>
      </c>
      <c r="M67" s="24">
        <f t="shared" si="0"/>
        <v>149.4572495940302</v>
      </c>
      <c r="N67" s="25">
        <v>41670.929862465571</v>
      </c>
      <c r="O67" s="26">
        <v>0</v>
      </c>
      <c r="P67" s="27">
        <v>0</v>
      </c>
      <c r="Q67" s="28">
        <f ca="1"/>
        <v>-11500.051325914701</v>
      </c>
      <c r="R67" s="28">
        <v>0</v>
      </c>
      <c r="S67" s="28"/>
      <c r="T67" s="35" t="e">
        <f ca="1"/>
        <v>#DIV/0!</v>
      </c>
      <c r="U67" s="30">
        <f ca="1"/>
        <v>-27.597299517602529</v>
      </c>
      <c r="V67" s="31">
        <v>0</v>
      </c>
      <c r="W67" s="32">
        <f ca="1"/>
        <v>-27.597299517602529</v>
      </c>
      <c r="X67" s="28">
        <f ca="1"/>
        <v>-8266.3907385488383</v>
      </c>
      <c r="Y67" s="28">
        <f t="shared" ca="1" si="32"/>
        <v>-3233.6605873658627</v>
      </c>
      <c r="Z67" s="33">
        <f t="shared" ca="1" si="13"/>
        <v>15</v>
      </c>
      <c r="AA67" s="33">
        <f t="shared" ca="1" si="43"/>
        <v>45</v>
      </c>
      <c r="AB67" s="33">
        <f t="shared" ca="1" si="33"/>
        <v>33</v>
      </c>
      <c r="AC67" s="21">
        <v>60</v>
      </c>
      <c r="AD67" s="6" t="str">
        <f t="shared" ca="1" si="15"/>
        <v>awatd</v>
      </c>
      <c r="AE67" s="6">
        <f t="shared" ca="1" si="16"/>
        <v>-82.285386856158425</v>
      </c>
      <c r="AF67" s="6" t="str">
        <f t="shared" ca="1" si="34"/>
        <v>amopt</v>
      </c>
      <c r="AG67" s="6">
        <f t="shared" ca="1" si="35"/>
        <v>-209.30991936974465</v>
      </c>
      <c r="AH67" s="6" t="str">
        <f t="shared" ca="1" si="36"/>
        <v>awtrp</v>
      </c>
      <c r="AI67" s="6">
        <f t="shared" ca="1" si="37"/>
        <v>-810.23427107059001</v>
      </c>
      <c r="AJ67" s="17"/>
      <c r="AK67" s="6">
        <v>10491.924352275082</v>
      </c>
      <c r="AL67" s="6">
        <f ca="1"/>
        <v>-2081.3153577674962</v>
      </c>
      <c r="AM67" s="6">
        <f t="shared" ca="1" si="17"/>
        <v>-814.172430890138</v>
      </c>
      <c r="AN67" s="6">
        <f ca="1"/>
        <v>-2895.4877886576342</v>
      </c>
      <c r="AO67" s="33">
        <f t="shared" ca="1" si="18"/>
        <v>35</v>
      </c>
      <c r="AP67" s="34">
        <f ca="1"/>
        <v>-0.34303178448798527</v>
      </c>
      <c r="AQ67" s="34">
        <f ca="1"/>
        <v>-0.53054536772036631</v>
      </c>
      <c r="AR67" s="34">
        <f ca="1"/>
        <v>-4.0261588570644191</v>
      </c>
      <c r="AS67" s="34">
        <f ca="1"/>
        <v>-9.7531710170170953</v>
      </c>
      <c r="AT67" s="34">
        <f t="shared" ca="1" si="19"/>
        <v>-14.652907026289867</v>
      </c>
      <c r="AU67" s="33">
        <f t="shared" ca="1" si="20"/>
        <v>20</v>
      </c>
      <c r="AV67" s="21">
        <v>60</v>
      </c>
      <c r="AW67" s="6" t="str">
        <f t="shared" ca="1" si="38"/>
        <v>aoact</v>
      </c>
      <c r="AX67" s="6">
        <f t="shared" ca="1" si="21"/>
        <v>-454.65474437731427</v>
      </c>
      <c r="AY67" s="6" t="str">
        <f t="shared" ca="1" si="39"/>
        <v>awtrp</v>
      </c>
      <c r="AZ67" s="6">
        <f t="shared" ca="1" si="22"/>
        <v>-0.41717732490626958</v>
      </c>
      <c r="BA67" s="199"/>
      <c r="BB67" s="36">
        <f t="shared" si="23"/>
        <v>0.29526088655098576</v>
      </c>
      <c r="BC67" s="36">
        <f ca="1"/>
        <v>-27.597299517602533</v>
      </c>
      <c r="BD67" s="33">
        <f t="shared" ca="1" si="24"/>
        <v>14</v>
      </c>
      <c r="BE67" s="205">
        <f ca="1"/>
        <v>-8.1484031219804146E-2</v>
      </c>
      <c r="BF67" s="33">
        <f t="shared" ca="1" si="25"/>
        <v>35</v>
      </c>
      <c r="BG67" s="36">
        <f t="shared" si="26"/>
        <v>0.98671188746306326</v>
      </c>
      <c r="BH67" s="42">
        <f ca="1"/>
        <v>-9.80407913707195</v>
      </c>
      <c r="BI67" s="33">
        <f t="shared" ca="1" si="27"/>
        <v>41</v>
      </c>
      <c r="BJ67" s="205">
        <f ca="1"/>
        <v>-9.6738014301775033E-2</v>
      </c>
      <c r="BK67" s="33">
        <f t="shared" ca="1" si="28"/>
        <v>20</v>
      </c>
      <c r="BL67" s="206">
        <v>60</v>
      </c>
      <c r="BM67" s="6" t="str">
        <f t="shared" ca="1" si="8"/>
        <v>aoact</v>
      </c>
      <c r="BN67" s="42">
        <f t="shared" ca="1" si="9"/>
        <v>-1.2794770376927896E-2</v>
      </c>
      <c r="BO67" s="6" t="str">
        <f t="shared" ca="1" si="29"/>
        <v>awtrp</v>
      </c>
      <c r="BP67" s="42">
        <f t="shared" ca="1" si="30"/>
        <v>-2.7541910933271906E-3</v>
      </c>
      <c r="BQ67" s="207">
        <v>60</v>
      </c>
      <c r="BR67" s="6" t="str">
        <f t="shared" ca="1" si="31"/>
        <v>aoact</v>
      </c>
      <c r="BS67" s="6" t="str">
        <f ca="1">VLOOKUP(BR67,Notes!$A$12:$B$206,2,0)</f>
        <v>Other activities</v>
      </c>
      <c r="BT67" s="42">
        <f t="shared" ca="1" si="40"/>
        <v>-0.99510558435257146</v>
      </c>
      <c r="BU67" s="207">
        <v>60</v>
      </c>
      <c r="BV67" s="6" t="str">
        <f t="shared" ca="1" si="41"/>
        <v>aheal</v>
      </c>
      <c r="BW67" s="6" t="str">
        <f ca="1">VLOOKUP(BV67,Notes!$A$12:$B$206,2,0)</f>
        <v>Health and social work</v>
      </c>
      <c r="BX67" s="42">
        <f t="shared" ca="1" si="42"/>
        <v>-0.34976169173685212</v>
      </c>
    </row>
    <row r="68" spans="1:76" hidden="1" outlineLevel="1" x14ac:dyDescent="0.2">
      <c r="A68" s="23" t="s">
        <v>275</v>
      </c>
      <c r="B68" s="23" t="str">
        <f>VLOOKUP(A68,Notes!$A$12:$B$206,2,0)</f>
        <v>Other activities</v>
      </c>
      <c r="C68" s="24">
        <f>SUM('SAM and Preps'!FS68:GG68)</f>
        <v>0</v>
      </c>
      <c r="D68" s="24">
        <f>'SAM and Preps'!GH68</f>
        <v>0</v>
      </c>
      <c r="E68" s="24">
        <f>'SAM and Preps'!GM68</f>
        <v>0</v>
      </c>
      <c r="F68" s="24">
        <f>'SAM and Preps'!GO68</f>
        <v>0</v>
      </c>
      <c r="G68" s="24">
        <v>0</v>
      </c>
      <c r="H68" s="25">
        <f>SUM('SAM and Preps'!BK$175:BK$179)</f>
        <v>1483.8064771842241</v>
      </c>
      <c r="I68" s="24">
        <f>IFERROR(VLOOKUP($A68,Employment!$A$5:$F$66,3,0),0)</f>
        <v>44.744782477111187</v>
      </c>
      <c r="J68" s="24">
        <f>IFERROR(VLOOKUP($A68,Employment!$A$5:$F$66,4,0),0)</f>
        <v>79.894421037616794</v>
      </c>
      <c r="K68" s="24">
        <f>IFERROR(VLOOKUP($A68,Employment!$A$5:$F$66,5,0),0)</f>
        <v>119.14518611840292</v>
      </c>
      <c r="L68" s="24">
        <f>IFERROR(VLOOKUP($A68,Employment!$A$5:$F$66,6,0),0)</f>
        <v>71.408067526572765</v>
      </c>
      <c r="M68" s="24">
        <f t="shared" si="0"/>
        <v>315.19245715970368</v>
      </c>
      <c r="N68" s="25">
        <v>5213.5923756012189</v>
      </c>
      <c r="O68" s="26">
        <v>0</v>
      </c>
      <c r="P68" s="27">
        <v>0</v>
      </c>
      <c r="Q68" s="28">
        <f ca="1"/>
        <v>-1597.5024676497542</v>
      </c>
      <c r="R68" s="28">
        <v>0</v>
      </c>
      <c r="S68" s="28"/>
      <c r="T68" s="35" t="e">
        <f ca="1"/>
        <v>#DIV/0!</v>
      </c>
      <c r="U68" s="30">
        <f ca="1"/>
        <v>-30.641107945565732</v>
      </c>
      <c r="V68" s="31">
        <v>0</v>
      </c>
      <c r="W68" s="32">
        <f ca="1"/>
        <v>-30.641107945565732</v>
      </c>
      <c r="X68" s="28">
        <f ca="1"/>
        <v>-1237.984322399426</v>
      </c>
      <c r="Y68" s="28">
        <f t="shared" ca="1" si="32"/>
        <v>-359.51814525032819</v>
      </c>
      <c r="Z68" s="33">
        <f t="shared" ca="1" si="13"/>
        <v>44</v>
      </c>
      <c r="AA68" s="33">
        <f t="shared" ca="1" si="43"/>
        <v>58</v>
      </c>
      <c r="AB68" s="33">
        <f t="shared" ca="1" si="33"/>
        <v>57</v>
      </c>
      <c r="AC68" s="21">
        <v>61</v>
      </c>
      <c r="AD68" s="6" t="str">
        <f t="shared" ca="1" si="15"/>
        <v>awast</v>
      </c>
      <c r="AE68" s="6">
        <f t="shared" ca="1" si="16"/>
        <v>-5.27464696082472</v>
      </c>
      <c r="AF68" s="6" t="str">
        <f t="shared" ca="1" si="34"/>
        <v>arsea</v>
      </c>
      <c r="AG68" s="6">
        <f t="shared" ca="1" si="35"/>
        <v>-9.7898781980397871</v>
      </c>
      <c r="AH68" s="6" t="str">
        <f t="shared" ca="1" si="36"/>
        <v>afish</v>
      </c>
      <c r="AI68" s="6">
        <f t="shared" ca="1" si="37"/>
        <v>-780.16810534085414</v>
      </c>
      <c r="AJ68" s="17"/>
      <c r="AK68" s="6">
        <v>1483.8064771842241</v>
      </c>
      <c r="AL68" s="6">
        <f ca="1"/>
        <v>-352.33463299227742</v>
      </c>
      <c r="AM68" s="6">
        <f t="shared" ca="1" si="17"/>
        <v>-102.32011138503685</v>
      </c>
      <c r="AN68" s="6">
        <f ca="1"/>
        <v>-454.65474437731427</v>
      </c>
      <c r="AO68" s="33">
        <f t="shared" ca="1" si="18"/>
        <v>60</v>
      </c>
      <c r="AP68" s="34">
        <f ca="1"/>
        <v>-2.0565445648230325</v>
      </c>
      <c r="AQ68" s="34">
        <f ca="1"/>
        <v>-3.6720803688931403</v>
      </c>
      <c r="AR68" s="34">
        <f ca="1"/>
        <v>-23.364739257910422</v>
      </c>
      <c r="AS68" s="34">
        <f ca="1"/>
        <v>-21.88022305265963</v>
      </c>
      <c r="AT68" s="34">
        <f t="shared" ca="1" si="19"/>
        <v>-50.973587244286222</v>
      </c>
      <c r="AU68" s="33">
        <f t="shared" ca="1" si="20"/>
        <v>9</v>
      </c>
      <c r="AV68" s="21">
        <v>61</v>
      </c>
      <c r="AW68" s="6" t="str">
        <f t="shared" ca="1" si="38"/>
        <v>awtrp</v>
      </c>
      <c r="AX68" s="6">
        <f t="shared" ca="1" si="21"/>
        <v>-353.46542028106541</v>
      </c>
      <c r="AY68" s="6" t="str">
        <f t="shared" ca="1" si="39"/>
        <v>ardtv</v>
      </c>
      <c r="AZ68" s="6">
        <f t="shared" ca="1" si="22"/>
        <v>-0.36236786123793213</v>
      </c>
      <c r="BA68" s="199"/>
      <c r="BB68" s="36">
        <f t="shared" si="23"/>
        <v>4.1756879025582061E-2</v>
      </c>
      <c r="BC68" s="36">
        <f ca="1"/>
        <v>-30.641107945565732</v>
      </c>
      <c r="BD68" s="33">
        <f t="shared" ca="1" si="24"/>
        <v>5</v>
      </c>
      <c r="BE68" s="205">
        <f ca="1"/>
        <v>-1.2794770376927896E-2</v>
      </c>
      <c r="BF68" s="33">
        <f t="shared" ca="1" si="25"/>
        <v>60</v>
      </c>
      <c r="BG68" s="36">
        <f t="shared" si="26"/>
        <v>2.0808903225701703</v>
      </c>
      <c r="BH68" s="42">
        <f ca="1"/>
        <v>-16.172210370649385</v>
      </c>
      <c r="BI68" s="33">
        <f t="shared" ca="1" si="27"/>
        <v>18</v>
      </c>
      <c r="BJ68" s="205">
        <f ca="1"/>
        <v>-0.33652596054853245</v>
      </c>
      <c r="BK68" s="33">
        <f t="shared" ca="1" si="28"/>
        <v>9</v>
      </c>
      <c r="BL68" s="206">
        <v>61</v>
      </c>
      <c r="BM68" s="6" t="str">
        <f t="shared" ca="1" si="8"/>
        <v>awtrp</v>
      </c>
      <c r="BN68" s="42">
        <f t="shared" ca="1" si="9"/>
        <v>-9.9471278912408086E-3</v>
      </c>
      <c r="BO68" s="6" t="str">
        <f t="shared" ca="1" si="29"/>
        <v>ardtv</v>
      </c>
      <c r="BP68" s="42">
        <f t="shared" ca="1" si="30"/>
        <v>-2.3923408017292678E-3</v>
      </c>
      <c r="BQ68" s="207">
        <v>61</v>
      </c>
      <c r="BR68" s="6" t="str">
        <f t="shared" ca="1" si="31"/>
        <v>awtrp</v>
      </c>
      <c r="BS68" s="6" t="str">
        <f ca="1">VLOOKUP(BR68,Notes!$A$12:$B$206,2,0)</f>
        <v>Water transport</v>
      </c>
      <c r="BT68" s="42">
        <f t="shared" ca="1" si="40"/>
        <v>-0.52626648095293949</v>
      </c>
      <c r="BU68" s="207">
        <v>61</v>
      </c>
      <c r="BV68" s="6" t="str">
        <f t="shared" ca="1" si="41"/>
        <v>awast</v>
      </c>
      <c r="BW68" s="6" t="str">
        <f ca="1">VLOOKUP(BV68,Notes!$A$12:$B$206,2,0)</f>
        <v>Sewerage and refuse disposal</v>
      </c>
      <c r="BX68" s="42">
        <f t="shared" ca="1" si="42"/>
        <v>-0.15748683456420695</v>
      </c>
    </row>
    <row r="69" spans="1:76" collapsed="1" x14ac:dyDescent="0.2">
      <c r="A69" s="23" t="s">
        <v>276</v>
      </c>
      <c r="B69" s="23" t="str">
        <f>VLOOKUP(A69,Notes!$A$12:$B$206,2,0)</f>
        <v>Non-observed, informal, non-profit, households,</v>
      </c>
      <c r="C69" s="24">
        <f>SUM('SAM and Preps'!FS69:GG69)</f>
        <v>0</v>
      </c>
      <c r="D69" s="24">
        <f>'SAM and Preps'!GH69</f>
        <v>0</v>
      </c>
      <c r="E69" s="24">
        <f>'SAM and Preps'!GM69</f>
        <v>0</v>
      </c>
      <c r="F69" s="24">
        <f>'SAM and Preps'!GO69</f>
        <v>0</v>
      </c>
      <c r="G69" s="24">
        <v>0</v>
      </c>
      <c r="H69" s="25">
        <f>SUM('SAM and Preps'!BL$175:BL$179)</f>
        <v>301764.38913000497</v>
      </c>
      <c r="I69" s="24">
        <f>IFERROR(VLOOKUP($A69,Employment!$A$5:$F$66,3,0),0)</f>
        <v>608.94702917715688</v>
      </c>
      <c r="J69" s="24">
        <f>IFERROR(VLOOKUP($A69,Employment!$A$5:$F$66,4,0),0)</f>
        <v>436.07541168906477</v>
      </c>
      <c r="K69" s="24">
        <f>IFERROR(VLOOKUP($A69,Employment!$A$5:$F$66,5,0),0)</f>
        <v>183.53696765420383</v>
      </c>
      <c r="L69" s="24">
        <f>IFERROR(VLOOKUP($A69,Employment!$A$5:$F$66,6,0),0)</f>
        <v>58.571915247305562</v>
      </c>
      <c r="M69" s="24">
        <f t="shared" si="0"/>
        <v>1287.1313237677309</v>
      </c>
      <c r="N69" s="25">
        <v>460425.68077190965</v>
      </c>
      <c r="O69" s="26">
        <v>0</v>
      </c>
      <c r="P69" s="27">
        <v>0</v>
      </c>
      <c r="Q69" s="28">
        <f ca="1"/>
        <v>-114631.83268335869</v>
      </c>
      <c r="R69" s="28">
        <v>0</v>
      </c>
      <c r="S69" s="28"/>
      <c r="T69" s="35" t="e">
        <f ca="1"/>
        <v>#DIV/0!</v>
      </c>
      <c r="U69" s="30">
        <f ca="1"/>
        <v>-24.896924187889983</v>
      </c>
      <c r="V69" s="31">
        <v>0</v>
      </c>
      <c r="W69" s="32">
        <f ca="1"/>
        <v>-24.896924187889983</v>
      </c>
      <c r="X69" s="28">
        <f ca="1"/>
        <v>-65561.9775040815</v>
      </c>
      <c r="Y69" s="28">
        <f t="shared" ca="1" si="32"/>
        <v>-49069.85517927719</v>
      </c>
      <c r="Z69" s="33">
        <f t="shared" ca="1" si="13"/>
        <v>2</v>
      </c>
      <c r="AA69" s="33">
        <f t="shared" ca="1" si="43"/>
        <v>3</v>
      </c>
      <c r="AB69" s="33">
        <f t="shared" ca="1" si="33"/>
        <v>2</v>
      </c>
      <c r="AC69" s="21">
        <v>62</v>
      </c>
      <c r="AD69" s="6" t="str">
        <f t="shared" ca="1" si="15"/>
        <v>aheal</v>
      </c>
      <c r="AE69" s="6">
        <f t="shared" ca="1" si="16"/>
        <v>5764.6007921489972</v>
      </c>
      <c r="AF69" s="6" t="str">
        <f t="shared" ca="1" si="34"/>
        <v>awast</v>
      </c>
      <c r="AG69" s="6">
        <f t="shared" ca="1" si="35"/>
        <v>-5.637830315764143</v>
      </c>
      <c r="AH69" s="6" t="str">
        <f t="shared" ca="1" si="36"/>
        <v>awast</v>
      </c>
      <c r="AI69" s="6">
        <f t="shared" ca="1" si="37"/>
        <v>-10.912477276588863</v>
      </c>
      <c r="AJ69" s="17"/>
      <c r="AK69" s="6">
        <v>301764.38913000497</v>
      </c>
      <c r="AL69" s="6">
        <f ca="1"/>
        <v>-42969.519116539494</v>
      </c>
      <c r="AM69" s="6">
        <f t="shared" ca="1" si="17"/>
        <v>-32160.53207120717</v>
      </c>
      <c r="AN69" s="6">
        <f ca="1"/>
        <v>-75130.051187746663</v>
      </c>
      <c r="AO69" s="33">
        <f t="shared" ca="1" si="18"/>
        <v>1</v>
      </c>
      <c r="AP69" s="34">
        <f ca="1"/>
        <v>-22.741362029796754</v>
      </c>
      <c r="AQ69" s="34">
        <f ca="1"/>
        <v>-16.285404697538336</v>
      </c>
      <c r="AR69" s="34">
        <f ca="1"/>
        <v>-29.244838203916345</v>
      </c>
      <c r="AS69" s="34">
        <f ca="1"/>
        <v>-14.58260533451684</v>
      </c>
      <c r="AT69" s="34">
        <f t="shared" ca="1" si="19"/>
        <v>-82.854210265768273</v>
      </c>
      <c r="AU69" s="33">
        <f t="shared" ca="1" si="20"/>
        <v>5</v>
      </c>
      <c r="AV69" s="21">
        <v>62</v>
      </c>
      <c r="AW69" s="6" t="str">
        <f t="shared" ca="1" si="38"/>
        <v>awast</v>
      </c>
      <c r="AX69" s="6">
        <f t="shared" ca="1" si="21"/>
        <v>-5.4513882595222469</v>
      </c>
      <c r="AY69" s="6" t="str">
        <f t="shared" ca="1" si="39"/>
        <v>awast</v>
      </c>
      <c r="AZ69" s="6">
        <f t="shared" ca="1" si="22"/>
        <v>-5.6027384102149261E-2</v>
      </c>
      <c r="BA69" s="199"/>
      <c r="BB69" s="36">
        <f t="shared" si="23"/>
        <v>8.4921715094830557</v>
      </c>
      <c r="BC69" s="36">
        <f ca="1"/>
        <v>-24.896924187889987</v>
      </c>
      <c r="BD69" s="33">
        <f t="shared" ca="1" si="24"/>
        <v>17</v>
      </c>
      <c r="BE69" s="205">
        <f ca="1"/>
        <v>-2.1142895026215891</v>
      </c>
      <c r="BF69" s="33">
        <f t="shared" ca="1" si="25"/>
        <v>1</v>
      </c>
      <c r="BG69" s="36">
        <f t="shared" si="26"/>
        <v>8.4975990213753949</v>
      </c>
      <c r="BH69" s="42">
        <f ca="1"/>
        <v>-6.4371217400905794</v>
      </c>
      <c r="BI69" s="33">
        <f t="shared" ca="1" si="27"/>
        <v>52</v>
      </c>
      <c r="BJ69" s="205">
        <f ca="1"/>
        <v>-0.54700079399067991</v>
      </c>
      <c r="BK69" s="33">
        <f t="shared" ca="1" si="28"/>
        <v>5</v>
      </c>
      <c r="BL69" s="206">
        <v>62</v>
      </c>
      <c r="BM69" s="6" t="str">
        <f t="shared" ca="1" si="8"/>
        <v>awast</v>
      </c>
      <c r="BN69" s="42">
        <f t="shared" ca="1" si="9"/>
        <v>-1.5341148834066364E-4</v>
      </c>
      <c r="BO69" s="6" t="str">
        <f t="shared" ca="1" si="29"/>
        <v>awast</v>
      </c>
      <c r="BP69" s="42">
        <f t="shared" ca="1" si="30"/>
        <v>-3.6989096258103435E-4</v>
      </c>
      <c r="BQ69" s="207">
        <v>62</v>
      </c>
      <c r="BR69" s="6" t="str">
        <f t="shared" ca="1" si="31"/>
        <v>awast</v>
      </c>
      <c r="BS69" s="6" t="str">
        <f ca="1">VLOOKUP(BR69,Notes!$A$12:$B$206,2,0)</f>
        <v>Sewerage and refuse disposal</v>
      </c>
      <c r="BT69" s="42">
        <f t="shared" ca="1" si="40"/>
        <v>-0.11194839470689893</v>
      </c>
      <c r="BU69" s="207">
        <v>62</v>
      </c>
      <c r="BV69" s="6" t="str">
        <f t="shared" ca="1" si="41"/>
        <v>apuba</v>
      </c>
      <c r="BW69" s="6" t="str">
        <f ca="1">VLOOKUP(BV69,Notes!$A$12:$B$206,2,0)</f>
        <v>Government</v>
      </c>
      <c r="BX69" s="42">
        <f t="shared" ca="1" si="42"/>
        <v>-0.10023188824395166</v>
      </c>
    </row>
    <row r="70" spans="1:76" x14ac:dyDescent="0.2">
      <c r="A70" s="13" t="s">
        <v>55</v>
      </c>
      <c r="B70" s="13" t="str">
        <f>VLOOKUP(A70,Notes!$A$12:$B$206,2,0)</f>
        <v xml:space="preserve">Agriculture </v>
      </c>
      <c r="C70" s="24">
        <f>SUM('SAM and Preps'!FS70:GG70)</f>
        <v>84878.728617768196</v>
      </c>
      <c r="D70" s="24">
        <f>'SAM and Preps'!GH70</f>
        <v>0</v>
      </c>
      <c r="E70" s="24">
        <f>'SAM and Preps'!GM70</f>
        <v>0</v>
      </c>
      <c r="F70" s="24">
        <f>'SAM and Preps'!GO70</f>
        <v>24490.805119692399</v>
      </c>
      <c r="G70" s="24">
        <v>109234.82525275496</v>
      </c>
      <c r="H70" s="25">
        <f>SUM('SAM and Preps'!BM$175:BM$179)</f>
        <v>0</v>
      </c>
      <c r="I70" s="24">
        <f>IFERROR(VLOOKUP($A70,Employment!$A$5:$F$66,3,0),0)</f>
        <v>0</v>
      </c>
      <c r="J70" s="24">
        <f>IFERROR(VLOOKUP($A70,Employment!$A$5:$F$66,4,0),0)</f>
        <v>0</v>
      </c>
      <c r="K70" s="24">
        <f>IFERROR(VLOOKUP($A70,Employment!$A$5:$F$66,5,0),0)</f>
        <v>0</v>
      </c>
      <c r="L70" s="24">
        <f>IFERROR(VLOOKUP($A70,Employment!$A$5:$F$66,6,0),0)</f>
        <v>0</v>
      </c>
      <c r="M70" s="24">
        <f t="shared" si="0"/>
        <v>0</v>
      </c>
      <c r="N70" s="25">
        <v>180281.75835517872</v>
      </c>
      <c r="O70" s="26">
        <v>0</v>
      </c>
      <c r="P70" s="27">
        <f ca="1"/>
        <v>-4727.721692787979</v>
      </c>
      <c r="Q70" s="28">
        <f ca="1"/>
        <v>-16994.221521215877</v>
      </c>
      <c r="R70" s="28">
        <v>0</v>
      </c>
      <c r="S70" s="28"/>
      <c r="T70" s="35" t="e">
        <f ca="1"/>
        <v>#DIV/0!</v>
      </c>
      <c r="U70" s="30">
        <f ca="1"/>
        <v>-9.4264786832925331</v>
      </c>
      <c r="V70" s="31">
        <v>0</v>
      </c>
      <c r="W70" s="32">
        <f ca="1"/>
        <v>-9.4264786832925331</v>
      </c>
      <c r="X70" s="32"/>
      <c r="Y70" s="28">
        <f t="shared" ref="Y70:Y133" ca="1" si="44">Q70-P70</f>
        <v>-12266.499828427899</v>
      </c>
      <c r="Z70" s="33"/>
      <c r="AA70" s="36"/>
      <c r="AB70" s="33"/>
      <c r="AC70" s="21"/>
      <c r="AD70" s="6"/>
      <c r="AE70" s="6"/>
      <c r="AH70" s="6"/>
      <c r="AI70" s="6"/>
      <c r="AJ70" s="17"/>
      <c r="AV70" s="21"/>
    </row>
    <row r="71" spans="1:76" hidden="1" outlineLevel="1" x14ac:dyDescent="0.2">
      <c r="A71" s="13" t="s">
        <v>412</v>
      </c>
      <c r="B71" s="13" t="str">
        <f>VLOOKUP(A71,Notes!$A$12:$B$206,2,0)</f>
        <v xml:space="preserve">Live animal </v>
      </c>
      <c r="C71" s="24">
        <f>SUM('SAM and Preps'!FS71:GG71)</f>
        <v>14131.409340087181</v>
      </c>
      <c r="D71" s="24">
        <f>'SAM and Preps'!GH71</f>
        <v>0</v>
      </c>
      <c r="E71" s="24">
        <f>'SAM and Preps'!GM71</f>
        <v>0</v>
      </c>
      <c r="F71" s="24">
        <f>'SAM and Preps'!GO71</f>
        <v>3618.5168897171297</v>
      </c>
      <c r="G71" s="24">
        <v>17263.684754062</v>
      </c>
      <c r="H71" s="25">
        <f>SUM('SAM and Preps'!BN$175:BN$179)</f>
        <v>0</v>
      </c>
      <c r="I71" s="24">
        <f>IFERROR(VLOOKUP($A71,Employment!$A$5:$F$66,3,0),0)</f>
        <v>0</v>
      </c>
      <c r="J71" s="24">
        <f>IFERROR(VLOOKUP($A71,Employment!$A$5:$F$66,4,0),0)</f>
        <v>0</v>
      </c>
      <c r="K71" s="24">
        <f>IFERROR(VLOOKUP($A71,Employment!$A$5:$F$66,5,0),0)</f>
        <v>0</v>
      </c>
      <c r="L71" s="24">
        <f>IFERROR(VLOOKUP($A71,Employment!$A$5:$F$66,6,0),0)</f>
        <v>0</v>
      </c>
      <c r="M71" s="24">
        <f t="shared" si="0"/>
        <v>0</v>
      </c>
      <c r="N71" s="25">
        <v>60151.966364345659</v>
      </c>
      <c r="O71" s="26">
        <v>0</v>
      </c>
      <c r="P71" s="27">
        <f ca="1"/>
        <v>-743.05708293528539</v>
      </c>
      <c r="Q71" s="28">
        <f ca="1"/>
        <v>-8483.6870868637398</v>
      </c>
      <c r="R71" s="28">
        <v>0</v>
      </c>
      <c r="S71" s="28"/>
      <c r="T71" s="35" t="e">
        <f ca="1"/>
        <v>#DIV/0!</v>
      </c>
      <c r="U71" s="30">
        <f ca="1"/>
        <v>-14.103756867194189</v>
      </c>
      <c r="V71" s="31">
        <v>0</v>
      </c>
      <c r="W71" s="32">
        <f ca="1"/>
        <v>-14.103756867194189</v>
      </c>
      <c r="X71" s="32"/>
      <c r="Y71" s="28">
        <f t="shared" ca="1" si="44"/>
        <v>-7740.6300039284542</v>
      </c>
      <c r="Z71" s="33"/>
      <c r="AA71" s="36"/>
      <c r="AB71" s="33"/>
      <c r="AC71" s="21"/>
      <c r="AD71" s="6"/>
      <c r="AE71" s="6"/>
      <c r="AH71" s="6"/>
      <c r="AI71" s="6"/>
      <c r="AJ71" s="17"/>
      <c r="AV71" s="21"/>
    </row>
    <row r="72" spans="1:76" hidden="1" outlineLevel="1" x14ac:dyDescent="0.2">
      <c r="A72" s="13" t="s">
        <v>56</v>
      </c>
      <c r="B72" s="13" t="str">
        <f>VLOOKUP(A72,Notes!$A$12:$B$206,2,0)</f>
        <v xml:space="preserve">Forestry </v>
      </c>
      <c r="C72" s="24">
        <f>SUM('SAM and Preps'!FS72:GG72)</f>
        <v>6453.9786667763983</v>
      </c>
      <c r="D72" s="24">
        <f>'SAM and Preps'!GH72</f>
        <v>0</v>
      </c>
      <c r="E72" s="24">
        <f>'SAM and Preps'!GM72</f>
        <v>0</v>
      </c>
      <c r="F72" s="24">
        <f>'SAM and Preps'!GO72</f>
        <v>741.06917254284008</v>
      </c>
      <c r="G72" s="24">
        <v>7107.2907868297443</v>
      </c>
      <c r="H72" s="25">
        <f>SUM('SAM and Preps'!BO$175:BO$179)</f>
        <v>0</v>
      </c>
      <c r="I72" s="24">
        <f>IFERROR(VLOOKUP($A72,Employment!$A$5:$F$66,3,0),0)</f>
        <v>0</v>
      </c>
      <c r="J72" s="24">
        <f>IFERROR(VLOOKUP($A72,Employment!$A$5:$F$66,4,0),0)</f>
        <v>0</v>
      </c>
      <c r="K72" s="24">
        <f>IFERROR(VLOOKUP($A72,Employment!$A$5:$F$66,5,0),0)</f>
        <v>0</v>
      </c>
      <c r="L72" s="24">
        <f>IFERROR(VLOOKUP($A72,Employment!$A$5:$F$66,6,0),0)</f>
        <v>0</v>
      </c>
      <c r="M72" s="24">
        <f t="shared" ref="M72:M135" si="45">SUM(I72:L72)</f>
        <v>0</v>
      </c>
      <c r="N72" s="25">
        <v>22602.765698920863</v>
      </c>
      <c r="O72" s="26">
        <v>0</v>
      </c>
      <c r="P72" s="27">
        <f ca="1"/>
        <v>-251.85404323385177</v>
      </c>
      <c r="Q72" s="28">
        <f ca="1"/>
        <v>-3051.1865115892947</v>
      </c>
      <c r="R72" s="28">
        <v>0</v>
      </c>
      <c r="S72" s="28"/>
      <c r="T72" s="35" t="e">
        <f ca="1"/>
        <v>#DIV/0!</v>
      </c>
      <c r="U72" s="30">
        <f ca="1"/>
        <v>-13.499173296898659</v>
      </c>
      <c r="V72" s="31">
        <v>0</v>
      </c>
      <c r="W72" s="32">
        <f ca="1"/>
        <v>-13.499173296898659</v>
      </c>
      <c r="X72" s="32"/>
      <c r="Y72" s="28">
        <f t="shared" ca="1" si="44"/>
        <v>-2799.3324683554429</v>
      </c>
      <c r="Z72" s="33"/>
      <c r="AA72" s="36"/>
      <c r="AB72" s="33"/>
      <c r="AC72" s="21"/>
      <c r="AD72" s="6"/>
      <c r="AE72" s="6"/>
      <c r="AH72" s="6"/>
      <c r="AI72" s="6"/>
      <c r="AJ72" s="17"/>
      <c r="AV72" s="21"/>
    </row>
    <row r="73" spans="1:76" hidden="1" outlineLevel="1" x14ac:dyDescent="0.2">
      <c r="A73" s="13" t="s">
        <v>57</v>
      </c>
      <c r="B73" s="13" t="str">
        <f>VLOOKUP(A73,Notes!$A$12:$B$206,2,0)</f>
        <v xml:space="preserve">Fishing </v>
      </c>
      <c r="C73" s="24">
        <f>SUM('SAM and Preps'!FS73:GG73)</f>
        <v>2493.872809485787</v>
      </c>
      <c r="D73" s="24">
        <f>'SAM and Preps'!GH73</f>
        <v>0</v>
      </c>
      <c r="E73" s="24">
        <f>'SAM and Preps'!GM73</f>
        <v>0</v>
      </c>
      <c r="F73" s="24">
        <f>'SAM and Preps'!GO73</f>
        <v>1992.492107724921</v>
      </c>
      <c r="G73" s="24">
        <v>4810.16007096679</v>
      </c>
      <c r="H73" s="25">
        <f>SUM('SAM and Preps'!BP$175:BP$179)</f>
        <v>0</v>
      </c>
      <c r="I73" s="24">
        <f>IFERROR(VLOOKUP($A73,Employment!$A$5:$F$66,3,0),0)</f>
        <v>0</v>
      </c>
      <c r="J73" s="24">
        <f>IFERROR(VLOOKUP($A73,Employment!$A$5:$F$66,4,0),0)</f>
        <v>0</v>
      </c>
      <c r="K73" s="24">
        <f>IFERROR(VLOOKUP($A73,Employment!$A$5:$F$66,5,0),0)</f>
        <v>0</v>
      </c>
      <c r="L73" s="24">
        <f>IFERROR(VLOOKUP($A73,Employment!$A$5:$F$66,6,0),0)</f>
        <v>0</v>
      </c>
      <c r="M73" s="24">
        <f t="shared" si="45"/>
        <v>0</v>
      </c>
      <c r="N73" s="25">
        <v>9585.6996752807718</v>
      </c>
      <c r="O73" s="26">
        <v>0</v>
      </c>
      <c r="P73" s="27">
        <f ca="1"/>
        <v>-261.1076810071944</v>
      </c>
      <c r="Q73" s="28">
        <f ca="1"/>
        <v>-1036.3089786123433</v>
      </c>
      <c r="R73" s="28">
        <v>0</v>
      </c>
      <c r="S73" s="28"/>
      <c r="T73" s="35" t="e">
        <f ca="1"/>
        <v>#DIV/0!</v>
      </c>
      <c r="U73" s="30">
        <f ca="1"/>
        <v>-10.810989429230048</v>
      </c>
      <c r="V73" s="31">
        <v>0</v>
      </c>
      <c r="W73" s="32">
        <f ca="1"/>
        <v>-10.810989429230048</v>
      </c>
      <c r="X73" s="32"/>
      <c r="Y73" s="28">
        <f t="shared" ca="1" si="44"/>
        <v>-775.20129760514885</v>
      </c>
      <c r="Z73" s="33"/>
      <c r="AA73" s="36"/>
      <c r="AB73" s="33"/>
      <c r="AC73" s="21"/>
      <c r="AD73" s="6"/>
      <c r="AE73" s="6"/>
      <c r="AH73" s="6"/>
      <c r="AI73" s="6"/>
      <c r="AJ73" s="17"/>
      <c r="AV73" s="21"/>
    </row>
    <row r="74" spans="1:76" hidden="1" outlineLevel="1" x14ac:dyDescent="0.2">
      <c r="A74" s="13" t="s">
        <v>58</v>
      </c>
      <c r="B74" s="13" t="str">
        <f>VLOOKUP(A74,Notes!$A$12:$B$206,2,0)</f>
        <v xml:space="preserve">Coal and lignite </v>
      </c>
      <c r="C74" s="24">
        <f>SUM('SAM and Preps'!FS74:GG74)</f>
        <v>889.60160271780956</v>
      </c>
      <c r="D74" s="24">
        <f>'SAM and Preps'!GH74</f>
        <v>0</v>
      </c>
      <c r="E74" s="24">
        <f>'SAM and Preps'!GM74</f>
        <v>0</v>
      </c>
      <c r="F74" s="24">
        <f>'SAM and Preps'!GO74</f>
        <v>50558.388161126568</v>
      </c>
      <c r="G74" s="24">
        <v>52024.44953956049</v>
      </c>
      <c r="H74" s="25">
        <f>SUM('SAM and Preps'!BQ$175:BQ$179)</f>
        <v>0</v>
      </c>
      <c r="I74" s="24">
        <f>IFERROR(VLOOKUP($A74,Employment!$A$5:$F$66,3,0),0)</f>
        <v>0</v>
      </c>
      <c r="J74" s="24">
        <f>IFERROR(VLOOKUP($A74,Employment!$A$5:$F$66,4,0),0)</f>
        <v>0</v>
      </c>
      <c r="K74" s="24">
        <f>IFERROR(VLOOKUP($A74,Employment!$A$5:$F$66,5,0),0)</f>
        <v>0</v>
      </c>
      <c r="L74" s="24">
        <f>IFERROR(VLOOKUP($A74,Employment!$A$5:$F$66,6,0),0)</f>
        <v>0</v>
      </c>
      <c r="M74" s="24">
        <f t="shared" si="45"/>
        <v>0</v>
      </c>
      <c r="N74" s="25">
        <v>101385.67203815212</v>
      </c>
      <c r="O74" s="26">
        <v>0</v>
      </c>
      <c r="P74" s="27">
        <f ca="1"/>
        <v>-4853.6052634681491</v>
      </c>
      <c r="Q74" s="28">
        <f ca="1"/>
        <v>-10757.996805351298</v>
      </c>
      <c r="R74" s="28">
        <v>0</v>
      </c>
      <c r="S74" s="28"/>
      <c r="T74" s="35" t="e">
        <f ca="1"/>
        <v>#DIV/0!</v>
      </c>
      <c r="U74" s="30">
        <f ca="1"/>
        <v>-10.610963649087408</v>
      </c>
      <c r="V74" s="31">
        <v>0</v>
      </c>
      <c r="W74" s="32">
        <f ca="1"/>
        <v>-10.610963649087408</v>
      </c>
      <c r="X74" s="32"/>
      <c r="Y74" s="28">
        <f t="shared" ca="1" si="44"/>
        <v>-5904.3915418831493</v>
      </c>
      <c r="Z74" s="33"/>
      <c r="AA74" s="36"/>
      <c r="AB74" s="33"/>
      <c r="AC74" s="21"/>
      <c r="AD74" s="6"/>
      <c r="AE74" s="6"/>
      <c r="AH74" s="6"/>
      <c r="AI74" s="6"/>
      <c r="AJ74" s="17"/>
      <c r="AV74" s="21"/>
    </row>
    <row r="75" spans="1:76" hidden="1" outlineLevel="1" x14ac:dyDescent="0.2">
      <c r="A75" s="13" t="s">
        <v>59</v>
      </c>
      <c r="B75" s="13" t="str">
        <f>VLOOKUP(A75,Notes!$A$12:$B$206,2,0)</f>
        <v>Metal ores</v>
      </c>
      <c r="C75" s="24">
        <f>SUM('SAM and Preps'!FS75:GG75)</f>
        <v>0</v>
      </c>
      <c r="D75" s="24">
        <f>'SAM and Preps'!GH75</f>
        <v>0</v>
      </c>
      <c r="E75" s="24">
        <f>'SAM and Preps'!GM75</f>
        <v>0</v>
      </c>
      <c r="F75" s="24">
        <f>'SAM and Preps'!GO75</f>
        <v>241688.85268383773</v>
      </c>
      <c r="G75" s="24">
        <v>251412.75872480296</v>
      </c>
      <c r="H75" s="25">
        <f>SUM('SAM and Preps'!BR$175:BR$179)</f>
        <v>0</v>
      </c>
      <c r="I75" s="24">
        <f>IFERROR(VLOOKUP($A75,Employment!$A$5:$F$66,3,0),0)</f>
        <v>0</v>
      </c>
      <c r="J75" s="24">
        <f>IFERROR(VLOOKUP($A75,Employment!$A$5:$F$66,4,0),0)</f>
        <v>0</v>
      </c>
      <c r="K75" s="24">
        <f>IFERROR(VLOOKUP($A75,Employment!$A$5:$F$66,5,0),0)</f>
        <v>0</v>
      </c>
      <c r="L75" s="24">
        <f>IFERROR(VLOOKUP($A75,Employment!$A$5:$F$66,6,0),0)</f>
        <v>0</v>
      </c>
      <c r="M75" s="24">
        <f t="shared" si="45"/>
        <v>0</v>
      </c>
      <c r="N75" s="25">
        <v>305813.41510006896</v>
      </c>
      <c r="O75" s="26">
        <v>0</v>
      </c>
      <c r="P75" s="27">
        <f ca="1"/>
        <v>-23202.129857648415</v>
      </c>
      <c r="Q75" s="28">
        <f ca="1"/>
        <v>-35727.325674897358</v>
      </c>
      <c r="R75" s="28">
        <v>0</v>
      </c>
      <c r="S75" s="28"/>
      <c r="T75" s="35" t="e">
        <f ca="1"/>
        <v>#DIV/0!</v>
      </c>
      <c r="U75" s="30">
        <f ca="1"/>
        <v>-11.682720217884027</v>
      </c>
      <c r="V75" s="31">
        <v>0</v>
      </c>
      <c r="W75" s="32">
        <f ca="1"/>
        <v>-11.682720217884027</v>
      </c>
      <c r="X75" s="32"/>
      <c r="Y75" s="28">
        <f t="shared" ca="1" si="44"/>
        <v>-12525.195817248943</v>
      </c>
      <c r="Z75" s="33"/>
      <c r="AA75" s="36"/>
      <c r="AB75" s="33"/>
      <c r="AC75" s="21"/>
      <c r="AD75" s="6"/>
      <c r="AE75" s="6"/>
      <c r="AH75" s="6"/>
      <c r="AI75" s="6"/>
      <c r="AJ75" s="17"/>
      <c r="AV75" s="21"/>
    </row>
    <row r="76" spans="1:76" hidden="1" outlineLevel="1" x14ac:dyDescent="0.2">
      <c r="A76" s="13" t="s">
        <v>60</v>
      </c>
      <c r="B76" s="13" t="str">
        <f>VLOOKUP(A76,Notes!$A$12:$B$206,2,0)</f>
        <v>Other minerals</v>
      </c>
      <c r="C76" s="24">
        <f>SUM('SAM and Preps'!FS76:GG76)</f>
        <v>1040.9092600287854</v>
      </c>
      <c r="D76" s="24">
        <f>'SAM and Preps'!GH76</f>
        <v>0</v>
      </c>
      <c r="E76" s="24">
        <f>'SAM and Preps'!GM76</f>
        <v>0</v>
      </c>
      <c r="F76" s="24">
        <f>'SAM and Preps'!GO76</f>
        <v>102212.84865781697</v>
      </c>
      <c r="G76" s="24">
        <v>104021.1721323841</v>
      </c>
      <c r="H76" s="25">
        <f>SUM('SAM and Preps'!BS$175:BS$179)</f>
        <v>0</v>
      </c>
      <c r="I76" s="24">
        <f>IFERROR(VLOOKUP($A76,Employment!$A$5:$F$66,3,0),0)</f>
        <v>0</v>
      </c>
      <c r="J76" s="24">
        <f>IFERROR(VLOOKUP($A76,Employment!$A$5:$F$66,4,0),0)</f>
        <v>0</v>
      </c>
      <c r="K76" s="24">
        <f>IFERROR(VLOOKUP($A76,Employment!$A$5:$F$66,5,0),0)</f>
        <v>0</v>
      </c>
      <c r="L76" s="24">
        <f>IFERROR(VLOOKUP($A76,Employment!$A$5:$F$66,6,0),0)</f>
        <v>0</v>
      </c>
      <c r="M76" s="24">
        <f t="shared" si="45"/>
        <v>0</v>
      </c>
      <c r="N76" s="25">
        <v>281738.18204564741</v>
      </c>
      <c r="O76" s="26">
        <v>0</v>
      </c>
      <c r="P76" s="27">
        <f ca="1"/>
        <v>-9812.4334711504271</v>
      </c>
      <c r="Q76" s="28">
        <f ca="1"/>
        <v>-42396.819936112173</v>
      </c>
      <c r="R76" s="28">
        <v>0</v>
      </c>
      <c r="S76" s="28"/>
      <c r="T76" s="35" t="e">
        <f ca="1"/>
        <v>#DIV/0!</v>
      </c>
      <c r="U76" s="30">
        <f ca="1"/>
        <v>-15.048304645212415</v>
      </c>
      <c r="V76" s="31">
        <v>0</v>
      </c>
      <c r="W76" s="32">
        <f ca="1"/>
        <v>-15.048304645212415</v>
      </c>
      <c r="X76" s="32"/>
      <c r="Y76" s="28">
        <f t="shared" ca="1" si="44"/>
        <v>-32584.386464961746</v>
      </c>
      <c r="Z76" s="33"/>
      <c r="AA76" s="36"/>
      <c r="AB76" s="33"/>
      <c r="AC76" s="21"/>
      <c r="AD76" s="6"/>
      <c r="AE76" s="6"/>
      <c r="AH76" s="6"/>
      <c r="AI76" s="6"/>
      <c r="AJ76" s="17"/>
      <c r="AV76" s="21"/>
    </row>
    <row r="77" spans="1:76" hidden="1" outlineLevel="1" x14ac:dyDescent="0.2">
      <c r="A77" s="13" t="s">
        <v>74</v>
      </c>
      <c r="B77" s="13" t="str">
        <f>VLOOKUP(A77,Notes!$A$12:$B$206,2,0)</f>
        <v>Electricity and gas</v>
      </c>
      <c r="C77" s="24">
        <f>SUM('SAM and Preps'!FS77:GG77)</f>
        <v>992.68745236748862</v>
      </c>
      <c r="D77" s="24">
        <f>'SAM and Preps'!GH77</f>
        <v>0</v>
      </c>
      <c r="E77" s="24">
        <f>'SAM and Preps'!GM77</f>
        <v>0</v>
      </c>
      <c r="F77" s="24">
        <f>'SAM and Preps'!GO77</f>
        <v>3600.6518393899846</v>
      </c>
      <c r="G77" s="24">
        <v>4452.087823763437</v>
      </c>
      <c r="H77" s="25">
        <f>SUM('SAM and Preps'!BT$175:BT$179)</f>
        <v>0</v>
      </c>
      <c r="I77" s="24">
        <f>IFERROR(VLOOKUP($A77,Employment!$A$5:$F$66,3,0),0)</f>
        <v>0</v>
      </c>
      <c r="J77" s="24">
        <f>IFERROR(VLOOKUP($A77,Employment!$A$5:$F$66,4,0),0)</f>
        <v>0</v>
      </c>
      <c r="K77" s="24">
        <f>IFERROR(VLOOKUP($A77,Employment!$A$5:$F$66,5,0),0)</f>
        <v>0</v>
      </c>
      <c r="L77" s="24">
        <f>IFERROR(VLOOKUP($A77,Employment!$A$5:$F$66,6,0),0)</f>
        <v>0</v>
      </c>
      <c r="M77" s="24">
        <f t="shared" si="45"/>
        <v>0</v>
      </c>
      <c r="N77" s="25">
        <v>45823.91911010239</v>
      </c>
      <c r="O77" s="26">
        <v>0</v>
      </c>
      <c r="P77" s="27">
        <f ca="1"/>
        <v>-345.66257658143843</v>
      </c>
      <c r="Q77" s="28">
        <f ca="1"/>
        <v>-6240.7395902192202</v>
      </c>
      <c r="R77" s="28">
        <v>0</v>
      </c>
      <c r="S77" s="28"/>
      <c r="T77" s="35" t="e">
        <f ca="1"/>
        <v>#DIV/0!</v>
      </c>
      <c r="U77" s="30">
        <f ca="1"/>
        <v>-13.618956456396546</v>
      </c>
      <c r="V77" s="31">
        <v>0</v>
      </c>
      <c r="W77" s="32">
        <f ca="1"/>
        <v>-13.618956456396546</v>
      </c>
      <c r="X77" s="32"/>
      <c r="Y77" s="28">
        <f t="shared" ca="1" si="44"/>
        <v>-5895.0770136377814</v>
      </c>
      <c r="Z77" s="33"/>
      <c r="AA77" s="36"/>
      <c r="AB77" s="33"/>
      <c r="AC77" s="21"/>
      <c r="AD77" s="6"/>
      <c r="AE77" s="6"/>
      <c r="AH77" s="6"/>
      <c r="AI77" s="6"/>
      <c r="AJ77" s="17"/>
      <c r="AV77" s="21"/>
    </row>
    <row r="78" spans="1:76" hidden="1" outlineLevel="1" x14ac:dyDescent="0.2">
      <c r="A78" s="13" t="s">
        <v>413</v>
      </c>
      <c r="B78" s="13" t="str">
        <f>VLOOKUP(A78,Notes!$A$12:$B$206,2,0)</f>
        <v>Natural water</v>
      </c>
      <c r="C78" s="24">
        <f>SUM('SAM and Preps'!FS78:GG78)</f>
        <v>0</v>
      </c>
      <c r="D78" s="24">
        <f>'SAM and Preps'!GH78</f>
        <v>0</v>
      </c>
      <c r="E78" s="24">
        <f>'SAM and Preps'!GM78</f>
        <v>0</v>
      </c>
      <c r="F78" s="24">
        <f>'SAM and Preps'!GO78</f>
        <v>4.9999989163265868</v>
      </c>
      <c r="G78" s="24">
        <v>7.2956230831846201</v>
      </c>
      <c r="H78" s="25">
        <f>SUM('SAM and Preps'!BU$175:BU$179)</f>
        <v>0</v>
      </c>
      <c r="I78" s="24">
        <f>IFERROR(VLOOKUP($A78,Employment!$A$5:$F$66,3,0),0)</f>
        <v>0</v>
      </c>
      <c r="J78" s="24">
        <f>IFERROR(VLOOKUP($A78,Employment!$A$5:$F$66,4,0),0)</f>
        <v>0</v>
      </c>
      <c r="K78" s="24">
        <f>IFERROR(VLOOKUP($A78,Employment!$A$5:$F$66,5,0),0)</f>
        <v>0</v>
      </c>
      <c r="L78" s="24">
        <f>IFERROR(VLOOKUP($A78,Employment!$A$5:$F$66,6,0),0)</f>
        <v>0</v>
      </c>
      <c r="M78" s="24">
        <f t="shared" si="45"/>
        <v>0</v>
      </c>
      <c r="N78" s="25">
        <v>12808.135164223369</v>
      </c>
      <c r="O78" s="26">
        <v>0</v>
      </c>
      <c r="P78" s="27">
        <f ca="1"/>
        <v>-0.47999989596735221</v>
      </c>
      <c r="Q78" s="28">
        <f ca="1"/>
        <v>-1487.8384449087337</v>
      </c>
      <c r="R78" s="28">
        <v>0</v>
      </c>
      <c r="S78" s="28"/>
      <c r="T78" s="35" t="e">
        <f ca="1"/>
        <v>#DIV/0!</v>
      </c>
      <c r="U78" s="30">
        <f ca="1"/>
        <v>-11.616354963716139</v>
      </c>
      <c r="V78" s="31">
        <v>0</v>
      </c>
      <c r="W78" s="32">
        <f ca="1"/>
        <v>-11.616354963716139</v>
      </c>
      <c r="X78" s="32"/>
      <c r="Y78" s="28">
        <f t="shared" ca="1" si="44"/>
        <v>-1487.3584450127664</v>
      </c>
      <c r="Z78" s="33"/>
      <c r="AA78" s="36"/>
      <c r="AB78" s="33"/>
      <c r="AC78" s="21"/>
      <c r="AD78" s="6"/>
      <c r="AE78" s="6"/>
      <c r="AH78" s="6"/>
      <c r="AI78" s="6"/>
      <c r="AJ78" s="17"/>
      <c r="AV78" s="21"/>
    </row>
    <row r="79" spans="1:76" hidden="1" outlineLevel="1" x14ac:dyDescent="0.2">
      <c r="A79" s="13" t="s">
        <v>414</v>
      </c>
      <c r="B79" s="13" t="str">
        <f>VLOOKUP(A79,Notes!$A$12:$B$206,2,0)</f>
        <v xml:space="preserve">Meat </v>
      </c>
      <c r="C79" s="24">
        <f>SUM('SAM and Preps'!FS79:GG79)</f>
        <v>67158.349903375158</v>
      </c>
      <c r="D79" s="24">
        <f>'SAM and Preps'!GH79</f>
        <v>0</v>
      </c>
      <c r="E79" s="24">
        <f>'SAM and Preps'!GM79</f>
        <v>0</v>
      </c>
      <c r="F79" s="24">
        <f>'SAM and Preps'!GO79</f>
        <v>4592.3380965031647</v>
      </c>
      <c r="G79" s="24">
        <v>71650.338443908884</v>
      </c>
      <c r="H79" s="25">
        <f>SUM('SAM and Preps'!BV$175:BV$179)</f>
        <v>0</v>
      </c>
      <c r="I79" s="24">
        <f>IFERROR(VLOOKUP($A79,Employment!$A$5:$F$66,3,0),0)</f>
        <v>0</v>
      </c>
      <c r="J79" s="24">
        <f>IFERROR(VLOOKUP($A79,Employment!$A$5:$F$66,4,0),0)</f>
        <v>0</v>
      </c>
      <c r="K79" s="24">
        <f>IFERROR(VLOOKUP($A79,Employment!$A$5:$F$66,5,0),0)</f>
        <v>0</v>
      </c>
      <c r="L79" s="24">
        <f>IFERROR(VLOOKUP($A79,Employment!$A$5:$F$66,6,0),0)</f>
        <v>0</v>
      </c>
      <c r="M79" s="24">
        <f t="shared" si="45"/>
        <v>0</v>
      </c>
      <c r="N79" s="25">
        <v>80793.267032002725</v>
      </c>
      <c r="O79" s="26">
        <v>0</v>
      </c>
      <c r="P79" s="27">
        <f ca="1"/>
        <v>-10423.358007376528</v>
      </c>
      <c r="Q79" s="28">
        <f ca="1"/>
        <v>-12167.358553137909</v>
      </c>
      <c r="R79" s="28">
        <v>0</v>
      </c>
      <c r="S79" s="28"/>
      <c r="T79" s="35" t="e">
        <f ca="1"/>
        <v>#DIV/0!</v>
      </c>
      <c r="U79" s="30">
        <f ca="1"/>
        <v>-15.059866991538218</v>
      </c>
      <c r="V79" s="31">
        <v>0</v>
      </c>
      <c r="W79" s="32">
        <f ca="1"/>
        <v>-15.059866991538218</v>
      </c>
      <c r="X79" s="32"/>
      <c r="Y79" s="28">
        <f t="shared" ca="1" si="44"/>
        <v>-1744.0005457613806</v>
      </c>
      <c r="Z79" s="33"/>
      <c r="AA79" s="36"/>
      <c r="AB79" s="33"/>
      <c r="AC79" s="21"/>
      <c r="AD79" s="6"/>
      <c r="AE79" s="6"/>
      <c r="AH79" s="6"/>
      <c r="AI79" s="6"/>
      <c r="AJ79" s="17"/>
      <c r="AV79" s="21"/>
    </row>
    <row r="80" spans="1:76" hidden="1" outlineLevel="1" x14ac:dyDescent="0.2">
      <c r="A80" s="13" t="s">
        <v>415</v>
      </c>
      <c r="B80" s="13" t="str">
        <f>VLOOKUP(A80,Notes!$A$12:$B$206,2,0)</f>
        <v xml:space="preserve">Fish </v>
      </c>
      <c r="C80" s="24">
        <f>SUM('SAM and Preps'!FS80:GG80)</f>
        <v>9797.9073113012801</v>
      </c>
      <c r="D80" s="24">
        <f>'SAM and Preps'!GH80</f>
        <v>0</v>
      </c>
      <c r="E80" s="24">
        <f>'SAM and Preps'!GM80</f>
        <v>0</v>
      </c>
      <c r="F80" s="24">
        <f>'SAM and Preps'!GO80</f>
        <v>6061.6883614830922</v>
      </c>
      <c r="G80" s="24">
        <v>18041.302353042116</v>
      </c>
      <c r="H80" s="25">
        <f>SUM('SAM and Preps'!BW$175:BW$179)</f>
        <v>0</v>
      </c>
      <c r="I80" s="24">
        <f>IFERROR(VLOOKUP($A80,Employment!$A$5:$F$66,3,0),0)</f>
        <v>0</v>
      </c>
      <c r="J80" s="24">
        <f>IFERROR(VLOOKUP($A80,Employment!$A$5:$F$66,4,0),0)</f>
        <v>0</v>
      </c>
      <c r="K80" s="24">
        <f>IFERROR(VLOOKUP($A80,Employment!$A$5:$F$66,5,0),0)</f>
        <v>0</v>
      </c>
      <c r="L80" s="24">
        <f>IFERROR(VLOOKUP($A80,Employment!$A$5:$F$66,6,0),0)</f>
        <v>0</v>
      </c>
      <c r="M80" s="24">
        <f t="shared" si="45"/>
        <v>0</v>
      </c>
      <c r="N80" s="25">
        <v>28952.653246427479</v>
      </c>
      <c r="O80" s="26">
        <v>0</v>
      </c>
      <c r="P80" s="27">
        <f ca="1"/>
        <v>-2167.6949781392591</v>
      </c>
      <c r="Q80" s="28">
        <f ca="1"/>
        <v>-3794.6156386156831</v>
      </c>
      <c r="R80" s="28">
        <v>0</v>
      </c>
      <c r="S80" s="28"/>
      <c r="T80" s="35" t="e">
        <f ca="1"/>
        <v>#DIV/0!</v>
      </c>
      <c r="U80" s="30">
        <f ca="1"/>
        <v>-13.106279436009574</v>
      </c>
      <c r="V80" s="31">
        <v>0</v>
      </c>
      <c r="W80" s="32">
        <f ca="1"/>
        <v>-13.106279436009574</v>
      </c>
      <c r="X80" s="32"/>
      <c r="Y80" s="28">
        <f t="shared" ca="1" si="44"/>
        <v>-1626.920660476424</v>
      </c>
      <c r="Z80" s="33"/>
      <c r="AA80" s="36"/>
      <c r="AB80" s="33"/>
      <c r="AC80" s="21"/>
      <c r="AD80" s="6"/>
      <c r="AE80" s="6"/>
      <c r="AH80" s="6"/>
      <c r="AI80" s="6"/>
      <c r="AJ80" s="17"/>
      <c r="AV80" s="21"/>
    </row>
    <row r="81" spans="1:48" hidden="1" outlineLevel="1" x14ac:dyDescent="0.2">
      <c r="A81" s="13" t="s">
        <v>416</v>
      </c>
      <c r="B81" s="13" t="str">
        <f>VLOOKUP(A81,Notes!$A$12:$B$206,2,0)</f>
        <v xml:space="preserve">Vegetables </v>
      </c>
      <c r="C81" s="24">
        <f>SUM('SAM and Preps'!FS81:GG81)</f>
        <v>10742.847287342298</v>
      </c>
      <c r="D81" s="24">
        <f>'SAM and Preps'!GH81</f>
        <v>0</v>
      </c>
      <c r="E81" s="24">
        <f>'SAM and Preps'!GM81</f>
        <v>0</v>
      </c>
      <c r="F81" s="24">
        <f>'SAM and Preps'!GO81</f>
        <v>1564.3106483925512</v>
      </c>
      <c r="G81" s="24">
        <v>12464.883038021755</v>
      </c>
      <c r="H81" s="25">
        <f>SUM('SAM and Preps'!BX$175:BX$179)</f>
        <v>0</v>
      </c>
      <c r="I81" s="24">
        <f>IFERROR(VLOOKUP($A81,Employment!$A$5:$F$66,3,0),0)</f>
        <v>0</v>
      </c>
      <c r="J81" s="24">
        <f>IFERROR(VLOOKUP($A81,Employment!$A$5:$F$66,4,0),0)</f>
        <v>0</v>
      </c>
      <c r="K81" s="24">
        <f>IFERROR(VLOOKUP($A81,Employment!$A$5:$F$66,5,0),0)</f>
        <v>0</v>
      </c>
      <c r="L81" s="24">
        <f>IFERROR(VLOOKUP($A81,Employment!$A$5:$F$66,6,0),0)</f>
        <v>0</v>
      </c>
      <c r="M81" s="24">
        <f t="shared" si="45"/>
        <v>0</v>
      </c>
      <c r="N81" s="25">
        <v>13427.712410300308</v>
      </c>
      <c r="O81" s="26">
        <v>0</v>
      </c>
      <c r="P81" s="27">
        <f ca="1"/>
        <v>-1766.9158290464238</v>
      </c>
      <c r="Q81" s="28">
        <f ca="1"/>
        <v>-1898.9465610606003</v>
      </c>
      <c r="R81" s="28">
        <v>0</v>
      </c>
      <c r="S81" s="28"/>
      <c r="T81" s="35" t="e">
        <f ca="1"/>
        <v>#DIV/0!</v>
      </c>
      <c r="U81" s="30">
        <f ca="1"/>
        <v>-14.141996067803264</v>
      </c>
      <c r="V81" s="31">
        <v>0</v>
      </c>
      <c r="W81" s="32">
        <f ca="1"/>
        <v>-14.141996067803264</v>
      </c>
      <c r="X81" s="32"/>
      <c r="Y81" s="28">
        <f t="shared" ca="1" si="44"/>
        <v>-132.03073201417646</v>
      </c>
      <c r="Z81" s="33"/>
      <c r="AA81" s="36"/>
      <c r="AB81" s="33"/>
      <c r="AC81" s="21"/>
      <c r="AD81" s="6"/>
      <c r="AE81" s="6"/>
      <c r="AH81" s="6"/>
      <c r="AI81" s="6"/>
      <c r="AJ81" s="17"/>
      <c r="AV81" s="21"/>
    </row>
    <row r="82" spans="1:48" hidden="1" outlineLevel="1" x14ac:dyDescent="0.2">
      <c r="A82" s="13" t="s">
        <v>417</v>
      </c>
      <c r="B82" s="13" t="str">
        <f>VLOOKUP(A82,Notes!$A$12:$B$206,2,0)</f>
        <v>Fruit and nuts</v>
      </c>
      <c r="C82" s="24">
        <f>SUM('SAM and Preps'!FS82:GG82)</f>
        <v>11519.451488154866</v>
      </c>
      <c r="D82" s="24">
        <f>'SAM and Preps'!GH82</f>
        <v>0</v>
      </c>
      <c r="E82" s="24">
        <f>'SAM and Preps'!GM82</f>
        <v>0</v>
      </c>
      <c r="F82" s="24">
        <f>'SAM and Preps'!GO82</f>
        <v>6696.8579245706733</v>
      </c>
      <c r="G82" s="24">
        <v>19291.549535836195</v>
      </c>
      <c r="H82" s="25">
        <f>SUM('SAM and Preps'!BY$175:BY$179)</f>
        <v>0</v>
      </c>
      <c r="I82" s="24">
        <f>IFERROR(VLOOKUP($A82,Employment!$A$5:$F$66,3,0),0)</f>
        <v>0</v>
      </c>
      <c r="J82" s="24">
        <f>IFERROR(VLOOKUP($A82,Employment!$A$5:$F$66,4,0),0)</f>
        <v>0</v>
      </c>
      <c r="K82" s="24">
        <f>IFERROR(VLOOKUP($A82,Employment!$A$5:$F$66,5,0),0)</f>
        <v>0</v>
      </c>
      <c r="L82" s="24">
        <f>IFERROR(VLOOKUP($A82,Employment!$A$5:$F$66,6,0),0)</f>
        <v>0</v>
      </c>
      <c r="M82" s="24">
        <f t="shared" si="45"/>
        <v>0</v>
      </c>
      <c r="N82" s="25">
        <v>33075.556699126617</v>
      </c>
      <c r="O82" s="26">
        <v>0</v>
      </c>
      <c r="P82" s="27">
        <f ca="1"/>
        <v>-2496.982319707246</v>
      </c>
      <c r="Q82" s="28">
        <f ca="1"/>
        <v>-5117.6279248383098</v>
      </c>
      <c r="R82" s="28">
        <v>0</v>
      </c>
      <c r="S82" s="28"/>
      <c r="T82" s="35" t="e">
        <f ca="1"/>
        <v>#DIV/0!</v>
      </c>
      <c r="U82" s="30">
        <f ca="1"/>
        <v>-15.472537533959162</v>
      </c>
      <c r="V82" s="31">
        <v>0</v>
      </c>
      <c r="W82" s="32">
        <f ca="1"/>
        <v>-15.472537533959162</v>
      </c>
      <c r="X82" s="32"/>
      <c r="Y82" s="28">
        <f t="shared" ca="1" si="44"/>
        <v>-2620.6456051310638</v>
      </c>
      <c r="Z82" s="33"/>
      <c r="AA82" s="36"/>
      <c r="AB82" s="33"/>
      <c r="AC82" s="21"/>
      <c r="AD82" s="6"/>
      <c r="AE82" s="6"/>
      <c r="AH82" s="6"/>
      <c r="AI82" s="6"/>
      <c r="AJ82" s="17"/>
      <c r="AV82" s="21"/>
    </row>
    <row r="83" spans="1:48" hidden="1" outlineLevel="1" x14ac:dyDescent="0.2">
      <c r="A83" s="13" t="s">
        <v>418</v>
      </c>
      <c r="B83" s="13" t="str">
        <f>VLOOKUP(A83,Notes!$A$12:$B$206,2,0)</f>
        <v>Oils and fats</v>
      </c>
      <c r="C83" s="24">
        <f>SUM('SAM and Preps'!FS83:GG83)</f>
        <v>17619.083240406177</v>
      </c>
      <c r="D83" s="24">
        <f>'SAM and Preps'!GH83</f>
        <v>0</v>
      </c>
      <c r="E83" s="24">
        <f>'SAM and Preps'!GM83</f>
        <v>0</v>
      </c>
      <c r="F83" s="24">
        <f>'SAM and Preps'!GO83</f>
        <v>4393.0195030996656</v>
      </c>
      <c r="G83" s="24">
        <v>21890.762062820268</v>
      </c>
      <c r="H83" s="25">
        <f>SUM('SAM and Preps'!BZ$175:BZ$179)</f>
        <v>0</v>
      </c>
      <c r="I83" s="24">
        <f>IFERROR(VLOOKUP($A83,Employment!$A$5:$F$66,3,0),0)</f>
        <v>0</v>
      </c>
      <c r="J83" s="24">
        <f>IFERROR(VLOOKUP($A83,Employment!$A$5:$F$66,4,0),0)</f>
        <v>0</v>
      </c>
      <c r="K83" s="24">
        <f>IFERROR(VLOOKUP($A83,Employment!$A$5:$F$66,5,0),0)</f>
        <v>0</v>
      </c>
      <c r="L83" s="24">
        <f>IFERROR(VLOOKUP($A83,Employment!$A$5:$F$66,6,0),0)</f>
        <v>0</v>
      </c>
      <c r="M83" s="24">
        <f t="shared" si="45"/>
        <v>0</v>
      </c>
      <c r="N83" s="25">
        <v>32010.60607464136</v>
      </c>
      <c r="O83" s="26">
        <v>0</v>
      </c>
      <c r="P83" s="27">
        <f ca="1"/>
        <v>-3117.1675767116676</v>
      </c>
      <c r="Q83" s="28">
        <f ca="1"/>
        <v>-4492.0380565522246</v>
      </c>
      <c r="R83" s="28">
        <v>0</v>
      </c>
      <c r="S83" s="28"/>
      <c r="T83" s="35" t="e">
        <f ca="1"/>
        <v>#DIV/0!</v>
      </c>
      <c r="U83" s="30">
        <f ca="1"/>
        <v>-14.032967842214003</v>
      </c>
      <c r="V83" s="31">
        <v>0</v>
      </c>
      <c r="W83" s="32">
        <f ca="1"/>
        <v>-14.032967842214003</v>
      </c>
      <c r="X83" s="32"/>
      <c r="Y83" s="28">
        <f t="shared" ca="1" si="44"/>
        <v>-1374.870479840557</v>
      </c>
      <c r="Z83" s="33"/>
      <c r="AA83" s="36"/>
      <c r="AB83" s="33"/>
      <c r="AC83" s="21"/>
      <c r="AD83" s="6"/>
      <c r="AE83" s="6"/>
      <c r="AH83" s="6"/>
      <c r="AI83" s="6"/>
      <c r="AJ83" s="17"/>
      <c r="AV83" s="21"/>
    </row>
    <row r="84" spans="1:48" hidden="1" outlineLevel="1" x14ac:dyDescent="0.2">
      <c r="A84" s="13" t="s">
        <v>419</v>
      </c>
      <c r="B84" s="13" t="str">
        <f>VLOOKUP(A84,Notes!$A$12:$B$206,2,0)</f>
        <v>Dairy products</v>
      </c>
      <c r="C84" s="24">
        <f>SUM('SAM and Preps'!FS84:GG84)</f>
        <v>35507.026082036471</v>
      </c>
      <c r="D84" s="24">
        <f>'SAM and Preps'!GH84</f>
        <v>0</v>
      </c>
      <c r="E84" s="24">
        <f>'SAM and Preps'!GM84</f>
        <v>0</v>
      </c>
      <c r="F84" s="24">
        <f>'SAM and Preps'!GO84</f>
        <v>4564.1548438086484</v>
      </c>
      <c r="G84" s="24">
        <v>44922.909888082009</v>
      </c>
      <c r="H84" s="25">
        <f>SUM('SAM and Preps'!CA$175:CA$179)</f>
        <v>0</v>
      </c>
      <c r="I84" s="24">
        <f>IFERROR(VLOOKUP($A84,Employment!$A$5:$F$66,3,0),0)</f>
        <v>0</v>
      </c>
      <c r="J84" s="24">
        <f>IFERROR(VLOOKUP($A84,Employment!$A$5:$F$66,4,0),0)</f>
        <v>0</v>
      </c>
      <c r="K84" s="24">
        <f>IFERROR(VLOOKUP($A84,Employment!$A$5:$F$66,5,0),0)</f>
        <v>0</v>
      </c>
      <c r="L84" s="24">
        <f>IFERROR(VLOOKUP($A84,Employment!$A$5:$F$66,6,0),0)</f>
        <v>0</v>
      </c>
      <c r="M84" s="24">
        <f t="shared" si="45"/>
        <v>0</v>
      </c>
      <c r="N84" s="25">
        <v>54893.985893672892</v>
      </c>
      <c r="O84" s="26">
        <v>0</v>
      </c>
      <c r="P84" s="27">
        <f ca="1"/>
        <v>-5767.2314153163979</v>
      </c>
      <c r="Q84" s="28">
        <f ca="1"/>
        <v>-7340.5215007027955</v>
      </c>
      <c r="R84" s="28">
        <v>0</v>
      </c>
      <c r="S84" s="28"/>
      <c r="T84" s="35" t="e">
        <f ca="1"/>
        <v>#DIV/0!</v>
      </c>
      <c r="U84" s="30">
        <f ca="1"/>
        <v>-13.372177992177587</v>
      </c>
      <c r="V84" s="31">
        <v>0</v>
      </c>
      <c r="W84" s="32">
        <f ca="1"/>
        <v>-13.372177992177587</v>
      </c>
      <c r="X84" s="32"/>
      <c r="Y84" s="28">
        <f t="shared" ca="1" si="44"/>
        <v>-1573.2900853863975</v>
      </c>
      <c r="Z84" s="33"/>
      <c r="AA84" s="36"/>
      <c r="AB84" s="33"/>
      <c r="AC84" s="21"/>
      <c r="AD84" s="6"/>
      <c r="AE84" s="6"/>
      <c r="AH84" s="6"/>
      <c r="AI84" s="6"/>
      <c r="AJ84" s="17"/>
      <c r="AV84" s="21"/>
    </row>
    <row r="85" spans="1:48" hidden="1" outlineLevel="1" x14ac:dyDescent="0.2">
      <c r="A85" s="13" t="s">
        <v>420</v>
      </c>
      <c r="B85" s="13" t="str">
        <f>VLOOKUP(A85,Notes!$A$12:$B$206,2,0)</f>
        <v>Grain mill products</v>
      </c>
      <c r="C85" s="24">
        <f>SUM('SAM and Preps'!FS85:GG85)</f>
        <v>35892.385024030867</v>
      </c>
      <c r="D85" s="24">
        <f>'SAM and Preps'!GH85</f>
        <v>0</v>
      </c>
      <c r="E85" s="24">
        <f>'SAM and Preps'!GM85</f>
        <v>0</v>
      </c>
      <c r="F85" s="24">
        <f>'SAM and Preps'!GO85</f>
        <v>3116.117834741789</v>
      </c>
      <c r="G85" s="24">
        <v>40825.572806697695</v>
      </c>
      <c r="H85" s="25">
        <f>SUM('SAM and Preps'!CB$175:CB$179)</f>
        <v>0</v>
      </c>
      <c r="I85" s="24">
        <f>IFERROR(VLOOKUP($A85,Employment!$A$5:$F$66,3,0),0)</f>
        <v>0</v>
      </c>
      <c r="J85" s="24">
        <f>IFERROR(VLOOKUP($A85,Employment!$A$5:$F$66,4,0),0)</f>
        <v>0</v>
      </c>
      <c r="K85" s="24">
        <f>IFERROR(VLOOKUP($A85,Employment!$A$5:$F$66,5,0),0)</f>
        <v>0</v>
      </c>
      <c r="L85" s="24">
        <f>IFERROR(VLOOKUP($A85,Employment!$A$5:$F$66,6,0),0)</f>
        <v>0</v>
      </c>
      <c r="M85" s="24">
        <f t="shared" si="45"/>
        <v>0</v>
      </c>
      <c r="N85" s="25">
        <v>49230.62500502661</v>
      </c>
      <c r="O85" s="26">
        <v>0</v>
      </c>
      <c r="P85" s="27">
        <f ca="1"/>
        <v>-5650.1147387015517</v>
      </c>
      <c r="Q85" s="28">
        <f ca="1"/>
        <v>-6920.7823443585239</v>
      </c>
      <c r="R85" s="28">
        <v>0</v>
      </c>
      <c r="S85" s="28"/>
      <c r="T85" s="35" t="e">
        <f ca="1"/>
        <v>#DIV/0!</v>
      </c>
      <c r="U85" s="30">
        <f ca="1"/>
        <v>-14.057880320739152</v>
      </c>
      <c r="V85" s="31">
        <v>0</v>
      </c>
      <c r="W85" s="32">
        <f ca="1"/>
        <v>-14.057880320739152</v>
      </c>
      <c r="X85" s="32"/>
      <c r="Y85" s="28">
        <f t="shared" ca="1" si="44"/>
        <v>-1270.6676056569722</v>
      </c>
      <c r="Z85" s="33"/>
      <c r="AA85" s="36"/>
      <c r="AB85" s="33"/>
      <c r="AC85" s="21"/>
      <c r="AD85" s="6"/>
      <c r="AE85" s="6"/>
      <c r="AH85" s="6"/>
      <c r="AI85" s="6"/>
      <c r="AJ85" s="17"/>
      <c r="AV85" s="21"/>
    </row>
    <row r="86" spans="1:48" hidden="1" outlineLevel="1" x14ac:dyDescent="0.2">
      <c r="A86" s="13" t="s">
        <v>421</v>
      </c>
      <c r="B86" s="13" t="str">
        <f>VLOOKUP(A86,Notes!$A$12:$B$206,2,0)</f>
        <v>Starches products</v>
      </c>
      <c r="C86" s="24">
        <f>SUM('SAM and Preps'!FS86:GG86)</f>
        <v>16600.020109048877</v>
      </c>
      <c r="D86" s="24">
        <f>'SAM and Preps'!GH86</f>
        <v>0</v>
      </c>
      <c r="E86" s="24">
        <f>'SAM and Preps'!GM86</f>
        <v>0</v>
      </c>
      <c r="F86" s="24">
        <f>'SAM and Preps'!GO86</f>
        <v>2048.9693964265862</v>
      </c>
      <c r="G86" s="24">
        <v>18854.274183616366</v>
      </c>
      <c r="H86" s="25">
        <f>SUM('SAM and Preps'!CC$175:CC$179)</f>
        <v>0</v>
      </c>
      <c r="I86" s="24">
        <f>IFERROR(VLOOKUP($A86,Employment!$A$5:$F$66,3,0),0)</f>
        <v>0</v>
      </c>
      <c r="J86" s="24">
        <f>IFERROR(VLOOKUP($A86,Employment!$A$5:$F$66,4,0),0)</f>
        <v>0</v>
      </c>
      <c r="K86" s="24">
        <f>IFERROR(VLOOKUP($A86,Employment!$A$5:$F$66,5,0),0)</f>
        <v>0</v>
      </c>
      <c r="L86" s="24">
        <f>IFERROR(VLOOKUP($A86,Employment!$A$5:$F$66,6,0),0)</f>
        <v>0</v>
      </c>
      <c r="M86" s="24">
        <f t="shared" si="45"/>
        <v>0</v>
      </c>
      <c r="N86" s="25">
        <v>19698.432633790249</v>
      </c>
      <c r="O86" s="26">
        <v>0</v>
      </c>
      <c r="P86" s="27">
        <f ca="1"/>
        <v>-2686.0792836013752</v>
      </c>
      <c r="Q86" s="28">
        <f ca="1"/>
        <v>-2807.0445795319615</v>
      </c>
      <c r="R86" s="28">
        <v>0</v>
      </c>
      <c r="S86" s="28"/>
      <c r="T86" s="35" t="e">
        <f ca="1"/>
        <v>#DIV/0!</v>
      </c>
      <c r="U86" s="30">
        <f ca="1"/>
        <v>-14.25009101849464</v>
      </c>
      <c r="V86" s="31">
        <v>0</v>
      </c>
      <c r="W86" s="32">
        <f ca="1"/>
        <v>-14.25009101849464</v>
      </c>
      <c r="X86" s="32"/>
      <c r="Y86" s="28">
        <f t="shared" ca="1" si="44"/>
        <v>-120.96529593058631</v>
      </c>
      <c r="Z86" s="33"/>
      <c r="AA86" s="36"/>
      <c r="AB86" s="33"/>
      <c r="AC86" s="21"/>
      <c r="AD86" s="6"/>
      <c r="AE86" s="6"/>
      <c r="AH86" s="6"/>
      <c r="AI86" s="6"/>
      <c r="AJ86" s="17"/>
      <c r="AV86" s="21"/>
    </row>
    <row r="87" spans="1:48" hidden="1" outlineLevel="1" x14ac:dyDescent="0.2">
      <c r="A87" s="13" t="s">
        <v>422</v>
      </c>
      <c r="B87" s="13" t="str">
        <f>VLOOKUP(A87,Notes!$A$12:$B$206,2,0)</f>
        <v xml:space="preserve">Animal feeding </v>
      </c>
      <c r="C87" s="24">
        <f>SUM('SAM and Preps'!FS87:GG87)</f>
        <v>12549.138003779037</v>
      </c>
      <c r="D87" s="24">
        <f>'SAM and Preps'!GH87</f>
        <v>0</v>
      </c>
      <c r="E87" s="24">
        <f>'SAM and Preps'!GM87</f>
        <v>0</v>
      </c>
      <c r="F87" s="24">
        <f>'SAM and Preps'!GO87</f>
        <v>1855.2129322737019</v>
      </c>
      <c r="G87" s="24">
        <v>15639.367496692685</v>
      </c>
      <c r="H87" s="25">
        <f>SUM('SAM and Preps'!CD$175:CD$179)</f>
        <v>0</v>
      </c>
      <c r="I87" s="24">
        <f>IFERROR(VLOOKUP($A87,Employment!$A$5:$F$66,3,0),0)</f>
        <v>0</v>
      </c>
      <c r="J87" s="24">
        <f>IFERROR(VLOOKUP($A87,Employment!$A$5:$F$66,4,0),0)</f>
        <v>0</v>
      </c>
      <c r="K87" s="24">
        <f>IFERROR(VLOOKUP($A87,Employment!$A$5:$F$66,5,0),0)</f>
        <v>0</v>
      </c>
      <c r="L87" s="24">
        <f>IFERROR(VLOOKUP($A87,Employment!$A$5:$F$66,6,0),0)</f>
        <v>0</v>
      </c>
      <c r="M87" s="24">
        <f t="shared" si="45"/>
        <v>0</v>
      </c>
      <c r="N87" s="25">
        <v>26962.848204345333</v>
      </c>
      <c r="O87" s="26">
        <v>0</v>
      </c>
      <c r="P87" s="27">
        <f ca="1"/>
        <v>-2067.3488384283628</v>
      </c>
      <c r="Q87" s="28">
        <f ca="1"/>
        <v>-3338.3682248746109</v>
      </c>
      <c r="R87" s="28">
        <v>0</v>
      </c>
      <c r="S87" s="28"/>
      <c r="T87" s="35" t="e">
        <f ca="1"/>
        <v>#DIV/0!</v>
      </c>
      <c r="U87" s="30">
        <f ca="1"/>
        <v>-12.381363421155928</v>
      </c>
      <c r="V87" s="31">
        <v>0</v>
      </c>
      <c r="W87" s="32">
        <f ca="1"/>
        <v>-12.381363421155928</v>
      </c>
      <c r="X87" s="32"/>
      <c r="Y87" s="28">
        <f t="shared" ca="1" si="44"/>
        <v>-1271.0193864462481</v>
      </c>
      <c r="Z87" s="33"/>
      <c r="AA87" s="36"/>
      <c r="AB87" s="33"/>
      <c r="AC87" s="21"/>
      <c r="AD87" s="6"/>
      <c r="AE87" s="6"/>
      <c r="AH87" s="6"/>
      <c r="AI87" s="6"/>
      <c r="AJ87" s="17"/>
      <c r="AV87" s="21"/>
    </row>
    <row r="88" spans="1:48" hidden="1" outlineLevel="1" x14ac:dyDescent="0.2">
      <c r="A88" s="13" t="s">
        <v>423</v>
      </c>
      <c r="B88" s="13" t="str">
        <f>VLOOKUP(A88,Notes!$A$12:$B$206,2,0)</f>
        <v>Bakery products</v>
      </c>
      <c r="C88" s="24">
        <f>SUM('SAM and Preps'!FS88:GG88)</f>
        <v>74691.435258881189</v>
      </c>
      <c r="D88" s="24">
        <f>'SAM and Preps'!GH88</f>
        <v>0</v>
      </c>
      <c r="E88" s="24">
        <f>'SAM and Preps'!GM88</f>
        <v>0</v>
      </c>
      <c r="F88" s="24">
        <f>'SAM and Preps'!GO88</f>
        <v>3947.1197783614039</v>
      </c>
      <c r="G88" s="24">
        <v>78606.874559665652</v>
      </c>
      <c r="H88" s="25">
        <f>SUM('SAM and Preps'!CE$175:CE$179)</f>
        <v>0</v>
      </c>
      <c r="I88" s="24">
        <f>IFERROR(VLOOKUP($A88,Employment!$A$5:$F$66,3,0),0)</f>
        <v>0</v>
      </c>
      <c r="J88" s="24">
        <f>IFERROR(VLOOKUP($A88,Employment!$A$5:$F$66,4,0),0)</f>
        <v>0</v>
      </c>
      <c r="K88" s="24">
        <f>IFERROR(VLOOKUP($A88,Employment!$A$5:$F$66,5,0),0)</f>
        <v>0</v>
      </c>
      <c r="L88" s="24">
        <f>IFERROR(VLOOKUP($A88,Employment!$A$5:$F$66,6,0),0)</f>
        <v>0</v>
      </c>
      <c r="M88" s="24">
        <f t="shared" si="45"/>
        <v>0</v>
      </c>
      <c r="N88" s="25">
        <v>94295.121654842413</v>
      </c>
      <c r="O88" s="26">
        <v>0</v>
      </c>
      <c r="P88" s="27">
        <f ca="1"/>
        <v>-11453.295356458902</v>
      </c>
      <c r="Q88" s="28">
        <f ca="1"/>
        <v>-13803.129993540735</v>
      </c>
      <c r="R88" s="28">
        <v>0</v>
      </c>
      <c r="S88" s="28"/>
      <c r="T88" s="35" t="e">
        <f ca="1"/>
        <v>#DIV/0!</v>
      </c>
      <c r="U88" s="30">
        <f ca="1"/>
        <v>-14.638222795942374</v>
      </c>
      <c r="V88" s="31">
        <v>0</v>
      </c>
      <c r="W88" s="32">
        <f ca="1"/>
        <v>-14.638222795942374</v>
      </c>
      <c r="X88" s="32"/>
      <c r="Y88" s="28">
        <f t="shared" ca="1" si="44"/>
        <v>-2349.8346370818326</v>
      </c>
      <c r="Z88" s="33"/>
      <c r="AA88" s="36"/>
      <c r="AB88" s="33"/>
      <c r="AC88" s="21"/>
      <c r="AD88" s="6"/>
      <c r="AE88" s="6"/>
      <c r="AH88" s="6"/>
      <c r="AI88" s="6"/>
      <c r="AJ88" s="17"/>
      <c r="AV88" s="21"/>
    </row>
    <row r="89" spans="1:48" hidden="1" outlineLevel="1" x14ac:dyDescent="0.2">
      <c r="A89" s="13" t="s">
        <v>424</v>
      </c>
      <c r="B89" s="13" t="str">
        <f>VLOOKUP(A89,Notes!$A$12:$B$206,2,0)</f>
        <v>Sugar</v>
      </c>
      <c r="C89" s="24">
        <f>SUM('SAM and Preps'!FS89:GG89)</f>
        <v>17659.269896387261</v>
      </c>
      <c r="D89" s="24">
        <f>'SAM and Preps'!GH89</f>
        <v>0</v>
      </c>
      <c r="E89" s="24">
        <f>'SAM and Preps'!GM89</f>
        <v>0</v>
      </c>
      <c r="F89" s="24">
        <f>'SAM and Preps'!GO89</f>
        <v>3110.655723477093</v>
      </c>
      <c r="G89" s="24">
        <v>20780.047966079142</v>
      </c>
      <c r="H89" s="25">
        <f>SUM('SAM and Preps'!CF$175:CF$179)</f>
        <v>0</v>
      </c>
      <c r="I89" s="24">
        <f>IFERROR(VLOOKUP($A89,Employment!$A$5:$F$66,3,0),0)</f>
        <v>0</v>
      </c>
      <c r="J89" s="24">
        <f>IFERROR(VLOOKUP($A89,Employment!$A$5:$F$66,4,0),0)</f>
        <v>0</v>
      </c>
      <c r="K89" s="24">
        <f>IFERROR(VLOOKUP($A89,Employment!$A$5:$F$66,5,0),0)</f>
        <v>0</v>
      </c>
      <c r="L89" s="24">
        <f>IFERROR(VLOOKUP($A89,Employment!$A$5:$F$66,6,0),0)</f>
        <v>0</v>
      </c>
      <c r="M89" s="24">
        <f t="shared" si="45"/>
        <v>0</v>
      </c>
      <c r="N89" s="25">
        <v>28901.372623584688</v>
      </c>
      <c r="O89" s="26">
        <v>0</v>
      </c>
      <c r="P89" s="27">
        <f ca="1"/>
        <v>-2969.1913615861781</v>
      </c>
      <c r="Q89" s="28">
        <f ca="1"/>
        <v>-4484.181680895641</v>
      </c>
      <c r="R89" s="28">
        <v>0</v>
      </c>
      <c r="S89" s="28"/>
      <c r="T89" s="35" t="e">
        <f ca="1"/>
        <v>#DIV/0!</v>
      </c>
      <c r="U89" s="30">
        <f ca="1"/>
        <v>-15.515462671265542</v>
      </c>
      <c r="V89" s="31">
        <v>0</v>
      </c>
      <c r="W89" s="32">
        <f ca="1"/>
        <v>-15.515462671265542</v>
      </c>
      <c r="X89" s="32"/>
      <c r="Y89" s="28">
        <f t="shared" ca="1" si="44"/>
        <v>-1514.9903193094628</v>
      </c>
      <c r="Z89" s="33"/>
      <c r="AA89" s="36"/>
      <c r="AB89" s="33"/>
      <c r="AC89" s="21"/>
      <c r="AD89" s="6"/>
      <c r="AE89" s="6"/>
      <c r="AH89" s="6"/>
      <c r="AI89" s="6"/>
      <c r="AJ89" s="17"/>
      <c r="AV89" s="21"/>
    </row>
    <row r="90" spans="1:48" hidden="1" outlineLevel="1" x14ac:dyDescent="0.2">
      <c r="A90" s="13" t="s">
        <v>425</v>
      </c>
      <c r="B90" s="13" t="str">
        <f>VLOOKUP(A90,Notes!$A$12:$B$206,2,0)</f>
        <v>Confectionary products</v>
      </c>
      <c r="C90" s="24">
        <f>SUM('SAM and Preps'!FS90:GG90)</f>
        <v>9340.5747093458067</v>
      </c>
      <c r="D90" s="24">
        <f>'SAM and Preps'!GH90</f>
        <v>0</v>
      </c>
      <c r="E90" s="24">
        <f>'SAM and Preps'!GM90</f>
        <v>0</v>
      </c>
      <c r="F90" s="24">
        <f>'SAM and Preps'!GO90</f>
        <v>1280.6623995685984</v>
      </c>
      <c r="G90" s="24">
        <v>10553.738673966984</v>
      </c>
      <c r="H90" s="25">
        <f>SUM('SAM and Preps'!CG$175:CG$179)</f>
        <v>0</v>
      </c>
      <c r="I90" s="24">
        <f>IFERROR(VLOOKUP($A90,Employment!$A$5:$F$66,3,0),0)</f>
        <v>0</v>
      </c>
      <c r="J90" s="24">
        <f>IFERROR(VLOOKUP($A90,Employment!$A$5:$F$66,4,0),0)</f>
        <v>0</v>
      </c>
      <c r="K90" s="24">
        <f>IFERROR(VLOOKUP($A90,Employment!$A$5:$F$66,5,0),0)</f>
        <v>0</v>
      </c>
      <c r="L90" s="24">
        <f>IFERROR(VLOOKUP($A90,Employment!$A$5:$F$66,6,0),0)</f>
        <v>0</v>
      </c>
      <c r="M90" s="24">
        <f t="shared" si="45"/>
        <v>0</v>
      </c>
      <c r="N90" s="25">
        <v>15114.034984657454</v>
      </c>
      <c r="O90" s="26">
        <v>0</v>
      </c>
      <c r="P90" s="27">
        <f ca="1"/>
        <v>-1526.7439702220654</v>
      </c>
      <c r="Q90" s="28">
        <f ca="1"/>
        <v>-2315.1315166220329</v>
      </c>
      <c r="R90" s="28">
        <v>0</v>
      </c>
      <c r="S90" s="28"/>
      <c r="T90" s="35" t="e">
        <f ca="1"/>
        <v>#DIV/0!</v>
      </c>
      <c r="U90" s="30">
        <f ca="1"/>
        <v>-15.317759413499884</v>
      </c>
      <c r="V90" s="31">
        <v>0</v>
      </c>
      <c r="W90" s="32">
        <f ca="1"/>
        <v>-15.317759413499884</v>
      </c>
      <c r="X90" s="32"/>
      <c r="Y90" s="28">
        <f t="shared" ca="1" si="44"/>
        <v>-788.3875463999675</v>
      </c>
      <c r="Z90" s="33"/>
      <c r="AA90" s="36"/>
      <c r="AB90" s="33"/>
      <c r="AC90" s="21"/>
      <c r="AD90" s="6"/>
      <c r="AE90" s="6"/>
      <c r="AH90" s="6"/>
      <c r="AI90" s="6"/>
      <c r="AJ90" s="17"/>
      <c r="AV90" s="21"/>
    </row>
    <row r="91" spans="1:48" hidden="1" outlineLevel="1" x14ac:dyDescent="0.2">
      <c r="A91" s="13" t="s">
        <v>426</v>
      </c>
      <c r="B91" s="13" t="str">
        <f>VLOOKUP(A91,Notes!$A$12:$B$206,2,0)</f>
        <v>Pasta products</v>
      </c>
      <c r="C91" s="24">
        <f>SUM('SAM and Preps'!FS91:GG91)</f>
        <v>1620.9752802951048</v>
      </c>
      <c r="D91" s="24">
        <f>'SAM and Preps'!GH91</f>
        <v>0</v>
      </c>
      <c r="E91" s="24">
        <f>'SAM and Preps'!GM91</f>
        <v>0</v>
      </c>
      <c r="F91" s="24">
        <f>'SAM and Preps'!GO91</f>
        <v>119.13447677199758</v>
      </c>
      <c r="G91" s="24">
        <v>1736.3353248277431</v>
      </c>
      <c r="H91" s="25">
        <f>SUM('SAM and Preps'!CH$175:CH$179)</f>
        <v>0</v>
      </c>
      <c r="I91" s="24">
        <f>IFERROR(VLOOKUP($A91,Employment!$A$5:$F$66,3,0),0)</f>
        <v>0</v>
      </c>
      <c r="J91" s="24">
        <f>IFERROR(VLOOKUP($A91,Employment!$A$5:$F$66,4,0),0)</f>
        <v>0</v>
      </c>
      <c r="K91" s="24">
        <f>IFERROR(VLOOKUP($A91,Employment!$A$5:$F$66,5,0),0)</f>
        <v>0</v>
      </c>
      <c r="L91" s="24">
        <f>IFERROR(VLOOKUP($A91,Employment!$A$5:$F$66,6,0),0)</f>
        <v>0</v>
      </c>
      <c r="M91" s="24">
        <f t="shared" si="45"/>
        <v>0</v>
      </c>
      <c r="N91" s="25">
        <v>2154.1313570879875</v>
      </c>
      <c r="O91" s="26">
        <v>0</v>
      </c>
      <c r="P91" s="27">
        <f ca="1"/>
        <v>-252.57950341602009</v>
      </c>
      <c r="Q91" s="28">
        <f ca="1"/>
        <v>-314.58414788248211</v>
      </c>
      <c r="R91" s="28">
        <v>0</v>
      </c>
      <c r="S91" s="28"/>
      <c r="T91" s="35" t="e">
        <f ca="1"/>
        <v>#DIV/0!</v>
      </c>
      <c r="U91" s="30">
        <f ca="1"/>
        <v>-14.603758811985607</v>
      </c>
      <c r="V91" s="31">
        <v>0</v>
      </c>
      <c r="W91" s="32">
        <f ca="1"/>
        <v>-14.603758811985607</v>
      </c>
      <c r="X91" s="32"/>
      <c r="Y91" s="28">
        <f t="shared" ca="1" si="44"/>
        <v>-62.004644466462025</v>
      </c>
      <c r="Z91" s="33"/>
      <c r="AA91" s="36"/>
      <c r="AB91" s="33"/>
      <c r="AC91" s="21"/>
      <c r="AD91" s="6"/>
      <c r="AE91" s="6"/>
      <c r="AH91" s="6"/>
      <c r="AI91" s="6"/>
      <c r="AJ91" s="17"/>
      <c r="AV91" s="21"/>
    </row>
    <row r="92" spans="1:48" hidden="1" outlineLevel="1" x14ac:dyDescent="0.2">
      <c r="A92" s="13" t="s">
        <v>427</v>
      </c>
      <c r="B92" s="13" t="str">
        <f>VLOOKUP(A92,Notes!$A$12:$B$206,2,0)</f>
        <v>Food n.e.c.</v>
      </c>
      <c r="C92" s="24">
        <f>SUM('SAM and Preps'!FS92:GG92)</f>
        <v>26224.518894851219</v>
      </c>
      <c r="D92" s="24">
        <f>'SAM and Preps'!GH92</f>
        <v>0</v>
      </c>
      <c r="E92" s="24">
        <f>'SAM and Preps'!GM92</f>
        <v>0</v>
      </c>
      <c r="F92" s="24">
        <f>'SAM and Preps'!GO92</f>
        <v>7071.5616888378163</v>
      </c>
      <c r="G92" s="24">
        <v>33220.418743960465</v>
      </c>
      <c r="H92" s="25">
        <f>SUM('SAM and Preps'!CI$175:CI$179)</f>
        <v>0</v>
      </c>
      <c r="I92" s="24">
        <f>IFERROR(VLOOKUP($A92,Employment!$A$5:$F$66,3,0),0)</f>
        <v>0</v>
      </c>
      <c r="J92" s="24">
        <f>IFERROR(VLOOKUP($A92,Employment!$A$5:$F$66,4,0),0)</f>
        <v>0</v>
      </c>
      <c r="K92" s="24">
        <f>IFERROR(VLOOKUP($A92,Employment!$A$5:$F$66,5,0),0)</f>
        <v>0</v>
      </c>
      <c r="L92" s="24">
        <f>IFERROR(VLOOKUP($A92,Employment!$A$5:$F$66,6,0),0)</f>
        <v>0</v>
      </c>
      <c r="M92" s="24">
        <f t="shared" si="45"/>
        <v>0</v>
      </c>
      <c r="N92" s="25">
        <v>48165.285187745067</v>
      </c>
      <c r="O92" s="26">
        <v>0</v>
      </c>
      <c r="P92" s="27">
        <f ca="1"/>
        <v>-4703.5916802036663</v>
      </c>
      <c r="Q92" s="28">
        <f ca="1"/>
        <v>-7199.6050048538846</v>
      </c>
      <c r="R92" s="28">
        <v>0</v>
      </c>
      <c r="S92" s="28"/>
      <c r="T92" s="35" t="e">
        <f ca="1"/>
        <v>#DIV/0!</v>
      </c>
      <c r="U92" s="30">
        <f ca="1"/>
        <v>-14.947705545166617</v>
      </c>
      <c r="V92" s="31">
        <v>0</v>
      </c>
      <c r="W92" s="32">
        <f ca="1"/>
        <v>-14.947705545166617</v>
      </c>
      <c r="X92" s="32"/>
      <c r="Y92" s="28">
        <f t="shared" ca="1" si="44"/>
        <v>-2496.0133246502182</v>
      </c>
      <c r="Z92" s="33"/>
      <c r="AA92" s="36"/>
      <c r="AB92" s="33"/>
      <c r="AC92" s="21"/>
      <c r="AD92" s="6"/>
      <c r="AE92" s="6"/>
      <c r="AH92" s="6"/>
      <c r="AI92" s="6"/>
      <c r="AJ92" s="17"/>
      <c r="AV92" s="21"/>
    </row>
    <row r="93" spans="1:48" hidden="1" outlineLevel="1" x14ac:dyDescent="0.2">
      <c r="A93" s="13" t="s">
        <v>428</v>
      </c>
      <c r="B93" s="13" t="str">
        <f>VLOOKUP(A93,Notes!$A$12:$B$206,2,0)</f>
        <v>Alcohol, beverages</v>
      </c>
      <c r="C93" s="24">
        <f>SUM('SAM and Preps'!FS93:GG93)</f>
        <v>81045.650565879114</v>
      </c>
      <c r="D93" s="24">
        <f>'SAM and Preps'!GH93</f>
        <v>0</v>
      </c>
      <c r="E93" s="24">
        <f>'SAM and Preps'!GM93</f>
        <v>0</v>
      </c>
      <c r="F93" s="24">
        <f>'SAM and Preps'!GO93</f>
        <v>18261.735926522579</v>
      </c>
      <c r="G93" s="24">
        <v>99233.721799313513</v>
      </c>
      <c r="H93" s="25">
        <f>SUM('SAM and Preps'!CJ$175:CJ$179)</f>
        <v>0</v>
      </c>
      <c r="I93" s="24">
        <f>IFERROR(VLOOKUP($A93,Employment!$A$5:$F$66,3,0),0)</f>
        <v>0</v>
      </c>
      <c r="J93" s="24">
        <f>IFERROR(VLOOKUP($A93,Employment!$A$5:$F$66,4,0),0)</f>
        <v>0</v>
      </c>
      <c r="K93" s="24">
        <f>IFERROR(VLOOKUP($A93,Employment!$A$5:$F$66,5,0),0)</f>
        <v>0</v>
      </c>
      <c r="L93" s="24">
        <f>IFERROR(VLOOKUP($A93,Employment!$A$5:$F$66,6,0),0)</f>
        <v>0</v>
      </c>
      <c r="M93" s="24">
        <f t="shared" si="45"/>
        <v>0</v>
      </c>
      <c r="N93" s="25">
        <v>118973.04244221972</v>
      </c>
      <c r="O93" s="26">
        <v>0</v>
      </c>
      <c r="P93" s="27">
        <f ca="1"/>
        <v>-37326.285704443289</v>
      </c>
      <c r="Q93" s="28">
        <f ca="1"/>
        <v>-43253.015967965955</v>
      </c>
      <c r="R93" s="28">
        <v>0</v>
      </c>
      <c r="S93" s="28"/>
      <c r="T93" s="35" t="e">
        <f ca="1"/>
        <v>#DIV/0!</v>
      </c>
      <c r="U93" s="30">
        <f ca="1"/>
        <v>-36.355307958920321</v>
      </c>
      <c r="V93" s="31">
        <v>0</v>
      </c>
      <c r="W93" s="32">
        <f ca="1"/>
        <v>-36.355307958920321</v>
      </c>
      <c r="X93" s="32"/>
      <c r="Y93" s="28">
        <f t="shared" ca="1" si="44"/>
        <v>-5926.7302635226661</v>
      </c>
      <c r="Z93" s="33"/>
      <c r="AA93" s="36"/>
      <c r="AB93" s="33"/>
      <c r="AC93" s="21"/>
      <c r="AD93" s="6"/>
      <c r="AE93" s="6"/>
      <c r="AH93" s="6"/>
      <c r="AI93" s="6"/>
      <c r="AJ93" s="17"/>
      <c r="AV93" s="21"/>
    </row>
    <row r="94" spans="1:48" hidden="1" outlineLevel="1" x14ac:dyDescent="0.2">
      <c r="A94" s="13" t="s">
        <v>429</v>
      </c>
      <c r="B94" s="13" t="str">
        <f>VLOOKUP(A94,Notes!$A$12:$B$206,2,0)</f>
        <v>Soft drinks</v>
      </c>
      <c r="C94" s="24">
        <f>SUM('SAM and Preps'!FS94:GG94)</f>
        <v>22637.57473153247</v>
      </c>
      <c r="D94" s="24">
        <f>'SAM and Preps'!GH94</f>
        <v>0</v>
      </c>
      <c r="E94" s="24">
        <f>'SAM and Preps'!GM94</f>
        <v>0</v>
      </c>
      <c r="F94" s="24">
        <f>'SAM and Preps'!GO94</f>
        <v>5890.0718275100899</v>
      </c>
      <c r="G94" s="24">
        <v>28291.651915849558</v>
      </c>
      <c r="H94" s="25">
        <f>SUM('SAM and Preps'!CK$175:CK$179)</f>
        <v>0</v>
      </c>
      <c r="I94" s="24">
        <f>IFERROR(VLOOKUP($A94,Employment!$A$5:$F$66,3,0),0)</f>
        <v>0</v>
      </c>
      <c r="J94" s="24">
        <f>IFERROR(VLOOKUP($A94,Employment!$A$5:$F$66,4,0),0)</f>
        <v>0</v>
      </c>
      <c r="K94" s="24">
        <f>IFERROR(VLOOKUP($A94,Employment!$A$5:$F$66,5,0),0)</f>
        <v>0</v>
      </c>
      <c r="L94" s="24">
        <f>IFERROR(VLOOKUP($A94,Employment!$A$5:$F$66,6,0),0)</f>
        <v>0</v>
      </c>
      <c r="M94" s="24">
        <f t="shared" si="45"/>
        <v>0</v>
      </c>
      <c r="N94" s="25">
        <v>52601.015074740819</v>
      </c>
      <c r="O94" s="26">
        <v>0</v>
      </c>
      <c r="P94" s="27">
        <f ca="1"/>
        <v>-4034.532104836484</v>
      </c>
      <c r="Q94" s="28">
        <f ca="1"/>
        <v>-10886.858407573887</v>
      </c>
      <c r="R94" s="28">
        <v>0</v>
      </c>
      <c r="S94" s="28"/>
      <c r="T94" s="35" t="e">
        <f ca="1"/>
        <v>#DIV/0!</v>
      </c>
      <c r="U94" s="30">
        <f ca="1"/>
        <v>-20.697050032408583</v>
      </c>
      <c r="V94" s="31">
        <v>0</v>
      </c>
      <c r="W94" s="32">
        <f ca="1"/>
        <v>-20.697050032408583</v>
      </c>
      <c r="X94" s="32"/>
      <c r="Y94" s="28">
        <f t="shared" ca="1" si="44"/>
        <v>-6852.3263027374032</v>
      </c>
      <c r="Z94" s="33"/>
      <c r="AA94" s="36"/>
      <c r="AB94" s="33"/>
      <c r="AC94" s="21"/>
      <c r="AD94" s="6"/>
      <c r="AE94" s="6"/>
      <c r="AH94" s="6"/>
      <c r="AI94" s="6"/>
      <c r="AJ94" s="17"/>
      <c r="AV94" s="21"/>
    </row>
    <row r="95" spans="1:48" hidden="1" outlineLevel="1" x14ac:dyDescent="0.2">
      <c r="A95" s="13" t="s">
        <v>430</v>
      </c>
      <c r="B95" s="13" t="str">
        <f>VLOOKUP(A95,Notes!$A$12:$B$206,2,0)</f>
        <v>Tobacco products</v>
      </c>
      <c r="C95" s="24">
        <f>SUM('SAM and Preps'!FS95:GG95)</f>
        <v>40204.479412509725</v>
      </c>
      <c r="D95" s="24">
        <f>'SAM and Preps'!GH95</f>
        <v>0</v>
      </c>
      <c r="E95" s="24">
        <f>'SAM and Preps'!GM95</f>
        <v>0</v>
      </c>
      <c r="F95" s="24">
        <f>'SAM and Preps'!GO95</f>
        <v>9251.5568069278888</v>
      </c>
      <c r="G95" s="24">
        <v>49318.4517278778</v>
      </c>
      <c r="H95" s="25">
        <f>SUM('SAM and Preps'!CL$175:CL$179)</f>
        <v>0</v>
      </c>
      <c r="I95" s="24">
        <f>IFERROR(VLOOKUP($A95,Employment!$A$5:$F$66,3,0),0)</f>
        <v>0</v>
      </c>
      <c r="J95" s="24">
        <f>IFERROR(VLOOKUP($A95,Employment!$A$5:$F$66,4,0),0)</f>
        <v>0</v>
      </c>
      <c r="K95" s="24">
        <f>IFERROR(VLOOKUP($A95,Employment!$A$5:$F$66,5,0),0)</f>
        <v>0</v>
      </c>
      <c r="L95" s="24">
        <f>IFERROR(VLOOKUP($A95,Employment!$A$5:$F$66,6,0),0)</f>
        <v>0</v>
      </c>
      <c r="M95" s="24">
        <f t="shared" si="45"/>
        <v>0</v>
      </c>
      <c r="N95" s="25">
        <v>72628.185352463071</v>
      </c>
      <c r="O95" s="26">
        <v>0</v>
      </c>
      <c r="P95" s="27">
        <f ca="1"/>
        <v>-18551.161578501105</v>
      </c>
      <c r="Q95" s="28">
        <f ca="1"/>
        <v>-25156.894966958582</v>
      </c>
      <c r="R95" s="28">
        <v>0</v>
      </c>
      <c r="S95" s="28"/>
      <c r="T95" s="35" t="e">
        <f ca="1"/>
        <v>#DIV/0!</v>
      </c>
      <c r="U95" s="30">
        <f ca="1"/>
        <v>-34.637923066468886</v>
      </c>
      <c r="V95" s="31">
        <v>0</v>
      </c>
      <c r="W95" s="32">
        <f ca="1"/>
        <v>-34.637923066468886</v>
      </c>
      <c r="X95" s="32"/>
      <c r="Y95" s="28">
        <f t="shared" ca="1" si="44"/>
        <v>-6605.7333884574764</v>
      </c>
      <c r="Z95" s="33"/>
      <c r="AA95" s="36"/>
      <c r="AB95" s="33"/>
      <c r="AC95" s="21"/>
      <c r="AD95" s="6"/>
      <c r="AE95" s="6"/>
      <c r="AH95" s="6"/>
      <c r="AI95" s="6"/>
      <c r="AJ95" s="17"/>
      <c r="AV95" s="21"/>
    </row>
    <row r="96" spans="1:48" hidden="1" outlineLevel="1" x14ac:dyDescent="0.2">
      <c r="A96" s="13" t="s">
        <v>431</v>
      </c>
      <c r="B96" s="13" t="str">
        <f>VLOOKUP(A96,Notes!$A$12:$B$206,2,0)</f>
        <v>Textile fabrics</v>
      </c>
      <c r="C96" s="24">
        <f>SUM('SAM and Preps'!FS96:GG96)</f>
        <v>1320.4327654107099</v>
      </c>
      <c r="D96" s="24">
        <f>'SAM and Preps'!GH96</f>
        <v>0</v>
      </c>
      <c r="E96" s="24">
        <f>'SAM and Preps'!GM96</f>
        <v>0</v>
      </c>
      <c r="F96" s="24">
        <f>'SAM and Preps'!GO96</f>
        <v>3299.0922100159</v>
      </c>
      <c r="G96" s="24">
        <v>4477.3988933482487</v>
      </c>
      <c r="H96" s="25">
        <f>SUM('SAM and Preps'!CM$175:CM$179)</f>
        <v>0</v>
      </c>
      <c r="I96" s="24">
        <f>IFERROR(VLOOKUP($A96,Employment!$A$5:$F$66,3,0),0)</f>
        <v>0</v>
      </c>
      <c r="J96" s="24">
        <f>IFERROR(VLOOKUP($A96,Employment!$A$5:$F$66,4,0),0)</f>
        <v>0</v>
      </c>
      <c r="K96" s="24">
        <f>IFERROR(VLOOKUP($A96,Employment!$A$5:$F$66,5,0),0)</f>
        <v>0</v>
      </c>
      <c r="L96" s="24">
        <f>IFERROR(VLOOKUP($A96,Employment!$A$5:$F$66,6,0),0)</f>
        <v>0</v>
      </c>
      <c r="M96" s="24">
        <f t="shared" si="45"/>
        <v>0</v>
      </c>
      <c r="N96" s="25">
        <v>32217.334177926456</v>
      </c>
      <c r="O96" s="26">
        <v>0</v>
      </c>
      <c r="P96" s="27">
        <f ca="1"/>
        <v>-1055.9880656966102</v>
      </c>
      <c r="Q96" s="28">
        <f ca="1"/>
        <v>-7869.0221425795098</v>
      </c>
      <c r="R96" s="28">
        <v>0</v>
      </c>
      <c r="S96" s="28"/>
      <c r="T96" s="35" t="e">
        <f ca="1"/>
        <v>#DIV/0!</v>
      </c>
      <c r="U96" s="30">
        <f ca="1"/>
        <v>-24.424808393895393</v>
      </c>
      <c r="V96" s="31">
        <v>0</v>
      </c>
      <c r="W96" s="32">
        <f ca="1"/>
        <v>-24.424808393895393</v>
      </c>
      <c r="X96" s="32"/>
      <c r="Y96" s="28">
        <f t="shared" ca="1" si="44"/>
        <v>-6813.0340768828992</v>
      </c>
      <c r="Z96" s="33"/>
      <c r="AA96" s="36"/>
      <c r="AB96" s="33"/>
      <c r="AC96" s="21"/>
      <c r="AD96" s="6"/>
      <c r="AE96" s="6"/>
      <c r="AH96" s="6"/>
      <c r="AI96" s="6"/>
      <c r="AJ96" s="17"/>
      <c r="AV96" s="21"/>
    </row>
    <row r="97" spans="1:48" hidden="1" outlineLevel="1" x14ac:dyDescent="0.2">
      <c r="A97" s="13" t="s">
        <v>432</v>
      </c>
      <c r="B97" s="13" t="str">
        <f>VLOOKUP(A97,Notes!$A$12:$B$206,2,0)</f>
        <v>Made-up textile, articles</v>
      </c>
      <c r="C97" s="24">
        <f>SUM('SAM and Preps'!FS97:GG97)</f>
        <v>13154.472625537725</v>
      </c>
      <c r="D97" s="24">
        <f>'SAM and Preps'!GH97</f>
        <v>0</v>
      </c>
      <c r="E97" s="24">
        <f>'SAM and Preps'!GM97</f>
        <v>29.415597912737923</v>
      </c>
      <c r="F97" s="24">
        <f>'SAM and Preps'!GO97</f>
        <v>1522.4447067566771</v>
      </c>
      <c r="G97" s="24">
        <v>14655.122580877793</v>
      </c>
      <c r="H97" s="25">
        <f>SUM('SAM and Preps'!CN$175:CN$179)</f>
        <v>0</v>
      </c>
      <c r="I97" s="24">
        <f>IFERROR(VLOOKUP($A97,Employment!$A$5:$F$66,3,0),0)</f>
        <v>0</v>
      </c>
      <c r="J97" s="24">
        <f>IFERROR(VLOOKUP($A97,Employment!$A$5:$F$66,4,0),0)</f>
        <v>0</v>
      </c>
      <c r="K97" s="24">
        <f>IFERROR(VLOOKUP($A97,Employment!$A$5:$F$66,5,0),0)</f>
        <v>0</v>
      </c>
      <c r="L97" s="24">
        <f>IFERROR(VLOOKUP($A97,Employment!$A$5:$F$66,6,0),0)</f>
        <v>0</v>
      </c>
      <c r="M97" s="24">
        <f t="shared" si="45"/>
        <v>0</v>
      </c>
      <c r="N97" s="25">
        <v>20888.733602694268</v>
      </c>
      <c r="O97" s="26">
        <v>0</v>
      </c>
      <c r="P97" s="27">
        <f ca="1"/>
        <v>-3966.4700489155393</v>
      </c>
      <c r="Q97" s="28">
        <f ca="1"/>
        <v>-4762.2363582622402</v>
      </c>
      <c r="R97" s="28">
        <v>0</v>
      </c>
      <c r="S97" s="28"/>
      <c r="T97" s="35" t="e">
        <f ca="1"/>
        <v>#DIV/0!</v>
      </c>
      <c r="U97" s="30">
        <f ca="1"/>
        <v>-22.798109492133108</v>
      </c>
      <c r="V97" s="31">
        <v>0</v>
      </c>
      <c r="W97" s="32">
        <f ca="1"/>
        <v>-22.798109492133108</v>
      </c>
      <c r="X97" s="32"/>
      <c r="Y97" s="28">
        <f t="shared" ca="1" si="44"/>
        <v>-795.76630934670084</v>
      </c>
      <c r="Z97" s="33"/>
      <c r="AA97" s="36"/>
      <c r="AB97" s="33"/>
      <c r="AC97" s="21"/>
      <c r="AD97" s="6"/>
      <c r="AE97" s="6"/>
      <c r="AH97" s="6"/>
      <c r="AI97" s="6"/>
      <c r="AJ97" s="17"/>
      <c r="AV97" s="21"/>
    </row>
    <row r="98" spans="1:48" hidden="1" outlineLevel="1" x14ac:dyDescent="0.2">
      <c r="A98" s="13" t="s">
        <v>433</v>
      </c>
      <c r="B98" s="13" t="str">
        <f>VLOOKUP(A98,Notes!$A$12:$B$206,2,0)</f>
        <v>Carpets</v>
      </c>
      <c r="C98" s="24">
        <f>SUM('SAM and Preps'!FS98:GG98)</f>
        <v>1633.1895123213287</v>
      </c>
      <c r="D98" s="24">
        <f>'SAM and Preps'!GH98</f>
        <v>0</v>
      </c>
      <c r="E98" s="24">
        <f>'SAM and Preps'!GM98</f>
        <v>0</v>
      </c>
      <c r="F98" s="24">
        <f>'SAM and Preps'!GO98</f>
        <v>1389.6693302203917</v>
      </c>
      <c r="G98" s="24">
        <v>3041.428634696992</v>
      </c>
      <c r="H98" s="25">
        <f>SUM('SAM and Preps'!CO$175:CO$179)</f>
        <v>0</v>
      </c>
      <c r="I98" s="24">
        <f>IFERROR(VLOOKUP($A98,Employment!$A$5:$F$66,3,0),0)</f>
        <v>0</v>
      </c>
      <c r="J98" s="24">
        <f>IFERROR(VLOOKUP($A98,Employment!$A$5:$F$66,4,0),0)</f>
        <v>0</v>
      </c>
      <c r="K98" s="24">
        <f>IFERROR(VLOOKUP($A98,Employment!$A$5:$F$66,5,0),0)</f>
        <v>0</v>
      </c>
      <c r="L98" s="24">
        <f>IFERROR(VLOOKUP($A98,Employment!$A$5:$F$66,6,0),0)</f>
        <v>0</v>
      </c>
      <c r="M98" s="24">
        <f t="shared" si="45"/>
        <v>0</v>
      </c>
      <c r="N98" s="25">
        <v>4811.7216619722394</v>
      </c>
      <c r="O98" s="26">
        <v>0</v>
      </c>
      <c r="P98" s="27">
        <f ca="1"/>
        <v>-707.43354288964247</v>
      </c>
      <c r="Q98" s="28">
        <f ca="1"/>
        <v>-1147.8729347679705</v>
      </c>
      <c r="R98" s="28">
        <v>0</v>
      </c>
      <c r="S98" s="28"/>
      <c r="T98" s="35" t="e">
        <f ca="1"/>
        <v>#DIV/0!</v>
      </c>
      <c r="U98" s="30">
        <f ca="1"/>
        <v>-23.855763392130161</v>
      </c>
      <c r="V98" s="31">
        <v>0</v>
      </c>
      <c r="W98" s="32">
        <f ca="1"/>
        <v>-23.855763392130161</v>
      </c>
      <c r="X98" s="32"/>
      <c r="Y98" s="28">
        <f t="shared" ca="1" si="44"/>
        <v>-440.43939187832802</v>
      </c>
      <c r="Z98" s="33"/>
      <c r="AA98" s="36"/>
      <c r="AB98" s="33"/>
      <c r="AC98" s="21"/>
      <c r="AD98" s="6"/>
      <c r="AE98" s="6"/>
      <c r="AH98" s="6"/>
      <c r="AI98" s="6"/>
      <c r="AJ98" s="17"/>
      <c r="AV98" s="21"/>
    </row>
    <row r="99" spans="1:48" hidden="1" outlineLevel="1" x14ac:dyDescent="0.2">
      <c r="A99" s="13" t="s">
        <v>434</v>
      </c>
      <c r="B99" s="13" t="str">
        <f>VLOOKUP(A99,Notes!$A$12:$B$206,2,0)</f>
        <v>Textile n.e.c.</v>
      </c>
      <c r="C99" s="24">
        <f>SUM('SAM and Preps'!FS99:GG99)</f>
        <v>1922.5633722710179</v>
      </c>
      <c r="D99" s="24">
        <f>'SAM and Preps'!GH99</f>
        <v>0</v>
      </c>
      <c r="E99" s="24">
        <f>'SAM and Preps'!GM99</f>
        <v>0</v>
      </c>
      <c r="F99" s="24">
        <f>'SAM and Preps'!GO99</f>
        <v>844.77400071672787</v>
      </c>
      <c r="G99" s="24">
        <v>2745.8730219439676</v>
      </c>
      <c r="H99" s="25">
        <f>SUM('SAM and Preps'!CP$175:CP$179)</f>
        <v>0</v>
      </c>
      <c r="I99" s="24">
        <f>IFERROR(VLOOKUP($A99,Employment!$A$5:$F$66,3,0),0)</f>
        <v>0</v>
      </c>
      <c r="J99" s="24">
        <f>IFERROR(VLOOKUP($A99,Employment!$A$5:$F$66,4,0),0)</f>
        <v>0</v>
      </c>
      <c r="K99" s="24">
        <f>IFERROR(VLOOKUP($A99,Employment!$A$5:$F$66,5,0),0)</f>
        <v>0</v>
      </c>
      <c r="L99" s="24">
        <f>IFERROR(VLOOKUP($A99,Employment!$A$5:$F$66,6,0),0)</f>
        <v>0</v>
      </c>
      <c r="M99" s="24">
        <f t="shared" si="45"/>
        <v>0</v>
      </c>
      <c r="N99" s="25">
        <v>11425.917236291467</v>
      </c>
      <c r="O99" s="26">
        <v>0</v>
      </c>
      <c r="P99" s="27">
        <f ca="1"/>
        <v>-690.377064364896</v>
      </c>
      <c r="Q99" s="28">
        <f ca="1"/>
        <v>-2843.2107975798194</v>
      </c>
      <c r="R99" s="28">
        <v>0</v>
      </c>
      <c r="S99" s="28"/>
      <c r="T99" s="35" t="e">
        <f ca="1"/>
        <v>#DIV/0!</v>
      </c>
      <c r="U99" s="30">
        <f ca="1"/>
        <v>-24.883873555018383</v>
      </c>
      <c r="V99" s="31">
        <v>0</v>
      </c>
      <c r="W99" s="32">
        <f ca="1"/>
        <v>-24.883873555018383</v>
      </c>
      <c r="X99" s="32"/>
      <c r="Y99" s="28">
        <f t="shared" ca="1" si="44"/>
        <v>-2152.8337332149235</v>
      </c>
      <c r="Z99" s="33"/>
      <c r="AA99" s="36"/>
      <c r="AB99" s="33"/>
      <c r="AC99" s="21"/>
      <c r="AD99" s="6"/>
      <c r="AE99" s="6"/>
      <c r="AH99" s="6"/>
      <c r="AI99" s="6"/>
      <c r="AJ99" s="17"/>
      <c r="AV99" s="21"/>
    </row>
    <row r="100" spans="1:48" hidden="1" outlineLevel="1" x14ac:dyDescent="0.2">
      <c r="A100" s="13" t="s">
        <v>61</v>
      </c>
      <c r="B100" s="13" t="str">
        <f>VLOOKUP(A100,Notes!$A$12:$B$206,2,0)</f>
        <v>Knitting fabrics</v>
      </c>
      <c r="C100" s="24">
        <f>SUM('SAM and Preps'!FS100:GG100)</f>
        <v>447.94265530193809</v>
      </c>
      <c r="D100" s="24">
        <f>'SAM and Preps'!GH100</f>
        <v>0</v>
      </c>
      <c r="E100" s="24">
        <f>'SAM and Preps'!GM100</f>
        <v>0</v>
      </c>
      <c r="F100" s="24">
        <f>'SAM and Preps'!GO100</f>
        <v>3589.2077056605208</v>
      </c>
      <c r="G100" s="24">
        <v>4021.4053119040518</v>
      </c>
      <c r="H100" s="25">
        <f>SUM('SAM and Preps'!CQ$175:CQ$179)</f>
        <v>0</v>
      </c>
      <c r="I100" s="24">
        <f>IFERROR(VLOOKUP($A100,Employment!$A$5:$F$66,3,0),0)</f>
        <v>0</v>
      </c>
      <c r="J100" s="24">
        <f>IFERROR(VLOOKUP($A100,Employment!$A$5:$F$66,4,0),0)</f>
        <v>0</v>
      </c>
      <c r="K100" s="24">
        <f>IFERROR(VLOOKUP($A100,Employment!$A$5:$F$66,5,0),0)</f>
        <v>0</v>
      </c>
      <c r="L100" s="24">
        <f>IFERROR(VLOOKUP($A100,Employment!$A$5:$F$66,6,0),0)</f>
        <v>0</v>
      </c>
      <c r="M100" s="24">
        <f t="shared" si="45"/>
        <v>0</v>
      </c>
      <c r="N100" s="25">
        <v>6070.4200385800614</v>
      </c>
      <c r="O100" s="26">
        <v>0</v>
      </c>
      <c r="P100" s="27">
        <f ca="1"/>
        <v>-587.48485403494078</v>
      </c>
      <c r="Q100" s="28">
        <f ca="1"/>
        <v>-1009.7009004330747</v>
      </c>
      <c r="R100" s="28">
        <v>0</v>
      </c>
      <c r="S100" s="28"/>
      <c r="T100" s="35" t="e">
        <f ca="1"/>
        <v>#DIV/0!</v>
      </c>
      <c r="U100" s="30">
        <f ca="1"/>
        <v>-16.6331307226848</v>
      </c>
      <c r="V100" s="31">
        <v>0</v>
      </c>
      <c r="W100" s="32">
        <f ca="1"/>
        <v>-16.6331307226848</v>
      </c>
      <c r="X100" s="32"/>
      <c r="Y100" s="28">
        <f t="shared" ca="1" si="44"/>
        <v>-422.21604639813393</v>
      </c>
      <c r="Z100" s="33"/>
      <c r="AA100" s="36"/>
      <c r="AB100" s="33"/>
      <c r="AC100" s="21"/>
      <c r="AD100" s="6"/>
      <c r="AE100" s="6"/>
      <c r="AH100" s="6"/>
      <c r="AI100" s="6"/>
      <c r="AJ100" s="17"/>
      <c r="AV100" s="21"/>
    </row>
    <row r="101" spans="1:48" hidden="1" outlineLevel="1" x14ac:dyDescent="0.2">
      <c r="A101" s="13" t="s">
        <v>435</v>
      </c>
      <c r="B101" s="13" t="str">
        <f>VLOOKUP(A101,Notes!$A$12:$B$206,2,0)</f>
        <v>Wearing apparel</v>
      </c>
      <c r="C101" s="24">
        <f>SUM('SAM and Preps'!FS101:GG101)</f>
        <v>61074.923776259733</v>
      </c>
      <c r="D101" s="24">
        <f>'SAM and Preps'!GH101</f>
        <v>0</v>
      </c>
      <c r="E101" s="24">
        <f>'SAM and Preps'!GM101</f>
        <v>0</v>
      </c>
      <c r="F101" s="24">
        <f>'SAM and Preps'!GO101</f>
        <v>4401.053928905294</v>
      </c>
      <c r="G101" s="24">
        <v>65834.830188707405</v>
      </c>
      <c r="H101" s="25">
        <f>SUM('SAM and Preps'!CR$175:CR$179)</f>
        <v>0</v>
      </c>
      <c r="I101" s="24">
        <f>IFERROR(VLOOKUP($A101,Employment!$A$5:$F$66,3,0),0)</f>
        <v>0</v>
      </c>
      <c r="J101" s="24">
        <f>IFERROR(VLOOKUP($A101,Employment!$A$5:$F$66,4,0),0)</f>
        <v>0</v>
      </c>
      <c r="K101" s="24">
        <f>IFERROR(VLOOKUP($A101,Employment!$A$5:$F$66,5,0),0)</f>
        <v>0</v>
      </c>
      <c r="L101" s="24">
        <f>IFERROR(VLOOKUP($A101,Employment!$A$5:$F$66,6,0),0)</f>
        <v>0</v>
      </c>
      <c r="M101" s="24">
        <f t="shared" si="45"/>
        <v>0</v>
      </c>
      <c r="N101" s="25">
        <v>74845.979898885213</v>
      </c>
      <c r="O101" s="26">
        <v>0</v>
      </c>
      <c r="P101" s="27">
        <f ca="1"/>
        <v>-17629.105128821364</v>
      </c>
      <c r="Q101" s="28">
        <f ca="1"/>
        <v>-18976.304287217481</v>
      </c>
      <c r="R101" s="28">
        <v>0</v>
      </c>
      <c r="S101" s="28"/>
      <c r="T101" s="35" t="e">
        <f ca="1"/>
        <v>#DIV/0!</v>
      </c>
      <c r="U101" s="30">
        <f ca="1"/>
        <v>-25.353805659106776</v>
      </c>
      <c r="V101" s="31">
        <v>0</v>
      </c>
      <c r="W101" s="32">
        <f ca="1"/>
        <v>-25.353805659106776</v>
      </c>
      <c r="X101" s="32"/>
      <c r="Y101" s="28">
        <f t="shared" ca="1" si="44"/>
        <v>-1347.1991583961171</v>
      </c>
      <c r="Z101" s="33"/>
      <c r="AA101" s="36"/>
      <c r="AB101" s="33"/>
      <c r="AC101" s="21"/>
      <c r="AD101" s="6"/>
      <c r="AE101" s="6"/>
      <c r="AH101" s="6"/>
      <c r="AI101" s="6"/>
      <c r="AJ101" s="17"/>
      <c r="AV101" s="21"/>
    </row>
    <row r="102" spans="1:48" hidden="1" outlineLevel="1" x14ac:dyDescent="0.2">
      <c r="A102" s="13" t="s">
        <v>62</v>
      </c>
      <c r="B102" s="13" t="str">
        <f>VLOOKUP(A102,Notes!$A$12:$B$206,2,0)</f>
        <v>Leather products</v>
      </c>
      <c r="C102" s="24">
        <f>SUM('SAM and Preps'!FS102:GG102)</f>
        <v>4517.8269316683982</v>
      </c>
      <c r="D102" s="24">
        <f>'SAM and Preps'!GH102</f>
        <v>0</v>
      </c>
      <c r="E102" s="24">
        <f>'SAM and Preps'!GM102</f>
        <v>3.6398994254791137E-2</v>
      </c>
      <c r="F102" s="24">
        <f>'SAM and Preps'!GO102</f>
        <v>7697.7684653708002</v>
      </c>
      <c r="G102" s="24">
        <v>12159.014031785082</v>
      </c>
      <c r="H102" s="25">
        <f>SUM('SAM and Preps'!CS$175:CS$179)</f>
        <v>0</v>
      </c>
      <c r="I102" s="24">
        <f>IFERROR(VLOOKUP($A102,Employment!$A$5:$F$66,3,0),0)</f>
        <v>0</v>
      </c>
      <c r="J102" s="24">
        <f>IFERROR(VLOOKUP($A102,Employment!$A$5:$F$66,4,0),0)</f>
        <v>0</v>
      </c>
      <c r="K102" s="24">
        <f>IFERROR(VLOOKUP($A102,Employment!$A$5:$F$66,5,0),0)</f>
        <v>0</v>
      </c>
      <c r="L102" s="24">
        <f>IFERROR(VLOOKUP($A102,Employment!$A$5:$F$66,6,0),0)</f>
        <v>0</v>
      </c>
      <c r="M102" s="24">
        <f t="shared" si="45"/>
        <v>0</v>
      </c>
      <c r="N102" s="25">
        <v>22157.7484516041</v>
      </c>
      <c r="O102" s="26">
        <v>0</v>
      </c>
      <c r="P102" s="27">
        <f ca="1"/>
        <v>-3757.4705665305846</v>
      </c>
      <c r="Q102" s="28">
        <f ca="1"/>
        <v>-6580.1016948010747</v>
      </c>
      <c r="R102" s="28">
        <v>0</v>
      </c>
      <c r="S102" s="28"/>
      <c r="T102" s="35" t="e">
        <f ca="1"/>
        <v>#DIV/0!</v>
      </c>
      <c r="U102" s="30">
        <f ca="1"/>
        <v>-29.696617005888569</v>
      </c>
      <c r="V102" s="31">
        <v>0</v>
      </c>
      <c r="W102" s="32">
        <f ca="1"/>
        <v>-29.696617005888569</v>
      </c>
      <c r="X102" s="32"/>
      <c r="Y102" s="28">
        <f t="shared" ca="1" si="44"/>
        <v>-2822.6311282704901</v>
      </c>
      <c r="Z102" s="33"/>
      <c r="AA102" s="36"/>
      <c r="AB102" s="33"/>
      <c r="AC102" s="21"/>
      <c r="AD102" s="6"/>
      <c r="AE102" s="6"/>
      <c r="AH102" s="6"/>
      <c r="AI102" s="6"/>
      <c r="AJ102" s="17"/>
      <c r="AV102" s="21"/>
    </row>
    <row r="103" spans="1:48" hidden="1" outlineLevel="1" x14ac:dyDescent="0.2">
      <c r="A103" s="13" t="s">
        <v>63</v>
      </c>
      <c r="B103" s="13" t="str">
        <f>VLOOKUP(A103,Notes!$A$12:$B$206,2,0)</f>
        <v>Footwear</v>
      </c>
      <c r="C103" s="24">
        <f>SUM('SAM and Preps'!FS103:GG103)</f>
        <v>22393.639295390134</v>
      </c>
      <c r="D103" s="24">
        <f>'SAM and Preps'!GH103</f>
        <v>0</v>
      </c>
      <c r="E103" s="24">
        <f>'SAM and Preps'!GM103</f>
        <v>0</v>
      </c>
      <c r="F103" s="24">
        <f>'SAM and Preps'!GO103</f>
        <v>3677.2616240701477</v>
      </c>
      <c r="G103" s="24">
        <v>26022.885697281494</v>
      </c>
      <c r="H103" s="25">
        <f>SUM('SAM and Preps'!CT$175:CT$179)</f>
        <v>0</v>
      </c>
      <c r="I103" s="24">
        <f>IFERROR(VLOOKUP($A103,Employment!$A$5:$F$66,3,0),0)</f>
        <v>0</v>
      </c>
      <c r="J103" s="24">
        <f>IFERROR(VLOOKUP($A103,Employment!$A$5:$F$66,4,0),0)</f>
        <v>0</v>
      </c>
      <c r="K103" s="24">
        <f>IFERROR(VLOOKUP($A103,Employment!$A$5:$F$66,5,0),0)</f>
        <v>0</v>
      </c>
      <c r="L103" s="24">
        <f>IFERROR(VLOOKUP($A103,Employment!$A$5:$F$66,6,0),0)</f>
        <v>0</v>
      </c>
      <c r="M103" s="24">
        <f t="shared" si="45"/>
        <v>0</v>
      </c>
      <c r="N103" s="25">
        <v>33570.329360378229</v>
      </c>
      <c r="O103" s="26">
        <v>0</v>
      </c>
      <c r="P103" s="27">
        <f ca="1"/>
        <v>-10067.235596396484</v>
      </c>
      <c r="Q103" s="28">
        <f ca="1"/>
        <v>-11565.997980670882</v>
      </c>
      <c r="R103" s="28">
        <v>0</v>
      </c>
      <c r="S103" s="28"/>
      <c r="T103" s="35" t="e">
        <f ca="1"/>
        <v>#DIV/0!</v>
      </c>
      <c r="U103" s="30">
        <f ca="1"/>
        <v>-34.453036955668907</v>
      </c>
      <c r="V103" s="31">
        <v>0</v>
      </c>
      <c r="W103" s="32">
        <f ca="1"/>
        <v>-34.453036955668907</v>
      </c>
      <c r="X103" s="32"/>
      <c r="Y103" s="28">
        <f t="shared" ca="1" si="44"/>
        <v>-1498.7623842743978</v>
      </c>
      <c r="Z103" s="33"/>
      <c r="AA103" s="36"/>
      <c r="AB103" s="33"/>
      <c r="AC103" s="21"/>
      <c r="AD103" s="6"/>
      <c r="AE103" s="6"/>
      <c r="AH103" s="6"/>
      <c r="AI103" s="6"/>
      <c r="AJ103" s="17"/>
      <c r="AV103" s="21"/>
    </row>
    <row r="104" spans="1:48" hidden="1" outlineLevel="1" x14ac:dyDescent="0.2">
      <c r="A104" s="13" t="s">
        <v>64</v>
      </c>
      <c r="B104" s="13" t="str">
        <f>VLOOKUP(A104,Notes!$A$12:$B$206,2,0)</f>
        <v>Wood products</v>
      </c>
      <c r="C104" s="24">
        <f>SUM('SAM and Preps'!FS104:GG104)</f>
        <v>1673.8875113666616</v>
      </c>
      <c r="D104" s="24">
        <f>'SAM and Preps'!GH104</f>
        <v>0</v>
      </c>
      <c r="E104" s="24">
        <f>'SAM and Preps'!GM104</f>
        <v>0</v>
      </c>
      <c r="F104" s="24">
        <f>'SAM and Preps'!GO104</f>
        <v>10604.599906757876</v>
      </c>
      <c r="G104" s="24">
        <v>14778.096974064085</v>
      </c>
      <c r="H104" s="25">
        <f>SUM('SAM and Preps'!CU$175:CU$179)</f>
        <v>0</v>
      </c>
      <c r="I104" s="24">
        <f>IFERROR(VLOOKUP($A104,Employment!$A$5:$F$66,3,0),0)</f>
        <v>0</v>
      </c>
      <c r="J104" s="24">
        <f>IFERROR(VLOOKUP($A104,Employment!$A$5:$F$66,4,0),0)</f>
        <v>0</v>
      </c>
      <c r="K104" s="24">
        <f>IFERROR(VLOOKUP($A104,Employment!$A$5:$F$66,5,0),0)</f>
        <v>0</v>
      </c>
      <c r="L104" s="24">
        <f>IFERROR(VLOOKUP($A104,Employment!$A$5:$F$66,6,0),0)</f>
        <v>0</v>
      </c>
      <c r="M104" s="24">
        <f t="shared" si="45"/>
        <v>0</v>
      </c>
      <c r="N104" s="25">
        <v>71705.780420255018</v>
      </c>
      <c r="O104" s="26">
        <v>0</v>
      </c>
      <c r="P104" s="27">
        <f ca="1"/>
        <v>-2787.6189266839147</v>
      </c>
      <c r="Q104" s="28">
        <f ca="1"/>
        <v>-14824.557315186034</v>
      </c>
      <c r="R104" s="28">
        <v>0</v>
      </c>
      <c r="S104" s="28"/>
      <c r="T104" s="35" t="e">
        <f ca="1"/>
        <v>#DIV/0!</v>
      </c>
      <c r="U104" s="30">
        <f ca="1"/>
        <v>-20.674145415197913</v>
      </c>
      <c r="V104" s="31">
        <v>0</v>
      </c>
      <c r="W104" s="32">
        <f ca="1"/>
        <v>-20.674145415197913</v>
      </c>
      <c r="X104" s="32"/>
      <c r="Y104" s="28">
        <f t="shared" ca="1" si="44"/>
        <v>-12036.93838850212</v>
      </c>
      <c r="Z104" s="33"/>
      <c r="AA104" s="36"/>
      <c r="AB104" s="33"/>
      <c r="AC104" s="21"/>
      <c r="AD104" s="6"/>
      <c r="AE104" s="6"/>
      <c r="AH104" s="6"/>
      <c r="AI104" s="6"/>
      <c r="AJ104" s="17"/>
      <c r="AV104" s="21"/>
    </row>
    <row r="105" spans="1:48" hidden="1" outlineLevel="1" x14ac:dyDescent="0.2">
      <c r="A105" s="13" t="s">
        <v>436</v>
      </c>
      <c r="B105" s="13" t="str">
        <f>VLOOKUP(A105,Notes!$A$12:$B$206,2,0)</f>
        <v>Paper products</v>
      </c>
      <c r="C105" s="24">
        <f>SUM('SAM and Preps'!FS105:GG105)</f>
        <v>12449.900615225666</v>
      </c>
      <c r="D105" s="24">
        <f>'SAM and Preps'!GH105</f>
        <v>0</v>
      </c>
      <c r="E105" s="24">
        <f>'SAM and Preps'!GM105</f>
        <v>0</v>
      </c>
      <c r="F105" s="24">
        <f>'SAM and Preps'!GO105</f>
        <v>15454.926203972511</v>
      </c>
      <c r="G105" s="24">
        <v>30342.365699150032</v>
      </c>
      <c r="H105" s="25">
        <f>SUM('SAM and Preps'!CV$175:CV$179)</f>
        <v>0</v>
      </c>
      <c r="I105" s="24">
        <f>IFERROR(VLOOKUP($A105,Employment!$A$5:$F$66,3,0),0)</f>
        <v>0</v>
      </c>
      <c r="J105" s="24">
        <f>IFERROR(VLOOKUP($A105,Employment!$A$5:$F$66,4,0),0)</f>
        <v>0</v>
      </c>
      <c r="K105" s="24">
        <f>IFERROR(VLOOKUP($A105,Employment!$A$5:$F$66,5,0),0)</f>
        <v>0</v>
      </c>
      <c r="L105" s="24">
        <f>IFERROR(VLOOKUP($A105,Employment!$A$5:$F$66,6,0),0)</f>
        <v>0</v>
      </c>
      <c r="M105" s="24">
        <f t="shared" si="45"/>
        <v>0</v>
      </c>
      <c r="N105" s="25">
        <v>128260.10148129714</v>
      </c>
      <c r="O105" s="26">
        <v>0</v>
      </c>
      <c r="P105" s="27">
        <f ca="1"/>
        <v>-2790.9124801800554</v>
      </c>
      <c r="Q105" s="28">
        <f ca="1"/>
        <v>-19380.348373002591</v>
      </c>
      <c r="R105" s="28">
        <v>0</v>
      </c>
      <c r="S105" s="28"/>
      <c r="T105" s="35" t="e">
        <f ca="1"/>
        <v>#DIV/0!</v>
      </c>
      <c r="U105" s="30">
        <f ca="1"/>
        <v>-15.110192607970632</v>
      </c>
      <c r="V105" s="31">
        <v>0</v>
      </c>
      <c r="W105" s="32">
        <f ca="1"/>
        <v>-15.110192607970632</v>
      </c>
      <c r="X105" s="32"/>
      <c r="Y105" s="28">
        <f t="shared" ca="1" si="44"/>
        <v>-16589.435892822534</v>
      </c>
      <c r="Z105" s="33"/>
      <c r="AA105" s="36"/>
      <c r="AB105" s="33"/>
      <c r="AC105" s="21"/>
      <c r="AD105" s="6"/>
      <c r="AE105" s="6"/>
      <c r="AH105" s="6"/>
      <c r="AI105" s="6"/>
      <c r="AJ105" s="17"/>
      <c r="AV105" s="21"/>
    </row>
    <row r="106" spans="1:48" hidden="1" outlineLevel="1" x14ac:dyDescent="0.2">
      <c r="A106" s="13" t="s">
        <v>65</v>
      </c>
      <c r="B106" s="13" t="str">
        <f>VLOOKUP(A106,Notes!$A$12:$B$206,2,0)</f>
        <v>Printing</v>
      </c>
      <c r="C106" s="24">
        <f>SUM('SAM and Preps'!FS106:GG106)</f>
        <v>12294.73988592971</v>
      </c>
      <c r="D106" s="24">
        <f>'SAM and Preps'!GH106</f>
        <v>0</v>
      </c>
      <c r="E106" s="24">
        <f>'SAM and Preps'!GM106</f>
        <v>1.5310346155832129</v>
      </c>
      <c r="F106" s="24">
        <f>'SAM and Preps'!GO106</f>
        <v>1796.4609689872484</v>
      </c>
      <c r="G106" s="24">
        <v>15483.675167646461</v>
      </c>
      <c r="H106" s="25">
        <f>SUM('SAM and Preps'!CW$175:CW$179)</f>
        <v>0</v>
      </c>
      <c r="I106" s="24">
        <f>IFERROR(VLOOKUP($A106,Employment!$A$5:$F$66,3,0),0)</f>
        <v>0</v>
      </c>
      <c r="J106" s="24">
        <f>IFERROR(VLOOKUP($A106,Employment!$A$5:$F$66,4,0),0)</f>
        <v>0</v>
      </c>
      <c r="K106" s="24">
        <f>IFERROR(VLOOKUP($A106,Employment!$A$5:$F$66,5,0),0)</f>
        <v>0</v>
      </c>
      <c r="L106" s="24">
        <f>IFERROR(VLOOKUP($A106,Employment!$A$5:$F$66,6,0),0)</f>
        <v>0</v>
      </c>
      <c r="M106" s="24">
        <f t="shared" si="45"/>
        <v>0</v>
      </c>
      <c r="N106" s="25">
        <v>82740.047567993897</v>
      </c>
      <c r="O106" s="26">
        <v>0</v>
      </c>
      <c r="P106" s="27">
        <f ca="1"/>
        <v>-172.93793582283774</v>
      </c>
      <c r="Q106" s="28">
        <f ca="1"/>
        <v>-11331.143264883274</v>
      </c>
      <c r="R106" s="28">
        <v>0</v>
      </c>
      <c r="S106" s="28"/>
      <c r="T106" s="35" t="e">
        <f ca="1"/>
        <v>#DIV/0!</v>
      </c>
      <c r="U106" s="30">
        <f ca="1"/>
        <v>-13.694871586303595</v>
      </c>
      <c r="V106" s="31">
        <v>0</v>
      </c>
      <c r="W106" s="32">
        <f ca="1"/>
        <v>-13.694871586303595</v>
      </c>
      <c r="X106" s="32"/>
      <c r="Y106" s="28">
        <f t="shared" ca="1" si="44"/>
        <v>-11158.205329060436</v>
      </c>
      <c r="Z106" s="33"/>
      <c r="AA106" s="36"/>
      <c r="AB106" s="33"/>
      <c r="AC106" s="21"/>
      <c r="AD106" s="6"/>
      <c r="AE106" s="6"/>
      <c r="AH106" s="6"/>
      <c r="AI106" s="6"/>
      <c r="AJ106" s="17"/>
      <c r="AV106" s="21"/>
    </row>
    <row r="107" spans="1:48" hidden="1" outlineLevel="1" x14ac:dyDescent="0.2">
      <c r="A107" s="13" t="s">
        <v>66</v>
      </c>
      <c r="B107" s="13" t="str">
        <f>VLOOKUP(A107,Notes!$A$12:$B$206,2,0)</f>
        <v>Petroleum products</v>
      </c>
      <c r="C107" s="24">
        <f>SUM('SAM and Preps'!FS107:GG107)</f>
        <v>93526.098125314849</v>
      </c>
      <c r="D107" s="24">
        <f>'SAM and Preps'!GH107</f>
        <v>0</v>
      </c>
      <c r="E107" s="24">
        <f>'SAM and Preps'!GM107</f>
        <v>943.71565981045001</v>
      </c>
      <c r="F107" s="24">
        <f>'SAM and Preps'!GO107</f>
        <v>39208.056081359675</v>
      </c>
      <c r="G107" s="24">
        <v>136277.7349602553</v>
      </c>
      <c r="H107" s="25">
        <f>SUM('SAM and Preps'!CX$175:CX$179)</f>
        <v>0</v>
      </c>
      <c r="I107" s="24">
        <f>IFERROR(VLOOKUP($A107,Employment!$A$5:$F$66,3,0),0)</f>
        <v>0</v>
      </c>
      <c r="J107" s="24">
        <f>IFERROR(VLOOKUP($A107,Employment!$A$5:$F$66,4,0),0)</f>
        <v>0</v>
      </c>
      <c r="K107" s="24">
        <f>IFERROR(VLOOKUP($A107,Employment!$A$5:$F$66,5,0),0)</f>
        <v>0</v>
      </c>
      <c r="L107" s="24">
        <f>IFERROR(VLOOKUP($A107,Employment!$A$5:$F$66,6,0),0)</f>
        <v>0</v>
      </c>
      <c r="M107" s="24">
        <f t="shared" si="45"/>
        <v>0</v>
      </c>
      <c r="N107" s="25">
        <v>391528.82529913692</v>
      </c>
      <c r="O107" s="26">
        <v>0</v>
      </c>
      <c r="P107" s="27">
        <f ca="1"/>
        <v>-11914.604912197836</v>
      </c>
      <c r="Q107" s="28">
        <f ca="1"/>
        <v>-59793.070199319794</v>
      </c>
      <c r="R107" s="28">
        <v>0</v>
      </c>
      <c r="S107" s="28"/>
      <c r="T107" s="35" t="e">
        <f ca="1"/>
        <v>#DIV/0!</v>
      </c>
      <c r="U107" s="30">
        <f ca="1"/>
        <v>-15.271690444154789</v>
      </c>
      <c r="V107" s="31">
        <v>0</v>
      </c>
      <c r="W107" s="32">
        <f ca="1"/>
        <v>-15.271690444154789</v>
      </c>
      <c r="X107" s="32"/>
      <c r="Y107" s="28">
        <f t="shared" ca="1" si="44"/>
        <v>-47878.465287121959</v>
      </c>
      <c r="Z107" s="33"/>
      <c r="AA107" s="36"/>
      <c r="AB107" s="33"/>
      <c r="AC107" s="21"/>
      <c r="AD107" s="6"/>
      <c r="AE107" s="6"/>
      <c r="AH107" s="6"/>
      <c r="AI107" s="6"/>
      <c r="AJ107" s="17"/>
      <c r="AV107" s="21"/>
    </row>
    <row r="108" spans="1:48" hidden="1" outlineLevel="1" x14ac:dyDescent="0.2">
      <c r="A108" s="13" t="s">
        <v>67</v>
      </c>
      <c r="B108" s="13" t="str">
        <f>VLOOKUP(A108,Notes!$A$12:$B$206,2,0)</f>
        <v xml:space="preserve">Basic chemicals </v>
      </c>
      <c r="C108" s="24">
        <f>SUM('SAM and Preps'!FS108:GG108)</f>
        <v>1089.9148640856115</v>
      </c>
      <c r="D108" s="24">
        <f>'SAM and Preps'!GH108</f>
        <v>0</v>
      </c>
      <c r="E108" s="24">
        <f>'SAM and Preps'!GM108</f>
        <v>0</v>
      </c>
      <c r="F108" s="24">
        <f>'SAM and Preps'!GO108</f>
        <v>50287.468355007499</v>
      </c>
      <c r="G108" s="24">
        <v>51238.778743284027</v>
      </c>
      <c r="H108" s="25">
        <f>SUM('SAM and Preps'!CY$175:CY$179)</f>
        <v>0</v>
      </c>
      <c r="I108" s="24">
        <f>IFERROR(VLOOKUP($A108,Employment!$A$5:$F$66,3,0),0)</f>
        <v>0</v>
      </c>
      <c r="J108" s="24">
        <f>IFERROR(VLOOKUP($A108,Employment!$A$5:$F$66,4,0),0)</f>
        <v>0</v>
      </c>
      <c r="K108" s="24">
        <f>IFERROR(VLOOKUP($A108,Employment!$A$5:$F$66,5,0),0)</f>
        <v>0</v>
      </c>
      <c r="L108" s="24">
        <f>IFERROR(VLOOKUP($A108,Employment!$A$5:$F$66,6,0),0)</f>
        <v>0</v>
      </c>
      <c r="M108" s="24">
        <f t="shared" si="45"/>
        <v>0</v>
      </c>
      <c r="N108" s="25">
        <v>189458.13683035813</v>
      </c>
      <c r="O108" s="26">
        <v>0</v>
      </c>
      <c r="P108" s="27">
        <f ca="1"/>
        <v>-4942.0380228097074</v>
      </c>
      <c r="Q108" s="28">
        <f ca="1"/>
        <v>-27539.797753957544</v>
      </c>
      <c r="R108" s="28">
        <v>0</v>
      </c>
      <c r="S108" s="28"/>
      <c r="T108" s="35" t="e">
        <f ca="1"/>
        <v>#DIV/0!</v>
      </c>
      <c r="U108" s="30">
        <f ca="1"/>
        <v>-14.536086026548881</v>
      </c>
      <c r="V108" s="31">
        <v>0</v>
      </c>
      <c r="W108" s="32">
        <f ca="1"/>
        <v>-14.536086026548881</v>
      </c>
      <c r="X108" s="32"/>
      <c r="Y108" s="28">
        <f t="shared" ca="1" si="44"/>
        <v>-22597.759731147838</v>
      </c>
      <c r="Z108" s="33"/>
      <c r="AA108" s="36"/>
      <c r="AB108" s="33"/>
      <c r="AC108" s="21"/>
      <c r="AD108" s="6"/>
      <c r="AE108" s="6"/>
      <c r="AH108" s="6"/>
      <c r="AI108" s="6"/>
      <c r="AJ108" s="17"/>
      <c r="AV108" s="21"/>
    </row>
    <row r="109" spans="1:48" hidden="1" outlineLevel="1" x14ac:dyDescent="0.2">
      <c r="A109" s="13" t="s">
        <v>437</v>
      </c>
      <c r="B109" s="13" t="str">
        <f>VLOOKUP(A109,Notes!$A$12:$B$206,2,0)</f>
        <v>Fertilizers, pesticides</v>
      </c>
      <c r="C109" s="24">
        <f>SUM('SAM and Preps'!FS109:GG109)</f>
        <v>3539.8557907325285</v>
      </c>
      <c r="D109" s="24">
        <f>'SAM and Preps'!GH109</f>
        <v>0</v>
      </c>
      <c r="E109" s="24">
        <f>'SAM and Preps'!GM109</f>
        <v>0</v>
      </c>
      <c r="F109" s="24">
        <f>'SAM and Preps'!GO109</f>
        <v>7393.0137799204385</v>
      </c>
      <c r="G109" s="24">
        <v>12387.887938731741</v>
      </c>
      <c r="H109" s="25">
        <f>SUM('SAM and Preps'!CZ$175:CZ$179)</f>
        <v>0</v>
      </c>
      <c r="I109" s="24">
        <f>IFERROR(VLOOKUP($A109,Employment!$A$5:$F$66,3,0),0)</f>
        <v>0</v>
      </c>
      <c r="J109" s="24">
        <f>IFERROR(VLOOKUP($A109,Employment!$A$5:$F$66,4,0),0)</f>
        <v>0</v>
      </c>
      <c r="K109" s="24">
        <f>IFERROR(VLOOKUP($A109,Employment!$A$5:$F$66,5,0),0)</f>
        <v>0</v>
      </c>
      <c r="L109" s="24">
        <f>IFERROR(VLOOKUP($A109,Employment!$A$5:$F$66,6,0),0)</f>
        <v>0</v>
      </c>
      <c r="M109" s="24">
        <f t="shared" si="45"/>
        <v>0</v>
      </c>
      <c r="N109" s="25">
        <v>41738.580128815491</v>
      </c>
      <c r="O109" s="26">
        <v>0</v>
      </c>
      <c r="P109" s="27">
        <f ca="1"/>
        <v>-1081.4141808992774</v>
      </c>
      <c r="Q109" s="28">
        <f ca="1"/>
        <v>-4470.7826025026816</v>
      </c>
      <c r="R109" s="28">
        <v>0</v>
      </c>
      <c r="S109" s="28"/>
      <c r="T109" s="35" t="e">
        <f ca="1"/>
        <v>#DIV/0!</v>
      </c>
      <c r="U109" s="30">
        <f ca="1"/>
        <v>-10.711391208576694</v>
      </c>
      <c r="V109" s="31">
        <v>0</v>
      </c>
      <c r="W109" s="32">
        <f ca="1"/>
        <v>-10.711391208576694</v>
      </c>
      <c r="X109" s="32"/>
      <c r="Y109" s="28">
        <f t="shared" ca="1" si="44"/>
        <v>-3389.3684216034044</v>
      </c>
      <c r="Z109" s="33"/>
      <c r="AA109" s="36"/>
      <c r="AB109" s="33"/>
      <c r="AC109" s="21"/>
      <c r="AD109" s="6"/>
      <c r="AE109" s="6"/>
      <c r="AH109" s="6"/>
      <c r="AI109" s="6"/>
      <c r="AJ109" s="17"/>
      <c r="AV109" s="21"/>
    </row>
    <row r="110" spans="1:48" hidden="1" outlineLevel="1" x14ac:dyDescent="0.2">
      <c r="A110" s="13" t="s">
        <v>438</v>
      </c>
      <c r="B110" s="13" t="str">
        <f>VLOOKUP(A110,Notes!$A$12:$B$206,2,0)</f>
        <v>Paint, related products</v>
      </c>
      <c r="C110" s="24">
        <f>SUM('SAM and Preps'!FS110:GG110)</f>
        <v>844.35463037838315</v>
      </c>
      <c r="D110" s="24">
        <f>'SAM and Preps'!GH110</f>
        <v>0</v>
      </c>
      <c r="E110" s="24">
        <f>'SAM and Preps'!GM110</f>
        <v>0</v>
      </c>
      <c r="F110" s="24">
        <f>'SAM and Preps'!GO110</f>
        <v>2366.437591165422</v>
      </c>
      <c r="G110" s="24">
        <v>3094.1596042752685</v>
      </c>
      <c r="H110" s="25">
        <f>SUM('SAM and Preps'!DA$175:DA$179)</f>
        <v>0</v>
      </c>
      <c r="I110" s="24">
        <f>IFERROR(VLOOKUP($A110,Employment!$A$5:$F$66,3,0),0)</f>
        <v>0</v>
      </c>
      <c r="J110" s="24">
        <f>IFERROR(VLOOKUP($A110,Employment!$A$5:$F$66,4,0),0)</f>
        <v>0</v>
      </c>
      <c r="K110" s="24">
        <f>IFERROR(VLOOKUP($A110,Employment!$A$5:$F$66,5,0),0)</f>
        <v>0</v>
      </c>
      <c r="L110" s="24">
        <f>IFERROR(VLOOKUP($A110,Employment!$A$5:$F$66,6,0),0)</f>
        <v>0</v>
      </c>
      <c r="M110" s="24">
        <f t="shared" si="45"/>
        <v>0</v>
      </c>
      <c r="N110" s="25">
        <v>41305.047776195424</v>
      </c>
      <c r="O110" s="26">
        <v>0</v>
      </c>
      <c r="P110" s="27">
        <f ca="1"/>
        <v>-315.83524494161065</v>
      </c>
      <c r="Q110" s="28">
        <f ca="1"/>
        <v>-7961.9464754450128</v>
      </c>
      <c r="R110" s="28">
        <v>0</v>
      </c>
      <c r="S110" s="28"/>
      <c r="T110" s="35" t="e">
        <f ca="1"/>
        <v>#DIV/0!</v>
      </c>
      <c r="U110" s="30">
        <f ca="1"/>
        <v>-19.275964813272953</v>
      </c>
      <c r="V110" s="31">
        <v>0</v>
      </c>
      <c r="W110" s="32">
        <f ca="1"/>
        <v>-19.275964813272953</v>
      </c>
      <c r="X110" s="32"/>
      <c r="Y110" s="28">
        <f t="shared" ca="1" si="44"/>
        <v>-7646.1112305034021</v>
      </c>
      <c r="Z110" s="33"/>
      <c r="AA110" s="36"/>
      <c r="AB110" s="33"/>
      <c r="AC110" s="21"/>
      <c r="AD110" s="6"/>
      <c r="AE110" s="6"/>
      <c r="AH110" s="6"/>
      <c r="AI110" s="6"/>
      <c r="AJ110" s="17"/>
      <c r="AV110" s="21"/>
    </row>
    <row r="111" spans="1:48" hidden="1" outlineLevel="1" x14ac:dyDescent="0.2">
      <c r="A111" s="13" t="s">
        <v>439</v>
      </c>
      <c r="B111" s="13" t="str">
        <f>VLOOKUP(A111,Notes!$A$12:$B$206,2,0)</f>
        <v>Pharmaceutical products</v>
      </c>
      <c r="C111" s="24">
        <f>SUM('SAM and Preps'!FS111:GG111)</f>
        <v>35191.472401180916</v>
      </c>
      <c r="D111" s="24">
        <f>'SAM and Preps'!GH111</f>
        <v>0</v>
      </c>
      <c r="E111" s="24">
        <f>'SAM and Preps'!GM111</f>
        <v>0</v>
      </c>
      <c r="F111" s="24">
        <f>'SAM and Preps'!GO111</f>
        <v>7909.8855975000397</v>
      </c>
      <c r="G111" s="24">
        <v>43019.437556379933</v>
      </c>
      <c r="H111" s="25">
        <f>SUM('SAM and Preps'!DB$175:DB$179)</f>
        <v>0</v>
      </c>
      <c r="I111" s="24">
        <f>IFERROR(VLOOKUP($A111,Employment!$A$5:$F$66,3,0),0)</f>
        <v>0</v>
      </c>
      <c r="J111" s="24">
        <f>IFERROR(VLOOKUP($A111,Employment!$A$5:$F$66,4,0),0)</f>
        <v>0</v>
      </c>
      <c r="K111" s="24">
        <f>IFERROR(VLOOKUP($A111,Employment!$A$5:$F$66,5,0),0)</f>
        <v>0</v>
      </c>
      <c r="L111" s="24">
        <f>IFERROR(VLOOKUP($A111,Employment!$A$5:$F$66,6,0),0)</f>
        <v>0</v>
      </c>
      <c r="M111" s="24">
        <f t="shared" si="45"/>
        <v>0</v>
      </c>
      <c r="N111" s="25">
        <v>72926.366766978666</v>
      </c>
      <c r="O111" s="26">
        <v>0</v>
      </c>
      <c r="P111" s="27">
        <f ca="1"/>
        <v>-55.519569336385302</v>
      </c>
      <c r="Q111" s="28">
        <f ca="1"/>
        <v>-1865.5431009387771</v>
      </c>
      <c r="R111" s="28">
        <v>0</v>
      </c>
      <c r="S111" s="28"/>
      <c r="T111" s="35" t="e">
        <f ca="1"/>
        <v>#DIV/0!</v>
      </c>
      <c r="U111" s="30">
        <f ca="1"/>
        <v>-2.558118803449704</v>
      </c>
      <c r="V111" s="31">
        <v>0</v>
      </c>
      <c r="W111" s="32">
        <f ca="1"/>
        <v>-2.558118803449704</v>
      </c>
      <c r="X111" s="32"/>
      <c r="Y111" s="28">
        <f t="shared" ca="1" si="44"/>
        <v>-1810.0235316023918</v>
      </c>
      <c r="Z111" s="33"/>
      <c r="AA111" s="36"/>
      <c r="AB111" s="33"/>
      <c r="AC111" s="21"/>
      <c r="AD111" s="6"/>
      <c r="AE111" s="6"/>
      <c r="AH111" s="6"/>
      <c r="AI111" s="6"/>
      <c r="AJ111" s="17"/>
      <c r="AV111" s="21"/>
    </row>
    <row r="112" spans="1:48" hidden="1" outlineLevel="1" x14ac:dyDescent="0.2">
      <c r="A112" s="13" t="s">
        <v>440</v>
      </c>
      <c r="B112" s="13" t="str">
        <f>VLOOKUP(A112,Notes!$A$12:$B$206,2,0)</f>
        <v>Soap, cleaning, perfume</v>
      </c>
      <c r="C112" s="24">
        <f>SUM('SAM and Preps'!FS112:GG112)</f>
        <v>52751.406555837537</v>
      </c>
      <c r="D112" s="24">
        <f>'SAM and Preps'!GH112</f>
        <v>0</v>
      </c>
      <c r="E112" s="24">
        <f>'SAM and Preps'!GM112</f>
        <v>0</v>
      </c>
      <c r="F112" s="24">
        <f>'SAM and Preps'!GO112</f>
        <v>7800.1159843679725</v>
      </c>
      <c r="G112" s="24">
        <v>60581.171235362475</v>
      </c>
      <c r="H112" s="25">
        <f>SUM('SAM and Preps'!DC$175:DC$179)</f>
        <v>0</v>
      </c>
      <c r="I112" s="24">
        <f>IFERROR(VLOOKUP($A112,Employment!$A$5:$F$66,3,0),0)</f>
        <v>0</v>
      </c>
      <c r="J112" s="24">
        <f>IFERROR(VLOOKUP($A112,Employment!$A$5:$F$66,4,0),0)</f>
        <v>0</v>
      </c>
      <c r="K112" s="24">
        <f>IFERROR(VLOOKUP($A112,Employment!$A$5:$F$66,5,0),0)</f>
        <v>0</v>
      </c>
      <c r="L112" s="24">
        <f>IFERROR(VLOOKUP($A112,Employment!$A$5:$F$66,6,0),0)</f>
        <v>0</v>
      </c>
      <c r="M112" s="24">
        <f t="shared" si="45"/>
        <v>0</v>
      </c>
      <c r="N112" s="25">
        <v>66794.935241650674</v>
      </c>
      <c r="O112" s="26">
        <v>0</v>
      </c>
      <c r="P112" s="27">
        <f ca="1"/>
        <v>306.21699661742559</v>
      </c>
      <c r="Q112" s="28">
        <f ca="1"/>
        <v>-652.88897704961107</v>
      </c>
      <c r="R112" s="28">
        <v>0</v>
      </c>
      <c r="S112" s="28"/>
      <c r="T112" s="35" t="e">
        <f ca="1"/>
        <v>#DIV/0!</v>
      </c>
      <c r="U112" s="30">
        <f ca="1"/>
        <v>-0.97745281837251541</v>
      </c>
      <c r="V112" s="31">
        <v>0</v>
      </c>
      <c r="W112" s="32">
        <f ca="1"/>
        <v>-0.97745281837251541</v>
      </c>
      <c r="X112" s="32"/>
      <c r="Y112" s="28">
        <f t="shared" ca="1" si="44"/>
        <v>-959.10597366703666</v>
      </c>
      <c r="Z112" s="33"/>
      <c r="AA112" s="36"/>
      <c r="AB112" s="33"/>
      <c r="AC112" s="21"/>
      <c r="AD112" s="6"/>
      <c r="AE112" s="6"/>
      <c r="AH112" s="6"/>
      <c r="AI112" s="6"/>
      <c r="AJ112" s="17"/>
      <c r="AV112" s="21"/>
    </row>
    <row r="113" spans="1:48" hidden="1" outlineLevel="1" x14ac:dyDescent="0.2">
      <c r="A113" s="13" t="s">
        <v>441</v>
      </c>
      <c r="B113" s="13" t="str">
        <f>VLOOKUP(A113,Notes!$A$12:$B$206,2,0)</f>
        <v>Chemical products, n.e.c.</v>
      </c>
      <c r="C113" s="24">
        <f>SUM('SAM and Preps'!FS113:GG113)</f>
        <v>383.30323347214608</v>
      </c>
      <c r="D113" s="24">
        <f>'SAM and Preps'!GH113</f>
        <v>0</v>
      </c>
      <c r="E113" s="24">
        <f>'SAM and Preps'!GM113</f>
        <v>0</v>
      </c>
      <c r="F113" s="24">
        <f>'SAM and Preps'!GO113</f>
        <v>16852.978256044342</v>
      </c>
      <c r="G113" s="24">
        <v>17689.470244429085</v>
      </c>
      <c r="H113" s="25">
        <f>SUM('SAM and Preps'!DD$175:DD$179)</f>
        <v>0</v>
      </c>
      <c r="I113" s="24">
        <f>IFERROR(VLOOKUP($A113,Employment!$A$5:$F$66,3,0),0)</f>
        <v>0</v>
      </c>
      <c r="J113" s="24">
        <f>IFERROR(VLOOKUP($A113,Employment!$A$5:$F$66,4,0),0)</f>
        <v>0</v>
      </c>
      <c r="K113" s="24">
        <f>IFERROR(VLOOKUP($A113,Employment!$A$5:$F$66,5,0),0)</f>
        <v>0</v>
      </c>
      <c r="L113" s="24">
        <f>IFERROR(VLOOKUP($A113,Employment!$A$5:$F$66,6,0),0)</f>
        <v>0</v>
      </c>
      <c r="M113" s="24">
        <f t="shared" si="45"/>
        <v>0</v>
      </c>
      <c r="N113" s="25">
        <v>49003.545617293945</v>
      </c>
      <c r="O113" s="26">
        <v>0</v>
      </c>
      <c r="P113" s="27">
        <f ca="1"/>
        <v>-1684.9639784378819</v>
      </c>
      <c r="Q113" s="28">
        <f ca="1"/>
        <v>-6265.5652601563179</v>
      </c>
      <c r="R113" s="28">
        <v>0</v>
      </c>
      <c r="S113" s="28"/>
      <c r="T113" s="35" t="e">
        <f ca="1"/>
        <v>#DIV/0!</v>
      </c>
      <c r="U113" s="30">
        <f ca="1"/>
        <v>-12.785942692981637</v>
      </c>
      <c r="V113" s="31">
        <v>0</v>
      </c>
      <c r="W113" s="32">
        <f ca="1"/>
        <v>-12.785942692981637</v>
      </c>
      <c r="X113" s="32"/>
      <c r="Y113" s="28">
        <f t="shared" ca="1" si="44"/>
        <v>-4580.6012817184364</v>
      </c>
      <c r="Z113" s="33"/>
      <c r="AA113" s="36"/>
      <c r="AB113" s="33"/>
      <c r="AC113" s="21"/>
      <c r="AD113" s="6"/>
      <c r="AE113" s="6"/>
      <c r="AH113" s="6"/>
      <c r="AI113" s="6"/>
      <c r="AJ113" s="17"/>
      <c r="AV113" s="21"/>
    </row>
    <row r="114" spans="1:48" hidden="1" outlineLevel="1" x14ac:dyDescent="0.2">
      <c r="A114" s="13" t="s">
        <v>442</v>
      </c>
      <c r="B114" s="13" t="str">
        <f>VLOOKUP(A114,Notes!$A$12:$B$206,2,0)</f>
        <v>Rubber tyres</v>
      </c>
      <c r="C114" s="24">
        <f>SUM('SAM and Preps'!FS114:GG114)</f>
        <v>9891.2823908249575</v>
      </c>
      <c r="D114" s="24">
        <f>'SAM and Preps'!GH114</f>
        <v>0</v>
      </c>
      <c r="E114" s="24">
        <f>'SAM and Preps'!GM114</f>
        <v>463.28677107133552</v>
      </c>
      <c r="F114" s="24">
        <f>'SAM and Preps'!GO114</f>
        <v>3368.3655268455536</v>
      </c>
      <c r="G114" s="24">
        <v>13653.403707986217</v>
      </c>
      <c r="H114" s="25">
        <f>SUM('SAM and Preps'!DE$175:DE$179)</f>
        <v>0</v>
      </c>
      <c r="I114" s="24">
        <f>IFERROR(VLOOKUP($A114,Employment!$A$5:$F$66,3,0),0)</f>
        <v>0</v>
      </c>
      <c r="J114" s="24">
        <f>IFERROR(VLOOKUP($A114,Employment!$A$5:$F$66,4,0),0)</f>
        <v>0</v>
      </c>
      <c r="K114" s="24">
        <f>IFERROR(VLOOKUP($A114,Employment!$A$5:$F$66,5,0),0)</f>
        <v>0</v>
      </c>
      <c r="L114" s="24">
        <f>IFERROR(VLOOKUP($A114,Employment!$A$5:$F$66,6,0),0)</f>
        <v>0</v>
      </c>
      <c r="M114" s="24">
        <f t="shared" si="45"/>
        <v>0</v>
      </c>
      <c r="N114" s="25">
        <v>30955.849879213376</v>
      </c>
      <c r="O114" s="26">
        <v>0</v>
      </c>
      <c r="P114" s="27">
        <f ca="1"/>
        <v>-4927.4276365643618</v>
      </c>
      <c r="Q114" s="28">
        <f ca="1"/>
        <v>-8044.6711025187942</v>
      </c>
      <c r="R114" s="28">
        <v>0</v>
      </c>
      <c r="S114" s="28"/>
      <c r="T114" s="35" t="e">
        <f ca="1"/>
        <v>#DIV/0!</v>
      </c>
      <c r="U114" s="30">
        <f ca="1"/>
        <v>-25.987563364948123</v>
      </c>
      <c r="V114" s="31">
        <v>0</v>
      </c>
      <c r="W114" s="32">
        <f ca="1"/>
        <v>-25.987563364948123</v>
      </c>
      <c r="X114" s="32"/>
      <c r="Y114" s="28">
        <f t="shared" ca="1" si="44"/>
        <v>-3117.2434659544324</v>
      </c>
      <c r="Z114" s="33"/>
      <c r="AA114" s="36"/>
      <c r="AB114" s="33"/>
      <c r="AC114" s="21"/>
      <c r="AD114" s="6"/>
      <c r="AE114" s="6"/>
      <c r="AH114" s="6"/>
      <c r="AI114" s="6"/>
      <c r="AJ114" s="17"/>
      <c r="AV114" s="21"/>
    </row>
    <row r="115" spans="1:48" hidden="1" outlineLevel="1" x14ac:dyDescent="0.2">
      <c r="A115" s="13" t="s">
        <v>443</v>
      </c>
      <c r="B115" s="13" t="str">
        <f>VLOOKUP(A115,Notes!$A$12:$B$206,2,0)</f>
        <v>Other rubber products</v>
      </c>
      <c r="C115" s="24">
        <f>SUM('SAM and Preps'!FS115:GG115)</f>
        <v>224.79590252359276</v>
      </c>
      <c r="D115" s="24">
        <f>'SAM and Preps'!GH115</f>
        <v>0</v>
      </c>
      <c r="E115" s="24">
        <f>'SAM and Preps'!GM115</f>
        <v>0</v>
      </c>
      <c r="F115" s="24">
        <f>'SAM and Preps'!GO115</f>
        <v>2313.2758646292941</v>
      </c>
      <c r="G115" s="24">
        <v>3216.6951385736916</v>
      </c>
      <c r="H115" s="25">
        <f>SUM('SAM and Preps'!DF$175:DF$179)</f>
        <v>0</v>
      </c>
      <c r="I115" s="24">
        <f>IFERROR(VLOOKUP($A115,Employment!$A$5:$F$66,3,0),0)</f>
        <v>0</v>
      </c>
      <c r="J115" s="24">
        <f>IFERROR(VLOOKUP($A115,Employment!$A$5:$F$66,4,0),0)</f>
        <v>0</v>
      </c>
      <c r="K115" s="24">
        <f>IFERROR(VLOOKUP($A115,Employment!$A$5:$F$66,5,0),0)</f>
        <v>0</v>
      </c>
      <c r="L115" s="24">
        <f>IFERROR(VLOOKUP($A115,Employment!$A$5:$F$66,6,0),0)</f>
        <v>0</v>
      </c>
      <c r="M115" s="24">
        <f t="shared" si="45"/>
        <v>0</v>
      </c>
      <c r="N115" s="25">
        <v>13217.025142979855</v>
      </c>
      <c r="O115" s="26">
        <v>0</v>
      </c>
      <c r="P115" s="27">
        <f ca="1"/>
        <v>-534.40750445815911</v>
      </c>
      <c r="Q115" s="28">
        <f ca="1"/>
        <v>-2686.2145958574361</v>
      </c>
      <c r="R115" s="28">
        <v>0</v>
      </c>
      <c r="S115" s="28"/>
      <c r="T115" s="35" t="e">
        <f ca="1"/>
        <v>#DIV/0!</v>
      </c>
      <c r="U115" s="30">
        <f ca="1"/>
        <v>-20.323897146281837</v>
      </c>
      <c r="V115" s="31">
        <v>0</v>
      </c>
      <c r="W115" s="32">
        <f ca="1"/>
        <v>-20.323897146281837</v>
      </c>
      <c r="X115" s="32"/>
      <c r="Y115" s="28">
        <f t="shared" ca="1" si="44"/>
        <v>-2151.8070913992769</v>
      </c>
      <c r="Z115" s="33"/>
      <c r="AA115" s="36"/>
      <c r="AB115" s="33"/>
      <c r="AC115" s="21"/>
      <c r="AD115" s="6"/>
      <c r="AE115" s="6"/>
      <c r="AH115" s="6"/>
      <c r="AI115" s="6"/>
      <c r="AJ115" s="17"/>
      <c r="AV115" s="21"/>
    </row>
    <row r="116" spans="1:48" hidden="1" outlineLevel="1" x14ac:dyDescent="0.2">
      <c r="A116" s="13" t="s">
        <v>68</v>
      </c>
      <c r="B116" s="13" t="str">
        <f>VLOOKUP(A116,Notes!$A$12:$B$206,2,0)</f>
        <v>Plastic products</v>
      </c>
      <c r="C116" s="24">
        <f>SUM('SAM and Preps'!FS116:GG116)</f>
        <v>6227.8744520285954</v>
      </c>
      <c r="D116" s="24">
        <f>'SAM and Preps'!GH116</f>
        <v>0</v>
      </c>
      <c r="E116" s="24">
        <f>'SAM and Preps'!GM116</f>
        <v>712.75116009078511</v>
      </c>
      <c r="F116" s="24">
        <f>'SAM and Preps'!GO116</f>
        <v>4811.0212216215996</v>
      </c>
      <c r="G116" s="24">
        <v>12149.232857987347</v>
      </c>
      <c r="H116" s="25">
        <f>SUM('SAM and Preps'!DG$175:DG$179)</f>
        <v>0</v>
      </c>
      <c r="I116" s="24">
        <f>IFERROR(VLOOKUP($A116,Employment!$A$5:$F$66,3,0),0)</f>
        <v>0</v>
      </c>
      <c r="J116" s="24">
        <f>IFERROR(VLOOKUP($A116,Employment!$A$5:$F$66,4,0),0)</f>
        <v>0</v>
      </c>
      <c r="K116" s="24">
        <f>IFERROR(VLOOKUP($A116,Employment!$A$5:$F$66,5,0),0)</f>
        <v>0</v>
      </c>
      <c r="L116" s="24">
        <f>IFERROR(VLOOKUP($A116,Employment!$A$5:$F$66,6,0),0)</f>
        <v>0</v>
      </c>
      <c r="M116" s="24">
        <f t="shared" si="45"/>
        <v>0</v>
      </c>
      <c r="N116" s="25">
        <v>87447.264669503682</v>
      </c>
      <c r="O116" s="26">
        <v>0</v>
      </c>
      <c r="P116" s="27">
        <f ca="1"/>
        <v>-1207.3778531944004</v>
      </c>
      <c r="Q116" s="28">
        <f ca="1"/>
        <v>-17856.741284812746</v>
      </c>
      <c r="R116" s="28">
        <v>0</v>
      </c>
      <c r="S116" s="28"/>
      <c r="T116" s="35" t="e">
        <f ca="1"/>
        <v>#DIV/0!</v>
      </c>
      <c r="U116" s="30">
        <f ca="1"/>
        <v>-20.420011251695673</v>
      </c>
      <c r="V116" s="31">
        <v>0</v>
      </c>
      <c r="W116" s="32">
        <f ca="1"/>
        <v>-20.420011251695673</v>
      </c>
      <c r="X116" s="32"/>
      <c r="Y116" s="28">
        <f t="shared" ca="1" si="44"/>
        <v>-16649.363431618345</v>
      </c>
      <c r="Z116" s="33"/>
      <c r="AA116" s="36"/>
      <c r="AB116" s="33"/>
      <c r="AC116" s="21"/>
      <c r="AD116" s="6"/>
      <c r="AE116" s="6"/>
      <c r="AH116" s="6"/>
      <c r="AI116" s="6"/>
      <c r="AJ116" s="17"/>
      <c r="AV116" s="21"/>
    </row>
    <row r="117" spans="1:48" hidden="1" outlineLevel="1" x14ac:dyDescent="0.2">
      <c r="A117" s="13" t="s">
        <v>444</v>
      </c>
      <c r="B117" s="13" t="str">
        <f>VLOOKUP(A117,Notes!$A$12:$B$206,2,0)</f>
        <v>Glass products</v>
      </c>
      <c r="C117" s="24">
        <f>SUM('SAM and Preps'!FS117:GG117)</f>
        <v>5886.9770674921492</v>
      </c>
      <c r="D117" s="24">
        <f>'SAM and Preps'!GH117</f>
        <v>0</v>
      </c>
      <c r="E117" s="24">
        <f>'SAM and Preps'!GM117</f>
        <v>0.12371561787838438</v>
      </c>
      <c r="F117" s="24">
        <f>'SAM and Preps'!GO117</f>
        <v>2112.1725283966603</v>
      </c>
      <c r="G117" s="24">
        <v>7936.9063717775934</v>
      </c>
      <c r="H117" s="25">
        <f>SUM('SAM and Preps'!DH$175:DH$179)</f>
        <v>0</v>
      </c>
      <c r="I117" s="24">
        <f>IFERROR(VLOOKUP($A117,Employment!$A$5:$F$66,3,0),0)</f>
        <v>0</v>
      </c>
      <c r="J117" s="24">
        <f>IFERROR(VLOOKUP($A117,Employment!$A$5:$F$66,4,0),0)</f>
        <v>0</v>
      </c>
      <c r="K117" s="24">
        <f>IFERROR(VLOOKUP($A117,Employment!$A$5:$F$66,5,0),0)</f>
        <v>0</v>
      </c>
      <c r="L117" s="24">
        <f>IFERROR(VLOOKUP($A117,Employment!$A$5:$F$66,6,0),0)</f>
        <v>0</v>
      </c>
      <c r="M117" s="24">
        <f t="shared" si="45"/>
        <v>0</v>
      </c>
      <c r="N117" s="25">
        <v>22664.796909738627</v>
      </c>
      <c r="O117" s="26">
        <v>0</v>
      </c>
      <c r="P117" s="27">
        <f ca="1"/>
        <v>-697.31323566819788</v>
      </c>
      <c r="Q117" s="28">
        <f ca="1"/>
        <v>-3994.1761111453416</v>
      </c>
      <c r="R117" s="28">
        <v>0</v>
      </c>
      <c r="S117" s="28"/>
      <c r="T117" s="35" t="e">
        <f ca="1"/>
        <v>#DIV/0!</v>
      </c>
      <c r="U117" s="30">
        <f ca="1"/>
        <v>-17.622818889804925</v>
      </c>
      <c r="V117" s="31">
        <v>0</v>
      </c>
      <c r="W117" s="32">
        <f ca="1"/>
        <v>-17.622818889804925</v>
      </c>
      <c r="X117" s="32"/>
      <c r="Y117" s="28">
        <f t="shared" ca="1" si="44"/>
        <v>-3296.8628754771435</v>
      </c>
      <c r="Z117" s="33"/>
      <c r="AA117" s="36"/>
      <c r="AB117" s="33"/>
      <c r="AC117" s="21"/>
      <c r="AD117" s="6"/>
      <c r="AE117" s="6"/>
      <c r="AH117" s="6"/>
      <c r="AI117" s="6"/>
      <c r="AJ117" s="17"/>
      <c r="AV117" s="21"/>
    </row>
    <row r="118" spans="1:48" hidden="1" outlineLevel="1" x14ac:dyDescent="0.2">
      <c r="A118" s="13" t="s">
        <v>445</v>
      </c>
      <c r="B118" s="13" t="str">
        <f>VLOOKUP(A118,Notes!$A$12:$B$206,2,0)</f>
        <v>Non-structural ceramic</v>
      </c>
      <c r="C118" s="24">
        <f>SUM('SAM and Preps'!FS118:GG118)</f>
        <v>2630.5538947751147</v>
      </c>
      <c r="D118" s="24">
        <f>'SAM and Preps'!GH118</f>
        <v>0</v>
      </c>
      <c r="E118" s="24">
        <f>'SAM and Preps'!GM118</f>
        <v>19.364326792168381</v>
      </c>
      <c r="F118" s="24">
        <f>'SAM and Preps'!GO118</f>
        <v>383.17140904717775</v>
      </c>
      <c r="G118" s="24">
        <v>3210.1135373224829</v>
      </c>
      <c r="H118" s="25">
        <f>SUM('SAM and Preps'!DI$175:DI$179)</f>
        <v>0</v>
      </c>
      <c r="I118" s="24">
        <f>IFERROR(VLOOKUP($A118,Employment!$A$5:$F$66,3,0),0)</f>
        <v>0</v>
      </c>
      <c r="J118" s="24">
        <f>IFERROR(VLOOKUP($A118,Employment!$A$5:$F$66,4,0),0)</f>
        <v>0</v>
      </c>
      <c r="K118" s="24">
        <f>IFERROR(VLOOKUP($A118,Employment!$A$5:$F$66,5,0),0)</f>
        <v>0</v>
      </c>
      <c r="L118" s="24">
        <f>IFERROR(VLOOKUP($A118,Employment!$A$5:$F$66,6,0),0)</f>
        <v>0</v>
      </c>
      <c r="M118" s="24">
        <f t="shared" si="45"/>
        <v>0</v>
      </c>
      <c r="N118" s="25">
        <v>8266.0090429103147</v>
      </c>
      <c r="O118" s="26">
        <v>0</v>
      </c>
      <c r="P118" s="27">
        <f ca="1"/>
        <v>-1180.7746470792208</v>
      </c>
      <c r="Q118" s="28">
        <f ca="1"/>
        <v>-2295.0508142329259</v>
      </c>
      <c r="R118" s="28">
        <v>0</v>
      </c>
      <c r="S118" s="28"/>
      <c r="T118" s="35" t="e">
        <f ca="1"/>
        <v>#DIV/0!</v>
      </c>
      <c r="U118" s="30">
        <f ca="1"/>
        <v>-27.764920196904107</v>
      </c>
      <c r="V118" s="31">
        <v>0</v>
      </c>
      <c r="W118" s="32">
        <f ca="1"/>
        <v>-27.764920196904107</v>
      </c>
      <c r="X118" s="32"/>
      <c r="Y118" s="28">
        <f t="shared" ca="1" si="44"/>
        <v>-1114.276167153705</v>
      </c>
      <c r="Z118" s="33"/>
      <c r="AA118" s="36"/>
      <c r="AB118" s="33"/>
      <c r="AC118" s="21"/>
      <c r="AD118" s="6"/>
      <c r="AE118" s="6"/>
      <c r="AH118" s="6"/>
      <c r="AI118" s="6"/>
      <c r="AJ118" s="17"/>
      <c r="AV118" s="21"/>
    </row>
    <row r="119" spans="1:48" hidden="1" outlineLevel="1" x14ac:dyDescent="0.2">
      <c r="A119" s="13" t="s">
        <v>446</v>
      </c>
      <c r="B119" s="13" t="str">
        <f>VLOOKUP(A119,Notes!$A$12:$B$206,2,0)</f>
        <v>Structure non-refractory clay</v>
      </c>
      <c r="C119" s="24">
        <f>SUM('SAM and Preps'!FS119:GG119)</f>
        <v>815.85172333020785</v>
      </c>
      <c r="D119" s="24">
        <f>'SAM and Preps'!GH119</f>
        <v>0</v>
      </c>
      <c r="E119" s="24">
        <f>'SAM and Preps'!GM119</f>
        <v>0</v>
      </c>
      <c r="F119" s="24">
        <f>'SAM and Preps'!GO119</f>
        <v>2124.7204777191569</v>
      </c>
      <c r="G119" s="24">
        <v>2877.3197993248996</v>
      </c>
      <c r="H119" s="25">
        <f>SUM('SAM and Preps'!DJ$175:DJ$179)</f>
        <v>0</v>
      </c>
      <c r="I119" s="24">
        <f>IFERROR(VLOOKUP($A119,Employment!$A$5:$F$66,3,0),0)</f>
        <v>0</v>
      </c>
      <c r="J119" s="24">
        <f>IFERROR(VLOOKUP($A119,Employment!$A$5:$F$66,4,0),0)</f>
        <v>0</v>
      </c>
      <c r="K119" s="24">
        <f>IFERROR(VLOOKUP($A119,Employment!$A$5:$F$66,5,0),0)</f>
        <v>0</v>
      </c>
      <c r="L119" s="24">
        <f>IFERROR(VLOOKUP($A119,Employment!$A$5:$F$66,6,0),0)</f>
        <v>0</v>
      </c>
      <c r="M119" s="24">
        <f t="shared" si="45"/>
        <v>0</v>
      </c>
      <c r="N119" s="25">
        <v>23792.18277746598</v>
      </c>
      <c r="O119" s="26">
        <v>0</v>
      </c>
      <c r="P119" s="27">
        <f ca="1"/>
        <v>-810.77184073780722</v>
      </c>
      <c r="Q119" s="28">
        <f ca="1"/>
        <v>-7570.0261246507807</v>
      </c>
      <c r="R119" s="28">
        <v>0</v>
      </c>
      <c r="S119" s="28"/>
      <c r="T119" s="35" t="e">
        <f ca="1"/>
        <v>#DIV/0!</v>
      </c>
      <c r="U119" s="30">
        <f ca="1"/>
        <v>-31.817282993557424</v>
      </c>
      <c r="V119" s="31">
        <v>0</v>
      </c>
      <c r="W119" s="32">
        <f ca="1"/>
        <v>-31.817282993557424</v>
      </c>
      <c r="X119" s="32"/>
      <c r="Y119" s="28">
        <f t="shared" ca="1" si="44"/>
        <v>-6759.2542839129737</v>
      </c>
      <c r="Z119" s="33"/>
      <c r="AA119" s="36"/>
      <c r="AB119" s="33"/>
      <c r="AC119" s="21"/>
      <c r="AD119" s="6"/>
      <c r="AE119" s="6"/>
      <c r="AH119" s="6"/>
      <c r="AI119" s="6"/>
      <c r="AJ119" s="17"/>
      <c r="AV119" s="21"/>
    </row>
    <row r="120" spans="1:48" hidden="1" outlineLevel="1" x14ac:dyDescent="0.2">
      <c r="A120" s="13" t="s">
        <v>447</v>
      </c>
      <c r="B120" s="13" t="str">
        <f>VLOOKUP(A120,Notes!$A$12:$B$206,2,0)</f>
        <v>Plaster, cement</v>
      </c>
      <c r="C120" s="24">
        <f>SUM('SAM and Preps'!FS120:GG120)</f>
        <v>610.43422081059873</v>
      </c>
      <c r="D120" s="24">
        <f>'SAM and Preps'!GH120</f>
        <v>0</v>
      </c>
      <c r="E120" s="24">
        <f>'SAM and Preps'!GM120</f>
        <v>0</v>
      </c>
      <c r="F120" s="24">
        <f>'SAM and Preps'!GO120</f>
        <v>625.99310627073646</v>
      </c>
      <c r="G120" s="24">
        <v>1209.2455530458024</v>
      </c>
      <c r="H120" s="25">
        <f>SUM('SAM and Preps'!DK$175:DK$179)</f>
        <v>0</v>
      </c>
      <c r="I120" s="24">
        <f>IFERROR(VLOOKUP($A120,Employment!$A$5:$F$66,3,0),0)</f>
        <v>0</v>
      </c>
      <c r="J120" s="24">
        <f>IFERROR(VLOOKUP($A120,Employment!$A$5:$F$66,4,0),0)</f>
        <v>0</v>
      </c>
      <c r="K120" s="24">
        <f>IFERROR(VLOOKUP($A120,Employment!$A$5:$F$66,5,0),0)</f>
        <v>0</v>
      </c>
      <c r="L120" s="24">
        <f>IFERROR(VLOOKUP($A120,Employment!$A$5:$F$66,6,0),0)</f>
        <v>0</v>
      </c>
      <c r="M120" s="24">
        <f t="shared" si="45"/>
        <v>0</v>
      </c>
      <c r="N120" s="25">
        <v>18417.012453668827</v>
      </c>
      <c r="O120" s="26">
        <v>0</v>
      </c>
      <c r="P120" s="27">
        <f ca="1"/>
        <v>-369.06113186918401</v>
      </c>
      <c r="Q120" s="28">
        <f ca="1"/>
        <v>-4883.0767502190392</v>
      </c>
      <c r="R120" s="28">
        <v>0</v>
      </c>
      <c r="S120" s="28"/>
      <c r="T120" s="35" t="e">
        <f ca="1"/>
        <v>#DIV/0!</v>
      </c>
      <c r="U120" s="30">
        <f ca="1"/>
        <v>-26.513946072976069</v>
      </c>
      <c r="V120" s="31">
        <v>0</v>
      </c>
      <c r="W120" s="32">
        <f ca="1"/>
        <v>-26.513946072976069</v>
      </c>
      <c r="X120" s="32"/>
      <c r="Y120" s="28">
        <f t="shared" ca="1" si="44"/>
        <v>-4514.0156183498548</v>
      </c>
      <c r="Z120" s="33"/>
      <c r="AA120" s="36"/>
      <c r="AB120" s="33"/>
      <c r="AC120" s="21"/>
      <c r="AD120" s="6"/>
      <c r="AE120" s="6"/>
      <c r="AH120" s="6"/>
      <c r="AI120" s="6"/>
      <c r="AJ120" s="17"/>
      <c r="AV120" s="21"/>
    </row>
    <row r="121" spans="1:48" hidden="1" outlineLevel="1" x14ac:dyDescent="0.2">
      <c r="A121" s="13" t="s">
        <v>448</v>
      </c>
      <c r="B121" s="13" t="str">
        <f>VLOOKUP(A121,Notes!$A$12:$B$206,2,0)</f>
        <v>Articles of concrete</v>
      </c>
      <c r="C121" s="24">
        <f>SUM('SAM and Preps'!FS121:GG121)</f>
        <v>0</v>
      </c>
      <c r="D121" s="24">
        <f>'SAM and Preps'!GH121</f>
        <v>0</v>
      </c>
      <c r="E121" s="24">
        <f>'SAM and Preps'!GM121</f>
        <v>0</v>
      </c>
      <c r="F121" s="24">
        <f>'SAM and Preps'!GO121</f>
        <v>1889.5518825568595</v>
      </c>
      <c r="G121" s="24">
        <v>2034.1797254158971</v>
      </c>
      <c r="H121" s="25">
        <f>SUM('SAM and Preps'!DL$175:DL$179)</f>
        <v>0</v>
      </c>
      <c r="I121" s="24">
        <f>IFERROR(VLOOKUP($A121,Employment!$A$5:$F$66,3,0),0)</f>
        <v>0</v>
      </c>
      <c r="J121" s="24">
        <f>IFERROR(VLOOKUP($A121,Employment!$A$5:$F$66,4,0),0)</f>
        <v>0</v>
      </c>
      <c r="K121" s="24">
        <f>IFERROR(VLOOKUP($A121,Employment!$A$5:$F$66,5,0),0)</f>
        <v>0</v>
      </c>
      <c r="L121" s="24">
        <f>IFERROR(VLOOKUP($A121,Employment!$A$5:$F$66,6,0),0)</f>
        <v>0</v>
      </c>
      <c r="M121" s="24">
        <f t="shared" si="45"/>
        <v>0</v>
      </c>
      <c r="N121" s="25">
        <v>30187.653877255405</v>
      </c>
      <c r="O121" s="26">
        <v>0</v>
      </c>
      <c r="P121" s="27">
        <f ca="1"/>
        <v>-340.11933886023462</v>
      </c>
      <c r="Q121" s="28">
        <f ca="1"/>
        <v>-9251.5310660707873</v>
      </c>
      <c r="R121" s="28">
        <v>0</v>
      </c>
      <c r="S121" s="28"/>
      <c r="T121" s="35" t="e">
        <f ca="1"/>
        <v>#DIV/0!</v>
      </c>
      <c r="U121" s="30">
        <f ca="1"/>
        <v>-30.64673758248323</v>
      </c>
      <c r="V121" s="31">
        <v>0</v>
      </c>
      <c r="W121" s="32">
        <f ca="1"/>
        <v>-30.64673758248323</v>
      </c>
      <c r="X121" s="32"/>
      <c r="Y121" s="28">
        <f t="shared" ca="1" si="44"/>
        <v>-8911.4117272105523</v>
      </c>
      <c r="Z121" s="33"/>
      <c r="AA121" s="36"/>
      <c r="AB121" s="33"/>
      <c r="AC121" s="21"/>
      <c r="AD121" s="6"/>
      <c r="AE121" s="6"/>
      <c r="AH121" s="6"/>
      <c r="AI121" s="6"/>
      <c r="AJ121" s="17"/>
      <c r="AV121" s="21"/>
    </row>
    <row r="122" spans="1:48" hidden="1" outlineLevel="1" x14ac:dyDescent="0.2">
      <c r="A122" s="13" t="s">
        <v>449</v>
      </c>
      <c r="B122" s="13" t="str">
        <f>VLOOKUP(A122,Notes!$A$12:$B$206,2,0)</f>
        <v>Non-metallic products n.e.c.</v>
      </c>
      <c r="C122" s="24">
        <f>SUM('SAM and Preps'!FS122:GG122)</f>
        <v>0</v>
      </c>
      <c r="D122" s="24">
        <f>'SAM and Preps'!GH122</f>
        <v>0</v>
      </c>
      <c r="E122" s="24">
        <f>'SAM and Preps'!GM122</f>
        <v>0</v>
      </c>
      <c r="F122" s="24">
        <f>'SAM and Preps'!GO122</f>
        <v>3016.3305260266188</v>
      </c>
      <c r="G122" s="24">
        <v>3188.3917943392771</v>
      </c>
      <c r="H122" s="25">
        <f>SUM('SAM and Preps'!DM$175:DM$179)</f>
        <v>0</v>
      </c>
      <c r="I122" s="24">
        <f>IFERROR(VLOOKUP($A122,Employment!$A$5:$F$66,3,0),0)</f>
        <v>0</v>
      </c>
      <c r="J122" s="24">
        <f>IFERROR(VLOOKUP($A122,Employment!$A$5:$F$66,4,0),0)</f>
        <v>0</v>
      </c>
      <c r="K122" s="24">
        <f>IFERROR(VLOOKUP($A122,Employment!$A$5:$F$66,5,0),0)</f>
        <v>0</v>
      </c>
      <c r="L122" s="24">
        <f>IFERROR(VLOOKUP($A122,Employment!$A$5:$F$66,6,0),0)</f>
        <v>0</v>
      </c>
      <c r="M122" s="24">
        <f t="shared" si="45"/>
        <v>0</v>
      </c>
      <c r="N122" s="25">
        <v>15993.323203889777</v>
      </c>
      <c r="O122" s="26">
        <v>0</v>
      </c>
      <c r="P122" s="27">
        <f ca="1"/>
        <v>-542.93949468479127</v>
      </c>
      <c r="Q122" s="28">
        <f ca="1"/>
        <v>-4118.4092690833122</v>
      </c>
      <c r="R122" s="28">
        <v>0</v>
      </c>
      <c r="S122" s="28"/>
      <c r="T122" s="35" t="e">
        <f ca="1"/>
        <v>#DIV/0!</v>
      </c>
      <c r="U122" s="30">
        <f ca="1"/>
        <v>-25.75080373590939</v>
      </c>
      <c r="V122" s="31">
        <v>0</v>
      </c>
      <c r="W122" s="32">
        <f ca="1"/>
        <v>-25.75080373590939</v>
      </c>
      <c r="X122" s="32"/>
      <c r="Y122" s="28">
        <f t="shared" ca="1" si="44"/>
        <v>-3575.4697743985207</v>
      </c>
      <c r="Z122" s="33"/>
      <c r="AA122" s="36"/>
      <c r="AB122" s="33"/>
      <c r="AC122" s="21"/>
      <c r="AD122" s="6"/>
      <c r="AE122" s="6"/>
      <c r="AH122" s="6"/>
      <c r="AI122" s="6"/>
      <c r="AJ122" s="17"/>
      <c r="AV122" s="21"/>
    </row>
    <row r="123" spans="1:48" hidden="1" outlineLevel="1" x14ac:dyDescent="0.2">
      <c r="A123" s="13" t="s">
        <v>72</v>
      </c>
      <c r="B123" s="13" t="str">
        <f>VLOOKUP(A123,Notes!$A$12:$B$206,2,0)</f>
        <v>Furniture</v>
      </c>
      <c r="C123" s="24">
        <f>SUM('SAM and Preps'!FS123:GG123)</f>
        <v>17553.850767118172</v>
      </c>
      <c r="D123" s="24">
        <f>'SAM and Preps'!GH123</f>
        <v>0</v>
      </c>
      <c r="E123" s="24">
        <f>'SAM and Preps'!GM123</f>
        <v>9000.0679871745724</v>
      </c>
      <c r="F123" s="24">
        <f>'SAM and Preps'!GO123</f>
        <v>5985.6763321654862</v>
      </c>
      <c r="G123" s="24">
        <v>32792.585105781509</v>
      </c>
      <c r="H123" s="25">
        <f>SUM('SAM and Preps'!DN$175:DN$179)</f>
        <v>0</v>
      </c>
      <c r="I123" s="24">
        <f>IFERROR(VLOOKUP($A123,Employment!$A$5:$F$66,3,0),0)</f>
        <v>0</v>
      </c>
      <c r="J123" s="24">
        <f>IFERROR(VLOOKUP($A123,Employment!$A$5:$F$66,4,0),0)</f>
        <v>0</v>
      </c>
      <c r="K123" s="24">
        <f>IFERROR(VLOOKUP($A123,Employment!$A$5:$F$66,5,0),0)</f>
        <v>0</v>
      </c>
      <c r="L123" s="24">
        <f>IFERROR(VLOOKUP($A123,Employment!$A$5:$F$66,6,0),0)</f>
        <v>0</v>
      </c>
      <c r="M123" s="24">
        <f t="shared" si="45"/>
        <v>0</v>
      </c>
      <c r="N123" s="25">
        <v>40435.996196369502</v>
      </c>
      <c r="O123" s="26">
        <v>0</v>
      </c>
      <c r="P123" s="27">
        <f ca="1"/>
        <v>-11690.063537362264</v>
      </c>
      <c r="Q123" s="28">
        <f ca="1"/>
        <v>-13040.644598459383</v>
      </c>
      <c r="R123" s="28">
        <v>0</v>
      </c>
      <c r="S123" s="28"/>
      <c r="T123" s="35" t="e">
        <f ca="1"/>
        <v>#DIV/0!</v>
      </c>
      <c r="U123" s="30">
        <f ca="1"/>
        <v>-32.250088597125306</v>
      </c>
      <c r="V123" s="31">
        <v>0</v>
      </c>
      <c r="W123" s="32">
        <f ca="1"/>
        <v>-32.250088597125306</v>
      </c>
      <c r="X123" s="32"/>
      <c r="Y123" s="28">
        <f t="shared" ca="1" si="44"/>
        <v>-1350.5810610971184</v>
      </c>
      <c r="Z123" s="33"/>
      <c r="AA123" s="36"/>
      <c r="AB123" s="33"/>
      <c r="AC123" s="21"/>
      <c r="AD123" s="6"/>
      <c r="AE123" s="6"/>
      <c r="AH123" s="6"/>
      <c r="AI123" s="6"/>
      <c r="AJ123" s="17"/>
      <c r="AV123" s="21"/>
    </row>
    <row r="124" spans="1:48" hidden="1" outlineLevel="1" x14ac:dyDescent="0.2">
      <c r="A124" s="13" t="s">
        <v>450</v>
      </c>
      <c r="B124" s="13" t="str">
        <f>VLOOKUP(A124,Notes!$A$12:$B$206,2,0)</f>
        <v>Jewellery</v>
      </c>
      <c r="C124" s="24">
        <f>SUM('SAM and Preps'!FS124:GG124)</f>
        <v>5719.0421563099062</v>
      </c>
      <c r="D124" s="24">
        <f>'SAM and Preps'!GH124</f>
        <v>0</v>
      </c>
      <c r="E124" s="24">
        <f>'SAM and Preps'!GM124</f>
        <v>0</v>
      </c>
      <c r="F124" s="24">
        <f>'SAM and Preps'!GO124</f>
        <v>8163.3739676706236</v>
      </c>
      <c r="G124" s="24">
        <v>13886.263600754388</v>
      </c>
      <c r="H124" s="25">
        <f>SUM('SAM and Preps'!DO$175:DO$179)</f>
        <v>0</v>
      </c>
      <c r="I124" s="24">
        <f>IFERROR(VLOOKUP($A124,Employment!$A$5:$F$66,3,0),0)</f>
        <v>0</v>
      </c>
      <c r="J124" s="24">
        <f>IFERROR(VLOOKUP($A124,Employment!$A$5:$F$66,4,0),0)</f>
        <v>0</v>
      </c>
      <c r="K124" s="24">
        <f>IFERROR(VLOOKUP($A124,Employment!$A$5:$F$66,5,0),0)</f>
        <v>0</v>
      </c>
      <c r="L124" s="24">
        <f>IFERROR(VLOOKUP($A124,Employment!$A$5:$F$66,6,0),0)</f>
        <v>0</v>
      </c>
      <c r="M124" s="24">
        <f t="shared" si="45"/>
        <v>0</v>
      </c>
      <c r="N124" s="25">
        <v>20283.649769994921</v>
      </c>
      <c r="O124" s="26">
        <v>0</v>
      </c>
      <c r="P124" s="27">
        <f ca="1"/>
        <v>-4471.9044462434131</v>
      </c>
      <c r="Q124" s="28">
        <f ca="1"/>
        <v>-5094.8131111379889</v>
      </c>
      <c r="R124" s="28">
        <v>0</v>
      </c>
      <c r="S124" s="28"/>
      <c r="T124" s="35" t="e">
        <f ca="1"/>
        <v>#DIV/0!</v>
      </c>
      <c r="U124" s="30">
        <f ca="1"/>
        <v>-25.117832189523476</v>
      </c>
      <c r="V124" s="31">
        <v>0</v>
      </c>
      <c r="W124" s="32">
        <f ca="1"/>
        <v>-25.117832189523476</v>
      </c>
      <c r="X124" s="32"/>
      <c r="Y124" s="28">
        <f t="shared" ca="1" si="44"/>
        <v>-622.90866489457585</v>
      </c>
      <c r="Z124" s="33"/>
      <c r="AA124" s="36"/>
      <c r="AB124" s="33"/>
      <c r="AC124" s="21"/>
      <c r="AD124" s="6"/>
      <c r="AE124" s="6"/>
      <c r="AH124" s="6"/>
      <c r="AI124" s="6"/>
      <c r="AJ124" s="17"/>
      <c r="AV124" s="21"/>
    </row>
    <row r="125" spans="1:48" hidden="1" outlineLevel="1" x14ac:dyDescent="0.2">
      <c r="A125" s="13" t="s">
        <v>73</v>
      </c>
      <c r="B125" s="13" t="str">
        <f>VLOOKUP(A125,Notes!$A$12:$B$206,2,0)</f>
        <v>Manufactured products n.e.c.</v>
      </c>
      <c r="C125" s="24">
        <f>SUM('SAM and Preps'!FS125:GG125)</f>
        <v>12002.119578337752</v>
      </c>
      <c r="D125" s="24">
        <f>'SAM and Preps'!GH125</f>
        <v>0</v>
      </c>
      <c r="E125" s="24">
        <f>'SAM and Preps'!GM125</f>
        <v>1508.6397911123329</v>
      </c>
      <c r="F125" s="24">
        <f>'SAM and Preps'!GO125</f>
        <v>4507.7562150015538</v>
      </c>
      <c r="G125" s="24">
        <v>18855.651995696251</v>
      </c>
      <c r="H125" s="25">
        <f>SUM('SAM and Preps'!DP$175:DP$179)</f>
        <v>0</v>
      </c>
      <c r="I125" s="24">
        <f>IFERROR(VLOOKUP($A125,Employment!$A$5:$F$66,3,0),0)</f>
        <v>0</v>
      </c>
      <c r="J125" s="24">
        <f>IFERROR(VLOOKUP($A125,Employment!$A$5:$F$66,4,0),0)</f>
        <v>0</v>
      </c>
      <c r="K125" s="24">
        <f>IFERROR(VLOOKUP($A125,Employment!$A$5:$F$66,5,0),0)</f>
        <v>0</v>
      </c>
      <c r="L125" s="24">
        <f>IFERROR(VLOOKUP($A125,Employment!$A$5:$F$66,6,0),0)</f>
        <v>0</v>
      </c>
      <c r="M125" s="24">
        <f t="shared" si="45"/>
        <v>0</v>
      </c>
      <c r="N125" s="25">
        <v>24446.684629615116</v>
      </c>
      <c r="O125" s="26">
        <v>0</v>
      </c>
      <c r="P125" s="27">
        <f ca="1"/>
        <v>-6395.3966664025756</v>
      </c>
      <c r="Q125" s="28">
        <f ca="1"/>
        <v>-7289.2473245961191</v>
      </c>
      <c r="R125" s="28">
        <v>0</v>
      </c>
      <c r="S125" s="28"/>
      <c r="T125" s="35" t="e">
        <f ca="1"/>
        <v>#DIV/0!</v>
      </c>
      <c r="U125" s="30">
        <f ca="1"/>
        <v>-29.816915606485985</v>
      </c>
      <c r="V125" s="31">
        <v>0</v>
      </c>
      <c r="W125" s="32">
        <f ca="1"/>
        <v>-29.816915606485985</v>
      </c>
      <c r="X125" s="32"/>
      <c r="Y125" s="28">
        <f t="shared" ca="1" si="44"/>
        <v>-893.8506581935435</v>
      </c>
      <c r="Z125" s="33"/>
      <c r="AA125" s="36"/>
      <c r="AB125" s="33"/>
      <c r="AC125" s="21"/>
      <c r="AD125" s="6"/>
      <c r="AE125" s="6"/>
      <c r="AH125" s="6"/>
      <c r="AI125" s="6"/>
      <c r="AJ125" s="17"/>
      <c r="AV125" s="21"/>
    </row>
    <row r="126" spans="1:48" hidden="1" outlineLevel="1" x14ac:dyDescent="0.2">
      <c r="A126" s="13" t="s">
        <v>451</v>
      </c>
      <c r="B126" s="13" t="str">
        <f>VLOOKUP(A126,Notes!$A$12:$B$206,2,0)</f>
        <v>Wastes, scraps</v>
      </c>
      <c r="C126" s="24">
        <f>SUM('SAM and Preps'!FS126:GG126)</f>
        <v>160.09341831515374</v>
      </c>
      <c r="D126" s="24">
        <f>'SAM and Preps'!GH126</f>
        <v>0</v>
      </c>
      <c r="E126" s="24">
        <f>'SAM and Preps'!GM126</f>
        <v>0</v>
      </c>
      <c r="F126" s="24">
        <f>'SAM and Preps'!GO126</f>
        <v>7612.6317653539836</v>
      </c>
      <c r="G126" s="24">
        <v>7666.9617032552978</v>
      </c>
      <c r="H126" s="25">
        <f>SUM('SAM and Preps'!DQ$175:DQ$179)</f>
        <v>0</v>
      </c>
      <c r="I126" s="24">
        <f>IFERROR(VLOOKUP($A126,Employment!$A$5:$F$66,3,0),0)</f>
        <v>0</v>
      </c>
      <c r="J126" s="24">
        <f>IFERROR(VLOOKUP($A126,Employment!$A$5:$F$66,4,0),0)</f>
        <v>0</v>
      </c>
      <c r="K126" s="24">
        <f>IFERROR(VLOOKUP($A126,Employment!$A$5:$F$66,5,0),0)</f>
        <v>0</v>
      </c>
      <c r="L126" s="24">
        <f>IFERROR(VLOOKUP($A126,Employment!$A$5:$F$66,6,0),0)</f>
        <v>0</v>
      </c>
      <c r="M126" s="24">
        <f t="shared" si="45"/>
        <v>0</v>
      </c>
      <c r="N126" s="25">
        <v>28900.97379323568</v>
      </c>
      <c r="O126" s="26">
        <v>0</v>
      </c>
      <c r="P126" s="27">
        <f ca="1"/>
        <v>-1454.3227623791724</v>
      </c>
      <c r="Q126" s="28">
        <f ca="1"/>
        <v>-6167.8563558423184</v>
      </c>
      <c r="R126" s="28">
        <v>0</v>
      </c>
      <c r="S126" s="28"/>
      <c r="T126" s="35" t="e">
        <f ca="1"/>
        <v>#DIV/0!</v>
      </c>
      <c r="U126" s="30">
        <f ca="1"/>
        <v>-21.341344412712886</v>
      </c>
      <c r="V126" s="31">
        <v>0</v>
      </c>
      <c r="W126" s="32">
        <f ca="1"/>
        <v>-21.341344412712886</v>
      </c>
      <c r="X126" s="32"/>
      <c r="Y126" s="28">
        <f t="shared" ca="1" si="44"/>
        <v>-4713.5335934631457</v>
      </c>
      <c r="Z126" s="33"/>
      <c r="AA126" s="36"/>
      <c r="AB126" s="33"/>
      <c r="AC126" s="21"/>
      <c r="AD126" s="6"/>
      <c r="AE126" s="6"/>
      <c r="AH126" s="6"/>
      <c r="AI126" s="6"/>
      <c r="AJ126" s="17"/>
      <c r="AV126" s="21"/>
    </row>
    <row r="127" spans="1:48" hidden="1" outlineLevel="1" x14ac:dyDescent="0.2">
      <c r="A127" s="13" t="s">
        <v>452</v>
      </c>
      <c r="B127" s="13" t="str">
        <f>VLOOKUP(A127,Notes!$A$12:$B$206,2,0)</f>
        <v>Iron, steel products</v>
      </c>
      <c r="C127" s="24">
        <f>SUM('SAM and Preps'!FS127:GG127)</f>
        <v>0</v>
      </c>
      <c r="D127" s="24">
        <f>'SAM and Preps'!GH127</f>
        <v>0</v>
      </c>
      <c r="E127" s="24">
        <f>'SAM and Preps'!GM127</f>
        <v>0</v>
      </c>
      <c r="F127" s="24">
        <f>'SAM and Preps'!GO127</f>
        <v>104266.22068489504</v>
      </c>
      <c r="G127" s="24">
        <v>105554.29194795225</v>
      </c>
      <c r="H127" s="25">
        <f>SUM('SAM and Preps'!DR$175:DR$179)</f>
        <v>0</v>
      </c>
      <c r="I127" s="24">
        <f>IFERROR(VLOOKUP($A127,Employment!$A$5:$F$66,3,0),0)</f>
        <v>0</v>
      </c>
      <c r="J127" s="24">
        <f>IFERROR(VLOOKUP($A127,Employment!$A$5:$F$66,4,0),0)</f>
        <v>0</v>
      </c>
      <c r="K127" s="24">
        <f>IFERROR(VLOOKUP($A127,Employment!$A$5:$F$66,5,0),0)</f>
        <v>0</v>
      </c>
      <c r="L127" s="24">
        <f>IFERROR(VLOOKUP($A127,Employment!$A$5:$F$66,6,0),0)</f>
        <v>0</v>
      </c>
      <c r="M127" s="24">
        <f t="shared" si="45"/>
        <v>0</v>
      </c>
      <c r="N127" s="25">
        <v>227432.6959549243</v>
      </c>
      <c r="O127" s="26">
        <v>0</v>
      </c>
      <c r="P127" s="27">
        <f ca="1"/>
        <v>-18767.919723281106</v>
      </c>
      <c r="Q127" s="28">
        <f ca="1"/>
        <v>-50577.939502802401</v>
      </c>
      <c r="R127" s="28">
        <v>0</v>
      </c>
      <c r="S127" s="28"/>
      <c r="T127" s="35" t="e">
        <f ca="1"/>
        <v>#DIV/0!</v>
      </c>
      <c r="U127" s="30">
        <f ca="1"/>
        <v>-22.238640442808901</v>
      </c>
      <c r="V127" s="31">
        <v>0</v>
      </c>
      <c r="W127" s="32">
        <f ca="1"/>
        <v>-22.238640442808901</v>
      </c>
      <c r="X127" s="32"/>
      <c r="Y127" s="28">
        <f t="shared" ca="1" si="44"/>
        <v>-31810.019779521295</v>
      </c>
      <c r="Z127" s="33"/>
      <c r="AA127" s="36"/>
      <c r="AB127" s="33"/>
      <c r="AC127" s="21"/>
      <c r="AD127" s="6"/>
      <c r="AE127" s="6"/>
      <c r="AH127" s="6"/>
      <c r="AI127" s="6"/>
      <c r="AJ127" s="17"/>
      <c r="AV127" s="21"/>
    </row>
    <row r="128" spans="1:48" hidden="1" outlineLevel="1" x14ac:dyDescent="0.2">
      <c r="A128" s="13" t="s">
        <v>69</v>
      </c>
      <c r="B128" s="13" t="str">
        <f>VLOOKUP(A128,Notes!$A$12:$B$206,2,0)</f>
        <v>Non-ferrous metals</v>
      </c>
      <c r="C128" s="24">
        <f>SUM('SAM and Preps'!FS128:GG128)</f>
        <v>0</v>
      </c>
      <c r="D128" s="24">
        <f>'SAM and Preps'!GH128</f>
        <v>0</v>
      </c>
      <c r="E128" s="24">
        <f>'SAM and Preps'!GM128</f>
        <v>1616.2450215176889</v>
      </c>
      <c r="F128" s="24">
        <f>'SAM and Preps'!GO128</f>
        <v>36047.031722453314</v>
      </c>
      <c r="G128" s="24">
        <v>37647.298819308329</v>
      </c>
      <c r="H128" s="25">
        <f>SUM('SAM and Preps'!DS$175:DS$179)</f>
        <v>0</v>
      </c>
      <c r="I128" s="24">
        <f>IFERROR(VLOOKUP($A128,Employment!$A$5:$F$66,3,0),0)</f>
        <v>0</v>
      </c>
      <c r="J128" s="24">
        <f>IFERROR(VLOOKUP($A128,Employment!$A$5:$F$66,4,0),0)</f>
        <v>0</v>
      </c>
      <c r="K128" s="24">
        <f>IFERROR(VLOOKUP($A128,Employment!$A$5:$F$66,5,0),0)</f>
        <v>0</v>
      </c>
      <c r="L128" s="24">
        <f>IFERROR(VLOOKUP($A128,Employment!$A$5:$F$66,6,0),0)</f>
        <v>0</v>
      </c>
      <c r="M128" s="24">
        <f t="shared" si="45"/>
        <v>0</v>
      </c>
      <c r="N128" s="25">
        <v>112516.67265559745</v>
      </c>
      <c r="O128" s="26">
        <v>0</v>
      </c>
      <c r="P128" s="27">
        <f ca="1"/>
        <v>-7070.313917787963</v>
      </c>
      <c r="Q128" s="28">
        <f ca="1"/>
        <v>-25351.04080098811</v>
      </c>
      <c r="R128" s="28">
        <v>0</v>
      </c>
      <c r="S128" s="28"/>
      <c r="T128" s="35" t="e">
        <f ca="1"/>
        <v>#DIV/0!</v>
      </c>
      <c r="U128" s="30">
        <f ca="1"/>
        <v>-22.530919376353381</v>
      </c>
      <c r="V128" s="31">
        <v>0</v>
      </c>
      <c r="W128" s="32">
        <f ca="1"/>
        <v>-22.530919376353381</v>
      </c>
      <c r="X128" s="32"/>
      <c r="Y128" s="28">
        <f t="shared" ca="1" si="44"/>
        <v>-18280.726883200146</v>
      </c>
      <c r="Z128" s="33"/>
      <c r="AA128" s="36"/>
      <c r="AB128" s="33"/>
      <c r="AC128" s="21"/>
      <c r="AD128" s="6"/>
      <c r="AE128" s="6"/>
      <c r="AH128" s="6"/>
      <c r="AI128" s="6"/>
      <c r="AJ128" s="17"/>
      <c r="AV128" s="21"/>
    </row>
    <row r="129" spans="1:48" hidden="1" outlineLevel="1" x14ac:dyDescent="0.2">
      <c r="A129" s="13" t="s">
        <v>453</v>
      </c>
      <c r="B129" s="13" t="str">
        <f>VLOOKUP(A129,Notes!$A$12:$B$206,2,0)</f>
        <v>Structural metal products</v>
      </c>
      <c r="C129" s="24">
        <f>SUM('SAM and Preps'!FS129:GG129)</f>
        <v>0</v>
      </c>
      <c r="D129" s="24">
        <f>'SAM and Preps'!GH129</f>
        <v>0</v>
      </c>
      <c r="E129" s="24">
        <f>'SAM and Preps'!GM129</f>
        <v>2231.1128999548528</v>
      </c>
      <c r="F129" s="24">
        <f>'SAM and Preps'!GO129</f>
        <v>7458.1284729673316</v>
      </c>
      <c r="G129" s="24">
        <v>9757.0960440971867</v>
      </c>
      <c r="H129" s="25">
        <f>SUM('SAM and Preps'!DT$175:DT$179)</f>
        <v>0</v>
      </c>
      <c r="I129" s="24">
        <f>IFERROR(VLOOKUP($A129,Employment!$A$5:$F$66,3,0),0)</f>
        <v>0</v>
      </c>
      <c r="J129" s="24">
        <f>IFERROR(VLOOKUP($A129,Employment!$A$5:$F$66,4,0),0)</f>
        <v>0</v>
      </c>
      <c r="K129" s="24">
        <f>IFERROR(VLOOKUP($A129,Employment!$A$5:$F$66,5,0),0)</f>
        <v>0</v>
      </c>
      <c r="L129" s="24">
        <f>IFERROR(VLOOKUP($A129,Employment!$A$5:$F$66,6,0),0)</f>
        <v>0</v>
      </c>
      <c r="M129" s="24">
        <f t="shared" si="45"/>
        <v>0</v>
      </c>
      <c r="N129" s="25">
        <v>50537.283902945928</v>
      </c>
      <c r="O129" s="26">
        <v>0</v>
      </c>
      <c r="P129" s="27">
        <f ca="1"/>
        <v>-2145.6637691178667</v>
      </c>
      <c r="Q129" s="28">
        <f ca="1"/>
        <v>-14298.784699125697</v>
      </c>
      <c r="R129" s="28">
        <v>0</v>
      </c>
      <c r="S129" s="28"/>
      <c r="T129" s="35" t="e">
        <f ca="1"/>
        <v>#DIV/0!</v>
      </c>
      <c r="U129" s="30">
        <f ca="1"/>
        <v>-28.293536167447638</v>
      </c>
      <c r="V129" s="31">
        <v>0</v>
      </c>
      <c r="W129" s="32">
        <f ca="1"/>
        <v>-28.293536167447638</v>
      </c>
      <c r="X129" s="32"/>
      <c r="Y129" s="28">
        <f t="shared" ca="1" si="44"/>
        <v>-12153.12093000783</v>
      </c>
      <c r="Z129" s="33"/>
      <c r="AA129" s="36"/>
      <c r="AB129" s="33"/>
      <c r="AC129" s="21"/>
      <c r="AD129" s="6"/>
      <c r="AE129" s="6"/>
      <c r="AH129" s="6"/>
      <c r="AI129" s="6"/>
      <c r="AJ129" s="17"/>
      <c r="AV129" s="21"/>
    </row>
    <row r="130" spans="1:48" hidden="1" outlineLevel="1" x14ac:dyDescent="0.2">
      <c r="A130" s="13" t="s">
        <v>454</v>
      </c>
      <c r="B130" s="13" t="str">
        <f>VLOOKUP(A130,Notes!$A$12:$B$206,2,0)</f>
        <v>Tanks, reservoirs</v>
      </c>
      <c r="C130" s="24">
        <f>SUM('SAM and Preps'!FS130:GG130)</f>
        <v>0</v>
      </c>
      <c r="D130" s="24">
        <f>'SAM and Preps'!GH130</f>
        <v>0</v>
      </c>
      <c r="E130" s="24">
        <f>'SAM and Preps'!GM130</f>
        <v>1163.2178214056119</v>
      </c>
      <c r="F130" s="24">
        <f>'SAM and Preps'!GO130</f>
        <v>468.2004225145879</v>
      </c>
      <c r="G130" s="24">
        <v>1770.0483952800753</v>
      </c>
      <c r="H130" s="25">
        <f>SUM('SAM and Preps'!DU$175:DU$179)</f>
        <v>0</v>
      </c>
      <c r="I130" s="24">
        <f>IFERROR(VLOOKUP($A130,Employment!$A$5:$F$66,3,0),0)</f>
        <v>0</v>
      </c>
      <c r="J130" s="24">
        <f>IFERROR(VLOOKUP($A130,Employment!$A$5:$F$66,4,0),0)</f>
        <v>0</v>
      </c>
      <c r="K130" s="24">
        <f>IFERROR(VLOOKUP($A130,Employment!$A$5:$F$66,5,0),0)</f>
        <v>0</v>
      </c>
      <c r="L130" s="24">
        <f>IFERROR(VLOOKUP($A130,Employment!$A$5:$F$66,6,0),0)</f>
        <v>0</v>
      </c>
      <c r="M130" s="24">
        <f t="shared" si="45"/>
        <v>0</v>
      </c>
      <c r="N130" s="25">
        <v>10008.334557223723</v>
      </c>
      <c r="O130" s="26">
        <v>0</v>
      </c>
      <c r="P130" s="27">
        <f ca="1"/>
        <v>-503.03449175864603</v>
      </c>
      <c r="Q130" s="28">
        <f ca="1"/>
        <v>-2027.2270480267939</v>
      </c>
      <c r="R130" s="28">
        <v>0</v>
      </c>
      <c r="S130" s="28"/>
      <c r="T130" s="35" t="e">
        <f ca="1"/>
        <v>#DIV/0!</v>
      </c>
      <c r="U130" s="30">
        <f ca="1"/>
        <v>-20.255388510804735</v>
      </c>
      <c r="V130" s="31">
        <v>0</v>
      </c>
      <c r="W130" s="32">
        <f ca="1"/>
        <v>-20.255388510804735</v>
      </c>
      <c r="X130" s="32"/>
      <c r="Y130" s="28">
        <f t="shared" ca="1" si="44"/>
        <v>-1524.1925562681479</v>
      </c>
      <c r="Z130" s="33"/>
      <c r="AA130" s="36"/>
      <c r="AB130" s="33"/>
      <c r="AC130" s="21"/>
      <c r="AD130" s="6"/>
      <c r="AE130" s="6"/>
      <c r="AH130" s="6"/>
      <c r="AI130" s="6"/>
      <c r="AJ130" s="17"/>
      <c r="AV130" s="21"/>
    </row>
    <row r="131" spans="1:48" hidden="1" outlineLevel="1" x14ac:dyDescent="0.2">
      <c r="A131" s="13" t="s">
        <v>455</v>
      </c>
      <c r="B131" s="13" t="str">
        <f>VLOOKUP(A131,Notes!$A$12:$B$206,2,0)</f>
        <v xml:space="preserve">Other fabricated metal </v>
      </c>
      <c r="C131" s="24">
        <f>SUM('SAM and Preps'!FS131:GG131)</f>
        <v>5154.6380363886938</v>
      </c>
      <c r="D131" s="24">
        <f>'SAM and Preps'!GH131</f>
        <v>0</v>
      </c>
      <c r="E131" s="24">
        <f>'SAM and Preps'!GM131</f>
        <v>74.735805087617678</v>
      </c>
      <c r="F131" s="24">
        <f>'SAM and Preps'!GO131</f>
        <v>12807.346617913918</v>
      </c>
      <c r="G131" s="24">
        <v>18022.392432374487</v>
      </c>
      <c r="H131" s="25">
        <f>SUM('SAM and Preps'!DV$175:DV$179)</f>
        <v>0</v>
      </c>
      <c r="I131" s="24">
        <f>IFERROR(VLOOKUP($A131,Employment!$A$5:$F$66,3,0),0)</f>
        <v>0</v>
      </c>
      <c r="J131" s="24">
        <f>IFERROR(VLOOKUP($A131,Employment!$A$5:$F$66,4,0),0)</f>
        <v>0</v>
      </c>
      <c r="K131" s="24">
        <f>IFERROR(VLOOKUP($A131,Employment!$A$5:$F$66,5,0),0)</f>
        <v>0</v>
      </c>
      <c r="L131" s="24">
        <f>IFERROR(VLOOKUP($A131,Employment!$A$5:$F$66,6,0),0)</f>
        <v>0</v>
      </c>
      <c r="M131" s="24">
        <f t="shared" si="45"/>
        <v>0</v>
      </c>
      <c r="N131" s="25">
        <v>84475.043216879538</v>
      </c>
      <c r="O131" s="26">
        <v>0</v>
      </c>
      <c r="P131" s="27">
        <f ca="1"/>
        <v>-5038.4122501601114</v>
      </c>
      <c r="Q131" s="28">
        <f ca="1"/>
        <v>-18755.770927672791</v>
      </c>
      <c r="R131" s="28">
        <v>0</v>
      </c>
      <c r="S131" s="28"/>
      <c r="T131" s="35" t="e">
        <f ca="1"/>
        <v>#DIV/0!</v>
      </c>
      <c r="U131" s="30">
        <f ca="1"/>
        <v>-22.202736114049209</v>
      </c>
      <c r="V131" s="31">
        <v>0</v>
      </c>
      <c r="W131" s="32">
        <f ca="1"/>
        <v>-22.202736114049209</v>
      </c>
      <c r="X131" s="32"/>
      <c r="Y131" s="28">
        <f t="shared" ca="1" si="44"/>
        <v>-13717.358677512679</v>
      </c>
      <c r="Z131" s="33"/>
      <c r="AA131" s="36"/>
      <c r="AB131" s="33"/>
      <c r="AC131" s="21"/>
      <c r="AD131" s="6"/>
      <c r="AE131" s="6"/>
      <c r="AH131" s="6"/>
      <c r="AI131" s="6"/>
      <c r="AJ131" s="17"/>
      <c r="AV131" s="21"/>
    </row>
    <row r="132" spans="1:48" hidden="1" outlineLevel="1" x14ac:dyDescent="0.2">
      <c r="A132" s="13" t="s">
        <v>456</v>
      </c>
      <c r="B132" s="13" t="str">
        <f>VLOOKUP(A132,Notes!$A$12:$B$206,2,0)</f>
        <v>Engines, turbines</v>
      </c>
      <c r="C132" s="24">
        <f>SUM('SAM and Preps'!FS132:GG132)</f>
        <v>0</v>
      </c>
      <c r="D132" s="24">
        <f>'SAM and Preps'!GH132</f>
        <v>0</v>
      </c>
      <c r="E132" s="24">
        <f>'SAM and Preps'!GM132</f>
        <v>19021.258725817421</v>
      </c>
      <c r="F132" s="24">
        <f>'SAM and Preps'!GO132</f>
        <v>9450.8778594501418</v>
      </c>
      <c r="G132" s="24">
        <v>21204.919522751632</v>
      </c>
      <c r="H132" s="25">
        <f>SUM('SAM and Preps'!DW$175:DW$179)</f>
        <v>0</v>
      </c>
      <c r="I132" s="24">
        <f>IFERROR(VLOOKUP($A132,Employment!$A$5:$F$66,3,0),0)</f>
        <v>0</v>
      </c>
      <c r="J132" s="24">
        <f>IFERROR(VLOOKUP($A132,Employment!$A$5:$F$66,4,0),0)</f>
        <v>0</v>
      </c>
      <c r="K132" s="24">
        <f>IFERROR(VLOOKUP($A132,Employment!$A$5:$F$66,5,0),0)</f>
        <v>0</v>
      </c>
      <c r="L132" s="24">
        <f>IFERROR(VLOOKUP($A132,Employment!$A$5:$F$66,6,0),0)</f>
        <v>0</v>
      </c>
      <c r="M132" s="24">
        <f t="shared" si="45"/>
        <v>0</v>
      </c>
      <c r="N132" s="25">
        <v>22203.026640408076</v>
      </c>
      <c r="O132" s="26">
        <v>0</v>
      </c>
      <c r="P132" s="27">
        <f ca="1"/>
        <v>-8548.8111559952958</v>
      </c>
      <c r="Q132" s="28">
        <f ca="1"/>
        <v>-8763.6512410348842</v>
      </c>
      <c r="R132" s="28">
        <v>0</v>
      </c>
      <c r="S132" s="28"/>
      <c r="T132" s="35" t="e">
        <f ca="1"/>
        <v>#DIV/0!</v>
      </c>
      <c r="U132" s="30">
        <f ca="1"/>
        <v>-39.470525271025906</v>
      </c>
      <c r="V132" s="31">
        <v>0</v>
      </c>
      <c r="W132" s="32">
        <f ca="1"/>
        <v>-39.470525271025906</v>
      </c>
      <c r="X132" s="32"/>
      <c r="Y132" s="28">
        <f t="shared" ca="1" si="44"/>
        <v>-214.8400850395883</v>
      </c>
      <c r="Z132" s="33"/>
      <c r="AA132" s="36"/>
      <c r="AB132" s="33"/>
      <c r="AC132" s="21"/>
      <c r="AJ132" s="17"/>
      <c r="AV132" s="21"/>
    </row>
    <row r="133" spans="1:48" hidden="1" outlineLevel="1" x14ac:dyDescent="0.2">
      <c r="A133" s="13" t="s">
        <v>457</v>
      </c>
      <c r="B133" s="13" t="str">
        <f>VLOOKUP(A133,Notes!$A$12:$B$206,2,0)</f>
        <v>Pumps, compressors</v>
      </c>
      <c r="C133" s="24">
        <f>SUM('SAM and Preps'!FS133:GG133)</f>
        <v>413.78358163040878</v>
      </c>
      <c r="D133" s="24">
        <f>'SAM and Preps'!GH133</f>
        <v>0</v>
      </c>
      <c r="E133" s="24">
        <f>'SAM and Preps'!GM133</f>
        <v>11847.009182061998</v>
      </c>
      <c r="F133" s="24">
        <f>'SAM and Preps'!GO133</f>
        <v>4719.0899529487451</v>
      </c>
      <c r="G133" s="24">
        <v>17037.723927693987</v>
      </c>
      <c r="H133" s="25">
        <f>SUM('SAM and Preps'!DX$175:DX$179)</f>
        <v>0</v>
      </c>
      <c r="I133" s="24">
        <f>IFERROR(VLOOKUP($A133,Employment!$A$5:$F$66,3,0),0)</f>
        <v>0</v>
      </c>
      <c r="J133" s="24">
        <f>IFERROR(VLOOKUP($A133,Employment!$A$5:$F$66,4,0),0)</f>
        <v>0</v>
      </c>
      <c r="K133" s="24">
        <f>IFERROR(VLOOKUP($A133,Employment!$A$5:$F$66,5,0),0)</f>
        <v>0</v>
      </c>
      <c r="L133" s="24">
        <f>IFERROR(VLOOKUP($A133,Employment!$A$5:$F$66,6,0),0)</f>
        <v>0</v>
      </c>
      <c r="M133" s="24">
        <f t="shared" si="45"/>
        <v>0</v>
      </c>
      <c r="N133" s="25">
        <v>26702.701909743511</v>
      </c>
      <c r="O133" s="26">
        <v>0</v>
      </c>
      <c r="P133" s="27">
        <f ca="1"/>
        <v>-5331.5958774290575</v>
      </c>
      <c r="Q133" s="28">
        <f ca="1"/>
        <v>-6817.1509243204973</v>
      </c>
      <c r="R133" s="28">
        <v>0</v>
      </c>
      <c r="S133" s="28"/>
      <c r="T133" s="35" t="e">
        <f ca="1"/>
        <v>#DIV/0!</v>
      </c>
      <c r="U133" s="30">
        <f ca="1"/>
        <v>-25.529816972689932</v>
      </c>
      <c r="V133" s="31">
        <v>0</v>
      </c>
      <c r="W133" s="32">
        <f ca="1"/>
        <v>-25.529816972689932</v>
      </c>
      <c r="X133" s="32"/>
      <c r="Y133" s="28">
        <f t="shared" ca="1" si="44"/>
        <v>-1485.5550468914398</v>
      </c>
      <c r="Z133" s="33"/>
      <c r="AA133" s="36"/>
      <c r="AB133" s="33"/>
      <c r="AC133" s="21"/>
      <c r="AJ133" s="17"/>
      <c r="AV133" s="21"/>
    </row>
    <row r="134" spans="1:48" hidden="1" outlineLevel="1" x14ac:dyDescent="0.2">
      <c r="A134" s="13" t="s">
        <v>458</v>
      </c>
      <c r="B134" s="13" t="str">
        <f>VLOOKUP(A134,Notes!$A$12:$B$206,2,0)</f>
        <v>Bearings, gears</v>
      </c>
      <c r="C134" s="24">
        <f>SUM('SAM and Preps'!FS134:GG134)</f>
        <v>0</v>
      </c>
      <c r="D134" s="24">
        <f>'SAM and Preps'!GH134</f>
        <v>0</v>
      </c>
      <c r="E134" s="24">
        <f>'SAM and Preps'!GM134</f>
        <v>2247.7351682334079</v>
      </c>
      <c r="F134" s="24">
        <f>'SAM and Preps'!GO134</f>
        <v>5123.173527336091</v>
      </c>
      <c r="G134" s="24">
        <v>7379.6245100888373</v>
      </c>
      <c r="H134" s="25">
        <f>SUM('SAM and Preps'!DY$175:DY$179)</f>
        <v>0</v>
      </c>
      <c r="I134" s="24">
        <f>IFERROR(VLOOKUP($A134,Employment!$A$5:$F$66,3,0),0)</f>
        <v>0</v>
      </c>
      <c r="J134" s="24">
        <f>IFERROR(VLOOKUP($A134,Employment!$A$5:$F$66,4,0),0)</f>
        <v>0</v>
      </c>
      <c r="K134" s="24">
        <f>IFERROR(VLOOKUP($A134,Employment!$A$5:$F$66,5,0),0)</f>
        <v>0</v>
      </c>
      <c r="L134" s="24">
        <f>IFERROR(VLOOKUP($A134,Employment!$A$5:$F$66,6,0),0)</f>
        <v>0</v>
      </c>
      <c r="M134" s="24">
        <f t="shared" si="45"/>
        <v>0</v>
      </c>
      <c r="N134" s="25">
        <v>14521.061396237146</v>
      </c>
      <c r="O134" s="26">
        <v>0</v>
      </c>
      <c r="P134" s="27">
        <f ca="1"/>
        <v>-1731.355895484523</v>
      </c>
      <c r="Q134" s="28">
        <f ca="1"/>
        <v>-3210.8957282535089</v>
      </c>
      <c r="R134" s="28">
        <v>0</v>
      </c>
      <c r="S134" s="28"/>
      <c r="T134" s="35" t="e">
        <f ca="1"/>
        <v>#DIV/0!</v>
      </c>
      <c r="U134" s="30">
        <f ca="1"/>
        <v>-22.111990581387879</v>
      </c>
      <c r="V134" s="31">
        <v>0</v>
      </c>
      <c r="W134" s="32">
        <f ca="1"/>
        <v>-22.111990581387879</v>
      </c>
      <c r="X134" s="32"/>
      <c r="Y134" s="28">
        <f t="shared" ref="Y134:Y180" ca="1" si="46">Q134-P134</f>
        <v>-1479.5398327689859</v>
      </c>
      <c r="Z134" s="33"/>
      <c r="AA134" s="36"/>
      <c r="AB134" s="33"/>
      <c r="AC134" s="21"/>
      <c r="AJ134" s="17"/>
      <c r="AV134" s="21"/>
    </row>
    <row r="135" spans="1:48" hidden="1" outlineLevel="1" x14ac:dyDescent="0.2">
      <c r="A135" s="13" t="s">
        <v>459</v>
      </c>
      <c r="B135" s="13" t="str">
        <f>VLOOKUP(A135,Notes!$A$12:$B$206,2,0)</f>
        <v>Lifting equipment</v>
      </c>
      <c r="C135" s="24">
        <f>SUM('SAM and Preps'!FS135:GG135)</f>
        <v>0</v>
      </c>
      <c r="D135" s="24">
        <f>'SAM and Preps'!GH135</f>
        <v>0</v>
      </c>
      <c r="E135" s="24">
        <f>'SAM and Preps'!GM135</f>
        <v>4016.5415568887265</v>
      </c>
      <c r="F135" s="24">
        <f>'SAM and Preps'!GO135</f>
        <v>3272.8559682847963</v>
      </c>
      <c r="G135" s="24">
        <v>7489.3629563932682</v>
      </c>
      <c r="H135" s="25">
        <f>SUM('SAM and Preps'!DZ$175:DZ$179)</f>
        <v>0</v>
      </c>
      <c r="I135" s="24">
        <f>IFERROR(VLOOKUP($A135,Employment!$A$5:$F$66,3,0),0)</f>
        <v>0</v>
      </c>
      <c r="J135" s="24">
        <f>IFERROR(VLOOKUP($A135,Employment!$A$5:$F$66,4,0),0)</f>
        <v>0</v>
      </c>
      <c r="K135" s="24">
        <f>IFERROR(VLOOKUP($A135,Employment!$A$5:$F$66,5,0),0)</f>
        <v>0</v>
      </c>
      <c r="L135" s="24">
        <f>IFERROR(VLOOKUP($A135,Employment!$A$5:$F$66,6,0),0)</f>
        <v>0</v>
      </c>
      <c r="M135" s="24">
        <f t="shared" si="45"/>
        <v>0</v>
      </c>
      <c r="N135" s="25">
        <v>16566.84997703306</v>
      </c>
      <c r="O135" s="26">
        <v>0</v>
      </c>
      <c r="P135" s="27">
        <f ca="1"/>
        <v>-2035.0690347712048</v>
      </c>
      <c r="Q135" s="28">
        <f ca="1"/>
        <v>-3763.5494645835574</v>
      </c>
      <c r="R135" s="28">
        <v>0</v>
      </c>
      <c r="S135" s="28"/>
      <c r="T135" s="35" t="e">
        <f ca="1"/>
        <v>#DIV/0!</v>
      </c>
      <c r="U135" s="30">
        <f ca="1"/>
        <v>-22.71735103414975</v>
      </c>
      <c r="V135" s="31">
        <v>0</v>
      </c>
      <c r="W135" s="32">
        <f ca="1"/>
        <v>-22.71735103414975</v>
      </c>
      <c r="X135" s="32"/>
      <c r="Y135" s="28">
        <f t="shared" ca="1" si="46"/>
        <v>-1728.4804298123527</v>
      </c>
      <c r="Z135" s="33"/>
      <c r="AA135" s="36"/>
      <c r="AB135" s="33"/>
      <c r="AC135" s="21"/>
      <c r="AJ135" s="17"/>
      <c r="AV135" s="21"/>
    </row>
    <row r="136" spans="1:48" hidden="1" outlineLevel="1" x14ac:dyDescent="0.2">
      <c r="A136" s="13" t="s">
        <v>460</v>
      </c>
      <c r="B136" s="13" t="str">
        <f>VLOOKUP(A136,Notes!$A$12:$B$206,2,0)</f>
        <v>General machinery</v>
      </c>
      <c r="C136" s="24">
        <f>SUM('SAM and Preps'!FS136:GG136)</f>
        <v>414.87231771558015</v>
      </c>
      <c r="D136" s="24">
        <f>'SAM and Preps'!GH136</f>
        <v>0</v>
      </c>
      <c r="E136" s="24">
        <f>'SAM and Preps'!GM136</f>
        <v>12977.688294371559</v>
      </c>
      <c r="F136" s="24">
        <f>'SAM and Preps'!GO136</f>
        <v>17737.823473910456</v>
      </c>
      <c r="G136" s="24">
        <v>31143.420622283091</v>
      </c>
      <c r="H136" s="25">
        <f>SUM('SAM and Preps'!EA$175:EA$179)</f>
        <v>0</v>
      </c>
      <c r="I136" s="24">
        <f>IFERROR(VLOOKUP($A136,Employment!$A$5:$F$66,3,0),0)</f>
        <v>0</v>
      </c>
      <c r="J136" s="24">
        <f>IFERROR(VLOOKUP($A136,Employment!$A$5:$F$66,4,0),0)</f>
        <v>0</v>
      </c>
      <c r="K136" s="24">
        <f>IFERROR(VLOOKUP($A136,Employment!$A$5:$F$66,5,0),0)</f>
        <v>0</v>
      </c>
      <c r="L136" s="24">
        <f>IFERROR(VLOOKUP($A136,Employment!$A$5:$F$66,6,0),0)</f>
        <v>0</v>
      </c>
      <c r="M136" s="24">
        <f t="shared" ref="M136:M180" si="47">SUM(I136:L136)</f>
        <v>0</v>
      </c>
      <c r="N136" s="25">
        <v>39840.269394808085</v>
      </c>
      <c r="O136" s="26">
        <v>0</v>
      </c>
      <c r="P136" s="27">
        <f ca="1"/>
        <v>-8082.5839780783226</v>
      </c>
      <c r="Q136" s="28">
        <f ca="1"/>
        <v>-9919.2191375190268</v>
      </c>
      <c r="R136" s="28">
        <v>0</v>
      </c>
      <c r="S136" s="28"/>
      <c r="T136" s="35" t="e">
        <f ca="1"/>
        <v>#DIV/0!</v>
      </c>
      <c r="U136" s="30">
        <f ca="1"/>
        <v>-24.897470042739425</v>
      </c>
      <c r="V136" s="31">
        <v>0</v>
      </c>
      <c r="W136" s="32">
        <f ca="1"/>
        <v>-24.897470042739425</v>
      </c>
      <c r="X136" s="32"/>
      <c r="Y136" s="28">
        <f t="shared" ca="1" si="46"/>
        <v>-1836.6351594407042</v>
      </c>
      <c r="Z136" s="33"/>
      <c r="AA136" s="36"/>
      <c r="AB136" s="33"/>
      <c r="AC136" s="21"/>
      <c r="AJ136" s="17"/>
      <c r="AV136" s="21"/>
    </row>
    <row r="137" spans="1:48" hidden="1" outlineLevel="1" x14ac:dyDescent="0.2">
      <c r="A137" s="13" t="s">
        <v>461</v>
      </c>
      <c r="B137" s="13" t="str">
        <f>VLOOKUP(A137,Notes!$A$12:$B$206,2,0)</f>
        <v>Special machinery</v>
      </c>
      <c r="C137" s="24">
        <f>SUM('SAM and Preps'!FS137:GG137)</f>
        <v>1009.9321729421947</v>
      </c>
      <c r="D137" s="24">
        <f>'SAM and Preps'!GH137</f>
        <v>0</v>
      </c>
      <c r="E137" s="24">
        <f>'SAM and Preps'!GM137</f>
        <v>84311.532812867707</v>
      </c>
      <c r="F137" s="24">
        <f>'SAM and Preps'!GO137</f>
        <v>8721.3091634990196</v>
      </c>
      <c r="G137" s="24">
        <v>94053.922825331043</v>
      </c>
      <c r="H137" s="25">
        <f>SUM('SAM and Preps'!EB$175:EB$179)</f>
        <v>0</v>
      </c>
      <c r="I137" s="24">
        <f>IFERROR(VLOOKUP($A137,Employment!$A$5:$F$66,3,0),0)</f>
        <v>0</v>
      </c>
      <c r="J137" s="24">
        <f>IFERROR(VLOOKUP($A137,Employment!$A$5:$F$66,4,0),0)</f>
        <v>0</v>
      </c>
      <c r="K137" s="24">
        <f>IFERROR(VLOOKUP($A137,Employment!$A$5:$F$66,5,0),0)</f>
        <v>0</v>
      </c>
      <c r="L137" s="24">
        <f>IFERROR(VLOOKUP($A137,Employment!$A$5:$F$66,6,0),0)</f>
        <v>0</v>
      </c>
      <c r="M137" s="24">
        <f t="shared" si="47"/>
        <v>0</v>
      </c>
      <c r="N137" s="25">
        <v>129122.73465730433</v>
      </c>
      <c r="O137" s="26">
        <v>0</v>
      </c>
      <c r="P137" s="27">
        <f ca="1"/>
        <v>-32452.201852856848</v>
      </c>
      <c r="Q137" s="28">
        <f ca="1"/>
        <v>-38068.676224632181</v>
      </c>
      <c r="R137" s="28">
        <v>0</v>
      </c>
      <c r="S137" s="28"/>
      <c r="T137" s="35" t="e">
        <f ca="1"/>
        <v>#DIV/0!</v>
      </c>
      <c r="U137" s="30">
        <f ca="1"/>
        <v>-29.482551098121956</v>
      </c>
      <c r="V137" s="31">
        <v>0</v>
      </c>
      <c r="W137" s="32">
        <f ca="1"/>
        <v>-29.482551098121956</v>
      </c>
      <c r="X137" s="32"/>
      <c r="Y137" s="28">
        <f t="shared" ca="1" si="46"/>
        <v>-5616.4743717753336</v>
      </c>
      <c r="Z137" s="33"/>
      <c r="AA137" s="36"/>
      <c r="AB137" s="33"/>
      <c r="AC137" s="21"/>
      <c r="AJ137" s="17"/>
      <c r="AV137" s="21"/>
    </row>
    <row r="138" spans="1:48" hidden="1" outlineLevel="1" x14ac:dyDescent="0.2">
      <c r="A138" s="13" t="s">
        <v>462</v>
      </c>
      <c r="B138" s="13" t="str">
        <f>VLOOKUP(A138,Notes!$A$12:$B$206,2,0)</f>
        <v>Domestic appliances</v>
      </c>
      <c r="C138" s="24">
        <f>SUM('SAM and Preps'!FS138:GG138)</f>
        <v>10589.371254685149</v>
      </c>
      <c r="D138" s="24">
        <f>'SAM and Preps'!GH138</f>
        <v>0</v>
      </c>
      <c r="E138" s="24">
        <f>'SAM and Preps'!GM138</f>
        <v>4839.784617481343</v>
      </c>
      <c r="F138" s="24">
        <f>'SAM and Preps'!GO138</f>
        <v>1655.1988442479969</v>
      </c>
      <c r="G138" s="24">
        <v>17071.196889701583</v>
      </c>
      <c r="H138" s="25">
        <f>SUM('SAM and Preps'!EC$175:EC$179)</f>
        <v>0</v>
      </c>
      <c r="I138" s="24">
        <f>IFERROR(VLOOKUP($A138,Employment!$A$5:$F$66,3,0),0)</f>
        <v>0</v>
      </c>
      <c r="J138" s="24">
        <f>IFERROR(VLOOKUP($A138,Employment!$A$5:$F$66,4,0),0)</f>
        <v>0</v>
      </c>
      <c r="K138" s="24">
        <f>IFERROR(VLOOKUP($A138,Employment!$A$5:$F$66,5,0),0)</f>
        <v>0</v>
      </c>
      <c r="L138" s="24">
        <f>IFERROR(VLOOKUP($A138,Employment!$A$5:$F$66,6,0),0)</f>
        <v>0</v>
      </c>
      <c r="M138" s="24">
        <f t="shared" si="47"/>
        <v>0</v>
      </c>
      <c r="N138" s="25">
        <v>20964.210068887114</v>
      </c>
      <c r="O138" s="26">
        <v>0</v>
      </c>
      <c r="P138" s="27">
        <f ca="1"/>
        <v>-6487.794181225685</v>
      </c>
      <c r="Q138" s="28">
        <f ca="1"/>
        <v>-7320.3360907289089</v>
      </c>
      <c r="R138" s="28">
        <v>0</v>
      </c>
      <c r="S138" s="28"/>
      <c r="T138" s="35" t="e">
        <f ca="1"/>
        <v>#DIV/0!</v>
      </c>
      <c r="U138" s="30">
        <f ca="1"/>
        <v>-34.918253855855916</v>
      </c>
      <c r="V138" s="31">
        <v>0</v>
      </c>
      <c r="W138" s="32">
        <f ca="1"/>
        <v>-34.918253855855916</v>
      </c>
      <c r="X138" s="32"/>
      <c r="Y138" s="28">
        <f t="shared" ca="1" si="46"/>
        <v>-832.54190950322391</v>
      </c>
      <c r="Z138" s="33"/>
      <c r="AA138" s="36"/>
      <c r="AB138" s="33"/>
      <c r="AC138" s="21"/>
      <c r="AJ138" s="17"/>
      <c r="AV138" s="21"/>
    </row>
    <row r="139" spans="1:48" hidden="1" outlineLevel="1" x14ac:dyDescent="0.2">
      <c r="A139" s="13" t="s">
        <v>463</v>
      </c>
      <c r="B139" s="13" t="str">
        <f>VLOOKUP(A139,Notes!$A$12:$B$206,2,0)</f>
        <v>Office machinery</v>
      </c>
      <c r="C139" s="24">
        <f>SUM('SAM and Preps'!FS139:GG139)</f>
        <v>6319.2105696311792</v>
      </c>
      <c r="D139" s="24">
        <f>'SAM and Preps'!GH139</f>
        <v>0</v>
      </c>
      <c r="E139" s="24">
        <f>'SAM and Preps'!GM139</f>
        <v>35948.848584368432</v>
      </c>
      <c r="F139" s="24">
        <f>'SAM and Preps'!GO139</f>
        <v>4728.0958290197859</v>
      </c>
      <c r="G139" s="24">
        <v>32017.215220894668</v>
      </c>
      <c r="H139" s="25">
        <f>SUM('SAM and Preps'!ED$175:ED$179)</f>
        <v>0</v>
      </c>
      <c r="I139" s="24">
        <f>IFERROR(VLOOKUP($A139,Employment!$A$5:$F$66,3,0),0)</f>
        <v>0</v>
      </c>
      <c r="J139" s="24">
        <f>IFERROR(VLOOKUP($A139,Employment!$A$5:$F$66,4,0),0)</f>
        <v>0</v>
      </c>
      <c r="K139" s="24">
        <f>IFERROR(VLOOKUP($A139,Employment!$A$5:$F$66,5,0),0)</f>
        <v>0</v>
      </c>
      <c r="L139" s="24">
        <f>IFERROR(VLOOKUP($A139,Employment!$A$5:$F$66,6,0),0)</f>
        <v>0</v>
      </c>
      <c r="M139" s="24">
        <f t="shared" si="47"/>
        <v>0</v>
      </c>
      <c r="N139" s="25">
        <v>41819.827179430424</v>
      </c>
      <c r="O139" s="26">
        <v>0</v>
      </c>
      <c r="P139" s="27">
        <f ca="1"/>
        <v>-17110.228288652568</v>
      </c>
      <c r="Q139" s="28">
        <f ca="1"/>
        <v>-18536.941964083569</v>
      </c>
      <c r="R139" s="28">
        <v>0</v>
      </c>
      <c r="S139" s="28"/>
      <c r="T139" s="35" t="e">
        <f ca="1"/>
        <v>#DIV/0!</v>
      </c>
      <c r="U139" s="30">
        <f ca="1"/>
        <v>-44.325725892050514</v>
      </c>
      <c r="V139" s="31">
        <v>0</v>
      </c>
      <c r="W139" s="32">
        <f ca="1"/>
        <v>-44.325725892050514</v>
      </c>
      <c r="X139" s="32"/>
      <c r="Y139" s="28">
        <f t="shared" ca="1" si="46"/>
        <v>-1426.7136754310013</v>
      </c>
      <c r="Z139" s="33"/>
      <c r="AA139" s="36"/>
      <c r="AB139" s="33"/>
      <c r="AC139" s="21"/>
      <c r="AJ139" s="17"/>
      <c r="AV139" s="21"/>
    </row>
    <row r="140" spans="1:48" hidden="1" outlineLevel="1" x14ac:dyDescent="0.2">
      <c r="A140" s="13" t="s">
        <v>464</v>
      </c>
      <c r="B140" s="13" t="str">
        <f>VLOOKUP(A140,Notes!$A$12:$B$206,2,0)</f>
        <v>Electrical machinery</v>
      </c>
      <c r="C140" s="24">
        <f>SUM('SAM and Preps'!FS140:GG140)</f>
        <v>2507.99964971905</v>
      </c>
      <c r="D140" s="24">
        <f>'SAM and Preps'!GH140</f>
        <v>0</v>
      </c>
      <c r="E140" s="24">
        <f>'SAM and Preps'!GM140</f>
        <v>40438.311034789549</v>
      </c>
      <c r="F140" s="24">
        <f>'SAM and Preps'!GO140</f>
        <v>15344.519778023594</v>
      </c>
      <c r="G140" s="24">
        <v>58558.247285433958</v>
      </c>
      <c r="H140" s="25">
        <f>SUM('SAM and Preps'!EE$175:EE$179)</f>
        <v>0</v>
      </c>
      <c r="I140" s="24">
        <f>IFERROR(VLOOKUP($A140,Employment!$A$5:$F$66,3,0),0)</f>
        <v>0</v>
      </c>
      <c r="J140" s="24">
        <f>IFERROR(VLOOKUP($A140,Employment!$A$5:$F$66,4,0),0)</f>
        <v>0</v>
      </c>
      <c r="K140" s="24">
        <f>IFERROR(VLOOKUP($A140,Employment!$A$5:$F$66,5,0),0)</f>
        <v>0</v>
      </c>
      <c r="L140" s="24">
        <f>IFERROR(VLOOKUP($A140,Employment!$A$5:$F$66,6,0),0)</f>
        <v>0</v>
      </c>
      <c r="M140" s="24">
        <f t="shared" si="47"/>
        <v>0</v>
      </c>
      <c r="N140" s="25">
        <v>115367.59220536525</v>
      </c>
      <c r="O140" s="26">
        <v>0</v>
      </c>
      <c r="P140" s="27">
        <f ca="1"/>
        <v>-18636.505348670988</v>
      </c>
      <c r="Q140" s="28">
        <f ca="1"/>
        <v>-31247.805640016402</v>
      </c>
      <c r="R140" s="28">
        <v>0</v>
      </c>
      <c r="S140" s="28"/>
      <c r="T140" s="35" t="e">
        <f ca="1"/>
        <v>#DIV/0!</v>
      </c>
      <c r="U140" s="30">
        <f ca="1"/>
        <v>-27.085427582117124</v>
      </c>
      <c r="V140" s="31">
        <v>0</v>
      </c>
      <c r="W140" s="32">
        <f ca="1"/>
        <v>-27.085427582117124</v>
      </c>
      <c r="X140" s="32"/>
      <c r="Y140" s="28">
        <f t="shared" ca="1" si="46"/>
        <v>-12611.300291345415</v>
      </c>
      <c r="Z140" s="33"/>
      <c r="AA140" s="36"/>
      <c r="AB140" s="33"/>
      <c r="AC140" s="21"/>
      <c r="AJ140" s="17"/>
      <c r="AV140" s="21"/>
    </row>
    <row r="141" spans="1:48" hidden="1" outlineLevel="1" x14ac:dyDescent="0.2">
      <c r="A141" s="13" t="s">
        <v>70</v>
      </c>
      <c r="B141" s="13" t="str">
        <f>VLOOKUP(A141,Notes!$A$12:$B$206,2,0)</f>
        <v>Radio, television</v>
      </c>
      <c r="C141" s="24">
        <f>SUM('SAM and Preps'!FS141:GG141)</f>
        <v>6450.2007804909799</v>
      </c>
      <c r="D141" s="24">
        <f>'SAM and Preps'!GH141</f>
        <v>0</v>
      </c>
      <c r="E141" s="24">
        <f>'SAM and Preps'!GM141</f>
        <v>2868.6351807442065</v>
      </c>
      <c r="F141" s="24">
        <f>'SAM and Preps'!GO141</f>
        <v>5002.496826283701</v>
      </c>
      <c r="G141" s="24">
        <v>14317.841685995536</v>
      </c>
      <c r="H141" s="25">
        <f>SUM('SAM and Preps'!EF$175:EF$179)</f>
        <v>0</v>
      </c>
      <c r="I141" s="24">
        <f>IFERROR(VLOOKUP($A141,Employment!$A$5:$F$66,3,0),0)</f>
        <v>0</v>
      </c>
      <c r="J141" s="24">
        <f>IFERROR(VLOOKUP($A141,Employment!$A$5:$F$66,4,0),0)</f>
        <v>0</v>
      </c>
      <c r="K141" s="24">
        <f>IFERROR(VLOOKUP($A141,Employment!$A$5:$F$66,5,0),0)</f>
        <v>0</v>
      </c>
      <c r="L141" s="24">
        <f>IFERROR(VLOOKUP($A141,Employment!$A$5:$F$66,6,0),0)</f>
        <v>0</v>
      </c>
      <c r="M141" s="24">
        <f t="shared" si="47"/>
        <v>0</v>
      </c>
      <c r="N141" s="25">
        <v>111495.09533238443</v>
      </c>
      <c r="O141" s="26">
        <v>0</v>
      </c>
      <c r="P141" s="27">
        <f ca="1"/>
        <v>-4642.2424216051922</v>
      </c>
      <c r="Q141" s="28">
        <f ca="1"/>
        <v>-17066.669002199535</v>
      </c>
      <c r="R141" s="28">
        <v>0</v>
      </c>
      <c r="S141" s="28"/>
      <c r="T141" s="35" t="e">
        <f ca="1"/>
        <v>#DIV/0!</v>
      </c>
      <c r="U141" s="30">
        <f ca="1"/>
        <v>-15.307102927999756</v>
      </c>
      <c r="V141" s="31">
        <v>0</v>
      </c>
      <c r="W141" s="32">
        <f ca="1"/>
        <v>-15.307102927999756</v>
      </c>
      <c r="X141" s="32"/>
      <c r="Y141" s="28">
        <f t="shared" ca="1" si="46"/>
        <v>-12424.426580594343</v>
      </c>
      <c r="Z141" s="33"/>
      <c r="AA141" s="36"/>
      <c r="AB141" s="33"/>
      <c r="AC141" s="21"/>
      <c r="AJ141" s="17"/>
      <c r="AV141" s="21"/>
    </row>
    <row r="142" spans="1:48" hidden="1" outlineLevel="1" x14ac:dyDescent="0.2">
      <c r="A142" s="13" t="s">
        <v>465</v>
      </c>
      <c r="B142" s="13" t="str">
        <f>VLOOKUP(A142,Notes!$A$12:$B$206,2,0)</f>
        <v>Medical appliances</v>
      </c>
      <c r="C142" s="24">
        <f>SUM('SAM and Preps'!FS142:GG142)</f>
        <v>9297.4290531848455</v>
      </c>
      <c r="D142" s="24">
        <f>'SAM and Preps'!GH142</f>
        <v>0</v>
      </c>
      <c r="E142" s="24">
        <f>'SAM and Preps'!GM142</f>
        <v>27846.151039941229</v>
      </c>
      <c r="F142" s="24">
        <f>'SAM and Preps'!GO142</f>
        <v>4411.0683676072231</v>
      </c>
      <c r="G142" s="24">
        <v>41721.760700551858</v>
      </c>
      <c r="H142" s="25">
        <f>SUM('SAM and Preps'!EG$175:EG$179)</f>
        <v>0</v>
      </c>
      <c r="I142" s="24">
        <f>IFERROR(VLOOKUP($A142,Employment!$A$5:$F$66,3,0),0)</f>
        <v>0</v>
      </c>
      <c r="J142" s="24">
        <f>IFERROR(VLOOKUP($A142,Employment!$A$5:$F$66,4,0),0)</f>
        <v>0</v>
      </c>
      <c r="K142" s="24">
        <f>IFERROR(VLOOKUP($A142,Employment!$A$5:$F$66,5,0),0)</f>
        <v>0</v>
      </c>
      <c r="L142" s="24">
        <f>IFERROR(VLOOKUP($A142,Employment!$A$5:$F$66,6,0),0)</f>
        <v>0</v>
      </c>
      <c r="M142" s="24">
        <f t="shared" si="47"/>
        <v>0</v>
      </c>
      <c r="N142" s="25">
        <v>48771.170658711169</v>
      </c>
      <c r="O142" s="26">
        <v>0</v>
      </c>
      <c r="P142" s="27">
        <f ca="1"/>
        <v>-8181.7187824334724</v>
      </c>
      <c r="Q142" s="28">
        <f ca="1"/>
        <v>-9125.9003380725953</v>
      </c>
      <c r="R142" s="28">
        <v>0</v>
      </c>
      <c r="S142" s="28"/>
      <c r="T142" s="35" t="e">
        <f ca="1"/>
        <v>#DIV/0!</v>
      </c>
      <c r="U142" s="30">
        <f ca="1"/>
        <v>-18.711669649952498</v>
      </c>
      <c r="V142" s="31">
        <v>0</v>
      </c>
      <c r="W142" s="32">
        <f ca="1"/>
        <v>-18.711669649952498</v>
      </c>
      <c r="X142" s="32"/>
      <c r="Y142" s="28">
        <f t="shared" ca="1" si="46"/>
        <v>-944.18155563912296</v>
      </c>
      <c r="Z142" s="33"/>
      <c r="AA142" s="36"/>
      <c r="AB142" s="33"/>
      <c r="AC142" s="21"/>
      <c r="AJ142" s="17"/>
      <c r="AV142" s="21"/>
    </row>
    <row r="143" spans="1:48" hidden="1" outlineLevel="1" x14ac:dyDescent="0.2">
      <c r="A143" s="13" t="s">
        <v>71</v>
      </c>
      <c r="B143" s="13" t="str">
        <f>VLOOKUP(A143,Notes!$A$12:$B$206,2,0)</f>
        <v xml:space="preserve">Motor vehicles, parts </v>
      </c>
      <c r="C143" s="24">
        <f>SUM('SAM and Preps'!FS143:GG143)</f>
        <v>106563.48703761221</v>
      </c>
      <c r="D143" s="24">
        <f>'SAM and Preps'!GH143</f>
        <v>0</v>
      </c>
      <c r="E143" s="24">
        <f>'SAM and Preps'!GM143</f>
        <v>124203.3363528737</v>
      </c>
      <c r="F143" s="24">
        <f>'SAM and Preps'!GO143</f>
        <v>68563.399786204929</v>
      </c>
      <c r="G143" s="24">
        <v>302713.68974879634</v>
      </c>
      <c r="H143" s="25">
        <f>SUM('SAM and Preps'!EH$175:EH$179)</f>
        <v>0</v>
      </c>
      <c r="I143" s="24">
        <f>IFERROR(VLOOKUP($A143,Employment!$A$5:$F$66,3,0),0)</f>
        <v>0</v>
      </c>
      <c r="J143" s="24">
        <f>IFERROR(VLOOKUP($A143,Employment!$A$5:$F$66,4,0),0)</f>
        <v>0</v>
      </c>
      <c r="K143" s="24">
        <f>IFERROR(VLOOKUP($A143,Employment!$A$5:$F$66,5,0),0)</f>
        <v>0</v>
      </c>
      <c r="L143" s="24">
        <f>IFERROR(VLOOKUP($A143,Employment!$A$5:$F$66,6,0),0)</f>
        <v>0</v>
      </c>
      <c r="M143" s="24">
        <f t="shared" si="47"/>
        <v>0</v>
      </c>
      <c r="N143" s="25">
        <v>473755.70133184211</v>
      </c>
      <c r="O143" s="26">
        <v>0</v>
      </c>
      <c r="P143" s="27">
        <f ca="1"/>
        <v>-101811.27760434855</v>
      </c>
      <c r="Q143" s="28">
        <f ca="1"/>
        <v>-135249.34435494011</v>
      </c>
      <c r="R143" s="28">
        <v>0</v>
      </c>
      <c r="S143" s="28"/>
      <c r="T143" s="35" t="e">
        <f ca="1"/>
        <v>#DIV/0!</v>
      </c>
      <c r="U143" s="30">
        <f ca="1"/>
        <v>-28.548330706041408</v>
      </c>
      <c r="V143" s="31">
        <v>0</v>
      </c>
      <c r="W143" s="32">
        <f ca="1"/>
        <v>-28.548330706041408</v>
      </c>
      <c r="X143" s="32"/>
      <c r="Y143" s="28">
        <f t="shared" ca="1" si="46"/>
        <v>-33438.066750591563</v>
      </c>
      <c r="Z143" s="33"/>
      <c r="AA143" s="36"/>
      <c r="AB143" s="33"/>
      <c r="AC143" s="21"/>
      <c r="AJ143" s="17"/>
      <c r="AV143" s="21"/>
    </row>
    <row r="144" spans="1:48" hidden="1" outlineLevel="1" x14ac:dyDescent="0.2">
      <c r="A144" s="13" t="s">
        <v>466</v>
      </c>
      <c r="B144" s="13" t="str">
        <f>VLOOKUP(A144,Notes!$A$12:$B$206,2,0)</f>
        <v>Ships and boats</v>
      </c>
      <c r="C144" s="24">
        <f>SUM('SAM and Preps'!FS144:GG144)</f>
        <v>676.9574250292037</v>
      </c>
      <c r="D144" s="24">
        <f>'SAM and Preps'!GH144</f>
        <v>0</v>
      </c>
      <c r="E144" s="24">
        <f>'SAM and Preps'!GM144</f>
        <v>15583.999349475404</v>
      </c>
      <c r="F144" s="24">
        <f>'SAM and Preps'!GO144</f>
        <v>3466.8395224016544</v>
      </c>
      <c r="G144" s="24">
        <v>19727.982345065091</v>
      </c>
      <c r="H144" s="25">
        <f>SUM('SAM and Preps'!EI$175:EI$179)</f>
        <v>0</v>
      </c>
      <c r="I144" s="24">
        <f>IFERROR(VLOOKUP($A144,Employment!$A$5:$F$66,3,0),0)</f>
        <v>0</v>
      </c>
      <c r="J144" s="24">
        <f>IFERROR(VLOOKUP($A144,Employment!$A$5:$F$66,4,0),0)</f>
        <v>0</v>
      </c>
      <c r="K144" s="24">
        <f>IFERROR(VLOOKUP($A144,Employment!$A$5:$F$66,5,0),0)</f>
        <v>0</v>
      </c>
      <c r="L144" s="24">
        <f>IFERROR(VLOOKUP($A144,Employment!$A$5:$F$66,6,0),0)</f>
        <v>0</v>
      </c>
      <c r="M144" s="24">
        <f t="shared" si="47"/>
        <v>0</v>
      </c>
      <c r="N144" s="25">
        <v>21339.970038275762</v>
      </c>
      <c r="O144" s="26">
        <v>0</v>
      </c>
      <c r="P144" s="27">
        <f ca="1"/>
        <v>-6589.673527983774</v>
      </c>
      <c r="Q144" s="28">
        <f ca="1"/>
        <v>-7057.5812672625761</v>
      </c>
      <c r="R144" s="28">
        <v>0</v>
      </c>
      <c r="S144" s="28"/>
      <c r="T144" s="35" t="e">
        <f ca="1"/>
        <v>#DIV/0!</v>
      </c>
      <c r="U144" s="30">
        <f ca="1"/>
        <v>-33.072123600004915</v>
      </c>
      <c r="V144" s="31">
        <v>0</v>
      </c>
      <c r="W144" s="32">
        <f ca="1"/>
        <v>-33.072123600004915</v>
      </c>
      <c r="X144" s="32"/>
      <c r="Y144" s="28">
        <f t="shared" ca="1" si="46"/>
        <v>-467.90773927880218</v>
      </c>
      <c r="Z144" s="33"/>
      <c r="AA144" s="36"/>
      <c r="AB144" s="33"/>
      <c r="AC144" s="21"/>
      <c r="AJ144" s="17"/>
      <c r="AV144" s="21"/>
    </row>
    <row r="145" spans="1:48" hidden="1" outlineLevel="1" x14ac:dyDescent="0.2">
      <c r="A145" s="13" t="s">
        <v>467</v>
      </c>
      <c r="B145" s="13" t="str">
        <f>VLOOKUP(A145,Notes!$A$12:$B$206,2,0)</f>
        <v>Railway and trams</v>
      </c>
      <c r="C145" s="24">
        <f>SUM('SAM and Preps'!FS145:GG145)</f>
        <v>0</v>
      </c>
      <c r="D145" s="24">
        <f>'SAM and Preps'!GH145</f>
        <v>0</v>
      </c>
      <c r="E145" s="24">
        <f>'SAM and Preps'!GM145</f>
        <v>3278.2849365949746</v>
      </c>
      <c r="F145" s="24">
        <f>'SAM and Preps'!GO145</f>
        <v>1579.1161115363263</v>
      </c>
      <c r="G145" s="24">
        <v>4855.5848365324746</v>
      </c>
      <c r="H145" s="25">
        <f>SUM('SAM and Preps'!EJ$175:EJ$179)</f>
        <v>0</v>
      </c>
      <c r="I145" s="24">
        <f>IFERROR(VLOOKUP($A145,Employment!$A$5:$F$66,3,0),0)</f>
        <v>0</v>
      </c>
      <c r="J145" s="24">
        <f>IFERROR(VLOOKUP($A145,Employment!$A$5:$F$66,4,0),0)</f>
        <v>0</v>
      </c>
      <c r="K145" s="24">
        <f>IFERROR(VLOOKUP($A145,Employment!$A$5:$F$66,5,0),0)</f>
        <v>0</v>
      </c>
      <c r="L145" s="24">
        <f>IFERROR(VLOOKUP($A145,Employment!$A$5:$F$66,6,0),0)</f>
        <v>0</v>
      </c>
      <c r="M145" s="24">
        <f t="shared" si="47"/>
        <v>0</v>
      </c>
      <c r="N145" s="25">
        <v>6397.2507748040789</v>
      </c>
      <c r="O145" s="26">
        <v>0</v>
      </c>
      <c r="P145" s="27">
        <f ca="1"/>
        <v>-1464.4234772507295</v>
      </c>
      <c r="Q145" s="28">
        <f ca="1"/>
        <v>-1880.4121620792566</v>
      </c>
      <c r="R145" s="28">
        <v>0</v>
      </c>
      <c r="S145" s="28"/>
      <c r="T145" s="35" t="e">
        <f ca="1"/>
        <v>#DIV/0!</v>
      </c>
      <c r="U145" s="30">
        <f ca="1"/>
        <v>-29.394066737001502</v>
      </c>
      <c r="V145" s="31">
        <v>0</v>
      </c>
      <c r="W145" s="32">
        <f ca="1"/>
        <v>-29.394066737001502</v>
      </c>
      <c r="X145" s="32"/>
      <c r="Y145" s="28">
        <f t="shared" ca="1" si="46"/>
        <v>-415.98868482852708</v>
      </c>
      <c r="Z145" s="33"/>
      <c r="AA145" s="36"/>
      <c r="AB145" s="33"/>
      <c r="AC145" s="21"/>
      <c r="AJ145" s="17"/>
      <c r="AV145" s="21"/>
    </row>
    <row r="146" spans="1:48" hidden="1" outlineLevel="1" x14ac:dyDescent="0.2">
      <c r="A146" s="13" t="s">
        <v>468</v>
      </c>
      <c r="B146" s="13" t="str">
        <f>VLOOKUP(A146,Notes!$A$12:$B$206,2,0)</f>
        <v xml:space="preserve">Aircrafts </v>
      </c>
      <c r="C146" s="24">
        <f>SUM('SAM and Preps'!FS146:GG146)</f>
        <v>0</v>
      </c>
      <c r="D146" s="24">
        <f>'SAM and Preps'!GH146</f>
        <v>0</v>
      </c>
      <c r="E146" s="24">
        <f>'SAM and Preps'!GM146</f>
        <v>6994.070920624441</v>
      </c>
      <c r="F146" s="24">
        <f>'SAM and Preps'!GO146</f>
        <v>12969.537522841709</v>
      </c>
      <c r="G146" s="24">
        <v>18647.853583033426</v>
      </c>
      <c r="H146" s="25">
        <f>SUM('SAM and Preps'!EK$175:EK$179)</f>
        <v>0</v>
      </c>
      <c r="I146" s="24">
        <f>IFERROR(VLOOKUP($A146,Employment!$A$5:$F$66,3,0),0)</f>
        <v>0</v>
      </c>
      <c r="J146" s="24">
        <f>IFERROR(VLOOKUP($A146,Employment!$A$5:$F$66,4,0),0)</f>
        <v>0</v>
      </c>
      <c r="K146" s="24">
        <f>IFERROR(VLOOKUP($A146,Employment!$A$5:$F$66,5,0),0)</f>
        <v>0</v>
      </c>
      <c r="L146" s="24">
        <f>IFERROR(VLOOKUP($A146,Employment!$A$5:$F$66,6,0),0)</f>
        <v>0</v>
      </c>
      <c r="M146" s="24">
        <f t="shared" si="47"/>
        <v>0</v>
      </c>
      <c r="N146" s="25">
        <v>20472.559324667352</v>
      </c>
      <c r="O146" s="26">
        <v>0</v>
      </c>
      <c r="P146" s="27">
        <f ca="1"/>
        <v>-4852.3822855363051</v>
      </c>
      <c r="Q146" s="28">
        <f ca="1"/>
        <v>-5382.0351743349947</v>
      </c>
      <c r="R146" s="28">
        <v>0</v>
      </c>
      <c r="S146" s="28"/>
      <c r="T146" s="35" t="e">
        <f ca="1"/>
        <v>#DIV/0!</v>
      </c>
      <c r="U146" s="30">
        <f ca="1"/>
        <v>-26.289019799543041</v>
      </c>
      <c r="V146" s="31">
        <v>0</v>
      </c>
      <c r="W146" s="32">
        <f ca="1"/>
        <v>-26.289019799543041</v>
      </c>
      <c r="X146" s="32"/>
      <c r="Y146" s="28">
        <f t="shared" ca="1" si="46"/>
        <v>-529.65288879868967</v>
      </c>
      <c r="Z146" s="33"/>
      <c r="AA146" s="36"/>
      <c r="AB146" s="33"/>
      <c r="AC146" s="21"/>
      <c r="AJ146" s="17"/>
      <c r="AV146" s="21"/>
    </row>
    <row r="147" spans="1:48" hidden="1" outlineLevel="1" x14ac:dyDescent="0.2">
      <c r="A147" s="13" t="s">
        <v>469</v>
      </c>
      <c r="B147" s="13" t="str">
        <f>VLOOKUP(A147,Notes!$A$12:$B$206,2,0)</f>
        <v>Other transport equipment</v>
      </c>
      <c r="C147" s="24">
        <f>SUM('SAM and Preps'!FS147:GG147)</f>
        <v>1625.2536470633481</v>
      </c>
      <c r="D147" s="24">
        <f>'SAM and Preps'!GH147</f>
        <v>0</v>
      </c>
      <c r="E147" s="24">
        <f>'SAM and Preps'!GM147</f>
        <v>0</v>
      </c>
      <c r="F147" s="24">
        <f>'SAM and Preps'!GO147</f>
        <v>282.22199549154408</v>
      </c>
      <c r="G147" s="24">
        <v>1878.7935474527758</v>
      </c>
      <c r="H147" s="25">
        <f>SUM('SAM and Preps'!EL$175:EL$179)</f>
        <v>0</v>
      </c>
      <c r="I147" s="24">
        <f>IFERROR(VLOOKUP($A147,Employment!$A$5:$F$66,3,0),0)</f>
        <v>0</v>
      </c>
      <c r="J147" s="24">
        <f>IFERROR(VLOOKUP($A147,Employment!$A$5:$F$66,4,0),0)</f>
        <v>0</v>
      </c>
      <c r="K147" s="24">
        <f>IFERROR(VLOOKUP($A147,Employment!$A$5:$F$66,5,0),0)</f>
        <v>0</v>
      </c>
      <c r="L147" s="24">
        <f>IFERROR(VLOOKUP($A147,Employment!$A$5:$F$66,6,0),0)</f>
        <v>0</v>
      </c>
      <c r="M147" s="24">
        <f t="shared" si="47"/>
        <v>0</v>
      </c>
      <c r="N147" s="25">
        <v>5179.3054235105501</v>
      </c>
      <c r="O147" s="26">
        <v>0</v>
      </c>
      <c r="P147" s="27">
        <f ca="1"/>
        <v>-733.40649095508411</v>
      </c>
      <c r="Q147" s="28">
        <f ca="1"/>
        <v>-1177.9081015766171</v>
      </c>
      <c r="R147" s="28">
        <v>0</v>
      </c>
      <c r="S147" s="28"/>
      <c r="T147" s="35" t="e">
        <f ca="1"/>
        <v>#DIV/0!</v>
      </c>
      <c r="U147" s="30">
        <f ca="1"/>
        <v>-22.742588151486675</v>
      </c>
      <c r="V147" s="31">
        <v>0</v>
      </c>
      <c r="W147" s="32">
        <f ca="1"/>
        <v>-22.742588151486675</v>
      </c>
      <c r="X147" s="32"/>
      <c r="Y147" s="28">
        <f t="shared" ca="1" si="46"/>
        <v>-444.50161062153302</v>
      </c>
      <c r="Z147" s="33"/>
      <c r="AA147" s="36"/>
      <c r="AB147" s="33"/>
      <c r="AC147" s="21"/>
      <c r="AJ147" s="17"/>
      <c r="AV147" s="21"/>
    </row>
    <row r="148" spans="1:48" hidden="1" outlineLevel="1" x14ac:dyDescent="0.2">
      <c r="A148" s="13" t="s">
        <v>76</v>
      </c>
      <c r="B148" s="13" t="str">
        <f>VLOOKUP(A148,Notes!$A$12:$B$206,2,0)</f>
        <v>Construction</v>
      </c>
      <c r="C148" s="24">
        <f>SUM('SAM and Preps'!FS148:GG148)</f>
        <v>0</v>
      </c>
      <c r="D148" s="24">
        <f>'SAM and Preps'!GH148</f>
        <v>0</v>
      </c>
      <c r="E148" s="24">
        <f>'SAM and Preps'!GM148</f>
        <v>183530.60164912924</v>
      </c>
      <c r="F148" s="24">
        <f>'SAM and Preps'!GO148</f>
        <v>273.22159998498108</v>
      </c>
      <c r="G148" s="24">
        <v>183710.32303309799</v>
      </c>
      <c r="H148" s="25">
        <f>SUM('SAM and Preps'!EM$175:EM$179)</f>
        <v>0</v>
      </c>
      <c r="I148" s="24">
        <f>IFERROR(VLOOKUP($A148,Employment!$A$5:$F$66,3,0),0)</f>
        <v>0</v>
      </c>
      <c r="J148" s="24">
        <f>IFERROR(VLOOKUP($A148,Employment!$A$5:$F$66,4,0),0)</f>
        <v>0</v>
      </c>
      <c r="K148" s="24">
        <f>IFERROR(VLOOKUP($A148,Employment!$A$5:$F$66,5,0),0)</f>
        <v>0</v>
      </c>
      <c r="L148" s="24">
        <f>IFERROR(VLOOKUP($A148,Employment!$A$5:$F$66,6,0),0)</f>
        <v>0</v>
      </c>
      <c r="M148" s="24">
        <f t="shared" si="47"/>
        <v>0</v>
      </c>
      <c r="N148" s="25">
        <v>188445.9907894409</v>
      </c>
      <c r="O148" s="26">
        <v>0</v>
      </c>
      <c r="P148" s="27">
        <f ca="1"/>
        <v>-70528.209580462746</v>
      </c>
      <c r="Q148" s="28">
        <f ca="1"/>
        <v>-71564.15855775887</v>
      </c>
      <c r="R148" s="28">
        <v>0</v>
      </c>
      <c r="S148" s="28"/>
      <c r="T148" s="35" t="e">
        <f ca="1"/>
        <v>#DIV/0!</v>
      </c>
      <c r="U148" s="30">
        <f ca="1"/>
        <v>-37.975951761011828</v>
      </c>
      <c r="V148" s="31">
        <v>0</v>
      </c>
      <c r="W148" s="32">
        <f ca="1"/>
        <v>-37.975951761011828</v>
      </c>
      <c r="X148" s="32"/>
      <c r="Y148" s="28">
        <f t="shared" ca="1" si="46"/>
        <v>-1035.9489772961242</v>
      </c>
      <c r="Z148" s="33"/>
      <c r="AA148" s="36"/>
      <c r="AB148" s="33"/>
      <c r="AC148" s="21"/>
      <c r="AJ148" s="17"/>
      <c r="AV148" s="21"/>
    </row>
    <row r="149" spans="1:48" hidden="1" outlineLevel="1" x14ac:dyDescent="0.2">
      <c r="A149" s="13" t="s">
        <v>470</v>
      </c>
      <c r="B149" s="13" t="str">
        <f>VLOOKUP(A149,Notes!$A$12:$B$206,2,0)</f>
        <v>Construction services</v>
      </c>
      <c r="C149" s="24">
        <f>SUM('SAM and Preps'!FS149:GG149)</f>
        <v>3520.6639064283186</v>
      </c>
      <c r="D149" s="24">
        <f>'SAM and Preps'!GH149</f>
        <v>0</v>
      </c>
      <c r="E149" s="24">
        <f>'SAM and Preps'!GM149</f>
        <v>166673.12392239421</v>
      </c>
      <c r="F149" s="24">
        <f>'SAM and Preps'!GO149</f>
        <v>847.68925279563734</v>
      </c>
      <c r="G149" s="24">
        <v>170942.12002123665</v>
      </c>
      <c r="H149" s="25">
        <f>SUM('SAM and Preps'!EN$175:EN$179)</f>
        <v>0</v>
      </c>
      <c r="I149" s="24">
        <f>IFERROR(VLOOKUP($A149,Employment!$A$5:$F$66,3,0),0)</f>
        <v>0</v>
      </c>
      <c r="J149" s="24">
        <f>IFERROR(VLOOKUP($A149,Employment!$A$5:$F$66,4,0),0)</f>
        <v>0</v>
      </c>
      <c r="K149" s="24">
        <f>IFERROR(VLOOKUP($A149,Employment!$A$5:$F$66,5,0),0)</f>
        <v>0</v>
      </c>
      <c r="L149" s="24">
        <f>IFERROR(VLOOKUP($A149,Employment!$A$5:$F$66,6,0),0)</f>
        <v>0</v>
      </c>
      <c r="M149" s="24">
        <f t="shared" si="47"/>
        <v>0</v>
      </c>
      <c r="N149" s="25">
        <v>174152.70058884719</v>
      </c>
      <c r="O149" s="26">
        <v>0</v>
      </c>
      <c r="P149" s="27">
        <f ca="1"/>
        <v>-66136.807710335997</v>
      </c>
      <c r="Q149" s="28">
        <f ca="1"/>
        <v>-66791.408622326431</v>
      </c>
      <c r="R149" s="28">
        <v>0</v>
      </c>
      <c r="S149" s="28"/>
      <c r="T149" s="35" t="e">
        <f ca="1"/>
        <v>#DIV/0!</v>
      </c>
      <c r="U149" s="30">
        <f ca="1"/>
        <v>-38.352209524452121</v>
      </c>
      <c r="V149" s="31">
        <v>0</v>
      </c>
      <c r="W149" s="32">
        <f ca="1"/>
        <v>-38.352209524452121</v>
      </c>
      <c r="X149" s="32"/>
      <c r="Y149" s="28">
        <f t="shared" ca="1" si="46"/>
        <v>-654.60091199043381</v>
      </c>
      <c r="Z149" s="33"/>
      <c r="AA149" s="36"/>
      <c r="AB149" s="33"/>
      <c r="AC149" s="21"/>
      <c r="AJ149" s="17"/>
      <c r="AV149" s="21"/>
    </row>
    <row r="150" spans="1:48" hidden="1" outlineLevel="1" x14ac:dyDescent="0.2">
      <c r="A150" s="13" t="s">
        <v>77</v>
      </c>
      <c r="B150" s="13" t="str">
        <f>VLOOKUP(A150,Notes!$A$12:$B$206,2,0)</f>
        <v>Trade services</v>
      </c>
      <c r="C150" s="24">
        <f>SUM('SAM and Preps'!FS150:GG150)</f>
        <v>0</v>
      </c>
      <c r="D150" s="24">
        <f>'SAM and Preps'!GH150</f>
        <v>0</v>
      </c>
      <c r="E150" s="24">
        <f>'SAM and Preps'!GM150</f>
        <v>0</v>
      </c>
      <c r="F150" s="24">
        <f>'SAM and Preps'!GO150</f>
        <v>787.89511067582703</v>
      </c>
      <c r="G150" s="24">
        <v>714.66790494310612</v>
      </c>
      <c r="H150" s="25">
        <f>SUM('SAM and Preps'!EO$175:EO$179)</f>
        <v>0</v>
      </c>
      <c r="I150" s="24">
        <f>IFERROR(VLOOKUP($A150,Employment!$A$5:$F$66,3,0),0)</f>
        <v>0</v>
      </c>
      <c r="J150" s="24">
        <f>IFERROR(VLOOKUP($A150,Employment!$A$5:$F$66,4,0),0)</f>
        <v>0</v>
      </c>
      <c r="K150" s="24">
        <f>IFERROR(VLOOKUP($A150,Employment!$A$5:$F$66,5,0),0)</f>
        <v>0</v>
      </c>
      <c r="L150" s="24">
        <f>IFERROR(VLOOKUP($A150,Employment!$A$5:$F$66,6,0),0)</f>
        <v>0</v>
      </c>
      <c r="M150" s="24">
        <f t="shared" si="47"/>
        <v>0</v>
      </c>
      <c r="N150" s="25">
        <v>824432.15622058453</v>
      </c>
      <c r="O150" s="26">
        <v>0</v>
      </c>
      <c r="P150" s="27">
        <f ca="1"/>
        <v>-75.637930624879374</v>
      </c>
      <c r="Q150" s="28">
        <f ca="1"/>
        <v>-167011.02711893152</v>
      </c>
      <c r="R150" s="28">
        <v>0</v>
      </c>
      <c r="S150" s="28"/>
      <c r="T150" s="35" t="e">
        <f ca="1"/>
        <v>#DIV/0!</v>
      </c>
      <c r="U150" s="30">
        <f ca="1"/>
        <v>-20.257704149308577</v>
      </c>
      <c r="V150" s="31">
        <v>0</v>
      </c>
      <c r="W150" s="32">
        <f ca="1"/>
        <v>-20.257704149308577</v>
      </c>
      <c r="X150" s="32"/>
      <c r="Y150" s="28">
        <f t="shared" ca="1" si="46"/>
        <v>-166935.38918830664</v>
      </c>
      <c r="Z150" s="33"/>
      <c r="AA150" s="36"/>
      <c r="AB150" s="33"/>
      <c r="AC150" s="21"/>
      <c r="AJ150" s="17"/>
      <c r="AV150" s="21"/>
    </row>
    <row r="151" spans="1:48" hidden="1" outlineLevel="1" x14ac:dyDescent="0.2">
      <c r="A151" s="13" t="s">
        <v>471</v>
      </c>
      <c r="B151" s="13" t="str">
        <f>VLOOKUP(A151,Notes!$A$12:$B$206,2,0)</f>
        <v xml:space="preserve">Accommodation </v>
      </c>
      <c r="C151" s="24">
        <f>SUM('SAM and Preps'!FS151:GG151)</f>
        <v>24911.096918348347</v>
      </c>
      <c r="D151" s="24">
        <f>'SAM and Preps'!GH151</f>
        <v>0</v>
      </c>
      <c r="E151" s="24">
        <f>'SAM and Preps'!GM151</f>
        <v>0</v>
      </c>
      <c r="F151" s="24">
        <f>'SAM and Preps'!GO151</f>
        <v>12374.45898055504</v>
      </c>
      <c r="G151" s="24">
        <v>37193.177441039115</v>
      </c>
      <c r="H151" s="25">
        <f>SUM('SAM and Preps'!EP$175:EP$179)</f>
        <v>0</v>
      </c>
      <c r="I151" s="24">
        <f>IFERROR(VLOOKUP($A151,Employment!$A$5:$F$66,3,0),0)</f>
        <v>0</v>
      </c>
      <c r="J151" s="24">
        <f>IFERROR(VLOOKUP($A151,Employment!$A$5:$F$66,4,0),0)</f>
        <v>0</v>
      </c>
      <c r="K151" s="24">
        <f>IFERROR(VLOOKUP($A151,Employment!$A$5:$F$66,5,0),0)</f>
        <v>0</v>
      </c>
      <c r="L151" s="24">
        <f>IFERROR(VLOOKUP($A151,Employment!$A$5:$F$66,6,0),0)</f>
        <v>0</v>
      </c>
      <c r="M151" s="24">
        <f t="shared" si="47"/>
        <v>0</v>
      </c>
      <c r="N151" s="25">
        <v>53514.470054187921</v>
      </c>
      <c r="O151" s="26">
        <v>0</v>
      </c>
      <c r="P151" s="27">
        <f ca="1"/>
        <v>-15576.831343504331</v>
      </c>
      <c r="Q151" s="28">
        <f ca="1"/>
        <v>-18768.273219002356</v>
      </c>
      <c r="R151" s="28">
        <v>0</v>
      </c>
      <c r="S151" s="28"/>
      <c r="T151" s="35" t="e">
        <f ca="1"/>
        <v>#DIV/0!</v>
      </c>
      <c r="U151" s="30">
        <f ca="1"/>
        <v>-35.071398819791902</v>
      </c>
      <c r="V151" s="31">
        <v>0</v>
      </c>
      <c r="W151" s="32">
        <f ca="1"/>
        <v>-35.071398819791902</v>
      </c>
      <c r="X151" s="32"/>
      <c r="Y151" s="28">
        <f t="shared" ca="1" si="46"/>
        <v>-3191.4418754980252</v>
      </c>
      <c r="Z151" s="33"/>
      <c r="AA151" s="36"/>
      <c r="AB151" s="33"/>
      <c r="AC151" s="21"/>
      <c r="AJ151" s="17"/>
      <c r="AV151" s="21"/>
    </row>
    <row r="152" spans="1:48" hidden="1" outlineLevel="1" x14ac:dyDescent="0.2">
      <c r="A152" s="13" t="s">
        <v>472</v>
      </c>
      <c r="B152" s="13" t="str">
        <f>VLOOKUP(A152,Notes!$A$12:$B$206,2,0)</f>
        <v>Catering services</v>
      </c>
      <c r="C152" s="24">
        <f>SUM('SAM and Preps'!FS152:GG152)</f>
        <v>50133.216142010424</v>
      </c>
      <c r="D152" s="24">
        <f>'SAM and Preps'!GH152</f>
        <v>0</v>
      </c>
      <c r="E152" s="24">
        <f>'SAM and Preps'!GM152</f>
        <v>0</v>
      </c>
      <c r="F152" s="24">
        <f>'SAM and Preps'!GO152</f>
        <v>3395.2585411950008</v>
      </c>
      <c r="G152" s="24">
        <v>53430.112914148027</v>
      </c>
      <c r="H152" s="25">
        <f>SUM('SAM and Preps'!EQ$175:EQ$179)</f>
        <v>0</v>
      </c>
      <c r="I152" s="24">
        <f>IFERROR(VLOOKUP($A152,Employment!$A$5:$F$66,3,0),0)</f>
        <v>0</v>
      </c>
      <c r="J152" s="24">
        <f>IFERROR(VLOOKUP($A152,Employment!$A$5:$F$66,4,0),0)</f>
        <v>0</v>
      </c>
      <c r="K152" s="24">
        <f>IFERROR(VLOOKUP($A152,Employment!$A$5:$F$66,5,0),0)</f>
        <v>0</v>
      </c>
      <c r="L152" s="24">
        <f>IFERROR(VLOOKUP($A152,Employment!$A$5:$F$66,6,0),0)</f>
        <v>0</v>
      </c>
      <c r="M152" s="24">
        <f t="shared" si="47"/>
        <v>0</v>
      </c>
      <c r="N152" s="25">
        <v>61746.934988471519</v>
      </c>
      <c r="O152" s="26">
        <v>0</v>
      </c>
      <c r="P152" s="27">
        <f ca="1"/>
        <v>-26351.449293465441</v>
      </c>
      <c r="Q152" s="28">
        <f ca="1"/>
        <v>-27964.338675296298</v>
      </c>
      <c r="R152" s="28">
        <v>0</v>
      </c>
      <c r="S152" s="28"/>
      <c r="T152" s="35" t="e">
        <f ca="1"/>
        <v>#DIV/0!</v>
      </c>
      <c r="U152" s="30">
        <f ca="1"/>
        <v>-45.288626359377012</v>
      </c>
      <c r="V152" s="31">
        <v>0</v>
      </c>
      <c r="W152" s="32">
        <f ca="1"/>
        <v>-45.288626359377012</v>
      </c>
      <c r="X152" s="32"/>
      <c r="Y152" s="28">
        <f t="shared" ca="1" si="46"/>
        <v>-1612.889381830857</v>
      </c>
      <c r="Z152" s="33"/>
      <c r="AA152" s="36"/>
      <c r="AB152" s="33"/>
      <c r="AC152" s="21"/>
      <c r="AJ152" s="17"/>
      <c r="AV152" s="21"/>
    </row>
    <row r="153" spans="1:48" hidden="1" outlineLevel="1" x14ac:dyDescent="0.2">
      <c r="A153" s="13" t="s">
        <v>473</v>
      </c>
      <c r="B153" s="13" t="str">
        <f>VLOOKUP(A153,Notes!$A$12:$B$206,2,0)</f>
        <v xml:space="preserve">Passenger transport </v>
      </c>
      <c r="C153" s="24">
        <f>SUM('SAM and Preps'!FS153:GG153)</f>
        <v>119204.99288511279</v>
      </c>
      <c r="D153" s="24">
        <f>'SAM and Preps'!GH153</f>
        <v>0</v>
      </c>
      <c r="E153" s="24">
        <f>'SAM and Preps'!GM153</f>
        <v>0</v>
      </c>
      <c r="F153" s="24">
        <f>'SAM and Preps'!GO153</f>
        <v>24908.353928978464</v>
      </c>
      <c r="G153" s="24">
        <v>144013.99221710674</v>
      </c>
      <c r="H153" s="25">
        <f>SUM('SAM and Preps'!ER$175:ER$179)</f>
        <v>0</v>
      </c>
      <c r="I153" s="24">
        <f>IFERROR(VLOOKUP($A153,Employment!$A$5:$F$66,3,0),0)</f>
        <v>0</v>
      </c>
      <c r="J153" s="24">
        <f>IFERROR(VLOOKUP($A153,Employment!$A$5:$F$66,4,0),0)</f>
        <v>0</v>
      </c>
      <c r="K153" s="24">
        <f>IFERROR(VLOOKUP($A153,Employment!$A$5:$F$66,5,0),0)</f>
        <v>0</v>
      </c>
      <c r="L153" s="24">
        <f>IFERROR(VLOOKUP($A153,Employment!$A$5:$F$66,6,0),0)</f>
        <v>0</v>
      </c>
      <c r="M153" s="24">
        <f t="shared" si="47"/>
        <v>0</v>
      </c>
      <c r="N153" s="25">
        <v>211954.6671077754</v>
      </c>
      <c r="O153" s="26">
        <v>0</v>
      </c>
      <c r="P153" s="27">
        <f ca="1"/>
        <v>-51448.495374080645</v>
      </c>
      <c r="Q153" s="28">
        <f ca="1"/>
        <v>-63823.406519301032</v>
      </c>
      <c r="R153" s="28">
        <v>0</v>
      </c>
      <c r="S153" s="28"/>
      <c r="T153" s="35" t="e">
        <f ca="1"/>
        <v>#DIV/0!</v>
      </c>
      <c r="U153" s="30">
        <f ca="1"/>
        <v>-30.11181937638009</v>
      </c>
      <c r="V153" s="31">
        <v>0</v>
      </c>
      <c r="W153" s="32">
        <f ca="1"/>
        <v>-30.11181937638009</v>
      </c>
      <c r="X153" s="32"/>
      <c r="Y153" s="28">
        <f t="shared" ca="1" si="46"/>
        <v>-12374.911145220387</v>
      </c>
      <c r="Z153" s="33"/>
      <c r="AA153" s="36"/>
      <c r="AB153" s="33"/>
      <c r="AC153" s="21"/>
      <c r="AJ153" s="17"/>
      <c r="AV153" s="21"/>
    </row>
    <row r="154" spans="1:48" hidden="1" outlineLevel="1" x14ac:dyDescent="0.2">
      <c r="A154" s="13" t="s">
        <v>474</v>
      </c>
      <c r="B154" s="13" t="str">
        <f>VLOOKUP(A154,Notes!$A$12:$B$206,2,0)</f>
        <v xml:space="preserve">Freight transport </v>
      </c>
      <c r="C154" s="24">
        <f>SUM('SAM and Preps'!FS154:GG154)</f>
        <v>34161.667433467679</v>
      </c>
      <c r="D154" s="24">
        <f>'SAM and Preps'!GH154</f>
        <v>0</v>
      </c>
      <c r="E154" s="24">
        <f>'SAM and Preps'!GM154</f>
        <v>0</v>
      </c>
      <c r="F154" s="24">
        <f>'SAM and Preps'!GO154</f>
        <v>4090.0560562974297</v>
      </c>
      <c r="G154" s="24">
        <v>38056.712728333281</v>
      </c>
      <c r="H154" s="25">
        <f>SUM('SAM and Preps'!ES$175:ES$179)</f>
        <v>0</v>
      </c>
      <c r="I154" s="24">
        <f>IFERROR(VLOOKUP($A154,Employment!$A$5:$F$66,3,0),0)</f>
        <v>0</v>
      </c>
      <c r="J154" s="24">
        <f>IFERROR(VLOOKUP($A154,Employment!$A$5:$F$66,4,0),0)</f>
        <v>0</v>
      </c>
      <c r="K154" s="24">
        <f>IFERROR(VLOOKUP($A154,Employment!$A$5:$F$66,5,0),0)</f>
        <v>0</v>
      </c>
      <c r="L154" s="24">
        <f>IFERROR(VLOOKUP($A154,Employment!$A$5:$F$66,6,0),0)</f>
        <v>0</v>
      </c>
      <c r="M154" s="24">
        <f t="shared" si="47"/>
        <v>0</v>
      </c>
      <c r="N154" s="25">
        <v>286152.78013556259</v>
      </c>
      <c r="O154" s="26">
        <v>0</v>
      </c>
      <c r="P154" s="27">
        <f ca="1"/>
        <v>-7088.3321983642181</v>
      </c>
      <c r="Q154" s="28">
        <f ca="1"/>
        <v>-54107.429057409856</v>
      </c>
      <c r="R154" s="28">
        <v>0</v>
      </c>
      <c r="S154" s="28"/>
      <c r="T154" s="35" t="e">
        <f ca="1"/>
        <v>#DIV/0!</v>
      </c>
      <c r="U154" s="30">
        <f ca="1"/>
        <v>-18.908580595225004</v>
      </c>
      <c r="V154" s="31">
        <v>0</v>
      </c>
      <c r="W154" s="32">
        <f ca="1"/>
        <v>-18.908580595225004</v>
      </c>
      <c r="X154" s="32"/>
      <c r="Y154" s="28">
        <f t="shared" ca="1" si="46"/>
        <v>-47019.09685904564</v>
      </c>
      <c r="Z154" s="33"/>
      <c r="AA154" s="36"/>
      <c r="AB154" s="33"/>
      <c r="AC154" s="21"/>
      <c r="AJ154" s="17"/>
      <c r="AV154" s="21"/>
    </row>
    <row r="155" spans="1:48" hidden="1" outlineLevel="1" x14ac:dyDescent="0.2">
      <c r="A155" s="13" t="s">
        <v>78</v>
      </c>
      <c r="B155" s="13" t="str">
        <f>VLOOKUP(A155,Notes!$A$12:$B$206,2,0)</f>
        <v>Supporting transport services</v>
      </c>
      <c r="C155" s="24">
        <f>SUM('SAM and Preps'!FS155:GG155)</f>
        <v>12136.805903261444</v>
      </c>
      <c r="D155" s="24">
        <f>'SAM and Preps'!GH155</f>
        <v>0</v>
      </c>
      <c r="E155" s="24">
        <f>'SAM and Preps'!GM155</f>
        <v>0</v>
      </c>
      <c r="F155" s="24">
        <f>'SAM and Preps'!GO155</f>
        <v>1488.0090470336436</v>
      </c>
      <c r="G155" s="24">
        <v>13515.670510822343</v>
      </c>
      <c r="H155" s="25">
        <f>SUM('SAM and Preps'!ET$175:ET$179)</f>
        <v>0</v>
      </c>
      <c r="I155" s="24">
        <f>IFERROR(VLOOKUP($A155,Employment!$A$5:$F$66,3,0),0)</f>
        <v>0</v>
      </c>
      <c r="J155" s="24">
        <f>IFERROR(VLOOKUP($A155,Employment!$A$5:$F$66,4,0),0)</f>
        <v>0</v>
      </c>
      <c r="K155" s="24">
        <f>IFERROR(VLOOKUP($A155,Employment!$A$5:$F$66,5,0),0)</f>
        <v>0</v>
      </c>
      <c r="L155" s="24">
        <f>IFERROR(VLOOKUP($A155,Employment!$A$5:$F$66,6,0),0)</f>
        <v>0</v>
      </c>
      <c r="M155" s="24">
        <f t="shared" si="47"/>
        <v>0</v>
      </c>
      <c r="N155" s="25">
        <v>77099.408472930445</v>
      </c>
      <c r="O155" s="26">
        <v>0</v>
      </c>
      <c r="P155" s="27">
        <f ca="1"/>
        <v>-2521.6628255544724</v>
      </c>
      <c r="Q155" s="28">
        <f ca="1"/>
        <v>-11998.650526066074</v>
      </c>
      <c r="R155" s="28">
        <v>0</v>
      </c>
      <c r="S155" s="28"/>
      <c r="T155" s="35" t="e">
        <f ca="1"/>
        <v>#DIV/0!</v>
      </c>
      <c r="U155" s="30">
        <f ca="1"/>
        <v>-15.562571443435644</v>
      </c>
      <c r="V155" s="31">
        <v>0</v>
      </c>
      <c r="W155" s="32">
        <f ca="1"/>
        <v>-15.562571443435644</v>
      </c>
      <c r="X155" s="32"/>
      <c r="Y155" s="28">
        <f t="shared" ca="1" si="46"/>
        <v>-9476.9877005116014</v>
      </c>
      <c r="Z155" s="33"/>
      <c r="AA155" s="36"/>
      <c r="AB155" s="33"/>
      <c r="AC155" s="21"/>
      <c r="AJ155" s="17"/>
      <c r="AV155" s="21"/>
    </row>
    <row r="156" spans="1:48" hidden="1" outlineLevel="1" x14ac:dyDescent="0.2">
      <c r="A156" s="13" t="s">
        <v>79</v>
      </c>
      <c r="B156" s="13" t="str">
        <f>VLOOKUP(A156,Notes!$A$12:$B$206,2,0)</f>
        <v>Postal,  courier services</v>
      </c>
      <c r="C156" s="24">
        <f>SUM('SAM and Preps'!FS156:GG156)</f>
        <v>1353.8486631428436</v>
      </c>
      <c r="D156" s="24">
        <f>'SAM and Preps'!GH156</f>
        <v>0</v>
      </c>
      <c r="E156" s="24">
        <f>'SAM and Preps'!GM156</f>
        <v>0</v>
      </c>
      <c r="F156" s="24">
        <f>'SAM and Preps'!GO156</f>
        <v>1075.7520533070958</v>
      </c>
      <c r="G156" s="24">
        <v>2395.2796659065034</v>
      </c>
      <c r="H156" s="25">
        <f>SUM('SAM and Preps'!EU$175:EU$179)</f>
        <v>0</v>
      </c>
      <c r="I156" s="24">
        <f>IFERROR(VLOOKUP($A156,Employment!$A$5:$F$66,3,0),0)</f>
        <v>0</v>
      </c>
      <c r="J156" s="24">
        <f>IFERROR(VLOOKUP($A156,Employment!$A$5:$F$66,4,0),0)</f>
        <v>0</v>
      </c>
      <c r="K156" s="24">
        <f>IFERROR(VLOOKUP($A156,Employment!$A$5:$F$66,5,0),0)</f>
        <v>0</v>
      </c>
      <c r="L156" s="24">
        <f>IFERROR(VLOOKUP($A156,Employment!$A$5:$F$66,6,0),0)</f>
        <v>0</v>
      </c>
      <c r="M156" s="24">
        <f t="shared" si="47"/>
        <v>0</v>
      </c>
      <c r="N156" s="25">
        <v>14995.719556268348</v>
      </c>
      <c r="O156" s="26">
        <v>0</v>
      </c>
      <c r="P156" s="27">
        <f ca="1"/>
        <v>32.112669196803211</v>
      </c>
      <c r="Q156" s="28">
        <f ca="1"/>
        <v>-2331.823229424178</v>
      </c>
      <c r="R156" s="28">
        <v>0</v>
      </c>
      <c r="S156" s="28"/>
      <c r="T156" s="35" t="e">
        <f ca="1"/>
        <v>#DIV/0!</v>
      </c>
      <c r="U156" s="30">
        <f ca="1"/>
        <v>-15.549925568256274</v>
      </c>
      <c r="V156" s="31">
        <v>0</v>
      </c>
      <c r="W156" s="32">
        <f ca="1"/>
        <v>-15.549925568256274</v>
      </c>
      <c r="X156" s="32"/>
      <c r="Y156" s="28">
        <f t="shared" ca="1" si="46"/>
        <v>-2363.9358986209813</v>
      </c>
      <c r="Z156" s="33"/>
      <c r="AA156" s="36"/>
      <c r="AB156" s="33"/>
      <c r="AC156" s="21"/>
      <c r="AJ156" s="17"/>
      <c r="AV156" s="21"/>
    </row>
    <row r="157" spans="1:48" hidden="1" outlineLevel="1" x14ac:dyDescent="0.2">
      <c r="A157" s="13" t="s">
        <v>475</v>
      </c>
      <c r="B157" s="13" t="str">
        <f>VLOOKUP(A157,Notes!$A$12:$B$206,2,0)</f>
        <v xml:space="preserve">Electricity distribution </v>
      </c>
      <c r="C157" s="24">
        <f>SUM('SAM and Preps'!FS157:GG157)</f>
        <v>76931.437742112379</v>
      </c>
      <c r="D157" s="24">
        <f>'SAM and Preps'!GH157</f>
        <v>0</v>
      </c>
      <c r="E157" s="24">
        <f>'SAM and Preps'!GM157</f>
        <v>0</v>
      </c>
      <c r="F157" s="24">
        <f>'SAM and Preps'!GO157</f>
        <v>3027.8058607202929</v>
      </c>
      <c r="G157" s="24">
        <v>79900.041226475107</v>
      </c>
      <c r="H157" s="25">
        <f>SUM('SAM and Preps'!EV$175:EV$179)</f>
        <v>0</v>
      </c>
      <c r="I157" s="24">
        <f>IFERROR(VLOOKUP($A157,Employment!$A$5:$F$66,3,0),0)</f>
        <v>0</v>
      </c>
      <c r="J157" s="24">
        <f>IFERROR(VLOOKUP($A157,Employment!$A$5:$F$66,4,0),0)</f>
        <v>0</v>
      </c>
      <c r="K157" s="24">
        <f>IFERROR(VLOOKUP($A157,Employment!$A$5:$F$66,5,0),0)</f>
        <v>0</v>
      </c>
      <c r="L157" s="24">
        <f>IFERROR(VLOOKUP($A157,Employment!$A$5:$F$66,6,0),0)</f>
        <v>0</v>
      </c>
      <c r="M157" s="24">
        <f t="shared" si="47"/>
        <v>0</v>
      </c>
      <c r="N157" s="25">
        <v>153255.30013837732</v>
      </c>
      <c r="O157" s="26">
        <v>0</v>
      </c>
      <c r="P157" s="27">
        <f ca="1"/>
        <v>-290.66936262914805</v>
      </c>
      <c r="Q157" s="28">
        <f ca="1"/>
        <v>-12290.067763677274</v>
      </c>
      <c r="R157" s="28">
        <v>0</v>
      </c>
      <c r="S157" s="28"/>
      <c r="T157" s="35" t="e">
        <f ca="1"/>
        <v>#DIV/0!</v>
      </c>
      <c r="U157" s="30">
        <f ca="1"/>
        <v>-8.0193427258830994</v>
      </c>
      <c r="V157" s="31">
        <v>0</v>
      </c>
      <c r="W157" s="32">
        <f ca="1"/>
        <v>-8.0193427258830994</v>
      </c>
      <c r="X157" s="32"/>
      <c r="Y157" s="28">
        <f t="shared" ca="1" si="46"/>
        <v>-11999.398401048125</v>
      </c>
      <c r="Z157" s="33"/>
      <c r="AA157" s="36"/>
      <c r="AB157" s="33"/>
      <c r="AC157" s="21"/>
      <c r="AJ157" s="17"/>
      <c r="AV157" s="21"/>
    </row>
    <row r="158" spans="1:48" hidden="1" outlineLevel="1" x14ac:dyDescent="0.2">
      <c r="A158" s="13" t="s">
        <v>75</v>
      </c>
      <c r="B158" s="13" t="str">
        <f>VLOOKUP(A158,Notes!$A$12:$B$206,2,0)</f>
        <v xml:space="preserve">Water distribution </v>
      </c>
      <c r="C158" s="24">
        <f>SUM('SAM and Preps'!FS158:GG158)</f>
        <v>23216.874584238805</v>
      </c>
      <c r="D158" s="24">
        <f>'SAM and Preps'!GH158</f>
        <v>0</v>
      </c>
      <c r="E158" s="24">
        <f>'SAM and Preps'!GM158</f>
        <v>0</v>
      </c>
      <c r="F158" s="24">
        <f>'SAM and Preps'!GO158</f>
        <v>913.75113993594391</v>
      </c>
      <c r="G158" s="24">
        <v>24001.028980715873</v>
      </c>
      <c r="H158" s="25">
        <f>SUM('SAM and Preps'!EW$175:EW$179)</f>
        <v>0</v>
      </c>
      <c r="I158" s="24">
        <f>IFERROR(VLOOKUP($A158,Employment!$A$5:$F$66,3,0),0)</f>
        <v>0</v>
      </c>
      <c r="J158" s="24">
        <f>IFERROR(VLOOKUP($A158,Employment!$A$5:$F$66,4,0),0)</f>
        <v>0</v>
      </c>
      <c r="K158" s="24">
        <f>IFERROR(VLOOKUP($A158,Employment!$A$5:$F$66,5,0),0)</f>
        <v>0</v>
      </c>
      <c r="L158" s="24">
        <f>IFERROR(VLOOKUP($A158,Employment!$A$5:$F$66,6,0),0)</f>
        <v>0</v>
      </c>
      <c r="M158" s="24">
        <f t="shared" si="47"/>
        <v>0</v>
      </c>
      <c r="N158" s="25">
        <v>58306.417121761428</v>
      </c>
      <c r="O158" s="26">
        <v>0</v>
      </c>
      <c r="P158" s="27">
        <f ca="1"/>
        <v>-87.720109433850595</v>
      </c>
      <c r="Q158" s="28">
        <f ca="1"/>
        <v>-4429.9510111949094</v>
      </c>
      <c r="R158" s="28">
        <v>0</v>
      </c>
      <c r="S158" s="28"/>
      <c r="T158" s="35" t="e">
        <f ca="1"/>
        <v>#DIV/0!</v>
      </c>
      <c r="U158" s="30">
        <f ca="1"/>
        <v>-7.5977074735081596</v>
      </c>
      <c r="V158" s="31">
        <v>0</v>
      </c>
      <c r="W158" s="32">
        <f ca="1"/>
        <v>-7.5977074735081596</v>
      </c>
      <c r="X158" s="32"/>
      <c r="Y158" s="28">
        <f t="shared" ca="1" si="46"/>
        <v>-4342.2309017610587</v>
      </c>
      <c r="Z158" s="33"/>
      <c r="AA158" s="36"/>
      <c r="AB158" s="33"/>
      <c r="AC158" s="21"/>
      <c r="AJ158" s="17"/>
      <c r="AV158" s="21"/>
    </row>
    <row r="159" spans="1:48" hidden="1" outlineLevel="1" x14ac:dyDescent="0.2">
      <c r="A159" s="13" t="s">
        <v>80</v>
      </c>
      <c r="B159" s="13" t="str">
        <f>VLOOKUP(A159,Notes!$A$12:$B$206,2,0)</f>
        <v>Financial services</v>
      </c>
      <c r="C159" s="24">
        <f>SUM('SAM and Preps'!FS159:GG159)</f>
        <v>61848.654575608591</v>
      </c>
      <c r="D159" s="24">
        <f>'SAM and Preps'!GH159</f>
        <v>0</v>
      </c>
      <c r="E159" s="24">
        <f>'SAM and Preps'!GM159</f>
        <v>0</v>
      </c>
      <c r="F159" s="24">
        <f>'SAM and Preps'!GO159</f>
        <v>3607.1266854076503</v>
      </c>
      <c r="G159" s="24">
        <v>65383.456074849157</v>
      </c>
      <c r="H159" s="25">
        <f>SUM('SAM and Preps'!EX$175:EX$179)</f>
        <v>0</v>
      </c>
      <c r="I159" s="24">
        <f>IFERROR(VLOOKUP($A159,Employment!$A$5:$F$66,3,0),0)</f>
        <v>0</v>
      </c>
      <c r="J159" s="24">
        <f>IFERROR(VLOOKUP($A159,Employment!$A$5:$F$66,4,0),0)</f>
        <v>0</v>
      </c>
      <c r="K159" s="24">
        <f>IFERROR(VLOOKUP($A159,Employment!$A$5:$F$66,5,0),0)</f>
        <v>0</v>
      </c>
      <c r="L159" s="24">
        <f>IFERROR(VLOOKUP($A159,Employment!$A$5:$F$66,6,0),0)</f>
        <v>0</v>
      </c>
      <c r="M159" s="24">
        <f t="shared" si="47"/>
        <v>0</v>
      </c>
      <c r="N159" s="25">
        <v>317039.70116928627</v>
      </c>
      <c r="O159" s="26">
        <v>0</v>
      </c>
      <c r="P159" s="27">
        <f ca="1"/>
        <v>-2078.0464899161748</v>
      </c>
      <c r="Q159" s="28">
        <f ca="1"/>
        <v>-37129.306156617262</v>
      </c>
      <c r="R159" s="28">
        <v>0</v>
      </c>
      <c r="S159" s="28"/>
      <c r="T159" s="35" t="e">
        <f ca="1"/>
        <v>#DIV/0!</v>
      </c>
      <c r="U159" s="30">
        <f ca="1"/>
        <v>-11.711248155886864</v>
      </c>
      <c r="V159" s="31">
        <v>0</v>
      </c>
      <c r="W159" s="32">
        <f ca="1"/>
        <v>-11.711248155886864</v>
      </c>
      <c r="X159" s="32"/>
      <c r="Y159" s="28">
        <f t="shared" ca="1" si="46"/>
        <v>-35051.259666701088</v>
      </c>
      <c r="Z159" s="33"/>
      <c r="AA159" s="36"/>
      <c r="AB159" s="33"/>
      <c r="AC159" s="21"/>
      <c r="AJ159" s="17"/>
      <c r="AV159" s="21"/>
    </row>
    <row r="160" spans="1:48" hidden="1" outlineLevel="1" x14ac:dyDescent="0.2">
      <c r="A160" s="13" t="s">
        <v>81</v>
      </c>
      <c r="B160" s="13" t="str">
        <f>VLOOKUP(A160,Notes!$A$12:$B$206,2,0)</f>
        <v xml:space="preserve">Insurance, pension </v>
      </c>
      <c r="C160" s="24">
        <f>SUM('SAM and Preps'!FS160:GG160)</f>
        <v>113950.49437137764</v>
      </c>
      <c r="D160" s="24">
        <f>'SAM and Preps'!GH160</f>
        <v>0</v>
      </c>
      <c r="E160" s="24">
        <f>'SAM and Preps'!GM160</f>
        <v>0</v>
      </c>
      <c r="F160" s="24">
        <f>'SAM and Preps'!GO160</f>
        <v>17885.111129619814</v>
      </c>
      <c r="G160" s="24">
        <v>131765.17747856464</v>
      </c>
      <c r="H160" s="25">
        <f>SUM('SAM and Preps'!EY$175:EY$179)</f>
        <v>0</v>
      </c>
      <c r="I160" s="24">
        <f>IFERROR(VLOOKUP($A160,Employment!$A$5:$F$66,3,0),0)</f>
        <v>0</v>
      </c>
      <c r="J160" s="24">
        <f>IFERROR(VLOOKUP($A160,Employment!$A$5:$F$66,4,0),0)</f>
        <v>0</v>
      </c>
      <c r="K160" s="24">
        <f>IFERROR(VLOOKUP($A160,Employment!$A$5:$F$66,5,0),0)</f>
        <v>0</v>
      </c>
      <c r="L160" s="24">
        <f>IFERROR(VLOOKUP($A160,Employment!$A$5:$F$66,6,0),0)</f>
        <v>0</v>
      </c>
      <c r="M160" s="24">
        <f t="shared" si="47"/>
        <v>0</v>
      </c>
      <c r="N160" s="25">
        <v>172499.36013214334</v>
      </c>
      <c r="O160" s="26">
        <v>0</v>
      </c>
      <c r="P160" s="27">
        <f ca="1"/>
        <v>-4907.5845108420754</v>
      </c>
      <c r="Q160" s="28">
        <f ca="1"/>
        <v>-11384.476786544657</v>
      </c>
      <c r="R160" s="28">
        <v>0</v>
      </c>
      <c r="S160" s="28"/>
      <c r="T160" s="35" t="e">
        <f ca="1"/>
        <v>#DIV/0!</v>
      </c>
      <c r="U160" s="30">
        <f ca="1"/>
        <v>-6.5997211687182862</v>
      </c>
      <c r="V160" s="31">
        <v>0</v>
      </c>
      <c r="W160" s="32">
        <f ca="1"/>
        <v>-6.5997211687182862</v>
      </c>
      <c r="X160" s="32"/>
      <c r="Y160" s="28">
        <f t="shared" ca="1" si="46"/>
        <v>-6476.8922757025821</v>
      </c>
      <c r="Z160" s="33"/>
      <c r="AA160" s="36"/>
      <c r="AB160" s="33"/>
      <c r="AC160" s="21"/>
      <c r="AJ160" s="17"/>
      <c r="AV160" s="21"/>
    </row>
    <row r="161" spans="1:48" hidden="1" outlineLevel="1" x14ac:dyDescent="0.2">
      <c r="A161" s="13" t="s">
        <v>82</v>
      </c>
      <c r="B161" s="13" t="str">
        <f>VLOOKUP(A161,Notes!$A$12:$B$206,2,0)</f>
        <v>Other financial services</v>
      </c>
      <c r="C161" s="24">
        <f>SUM('SAM and Preps'!FS161:GG161)</f>
        <v>218.19466774810155</v>
      </c>
      <c r="D161" s="24">
        <f>'SAM and Preps'!GH161</f>
        <v>0</v>
      </c>
      <c r="E161" s="24">
        <f>'SAM and Preps'!GM161</f>
        <v>8095.9996620477968</v>
      </c>
      <c r="F161" s="24">
        <f>'SAM and Preps'!GO161</f>
        <v>6980.5441323458208</v>
      </c>
      <c r="G161" s="24">
        <v>15226.69464799669</v>
      </c>
      <c r="H161" s="25">
        <f>SUM('SAM and Preps'!EZ$175:EZ$179)</f>
        <v>0</v>
      </c>
      <c r="I161" s="24">
        <f>IFERROR(VLOOKUP($A161,Employment!$A$5:$F$66,3,0),0)</f>
        <v>0</v>
      </c>
      <c r="J161" s="24">
        <f>IFERROR(VLOOKUP($A161,Employment!$A$5:$F$66,4,0),0)</f>
        <v>0</v>
      </c>
      <c r="K161" s="24">
        <f>IFERROR(VLOOKUP($A161,Employment!$A$5:$F$66,5,0),0)</f>
        <v>0</v>
      </c>
      <c r="L161" s="24">
        <f>IFERROR(VLOOKUP($A161,Employment!$A$5:$F$66,6,0),0)</f>
        <v>0</v>
      </c>
      <c r="M161" s="24">
        <f t="shared" si="47"/>
        <v>0</v>
      </c>
      <c r="N161" s="25">
        <v>201102.83998606825</v>
      </c>
      <c r="O161" s="26">
        <v>0</v>
      </c>
      <c r="P161" s="27">
        <f ca="1"/>
        <v>-3203.7209446352945</v>
      </c>
      <c r="Q161" s="28">
        <f ca="1"/>
        <v>-31654.379265591891</v>
      </c>
      <c r="R161" s="28">
        <v>0</v>
      </c>
      <c r="S161" s="28"/>
      <c r="T161" s="35" t="e">
        <f ca="1"/>
        <v>#DIV/0!</v>
      </c>
      <c r="U161" s="30">
        <f ca="1"/>
        <v>-15.740393953553717</v>
      </c>
      <c r="V161" s="31">
        <v>0</v>
      </c>
      <c r="W161" s="32">
        <f ca="1"/>
        <v>-15.740393953553717</v>
      </c>
      <c r="X161" s="32"/>
      <c r="Y161" s="28">
        <f t="shared" ca="1" si="46"/>
        <v>-28450.658320956598</v>
      </c>
      <c r="Z161" s="33"/>
      <c r="AA161" s="36"/>
      <c r="AB161" s="33"/>
      <c r="AC161" s="21"/>
      <c r="AJ161" s="17"/>
      <c r="AV161" s="21"/>
    </row>
    <row r="162" spans="1:48" hidden="1" outlineLevel="1" x14ac:dyDescent="0.2">
      <c r="A162" s="13" t="s">
        <v>83</v>
      </c>
      <c r="B162" s="13" t="str">
        <f>VLOOKUP(A162,Notes!$A$12:$B$206,2,0)</f>
        <v>Real estate services</v>
      </c>
      <c r="C162" s="24">
        <f>SUM('SAM and Preps'!FS162:GG162)</f>
        <v>269934.89401119656</v>
      </c>
      <c r="D162" s="24">
        <f>'SAM and Preps'!GH162</f>
        <v>0</v>
      </c>
      <c r="E162" s="24">
        <f>'SAM and Preps'!GM162</f>
        <v>27204.556687454791</v>
      </c>
      <c r="F162" s="24">
        <f>'SAM and Preps'!GO162</f>
        <v>11669.845675060018</v>
      </c>
      <c r="G162" s="24">
        <v>308666.08175093355</v>
      </c>
      <c r="H162" s="25">
        <f>SUM('SAM and Preps'!FA$175:FA$179)</f>
        <v>0</v>
      </c>
      <c r="I162" s="24">
        <f>IFERROR(VLOOKUP($A162,Employment!$A$5:$F$66,3,0),0)</f>
        <v>0</v>
      </c>
      <c r="J162" s="24">
        <f>IFERROR(VLOOKUP($A162,Employment!$A$5:$F$66,4,0),0)</f>
        <v>0</v>
      </c>
      <c r="K162" s="24">
        <f>IFERROR(VLOOKUP($A162,Employment!$A$5:$F$66,5,0),0)</f>
        <v>0</v>
      </c>
      <c r="L162" s="24">
        <f>IFERROR(VLOOKUP($A162,Employment!$A$5:$F$66,6,0),0)</f>
        <v>0</v>
      </c>
      <c r="M162" s="24">
        <f t="shared" si="47"/>
        <v>0</v>
      </c>
      <c r="N162" s="25">
        <v>451571.71421698225</v>
      </c>
      <c r="O162" s="26">
        <v>0</v>
      </c>
      <c r="P162" s="27">
        <f ca="1"/>
        <v>-47399.01203285918</v>
      </c>
      <c r="Q162" s="28">
        <f ca="1"/>
        <v>-72566.454202466412</v>
      </c>
      <c r="R162" s="28">
        <v>0</v>
      </c>
      <c r="S162" s="28"/>
      <c r="T162" s="35" t="e">
        <f ca="1"/>
        <v>#DIV/0!</v>
      </c>
      <c r="U162" s="30">
        <f ca="1"/>
        <v>-16.069751917100348</v>
      </c>
      <c r="V162" s="31">
        <v>0</v>
      </c>
      <c r="W162" s="32">
        <f ca="1"/>
        <v>-16.069751917100348</v>
      </c>
      <c r="X162" s="32"/>
      <c r="Y162" s="28">
        <f t="shared" ca="1" si="46"/>
        <v>-25167.442169607231</v>
      </c>
      <c r="Z162" s="33"/>
      <c r="AA162" s="36"/>
      <c r="AB162" s="33"/>
      <c r="AC162" s="21"/>
      <c r="AJ162" s="17"/>
      <c r="AV162" s="21"/>
    </row>
    <row r="163" spans="1:48" hidden="1" outlineLevel="1" x14ac:dyDescent="0.2">
      <c r="A163" s="13" t="s">
        <v>84</v>
      </c>
      <c r="B163" s="13" t="str">
        <f>VLOOKUP(A163,Notes!$A$12:$B$206,2,0)</f>
        <v>Leasing, Rental services</v>
      </c>
      <c r="C163" s="24">
        <f>SUM('SAM and Preps'!FS163:GG163)</f>
        <v>8960.1804251973026</v>
      </c>
      <c r="D163" s="24">
        <f>'SAM and Preps'!GH163</f>
        <v>0</v>
      </c>
      <c r="E163" s="24">
        <f>'SAM and Preps'!GM163</f>
        <v>0</v>
      </c>
      <c r="F163" s="24">
        <f>'SAM and Preps'!GO163</f>
        <v>352.64759896295061</v>
      </c>
      <c r="G163" s="24">
        <v>9239.386558376098</v>
      </c>
      <c r="H163" s="25">
        <f>SUM('SAM and Preps'!FB$175:FB$179)</f>
        <v>0</v>
      </c>
      <c r="I163" s="24">
        <f>IFERROR(VLOOKUP($A163,Employment!$A$5:$F$66,3,0),0)</f>
        <v>0</v>
      </c>
      <c r="J163" s="24">
        <f>IFERROR(VLOOKUP($A163,Employment!$A$5:$F$66,4,0),0)</f>
        <v>0</v>
      </c>
      <c r="K163" s="24">
        <f>IFERROR(VLOOKUP($A163,Employment!$A$5:$F$66,5,0),0)</f>
        <v>0</v>
      </c>
      <c r="L163" s="24">
        <f>IFERROR(VLOOKUP($A163,Employment!$A$5:$F$66,6,0),0)</f>
        <v>0</v>
      </c>
      <c r="M163" s="24">
        <f t="shared" si="47"/>
        <v>0</v>
      </c>
      <c r="N163" s="25">
        <v>124570.90721670371</v>
      </c>
      <c r="O163" s="26">
        <v>0</v>
      </c>
      <c r="P163" s="27">
        <f ca="1"/>
        <v>-3061.4018771169581</v>
      </c>
      <c r="Q163" s="28">
        <f ca="1"/>
        <v>-26818.838062328399</v>
      </c>
      <c r="R163" s="28">
        <v>0</v>
      </c>
      <c r="S163" s="28"/>
      <c r="T163" s="35" t="e">
        <f ca="1"/>
        <v>#DIV/0!</v>
      </c>
      <c r="U163" s="30">
        <f ca="1"/>
        <v>-21.5289738684124</v>
      </c>
      <c r="V163" s="31">
        <v>0</v>
      </c>
      <c r="W163" s="32">
        <f ca="1"/>
        <v>-21.5289738684124</v>
      </c>
      <c r="X163" s="32"/>
      <c r="Y163" s="28">
        <f t="shared" ca="1" si="46"/>
        <v>-23757.436185211442</v>
      </c>
      <c r="Z163" s="33"/>
      <c r="AA163" s="36"/>
      <c r="AB163" s="33"/>
      <c r="AC163" s="21"/>
      <c r="AJ163" s="17"/>
      <c r="AV163" s="21"/>
    </row>
    <row r="164" spans="1:48" hidden="1" outlineLevel="1" x14ac:dyDescent="0.2">
      <c r="A164" s="13" t="s">
        <v>85</v>
      </c>
      <c r="B164" s="13" t="str">
        <f>VLOOKUP(A164,Notes!$A$12:$B$206,2,0)</f>
        <v>Research, development</v>
      </c>
      <c r="C164" s="24">
        <f>SUM('SAM and Preps'!FS164:GG164)</f>
        <v>0</v>
      </c>
      <c r="D164" s="24">
        <f>'SAM and Preps'!GH164</f>
        <v>0</v>
      </c>
      <c r="E164" s="24">
        <f>'SAM and Preps'!GM164</f>
        <v>21323.999109869961</v>
      </c>
      <c r="F164" s="24">
        <f>'SAM and Preps'!GO164</f>
        <v>170.52338649417928</v>
      </c>
      <c r="G164" s="24">
        <v>37017.450670217673</v>
      </c>
      <c r="H164" s="25">
        <f>SUM('SAM and Preps'!FC$175:FC$179)</f>
        <v>0</v>
      </c>
      <c r="I164" s="24">
        <f>IFERROR(VLOOKUP($A164,Employment!$A$5:$F$66,3,0),0)</f>
        <v>0</v>
      </c>
      <c r="J164" s="24">
        <f>IFERROR(VLOOKUP($A164,Employment!$A$5:$F$66,4,0),0)</f>
        <v>0</v>
      </c>
      <c r="K164" s="24">
        <f>IFERROR(VLOOKUP($A164,Employment!$A$5:$F$66,5,0),0)</f>
        <v>0</v>
      </c>
      <c r="L164" s="24">
        <f>IFERROR(VLOOKUP($A164,Employment!$A$5:$F$66,6,0),0)</f>
        <v>0</v>
      </c>
      <c r="M164" s="24">
        <f t="shared" si="47"/>
        <v>0</v>
      </c>
      <c r="N164" s="25">
        <v>37075.085327606466</v>
      </c>
      <c r="O164" s="26">
        <v>0</v>
      </c>
      <c r="P164" s="27">
        <f ca="1"/>
        <v>-6673.5505286587295</v>
      </c>
      <c r="Q164" s="28">
        <f ca="1"/>
        <v>-6681.7828896031597</v>
      </c>
      <c r="R164" s="28">
        <v>0</v>
      </c>
      <c r="S164" s="28"/>
      <c r="T164" s="35" t="e">
        <f ca="1"/>
        <v>#DIV/0!</v>
      </c>
      <c r="U164" s="30">
        <f ca="1"/>
        <v>-18.022299424427324</v>
      </c>
      <c r="V164" s="31">
        <v>0</v>
      </c>
      <c r="W164" s="32">
        <f ca="1"/>
        <v>-18.022299424427324</v>
      </c>
      <c r="X164" s="32"/>
      <c r="Y164" s="28">
        <f t="shared" ca="1" si="46"/>
        <v>-8.2323609444301837</v>
      </c>
      <c r="Z164" s="33"/>
      <c r="AA164" s="36"/>
      <c r="AB164" s="33"/>
      <c r="AC164" s="21"/>
      <c r="AJ164" s="17"/>
      <c r="AV164" s="21"/>
    </row>
    <row r="165" spans="1:48" hidden="1" outlineLevel="1" x14ac:dyDescent="0.2">
      <c r="A165" s="13" t="s">
        <v>476</v>
      </c>
      <c r="B165" s="13" t="str">
        <f>VLOOKUP(A165,Notes!$A$12:$B$206,2,0)</f>
        <v xml:space="preserve">Legal, accounting </v>
      </c>
      <c r="C165" s="24">
        <f>SUM('SAM and Preps'!FS165:GG165)</f>
        <v>11212.088051142862</v>
      </c>
      <c r="D165" s="24">
        <f>'SAM and Preps'!GH165</f>
        <v>0</v>
      </c>
      <c r="E165" s="24">
        <f>'SAM and Preps'!GM165</f>
        <v>7229.2872208119988</v>
      </c>
      <c r="F165" s="24">
        <f>'SAM and Preps'!GO165</f>
        <v>4151.4121701170561</v>
      </c>
      <c r="G165" s="24">
        <v>22526.349020910035</v>
      </c>
      <c r="H165" s="25">
        <f>SUM('SAM and Preps'!FD$175:FD$179)</f>
        <v>0</v>
      </c>
      <c r="I165" s="24">
        <f>IFERROR(VLOOKUP($A165,Employment!$A$5:$F$66,3,0),0)</f>
        <v>0</v>
      </c>
      <c r="J165" s="24">
        <f>IFERROR(VLOOKUP($A165,Employment!$A$5:$F$66,4,0),0)</f>
        <v>0</v>
      </c>
      <c r="K165" s="24">
        <f>IFERROR(VLOOKUP($A165,Employment!$A$5:$F$66,5,0),0)</f>
        <v>0</v>
      </c>
      <c r="L165" s="24">
        <f>IFERROR(VLOOKUP($A165,Employment!$A$5:$F$66,6,0),0)</f>
        <v>0</v>
      </c>
      <c r="M165" s="24">
        <f t="shared" si="47"/>
        <v>0</v>
      </c>
      <c r="N165" s="25">
        <v>56988.943996470829</v>
      </c>
      <c r="O165" s="26">
        <v>0</v>
      </c>
      <c r="P165" s="27">
        <f ca="1"/>
        <v>-4223.7655083845821</v>
      </c>
      <c r="Q165" s="28">
        <f ca="1"/>
        <v>-10646.02862361559</v>
      </c>
      <c r="R165" s="28">
        <v>0</v>
      </c>
      <c r="S165" s="28"/>
      <c r="T165" s="35" t="e">
        <f ca="1"/>
        <v>#DIV/0!</v>
      </c>
      <c r="U165" s="30">
        <f ca="1"/>
        <v>-18.680866633140052</v>
      </c>
      <c r="V165" s="31">
        <v>0</v>
      </c>
      <c r="W165" s="32">
        <f ca="1"/>
        <v>-18.680866633140052</v>
      </c>
      <c r="X165" s="32"/>
      <c r="Y165" s="28">
        <f t="shared" ca="1" si="46"/>
        <v>-6422.2631152310078</v>
      </c>
      <c r="Z165" s="33"/>
      <c r="AA165" s="36"/>
      <c r="AB165" s="33"/>
      <c r="AC165" s="21"/>
      <c r="AJ165" s="17"/>
      <c r="AV165" s="21"/>
    </row>
    <row r="166" spans="1:48" hidden="1" outlineLevel="1" x14ac:dyDescent="0.2">
      <c r="A166" s="13" t="s">
        <v>86</v>
      </c>
      <c r="B166" s="13" t="str">
        <f>VLOOKUP(A166,Notes!$A$12:$B$206,2,0)</f>
        <v>Other business services</v>
      </c>
      <c r="C166" s="24">
        <f>SUM('SAM and Preps'!FS166:GG166)</f>
        <v>8907.0517611902851</v>
      </c>
      <c r="D166" s="24">
        <f>'SAM and Preps'!GH166</f>
        <v>0</v>
      </c>
      <c r="E166" s="24">
        <f>'SAM and Preps'!GM166</f>
        <v>0</v>
      </c>
      <c r="F166" s="24">
        <f>'SAM and Preps'!GO166</f>
        <v>8160.5624190297276</v>
      </c>
      <c r="G166" s="24">
        <v>16901.472573879451</v>
      </c>
      <c r="H166" s="25">
        <f>SUM('SAM and Preps'!FE$175:FE$179)</f>
        <v>0</v>
      </c>
      <c r="I166" s="24">
        <f>IFERROR(VLOOKUP($A166,Employment!$A$5:$F$66,3,0),0)</f>
        <v>0</v>
      </c>
      <c r="J166" s="24">
        <f>IFERROR(VLOOKUP($A166,Employment!$A$5:$F$66,4,0),0)</f>
        <v>0</v>
      </c>
      <c r="K166" s="24">
        <f>IFERROR(VLOOKUP($A166,Employment!$A$5:$F$66,5,0),0)</f>
        <v>0</v>
      </c>
      <c r="L166" s="24">
        <f>IFERROR(VLOOKUP($A166,Employment!$A$5:$F$66,6,0),0)</f>
        <v>0</v>
      </c>
      <c r="M166" s="24">
        <f t="shared" si="47"/>
        <v>0</v>
      </c>
      <c r="N166" s="25">
        <v>255457.25330775339</v>
      </c>
      <c r="O166" s="26">
        <v>0</v>
      </c>
      <c r="P166" s="27">
        <f ca="1"/>
        <v>-1344.5582531818418</v>
      </c>
      <c r="Q166" s="28">
        <f ca="1"/>
        <v>-36698.422573754186</v>
      </c>
      <c r="R166" s="28">
        <v>0</v>
      </c>
      <c r="S166" s="28"/>
      <c r="T166" s="35" t="e">
        <f ca="1"/>
        <v>#DIV/0!</v>
      </c>
      <c r="U166" s="30">
        <f ca="1"/>
        <v>-14.365778265666632</v>
      </c>
      <c r="V166" s="31">
        <v>0</v>
      </c>
      <c r="W166" s="32">
        <f ca="1"/>
        <v>-14.365778265666632</v>
      </c>
      <c r="X166" s="32"/>
      <c r="Y166" s="28">
        <f t="shared" ca="1" si="46"/>
        <v>-35353.864320572342</v>
      </c>
      <c r="Z166" s="33"/>
      <c r="AA166" s="36"/>
      <c r="AB166" s="33"/>
      <c r="AC166" s="21"/>
      <c r="AJ166" s="17"/>
      <c r="AV166" s="21"/>
    </row>
    <row r="167" spans="1:48" hidden="1" outlineLevel="1" x14ac:dyDescent="0.2">
      <c r="A167" s="13" t="s">
        <v>477</v>
      </c>
      <c r="B167" s="13" t="str">
        <f>VLOOKUP(A167,Notes!$A$12:$B$206,2,0)</f>
        <v>Telecommunications</v>
      </c>
      <c r="C167" s="24">
        <f>SUM('SAM and Preps'!FS167:GG167)</f>
        <v>64732.192625652599</v>
      </c>
      <c r="D167" s="24">
        <f>'SAM and Preps'!GH167</f>
        <v>0</v>
      </c>
      <c r="E167" s="24">
        <f>'SAM and Preps'!GM167</f>
        <v>0</v>
      </c>
      <c r="F167" s="24">
        <f>'SAM and Preps'!GO167</f>
        <v>12460.830663540566</v>
      </c>
      <c r="G167" s="24">
        <v>77051.944883950404</v>
      </c>
      <c r="H167" s="25">
        <f>SUM('SAM and Preps'!FF$175:FF$179)</f>
        <v>0</v>
      </c>
      <c r="I167" s="24">
        <f>IFERROR(VLOOKUP($A167,Employment!$A$5:$F$66,3,0),0)</f>
        <v>0</v>
      </c>
      <c r="J167" s="24">
        <f>IFERROR(VLOOKUP($A167,Employment!$A$5:$F$66,4,0),0)</f>
        <v>0</v>
      </c>
      <c r="K167" s="24">
        <f>IFERROR(VLOOKUP($A167,Employment!$A$5:$F$66,5,0),0)</f>
        <v>0</v>
      </c>
      <c r="L167" s="24">
        <f>IFERROR(VLOOKUP($A167,Employment!$A$5:$F$66,6,0),0)</f>
        <v>0</v>
      </c>
      <c r="M167" s="24">
        <f t="shared" si="47"/>
        <v>0</v>
      </c>
      <c r="N167" s="25">
        <v>206060.37053750767</v>
      </c>
      <c r="O167" s="26">
        <v>0</v>
      </c>
      <c r="P167" s="27">
        <f ca="1"/>
        <v>98.404108813158018</v>
      </c>
      <c r="Q167" s="28">
        <f ca="1"/>
        <v>-19027.151526484395</v>
      </c>
      <c r="R167" s="28">
        <v>0</v>
      </c>
      <c r="S167" s="28"/>
      <c r="T167" s="35" t="e">
        <f ca="1"/>
        <v>#DIV/0!</v>
      </c>
      <c r="U167" s="30">
        <f ca="1"/>
        <v>-9.2337752654002063</v>
      </c>
      <c r="V167" s="31">
        <v>0</v>
      </c>
      <c r="W167" s="32">
        <f ca="1"/>
        <v>-9.2337752654002063</v>
      </c>
      <c r="X167" s="32"/>
      <c r="Y167" s="28">
        <f t="shared" ca="1" si="46"/>
        <v>-19125.555635297555</v>
      </c>
      <c r="Z167" s="33"/>
      <c r="AA167" s="36"/>
      <c r="AB167" s="33"/>
      <c r="AC167" s="21"/>
      <c r="AJ167" s="17"/>
      <c r="AV167" s="21"/>
    </row>
    <row r="168" spans="1:48" hidden="1" outlineLevel="1" x14ac:dyDescent="0.2">
      <c r="A168" s="13" t="s">
        <v>478</v>
      </c>
      <c r="B168" s="13" t="str">
        <f>VLOOKUP(A168,Notes!$A$12:$B$206,2,0)</f>
        <v>Support services</v>
      </c>
      <c r="C168" s="24">
        <f>SUM('SAM and Preps'!FS168:GG168)</f>
        <v>65355.056311880748</v>
      </c>
      <c r="D168" s="24">
        <f>'SAM and Preps'!GH168</f>
        <v>0</v>
      </c>
      <c r="E168" s="24">
        <f>'SAM and Preps'!GM168</f>
        <v>0</v>
      </c>
      <c r="F168" s="24">
        <f>'SAM and Preps'!GO168</f>
        <v>3380.7307835185629</v>
      </c>
      <c r="G168" s="24">
        <v>68661.766633344145</v>
      </c>
      <c r="H168" s="25">
        <f>SUM('SAM and Preps'!FG$175:FG$179)</f>
        <v>0</v>
      </c>
      <c r="I168" s="24">
        <f>IFERROR(VLOOKUP($A168,Employment!$A$5:$F$66,3,0),0)</f>
        <v>0</v>
      </c>
      <c r="J168" s="24">
        <f>IFERROR(VLOOKUP($A168,Employment!$A$5:$F$66,4,0),0)</f>
        <v>0</v>
      </c>
      <c r="K168" s="24">
        <f>IFERROR(VLOOKUP($A168,Employment!$A$5:$F$66,5,0),0)</f>
        <v>0</v>
      </c>
      <c r="L168" s="24">
        <f>IFERROR(VLOOKUP($A168,Employment!$A$5:$F$66,6,0),0)</f>
        <v>0</v>
      </c>
      <c r="M168" s="24">
        <f t="shared" si="47"/>
        <v>0</v>
      </c>
      <c r="N168" s="25">
        <v>152487.89284875704</v>
      </c>
      <c r="O168" s="26">
        <v>0</v>
      </c>
      <c r="P168" s="27">
        <f ca="1"/>
        <v>-9474.2580388810875</v>
      </c>
      <c r="Q168" s="28">
        <f ca="1"/>
        <v>-26324.171591500239</v>
      </c>
      <c r="R168" s="28">
        <v>0</v>
      </c>
      <c r="S168" s="28"/>
      <c r="T168" s="35" t="e">
        <f ca="1"/>
        <v>#DIV/0!</v>
      </c>
      <c r="U168" s="30">
        <f ca="1"/>
        <v>-17.263122402517226</v>
      </c>
      <c r="V168" s="31">
        <v>0</v>
      </c>
      <c r="W168" s="32">
        <f ca="1"/>
        <v>-17.263122402517226</v>
      </c>
      <c r="X168" s="32"/>
      <c r="Y168" s="28">
        <f t="shared" ca="1" si="46"/>
        <v>-16849.913552619153</v>
      </c>
      <c r="Z168" s="33"/>
      <c r="AA168" s="36"/>
      <c r="AB168" s="33"/>
      <c r="AC168" s="21"/>
      <c r="AJ168" s="17"/>
      <c r="AV168" s="21"/>
    </row>
    <row r="169" spans="1:48" hidden="1" outlineLevel="1" x14ac:dyDescent="0.2">
      <c r="A169" s="13" t="s">
        <v>479</v>
      </c>
      <c r="B169" s="13" t="str">
        <f>VLOOKUP(A169,Notes!$A$12:$B$206,2,0)</f>
        <v>Manufactured services n.e.c.</v>
      </c>
      <c r="C169" s="24">
        <f>SUM('SAM and Preps'!FS169:GG169)</f>
        <v>0</v>
      </c>
      <c r="D169" s="24">
        <f>'SAM and Preps'!GH169</f>
        <v>0</v>
      </c>
      <c r="E169" s="24">
        <f>'SAM and Preps'!GM169</f>
        <v>0</v>
      </c>
      <c r="F169" s="24">
        <f>'SAM and Preps'!GO169</f>
        <v>806.07790346998797</v>
      </c>
      <c r="G169" s="24">
        <v>790.6830030164964</v>
      </c>
      <c r="H169" s="25">
        <f>SUM('SAM and Preps'!FH$175:FH$179)</f>
        <v>0</v>
      </c>
      <c r="I169" s="24">
        <f>IFERROR(VLOOKUP($A169,Employment!$A$5:$F$66,3,0),0)</f>
        <v>0</v>
      </c>
      <c r="J169" s="24">
        <f>IFERROR(VLOOKUP($A169,Employment!$A$5:$F$66,4,0),0)</f>
        <v>0</v>
      </c>
      <c r="K169" s="24">
        <f>IFERROR(VLOOKUP($A169,Employment!$A$5:$F$66,5,0),0)</f>
        <v>0</v>
      </c>
      <c r="L169" s="24">
        <f>IFERROR(VLOOKUP($A169,Employment!$A$5:$F$66,6,0),0)</f>
        <v>0</v>
      </c>
      <c r="M169" s="24">
        <f t="shared" si="47"/>
        <v>0</v>
      </c>
      <c r="N169" s="25">
        <v>6553.7218911599039</v>
      </c>
      <c r="O169" s="26">
        <v>0</v>
      </c>
      <c r="P169" s="27">
        <f ca="1"/>
        <v>-77.383478733118821</v>
      </c>
      <c r="Q169" s="28">
        <f ca="1"/>
        <v>-992.19300067821041</v>
      </c>
      <c r="R169" s="28">
        <v>0</v>
      </c>
      <c r="S169" s="28"/>
      <c r="T169" s="35" t="e">
        <f ca="1"/>
        <v>#DIV/0!</v>
      </c>
      <c r="U169" s="30">
        <f ca="1"/>
        <v>-15.139382127528883</v>
      </c>
      <c r="V169" s="31">
        <v>0</v>
      </c>
      <c r="W169" s="32">
        <f ca="1"/>
        <v>-15.139382127528883</v>
      </c>
      <c r="X169" s="32"/>
      <c r="Y169" s="28">
        <f t="shared" ca="1" si="46"/>
        <v>-914.80952194509155</v>
      </c>
      <c r="Z169" s="33"/>
      <c r="AA169" s="36"/>
      <c r="AB169" s="33"/>
      <c r="AC169" s="21"/>
      <c r="AJ169" s="17"/>
      <c r="AV169" s="21"/>
    </row>
    <row r="170" spans="1:48" hidden="1" outlineLevel="1" x14ac:dyDescent="0.2">
      <c r="A170" s="13" t="s">
        <v>87</v>
      </c>
      <c r="B170" s="13" t="str">
        <f>VLOOKUP(A170,Notes!$A$12:$B$206,2,0)</f>
        <v>Public administration</v>
      </c>
      <c r="C170" s="24">
        <f>SUM('SAM and Preps'!FS170:GG170)</f>
        <v>28381.063418196427</v>
      </c>
      <c r="D170" s="24">
        <f>'SAM and Preps'!GH170</f>
        <v>828934</v>
      </c>
      <c r="E170" s="24">
        <f>'SAM and Preps'!GM170</f>
        <v>0</v>
      </c>
      <c r="F170" s="24">
        <f>'SAM and Preps'!GO170</f>
        <v>1116.9991446039228</v>
      </c>
      <c r="G170" s="24">
        <v>858289.3268175706</v>
      </c>
      <c r="H170" s="25">
        <f>SUM('SAM and Preps'!FI$175:FI$179)</f>
        <v>0</v>
      </c>
      <c r="I170" s="24">
        <f>IFERROR(VLOOKUP($A170,Employment!$A$5:$F$66,3,0),0)</f>
        <v>0</v>
      </c>
      <c r="J170" s="24">
        <f>IFERROR(VLOOKUP($A170,Employment!$A$5:$F$66,4,0),0)</f>
        <v>0</v>
      </c>
      <c r="K170" s="24">
        <f>IFERROR(VLOOKUP($A170,Employment!$A$5:$F$66,5,0),0)</f>
        <v>0</v>
      </c>
      <c r="L170" s="24">
        <f>IFERROR(VLOOKUP($A170,Employment!$A$5:$F$66,6,0),0)</f>
        <v>0</v>
      </c>
      <c r="M170" s="24">
        <f t="shared" si="47"/>
        <v>0</v>
      </c>
      <c r="N170" s="25">
        <v>942597.87961709592</v>
      </c>
      <c r="O170" s="26">
        <v>0</v>
      </c>
      <c r="P170" s="27">
        <f ca="1"/>
        <v>-107.23191788197656</v>
      </c>
      <c r="Q170" s="28">
        <f ca="1"/>
        <v>-594.6127729151525</v>
      </c>
      <c r="R170" s="28">
        <v>0</v>
      </c>
      <c r="S170" s="28"/>
      <c r="T170" s="35" t="e">
        <f ca="1"/>
        <v>#DIV/0!</v>
      </c>
      <c r="U170" s="30">
        <f ca="1"/>
        <v>-6.308233720583982E-2</v>
      </c>
      <c r="V170" s="31">
        <v>0</v>
      </c>
      <c r="W170" s="32">
        <f ca="1"/>
        <v>-6.308233720583982E-2</v>
      </c>
      <c r="X170" s="32"/>
      <c r="Y170" s="28">
        <f t="shared" ca="1" si="46"/>
        <v>-487.38085503317598</v>
      </c>
      <c r="Z170" s="33"/>
      <c r="AA170" s="36"/>
      <c r="AB170" s="33"/>
      <c r="AC170" s="21"/>
      <c r="AJ170" s="17"/>
      <c r="AV170" s="21"/>
    </row>
    <row r="171" spans="1:48" hidden="1" outlineLevel="1" x14ac:dyDescent="0.2">
      <c r="A171" s="13" t="s">
        <v>88</v>
      </c>
      <c r="B171" s="13" t="str">
        <f>VLOOKUP(A171,Notes!$A$12:$B$206,2,0)</f>
        <v>Education services</v>
      </c>
      <c r="C171" s="24">
        <f>SUM('SAM and Preps'!FS171:GG171)</f>
        <v>50558.582534513684</v>
      </c>
      <c r="D171" s="24">
        <f>'SAM and Preps'!GH171</f>
        <v>0</v>
      </c>
      <c r="E171" s="24">
        <f>'SAM and Preps'!GM171</f>
        <v>0</v>
      </c>
      <c r="F171" s="24">
        <f>'SAM and Preps'!GO171</f>
        <v>1989.84416514959</v>
      </c>
      <c r="G171" s="24">
        <v>52483.543686220954</v>
      </c>
      <c r="H171" s="25">
        <f>SUM('SAM and Preps'!FJ$175:FJ$179)</f>
        <v>0</v>
      </c>
      <c r="I171" s="24">
        <f>IFERROR(VLOOKUP($A171,Employment!$A$5:$F$66,3,0),0)</f>
        <v>0</v>
      </c>
      <c r="J171" s="24">
        <f>IFERROR(VLOOKUP($A171,Employment!$A$5:$F$66,4,0),0)</f>
        <v>0</v>
      </c>
      <c r="K171" s="24">
        <f>IFERROR(VLOOKUP($A171,Employment!$A$5:$F$66,5,0),0)</f>
        <v>0</v>
      </c>
      <c r="L171" s="24">
        <f>IFERROR(VLOOKUP($A171,Employment!$A$5:$F$66,6,0),0)</f>
        <v>0</v>
      </c>
      <c r="M171" s="24">
        <f t="shared" si="47"/>
        <v>0</v>
      </c>
      <c r="N171" s="25">
        <v>70882.125710214474</v>
      </c>
      <c r="O171" s="26">
        <v>0</v>
      </c>
      <c r="P171" s="27">
        <f ca="1"/>
        <v>-14395.184409481784</v>
      </c>
      <c r="Q171" s="28">
        <f ca="1"/>
        <v>-17612.749693179481</v>
      </c>
      <c r="R171" s="28">
        <v>0</v>
      </c>
      <c r="S171" s="28"/>
      <c r="T171" s="35" t="e">
        <f ca="1"/>
        <v>#DIV/0!</v>
      </c>
      <c r="U171" s="30">
        <f ca="1"/>
        <v>-24.847942293922195</v>
      </c>
      <c r="V171" s="31">
        <v>0</v>
      </c>
      <c r="W171" s="32">
        <f ca="1"/>
        <v>-24.847942293922195</v>
      </c>
      <c r="X171" s="32"/>
      <c r="Y171" s="28">
        <f t="shared" ca="1" si="46"/>
        <v>-3217.5652836976969</v>
      </c>
      <c r="Z171" s="33"/>
      <c r="AA171" s="36"/>
      <c r="AB171" s="33"/>
      <c r="AC171" s="21"/>
      <c r="AJ171" s="17"/>
      <c r="AV171" s="21"/>
    </row>
    <row r="172" spans="1:48" hidden="1" outlineLevel="1" x14ac:dyDescent="0.2">
      <c r="A172" s="13" t="s">
        <v>89</v>
      </c>
      <c r="B172" s="13" t="str">
        <f>VLOOKUP(A172,Notes!$A$12:$B$206,2,0)</f>
        <v>Health, social services</v>
      </c>
      <c r="C172" s="24">
        <f>SUM('SAM and Preps'!FS172:GG172)</f>
        <v>125243.70326037481</v>
      </c>
      <c r="D172" s="24">
        <f>'SAM and Preps'!GH172</f>
        <v>0</v>
      </c>
      <c r="E172" s="24">
        <f>'SAM and Preps'!GM172</f>
        <v>0</v>
      </c>
      <c r="F172" s="24">
        <f>'SAM and Preps'!GO172</f>
        <v>7137.6664785760895</v>
      </c>
      <c r="G172" s="24">
        <v>132233.77780225369</v>
      </c>
      <c r="H172" s="25">
        <f>SUM('SAM and Preps'!FK$175:FK$179)</f>
        <v>0</v>
      </c>
      <c r="I172" s="24">
        <f>IFERROR(VLOOKUP($A172,Employment!$A$5:$F$66,3,0),0)</f>
        <v>0</v>
      </c>
      <c r="J172" s="24">
        <f>IFERROR(VLOOKUP($A172,Employment!$A$5:$F$66,4,0),0)</f>
        <v>0</v>
      </c>
      <c r="K172" s="24">
        <f>IFERROR(VLOOKUP($A172,Employment!$A$5:$F$66,5,0),0)</f>
        <v>0</v>
      </c>
      <c r="L172" s="24">
        <f>IFERROR(VLOOKUP($A172,Employment!$A$5:$F$66,6,0),0)</f>
        <v>0</v>
      </c>
      <c r="M172" s="24">
        <f t="shared" si="47"/>
        <v>0</v>
      </c>
      <c r="N172" s="25">
        <v>190455.98786548473</v>
      </c>
      <c r="O172" s="26">
        <v>0</v>
      </c>
      <c r="P172" s="27">
        <f ca="1"/>
        <v>6829.4062136791827</v>
      </c>
      <c r="Q172" s="28">
        <f ca="1"/>
        <v>-750.48621344453534</v>
      </c>
      <c r="R172" s="28">
        <v>0</v>
      </c>
      <c r="S172" s="28"/>
      <c r="T172" s="35" t="e">
        <f ca="1"/>
        <v>#DIV/0!</v>
      </c>
      <c r="U172" s="30">
        <f ca="1"/>
        <v>-0.39404705614957553</v>
      </c>
      <c r="V172" s="31">
        <v>0</v>
      </c>
      <c r="W172" s="32">
        <f ca="1"/>
        <v>-0.39404705614957553</v>
      </c>
      <c r="X172" s="32"/>
      <c r="Y172" s="28">
        <f t="shared" ca="1" si="46"/>
        <v>-7579.8924271237183</v>
      </c>
      <c r="Z172" s="33"/>
      <c r="AA172" s="36"/>
      <c r="AB172" s="33"/>
      <c r="AC172" s="21"/>
      <c r="AJ172" s="17"/>
      <c r="AV172" s="21"/>
    </row>
    <row r="173" spans="1:48" collapsed="1" x14ac:dyDescent="0.2">
      <c r="A173" s="13" t="s">
        <v>90</v>
      </c>
      <c r="B173" s="13" t="str">
        <f>VLOOKUP(A173,Notes!$A$12:$B$206,2,0)</f>
        <v>Other services n.e.c.</v>
      </c>
      <c r="C173" s="24">
        <f>SUM('SAM and Preps'!FS173:GG173)</f>
        <v>127750.42921376471</v>
      </c>
      <c r="D173" s="24">
        <f>'SAM and Preps'!GH173</f>
        <v>0</v>
      </c>
      <c r="E173" s="24">
        <f>'SAM and Preps'!GM173</f>
        <v>0</v>
      </c>
      <c r="F173" s="24">
        <f>'SAM and Preps'!GO173</f>
        <v>14878.225322645849</v>
      </c>
      <c r="G173" s="24">
        <v>142488.88130322902</v>
      </c>
      <c r="H173" s="25">
        <f>SUM('SAM and Preps'!FL$175:FL$179)</f>
        <v>0</v>
      </c>
      <c r="I173" s="24">
        <f>IFERROR(VLOOKUP($A173,Employment!$A$5:$F$66,3,0),0)</f>
        <v>0</v>
      </c>
      <c r="J173" s="24">
        <f>IFERROR(VLOOKUP($A173,Employment!$A$5:$F$66,4,0),0)</f>
        <v>0</v>
      </c>
      <c r="K173" s="24">
        <f>IFERROR(VLOOKUP($A173,Employment!$A$5:$F$66,5,0),0)</f>
        <v>0</v>
      </c>
      <c r="L173" s="24">
        <f>IFERROR(VLOOKUP($A173,Employment!$A$5:$F$66,6,0),0)</f>
        <v>0</v>
      </c>
      <c r="M173" s="24">
        <f t="shared" si="47"/>
        <v>0</v>
      </c>
      <c r="N173" s="25">
        <v>220234.90508768329</v>
      </c>
      <c r="O173" s="26">
        <v>0</v>
      </c>
      <c r="P173" s="27">
        <f ca="1"/>
        <v>-52577.710106000261</v>
      </c>
      <c r="Q173" s="28">
        <f ca="1"/>
        <v>-67610.70620912296</v>
      </c>
      <c r="R173" s="28">
        <v>0</v>
      </c>
      <c r="S173" s="28"/>
      <c r="T173" s="35" t="e">
        <f ca="1"/>
        <v>#DIV/0!</v>
      </c>
      <c r="U173" s="30">
        <f ca="1"/>
        <v>-30.699359932161869</v>
      </c>
      <c r="V173" s="31">
        <v>0</v>
      </c>
      <c r="W173" s="32">
        <f ca="1"/>
        <v>-30.699359932161869</v>
      </c>
      <c r="X173" s="32"/>
      <c r="Y173" s="28">
        <f t="shared" ca="1" si="46"/>
        <v>-15032.996103122699</v>
      </c>
      <c r="Z173" s="33"/>
      <c r="AA173" s="36"/>
      <c r="AB173" s="33"/>
      <c r="AC173" s="21"/>
      <c r="AJ173" s="17"/>
      <c r="AV173" s="21"/>
    </row>
    <row r="174" spans="1:48" x14ac:dyDescent="0.2">
      <c r="A174" s="23" t="s">
        <v>480</v>
      </c>
      <c r="B174" s="23" t="str">
        <f>VLOOKUP(A174,Notes!$A$12:$B$206,2,0)</f>
        <v>Margins</v>
      </c>
      <c r="C174" s="24">
        <f>SUM('SAM and Preps'!FS174:GG174)</f>
        <v>0</v>
      </c>
      <c r="D174" s="24">
        <f>'SAM and Preps'!GH174</f>
        <v>0</v>
      </c>
      <c r="E174" s="24">
        <f>'SAM and Preps'!GM174</f>
        <v>0</v>
      </c>
      <c r="F174" s="24">
        <f>'SAM and Preps'!GO174</f>
        <v>0</v>
      </c>
      <c r="G174" s="24">
        <v>0</v>
      </c>
      <c r="H174" s="25">
        <f>SUM('SAM and Preps'!FM$175:FM$179)</f>
        <v>0</v>
      </c>
      <c r="I174" s="24">
        <f>IFERROR(VLOOKUP($A174,Employment!$A$5:$F$66,3,0),0)</f>
        <v>0</v>
      </c>
      <c r="J174" s="24">
        <f>IFERROR(VLOOKUP($A174,Employment!$A$5:$F$66,4,0),0)</f>
        <v>0</v>
      </c>
      <c r="K174" s="24">
        <f>IFERROR(VLOOKUP($A174,Employment!$A$5:$F$66,5,0),0)</f>
        <v>0</v>
      </c>
      <c r="L174" s="24">
        <f>IFERROR(VLOOKUP($A174,Employment!$A$5:$F$66,6,0),0)</f>
        <v>0</v>
      </c>
      <c r="M174" s="24">
        <f t="shared" si="47"/>
        <v>0</v>
      </c>
      <c r="N174" s="25">
        <v>984008.95401885267</v>
      </c>
      <c r="O174" s="26">
        <v>0</v>
      </c>
      <c r="P174" s="27">
        <v>0</v>
      </c>
      <c r="Q174" s="28">
        <f ca="1"/>
        <v>-200194.36978211722</v>
      </c>
      <c r="R174" s="28">
        <v>0</v>
      </c>
      <c r="S174" s="28"/>
      <c r="T174" s="35" t="e">
        <f ca="1"/>
        <v>#DIV/0!</v>
      </c>
      <c r="U174" s="30">
        <f ca="1"/>
        <v>-20.344771149133432</v>
      </c>
      <c r="V174" s="31">
        <v>0</v>
      </c>
      <c r="W174" s="32">
        <f ca="1"/>
        <v>-20.344771149133432</v>
      </c>
      <c r="X174" s="32"/>
      <c r="Y174" s="28">
        <f t="shared" ca="1" si="46"/>
        <v>-200194.36978211722</v>
      </c>
      <c r="Z174" s="33"/>
      <c r="AA174" s="36"/>
      <c r="AB174" s="33"/>
      <c r="AC174" s="21"/>
      <c r="AJ174" s="17"/>
      <c r="AV174" s="21"/>
    </row>
    <row r="175" spans="1:48" x14ac:dyDescent="0.2">
      <c r="A175" s="13" t="s">
        <v>91</v>
      </c>
      <c r="B175" s="13" t="str">
        <f>VLOOKUP(A175,Notes!$A$12:$B$206,2,0)</f>
        <v>Labor with primary school education (grades 1-7)</v>
      </c>
      <c r="C175" s="24">
        <f>SUM('SAM and Preps'!FS175:GG175)</f>
        <v>0</v>
      </c>
      <c r="D175" s="24">
        <f>'SAM and Preps'!GH175</f>
        <v>0</v>
      </c>
      <c r="E175" s="24">
        <f>'SAM and Preps'!GM175</f>
        <v>0</v>
      </c>
      <c r="F175" s="24">
        <f>'SAM and Preps'!GO175</f>
        <v>558.8534566711279</v>
      </c>
      <c r="G175" s="24">
        <v>558.8534566711279</v>
      </c>
      <c r="H175" s="25">
        <f>SUM('SAM and Preps'!FN$175:FN$179)</f>
        <v>0</v>
      </c>
      <c r="I175" s="24">
        <f>IFERROR(VLOOKUP($A175,Employment!$A$5:$F$66,3,0),0)</f>
        <v>0</v>
      </c>
      <c r="J175" s="24">
        <f>IFERROR(VLOOKUP($A175,Employment!$A$5:$F$66,4,0),0)</f>
        <v>0</v>
      </c>
      <c r="K175" s="24">
        <f>IFERROR(VLOOKUP($A175,Employment!$A$5:$F$66,5,0),0)</f>
        <v>0</v>
      </c>
      <c r="L175" s="24">
        <f>IFERROR(VLOOKUP($A175,Employment!$A$5:$F$66,6,0),0)</f>
        <v>0</v>
      </c>
      <c r="M175" s="24">
        <f t="shared" si="47"/>
        <v>0</v>
      </c>
      <c r="N175" s="25">
        <v>102122.90273154878</v>
      </c>
      <c r="O175" s="26">
        <v>0</v>
      </c>
      <c r="P175" s="27">
        <v>0</v>
      </c>
      <c r="Q175" s="28">
        <f ca="1"/>
        <v>-19077.392212129591</v>
      </c>
      <c r="R175" s="28">
        <v>0</v>
      </c>
      <c r="S175" s="28"/>
      <c r="T175" s="35" t="e">
        <f ca="1"/>
        <v>#DIV/0!</v>
      </c>
      <c r="U175" s="30">
        <f ca="1"/>
        <v>-18.680816645291088</v>
      </c>
      <c r="V175" s="31">
        <v>0</v>
      </c>
      <c r="W175" s="32">
        <f ca="1"/>
        <v>-18.680816645291088</v>
      </c>
      <c r="X175" s="32"/>
      <c r="Y175" s="28">
        <f t="shared" ca="1" si="46"/>
        <v>-19077.392212129591</v>
      </c>
      <c r="Z175" s="33"/>
      <c r="AA175" s="36"/>
      <c r="AB175" s="33"/>
      <c r="AC175" s="21"/>
      <c r="AJ175" s="17"/>
      <c r="AV175" s="21"/>
    </row>
    <row r="176" spans="1:48" hidden="1" outlineLevel="1" x14ac:dyDescent="0.2">
      <c r="A176" s="13" t="s">
        <v>92</v>
      </c>
      <c r="B176" s="13" t="str">
        <f>VLOOKUP(A176,Notes!$A$12:$B$206,2,0)</f>
        <v>Labor with middle school education (grades 8-11)</v>
      </c>
      <c r="C176" s="24">
        <f>SUM('SAM and Preps'!FS176:GG176)</f>
        <v>0</v>
      </c>
      <c r="D176" s="24">
        <f>'SAM and Preps'!GH176</f>
        <v>0</v>
      </c>
      <c r="E176" s="24">
        <f>'SAM and Preps'!GM176</f>
        <v>0</v>
      </c>
      <c r="F176" s="24">
        <f>'SAM and Preps'!GO176</f>
        <v>1020.275501172206</v>
      </c>
      <c r="G176" s="24">
        <v>1020.275501172206</v>
      </c>
      <c r="H176" s="25">
        <f>SUM('SAM and Preps'!FO$175:FO$179)</f>
        <v>0</v>
      </c>
      <c r="I176" s="24">
        <f>IFERROR(VLOOKUP($A176,Employment!$A$5:$F$66,3,0),0)</f>
        <v>0</v>
      </c>
      <c r="J176" s="24">
        <f>IFERROR(VLOOKUP($A176,Employment!$A$5:$F$66,4,0),0)</f>
        <v>0</v>
      </c>
      <c r="K176" s="24">
        <f>IFERROR(VLOOKUP($A176,Employment!$A$5:$F$66,5,0),0)</f>
        <v>0</v>
      </c>
      <c r="L176" s="24">
        <f>IFERROR(VLOOKUP($A176,Employment!$A$5:$F$66,6,0),0)</f>
        <v>0</v>
      </c>
      <c r="M176" s="24">
        <f t="shared" si="47"/>
        <v>0</v>
      </c>
      <c r="N176" s="25">
        <v>186441.53404048242</v>
      </c>
      <c r="O176" s="26">
        <v>0</v>
      </c>
      <c r="P176" s="27">
        <v>0</v>
      </c>
      <c r="Q176" s="28">
        <f ca="1"/>
        <v>-34023.259321884078</v>
      </c>
      <c r="R176" s="28">
        <v>0</v>
      </c>
      <c r="S176" s="28"/>
      <c r="T176" s="35" t="e">
        <f ca="1"/>
        <v>#DIV/0!</v>
      </c>
      <c r="U176" s="30">
        <f ca="1"/>
        <v>-18.248755298535862</v>
      </c>
      <c r="V176" s="31">
        <v>0</v>
      </c>
      <c r="W176" s="32">
        <f ca="1"/>
        <v>-18.248755298535862</v>
      </c>
      <c r="X176" s="32"/>
      <c r="Y176" s="28">
        <f t="shared" ca="1" si="46"/>
        <v>-34023.259321884078</v>
      </c>
      <c r="Z176" s="33"/>
      <c r="AA176" s="36"/>
      <c r="AB176" s="33"/>
      <c r="AC176" s="21"/>
      <c r="AJ176" s="17"/>
      <c r="AV176" s="21"/>
    </row>
    <row r="177" spans="1:76" hidden="1" outlineLevel="1" x14ac:dyDescent="0.2">
      <c r="A177" s="13" t="s">
        <v>93</v>
      </c>
      <c r="B177" s="13" t="str">
        <f>VLOOKUP(A177,Notes!$A$12:$B$206,2,0)</f>
        <v>Labor completed sedondary school education (grade 12)</v>
      </c>
      <c r="C177" s="24">
        <f>SUM('SAM and Preps'!FS177:GG177)</f>
        <v>0</v>
      </c>
      <c r="D177" s="24">
        <f>'SAM and Preps'!GH177</f>
        <v>0</v>
      </c>
      <c r="E177" s="24">
        <f>'SAM and Preps'!GM177</f>
        <v>0</v>
      </c>
      <c r="F177" s="24">
        <f>'SAM and Preps'!GO177</f>
        <v>2632.342070812927</v>
      </c>
      <c r="G177" s="24">
        <v>2632.342070812927</v>
      </c>
      <c r="H177" s="25">
        <f>SUM('SAM and Preps'!FP$175:FP$179)</f>
        <v>0</v>
      </c>
      <c r="I177" s="24">
        <f>IFERROR(VLOOKUP($A177,Employment!$A$5:$F$66,3,0),0)</f>
        <v>0</v>
      </c>
      <c r="J177" s="24">
        <f>IFERROR(VLOOKUP($A177,Employment!$A$5:$F$66,4,0),0)</f>
        <v>0</v>
      </c>
      <c r="K177" s="24">
        <f>IFERROR(VLOOKUP($A177,Employment!$A$5:$F$66,5,0),0)</f>
        <v>0</v>
      </c>
      <c r="L177" s="24">
        <f>IFERROR(VLOOKUP($A177,Employment!$A$5:$F$66,6,0),0)</f>
        <v>0</v>
      </c>
      <c r="M177" s="24">
        <f t="shared" si="47"/>
        <v>0</v>
      </c>
      <c r="N177" s="25">
        <v>481024.87341683905</v>
      </c>
      <c r="O177" s="26">
        <v>0</v>
      </c>
      <c r="P177" s="27">
        <v>0</v>
      </c>
      <c r="Q177" s="28">
        <f ca="1"/>
        <v>-65603.976057524313</v>
      </c>
      <c r="R177" s="28">
        <v>0</v>
      </c>
      <c r="S177" s="28"/>
      <c r="T177" s="35" t="e">
        <f ca="1"/>
        <v>#DIV/0!</v>
      </c>
      <c r="U177" s="30">
        <f ca="1"/>
        <v>-13.63837499535585</v>
      </c>
      <c r="V177" s="31">
        <v>0</v>
      </c>
      <c r="W177" s="32">
        <f ca="1"/>
        <v>-13.63837499535585</v>
      </c>
      <c r="X177" s="32"/>
      <c r="Y177" s="28">
        <f t="shared" ca="1" si="46"/>
        <v>-65603.976057524313</v>
      </c>
      <c r="Z177" s="33"/>
      <c r="AA177" s="36"/>
      <c r="AB177" s="33"/>
      <c r="AC177" s="21"/>
      <c r="AJ177" s="17"/>
      <c r="AV177" s="21"/>
    </row>
    <row r="178" spans="1:76" hidden="1" outlineLevel="1" x14ac:dyDescent="0.2">
      <c r="A178" s="13" t="s">
        <v>94</v>
      </c>
      <c r="B178" s="13" t="str">
        <f>VLOOKUP(A178,Notes!$A$12:$B$206,2,0)</f>
        <v>Labor with tertiary education (certificates, diplomas or degrees)</v>
      </c>
      <c r="C178" s="24">
        <f>SUM('SAM and Preps'!FS178:GG178)</f>
        <v>0</v>
      </c>
      <c r="D178" s="24">
        <f>'SAM and Preps'!GH178</f>
        <v>0</v>
      </c>
      <c r="E178" s="24">
        <f>'SAM and Preps'!GM178</f>
        <v>0</v>
      </c>
      <c r="F178" s="24">
        <f>'SAM and Preps'!GO178</f>
        <v>6276.5289713437396</v>
      </c>
      <c r="G178" s="24">
        <v>6276.5289713437396</v>
      </c>
      <c r="H178" s="25">
        <f>SUM('SAM and Preps'!FQ$175:FQ$179)</f>
        <v>0</v>
      </c>
      <c r="I178" s="24">
        <f>IFERROR(VLOOKUP($A178,Employment!$A$5:$F$66,3,0),0)</f>
        <v>0</v>
      </c>
      <c r="J178" s="24">
        <f>IFERROR(VLOOKUP($A178,Employment!$A$5:$F$66,4,0),0)</f>
        <v>0</v>
      </c>
      <c r="K178" s="24">
        <f>IFERROR(VLOOKUP($A178,Employment!$A$5:$F$66,5,0),0)</f>
        <v>0</v>
      </c>
      <c r="L178" s="24">
        <f>IFERROR(VLOOKUP($A178,Employment!$A$5:$F$66,6,0),0)</f>
        <v>0</v>
      </c>
      <c r="M178" s="24">
        <f t="shared" si="47"/>
        <v>0</v>
      </c>
      <c r="N178" s="25">
        <v>1146950.6898111301</v>
      </c>
      <c r="O178" s="26">
        <v>0</v>
      </c>
      <c r="P178" s="27">
        <v>0</v>
      </c>
      <c r="Q178" s="28">
        <f ca="1"/>
        <v>-129546.93639051485</v>
      </c>
      <c r="R178" s="28">
        <v>0</v>
      </c>
      <c r="S178" s="28"/>
      <c r="T178" s="35" t="e">
        <f ca="1"/>
        <v>#DIV/0!</v>
      </c>
      <c r="U178" s="30">
        <f ca="1"/>
        <v>-11.294900255201688</v>
      </c>
      <c r="V178" s="31">
        <v>0</v>
      </c>
      <c r="W178" s="32">
        <f ca="1"/>
        <v>-11.294900255201688</v>
      </c>
      <c r="X178" s="32"/>
      <c r="Y178" s="28">
        <f t="shared" ca="1" si="46"/>
        <v>-129546.93639051485</v>
      </c>
      <c r="Z178" s="33"/>
      <c r="AA178" s="36"/>
      <c r="AB178" s="33"/>
      <c r="AC178" s="21"/>
      <c r="AJ178" s="17"/>
      <c r="AV178" s="21"/>
    </row>
    <row r="179" spans="1:76" collapsed="1" x14ac:dyDescent="0.2">
      <c r="A179" s="13" t="s">
        <v>95</v>
      </c>
      <c r="B179" s="13" t="str">
        <f>VLOOKUP(A179,Notes!$A$12:$B$206,2,0)</f>
        <v>Capital</v>
      </c>
      <c r="C179" s="24">
        <f>SUM('SAM and Preps'!FS179:GG179)</f>
        <v>0</v>
      </c>
      <c r="D179" s="24">
        <f>'SAM and Preps'!GH179</f>
        <v>0</v>
      </c>
      <c r="E179" s="24">
        <f>'SAM and Preps'!GM179</f>
        <v>0</v>
      </c>
      <c r="F179" s="24">
        <f>'SAM and Preps'!GO179</f>
        <v>87528</v>
      </c>
      <c r="G179" s="24">
        <v>87528</v>
      </c>
      <c r="H179" s="25">
        <f>SUM('SAM and Preps'!FR$175:FR$179)</f>
        <v>0</v>
      </c>
      <c r="I179" s="24">
        <f>IFERROR(VLOOKUP($A179,Employment!$A$5:$F$66,3,0),0)</f>
        <v>0</v>
      </c>
      <c r="J179" s="24">
        <f>IFERROR(VLOOKUP($A179,Employment!$A$5:$F$66,4,0),0)</f>
        <v>0</v>
      </c>
      <c r="K179" s="24">
        <f>IFERROR(VLOOKUP($A179,Employment!$A$5:$F$66,5,0),0)</f>
        <v>0</v>
      </c>
      <c r="L179" s="24">
        <f>IFERROR(VLOOKUP($A179,Employment!$A$5:$F$66,6,0),0)</f>
        <v>0</v>
      </c>
      <c r="M179" s="24">
        <f t="shared" si="47"/>
        <v>0</v>
      </c>
      <c r="N179" s="25">
        <v>1734917.9999999993</v>
      </c>
      <c r="O179" s="26">
        <v>0</v>
      </c>
      <c r="P179" s="27">
        <v>0</v>
      </c>
      <c r="Q179" s="28">
        <f ca="1"/>
        <v>-282243.72603988438</v>
      </c>
      <c r="R179" s="28">
        <v>0</v>
      </c>
      <c r="S179" s="28"/>
      <c r="T179" s="35" t="e">
        <f ca="1"/>
        <v>#DIV/0!</v>
      </c>
      <c r="U179" s="30">
        <f ca="1"/>
        <v>-16.268418797884653</v>
      </c>
      <c r="V179" s="31">
        <v>0</v>
      </c>
      <c r="W179" s="32">
        <f ca="1"/>
        <v>-16.268418797884653</v>
      </c>
      <c r="X179" s="32"/>
      <c r="Y179" s="28">
        <f t="shared" ca="1" si="46"/>
        <v>-282243.72603988438</v>
      </c>
      <c r="Z179" s="33"/>
      <c r="AA179" s="36"/>
      <c r="AB179" s="33"/>
      <c r="AC179" s="21"/>
      <c r="AJ179" s="17"/>
      <c r="AV179" s="21"/>
    </row>
    <row r="180" spans="1:76" x14ac:dyDescent="0.2">
      <c r="A180" s="13" t="s">
        <v>96</v>
      </c>
      <c r="B180" s="13" t="str">
        <f>VLOOKUP(A180,Notes!$A$12:$B$206,2,0)</f>
        <v>Enterprises</v>
      </c>
      <c r="C180" s="24">
        <f>SUM('SAM and Preps'!FS180:GG180)</f>
        <v>514814</v>
      </c>
      <c r="D180" s="24">
        <f>'SAM and Preps'!GH180</f>
        <v>383518</v>
      </c>
      <c r="E180" s="24">
        <f>'SAM and Preps'!GM180</f>
        <v>0</v>
      </c>
      <c r="F180" s="24">
        <f>'SAM and Preps'!GO180</f>
        <v>0</v>
      </c>
      <c r="G180" s="24">
        <v>721074</v>
      </c>
      <c r="H180" s="25">
        <f t="array" ref="H180">SUM('SAM and Preps'!FS$175:FS$179)</f>
        <v>0</v>
      </c>
      <c r="I180" s="24">
        <f>IFERROR(VLOOKUP($A180,Employment!$A$5:$F$66,3,0),0)</f>
        <v>0</v>
      </c>
      <c r="J180" s="24">
        <f>IFERROR(VLOOKUP($A180,Employment!$A$5:$F$66,4,0),0)</f>
        <v>0</v>
      </c>
      <c r="K180" s="24">
        <f>IFERROR(VLOOKUP($A180,Employment!$A$5:$F$66,5,0),0)</f>
        <v>0</v>
      </c>
      <c r="L180" s="24">
        <f>IFERROR(VLOOKUP($A180,Employment!$A$5:$F$66,6,0),0)</f>
        <v>0</v>
      </c>
      <c r="M180" s="24">
        <f t="shared" si="47"/>
        <v>0</v>
      </c>
      <c r="N180" s="25">
        <v>1837795.0000000002</v>
      </c>
      <c r="O180" s="26">
        <v>0</v>
      </c>
      <c r="P180" s="27">
        <v>0</v>
      </c>
      <c r="Q180" s="28">
        <f ca="1"/>
        <v>-169150.59625364433</v>
      </c>
      <c r="R180" s="28"/>
      <c r="S180" s="28"/>
      <c r="T180" s="35" t="e">
        <f ca="1"/>
        <v>#DIV/0!</v>
      </c>
      <c r="U180" s="30">
        <f t="array" aca="1" ref="U180" ca="1">dm_endo/x*100</f>
        <v>-10.905999458299522</v>
      </c>
      <c r="V180" s="31">
        <v>0</v>
      </c>
      <c r="W180" s="32">
        <f ca="1"/>
        <v>-9.2039969775543149</v>
      </c>
      <c r="X180" s="32"/>
      <c r="Y180" s="28">
        <f t="shared" ca="1" si="46"/>
        <v>-169150.59625364433</v>
      </c>
      <c r="Z180" s="33"/>
      <c r="AA180" s="36"/>
      <c r="AB180" s="33"/>
      <c r="AC180" s="21"/>
      <c r="AJ180" s="17"/>
      <c r="AV180" s="21"/>
    </row>
    <row r="181" spans="1:76" x14ac:dyDescent="0.2">
      <c r="A181" s="13"/>
      <c r="B181" s="13" t="s">
        <v>252</v>
      </c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38">
        <f t="shared" ref="M181" si="48">SUM(M8:M179)</f>
        <v>15147</v>
      </c>
      <c r="N181" s="13"/>
      <c r="O181" s="13"/>
      <c r="P181" s="37">
        <f ca="1">SUM(dm_exo)</f>
        <v>-904567.31432197441</v>
      </c>
      <c r="Q181" s="13"/>
      <c r="R181" s="13"/>
      <c r="S181" s="13"/>
      <c r="T181" s="13"/>
      <c r="U181" s="13"/>
      <c r="V181" s="13"/>
      <c r="W181" s="13"/>
      <c r="X181" s="13"/>
      <c r="Y181" s="13"/>
      <c r="Z181" s="23"/>
      <c r="AA181" s="23"/>
      <c r="AB181" s="23"/>
      <c r="AC181" s="21"/>
      <c r="AD181" s="21"/>
      <c r="AE181" s="21"/>
      <c r="AF181" s="21"/>
      <c r="AG181" s="21"/>
      <c r="AH181" s="21"/>
      <c r="AI181" s="21"/>
      <c r="AJ181" s="17"/>
      <c r="AK181" s="38">
        <f t="shared" ref="AK181" si="49">SUM(AK8:AK179)</f>
        <v>3553442.0000000009</v>
      </c>
      <c r="AL181" s="38">
        <f t="shared" ref="AL181:AM181" ca="1" si="50">SUM(AL8:AL179)</f>
        <v>-223885.58438786189</v>
      </c>
      <c r="AM181" s="38">
        <f t="shared" ca="1" si="50"/>
        <v>-306609.70563407528</v>
      </c>
      <c r="AN181" s="38">
        <f ca="1">SUM(AN8:AN179)</f>
        <v>-530495.29002193722</v>
      </c>
      <c r="AO181" s="17"/>
      <c r="AP181" s="17"/>
      <c r="AQ181" s="17"/>
      <c r="AR181" s="17"/>
      <c r="AS181" s="17"/>
      <c r="AT181" s="38">
        <f ca="1">SUM(AT8:AT179)</f>
        <v>-1769.1750372567506</v>
      </c>
      <c r="AU181" s="17"/>
      <c r="AV181" s="21"/>
      <c r="AW181" s="21"/>
      <c r="AX181" s="21"/>
      <c r="AY181" s="21"/>
      <c r="AZ181" s="21"/>
      <c r="BA181" s="199"/>
      <c r="BB181" s="208">
        <f t="shared" ref="BB181:BG181" si="51">SUM(BB8:BB180)</f>
        <v>99.999999999999972</v>
      </c>
      <c r="BC181" s="208">
        <f ca="1">100*AN181/AK181</f>
        <v>-14.929054421654753</v>
      </c>
      <c r="BD181" s="208"/>
      <c r="BE181" s="208">
        <f t="shared" ca="1" si="51"/>
        <v>-14.929054421654751</v>
      </c>
      <c r="BF181" s="209"/>
      <c r="BG181" s="208">
        <f t="shared" si="51"/>
        <v>99.999999999999986</v>
      </c>
      <c r="BH181" s="210">
        <f ca="1">100*AT181/M181</f>
        <v>-11.680035896591738</v>
      </c>
      <c r="BI181" s="210"/>
      <c r="BJ181" s="208">
        <f ca="1">SUM(BJ8:BJ180)</f>
        <v>-11.680035896591741</v>
      </c>
      <c r="BK181" s="209"/>
      <c r="BL181" s="199"/>
      <c r="BM181" s="201"/>
      <c r="BN181" s="211">
        <f ca="1">SUM(BN8:BN180)</f>
        <v>-14.929054421654749</v>
      </c>
      <c r="BO181" s="201"/>
      <c r="BP181" s="211">
        <f ca="1">SUM(BP8:BP180)</f>
        <v>-11.680035896591741</v>
      </c>
      <c r="BQ181" s="90"/>
      <c r="BR181" s="90"/>
      <c r="BS181" s="90"/>
      <c r="BT181" s="90"/>
      <c r="BU181" s="90"/>
      <c r="BV181" s="90"/>
      <c r="BW181" s="90"/>
      <c r="BX181" s="90"/>
    </row>
    <row r="183" spans="1:76" x14ac:dyDescent="0.2">
      <c r="A183" s="8"/>
      <c r="B183" s="8" t="s">
        <v>576</v>
      </c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</row>
    <row r="184" spans="1:76" x14ac:dyDescent="0.2">
      <c r="A184" s="11"/>
      <c r="B184" s="11" t="s">
        <v>574</v>
      </c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40">
        <f>SUM(N8:N69)</f>
        <v>7924002.9999999991</v>
      </c>
      <c r="P184" s="6"/>
      <c r="Q184" s="40">
        <f ca="1">SUM(Q8:Q69)</f>
        <v>-1302760.7504170313</v>
      </c>
      <c r="U184" s="41">
        <f t="shared" ref="U184:U193" ca="1" si="52">100*Q184/N184</f>
        <v>-16.440689767747834</v>
      </c>
      <c r="Z184" s="42"/>
      <c r="AA184" s="42"/>
      <c r="AB184" s="42"/>
    </row>
    <row r="185" spans="1:76" x14ac:dyDescent="0.2">
      <c r="A185" s="13"/>
      <c r="B185" s="13" t="s">
        <v>697</v>
      </c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40">
        <f>SUM('SAM and Preps'!FT70:GG173)</f>
        <v>2417271</v>
      </c>
      <c r="Q185" s="27">
        <f t="array" aca="1" ref="Q185:Q187" ca="1">TRANSPOSE(Q3Shock!N180:P180)</f>
        <v>-443714.21252460341</v>
      </c>
      <c r="U185" s="41">
        <f t="shared" ca="1" si="52"/>
        <v>-18.355997839075691</v>
      </c>
      <c r="Z185" s="42"/>
      <c r="AA185" s="42"/>
      <c r="AB185" s="42"/>
    </row>
    <row r="186" spans="1:76" x14ac:dyDescent="0.2">
      <c r="A186" s="13"/>
      <c r="B186" s="13" t="s">
        <v>564</v>
      </c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40">
        <f t="array" ref="N186">SUM('SAM and Preps'!GH70:GH173)</f>
        <v>828934</v>
      </c>
      <c r="Q186" s="27">
        <f ca="1"/>
        <v>0</v>
      </c>
      <c r="U186" s="41">
        <f t="shared" ca="1" si="52"/>
        <v>0</v>
      </c>
      <c r="Z186" s="42"/>
      <c r="AA186" s="42"/>
      <c r="AB186" s="42"/>
    </row>
    <row r="187" spans="1:76" x14ac:dyDescent="0.2">
      <c r="A187" s="13"/>
      <c r="B187" s="13" t="s">
        <v>565</v>
      </c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40">
        <f t="array" ref="N187">SUM('SAM and Preps'!GM70:GM173)</f>
        <v>828245</v>
      </c>
      <c r="Q187" s="27">
        <f ca="1"/>
        <v>-302090.48793108424</v>
      </c>
      <c r="U187" s="41">
        <f t="shared" ca="1" si="52"/>
        <v>-36.47356614662138</v>
      </c>
      <c r="Z187" s="42"/>
      <c r="AA187" s="42"/>
      <c r="AB187" s="42"/>
    </row>
    <row r="188" spans="1:76" x14ac:dyDescent="0.2">
      <c r="A188" s="13"/>
      <c r="B188" s="13" t="s">
        <v>566</v>
      </c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40">
        <f t="array" ref="N188">SUM('SAM and Preps'!GN70:GN173)</f>
        <v>29154.999999999909</v>
      </c>
      <c r="Q188" s="6">
        <v>0</v>
      </c>
      <c r="U188" s="41">
        <f t="shared" si="52"/>
        <v>0</v>
      </c>
      <c r="Z188" s="42"/>
      <c r="AA188" s="42"/>
      <c r="AB188" s="42"/>
    </row>
    <row r="189" spans="1:76" x14ac:dyDescent="0.2">
      <c r="A189" s="13"/>
      <c r="B189" s="13" t="s">
        <v>563</v>
      </c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40">
        <f t="array" ref="N189">SUM('SAM and Preps'!GO70:GO173)</f>
        <v>1221748.0000000007</v>
      </c>
      <c r="Q189" s="27">
        <f ca="1">Q3Shock!Q180</f>
        <v>-158762.61386628635</v>
      </c>
      <c r="U189" s="41">
        <f t="shared" ca="1" si="52"/>
        <v>-12.994710354859288</v>
      </c>
      <c r="Z189" s="42"/>
      <c r="AA189" s="42"/>
      <c r="AB189" s="42"/>
    </row>
    <row r="190" spans="1:76" x14ac:dyDescent="0.2">
      <c r="A190" s="13"/>
      <c r="B190" s="13" t="s">
        <v>594</v>
      </c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40">
        <f>SUM('SAM and Preps'!BM202:FL202)</f>
        <v>1273933.0000000007</v>
      </c>
      <c r="Q190" s="6" cm="1">
        <f t="array" aca="1" ref="Q190" ca="1">MMULT(imports/TRANSPOSE(x),dm_endo)</f>
        <v>-276571.6672712529</v>
      </c>
      <c r="U190" s="41">
        <f t="shared" ca="1" si="52"/>
        <v>-21.710063815856309</v>
      </c>
      <c r="Z190" s="42"/>
      <c r="AA190" s="42"/>
      <c r="AB190" s="42"/>
    </row>
    <row r="191" spans="1:76" x14ac:dyDescent="0.2">
      <c r="A191" s="13"/>
      <c r="B191" s="13" t="s">
        <v>567</v>
      </c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40">
        <f>SUM(N185:N189)-N190</f>
        <v>4051420</v>
      </c>
      <c r="Q191" s="40">
        <f ca="1">SUM(Q185:Q189)-Q190</f>
        <v>-627995.64705072111</v>
      </c>
      <c r="U191" s="41">
        <f t="shared" ca="1" si="52"/>
        <v>-15.500630570286988</v>
      </c>
      <c r="Z191" s="42"/>
      <c r="AA191" s="42"/>
      <c r="AB191" s="42"/>
    </row>
    <row r="192" spans="1:76" x14ac:dyDescent="0.2">
      <c r="A192" s="13"/>
      <c r="B192" s="13" t="s">
        <v>758</v>
      </c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40">
        <f>-'SAM and Preps'!GO200</f>
        <v>-186084</v>
      </c>
      <c r="O192" s="232">
        <f>N192/N191%</f>
        <v>-4.5930562617551383</v>
      </c>
      <c r="Q192" s="6">
        <f ca="1">Q189-Q190</f>
        <v>117809.05340496654</v>
      </c>
      <c r="U192" s="233">
        <f ca="1">(N192+Q192)/(N191+Q191)%</f>
        <v>-1.994346582719569</v>
      </c>
      <c r="Z192" s="42"/>
      <c r="AA192" s="42"/>
      <c r="AB192" s="42"/>
    </row>
    <row r="193" spans="1:28" x14ac:dyDescent="0.2">
      <c r="A193" s="11"/>
      <c r="B193" s="11" t="s">
        <v>699</v>
      </c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40">
        <f>N175</f>
        <v>102122.90273154878</v>
      </c>
      <c r="Q193" s="40">
        <f ca="1">Q175</f>
        <v>-19077.392212129591</v>
      </c>
      <c r="U193" s="41">
        <f t="shared" ca="1" si="52"/>
        <v>-18.680816645291088</v>
      </c>
      <c r="Z193" s="42"/>
      <c r="AA193" s="42"/>
      <c r="AB193" s="42"/>
    </row>
    <row r="194" spans="1:28" x14ac:dyDescent="0.2">
      <c r="A194" s="11"/>
      <c r="B194" s="11" t="s">
        <v>700</v>
      </c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40">
        <f t="shared" ref="N194:N196" si="53">N176</f>
        <v>186441.53404048242</v>
      </c>
      <c r="Q194" s="40">
        <f t="shared" ref="Q194:Q196" ca="1" si="54">Q176</f>
        <v>-34023.259321884078</v>
      </c>
      <c r="U194" s="41">
        <f t="shared" ref="U194:U196" ca="1" si="55">100*Q194/N194</f>
        <v>-18.248755298535858</v>
      </c>
      <c r="Z194" s="42"/>
      <c r="AA194" s="42"/>
      <c r="AB194" s="42"/>
    </row>
    <row r="195" spans="1:28" x14ac:dyDescent="0.2">
      <c r="A195" s="11"/>
      <c r="B195" s="11" t="s">
        <v>701</v>
      </c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40">
        <f t="shared" si="53"/>
        <v>481024.87341683905</v>
      </c>
      <c r="Q195" s="40">
        <f t="shared" ca="1" si="54"/>
        <v>-65603.976057524313</v>
      </c>
      <c r="U195" s="41">
        <f t="shared" ca="1" si="55"/>
        <v>-13.63837499535585</v>
      </c>
      <c r="Z195" s="42"/>
      <c r="AA195" s="42"/>
      <c r="AB195" s="42"/>
    </row>
    <row r="196" spans="1:28" x14ac:dyDescent="0.2">
      <c r="A196" s="11"/>
      <c r="B196" s="11" t="s">
        <v>702</v>
      </c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40">
        <f t="shared" si="53"/>
        <v>1146950.6898111301</v>
      </c>
      <c r="Q196" s="40">
        <f t="shared" ca="1" si="54"/>
        <v>-129546.93639051485</v>
      </c>
      <c r="U196" s="41">
        <f t="shared" ca="1" si="55"/>
        <v>-11.294900255201689</v>
      </c>
      <c r="Z196" s="42"/>
      <c r="AA196" s="42"/>
      <c r="AB196" s="42"/>
    </row>
    <row r="197" spans="1:28" x14ac:dyDescent="0.2">
      <c r="A197" s="11"/>
      <c r="B197" s="11" t="s">
        <v>698</v>
      </c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40">
        <f>SUM('SAM and Preps'!C175:BL178)</f>
        <v>1906052</v>
      </c>
      <c r="Q197" s="40">
        <f ca="1">SUM(Q175:Q178)</f>
        <v>-248251.56398205284</v>
      </c>
      <c r="U197" s="41">
        <f ca="1">100*Q197/N197</f>
        <v>-13.024385692628156</v>
      </c>
      <c r="Z197" s="42"/>
      <c r="AA197" s="42"/>
      <c r="AB197" s="42"/>
    </row>
    <row r="198" spans="1:28" x14ac:dyDescent="0.2">
      <c r="A198" s="11"/>
      <c r="B198" s="11" t="s">
        <v>623</v>
      </c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40">
        <f>SUM('SAM and Preps'!C179:BL179)</f>
        <v>1647389.9999999993</v>
      </c>
      <c r="Q198" s="40">
        <f ca="1">Q179</f>
        <v>-282243.72603988438</v>
      </c>
      <c r="U198" s="41">
        <f ca="1">100*Q198/N198</f>
        <v>-17.132781311036521</v>
      </c>
      <c r="Z198" s="42"/>
      <c r="AA198" s="42"/>
      <c r="AB198" s="42"/>
    </row>
    <row r="199" spans="1:28" x14ac:dyDescent="0.2">
      <c r="A199" s="11"/>
      <c r="B199" s="11" t="s">
        <v>568</v>
      </c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40">
        <f>SUM(N197:N198)</f>
        <v>3553441.9999999991</v>
      </c>
      <c r="Q199" s="40">
        <f ca="1">SUM(Q197:Q198)</f>
        <v>-530495.29002193722</v>
      </c>
      <c r="U199" s="41">
        <f ca="1">100*Q199/N199</f>
        <v>-14.92905442165476</v>
      </c>
      <c r="Z199" s="42"/>
      <c r="AA199" s="42"/>
      <c r="AB199" s="42"/>
    </row>
    <row r="200" spans="1:28" x14ac:dyDescent="0.2">
      <c r="A200" s="11"/>
      <c r="B200" s="11" t="s">
        <v>297</v>
      </c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40">
        <f>'SAM and Preps'!GP196</f>
        <v>72271.000000000029</v>
      </c>
      <c r="Q200" s="40">
        <f t="array" aca="1" ref="Q200" ca="1">MMULT(tax_a/TRANSPOSE(x),dm_endo)</f>
        <v>-11256.632289580202</v>
      </c>
      <c r="U200" s="41">
        <f t="shared" ref="U200:U203" ca="1" si="56">100*Q200/N200</f>
        <v>-15.575586735454328</v>
      </c>
      <c r="Z200" s="42"/>
      <c r="AA200" s="42"/>
      <c r="AB200" s="42"/>
    </row>
    <row r="201" spans="1:28" x14ac:dyDescent="0.2">
      <c r="A201" s="11"/>
      <c r="B201" s="11" t="s">
        <v>624</v>
      </c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40">
        <f>SUM(N199:N200)</f>
        <v>3625712.9999999991</v>
      </c>
      <c r="Q201" s="40">
        <f ca="1">SUM(Q199:Q200)</f>
        <v>-541751.92231151741</v>
      </c>
      <c r="U201" s="41">
        <f t="shared" ca="1" si="56"/>
        <v>-14.941941690131502</v>
      </c>
      <c r="Z201" s="42"/>
      <c r="AA201" s="42"/>
      <c r="AB201" s="42"/>
    </row>
    <row r="202" spans="1:28" x14ac:dyDescent="0.2">
      <c r="A202" s="11"/>
      <c r="B202" s="11" t="s">
        <v>298</v>
      </c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40">
        <f>'SAM and Preps'!GP198</f>
        <v>44308.000000000007</v>
      </c>
      <c r="Q202" s="40">
        <f t="array" aca="1" ref="Q202" ca="1">MMULT(tax_m/TRANSPOSE(x),dm_endo)</f>
        <v>-11342.534455280942</v>
      </c>
      <c r="U202" s="41">
        <f t="shared" ca="1" si="56"/>
        <v>-25.599292351902456</v>
      </c>
      <c r="Z202" s="42"/>
      <c r="AA202" s="42"/>
      <c r="AB202" s="42"/>
    </row>
    <row r="203" spans="1:28" x14ac:dyDescent="0.2">
      <c r="A203" s="11"/>
      <c r="B203" s="11" t="s">
        <v>299</v>
      </c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40">
        <f>'SAM and Preps'!GP199</f>
        <v>381399</v>
      </c>
      <c r="Q203" s="40" cm="1">
        <f t="array" aca="1" ref="Q203" ca="1">MMULT(tax_s/TRANSPOSE(x),dm_endo)</f>
        <v>-74901.190283922871</v>
      </c>
      <c r="U203" s="41">
        <f t="shared" ca="1" si="56"/>
        <v>-19.638538717700587</v>
      </c>
      <c r="Z203" s="42"/>
      <c r="AA203" s="42"/>
      <c r="AB203" s="42"/>
    </row>
    <row r="204" spans="1:28" x14ac:dyDescent="0.2">
      <c r="A204" s="11"/>
      <c r="B204" s="11" t="s">
        <v>567</v>
      </c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40">
        <f>SUM(N201:N203)</f>
        <v>4051419.9999999991</v>
      </c>
      <c r="Q204" s="40">
        <f ca="1">SUM(Q201:Q203)</f>
        <v>-627995.64705072122</v>
      </c>
      <c r="U204" s="41">
        <f t="shared" ref="U204" ca="1" si="57">100*Q204/N204</f>
        <v>-15.500630570286994</v>
      </c>
      <c r="Z204" s="42"/>
      <c r="AA204" s="42"/>
      <c r="AB204" s="42"/>
    </row>
    <row r="205" spans="1:28" x14ac:dyDescent="0.2">
      <c r="A205" s="13"/>
      <c r="B205" s="13" t="s">
        <v>569</v>
      </c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111">
        <f>N204-N191</f>
        <v>0</v>
      </c>
      <c r="Q205" s="46">
        <f ca="1">Q204-Q191</f>
        <v>0</v>
      </c>
      <c r="U205" s="41"/>
      <c r="Z205" s="42"/>
      <c r="AA205" s="42"/>
      <c r="AB205" s="42"/>
    </row>
    <row r="206" spans="1:28" x14ac:dyDescent="0.2">
      <c r="A206" s="11"/>
      <c r="B206" s="11" t="s">
        <v>625</v>
      </c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40">
        <f>'SAM and Preps'!GP197</f>
        <v>607551.99999999988</v>
      </c>
      <c r="Q206" s="40" cm="1">
        <f t="array" aca="1" ref="Q206" ca="1">MMULT(tax_d/TRANSPOSE(x),dm_endo)+SUM(TRANSPOSE(hh_tax/hh_outlays)*hh_post_impacts)</f>
        <v>-66130.691183402349</v>
      </c>
      <c r="U206" s="41">
        <f ca="1">100*Q206/N206</f>
        <v>-10.884778781635541</v>
      </c>
      <c r="Z206" s="42"/>
      <c r="AA206" s="42"/>
      <c r="AB206" s="42"/>
    </row>
    <row r="207" spans="1:28" x14ac:dyDescent="0.2">
      <c r="A207" s="11"/>
      <c r="B207" s="11" t="s">
        <v>300</v>
      </c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40">
        <f>N200+N202+N204+N206</f>
        <v>4775550.9999999991</v>
      </c>
      <c r="Q207" s="40">
        <f ca="1">SUM(Q200:Q203)</f>
        <v>-639252.27934030141</v>
      </c>
      <c r="U207" s="41">
        <f ca="1">100*Q207/N207</f>
        <v>-13.38593765076117</v>
      </c>
      <c r="Z207" s="42"/>
      <c r="AA207" s="42"/>
      <c r="AB207" s="42"/>
    </row>
    <row r="208" spans="1:28" x14ac:dyDescent="0.2">
      <c r="A208" s="13" t="s">
        <v>97</v>
      </c>
      <c r="B208" s="13" t="str">
        <f>VLOOKUP(A208,Notes!$A$12:$B$206,2,0)</f>
        <v>Households - Decile 1</v>
      </c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>
        <f>'SAM and Preps'!GP181</f>
        <v>65989.543662945609</v>
      </c>
      <c r="O208" s="39"/>
      <c r="P208" s="40"/>
      <c r="Q208" s="40">
        <f t="array" aca="1" ref="Q208:Q221" ca="1">MMULT(hh_inc/TRANSPOSE(x),dm_endo)</f>
        <v>-3584.231879711429</v>
      </c>
      <c r="R208" s="40">
        <v>0</v>
      </c>
      <c r="S208" s="40"/>
      <c r="T208" s="43"/>
      <c r="U208" s="41">
        <f t="shared" ref="U208:U221" ca="1" si="58">100*Q208/N208</f>
        <v>-5.4315148745664743</v>
      </c>
      <c r="V208" s="44"/>
      <c r="W208" s="45"/>
      <c r="X208" s="45"/>
      <c r="Y208" s="40"/>
      <c r="Z208" s="42"/>
      <c r="AA208" s="42"/>
      <c r="AB208" s="42"/>
    </row>
    <row r="209" spans="1:140" hidden="1" outlineLevel="1" x14ac:dyDescent="0.2">
      <c r="A209" s="13" t="s">
        <v>98</v>
      </c>
      <c r="B209" s="13" t="str">
        <f>VLOOKUP(A209,Notes!$A$12:$B$206,2,0)</f>
        <v>Households - Decile 2</v>
      </c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>
        <f>'SAM and Preps'!GP182</f>
        <v>90984.902699491911</v>
      </c>
      <c r="O209" s="39"/>
      <c r="P209" s="40"/>
      <c r="Q209" s="40">
        <f ca="1"/>
        <v>-5669.4600641073112</v>
      </c>
      <c r="R209" s="40">
        <v>0</v>
      </c>
      <c r="S209" s="40"/>
      <c r="T209" s="43"/>
      <c r="U209" s="41">
        <f t="shared" ca="1" si="58"/>
        <v>-6.2312096797340111</v>
      </c>
      <c r="V209" s="44"/>
      <c r="W209" s="45"/>
      <c r="X209" s="45"/>
      <c r="Y209" s="40"/>
      <c r="Z209" s="42"/>
      <c r="AA209" s="42"/>
      <c r="AB209" s="42"/>
    </row>
    <row r="210" spans="1:140" hidden="1" outlineLevel="1" x14ac:dyDescent="0.2">
      <c r="A210" s="13" t="s">
        <v>99</v>
      </c>
      <c r="B210" s="13" t="str">
        <f>VLOOKUP(A210,Notes!$A$12:$B$206,2,0)</f>
        <v>Households - Decile 3</v>
      </c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>
        <f>'SAM and Preps'!GP183</f>
        <v>106450.11198261232</v>
      </c>
      <c r="O210" s="39"/>
      <c r="P210" s="40"/>
      <c r="Q210" s="40">
        <f ca="1"/>
        <v>-7206.1601681752136</v>
      </c>
      <c r="R210" s="40">
        <v>0</v>
      </c>
      <c r="S210" s="40"/>
      <c r="T210" s="43"/>
      <c r="U210" s="41">
        <f t="shared" ca="1" si="58"/>
        <v>-6.7695186355015533</v>
      </c>
      <c r="V210" s="44"/>
      <c r="W210" s="45"/>
      <c r="X210" s="45"/>
      <c r="Y210" s="40"/>
      <c r="Z210" s="42"/>
      <c r="AA210" s="42"/>
      <c r="AB210" s="42"/>
    </row>
    <row r="211" spans="1:140" hidden="1" outlineLevel="1" x14ac:dyDescent="0.2">
      <c r="A211" s="13" t="s">
        <v>100</v>
      </c>
      <c r="B211" s="13" t="str">
        <f>VLOOKUP(A211,Notes!$A$12:$B$206,2,0)</f>
        <v>Households - Decile 4</v>
      </c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>
        <f>'SAM and Preps'!GP184</f>
        <v>123492.06290570777</v>
      </c>
      <c r="O211" s="39"/>
      <c r="P211" s="40"/>
      <c r="Q211" s="40">
        <f ca="1"/>
        <v>-9683.6648689346457</v>
      </c>
      <c r="R211" s="40">
        <v>0</v>
      </c>
      <c r="S211" s="40"/>
      <c r="T211" s="43"/>
      <c r="U211" s="41">
        <f t="shared" ca="1" si="58"/>
        <v>-7.8415281444675493</v>
      </c>
      <c r="V211" s="44"/>
      <c r="W211" s="45"/>
      <c r="X211" s="45"/>
      <c r="Y211" s="40"/>
      <c r="Z211" s="42"/>
      <c r="AA211" s="42"/>
      <c r="AB211" s="42"/>
    </row>
    <row r="212" spans="1:140" hidden="1" outlineLevel="1" x14ac:dyDescent="0.2">
      <c r="A212" s="13" t="s">
        <v>101</v>
      </c>
      <c r="B212" s="13" t="str">
        <f>VLOOKUP(A212,Notes!$A$12:$B$206,2,0)</f>
        <v>Households - Decile 5</v>
      </c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>
        <f>'SAM and Preps'!GP185</f>
        <v>139019.68510979667</v>
      </c>
      <c r="O212" s="39"/>
      <c r="P212" s="40"/>
      <c r="Q212" s="40">
        <f ca="1"/>
        <v>-12619.597553117006</v>
      </c>
      <c r="R212" s="40">
        <v>0</v>
      </c>
      <c r="S212" s="40"/>
      <c r="T212" s="43"/>
      <c r="U212" s="41">
        <f t="shared" ca="1" si="58"/>
        <v>-9.077561600826634</v>
      </c>
      <c r="V212" s="44"/>
      <c r="W212" s="45"/>
      <c r="X212" s="45"/>
      <c r="Y212" s="40"/>
      <c r="Z212" s="42"/>
      <c r="AA212" s="42"/>
      <c r="AB212" s="42"/>
    </row>
    <row r="213" spans="1:140" hidden="1" outlineLevel="1" x14ac:dyDescent="0.2">
      <c r="A213" s="13" t="s">
        <v>102</v>
      </c>
      <c r="B213" s="13" t="str">
        <f>VLOOKUP(A213,Notes!$A$12:$B$206,2,0)</f>
        <v>Households - Decile 6</v>
      </c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>
        <f>'SAM and Preps'!GP186</f>
        <v>183900.30086333427</v>
      </c>
      <c r="O213" s="39"/>
      <c r="P213" s="40"/>
      <c r="Q213" s="40">
        <f ca="1"/>
        <v>-19468.639952289679</v>
      </c>
      <c r="R213" s="40">
        <v>0</v>
      </c>
      <c r="S213" s="40"/>
      <c r="T213" s="43"/>
      <c r="U213" s="41">
        <f t="shared" ca="1" si="58"/>
        <v>-10.586518815299721</v>
      </c>
      <c r="V213" s="44"/>
      <c r="W213" s="45"/>
      <c r="X213" s="45"/>
      <c r="Y213" s="40"/>
      <c r="Z213" s="42"/>
      <c r="AA213" s="42"/>
      <c r="AB213" s="42"/>
    </row>
    <row r="214" spans="1:140" hidden="1" outlineLevel="1" x14ac:dyDescent="0.2">
      <c r="A214" s="13" t="s">
        <v>103</v>
      </c>
      <c r="B214" s="13" t="str">
        <f>VLOOKUP(A214,Notes!$A$12:$B$206,2,0)</f>
        <v>Households - Decile 7</v>
      </c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>
        <f>'SAM and Preps'!GP187</f>
        <v>222467.41769264181</v>
      </c>
      <c r="O214" s="39"/>
      <c r="P214" s="40"/>
      <c r="Q214" s="40">
        <f ca="1"/>
        <v>-26199.09806373786</v>
      </c>
      <c r="R214" s="40">
        <v>0</v>
      </c>
      <c r="S214" s="40"/>
      <c r="T214" s="43"/>
      <c r="U214" s="41">
        <f t="shared" ca="1" si="58"/>
        <v>-11.776600068210531</v>
      </c>
      <c r="V214" s="44"/>
      <c r="W214" s="45"/>
      <c r="X214" s="45"/>
      <c r="Y214" s="40"/>
      <c r="Z214" s="42"/>
      <c r="AA214" s="42"/>
      <c r="AB214" s="42"/>
    </row>
    <row r="215" spans="1:140" hidden="1" outlineLevel="1" x14ac:dyDescent="0.2">
      <c r="A215" s="13" t="s">
        <v>104</v>
      </c>
      <c r="B215" s="13" t="str">
        <f>VLOOKUP(A215,Notes!$A$12:$B$206,2,0)</f>
        <v>Households - Decile 8</v>
      </c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>
        <f>'SAM and Preps'!GP188</f>
        <v>340905.81117327488</v>
      </c>
      <c r="O215" s="39"/>
      <c r="P215" s="40"/>
      <c r="Q215" s="40">
        <f ca="1"/>
        <v>-41729.544835945817</v>
      </c>
      <c r="R215" s="40">
        <v>0</v>
      </c>
      <c r="S215" s="40"/>
      <c r="T215" s="43"/>
      <c r="U215" s="41">
        <f t="shared" ca="1" si="58"/>
        <v>-12.240784248390419</v>
      </c>
      <c r="V215" s="44"/>
      <c r="W215" s="45"/>
      <c r="X215" s="45"/>
      <c r="Y215" s="40"/>
      <c r="Z215" s="42"/>
      <c r="AA215" s="42"/>
      <c r="AB215" s="42"/>
    </row>
    <row r="216" spans="1:140" hidden="1" outlineLevel="1" x14ac:dyDescent="0.2">
      <c r="A216" s="13" t="s">
        <v>105</v>
      </c>
      <c r="B216" s="13" t="str">
        <f>VLOOKUP(A216,Notes!$A$12:$B$206,2,0)</f>
        <v>Households - Decile 9</v>
      </c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>
        <f>'SAM and Preps'!GP189</f>
        <v>639532.41294474725</v>
      </c>
      <c r="O216" s="39"/>
      <c r="P216" s="40"/>
      <c r="Q216" s="40">
        <f ca="1"/>
        <v>-77534.837069306523</v>
      </c>
      <c r="R216" s="40">
        <v>0</v>
      </c>
      <c r="S216" s="40"/>
      <c r="T216" s="43"/>
      <c r="U216" s="41">
        <f t="shared" ca="1" si="58"/>
        <v>-12.123675907573615</v>
      </c>
      <c r="V216" s="44"/>
      <c r="W216" s="45"/>
      <c r="X216" s="45"/>
      <c r="Y216" s="40"/>
      <c r="Z216" s="42"/>
      <c r="AA216" s="42"/>
      <c r="AB216" s="42"/>
    </row>
    <row r="217" spans="1:140" hidden="1" outlineLevel="1" x14ac:dyDescent="0.2">
      <c r="A217" s="13" t="s">
        <v>106</v>
      </c>
      <c r="B217" s="13" t="str">
        <f>VLOOKUP(A217,Notes!$A$12:$B$206,2,0)</f>
        <v>Households - Percentile 90-92</v>
      </c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>
        <f>'SAM and Preps'!GP190</f>
        <v>177769.09754421673</v>
      </c>
      <c r="O217" s="39"/>
      <c r="P217" s="40"/>
      <c r="Q217" s="40">
        <f ca="1"/>
        <v>-21698.895107072371</v>
      </c>
      <c r="R217" s="40">
        <v>0</v>
      </c>
      <c r="S217" s="40"/>
      <c r="T217" s="43"/>
      <c r="U217" s="41">
        <f t="shared" ca="1" si="58"/>
        <v>-12.206224482674878</v>
      </c>
      <c r="V217" s="44"/>
      <c r="W217" s="45"/>
      <c r="X217" s="45"/>
      <c r="Y217" s="40"/>
      <c r="Z217" s="42"/>
      <c r="AA217" s="42"/>
      <c r="AB217" s="42"/>
    </row>
    <row r="218" spans="1:140" hidden="1" outlineLevel="1" x14ac:dyDescent="0.2">
      <c r="A218" s="13" t="s">
        <v>107</v>
      </c>
      <c r="B218" s="13" t="str">
        <f>VLOOKUP(A218,Notes!$A$12:$B$206,2,0)</f>
        <v>Households - Percentile 92-94</v>
      </c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>
        <f>'SAM and Preps'!GP191</f>
        <v>205886.07030306937</v>
      </c>
      <c r="O218" s="39"/>
      <c r="P218" s="40"/>
      <c r="Q218" s="40">
        <f ca="1"/>
        <v>-24372.453738733668</v>
      </c>
      <c r="R218" s="40">
        <v>0</v>
      </c>
      <c r="S218" s="40"/>
      <c r="T218" s="43"/>
      <c r="U218" s="41">
        <f t="shared" ca="1" si="58"/>
        <v>-11.837835217728337</v>
      </c>
      <c r="V218" s="44"/>
      <c r="W218" s="45"/>
      <c r="X218" s="45"/>
      <c r="Y218" s="40"/>
      <c r="Z218" s="42"/>
      <c r="AA218" s="42"/>
      <c r="AB218" s="42"/>
    </row>
    <row r="219" spans="1:140" hidden="1" outlineLevel="1" x14ac:dyDescent="0.2">
      <c r="A219" s="13" t="s">
        <v>108</v>
      </c>
      <c r="B219" s="13" t="str">
        <f>VLOOKUP(A219,Notes!$A$12:$B$206,2,0)</f>
        <v>Households - Percentile 94-96</v>
      </c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>
        <f>'SAM and Preps'!GP192</f>
        <v>258606.67678101637</v>
      </c>
      <c r="O219" s="39"/>
      <c r="P219" s="40"/>
      <c r="Q219" s="40">
        <f ca="1"/>
        <v>-31420.500724963982</v>
      </c>
      <c r="R219" s="40">
        <v>0</v>
      </c>
      <c r="S219" s="40"/>
      <c r="T219" s="43"/>
      <c r="U219" s="41">
        <f t="shared" ca="1" si="58"/>
        <v>-12.149918600736791</v>
      </c>
      <c r="V219" s="44"/>
      <c r="W219" s="45"/>
      <c r="X219" s="45"/>
      <c r="Y219" s="40"/>
      <c r="Z219" s="42"/>
      <c r="AA219" s="42"/>
      <c r="AB219" s="42"/>
    </row>
    <row r="220" spans="1:140" hidden="1" outlineLevel="1" x14ac:dyDescent="0.2">
      <c r="A220" s="13" t="s">
        <v>109</v>
      </c>
      <c r="B220" s="13" t="str">
        <f>VLOOKUP(A220,Notes!$A$12:$B$206,2,0)</f>
        <v>Households - Percentile 96-98</v>
      </c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>
        <f>'SAM and Preps'!GP193</f>
        <v>326808.24485675589</v>
      </c>
      <c r="O220" s="39"/>
      <c r="P220" s="40"/>
      <c r="Q220" s="40">
        <f ca="1"/>
        <v>-37654.082902834205</v>
      </c>
      <c r="R220" s="40">
        <v>0</v>
      </c>
      <c r="S220" s="40"/>
      <c r="T220" s="43"/>
      <c r="U220" s="41">
        <f t="shared" ca="1" si="58"/>
        <v>-11.521766508473021</v>
      </c>
      <c r="V220" s="44"/>
      <c r="W220" s="45"/>
      <c r="X220" s="45"/>
      <c r="Y220" s="40"/>
      <c r="Z220" s="42"/>
      <c r="AA220" s="42"/>
      <c r="AB220" s="42"/>
    </row>
    <row r="221" spans="1:140" collapsed="1" x14ac:dyDescent="0.2">
      <c r="A221" s="13" t="s">
        <v>110</v>
      </c>
      <c r="B221" s="13" t="str">
        <f>VLOOKUP(A221,Notes!$A$12:$B$206,2,0)</f>
        <v>Households - Percentile 98-100</v>
      </c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>
        <f>'SAM and Preps'!GP194</f>
        <v>553080.66148038954</v>
      </c>
      <c r="O221" s="39"/>
      <c r="P221" s="40"/>
      <c r="Q221" s="40">
        <f ca="1"/>
        <v>-64219.232712383819</v>
      </c>
      <c r="R221" s="40">
        <v>0</v>
      </c>
      <c r="S221" s="40"/>
      <c r="T221" s="43"/>
      <c r="U221" s="41">
        <f t="shared" ca="1" si="58"/>
        <v>-11.611187514763763</v>
      </c>
      <c r="V221" s="44"/>
      <c r="W221" s="45"/>
      <c r="X221" s="45"/>
      <c r="Y221" s="40"/>
      <c r="Z221" s="42"/>
      <c r="AA221" s="42"/>
      <c r="AB221" s="42"/>
    </row>
    <row r="222" spans="1:140" x14ac:dyDescent="0.2">
      <c r="A222" s="13"/>
      <c r="B222" s="13" t="s">
        <v>295</v>
      </c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>
        <f>SUM(N208:N214)</f>
        <v>932304.02491653047</v>
      </c>
      <c r="O222" s="6"/>
      <c r="P222" s="6"/>
      <c r="Q222" s="40">
        <f ca="1">SUM(Q208:Q214)</f>
        <v>-84430.852550073148</v>
      </c>
      <c r="R222" s="6"/>
      <c r="S222" s="6"/>
      <c r="T222" s="6"/>
      <c r="U222" s="41">
        <f t="shared" ref="U222:U230" ca="1" si="59">100*Q222/N222</f>
        <v>-9.0561501713598496</v>
      </c>
      <c r="V222" s="6"/>
      <c r="W222" s="6"/>
      <c r="X222" s="6"/>
      <c r="Y222" s="6"/>
      <c r="Z222" s="42"/>
      <c r="AA222" s="42"/>
      <c r="AB222" s="42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P222" s="6"/>
      <c r="AQ222" s="6"/>
      <c r="AR222" s="6"/>
      <c r="AS222" s="6"/>
      <c r="AT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</row>
    <row r="223" spans="1:140" x14ac:dyDescent="0.2">
      <c r="A223" s="13"/>
      <c r="B223" s="13" t="s">
        <v>296</v>
      </c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40">
        <f>SUM(N215:N221)</f>
        <v>2502588.9750834703</v>
      </c>
      <c r="Q223" s="40">
        <f ca="1">SUM(Q215:Q221)</f>
        <v>-298629.54709124041</v>
      </c>
      <c r="U223" s="41">
        <f t="shared" ca="1" si="59"/>
        <v>-11.932824369662223</v>
      </c>
      <c r="Z223" s="42"/>
      <c r="AA223" s="42"/>
      <c r="AB223" s="42"/>
    </row>
    <row r="224" spans="1:140" x14ac:dyDescent="0.2">
      <c r="A224" s="13"/>
      <c r="B224" s="13" t="s">
        <v>551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40">
        <f>SUM(N222:N223)</f>
        <v>3434893.0000000009</v>
      </c>
      <c r="Q224" s="40">
        <f ca="1">SUM(Q222:Q223)</f>
        <v>-383060.39964131359</v>
      </c>
      <c r="U224" s="41">
        <f t="shared" ca="1" si="59"/>
        <v>-11.152032964092722</v>
      </c>
      <c r="Z224" s="42"/>
      <c r="AA224" s="42"/>
      <c r="AB224" s="42"/>
    </row>
    <row r="225" spans="1:28" x14ac:dyDescent="0.2">
      <c r="A225" s="11" t="s">
        <v>261</v>
      </c>
      <c r="B225" s="11" t="s">
        <v>91</v>
      </c>
      <c r="C225" s="39"/>
      <c r="D225" s="39"/>
      <c r="E225" s="39"/>
      <c r="F225" s="39"/>
      <c r="G225" s="39"/>
      <c r="H225" s="39"/>
      <c r="I225" s="40"/>
      <c r="J225" s="40"/>
      <c r="K225" s="40"/>
      <c r="L225" s="40"/>
      <c r="M225" s="39"/>
      <c r="N225" s="40">
        <f>SUM(I$8:I$69)</f>
        <v>2179.216118601737</v>
      </c>
      <c r="Q225" s="40">
        <f t="array" aca="1" ref="Q225:Q228" ca="1">MMULT(TRANSPOSE(EMP_all*EMP_ELAS_all/x_act),dm_endo_act)</f>
        <v>-214.88499109246004</v>
      </c>
      <c r="U225" s="41">
        <f t="shared" ca="1" si="59"/>
        <v>-9.8606553640185961</v>
      </c>
      <c r="Z225" s="42"/>
      <c r="AA225" s="42"/>
      <c r="AB225" s="42"/>
    </row>
    <row r="226" spans="1:28" hidden="1" outlineLevel="1" x14ac:dyDescent="0.2">
      <c r="A226" s="11" t="s">
        <v>261</v>
      </c>
      <c r="B226" s="11" t="s">
        <v>92</v>
      </c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40">
        <f>SUM(J$8:J$69)</f>
        <v>2816.6439376564531</v>
      </c>
      <c r="Q226" s="40">
        <f ca="1"/>
        <v>-293.27664940268971</v>
      </c>
      <c r="U226" s="41">
        <f t="shared" ca="1" si="59"/>
        <v>-10.412272757724082</v>
      </c>
      <c r="Z226" s="42"/>
      <c r="AA226" s="42"/>
      <c r="AB226" s="42"/>
    </row>
    <row r="227" spans="1:28" hidden="1" outlineLevel="1" x14ac:dyDescent="0.2">
      <c r="A227" s="11" t="s">
        <v>261</v>
      </c>
      <c r="B227" s="11" t="s">
        <v>93</v>
      </c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40">
        <f>SUM(K$8:K$69)</f>
        <v>4553.0454768995132</v>
      </c>
      <c r="Q227" s="40">
        <f ca="1"/>
        <v>-606.98019213712746</v>
      </c>
      <c r="U227" s="41">
        <f t="shared" ca="1" si="59"/>
        <v>-13.331300888970313</v>
      </c>
      <c r="Z227" s="42"/>
      <c r="AA227" s="42"/>
      <c r="AB227" s="42"/>
    </row>
    <row r="228" spans="1:28" hidden="1" outlineLevel="1" x14ac:dyDescent="0.2">
      <c r="A228" s="11" t="s">
        <v>261</v>
      </c>
      <c r="B228" s="11" t="s">
        <v>94</v>
      </c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40">
        <f>SUM(L$8:L$69)</f>
        <v>5598.0944668422981</v>
      </c>
      <c r="Q228" s="40">
        <f ca="1"/>
        <v>-654.03320462447323</v>
      </c>
      <c r="U228" s="41">
        <f t="shared" ca="1" si="59"/>
        <v>-11.683139834426409</v>
      </c>
      <c r="Z228" s="42"/>
      <c r="AA228" s="42"/>
      <c r="AB228" s="42"/>
    </row>
    <row r="229" spans="1:28" collapsed="1" x14ac:dyDescent="0.2">
      <c r="A229" s="11" t="s">
        <v>261</v>
      </c>
      <c r="B229" s="11" t="s">
        <v>301</v>
      </c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40">
        <f>SUM(N225:N228)</f>
        <v>15147.000000000002</v>
      </c>
      <c r="Q229" s="40">
        <f ca="1">SUM(Q225:Q228)</f>
        <v>-1769.1750372567506</v>
      </c>
      <c r="U229" s="41">
        <f t="shared" ca="1" si="59"/>
        <v>-11.680035896591736</v>
      </c>
      <c r="Z229" s="42"/>
      <c r="AA229" s="42"/>
      <c r="AB229" s="42"/>
    </row>
    <row r="230" spans="1:28" x14ac:dyDescent="0.2">
      <c r="A230" s="13" t="s">
        <v>620</v>
      </c>
      <c r="B230" s="13" t="s">
        <v>597</v>
      </c>
      <c r="N230" s="6">
        <f>SUMIF(Notes!$C$12:$C$73,$A230,N$8:N$69)</f>
        <v>218790.30262229464</v>
      </c>
      <c r="Q230" s="6">
        <f ca="1">SUMIF(Notes!$C$12:$C$73,$A230,Q$8:Q$69)</f>
        <v>-24358.28990113124</v>
      </c>
      <c r="U230" s="41">
        <f t="shared" ca="1" si="59"/>
        <v>-11.133167059593958</v>
      </c>
      <c r="X230" s="6"/>
      <c r="Y230" s="6"/>
      <c r="Z230" s="42"/>
    </row>
    <row r="231" spans="1:28" x14ac:dyDescent="0.2">
      <c r="A231" s="13" t="s">
        <v>611</v>
      </c>
      <c r="B231" s="13" t="s">
        <v>598</v>
      </c>
      <c r="N231" s="6">
        <f>SUMIF(Notes!$C$12:$C$73,$A231,N$8:N$69)</f>
        <v>533556.96420921688</v>
      </c>
      <c r="Q231" s="6">
        <f ca="1">SUMIF(Notes!$C$12:$C$73,$A231,Q$8:Q$69)</f>
        <v>-66357.762997178303</v>
      </c>
      <c r="U231" s="41">
        <f t="shared" ref="U231:U240" ca="1" si="60">100*Q231/N231</f>
        <v>-12.436865686033531</v>
      </c>
      <c r="X231" s="6"/>
      <c r="Y231" s="6"/>
      <c r="Z231" s="42"/>
    </row>
    <row r="232" spans="1:28" x14ac:dyDescent="0.2">
      <c r="A232" s="13" t="s">
        <v>612</v>
      </c>
      <c r="B232" s="13" t="s">
        <v>599</v>
      </c>
      <c r="N232" s="6">
        <f>SUMIF(Notes!$C$12:$C$73,$A232,N$8:N$69)</f>
        <v>1925579.6472207431</v>
      </c>
      <c r="Q232" s="6">
        <f ca="1">SUMIF(Notes!$C$12:$C$73,$A232,Q$8:Q$69)</f>
        <v>-395356.38455358543</v>
      </c>
      <c r="U232" s="41">
        <f t="shared" ca="1" si="60"/>
        <v>-20.531811557325984</v>
      </c>
      <c r="X232" s="6"/>
      <c r="Y232" s="6"/>
      <c r="Z232" s="42"/>
    </row>
    <row r="233" spans="1:28" x14ac:dyDescent="0.2">
      <c r="A233" s="13" t="s">
        <v>613</v>
      </c>
      <c r="B233" s="13" t="s">
        <v>600</v>
      </c>
      <c r="N233" s="6">
        <f>SUMIF(Notes!$C$12:$C$73,$A233,N$8:N$69)</f>
        <v>240822.91066950708</v>
      </c>
      <c r="Q233" s="6">
        <f ca="1">SUMIF(Notes!$C$12:$C$73,$A233,Q$8:Q$69)</f>
        <v>-21378.18846457461</v>
      </c>
      <c r="U233" s="41">
        <f t="shared" ca="1" si="60"/>
        <v>-8.8771406363047127</v>
      </c>
      <c r="X233" s="6"/>
      <c r="Y233" s="6"/>
      <c r="Z233" s="42"/>
    </row>
    <row r="234" spans="1:28" x14ac:dyDescent="0.2">
      <c r="A234" s="13" t="s">
        <v>606</v>
      </c>
      <c r="B234" s="13" t="s">
        <v>177</v>
      </c>
      <c r="N234" s="6">
        <f>SUMIF(Notes!$C$12:$C$73,$A234,N$8:N$69)</f>
        <v>409535.17147224495</v>
      </c>
      <c r="Q234" s="6">
        <f ca="1">SUMIF(Notes!$C$12:$C$73,$A234,Q$8:Q$69)</f>
        <v>-133212.669213446</v>
      </c>
      <c r="U234" s="41">
        <f t="shared" ca="1" si="60"/>
        <v>-32.527772580449565</v>
      </c>
      <c r="X234" s="6"/>
      <c r="Y234" s="6"/>
      <c r="Z234" s="42"/>
    </row>
    <row r="235" spans="1:28" x14ac:dyDescent="0.2">
      <c r="A235" s="13" t="s">
        <v>618</v>
      </c>
      <c r="B235" s="13" t="s">
        <v>601</v>
      </c>
      <c r="N235" s="6">
        <f>SUMIF(Notes!$C$12:$C$73,$A235,N$8:N$69)</f>
        <v>828937.9627193074</v>
      </c>
      <c r="Q235" s="6">
        <f ca="1">SUMIF(Notes!$C$12:$C$73,$A235,Q$8:Q$69)</f>
        <v>-180306.61500425098</v>
      </c>
      <c r="U235" s="41">
        <f t="shared" ca="1" si="60"/>
        <v>-21.751520995945253</v>
      </c>
      <c r="X235" s="6"/>
      <c r="Y235" s="6"/>
      <c r="Z235" s="42"/>
    </row>
    <row r="236" spans="1:28" x14ac:dyDescent="0.2">
      <c r="A236" s="13" t="s">
        <v>617</v>
      </c>
      <c r="B236" s="13" t="s">
        <v>602</v>
      </c>
      <c r="N236" s="6">
        <f>SUMIF(Notes!$C$12:$C$73,$A236,N$8:N$69)</f>
        <v>701205.92899021134</v>
      </c>
      <c r="Q236" s="6">
        <f ca="1">SUMIF(Notes!$C$12:$C$73,$A236,Q$8:Q$69)</f>
        <v>-132773.99988126275</v>
      </c>
      <c r="U236" s="41">
        <f t="shared" ca="1" si="60"/>
        <v>-18.935093728095993</v>
      </c>
      <c r="X236" s="6"/>
      <c r="Y236" s="6"/>
      <c r="Z236" s="42"/>
    </row>
    <row r="237" spans="1:28" x14ac:dyDescent="0.2">
      <c r="A237" s="13" t="s">
        <v>614</v>
      </c>
      <c r="B237" s="13" t="s">
        <v>603</v>
      </c>
      <c r="N237" s="6">
        <f>SUMIF(Notes!$C$12:$C$73,$A237,N$8:N$69)</f>
        <v>1373419.4434809454</v>
      </c>
      <c r="Q237" s="6">
        <f ca="1">SUMIF(Notes!$C$12:$C$73,$A237,Q$8:Q$69)</f>
        <v>-195738.86822685078</v>
      </c>
      <c r="U237" s="41">
        <f t="shared" ca="1" si="60"/>
        <v>-14.25193659198159</v>
      </c>
      <c r="X237" s="6"/>
      <c r="Y237" s="6"/>
      <c r="Z237" s="42"/>
    </row>
    <row r="238" spans="1:28" x14ac:dyDescent="0.2">
      <c r="A238" s="13" t="s">
        <v>615</v>
      </c>
      <c r="B238" s="13" t="s">
        <v>604</v>
      </c>
      <c r="N238" s="6">
        <f>SUMIF(Notes!$C$12:$C$73,$A238,N$8:N$69)</f>
        <v>1180394.1528175939</v>
      </c>
      <c r="Q238" s="6">
        <f ca="1">SUMIF(Notes!$C$12:$C$73,$A238,Q$8:Q$69)</f>
        <v>-24239.860845272335</v>
      </c>
      <c r="U238" s="41">
        <f t="shared" ca="1" si="60"/>
        <v>-2.0535395560382885</v>
      </c>
      <c r="X238" s="6"/>
      <c r="Y238" s="6"/>
      <c r="Z238" s="42"/>
    </row>
    <row r="239" spans="1:28" x14ac:dyDescent="0.2">
      <c r="A239" s="13" t="s">
        <v>616</v>
      </c>
      <c r="B239" s="13" t="s">
        <v>605</v>
      </c>
      <c r="N239" s="6">
        <f>SUMIF(Notes!$C$12:$C$73,$A239,N$8:N$69)</f>
        <v>511760.51579793496</v>
      </c>
      <c r="Q239" s="6">
        <f ca="1">SUMIF(Notes!$C$12:$C$73,$A239,Q$8:Q$69)</f>
        <v>-129038.11132947945</v>
      </c>
      <c r="U239" s="41">
        <f t="shared" ca="1" si="60"/>
        <v>-25.214550037781585</v>
      </c>
      <c r="X239" s="6"/>
      <c r="Y239" s="6"/>
      <c r="Z239" s="42"/>
    </row>
    <row r="240" spans="1:28" x14ac:dyDescent="0.2">
      <c r="A240" s="13"/>
      <c r="B240" s="16" t="s">
        <v>252</v>
      </c>
      <c r="N240" s="6">
        <f>SUM(N230:N239)</f>
        <v>7924002.9999999981</v>
      </c>
      <c r="Q240" s="6">
        <f ca="1">SUM(Q230:Q239)</f>
        <v>-1302760.750417032</v>
      </c>
      <c r="U240" s="41">
        <f t="shared" ca="1" si="60"/>
        <v>-16.440689767747848</v>
      </c>
      <c r="X240" s="6"/>
      <c r="Y240" s="6"/>
      <c r="Z240" s="42"/>
    </row>
  </sheetData>
  <conditionalFormatting sqref="R8:R181 W174:X181 P205:P224 R205:R224 W205:X224 W185:X203 P185:P191 R185:R191 R193:R203 P193:P203">
    <cfRule type="cellIs" dxfId="178" priority="8" operator="notEqual">
      <formula>0</formula>
    </cfRule>
  </conditionalFormatting>
  <conditionalFormatting sqref="O8:O181 O205:O224 O185:O191 O193:O203">
    <cfRule type="cellIs" dxfId="177" priority="7" operator="equal">
      <formula>1</formula>
    </cfRule>
  </conditionalFormatting>
  <conditionalFormatting sqref="P8:P180">
    <cfRule type="cellIs" dxfId="176" priority="6" operator="notEqual">
      <formula>0</formula>
    </cfRule>
  </conditionalFormatting>
  <conditionalFormatting sqref="Y181">
    <cfRule type="cellIs" dxfId="175" priority="3" operator="notEqual">
      <formula>0</formula>
    </cfRule>
  </conditionalFormatting>
  <conditionalFormatting sqref="P192 R192">
    <cfRule type="cellIs" dxfId="174" priority="2" operator="notEqual">
      <formula>0</formula>
    </cfRule>
  </conditionalFormatting>
  <conditionalFormatting sqref="O192">
    <cfRule type="cellIs" dxfId="173" priority="1" operator="equal">
      <formula>1</formula>
    </cfRule>
  </conditionalFormatting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7F163-BF6A-4737-846A-9183ABB7D4C4}">
  <sheetPr>
    <tabColor rgb="FF00B0F0"/>
  </sheetPr>
  <dimension ref="A1:BJ112"/>
  <sheetViews>
    <sheetView tabSelected="1" zoomScaleNormal="100" workbookViewId="0">
      <pane xSplit="21" ySplit="7" topLeftCell="V8" activePane="bottomRight" state="frozen"/>
      <selection activeCell="V8" sqref="V8"/>
      <selection pane="topRight" activeCell="V8" sqref="V8"/>
      <selection pane="bottomLeft" activeCell="V8" sqref="V8"/>
      <selection pane="bottomRight" activeCell="B2" sqref="B2"/>
    </sheetView>
  </sheetViews>
  <sheetFormatPr defaultRowHeight="12.75" x14ac:dyDescent="0.2"/>
  <cols>
    <col min="1" max="1" width="9.140625" style="2"/>
    <col min="2" max="2" width="18.7109375" style="2" bestFit="1" customWidth="1"/>
    <col min="3" max="3" width="3.42578125" style="2" customWidth="1"/>
    <col min="4" max="15" width="4.7109375" style="2" customWidth="1"/>
    <col min="16" max="17" width="5.7109375" style="2" customWidth="1"/>
    <col min="18" max="44" width="4.7109375" style="2" customWidth="1"/>
    <col min="45" max="45" width="4.28515625" style="2" customWidth="1"/>
    <col min="46" max="46" width="5.85546875" style="2" bestFit="1" customWidth="1"/>
    <col min="47" max="47" width="4.85546875" style="2" bestFit="1" customWidth="1"/>
    <col min="48" max="48" width="3.85546875" style="2" bestFit="1" customWidth="1"/>
    <col min="49" max="49" width="3.42578125" style="2" bestFit="1" customWidth="1"/>
    <col min="50" max="50" width="3.85546875" style="2" bestFit="1" customWidth="1"/>
    <col min="51" max="51" width="2" style="2" customWidth="1"/>
    <col min="52" max="52" width="7" style="2" customWidth="1"/>
    <col min="53" max="56" width="3.5703125" style="2" customWidth="1"/>
    <col min="57" max="57" width="2.140625" style="2" customWidth="1"/>
    <col min="58" max="58" width="9.140625" style="2"/>
    <col min="59" max="62" width="3.5703125" style="2" customWidth="1"/>
    <col min="63" max="16384" width="9.140625" style="2"/>
  </cols>
  <sheetData>
    <row r="1" spans="1:62" s="259" customFormat="1" ht="27.75" customHeight="1" x14ac:dyDescent="0.2">
      <c r="D1" s="299" t="s">
        <v>737</v>
      </c>
      <c r="E1" s="300"/>
      <c r="F1" s="300"/>
      <c r="G1" s="300"/>
      <c r="H1" s="301"/>
      <c r="J1" s="299" t="s">
        <v>809</v>
      </c>
      <c r="K1" s="300"/>
      <c r="L1" s="300"/>
      <c r="M1" s="300"/>
      <c r="N1" s="301"/>
      <c r="P1" s="299" t="s">
        <v>738</v>
      </c>
      <c r="Q1" s="300"/>
      <c r="R1" s="300"/>
      <c r="S1" s="300"/>
      <c r="T1" s="301"/>
    </row>
    <row r="2" spans="1:62" ht="15.75" customHeight="1" x14ac:dyDescent="0.2">
      <c r="D2" s="309" t="s">
        <v>717</v>
      </c>
      <c r="E2" s="310"/>
      <c r="F2" s="310"/>
      <c r="G2" s="310"/>
      <c r="H2" s="311"/>
      <c r="J2" s="312" t="s">
        <v>722</v>
      </c>
      <c r="K2" s="313"/>
      <c r="L2" s="313"/>
      <c r="M2" s="313"/>
      <c r="N2" s="314"/>
      <c r="P2" s="318" t="s">
        <v>733</v>
      </c>
      <c r="Q2" s="319"/>
      <c r="R2" s="322" t="s">
        <v>728</v>
      </c>
      <c r="S2" s="323"/>
      <c r="T2" s="324"/>
      <c r="V2" s="303" t="s">
        <v>724</v>
      </c>
      <c r="W2" s="304"/>
      <c r="X2" s="304"/>
      <c r="Y2" s="304"/>
      <c r="Z2" s="305"/>
      <c r="AB2" s="271" t="s">
        <v>731</v>
      </c>
      <c r="AC2" s="272"/>
      <c r="AD2" s="272"/>
      <c r="AE2" s="272"/>
      <c r="AF2" s="273"/>
      <c r="AH2" s="303" t="s">
        <v>732</v>
      </c>
      <c r="AI2" s="304"/>
      <c r="AJ2" s="304"/>
      <c r="AK2" s="304"/>
      <c r="AL2" s="305"/>
      <c r="AN2" s="271" t="s">
        <v>760</v>
      </c>
      <c r="AO2" s="272"/>
      <c r="AP2" s="272"/>
      <c r="AQ2" s="272"/>
      <c r="AR2" s="273"/>
      <c r="AT2" s="271" t="s">
        <v>759</v>
      </c>
      <c r="AU2" s="272"/>
      <c r="AV2" s="272"/>
      <c r="AW2" s="272"/>
      <c r="AX2" s="273"/>
      <c r="AZ2" s="280" t="s">
        <v>764</v>
      </c>
      <c r="BA2" s="281"/>
      <c r="BB2" s="281"/>
      <c r="BC2" s="281"/>
      <c r="BD2" s="282"/>
      <c r="BF2" s="280" t="s">
        <v>763</v>
      </c>
      <c r="BG2" s="281"/>
      <c r="BH2" s="281"/>
      <c r="BI2" s="281"/>
      <c r="BJ2" s="282"/>
    </row>
    <row r="3" spans="1:62" ht="15.75" customHeight="1" x14ac:dyDescent="0.2">
      <c r="A3" s="298" t="s">
        <v>808</v>
      </c>
      <c r="B3" s="298"/>
      <c r="D3" s="126"/>
      <c r="E3" s="127" t="s">
        <v>591</v>
      </c>
      <c r="F3" s="127" t="s">
        <v>554</v>
      </c>
      <c r="G3" s="127" t="s">
        <v>592</v>
      </c>
      <c r="H3" s="128" t="s">
        <v>593</v>
      </c>
      <c r="J3" s="315"/>
      <c r="K3" s="316"/>
      <c r="L3" s="316"/>
      <c r="M3" s="316"/>
      <c r="N3" s="317"/>
      <c r="P3" s="320"/>
      <c r="Q3" s="321"/>
      <c r="R3" s="325"/>
      <c r="S3" s="326"/>
      <c r="T3" s="327"/>
      <c r="V3" s="306"/>
      <c r="W3" s="307"/>
      <c r="X3" s="307"/>
      <c r="Y3" s="307"/>
      <c r="Z3" s="308"/>
      <c r="AB3" s="274"/>
      <c r="AC3" s="275"/>
      <c r="AD3" s="275"/>
      <c r="AE3" s="275"/>
      <c r="AF3" s="276"/>
      <c r="AH3" s="306"/>
      <c r="AI3" s="307"/>
      <c r="AJ3" s="307"/>
      <c r="AK3" s="307"/>
      <c r="AL3" s="308"/>
      <c r="AN3" s="274"/>
      <c r="AO3" s="275"/>
      <c r="AP3" s="275"/>
      <c r="AQ3" s="275"/>
      <c r="AR3" s="276"/>
      <c r="AT3" s="274"/>
      <c r="AU3" s="275"/>
      <c r="AV3" s="275"/>
      <c r="AW3" s="275"/>
      <c r="AX3" s="276"/>
      <c r="AZ3" s="283"/>
      <c r="BA3" s="284"/>
      <c r="BB3" s="284"/>
      <c r="BC3" s="284"/>
      <c r="BD3" s="285"/>
      <c r="BF3" s="283"/>
      <c r="BG3" s="284"/>
      <c r="BH3" s="284"/>
      <c r="BI3" s="284"/>
      <c r="BJ3" s="285"/>
    </row>
    <row r="4" spans="1:62" ht="15.75" customHeight="1" x14ac:dyDescent="0.2">
      <c r="A4" s="298"/>
      <c r="B4" s="298"/>
      <c r="D4" s="126"/>
      <c r="E4" s="129"/>
      <c r="F4" s="129"/>
      <c r="G4" s="129"/>
      <c r="H4" s="130"/>
      <c r="J4" s="315"/>
      <c r="K4" s="316"/>
      <c r="L4" s="316"/>
      <c r="M4" s="316"/>
      <c r="N4" s="317"/>
      <c r="P4" s="320"/>
      <c r="Q4" s="321"/>
      <c r="R4" s="328"/>
      <c r="S4" s="329"/>
      <c r="T4" s="330"/>
      <c r="V4" s="306"/>
      <c r="W4" s="307"/>
      <c r="X4" s="307"/>
      <c r="Y4" s="307"/>
      <c r="Z4" s="308"/>
      <c r="AB4" s="274"/>
      <c r="AC4" s="275"/>
      <c r="AD4" s="275"/>
      <c r="AE4" s="275"/>
      <c r="AF4" s="276"/>
      <c r="AH4" s="306"/>
      <c r="AI4" s="307"/>
      <c r="AJ4" s="307"/>
      <c r="AK4" s="307"/>
      <c r="AL4" s="308"/>
      <c r="AN4" s="274"/>
      <c r="AO4" s="275"/>
      <c r="AP4" s="275"/>
      <c r="AQ4" s="275"/>
      <c r="AR4" s="276"/>
      <c r="AT4" s="274"/>
      <c r="AU4" s="275"/>
      <c r="AV4" s="275"/>
      <c r="AW4" s="275"/>
      <c r="AX4" s="276"/>
      <c r="AZ4" s="283"/>
      <c r="BA4" s="284"/>
      <c r="BB4" s="284"/>
      <c r="BC4" s="284"/>
      <c r="BD4" s="285"/>
      <c r="BF4" s="283"/>
      <c r="BG4" s="284"/>
      <c r="BH4" s="284"/>
      <c r="BI4" s="284"/>
      <c r="BJ4" s="285"/>
    </row>
    <row r="5" spans="1:62" x14ac:dyDescent="0.2">
      <c r="A5" s="141" t="s">
        <v>723</v>
      </c>
      <c r="B5" s="141" t="s">
        <v>713</v>
      </c>
      <c r="D5" s="277" t="s">
        <v>573</v>
      </c>
      <c r="E5" s="278"/>
      <c r="F5" s="278"/>
      <c r="G5" s="278"/>
      <c r="H5" s="279"/>
      <c r="J5" s="289" t="s">
        <v>573</v>
      </c>
      <c r="K5" s="290"/>
      <c r="L5" s="290"/>
      <c r="M5" s="290"/>
      <c r="N5" s="291"/>
      <c r="O5" s="34"/>
      <c r="P5" s="277" t="s">
        <v>573</v>
      </c>
      <c r="Q5" s="278"/>
      <c r="R5" s="278"/>
      <c r="S5" s="278"/>
      <c r="T5" s="279"/>
      <c r="U5" s="34"/>
      <c r="V5" s="292" t="s">
        <v>573</v>
      </c>
      <c r="W5" s="293"/>
      <c r="X5" s="293"/>
      <c r="Y5" s="293"/>
      <c r="Z5" s="294"/>
      <c r="AB5" s="295" t="s">
        <v>573</v>
      </c>
      <c r="AC5" s="296"/>
      <c r="AD5" s="296"/>
      <c r="AE5" s="296"/>
      <c r="AF5" s="297"/>
      <c r="AH5" s="292" t="s">
        <v>573</v>
      </c>
      <c r="AI5" s="293"/>
      <c r="AJ5" s="293"/>
      <c r="AK5" s="293"/>
      <c r="AL5" s="294"/>
      <c r="AN5" s="277" t="s">
        <v>573</v>
      </c>
      <c r="AO5" s="278"/>
      <c r="AP5" s="278"/>
      <c r="AQ5" s="278"/>
      <c r="AR5" s="279"/>
      <c r="AT5" s="277" t="s">
        <v>573</v>
      </c>
      <c r="AU5" s="278"/>
      <c r="AV5" s="278"/>
      <c r="AW5" s="278"/>
      <c r="AX5" s="279"/>
      <c r="AZ5" s="286" t="s">
        <v>573</v>
      </c>
      <c r="BA5" s="287"/>
      <c r="BB5" s="287"/>
      <c r="BC5" s="287"/>
      <c r="BD5" s="288"/>
      <c r="BF5" s="286" t="s">
        <v>573</v>
      </c>
      <c r="BG5" s="287"/>
      <c r="BH5" s="287"/>
      <c r="BI5" s="287"/>
      <c r="BJ5" s="288"/>
    </row>
    <row r="6" spans="1:62" s="133" customFormat="1" x14ac:dyDescent="0.2">
      <c r="A6" s="142" t="s">
        <v>725</v>
      </c>
      <c r="B6" s="142" t="s">
        <v>729</v>
      </c>
      <c r="D6" s="134"/>
      <c r="E6" s="135" t="s">
        <v>718</v>
      </c>
      <c r="F6" s="135" t="s">
        <v>719</v>
      </c>
      <c r="G6" s="135" t="s">
        <v>720</v>
      </c>
      <c r="H6" s="136" t="s">
        <v>721</v>
      </c>
      <c r="J6" s="137"/>
      <c r="K6" s="138" t="s">
        <v>718</v>
      </c>
      <c r="L6" s="138" t="s">
        <v>719</v>
      </c>
      <c r="M6" s="138" t="s">
        <v>720</v>
      </c>
      <c r="N6" s="139" t="s">
        <v>721</v>
      </c>
      <c r="O6" s="140"/>
      <c r="P6" s="134"/>
      <c r="Q6" s="135" t="s">
        <v>718</v>
      </c>
      <c r="R6" s="135" t="s">
        <v>719</v>
      </c>
      <c r="S6" s="135" t="s">
        <v>720</v>
      </c>
      <c r="T6" s="136" t="s">
        <v>721</v>
      </c>
      <c r="U6" s="140"/>
      <c r="V6" s="137"/>
      <c r="W6" s="138" t="s">
        <v>718</v>
      </c>
      <c r="X6" s="138" t="s">
        <v>719</v>
      </c>
      <c r="Y6" s="138" t="s">
        <v>720</v>
      </c>
      <c r="Z6" s="139" t="s">
        <v>721</v>
      </c>
      <c r="AB6" s="134"/>
      <c r="AC6" s="135" t="s">
        <v>718</v>
      </c>
      <c r="AD6" s="135" t="s">
        <v>719</v>
      </c>
      <c r="AE6" s="135" t="s">
        <v>720</v>
      </c>
      <c r="AF6" s="136" t="s">
        <v>721</v>
      </c>
      <c r="AH6" s="137"/>
      <c r="AI6" s="138" t="s">
        <v>718</v>
      </c>
      <c r="AJ6" s="138" t="s">
        <v>719</v>
      </c>
      <c r="AK6" s="138" t="s">
        <v>720</v>
      </c>
      <c r="AL6" s="139" t="s">
        <v>721</v>
      </c>
      <c r="AN6" s="134"/>
      <c r="AO6" s="135" t="s">
        <v>718</v>
      </c>
      <c r="AP6" s="135" t="s">
        <v>719</v>
      </c>
      <c r="AQ6" s="135" t="s">
        <v>720</v>
      </c>
      <c r="AR6" s="136" t="s">
        <v>721</v>
      </c>
      <c r="AT6" s="134"/>
      <c r="AU6" s="135" t="s">
        <v>718</v>
      </c>
      <c r="AV6" s="135" t="s">
        <v>719</v>
      </c>
      <c r="AW6" s="135" t="s">
        <v>720</v>
      </c>
      <c r="AX6" s="136" t="s">
        <v>721</v>
      </c>
      <c r="AZ6" s="238"/>
      <c r="BA6" s="239" t="s">
        <v>718</v>
      </c>
      <c r="BB6" s="239" t="s">
        <v>719</v>
      </c>
      <c r="BC6" s="239" t="s">
        <v>720</v>
      </c>
      <c r="BD6" s="240" t="s">
        <v>721</v>
      </c>
      <c r="BF6" s="238"/>
      <c r="BG6" s="239" t="s">
        <v>718</v>
      </c>
      <c r="BH6" s="239" t="s">
        <v>719</v>
      </c>
      <c r="BI6" s="239" t="s">
        <v>720</v>
      </c>
      <c r="BJ6" s="240" t="s">
        <v>721</v>
      </c>
    </row>
    <row r="7" spans="1:62" x14ac:dyDescent="0.2">
      <c r="A7" s="141" t="s">
        <v>726</v>
      </c>
      <c r="B7" s="141" t="s">
        <v>730</v>
      </c>
      <c r="D7" s="131" t="s">
        <v>55</v>
      </c>
      <c r="E7" s="181">
        <f ca="1">IF(K7*Q7*E$112&lt;'Summary Results'!M$2,'Summary Results'!M$2/E$112,K7*Q7)</f>
        <v>-0.49999999999999989</v>
      </c>
      <c r="F7" s="181">
        <f ca="1">IF(L7*R7*F$112&lt;'Summary Results'!N$2,'Summary Results'!N$2/F$112,L7*R7)</f>
        <v>-6.4999999999999982</v>
      </c>
      <c r="G7" s="181">
        <f ca="1">IF(M7*S7*G$112&lt;'Summary Results'!O$2,'Summary Results'!O$2/G$112,M7*S7)</f>
        <v>0</v>
      </c>
      <c r="H7" s="182">
        <f ca="1">IF(N7*T7*H$112&lt;'Summary Results'!P$2,'Summary Results'!P$2/H$112,N7*T7)</f>
        <v>-3.9999999999999991</v>
      </c>
      <c r="I7" s="42"/>
      <c r="J7" s="177" t="s">
        <v>55</v>
      </c>
      <c r="K7" s="178">
        <f ca="1">IF(Q7&gt;0,IF(E$112&lt;&gt;0,1/E$112,1),1)</f>
        <v>1</v>
      </c>
      <c r="L7" s="178">
        <f t="shared" ref="L7:L70" ca="1" si="0">IF(R7&gt;0,IF(F$112&lt;&gt;0,1/F$112,1),1)</f>
        <v>1</v>
      </c>
      <c r="M7" s="178">
        <f t="shared" ref="M7:M70" ca="1" si="1">IF(S7&gt;0,IF(G$112&lt;&gt;0,1/G$112,1),1)</f>
        <v>1</v>
      </c>
      <c r="N7" s="179">
        <f t="shared" ref="N7:N70" ca="1" si="2">IF(T7&gt;0,IF(H$112&lt;&gt;0,1/H$112,1),1)</f>
        <v>1</v>
      </c>
      <c r="O7" s="42"/>
      <c r="P7" s="180" t="s">
        <v>55</v>
      </c>
      <c r="Q7" s="181">
        <f t="array" ref="Q7:T110" ca="1">INDIRECT(R2,)</f>
        <v>-0.49999999999999989</v>
      </c>
      <c r="R7" s="181">
        <f ca="1"/>
        <v>-6.4999999999999982</v>
      </c>
      <c r="S7" s="181">
        <f ca="1"/>
        <v>0</v>
      </c>
      <c r="T7" s="182">
        <f ca="1"/>
        <v>-3.9999999999999991</v>
      </c>
      <c r="U7" s="42"/>
      <c r="V7" s="177" t="s">
        <v>55</v>
      </c>
      <c r="W7" s="183">
        <v>-5</v>
      </c>
      <c r="X7" s="184"/>
      <c r="Y7" s="184"/>
      <c r="Z7" s="185"/>
      <c r="AA7" s="42"/>
      <c r="AB7" s="180" t="s">
        <v>55</v>
      </c>
      <c r="AC7" s="181">
        <v>-5</v>
      </c>
      <c r="AD7" s="186"/>
      <c r="AE7" s="186"/>
      <c r="AF7" s="187"/>
      <c r="AG7" s="42"/>
      <c r="AH7" s="177" t="s">
        <v>55</v>
      </c>
      <c r="AI7" s="183">
        <v>-5</v>
      </c>
      <c r="AJ7" s="184"/>
      <c r="AK7" s="184"/>
      <c r="AL7" s="185">
        <v>-40</v>
      </c>
      <c r="AM7" s="42"/>
      <c r="AN7" s="180" t="s">
        <v>55</v>
      </c>
      <c r="AO7" s="181">
        <v>-5</v>
      </c>
      <c r="AP7" s="181">
        <v>-65</v>
      </c>
      <c r="AQ7" s="181"/>
      <c r="AR7" s="182">
        <v>-40</v>
      </c>
      <c r="AT7" s="180" t="s">
        <v>55</v>
      </c>
      <c r="AU7" s="181">
        <f>VLOOKUP($AT7,[1]Scn3!Scn3_Q4_LR,MATCH(AU$6,[1]!Scn_CH,0),0)</f>
        <v>-0.49999999999999989</v>
      </c>
      <c r="AV7" s="181">
        <f>VLOOKUP($AT7,[1]Scn3!Scn3_Q4_LR,MATCH(AV$6,[1]!Scn_CH,0),0)</f>
        <v>-6.4999999999999982</v>
      </c>
      <c r="AW7" s="181">
        <f>VLOOKUP($AT7,[1]Scn3!Scn3_Q4_LR,MATCH(AW$6,[1]!Scn_CH,0),0)</f>
        <v>0</v>
      </c>
      <c r="AX7" s="182">
        <f>VLOOKUP($AT7,[1]Scn3!Scn3_Q4_LR,MATCH(AX$6,[1]!Scn_CH,0),0)</f>
        <v>-3.9999999999999991</v>
      </c>
      <c r="AZ7" s="241" t="s">
        <v>55</v>
      </c>
      <c r="BA7" s="242"/>
      <c r="BB7" s="242"/>
      <c r="BC7" s="242"/>
      <c r="BD7" s="243"/>
      <c r="BF7" s="241" t="s">
        <v>55</v>
      </c>
      <c r="BG7" s="242"/>
      <c r="BH7" s="242"/>
      <c r="BI7" s="242"/>
      <c r="BJ7" s="243"/>
    </row>
    <row r="8" spans="1:62" x14ac:dyDescent="0.2">
      <c r="A8" s="141" t="s">
        <v>727</v>
      </c>
      <c r="B8" s="141" t="s">
        <v>752</v>
      </c>
      <c r="D8" s="131" t="s">
        <v>412</v>
      </c>
      <c r="E8" s="181">
        <f ca="1">IF(K8*Q8*E$112&lt;'Summary Results'!M$2,'Summary Results'!M$2/E$112,K8*Q8)</f>
        <v>-0.49999999999999989</v>
      </c>
      <c r="F8" s="181">
        <f ca="1">IF(L8*R8*F$112&lt;'Summary Results'!N$2,'Summary Results'!N$2/F$112,L8*R8)</f>
        <v>-6.4999999999999982</v>
      </c>
      <c r="G8" s="181">
        <f ca="1">IF(M8*S8*G$112&lt;'Summary Results'!O$2,'Summary Results'!O$2/G$112,M8*S8)</f>
        <v>0</v>
      </c>
      <c r="H8" s="182">
        <f ca="1">IF(N8*T8*H$112&lt;'Summary Results'!P$2,'Summary Results'!P$2/H$112,N8*T8)</f>
        <v>-3.9999999999999991</v>
      </c>
      <c r="I8" s="42"/>
      <c r="J8" s="177" t="s">
        <v>412</v>
      </c>
      <c r="K8" s="178">
        <f t="shared" ref="K8:K71" ca="1" si="3">IF(Q8&gt;0,IF(E$112&lt;&gt;0,1/E$112,1),1)</f>
        <v>1</v>
      </c>
      <c r="L8" s="178">
        <f t="shared" ca="1" si="0"/>
        <v>1</v>
      </c>
      <c r="M8" s="178">
        <f t="shared" ca="1" si="1"/>
        <v>1</v>
      </c>
      <c r="N8" s="179">
        <f t="shared" ca="1" si="2"/>
        <v>1</v>
      </c>
      <c r="O8" s="42"/>
      <c r="P8" s="180" t="s">
        <v>412</v>
      </c>
      <c r="Q8" s="181">
        <f ca="1"/>
        <v>-0.49999999999999989</v>
      </c>
      <c r="R8" s="181">
        <f ca="1"/>
        <v>-6.4999999999999982</v>
      </c>
      <c r="S8" s="181">
        <f ca="1"/>
        <v>0</v>
      </c>
      <c r="T8" s="182">
        <f ca="1"/>
        <v>-3.9999999999999991</v>
      </c>
      <c r="U8" s="42"/>
      <c r="V8" s="177" t="s">
        <v>412</v>
      </c>
      <c r="W8" s="183">
        <v>-5</v>
      </c>
      <c r="X8" s="184"/>
      <c r="Y8" s="184"/>
      <c r="Z8" s="185"/>
      <c r="AA8" s="42"/>
      <c r="AB8" s="180" t="s">
        <v>412</v>
      </c>
      <c r="AC8" s="181">
        <v>-5</v>
      </c>
      <c r="AD8" s="186"/>
      <c r="AE8" s="186"/>
      <c r="AF8" s="187"/>
      <c r="AG8" s="42"/>
      <c r="AH8" s="177" t="s">
        <v>412</v>
      </c>
      <c r="AI8" s="183">
        <v>-5</v>
      </c>
      <c r="AJ8" s="184"/>
      <c r="AK8" s="184"/>
      <c r="AL8" s="185">
        <v>-40</v>
      </c>
      <c r="AM8" s="42"/>
      <c r="AN8" s="180" t="s">
        <v>412</v>
      </c>
      <c r="AO8" s="181">
        <v>-5</v>
      </c>
      <c r="AP8" s="181">
        <v>-65</v>
      </c>
      <c r="AQ8" s="181"/>
      <c r="AR8" s="182">
        <v>-40</v>
      </c>
      <c r="AT8" s="180" t="s">
        <v>412</v>
      </c>
      <c r="AU8" s="181">
        <f>VLOOKUP($AT8,[1]Scn3!Scn3_Q4_LR,MATCH(AU$6,[1]!Scn_CH,0),0)</f>
        <v>-0.49999999999999989</v>
      </c>
      <c r="AV8" s="181">
        <f>VLOOKUP($AT8,[1]Scn3!Scn3_Q4_LR,MATCH(AV$6,[1]!Scn_CH,0),0)</f>
        <v>-6.4999999999999982</v>
      </c>
      <c r="AW8" s="181">
        <f>VLOOKUP($AT8,[1]Scn3!Scn3_Q4_LR,MATCH(AW$6,[1]!Scn_CH,0),0)</f>
        <v>0</v>
      </c>
      <c r="AX8" s="182">
        <f>VLOOKUP($AT8,[1]Scn3!Scn3_Q4_LR,MATCH(AX$6,[1]!Scn_CH,0),0)</f>
        <v>-3.9999999999999991</v>
      </c>
      <c r="AZ8" s="241" t="s">
        <v>412</v>
      </c>
      <c r="BA8" s="242"/>
      <c r="BB8" s="242"/>
      <c r="BC8" s="242"/>
      <c r="BD8" s="243"/>
      <c r="BF8" s="241" t="s">
        <v>412</v>
      </c>
      <c r="BG8" s="242"/>
      <c r="BH8" s="242"/>
      <c r="BI8" s="242"/>
      <c r="BJ8" s="243"/>
    </row>
    <row r="9" spans="1:62" x14ac:dyDescent="0.2">
      <c r="A9" s="141" t="s">
        <v>728</v>
      </c>
      <c r="B9" s="141" t="s">
        <v>761</v>
      </c>
      <c r="D9" s="131" t="s">
        <v>56</v>
      </c>
      <c r="E9" s="181">
        <f ca="1">IF(K9*Q9*E$112&lt;'Summary Results'!M$2,'Summary Results'!M$2/E$112,K9*Q9)</f>
        <v>-0.49999999999999989</v>
      </c>
      <c r="F9" s="181">
        <f ca="1">IF(L9*R9*F$112&lt;'Summary Results'!N$2,'Summary Results'!N$2/F$112,L9*R9)</f>
        <v>-6.4999999999999982</v>
      </c>
      <c r="G9" s="181">
        <f ca="1">IF(M9*S9*G$112&lt;'Summary Results'!O$2,'Summary Results'!O$2/G$112,M9*S9)</f>
        <v>0</v>
      </c>
      <c r="H9" s="182">
        <f ca="1">IF(N9*T9*H$112&lt;'Summary Results'!P$2,'Summary Results'!P$2/H$112,N9*T9)</f>
        <v>-3.9999999999999991</v>
      </c>
      <c r="I9" s="42"/>
      <c r="J9" s="177" t="s">
        <v>56</v>
      </c>
      <c r="K9" s="178">
        <f t="shared" ca="1" si="3"/>
        <v>1</v>
      </c>
      <c r="L9" s="178">
        <f t="shared" ca="1" si="0"/>
        <v>1</v>
      </c>
      <c r="M9" s="178">
        <f t="shared" ca="1" si="1"/>
        <v>1</v>
      </c>
      <c r="N9" s="179">
        <f t="shared" ca="1" si="2"/>
        <v>1</v>
      </c>
      <c r="O9" s="42"/>
      <c r="P9" s="180" t="s">
        <v>56</v>
      </c>
      <c r="Q9" s="181">
        <f ca="1"/>
        <v>-0.49999999999999989</v>
      </c>
      <c r="R9" s="181">
        <f ca="1"/>
        <v>-6.4999999999999982</v>
      </c>
      <c r="S9" s="181">
        <f ca="1"/>
        <v>0</v>
      </c>
      <c r="T9" s="182">
        <f ca="1"/>
        <v>-3.9999999999999991</v>
      </c>
      <c r="U9" s="42"/>
      <c r="V9" s="177" t="s">
        <v>56</v>
      </c>
      <c r="W9" s="183">
        <v>-5</v>
      </c>
      <c r="X9" s="184"/>
      <c r="Y9" s="184"/>
      <c r="Z9" s="185"/>
      <c r="AA9" s="42"/>
      <c r="AB9" s="180" t="s">
        <v>56</v>
      </c>
      <c r="AC9" s="181">
        <v>-5</v>
      </c>
      <c r="AD9" s="186"/>
      <c r="AE9" s="186"/>
      <c r="AF9" s="187"/>
      <c r="AG9" s="42"/>
      <c r="AH9" s="177" t="s">
        <v>56</v>
      </c>
      <c r="AI9" s="183">
        <v>-5</v>
      </c>
      <c r="AJ9" s="184"/>
      <c r="AK9" s="184"/>
      <c r="AL9" s="185">
        <v>-40</v>
      </c>
      <c r="AM9" s="42"/>
      <c r="AN9" s="180" t="s">
        <v>56</v>
      </c>
      <c r="AO9" s="181">
        <v>-5</v>
      </c>
      <c r="AP9" s="181">
        <v>-65</v>
      </c>
      <c r="AQ9" s="181"/>
      <c r="AR9" s="182">
        <v>-40</v>
      </c>
      <c r="AT9" s="180" t="s">
        <v>56</v>
      </c>
      <c r="AU9" s="181">
        <f>VLOOKUP($AT9,[1]Scn3!Scn3_Q4_LR,MATCH(AU$6,[1]!Scn_CH,0),0)</f>
        <v>-0.49999999999999989</v>
      </c>
      <c r="AV9" s="181">
        <f>VLOOKUP($AT9,[1]Scn3!Scn3_Q4_LR,MATCH(AV$6,[1]!Scn_CH,0),0)</f>
        <v>-6.4999999999999982</v>
      </c>
      <c r="AW9" s="181">
        <f>VLOOKUP($AT9,[1]Scn3!Scn3_Q4_LR,MATCH(AW$6,[1]!Scn_CH,0),0)</f>
        <v>0</v>
      </c>
      <c r="AX9" s="182">
        <f>VLOOKUP($AT9,[1]Scn3!Scn3_Q4_LR,MATCH(AX$6,[1]!Scn_CH,0),0)</f>
        <v>-3.9999999999999991</v>
      </c>
      <c r="AZ9" s="241" t="s">
        <v>56</v>
      </c>
      <c r="BA9" s="242"/>
      <c r="BB9" s="242"/>
      <c r="BC9" s="242"/>
      <c r="BD9" s="243"/>
      <c r="BF9" s="241" t="s">
        <v>56</v>
      </c>
      <c r="BG9" s="242"/>
      <c r="BH9" s="242"/>
      <c r="BI9" s="242"/>
      <c r="BJ9" s="243"/>
    </row>
    <row r="10" spans="1:62" x14ac:dyDescent="0.2">
      <c r="A10" s="141" t="s">
        <v>765</v>
      </c>
      <c r="B10" s="247" t="s">
        <v>767</v>
      </c>
      <c r="D10" s="131" t="s">
        <v>57</v>
      </c>
      <c r="E10" s="181">
        <f ca="1">IF(K10*Q10*E$112&lt;'Summary Results'!M$2,'Summary Results'!M$2/E$112,K10*Q10)</f>
        <v>-0.49999999999999989</v>
      </c>
      <c r="F10" s="181">
        <f ca="1">IF(L10*R10*F$112&lt;'Summary Results'!N$2,'Summary Results'!N$2/F$112,L10*R10)</f>
        <v>-6.4999999999999982</v>
      </c>
      <c r="G10" s="181">
        <f ca="1">IF(M10*S10*G$112&lt;'Summary Results'!O$2,'Summary Results'!O$2/G$112,M10*S10)</f>
        <v>0</v>
      </c>
      <c r="H10" s="182">
        <f ca="1">IF(N10*T10*H$112&lt;'Summary Results'!P$2,'Summary Results'!P$2/H$112,N10*T10)</f>
        <v>-3.9999999999999991</v>
      </c>
      <c r="I10" s="42"/>
      <c r="J10" s="177" t="s">
        <v>57</v>
      </c>
      <c r="K10" s="178">
        <f t="shared" ca="1" si="3"/>
        <v>1</v>
      </c>
      <c r="L10" s="178">
        <f t="shared" ca="1" si="0"/>
        <v>1</v>
      </c>
      <c r="M10" s="178">
        <f t="shared" ca="1" si="1"/>
        <v>1</v>
      </c>
      <c r="N10" s="179">
        <f t="shared" ca="1" si="2"/>
        <v>1</v>
      </c>
      <c r="O10" s="42"/>
      <c r="P10" s="180" t="s">
        <v>57</v>
      </c>
      <c r="Q10" s="181">
        <f ca="1"/>
        <v>-0.49999999999999989</v>
      </c>
      <c r="R10" s="181">
        <f ca="1"/>
        <v>-6.4999999999999982</v>
      </c>
      <c r="S10" s="181">
        <f ca="1"/>
        <v>0</v>
      </c>
      <c r="T10" s="182">
        <f ca="1"/>
        <v>-3.9999999999999991</v>
      </c>
      <c r="U10" s="42"/>
      <c r="V10" s="177" t="s">
        <v>57</v>
      </c>
      <c r="W10" s="183">
        <v>-5</v>
      </c>
      <c r="X10" s="184"/>
      <c r="Y10" s="184"/>
      <c r="Z10" s="185"/>
      <c r="AA10" s="42"/>
      <c r="AB10" s="180" t="s">
        <v>57</v>
      </c>
      <c r="AC10" s="181">
        <v>-5</v>
      </c>
      <c r="AD10" s="186"/>
      <c r="AE10" s="186"/>
      <c r="AF10" s="187"/>
      <c r="AG10" s="42"/>
      <c r="AH10" s="177" t="s">
        <v>57</v>
      </c>
      <c r="AI10" s="183">
        <v>-5</v>
      </c>
      <c r="AJ10" s="184"/>
      <c r="AK10" s="184"/>
      <c r="AL10" s="185">
        <v>-40</v>
      </c>
      <c r="AM10" s="42"/>
      <c r="AN10" s="180" t="s">
        <v>57</v>
      </c>
      <c r="AO10" s="181">
        <v>-5</v>
      </c>
      <c r="AP10" s="181">
        <v>-65</v>
      </c>
      <c r="AQ10" s="181"/>
      <c r="AR10" s="182">
        <v>-40</v>
      </c>
      <c r="AT10" s="180" t="s">
        <v>57</v>
      </c>
      <c r="AU10" s="181">
        <f>VLOOKUP($AT10,[1]Scn3!Scn3_Q4_LR,MATCH(AU$6,[1]!Scn_CH,0),0)</f>
        <v>-0.49999999999999989</v>
      </c>
      <c r="AV10" s="181">
        <f>VLOOKUP($AT10,[1]Scn3!Scn3_Q4_LR,MATCH(AV$6,[1]!Scn_CH,0),0)</f>
        <v>-6.4999999999999982</v>
      </c>
      <c r="AW10" s="181">
        <f>VLOOKUP($AT10,[1]Scn3!Scn3_Q4_LR,MATCH(AW$6,[1]!Scn_CH,0),0)</f>
        <v>0</v>
      </c>
      <c r="AX10" s="182">
        <f>VLOOKUP($AT10,[1]Scn3!Scn3_Q4_LR,MATCH(AX$6,[1]!Scn_CH,0),0)</f>
        <v>-3.9999999999999991</v>
      </c>
      <c r="AZ10" s="241" t="s">
        <v>57</v>
      </c>
      <c r="BA10" s="242"/>
      <c r="BB10" s="242"/>
      <c r="BC10" s="242"/>
      <c r="BD10" s="243"/>
      <c r="BF10" s="241" t="s">
        <v>57</v>
      </c>
      <c r="BG10" s="242"/>
      <c r="BH10" s="242"/>
      <c r="BI10" s="242"/>
      <c r="BJ10" s="243"/>
    </row>
    <row r="11" spans="1:62" x14ac:dyDescent="0.2">
      <c r="A11" s="141" t="s">
        <v>766</v>
      </c>
      <c r="B11" s="247" t="s">
        <v>767</v>
      </c>
      <c r="D11" s="131" t="s">
        <v>58</v>
      </c>
      <c r="E11" s="181">
        <f ca="1">IF(K11*Q11*E$112&lt;'Summary Results'!M$2,'Summary Results'!M$2/E$112,K11*Q11)</f>
        <v>0</v>
      </c>
      <c r="F11" s="181">
        <f ca="1">IF(L11*R11*F$112&lt;'Summary Results'!N$2,'Summary Results'!N$2/F$112,L11*R11)</f>
        <v>-6.4999999999999982</v>
      </c>
      <c r="G11" s="181">
        <f ca="1">IF(M11*S11*G$112&lt;'Summary Results'!O$2,'Summary Results'!O$2/G$112,M11*S11)</f>
        <v>0</v>
      </c>
      <c r="H11" s="182">
        <f ca="1">IF(N11*T11*H$112&lt;'Summary Results'!P$2,'Summary Results'!P$2/H$112,N11*T11)</f>
        <v>-3.9999999999999991</v>
      </c>
      <c r="I11" s="42"/>
      <c r="J11" s="177" t="s">
        <v>58</v>
      </c>
      <c r="K11" s="178">
        <f t="shared" ca="1" si="3"/>
        <v>1</v>
      </c>
      <c r="L11" s="178">
        <f t="shared" ca="1" si="0"/>
        <v>1</v>
      </c>
      <c r="M11" s="178">
        <f t="shared" ca="1" si="1"/>
        <v>1</v>
      </c>
      <c r="N11" s="179">
        <f t="shared" ca="1" si="2"/>
        <v>1</v>
      </c>
      <c r="O11" s="42"/>
      <c r="P11" s="180" t="s">
        <v>58</v>
      </c>
      <c r="Q11" s="181">
        <f ca="1"/>
        <v>0</v>
      </c>
      <c r="R11" s="181">
        <f ca="1"/>
        <v>-6.4999999999999982</v>
      </c>
      <c r="S11" s="181">
        <f ca="1"/>
        <v>0</v>
      </c>
      <c r="T11" s="182">
        <f ca="1"/>
        <v>-3.9999999999999991</v>
      </c>
      <c r="U11" s="42"/>
      <c r="V11" s="177" t="s">
        <v>58</v>
      </c>
      <c r="W11" s="183"/>
      <c r="X11" s="184"/>
      <c r="Y11" s="184"/>
      <c r="Z11" s="185">
        <v>-40</v>
      </c>
      <c r="AA11" s="42"/>
      <c r="AB11" s="180" t="s">
        <v>58</v>
      </c>
      <c r="AC11" s="181"/>
      <c r="AD11" s="186"/>
      <c r="AE11" s="186"/>
      <c r="AF11" s="187">
        <v>-40</v>
      </c>
      <c r="AG11" s="42"/>
      <c r="AH11" s="177" t="s">
        <v>58</v>
      </c>
      <c r="AI11" s="183"/>
      <c r="AJ11" s="184"/>
      <c r="AK11" s="184"/>
      <c r="AL11" s="185">
        <v>-40</v>
      </c>
      <c r="AM11" s="42"/>
      <c r="AN11" s="180" t="s">
        <v>58</v>
      </c>
      <c r="AO11" s="181"/>
      <c r="AP11" s="181">
        <v>-65</v>
      </c>
      <c r="AQ11" s="181"/>
      <c r="AR11" s="182">
        <v>-40</v>
      </c>
      <c r="AT11" s="180" t="s">
        <v>58</v>
      </c>
      <c r="AU11" s="181">
        <f>VLOOKUP($AT11,[1]Scn3!Scn3_Q4_LR,MATCH(AU$6,[1]!Scn_CH,0),0)</f>
        <v>0</v>
      </c>
      <c r="AV11" s="181">
        <f>VLOOKUP($AT11,[1]Scn3!Scn3_Q4_LR,MATCH(AV$6,[1]!Scn_CH,0),0)</f>
        <v>-6.4999999999999982</v>
      </c>
      <c r="AW11" s="181">
        <f>VLOOKUP($AT11,[1]Scn3!Scn3_Q4_LR,MATCH(AW$6,[1]!Scn_CH,0),0)</f>
        <v>0</v>
      </c>
      <c r="AX11" s="182">
        <f>VLOOKUP($AT11,[1]Scn3!Scn3_Q4_LR,MATCH(AX$6,[1]!Scn_CH,0),0)</f>
        <v>-3.9999999999999991</v>
      </c>
      <c r="AZ11" s="241" t="s">
        <v>58</v>
      </c>
      <c r="BA11" s="242"/>
      <c r="BB11" s="242"/>
      <c r="BC11" s="242"/>
      <c r="BD11" s="243"/>
      <c r="BF11" s="241" t="s">
        <v>58</v>
      </c>
      <c r="BG11" s="242"/>
      <c r="BH11" s="242"/>
      <c r="BI11" s="242"/>
      <c r="BJ11" s="243"/>
    </row>
    <row r="12" spans="1:62" x14ac:dyDescent="0.2">
      <c r="A12" s="141"/>
      <c r="B12" s="141"/>
      <c r="D12" s="131" t="s">
        <v>59</v>
      </c>
      <c r="E12" s="181">
        <f ca="1">IF(K12*Q12*E$112&lt;'Summary Results'!M$2,'Summary Results'!M$2/E$112,K12*Q12)</f>
        <v>0</v>
      </c>
      <c r="F12" s="181">
        <f ca="1">IF(L12*R12*F$112&lt;'Summary Results'!N$2,'Summary Results'!N$2/F$112,L12*R12)</f>
        <v>-6.4999999999999982</v>
      </c>
      <c r="G12" s="181">
        <f ca="1">IF(M12*S12*G$112&lt;'Summary Results'!O$2,'Summary Results'!O$2/G$112,M12*S12)</f>
        <v>0</v>
      </c>
      <c r="H12" s="182">
        <f ca="1">IF(N12*T12*H$112&lt;'Summary Results'!P$2,'Summary Results'!P$2/H$112,N12*T12)</f>
        <v>-3.9999999999999991</v>
      </c>
      <c r="I12" s="42"/>
      <c r="J12" s="177" t="s">
        <v>59</v>
      </c>
      <c r="K12" s="178">
        <f t="shared" ca="1" si="3"/>
        <v>1</v>
      </c>
      <c r="L12" s="178">
        <f t="shared" ca="1" si="0"/>
        <v>1</v>
      </c>
      <c r="M12" s="178">
        <f t="shared" ca="1" si="1"/>
        <v>1</v>
      </c>
      <c r="N12" s="179">
        <f t="shared" ca="1" si="2"/>
        <v>1</v>
      </c>
      <c r="O12" s="42"/>
      <c r="P12" s="180" t="s">
        <v>59</v>
      </c>
      <c r="Q12" s="181">
        <f ca="1"/>
        <v>0</v>
      </c>
      <c r="R12" s="181">
        <f ca="1"/>
        <v>-6.4999999999999982</v>
      </c>
      <c r="S12" s="181">
        <f ca="1"/>
        <v>0</v>
      </c>
      <c r="T12" s="182">
        <f ca="1"/>
        <v>-3.9999999999999991</v>
      </c>
      <c r="U12" s="42"/>
      <c r="V12" s="177" t="s">
        <v>59</v>
      </c>
      <c r="W12" s="183"/>
      <c r="X12" s="184"/>
      <c r="Y12" s="184"/>
      <c r="Z12" s="185">
        <v>-40</v>
      </c>
      <c r="AA12" s="42"/>
      <c r="AB12" s="180" t="s">
        <v>59</v>
      </c>
      <c r="AC12" s="181"/>
      <c r="AD12" s="186"/>
      <c r="AE12" s="186"/>
      <c r="AF12" s="187">
        <v>-40</v>
      </c>
      <c r="AG12" s="42"/>
      <c r="AH12" s="177" t="s">
        <v>59</v>
      </c>
      <c r="AI12" s="183"/>
      <c r="AJ12" s="184"/>
      <c r="AK12" s="184"/>
      <c r="AL12" s="185">
        <v>-40</v>
      </c>
      <c r="AM12" s="42"/>
      <c r="AN12" s="180" t="s">
        <v>59</v>
      </c>
      <c r="AO12" s="181"/>
      <c r="AP12" s="181">
        <v>-65</v>
      </c>
      <c r="AQ12" s="181"/>
      <c r="AR12" s="182">
        <v>-40</v>
      </c>
      <c r="AT12" s="180" t="s">
        <v>59</v>
      </c>
      <c r="AU12" s="181">
        <f>VLOOKUP($AT12,[1]Scn3!Scn3_Q4_LR,MATCH(AU$6,[1]!Scn_CH,0),0)</f>
        <v>0</v>
      </c>
      <c r="AV12" s="181">
        <f>VLOOKUP($AT12,[1]Scn3!Scn3_Q4_LR,MATCH(AV$6,[1]!Scn_CH,0),0)</f>
        <v>-6.4999999999999982</v>
      </c>
      <c r="AW12" s="181">
        <f>VLOOKUP($AT12,[1]Scn3!Scn3_Q4_LR,MATCH(AW$6,[1]!Scn_CH,0),0)</f>
        <v>0</v>
      </c>
      <c r="AX12" s="182">
        <f>VLOOKUP($AT12,[1]Scn3!Scn3_Q4_LR,MATCH(AX$6,[1]!Scn_CH,0),0)</f>
        <v>-3.9999999999999991</v>
      </c>
      <c r="AZ12" s="241" t="s">
        <v>59</v>
      </c>
      <c r="BA12" s="242"/>
      <c r="BB12" s="242"/>
      <c r="BC12" s="242"/>
      <c r="BD12" s="243"/>
      <c r="BF12" s="241" t="s">
        <v>59</v>
      </c>
      <c r="BG12" s="242"/>
      <c r="BH12" s="242"/>
      <c r="BI12" s="242"/>
      <c r="BJ12" s="243"/>
    </row>
    <row r="13" spans="1:62" x14ac:dyDescent="0.2">
      <c r="A13" s="141"/>
      <c r="B13" s="141"/>
      <c r="D13" s="131" t="s">
        <v>60</v>
      </c>
      <c r="E13" s="181">
        <f ca="1">IF(K13*Q13*E$112&lt;'Summary Results'!M$2,'Summary Results'!M$2/E$112,K13*Q13)</f>
        <v>0</v>
      </c>
      <c r="F13" s="181">
        <f ca="1">IF(L13*R13*F$112&lt;'Summary Results'!N$2,'Summary Results'!N$2/F$112,L13*R13)</f>
        <v>-6.4999999999999982</v>
      </c>
      <c r="G13" s="181">
        <f ca="1">IF(M13*S13*G$112&lt;'Summary Results'!O$2,'Summary Results'!O$2/G$112,M13*S13)</f>
        <v>0</v>
      </c>
      <c r="H13" s="182">
        <f ca="1">IF(N13*T13*H$112&lt;'Summary Results'!P$2,'Summary Results'!P$2/H$112,N13*T13)</f>
        <v>-3.9999999999999991</v>
      </c>
      <c r="I13" s="42"/>
      <c r="J13" s="177" t="s">
        <v>60</v>
      </c>
      <c r="K13" s="178">
        <f t="shared" ca="1" si="3"/>
        <v>1</v>
      </c>
      <c r="L13" s="178">
        <f t="shared" ca="1" si="0"/>
        <v>1</v>
      </c>
      <c r="M13" s="178">
        <f t="shared" ca="1" si="1"/>
        <v>1</v>
      </c>
      <c r="N13" s="179">
        <f t="shared" ca="1" si="2"/>
        <v>1</v>
      </c>
      <c r="O13" s="42"/>
      <c r="P13" s="180" t="s">
        <v>60</v>
      </c>
      <c r="Q13" s="181">
        <f ca="1"/>
        <v>0</v>
      </c>
      <c r="R13" s="181">
        <f ca="1"/>
        <v>-6.4999999999999982</v>
      </c>
      <c r="S13" s="181">
        <f ca="1"/>
        <v>0</v>
      </c>
      <c r="T13" s="182">
        <f ca="1"/>
        <v>-3.9999999999999991</v>
      </c>
      <c r="U13" s="42"/>
      <c r="V13" s="177" t="s">
        <v>60</v>
      </c>
      <c r="W13" s="183"/>
      <c r="X13" s="184"/>
      <c r="Y13" s="184"/>
      <c r="Z13" s="185">
        <v>-40</v>
      </c>
      <c r="AA13" s="42"/>
      <c r="AB13" s="180" t="s">
        <v>60</v>
      </c>
      <c r="AC13" s="181"/>
      <c r="AD13" s="186"/>
      <c r="AE13" s="186"/>
      <c r="AF13" s="187">
        <v>-40</v>
      </c>
      <c r="AG13" s="42"/>
      <c r="AH13" s="177" t="s">
        <v>60</v>
      </c>
      <c r="AI13" s="183"/>
      <c r="AJ13" s="184"/>
      <c r="AK13" s="184"/>
      <c r="AL13" s="185">
        <v>-40</v>
      </c>
      <c r="AM13" s="42"/>
      <c r="AN13" s="180" t="s">
        <v>60</v>
      </c>
      <c r="AO13" s="181"/>
      <c r="AP13" s="181">
        <v>-65</v>
      </c>
      <c r="AQ13" s="181"/>
      <c r="AR13" s="182">
        <v>-40</v>
      </c>
      <c r="AT13" s="180" t="s">
        <v>60</v>
      </c>
      <c r="AU13" s="181">
        <f>VLOOKUP($AT13,[1]Scn3!Scn3_Q4_LR,MATCH(AU$6,[1]!Scn_CH,0),0)</f>
        <v>0</v>
      </c>
      <c r="AV13" s="181">
        <f>VLOOKUP($AT13,[1]Scn3!Scn3_Q4_LR,MATCH(AV$6,[1]!Scn_CH,0),0)</f>
        <v>-6.4999999999999982</v>
      </c>
      <c r="AW13" s="181">
        <f>VLOOKUP($AT13,[1]Scn3!Scn3_Q4_LR,MATCH(AW$6,[1]!Scn_CH,0),0)</f>
        <v>0</v>
      </c>
      <c r="AX13" s="182">
        <f>VLOOKUP($AT13,[1]Scn3!Scn3_Q4_LR,MATCH(AX$6,[1]!Scn_CH,0),0)</f>
        <v>-3.9999999999999991</v>
      </c>
      <c r="AZ13" s="241" t="s">
        <v>60</v>
      </c>
      <c r="BA13" s="242"/>
      <c r="BB13" s="242"/>
      <c r="BC13" s="242"/>
      <c r="BD13" s="243"/>
      <c r="BF13" s="241" t="s">
        <v>60</v>
      </c>
      <c r="BG13" s="242"/>
      <c r="BH13" s="242"/>
      <c r="BI13" s="242"/>
      <c r="BJ13" s="243"/>
    </row>
    <row r="14" spans="1:62" x14ac:dyDescent="0.2">
      <c r="D14" s="131" t="s">
        <v>74</v>
      </c>
      <c r="E14" s="181">
        <f ca="1">IF(K14*Q14*E$112&lt;'Summary Results'!M$2,'Summary Results'!M$2/E$112,K14*Q14)</f>
        <v>0</v>
      </c>
      <c r="F14" s="181">
        <f ca="1">IF(L14*R14*F$112&lt;'Summary Results'!N$2,'Summary Results'!N$2/F$112,L14*R14)</f>
        <v>-6.4999999999999982</v>
      </c>
      <c r="G14" s="181">
        <f ca="1">IF(M14*S14*G$112&lt;'Summary Results'!O$2,'Summary Results'!O$2/G$112,M14*S14)</f>
        <v>0</v>
      </c>
      <c r="H14" s="182">
        <f ca="1">IF(N14*T14*H$112&lt;'Summary Results'!P$2,'Summary Results'!P$2/H$112,N14*T14)</f>
        <v>-3.9999999999999991</v>
      </c>
      <c r="I14" s="42"/>
      <c r="J14" s="177" t="s">
        <v>74</v>
      </c>
      <c r="K14" s="178">
        <f t="shared" ca="1" si="3"/>
        <v>1</v>
      </c>
      <c r="L14" s="178">
        <f t="shared" ca="1" si="0"/>
        <v>1</v>
      </c>
      <c r="M14" s="178">
        <f t="shared" ca="1" si="1"/>
        <v>1</v>
      </c>
      <c r="N14" s="179">
        <f t="shared" ca="1" si="2"/>
        <v>1</v>
      </c>
      <c r="O14" s="42"/>
      <c r="P14" s="180" t="s">
        <v>74</v>
      </c>
      <c r="Q14" s="181">
        <f ca="1"/>
        <v>0</v>
      </c>
      <c r="R14" s="181">
        <f ca="1"/>
        <v>-6.4999999999999982</v>
      </c>
      <c r="S14" s="181">
        <f ca="1"/>
        <v>0</v>
      </c>
      <c r="T14" s="182">
        <f ca="1"/>
        <v>-3.9999999999999991</v>
      </c>
      <c r="U14" s="42"/>
      <c r="V14" s="177" t="s">
        <v>74</v>
      </c>
      <c r="W14" s="183"/>
      <c r="X14" s="184"/>
      <c r="Y14" s="184"/>
      <c r="Z14" s="185">
        <v>-40</v>
      </c>
      <c r="AA14" s="42"/>
      <c r="AB14" s="180" t="s">
        <v>74</v>
      </c>
      <c r="AC14" s="181"/>
      <c r="AD14" s="186"/>
      <c r="AE14" s="186"/>
      <c r="AF14" s="187">
        <v>-40</v>
      </c>
      <c r="AG14" s="42"/>
      <c r="AH14" s="177" t="s">
        <v>74</v>
      </c>
      <c r="AI14" s="183"/>
      <c r="AJ14" s="184"/>
      <c r="AK14" s="184"/>
      <c r="AL14" s="185">
        <v>-40</v>
      </c>
      <c r="AM14" s="42"/>
      <c r="AN14" s="180" t="s">
        <v>74</v>
      </c>
      <c r="AO14" s="181"/>
      <c r="AP14" s="181">
        <v>-65</v>
      </c>
      <c r="AQ14" s="181"/>
      <c r="AR14" s="182">
        <v>-40</v>
      </c>
      <c r="AT14" s="180" t="s">
        <v>74</v>
      </c>
      <c r="AU14" s="181">
        <f>VLOOKUP($AT14,[1]Scn3!Scn3_Q4_LR,MATCH(AU$6,[1]!Scn_CH,0),0)</f>
        <v>0</v>
      </c>
      <c r="AV14" s="181">
        <f>VLOOKUP($AT14,[1]Scn3!Scn3_Q4_LR,MATCH(AV$6,[1]!Scn_CH,0),0)</f>
        <v>-6.4999999999999982</v>
      </c>
      <c r="AW14" s="181">
        <f>VLOOKUP($AT14,[1]Scn3!Scn3_Q4_LR,MATCH(AW$6,[1]!Scn_CH,0),0)</f>
        <v>0</v>
      </c>
      <c r="AX14" s="182">
        <f>VLOOKUP($AT14,[1]Scn3!Scn3_Q4_LR,MATCH(AX$6,[1]!Scn_CH,0),0)</f>
        <v>-3.9999999999999991</v>
      </c>
      <c r="AZ14" s="241" t="s">
        <v>74</v>
      </c>
      <c r="BA14" s="242"/>
      <c r="BB14" s="242"/>
      <c r="BC14" s="242"/>
      <c r="BD14" s="243"/>
      <c r="BF14" s="241" t="s">
        <v>74</v>
      </c>
      <c r="BG14" s="242"/>
      <c r="BH14" s="242"/>
      <c r="BI14" s="242"/>
      <c r="BJ14" s="243"/>
    </row>
    <row r="15" spans="1:62" x14ac:dyDescent="0.2">
      <c r="D15" s="131" t="s">
        <v>413</v>
      </c>
      <c r="E15" s="181">
        <f ca="1">IF(K15*Q15*E$112&lt;'Summary Results'!M$2,'Summary Results'!M$2/E$112,K15*Q15)</f>
        <v>0</v>
      </c>
      <c r="F15" s="181">
        <f ca="1">IF(L15*R15*F$112&lt;'Summary Results'!N$2,'Summary Results'!N$2/F$112,L15*R15)</f>
        <v>-6.4999999999999982</v>
      </c>
      <c r="G15" s="181">
        <f ca="1">IF(M15*S15*G$112&lt;'Summary Results'!O$2,'Summary Results'!O$2/G$112,M15*S15)</f>
        <v>0</v>
      </c>
      <c r="H15" s="182">
        <f ca="1">IF(N15*T15*H$112&lt;'Summary Results'!P$2,'Summary Results'!P$2/H$112,N15*T15)</f>
        <v>-3.9999999999999991</v>
      </c>
      <c r="I15" s="42"/>
      <c r="J15" s="177" t="s">
        <v>413</v>
      </c>
      <c r="K15" s="178">
        <f t="shared" ca="1" si="3"/>
        <v>1</v>
      </c>
      <c r="L15" s="178">
        <f t="shared" ca="1" si="0"/>
        <v>1</v>
      </c>
      <c r="M15" s="178">
        <f t="shared" ca="1" si="1"/>
        <v>1</v>
      </c>
      <c r="N15" s="179">
        <f t="shared" ca="1" si="2"/>
        <v>1</v>
      </c>
      <c r="O15" s="42"/>
      <c r="P15" s="180" t="s">
        <v>413</v>
      </c>
      <c r="Q15" s="181">
        <f ca="1"/>
        <v>0</v>
      </c>
      <c r="R15" s="181">
        <f ca="1"/>
        <v>-6.4999999999999982</v>
      </c>
      <c r="S15" s="181">
        <f ca="1"/>
        <v>0</v>
      </c>
      <c r="T15" s="182">
        <f ca="1"/>
        <v>-3.9999999999999991</v>
      </c>
      <c r="U15" s="42"/>
      <c r="V15" s="177" t="s">
        <v>413</v>
      </c>
      <c r="W15" s="183"/>
      <c r="X15" s="184"/>
      <c r="Y15" s="184"/>
      <c r="Z15" s="185">
        <v>-40</v>
      </c>
      <c r="AA15" s="42"/>
      <c r="AB15" s="180" t="s">
        <v>413</v>
      </c>
      <c r="AC15" s="181"/>
      <c r="AD15" s="186"/>
      <c r="AE15" s="186"/>
      <c r="AF15" s="187">
        <v>-40</v>
      </c>
      <c r="AG15" s="42"/>
      <c r="AH15" s="177" t="s">
        <v>413</v>
      </c>
      <c r="AI15" s="183"/>
      <c r="AJ15" s="184"/>
      <c r="AK15" s="184"/>
      <c r="AL15" s="185">
        <v>-40</v>
      </c>
      <c r="AM15" s="42"/>
      <c r="AN15" s="180" t="s">
        <v>413</v>
      </c>
      <c r="AO15" s="181"/>
      <c r="AP15" s="181">
        <v>-65</v>
      </c>
      <c r="AQ15" s="181"/>
      <c r="AR15" s="182">
        <v>-40</v>
      </c>
      <c r="AT15" s="180" t="s">
        <v>413</v>
      </c>
      <c r="AU15" s="181">
        <f>VLOOKUP($AT15,[1]Scn3!Scn3_Q4_LR,MATCH(AU$6,[1]!Scn_CH,0),0)</f>
        <v>0</v>
      </c>
      <c r="AV15" s="181">
        <f>VLOOKUP($AT15,[1]Scn3!Scn3_Q4_LR,MATCH(AV$6,[1]!Scn_CH,0),0)</f>
        <v>-6.4999999999999982</v>
      </c>
      <c r="AW15" s="181">
        <f>VLOOKUP($AT15,[1]Scn3!Scn3_Q4_LR,MATCH(AW$6,[1]!Scn_CH,0),0)</f>
        <v>0</v>
      </c>
      <c r="AX15" s="182">
        <f>VLOOKUP($AT15,[1]Scn3!Scn3_Q4_LR,MATCH(AX$6,[1]!Scn_CH,0),0)</f>
        <v>-3.9999999999999991</v>
      </c>
      <c r="AZ15" s="241" t="s">
        <v>413</v>
      </c>
      <c r="BA15" s="242"/>
      <c r="BB15" s="242"/>
      <c r="BC15" s="242"/>
      <c r="BD15" s="243"/>
      <c r="BF15" s="241" t="s">
        <v>413</v>
      </c>
      <c r="BG15" s="242"/>
      <c r="BH15" s="242"/>
      <c r="BI15" s="242"/>
      <c r="BJ15" s="243"/>
    </row>
    <row r="16" spans="1:62" x14ac:dyDescent="0.2">
      <c r="D16" s="131" t="s">
        <v>414</v>
      </c>
      <c r="E16" s="181">
        <f ca="1">IF(K16*Q16*E$112&lt;'Summary Results'!M$2,'Summary Results'!M$2/E$112,K16*Q16)</f>
        <v>-3.9999999999999996</v>
      </c>
      <c r="F16" s="181">
        <f ca="1">IF(L16*R16*F$112&lt;'Summary Results'!N$2,'Summary Results'!N$2/F$112,L16*R16)</f>
        <v>-6.4999999999999982</v>
      </c>
      <c r="G16" s="181">
        <f ca="1">IF(M16*S16*G$112&lt;'Summary Results'!O$2,'Summary Results'!O$2/G$112,M16*S16)</f>
        <v>0</v>
      </c>
      <c r="H16" s="182">
        <f ca="1">IF(N16*T16*H$112&lt;'Summary Results'!P$2,'Summary Results'!P$2/H$112,N16*T16)</f>
        <v>-4.9999999999999991</v>
      </c>
      <c r="I16" s="42"/>
      <c r="J16" s="177" t="s">
        <v>414</v>
      </c>
      <c r="K16" s="178">
        <f t="shared" ca="1" si="3"/>
        <v>1</v>
      </c>
      <c r="L16" s="178">
        <f t="shared" ca="1" si="0"/>
        <v>1</v>
      </c>
      <c r="M16" s="178">
        <f t="shared" ca="1" si="1"/>
        <v>1</v>
      </c>
      <c r="N16" s="179">
        <f t="shared" ca="1" si="2"/>
        <v>1</v>
      </c>
      <c r="O16" s="42"/>
      <c r="P16" s="180" t="s">
        <v>414</v>
      </c>
      <c r="Q16" s="181">
        <f ca="1"/>
        <v>-3.9999999999999996</v>
      </c>
      <c r="R16" s="181">
        <f ca="1"/>
        <v>-6.4999999999999982</v>
      </c>
      <c r="S16" s="181">
        <f ca="1"/>
        <v>0</v>
      </c>
      <c r="T16" s="182">
        <f ca="1"/>
        <v>-4.9999999999999991</v>
      </c>
      <c r="U16" s="42"/>
      <c r="V16" s="177" t="s">
        <v>414</v>
      </c>
      <c r="W16" s="183">
        <v>-20</v>
      </c>
      <c r="X16" s="184"/>
      <c r="Y16" s="184"/>
      <c r="Z16" s="185"/>
      <c r="AA16" s="42"/>
      <c r="AB16" s="180" t="s">
        <v>414</v>
      </c>
      <c r="AC16" s="181">
        <v>-25</v>
      </c>
      <c r="AD16" s="186"/>
      <c r="AE16" s="186"/>
      <c r="AF16" s="187"/>
      <c r="AG16" s="42"/>
      <c r="AH16" s="177" t="s">
        <v>414</v>
      </c>
      <c r="AI16" s="183">
        <v>-25</v>
      </c>
      <c r="AJ16" s="184"/>
      <c r="AK16" s="184"/>
      <c r="AL16" s="185">
        <v>-50</v>
      </c>
      <c r="AM16" s="42"/>
      <c r="AN16" s="180" t="s">
        <v>414</v>
      </c>
      <c r="AO16" s="181">
        <v>-25</v>
      </c>
      <c r="AP16" s="181">
        <v>-65</v>
      </c>
      <c r="AQ16" s="181"/>
      <c r="AR16" s="182">
        <v>-50</v>
      </c>
      <c r="AT16" s="180" t="s">
        <v>414</v>
      </c>
      <c r="AU16" s="181">
        <f>VLOOKUP($AT16,[1]Scn3!Scn3_Q4_LR,MATCH(AU$6,[1]!Scn_CH,0),0)</f>
        <v>-3.9999999999999996</v>
      </c>
      <c r="AV16" s="181">
        <f>VLOOKUP($AT16,[1]Scn3!Scn3_Q4_LR,MATCH(AV$6,[1]!Scn_CH,0),0)</f>
        <v>-6.4999999999999982</v>
      </c>
      <c r="AW16" s="181">
        <f>VLOOKUP($AT16,[1]Scn3!Scn3_Q4_LR,MATCH(AW$6,[1]!Scn_CH,0),0)</f>
        <v>0</v>
      </c>
      <c r="AX16" s="182">
        <f>VLOOKUP($AT16,[1]Scn3!Scn3_Q4_LR,MATCH(AX$6,[1]!Scn_CH,0),0)</f>
        <v>-4.9999999999999991</v>
      </c>
      <c r="AZ16" s="241" t="s">
        <v>414</v>
      </c>
      <c r="BA16" s="242"/>
      <c r="BB16" s="242"/>
      <c r="BC16" s="242"/>
      <c r="BD16" s="243"/>
      <c r="BF16" s="241" t="s">
        <v>414</v>
      </c>
      <c r="BG16" s="242"/>
      <c r="BH16" s="242"/>
      <c r="BI16" s="242"/>
      <c r="BJ16" s="243"/>
    </row>
    <row r="17" spans="4:62" x14ac:dyDescent="0.2">
      <c r="D17" s="131" t="s">
        <v>415</v>
      </c>
      <c r="E17" s="181">
        <f ca="1">IF(K17*Q17*E$112&lt;'Summary Results'!M$2,'Summary Results'!M$2/E$112,K17*Q17)</f>
        <v>-3.9999999999999996</v>
      </c>
      <c r="F17" s="181">
        <f ca="1">IF(L17*R17*F$112&lt;'Summary Results'!N$2,'Summary Results'!N$2/F$112,L17*R17)</f>
        <v>-6.4999999999999982</v>
      </c>
      <c r="G17" s="181">
        <f ca="1">IF(M17*S17*G$112&lt;'Summary Results'!O$2,'Summary Results'!O$2/G$112,M17*S17)</f>
        <v>0</v>
      </c>
      <c r="H17" s="182">
        <f ca="1">IF(N17*T17*H$112&lt;'Summary Results'!P$2,'Summary Results'!P$2/H$112,N17*T17)</f>
        <v>-4.9999999999999991</v>
      </c>
      <c r="I17" s="42"/>
      <c r="J17" s="177" t="s">
        <v>415</v>
      </c>
      <c r="K17" s="178">
        <f t="shared" ca="1" si="3"/>
        <v>1</v>
      </c>
      <c r="L17" s="178">
        <f t="shared" ca="1" si="0"/>
        <v>1</v>
      </c>
      <c r="M17" s="178">
        <f t="shared" ca="1" si="1"/>
        <v>1</v>
      </c>
      <c r="N17" s="179">
        <f t="shared" ca="1" si="2"/>
        <v>1</v>
      </c>
      <c r="O17" s="42"/>
      <c r="P17" s="180" t="s">
        <v>415</v>
      </c>
      <c r="Q17" s="181">
        <f ca="1"/>
        <v>-3.9999999999999996</v>
      </c>
      <c r="R17" s="181">
        <f ca="1"/>
        <v>-6.4999999999999982</v>
      </c>
      <c r="S17" s="181">
        <f ca="1"/>
        <v>0</v>
      </c>
      <c r="T17" s="182">
        <f ca="1"/>
        <v>-4.9999999999999991</v>
      </c>
      <c r="U17" s="42"/>
      <c r="V17" s="177" t="s">
        <v>415</v>
      </c>
      <c r="W17" s="183">
        <v>-20</v>
      </c>
      <c r="X17" s="184"/>
      <c r="Y17" s="184"/>
      <c r="Z17" s="185"/>
      <c r="AA17" s="42"/>
      <c r="AB17" s="180" t="s">
        <v>415</v>
      </c>
      <c r="AC17" s="181">
        <v>-25</v>
      </c>
      <c r="AD17" s="186"/>
      <c r="AE17" s="186"/>
      <c r="AF17" s="187"/>
      <c r="AG17" s="42"/>
      <c r="AH17" s="177" t="s">
        <v>415</v>
      </c>
      <c r="AI17" s="183">
        <v>-25</v>
      </c>
      <c r="AJ17" s="184"/>
      <c r="AK17" s="184"/>
      <c r="AL17" s="185">
        <v>-50</v>
      </c>
      <c r="AM17" s="42"/>
      <c r="AN17" s="180" t="s">
        <v>415</v>
      </c>
      <c r="AO17" s="181">
        <v>-25</v>
      </c>
      <c r="AP17" s="181">
        <v>-65</v>
      </c>
      <c r="AQ17" s="181"/>
      <c r="AR17" s="182">
        <v>-50</v>
      </c>
      <c r="AT17" s="180" t="s">
        <v>415</v>
      </c>
      <c r="AU17" s="181">
        <f>VLOOKUP($AT17,[1]Scn3!Scn3_Q4_LR,MATCH(AU$6,[1]!Scn_CH,0),0)</f>
        <v>-3.9999999999999996</v>
      </c>
      <c r="AV17" s="181">
        <f>VLOOKUP($AT17,[1]Scn3!Scn3_Q4_LR,MATCH(AV$6,[1]!Scn_CH,0),0)</f>
        <v>-6.4999999999999982</v>
      </c>
      <c r="AW17" s="181">
        <f>VLOOKUP($AT17,[1]Scn3!Scn3_Q4_LR,MATCH(AW$6,[1]!Scn_CH,0),0)</f>
        <v>0</v>
      </c>
      <c r="AX17" s="182">
        <f>VLOOKUP($AT17,[1]Scn3!Scn3_Q4_LR,MATCH(AX$6,[1]!Scn_CH,0),0)</f>
        <v>-4.9999999999999991</v>
      </c>
      <c r="AZ17" s="241" t="s">
        <v>415</v>
      </c>
      <c r="BA17" s="242"/>
      <c r="BB17" s="242"/>
      <c r="BC17" s="242"/>
      <c r="BD17" s="243"/>
      <c r="BF17" s="241" t="s">
        <v>415</v>
      </c>
      <c r="BG17" s="242"/>
      <c r="BH17" s="242"/>
      <c r="BI17" s="242"/>
      <c r="BJ17" s="243"/>
    </row>
    <row r="18" spans="4:62" x14ac:dyDescent="0.2">
      <c r="D18" s="131" t="s">
        <v>416</v>
      </c>
      <c r="E18" s="181">
        <f ca="1">IF(K18*Q18*E$112&lt;'Summary Results'!M$2,'Summary Results'!M$2/E$112,K18*Q18)</f>
        <v>-3.9999999999999996</v>
      </c>
      <c r="F18" s="181">
        <f ca="1">IF(L18*R18*F$112&lt;'Summary Results'!N$2,'Summary Results'!N$2/F$112,L18*R18)</f>
        <v>-6.4999999999999982</v>
      </c>
      <c r="G18" s="181">
        <f ca="1">IF(M18*S18*G$112&lt;'Summary Results'!O$2,'Summary Results'!O$2/G$112,M18*S18)</f>
        <v>0</v>
      </c>
      <c r="H18" s="182">
        <f ca="1">IF(N18*T18*H$112&lt;'Summary Results'!P$2,'Summary Results'!P$2/H$112,N18*T18)</f>
        <v>-4.9999999999999991</v>
      </c>
      <c r="I18" s="42"/>
      <c r="J18" s="177" t="s">
        <v>416</v>
      </c>
      <c r="K18" s="178">
        <f t="shared" ca="1" si="3"/>
        <v>1</v>
      </c>
      <c r="L18" s="178">
        <f t="shared" ca="1" si="0"/>
        <v>1</v>
      </c>
      <c r="M18" s="178">
        <f t="shared" ca="1" si="1"/>
        <v>1</v>
      </c>
      <c r="N18" s="179">
        <f t="shared" ca="1" si="2"/>
        <v>1</v>
      </c>
      <c r="O18" s="42"/>
      <c r="P18" s="180" t="s">
        <v>416</v>
      </c>
      <c r="Q18" s="181">
        <f ca="1"/>
        <v>-3.9999999999999996</v>
      </c>
      <c r="R18" s="181">
        <f ca="1"/>
        <v>-6.4999999999999982</v>
      </c>
      <c r="S18" s="181">
        <f ca="1"/>
        <v>0</v>
      </c>
      <c r="T18" s="182">
        <f ca="1"/>
        <v>-4.9999999999999991</v>
      </c>
      <c r="U18" s="42"/>
      <c r="V18" s="177" t="s">
        <v>416</v>
      </c>
      <c r="W18" s="183">
        <v>-20</v>
      </c>
      <c r="X18" s="184"/>
      <c r="Y18" s="184"/>
      <c r="Z18" s="185"/>
      <c r="AA18" s="42"/>
      <c r="AB18" s="180" t="s">
        <v>416</v>
      </c>
      <c r="AC18" s="181">
        <v>-25</v>
      </c>
      <c r="AD18" s="186"/>
      <c r="AE18" s="186"/>
      <c r="AF18" s="187"/>
      <c r="AG18" s="42"/>
      <c r="AH18" s="177" t="s">
        <v>416</v>
      </c>
      <c r="AI18" s="183">
        <v>-25</v>
      </c>
      <c r="AJ18" s="184"/>
      <c r="AK18" s="184"/>
      <c r="AL18" s="185">
        <v>-50</v>
      </c>
      <c r="AM18" s="42"/>
      <c r="AN18" s="180" t="s">
        <v>416</v>
      </c>
      <c r="AO18" s="181">
        <v>-25</v>
      </c>
      <c r="AP18" s="181">
        <v>-65</v>
      </c>
      <c r="AQ18" s="181"/>
      <c r="AR18" s="182">
        <v>-50</v>
      </c>
      <c r="AT18" s="180" t="s">
        <v>416</v>
      </c>
      <c r="AU18" s="181">
        <f>VLOOKUP($AT18,[1]Scn3!Scn3_Q4_LR,MATCH(AU$6,[1]!Scn_CH,0),0)</f>
        <v>-3.9999999999999996</v>
      </c>
      <c r="AV18" s="181">
        <f>VLOOKUP($AT18,[1]Scn3!Scn3_Q4_LR,MATCH(AV$6,[1]!Scn_CH,0),0)</f>
        <v>-6.4999999999999982</v>
      </c>
      <c r="AW18" s="181">
        <f>VLOOKUP($AT18,[1]Scn3!Scn3_Q4_LR,MATCH(AW$6,[1]!Scn_CH,0),0)</f>
        <v>0</v>
      </c>
      <c r="AX18" s="182">
        <f>VLOOKUP($AT18,[1]Scn3!Scn3_Q4_LR,MATCH(AX$6,[1]!Scn_CH,0),0)</f>
        <v>-4.9999999999999991</v>
      </c>
      <c r="AZ18" s="241" t="s">
        <v>416</v>
      </c>
      <c r="BA18" s="242"/>
      <c r="BB18" s="242"/>
      <c r="BC18" s="242"/>
      <c r="BD18" s="243"/>
      <c r="BF18" s="241" t="s">
        <v>416</v>
      </c>
      <c r="BG18" s="242"/>
      <c r="BH18" s="242"/>
      <c r="BI18" s="242"/>
      <c r="BJ18" s="243"/>
    </row>
    <row r="19" spans="4:62" x14ac:dyDescent="0.2">
      <c r="D19" s="131" t="s">
        <v>417</v>
      </c>
      <c r="E19" s="181">
        <f ca="1">IF(K19*Q19*E$112&lt;'Summary Results'!M$2,'Summary Results'!M$2/E$112,K19*Q19)</f>
        <v>-3.9999999999999996</v>
      </c>
      <c r="F19" s="181">
        <f ca="1">IF(L19*R19*F$112&lt;'Summary Results'!N$2,'Summary Results'!N$2/F$112,L19*R19)</f>
        <v>-6.4999999999999982</v>
      </c>
      <c r="G19" s="181">
        <f ca="1">IF(M19*S19*G$112&lt;'Summary Results'!O$2,'Summary Results'!O$2/G$112,M19*S19)</f>
        <v>0</v>
      </c>
      <c r="H19" s="182">
        <f ca="1">IF(N19*T19*H$112&lt;'Summary Results'!P$2,'Summary Results'!P$2/H$112,N19*T19)</f>
        <v>-4.9999999999999991</v>
      </c>
      <c r="I19" s="42"/>
      <c r="J19" s="177" t="s">
        <v>417</v>
      </c>
      <c r="K19" s="178">
        <f t="shared" ca="1" si="3"/>
        <v>1</v>
      </c>
      <c r="L19" s="178">
        <f t="shared" ca="1" si="0"/>
        <v>1</v>
      </c>
      <c r="M19" s="178">
        <f t="shared" ca="1" si="1"/>
        <v>1</v>
      </c>
      <c r="N19" s="179">
        <f t="shared" ca="1" si="2"/>
        <v>1</v>
      </c>
      <c r="O19" s="42"/>
      <c r="P19" s="180" t="s">
        <v>417</v>
      </c>
      <c r="Q19" s="181">
        <f ca="1"/>
        <v>-3.9999999999999996</v>
      </c>
      <c r="R19" s="181">
        <f ca="1"/>
        <v>-6.4999999999999982</v>
      </c>
      <c r="S19" s="181">
        <f ca="1"/>
        <v>0</v>
      </c>
      <c r="T19" s="182">
        <f ca="1"/>
        <v>-4.9999999999999991</v>
      </c>
      <c r="U19" s="42"/>
      <c r="V19" s="177" t="s">
        <v>417</v>
      </c>
      <c r="W19" s="183">
        <v>-20</v>
      </c>
      <c r="X19" s="184"/>
      <c r="Y19" s="184"/>
      <c r="Z19" s="185"/>
      <c r="AA19" s="42"/>
      <c r="AB19" s="180" t="s">
        <v>417</v>
      </c>
      <c r="AC19" s="181">
        <v>-25</v>
      </c>
      <c r="AD19" s="186"/>
      <c r="AE19" s="186"/>
      <c r="AF19" s="187"/>
      <c r="AG19" s="42"/>
      <c r="AH19" s="177" t="s">
        <v>417</v>
      </c>
      <c r="AI19" s="183">
        <v>-25</v>
      </c>
      <c r="AJ19" s="184"/>
      <c r="AK19" s="184"/>
      <c r="AL19" s="185">
        <v>-50</v>
      </c>
      <c r="AM19" s="42"/>
      <c r="AN19" s="180" t="s">
        <v>417</v>
      </c>
      <c r="AO19" s="181">
        <v>-25</v>
      </c>
      <c r="AP19" s="181">
        <v>-65</v>
      </c>
      <c r="AQ19" s="181"/>
      <c r="AR19" s="182">
        <v>-50</v>
      </c>
      <c r="AT19" s="180" t="s">
        <v>417</v>
      </c>
      <c r="AU19" s="181">
        <f>VLOOKUP($AT19,[1]Scn3!Scn3_Q4_LR,MATCH(AU$6,[1]!Scn_CH,0),0)</f>
        <v>-3.9999999999999996</v>
      </c>
      <c r="AV19" s="181">
        <f>VLOOKUP($AT19,[1]Scn3!Scn3_Q4_LR,MATCH(AV$6,[1]!Scn_CH,0),0)</f>
        <v>-6.4999999999999982</v>
      </c>
      <c r="AW19" s="181">
        <f>VLOOKUP($AT19,[1]Scn3!Scn3_Q4_LR,MATCH(AW$6,[1]!Scn_CH,0),0)</f>
        <v>0</v>
      </c>
      <c r="AX19" s="182">
        <f>VLOOKUP($AT19,[1]Scn3!Scn3_Q4_LR,MATCH(AX$6,[1]!Scn_CH,0),0)</f>
        <v>-4.9999999999999991</v>
      </c>
      <c r="AZ19" s="241" t="s">
        <v>417</v>
      </c>
      <c r="BA19" s="242"/>
      <c r="BB19" s="242"/>
      <c r="BC19" s="242"/>
      <c r="BD19" s="243"/>
      <c r="BF19" s="241" t="s">
        <v>417</v>
      </c>
      <c r="BG19" s="242"/>
      <c r="BH19" s="242"/>
      <c r="BI19" s="242"/>
      <c r="BJ19" s="243"/>
    </row>
    <row r="20" spans="4:62" x14ac:dyDescent="0.2">
      <c r="D20" s="131" t="s">
        <v>418</v>
      </c>
      <c r="E20" s="181">
        <f ca="1">IF(K20*Q20*E$112&lt;'Summary Results'!M$2,'Summary Results'!M$2/E$112,K20*Q20)</f>
        <v>-3.9999999999999996</v>
      </c>
      <c r="F20" s="181">
        <f ca="1">IF(L20*R20*F$112&lt;'Summary Results'!N$2,'Summary Results'!N$2/F$112,L20*R20)</f>
        <v>-6.4999999999999982</v>
      </c>
      <c r="G20" s="181">
        <f ca="1">IF(M20*S20*G$112&lt;'Summary Results'!O$2,'Summary Results'!O$2/G$112,M20*S20)</f>
        <v>0</v>
      </c>
      <c r="H20" s="182">
        <f ca="1">IF(N20*T20*H$112&lt;'Summary Results'!P$2,'Summary Results'!P$2/H$112,N20*T20)</f>
        <v>-4.9999999999999991</v>
      </c>
      <c r="I20" s="42"/>
      <c r="J20" s="177" t="s">
        <v>418</v>
      </c>
      <c r="K20" s="178">
        <f t="shared" ca="1" si="3"/>
        <v>1</v>
      </c>
      <c r="L20" s="178">
        <f t="shared" ca="1" si="0"/>
        <v>1</v>
      </c>
      <c r="M20" s="178">
        <f t="shared" ca="1" si="1"/>
        <v>1</v>
      </c>
      <c r="N20" s="179">
        <f t="shared" ca="1" si="2"/>
        <v>1</v>
      </c>
      <c r="O20" s="42"/>
      <c r="P20" s="180" t="s">
        <v>418</v>
      </c>
      <c r="Q20" s="181">
        <f ca="1"/>
        <v>-3.9999999999999996</v>
      </c>
      <c r="R20" s="181">
        <f ca="1"/>
        <v>-6.4999999999999982</v>
      </c>
      <c r="S20" s="181">
        <f ca="1"/>
        <v>0</v>
      </c>
      <c r="T20" s="182">
        <f ca="1"/>
        <v>-4.9999999999999991</v>
      </c>
      <c r="U20" s="42"/>
      <c r="V20" s="177" t="s">
        <v>418</v>
      </c>
      <c r="W20" s="183">
        <v>-20</v>
      </c>
      <c r="X20" s="184"/>
      <c r="Y20" s="184"/>
      <c r="Z20" s="185"/>
      <c r="AA20" s="42"/>
      <c r="AB20" s="180" t="s">
        <v>418</v>
      </c>
      <c r="AC20" s="181">
        <v>-25</v>
      </c>
      <c r="AD20" s="186"/>
      <c r="AE20" s="186"/>
      <c r="AF20" s="187"/>
      <c r="AG20" s="42"/>
      <c r="AH20" s="177" t="s">
        <v>418</v>
      </c>
      <c r="AI20" s="183">
        <v>-25</v>
      </c>
      <c r="AJ20" s="184"/>
      <c r="AK20" s="184"/>
      <c r="AL20" s="185">
        <v>-50</v>
      </c>
      <c r="AM20" s="42"/>
      <c r="AN20" s="180" t="s">
        <v>418</v>
      </c>
      <c r="AO20" s="181">
        <v>-25</v>
      </c>
      <c r="AP20" s="181">
        <v>-65</v>
      </c>
      <c r="AQ20" s="181"/>
      <c r="AR20" s="182">
        <v>-50</v>
      </c>
      <c r="AT20" s="180" t="s">
        <v>418</v>
      </c>
      <c r="AU20" s="181">
        <f>VLOOKUP($AT20,[1]Scn3!Scn3_Q4_LR,MATCH(AU$6,[1]!Scn_CH,0),0)</f>
        <v>-3.9999999999999996</v>
      </c>
      <c r="AV20" s="181">
        <f>VLOOKUP($AT20,[1]Scn3!Scn3_Q4_LR,MATCH(AV$6,[1]!Scn_CH,0),0)</f>
        <v>-6.4999999999999982</v>
      </c>
      <c r="AW20" s="181">
        <f>VLOOKUP($AT20,[1]Scn3!Scn3_Q4_LR,MATCH(AW$6,[1]!Scn_CH,0),0)</f>
        <v>0</v>
      </c>
      <c r="AX20" s="182">
        <f>VLOOKUP($AT20,[1]Scn3!Scn3_Q4_LR,MATCH(AX$6,[1]!Scn_CH,0),0)</f>
        <v>-4.9999999999999991</v>
      </c>
      <c r="AZ20" s="241" t="s">
        <v>418</v>
      </c>
      <c r="BA20" s="242"/>
      <c r="BB20" s="242"/>
      <c r="BC20" s="242"/>
      <c r="BD20" s="243"/>
      <c r="BF20" s="241" t="s">
        <v>418</v>
      </c>
      <c r="BG20" s="242"/>
      <c r="BH20" s="242"/>
      <c r="BI20" s="242"/>
      <c r="BJ20" s="243"/>
    </row>
    <row r="21" spans="4:62" x14ac:dyDescent="0.2">
      <c r="D21" s="131" t="s">
        <v>419</v>
      </c>
      <c r="E21" s="181">
        <f ca="1">IF(K21*Q21*E$112&lt;'Summary Results'!M$2,'Summary Results'!M$2/E$112,K21*Q21)</f>
        <v>-3.9999999999999996</v>
      </c>
      <c r="F21" s="181">
        <f ca="1">IF(L21*R21*F$112&lt;'Summary Results'!N$2,'Summary Results'!N$2/F$112,L21*R21)</f>
        <v>-6.4999999999999982</v>
      </c>
      <c r="G21" s="181">
        <f ca="1">IF(M21*S21*G$112&lt;'Summary Results'!O$2,'Summary Results'!O$2/G$112,M21*S21)</f>
        <v>0</v>
      </c>
      <c r="H21" s="182">
        <f ca="1">IF(N21*T21*H$112&lt;'Summary Results'!P$2,'Summary Results'!P$2/H$112,N21*T21)</f>
        <v>-4.9999999999999991</v>
      </c>
      <c r="I21" s="42"/>
      <c r="J21" s="177" t="s">
        <v>419</v>
      </c>
      <c r="K21" s="178">
        <f t="shared" ca="1" si="3"/>
        <v>1</v>
      </c>
      <c r="L21" s="178">
        <f t="shared" ca="1" si="0"/>
        <v>1</v>
      </c>
      <c r="M21" s="178">
        <f t="shared" ca="1" si="1"/>
        <v>1</v>
      </c>
      <c r="N21" s="179">
        <f t="shared" ca="1" si="2"/>
        <v>1</v>
      </c>
      <c r="O21" s="42"/>
      <c r="P21" s="180" t="s">
        <v>419</v>
      </c>
      <c r="Q21" s="181">
        <f ca="1"/>
        <v>-3.9999999999999996</v>
      </c>
      <c r="R21" s="181">
        <f ca="1"/>
        <v>-6.4999999999999982</v>
      </c>
      <c r="S21" s="181">
        <f ca="1"/>
        <v>0</v>
      </c>
      <c r="T21" s="182">
        <f ca="1"/>
        <v>-4.9999999999999991</v>
      </c>
      <c r="U21" s="42"/>
      <c r="V21" s="177" t="s">
        <v>419</v>
      </c>
      <c r="W21" s="183">
        <v>-20</v>
      </c>
      <c r="X21" s="184"/>
      <c r="Y21" s="184"/>
      <c r="Z21" s="185"/>
      <c r="AA21" s="42"/>
      <c r="AB21" s="180" t="s">
        <v>419</v>
      </c>
      <c r="AC21" s="181">
        <v>-25</v>
      </c>
      <c r="AD21" s="186"/>
      <c r="AE21" s="186"/>
      <c r="AF21" s="187"/>
      <c r="AG21" s="42"/>
      <c r="AH21" s="177" t="s">
        <v>419</v>
      </c>
      <c r="AI21" s="183">
        <v>-25</v>
      </c>
      <c r="AJ21" s="184"/>
      <c r="AK21" s="184"/>
      <c r="AL21" s="185">
        <v>-50</v>
      </c>
      <c r="AM21" s="42"/>
      <c r="AN21" s="180" t="s">
        <v>419</v>
      </c>
      <c r="AO21" s="181">
        <v>-25</v>
      </c>
      <c r="AP21" s="181">
        <v>-65</v>
      </c>
      <c r="AQ21" s="181"/>
      <c r="AR21" s="182">
        <v>-50</v>
      </c>
      <c r="AT21" s="180" t="s">
        <v>419</v>
      </c>
      <c r="AU21" s="181">
        <f>VLOOKUP($AT21,[1]Scn3!Scn3_Q4_LR,MATCH(AU$6,[1]!Scn_CH,0),0)</f>
        <v>-3.9999999999999996</v>
      </c>
      <c r="AV21" s="181">
        <f>VLOOKUP($AT21,[1]Scn3!Scn3_Q4_LR,MATCH(AV$6,[1]!Scn_CH,0),0)</f>
        <v>-6.4999999999999982</v>
      </c>
      <c r="AW21" s="181">
        <f>VLOOKUP($AT21,[1]Scn3!Scn3_Q4_LR,MATCH(AW$6,[1]!Scn_CH,0),0)</f>
        <v>0</v>
      </c>
      <c r="AX21" s="182">
        <f>VLOOKUP($AT21,[1]Scn3!Scn3_Q4_LR,MATCH(AX$6,[1]!Scn_CH,0),0)</f>
        <v>-4.9999999999999991</v>
      </c>
      <c r="AZ21" s="241" t="s">
        <v>419</v>
      </c>
      <c r="BA21" s="242"/>
      <c r="BB21" s="242"/>
      <c r="BC21" s="242"/>
      <c r="BD21" s="243"/>
      <c r="BF21" s="241" t="s">
        <v>419</v>
      </c>
      <c r="BG21" s="242"/>
      <c r="BH21" s="242"/>
      <c r="BI21" s="242"/>
      <c r="BJ21" s="243"/>
    </row>
    <row r="22" spans="4:62" x14ac:dyDescent="0.2">
      <c r="D22" s="131" t="s">
        <v>420</v>
      </c>
      <c r="E22" s="181">
        <f ca="1">IF(K22*Q22*E$112&lt;'Summary Results'!M$2,'Summary Results'!M$2/E$112,K22*Q22)</f>
        <v>-3.9999999999999996</v>
      </c>
      <c r="F22" s="181">
        <f ca="1">IF(L22*R22*F$112&lt;'Summary Results'!N$2,'Summary Results'!N$2/F$112,L22*R22)</f>
        <v>-6.4999999999999982</v>
      </c>
      <c r="G22" s="181">
        <f ca="1">IF(M22*S22*G$112&lt;'Summary Results'!O$2,'Summary Results'!O$2/G$112,M22*S22)</f>
        <v>0</v>
      </c>
      <c r="H22" s="182">
        <f ca="1">IF(N22*T22*H$112&lt;'Summary Results'!P$2,'Summary Results'!P$2/H$112,N22*T22)</f>
        <v>-4.9999999999999991</v>
      </c>
      <c r="I22" s="42"/>
      <c r="J22" s="177" t="s">
        <v>420</v>
      </c>
      <c r="K22" s="178">
        <f t="shared" ca="1" si="3"/>
        <v>1</v>
      </c>
      <c r="L22" s="178">
        <f t="shared" ca="1" si="0"/>
        <v>1</v>
      </c>
      <c r="M22" s="178">
        <f t="shared" ca="1" si="1"/>
        <v>1</v>
      </c>
      <c r="N22" s="179">
        <f t="shared" ca="1" si="2"/>
        <v>1</v>
      </c>
      <c r="O22" s="42"/>
      <c r="P22" s="180" t="s">
        <v>420</v>
      </c>
      <c r="Q22" s="181">
        <f ca="1"/>
        <v>-3.9999999999999996</v>
      </c>
      <c r="R22" s="181">
        <f ca="1"/>
        <v>-6.4999999999999982</v>
      </c>
      <c r="S22" s="181">
        <f ca="1"/>
        <v>0</v>
      </c>
      <c r="T22" s="182">
        <f ca="1"/>
        <v>-4.9999999999999991</v>
      </c>
      <c r="U22" s="42"/>
      <c r="V22" s="177" t="s">
        <v>420</v>
      </c>
      <c r="W22" s="183">
        <v>-20</v>
      </c>
      <c r="X22" s="184"/>
      <c r="Y22" s="184"/>
      <c r="Z22" s="185"/>
      <c r="AA22" s="42"/>
      <c r="AB22" s="180" t="s">
        <v>420</v>
      </c>
      <c r="AC22" s="181">
        <v>-25</v>
      </c>
      <c r="AD22" s="186"/>
      <c r="AE22" s="186"/>
      <c r="AF22" s="187"/>
      <c r="AG22" s="42"/>
      <c r="AH22" s="177" t="s">
        <v>420</v>
      </c>
      <c r="AI22" s="183">
        <v>-25</v>
      </c>
      <c r="AJ22" s="184"/>
      <c r="AK22" s="184"/>
      <c r="AL22" s="185">
        <v>-50</v>
      </c>
      <c r="AM22" s="42"/>
      <c r="AN22" s="180" t="s">
        <v>420</v>
      </c>
      <c r="AO22" s="181">
        <v>-25</v>
      </c>
      <c r="AP22" s="181">
        <v>-65</v>
      </c>
      <c r="AQ22" s="181"/>
      <c r="AR22" s="182">
        <v>-50</v>
      </c>
      <c r="AT22" s="180" t="s">
        <v>420</v>
      </c>
      <c r="AU22" s="181">
        <f>VLOOKUP($AT22,[1]Scn3!Scn3_Q4_LR,MATCH(AU$6,[1]!Scn_CH,0),0)</f>
        <v>-3.9999999999999996</v>
      </c>
      <c r="AV22" s="181">
        <f>VLOOKUP($AT22,[1]Scn3!Scn3_Q4_LR,MATCH(AV$6,[1]!Scn_CH,0),0)</f>
        <v>-6.4999999999999982</v>
      </c>
      <c r="AW22" s="181">
        <f>VLOOKUP($AT22,[1]Scn3!Scn3_Q4_LR,MATCH(AW$6,[1]!Scn_CH,0),0)</f>
        <v>0</v>
      </c>
      <c r="AX22" s="182">
        <f>VLOOKUP($AT22,[1]Scn3!Scn3_Q4_LR,MATCH(AX$6,[1]!Scn_CH,0),0)</f>
        <v>-4.9999999999999991</v>
      </c>
      <c r="AZ22" s="241" t="s">
        <v>420</v>
      </c>
      <c r="BA22" s="242"/>
      <c r="BB22" s="242"/>
      <c r="BC22" s="242"/>
      <c r="BD22" s="243"/>
      <c r="BF22" s="241" t="s">
        <v>420</v>
      </c>
      <c r="BG22" s="242"/>
      <c r="BH22" s="242"/>
      <c r="BI22" s="242"/>
      <c r="BJ22" s="243"/>
    </row>
    <row r="23" spans="4:62" x14ac:dyDescent="0.2">
      <c r="D23" s="131" t="s">
        <v>421</v>
      </c>
      <c r="E23" s="181">
        <f ca="1">IF(K23*Q23*E$112&lt;'Summary Results'!M$2,'Summary Results'!M$2/E$112,K23*Q23)</f>
        <v>-3.9999999999999996</v>
      </c>
      <c r="F23" s="181">
        <f ca="1">IF(L23*R23*F$112&lt;'Summary Results'!N$2,'Summary Results'!N$2/F$112,L23*R23)</f>
        <v>-6.4999999999999982</v>
      </c>
      <c r="G23" s="181">
        <f ca="1">IF(M23*S23*G$112&lt;'Summary Results'!O$2,'Summary Results'!O$2/G$112,M23*S23)</f>
        <v>0</v>
      </c>
      <c r="H23" s="182">
        <f ca="1">IF(N23*T23*H$112&lt;'Summary Results'!P$2,'Summary Results'!P$2/H$112,N23*T23)</f>
        <v>-4.9999999999999991</v>
      </c>
      <c r="I23" s="42"/>
      <c r="J23" s="177" t="s">
        <v>421</v>
      </c>
      <c r="K23" s="178">
        <f t="shared" ca="1" si="3"/>
        <v>1</v>
      </c>
      <c r="L23" s="178">
        <f t="shared" ca="1" si="0"/>
        <v>1</v>
      </c>
      <c r="M23" s="178">
        <f t="shared" ca="1" si="1"/>
        <v>1</v>
      </c>
      <c r="N23" s="179">
        <f t="shared" ca="1" si="2"/>
        <v>1</v>
      </c>
      <c r="O23" s="42"/>
      <c r="P23" s="180" t="s">
        <v>421</v>
      </c>
      <c r="Q23" s="181">
        <f ca="1"/>
        <v>-3.9999999999999996</v>
      </c>
      <c r="R23" s="181">
        <f ca="1"/>
        <v>-6.4999999999999982</v>
      </c>
      <c r="S23" s="181">
        <f ca="1"/>
        <v>0</v>
      </c>
      <c r="T23" s="182">
        <f ca="1"/>
        <v>-4.9999999999999991</v>
      </c>
      <c r="U23" s="42"/>
      <c r="V23" s="177" t="s">
        <v>421</v>
      </c>
      <c r="W23" s="183">
        <v>-20</v>
      </c>
      <c r="X23" s="184"/>
      <c r="Y23" s="184"/>
      <c r="Z23" s="185"/>
      <c r="AA23" s="42"/>
      <c r="AB23" s="180" t="s">
        <v>421</v>
      </c>
      <c r="AC23" s="181">
        <v>-25</v>
      </c>
      <c r="AD23" s="186"/>
      <c r="AE23" s="186"/>
      <c r="AF23" s="187"/>
      <c r="AG23" s="42"/>
      <c r="AH23" s="177" t="s">
        <v>421</v>
      </c>
      <c r="AI23" s="183">
        <v>-25</v>
      </c>
      <c r="AJ23" s="184"/>
      <c r="AK23" s="184"/>
      <c r="AL23" s="185">
        <v>-50</v>
      </c>
      <c r="AM23" s="42"/>
      <c r="AN23" s="180" t="s">
        <v>421</v>
      </c>
      <c r="AO23" s="181">
        <v>-25</v>
      </c>
      <c r="AP23" s="181">
        <v>-65</v>
      </c>
      <c r="AQ23" s="181"/>
      <c r="AR23" s="182">
        <v>-50</v>
      </c>
      <c r="AT23" s="180" t="s">
        <v>421</v>
      </c>
      <c r="AU23" s="181">
        <f>VLOOKUP($AT23,[1]Scn3!Scn3_Q4_LR,MATCH(AU$6,[1]!Scn_CH,0),0)</f>
        <v>-3.9999999999999996</v>
      </c>
      <c r="AV23" s="181">
        <f>VLOOKUP($AT23,[1]Scn3!Scn3_Q4_LR,MATCH(AV$6,[1]!Scn_CH,0),0)</f>
        <v>-6.4999999999999982</v>
      </c>
      <c r="AW23" s="181">
        <f>VLOOKUP($AT23,[1]Scn3!Scn3_Q4_LR,MATCH(AW$6,[1]!Scn_CH,0),0)</f>
        <v>0</v>
      </c>
      <c r="AX23" s="182">
        <f>VLOOKUP($AT23,[1]Scn3!Scn3_Q4_LR,MATCH(AX$6,[1]!Scn_CH,0),0)</f>
        <v>-4.9999999999999991</v>
      </c>
      <c r="AZ23" s="241" t="s">
        <v>421</v>
      </c>
      <c r="BA23" s="242"/>
      <c r="BB23" s="242"/>
      <c r="BC23" s="242"/>
      <c r="BD23" s="243"/>
      <c r="BF23" s="241" t="s">
        <v>421</v>
      </c>
      <c r="BG23" s="242"/>
      <c r="BH23" s="242"/>
      <c r="BI23" s="242"/>
      <c r="BJ23" s="243"/>
    </row>
    <row r="24" spans="4:62" x14ac:dyDescent="0.2">
      <c r="D24" s="131" t="s">
        <v>422</v>
      </c>
      <c r="E24" s="181">
        <f ca="1">IF(K24*Q24*E$112&lt;'Summary Results'!M$2,'Summary Results'!M$2/E$112,K24*Q24)</f>
        <v>-3.9999999999999996</v>
      </c>
      <c r="F24" s="181">
        <f ca="1">IF(L24*R24*F$112&lt;'Summary Results'!N$2,'Summary Results'!N$2/F$112,L24*R24)</f>
        <v>-6.4999999999999982</v>
      </c>
      <c r="G24" s="181">
        <f ca="1">IF(M24*S24*G$112&lt;'Summary Results'!O$2,'Summary Results'!O$2/G$112,M24*S24)</f>
        <v>0</v>
      </c>
      <c r="H24" s="182">
        <f ca="1">IF(N24*T24*H$112&lt;'Summary Results'!P$2,'Summary Results'!P$2/H$112,N24*T24)</f>
        <v>-4.9999999999999991</v>
      </c>
      <c r="I24" s="42"/>
      <c r="J24" s="177" t="s">
        <v>422</v>
      </c>
      <c r="K24" s="178">
        <f t="shared" ca="1" si="3"/>
        <v>1</v>
      </c>
      <c r="L24" s="178">
        <f t="shared" ca="1" si="0"/>
        <v>1</v>
      </c>
      <c r="M24" s="178">
        <f t="shared" ca="1" si="1"/>
        <v>1</v>
      </c>
      <c r="N24" s="179">
        <f t="shared" ca="1" si="2"/>
        <v>1</v>
      </c>
      <c r="O24" s="42"/>
      <c r="P24" s="180" t="s">
        <v>422</v>
      </c>
      <c r="Q24" s="181">
        <f ca="1"/>
        <v>-3.9999999999999996</v>
      </c>
      <c r="R24" s="181">
        <f ca="1"/>
        <v>-6.4999999999999982</v>
      </c>
      <c r="S24" s="181">
        <f ca="1"/>
        <v>0</v>
      </c>
      <c r="T24" s="182">
        <f ca="1"/>
        <v>-4.9999999999999991</v>
      </c>
      <c r="U24" s="42"/>
      <c r="V24" s="177" t="s">
        <v>422</v>
      </c>
      <c r="W24" s="183">
        <v>-20</v>
      </c>
      <c r="X24" s="184"/>
      <c r="Y24" s="184"/>
      <c r="Z24" s="185"/>
      <c r="AA24" s="42"/>
      <c r="AB24" s="180" t="s">
        <v>422</v>
      </c>
      <c r="AC24" s="181">
        <v>-25</v>
      </c>
      <c r="AD24" s="186"/>
      <c r="AE24" s="186"/>
      <c r="AF24" s="187"/>
      <c r="AG24" s="42"/>
      <c r="AH24" s="177" t="s">
        <v>422</v>
      </c>
      <c r="AI24" s="183">
        <v>-25</v>
      </c>
      <c r="AJ24" s="184"/>
      <c r="AK24" s="184"/>
      <c r="AL24" s="185">
        <v>-50</v>
      </c>
      <c r="AM24" s="42"/>
      <c r="AN24" s="180" t="s">
        <v>422</v>
      </c>
      <c r="AO24" s="181">
        <v>-25</v>
      </c>
      <c r="AP24" s="181">
        <v>-65</v>
      </c>
      <c r="AQ24" s="181"/>
      <c r="AR24" s="182">
        <v>-50</v>
      </c>
      <c r="AT24" s="180" t="s">
        <v>422</v>
      </c>
      <c r="AU24" s="181">
        <f>VLOOKUP($AT24,[1]Scn3!Scn3_Q4_LR,MATCH(AU$6,[1]!Scn_CH,0),0)</f>
        <v>-3.9999999999999996</v>
      </c>
      <c r="AV24" s="181">
        <f>VLOOKUP($AT24,[1]Scn3!Scn3_Q4_LR,MATCH(AV$6,[1]!Scn_CH,0),0)</f>
        <v>-6.4999999999999982</v>
      </c>
      <c r="AW24" s="181">
        <f>VLOOKUP($AT24,[1]Scn3!Scn3_Q4_LR,MATCH(AW$6,[1]!Scn_CH,0),0)</f>
        <v>0</v>
      </c>
      <c r="AX24" s="182">
        <f>VLOOKUP($AT24,[1]Scn3!Scn3_Q4_LR,MATCH(AX$6,[1]!Scn_CH,0),0)</f>
        <v>-4.9999999999999991</v>
      </c>
      <c r="AZ24" s="241" t="s">
        <v>422</v>
      </c>
      <c r="BA24" s="242"/>
      <c r="BB24" s="242"/>
      <c r="BC24" s="242"/>
      <c r="BD24" s="243"/>
      <c r="BF24" s="241" t="s">
        <v>422</v>
      </c>
      <c r="BG24" s="242"/>
      <c r="BH24" s="242"/>
      <c r="BI24" s="242"/>
      <c r="BJ24" s="243"/>
    </row>
    <row r="25" spans="4:62" x14ac:dyDescent="0.2">
      <c r="D25" s="131" t="s">
        <v>423</v>
      </c>
      <c r="E25" s="181">
        <f ca="1">IF(K25*Q25*E$112&lt;'Summary Results'!M$2,'Summary Results'!M$2/E$112,K25*Q25)</f>
        <v>-3.9999999999999996</v>
      </c>
      <c r="F25" s="181">
        <f ca="1">IF(L25*R25*F$112&lt;'Summary Results'!N$2,'Summary Results'!N$2/F$112,L25*R25)</f>
        <v>-6.4999999999999982</v>
      </c>
      <c r="G25" s="181">
        <f ca="1">IF(M25*S25*G$112&lt;'Summary Results'!O$2,'Summary Results'!O$2/G$112,M25*S25)</f>
        <v>0</v>
      </c>
      <c r="H25" s="182">
        <f ca="1">IF(N25*T25*H$112&lt;'Summary Results'!P$2,'Summary Results'!P$2/H$112,N25*T25)</f>
        <v>-4.9999999999999991</v>
      </c>
      <c r="I25" s="42"/>
      <c r="J25" s="177" t="s">
        <v>423</v>
      </c>
      <c r="K25" s="178">
        <f t="shared" ca="1" si="3"/>
        <v>1</v>
      </c>
      <c r="L25" s="178">
        <f t="shared" ca="1" si="0"/>
        <v>1</v>
      </c>
      <c r="M25" s="178">
        <f t="shared" ca="1" si="1"/>
        <v>1</v>
      </c>
      <c r="N25" s="179">
        <f t="shared" ca="1" si="2"/>
        <v>1</v>
      </c>
      <c r="O25" s="42"/>
      <c r="P25" s="180" t="s">
        <v>423</v>
      </c>
      <c r="Q25" s="181">
        <f ca="1"/>
        <v>-3.9999999999999996</v>
      </c>
      <c r="R25" s="181">
        <f ca="1"/>
        <v>-6.4999999999999982</v>
      </c>
      <c r="S25" s="181">
        <f ca="1"/>
        <v>0</v>
      </c>
      <c r="T25" s="182">
        <f ca="1"/>
        <v>-4.9999999999999991</v>
      </c>
      <c r="U25" s="42"/>
      <c r="V25" s="177" t="s">
        <v>423</v>
      </c>
      <c r="W25" s="183">
        <v>-20</v>
      </c>
      <c r="X25" s="184"/>
      <c r="Y25" s="184"/>
      <c r="Z25" s="185"/>
      <c r="AA25" s="42"/>
      <c r="AB25" s="180" t="s">
        <v>423</v>
      </c>
      <c r="AC25" s="181">
        <v>-25</v>
      </c>
      <c r="AD25" s="186"/>
      <c r="AE25" s="186"/>
      <c r="AF25" s="187"/>
      <c r="AG25" s="42"/>
      <c r="AH25" s="177" t="s">
        <v>423</v>
      </c>
      <c r="AI25" s="183">
        <v>-25</v>
      </c>
      <c r="AJ25" s="184"/>
      <c r="AK25" s="184"/>
      <c r="AL25" s="185">
        <v>-50</v>
      </c>
      <c r="AM25" s="42"/>
      <c r="AN25" s="180" t="s">
        <v>423</v>
      </c>
      <c r="AO25" s="181">
        <v>-25</v>
      </c>
      <c r="AP25" s="181">
        <v>-65</v>
      </c>
      <c r="AQ25" s="181"/>
      <c r="AR25" s="182">
        <v>-50</v>
      </c>
      <c r="AT25" s="180" t="s">
        <v>423</v>
      </c>
      <c r="AU25" s="181">
        <f>VLOOKUP($AT25,[1]Scn3!Scn3_Q4_LR,MATCH(AU$6,[1]!Scn_CH,0),0)</f>
        <v>-3.9999999999999996</v>
      </c>
      <c r="AV25" s="181">
        <f>VLOOKUP($AT25,[1]Scn3!Scn3_Q4_LR,MATCH(AV$6,[1]!Scn_CH,0),0)</f>
        <v>-6.4999999999999982</v>
      </c>
      <c r="AW25" s="181">
        <f>VLOOKUP($AT25,[1]Scn3!Scn3_Q4_LR,MATCH(AW$6,[1]!Scn_CH,0),0)</f>
        <v>0</v>
      </c>
      <c r="AX25" s="182">
        <f>VLOOKUP($AT25,[1]Scn3!Scn3_Q4_LR,MATCH(AX$6,[1]!Scn_CH,0),0)</f>
        <v>-4.9999999999999991</v>
      </c>
      <c r="AZ25" s="241" t="s">
        <v>423</v>
      </c>
      <c r="BA25" s="242"/>
      <c r="BB25" s="242"/>
      <c r="BC25" s="242"/>
      <c r="BD25" s="243"/>
      <c r="BF25" s="241" t="s">
        <v>423</v>
      </c>
      <c r="BG25" s="242"/>
      <c r="BH25" s="242"/>
      <c r="BI25" s="242"/>
      <c r="BJ25" s="243"/>
    </row>
    <row r="26" spans="4:62" x14ac:dyDescent="0.2">
      <c r="D26" s="131" t="s">
        <v>424</v>
      </c>
      <c r="E26" s="181">
        <f ca="1">IF(K26*Q26*E$112&lt;'Summary Results'!M$2,'Summary Results'!M$2/E$112,K26*Q26)</f>
        <v>-3.9999999999999996</v>
      </c>
      <c r="F26" s="181">
        <f ca="1">IF(L26*R26*F$112&lt;'Summary Results'!N$2,'Summary Results'!N$2/F$112,L26*R26)</f>
        <v>-6.4999999999999982</v>
      </c>
      <c r="G26" s="181">
        <f ca="1">IF(M26*S26*G$112&lt;'Summary Results'!O$2,'Summary Results'!O$2/G$112,M26*S26)</f>
        <v>0</v>
      </c>
      <c r="H26" s="182">
        <f ca="1">IF(N26*T26*H$112&lt;'Summary Results'!P$2,'Summary Results'!P$2/H$112,N26*T26)</f>
        <v>-4.9999999999999991</v>
      </c>
      <c r="I26" s="42"/>
      <c r="J26" s="177" t="s">
        <v>424</v>
      </c>
      <c r="K26" s="178">
        <f t="shared" ca="1" si="3"/>
        <v>1</v>
      </c>
      <c r="L26" s="178">
        <f t="shared" ca="1" si="0"/>
        <v>1</v>
      </c>
      <c r="M26" s="178">
        <f t="shared" ca="1" si="1"/>
        <v>1</v>
      </c>
      <c r="N26" s="179">
        <f t="shared" ca="1" si="2"/>
        <v>1</v>
      </c>
      <c r="O26" s="42"/>
      <c r="P26" s="180" t="s">
        <v>424</v>
      </c>
      <c r="Q26" s="181">
        <f ca="1"/>
        <v>-3.9999999999999996</v>
      </c>
      <c r="R26" s="181">
        <f ca="1"/>
        <v>-6.4999999999999982</v>
      </c>
      <c r="S26" s="181">
        <f ca="1"/>
        <v>0</v>
      </c>
      <c r="T26" s="182">
        <f ca="1"/>
        <v>-4.9999999999999991</v>
      </c>
      <c r="U26" s="42"/>
      <c r="V26" s="177" t="s">
        <v>424</v>
      </c>
      <c r="W26" s="183">
        <v>-20</v>
      </c>
      <c r="X26" s="184"/>
      <c r="Y26" s="184"/>
      <c r="Z26" s="185"/>
      <c r="AA26" s="42"/>
      <c r="AB26" s="180" t="s">
        <v>424</v>
      </c>
      <c r="AC26" s="181">
        <v>-25</v>
      </c>
      <c r="AD26" s="186"/>
      <c r="AE26" s="186"/>
      <c r="AF26" s="187"/>
      <c r="AG26" s="42"/>
      <c r="AH26" s="177" t="s">
        <v>424</v>
      </c>
      <c r="AI26" s="183">
        <v>-25</v>
      </c>
      <c r="AJ26" s="184"/>
      <c r="AK26" s="184"/>
      <c r="AL26" s="185">
        <v>-50</v>
      </c>
      <c r="AM26" s="42"/>
      <c r="AN26" s="180" t="s">
        <v>424</v>
      </c>
      <c r="AO26" s="181">
        <v>-25</v>
      </c>
      <c r="AP26" s="181">
        <v>-65</v>
      </c>
      <c r="AQ26" s="181"/>
      <c r="AR26" s="182">
        <v>-50</v>
      </c>
      <c r="AT26" s="180" t="s">
        <v>424</v>
      </c>
      <c r="AU26" s="181">
        <f>VLOOKUP($AT26,[1]Scn3!Scn3_Q4_LR,MATCH(AU$6,[1]!Scn_CH,0),0)</f>
        <v>-3.9999999999999996</v>
      </c>
      <c r="AV26" s="181">
        <f>VLOOKUP($AT26,[1]Scn3!Scn3_Q4_LR,MATCH(AV$6,[1]!Scn_CH,0),0)</f>
        <v>-6.4999999999999982</v>
      </c>
      <c r="AW26" s="181">
        <f>VLOOKUP($AT26,[1]Scn3!Scn3_Q4_LR,MATCH(AW$6,[1]!Scn_CH,0),0)</f>
        <v>0</v>
      </c>
      <c r="AX26" s="182">
        <f>VLOOKUP($AT26,[1]Scn3!Scn3_Q4_LR,MATCH(AX$6,[1]!Scn_CH,0),0)</f>
        <v>-4.9999999999999991</v>
      </c>
      <c r="AZ26" s="241" t="s">
        <v>424</v>
      </c>
      <c r="BA26" s="242"/>
      <c r="BB26" s="242"/>
      <c r="BC26" s="242"/>
      <c r="BD26" s="243"/>
      <c r="BF26" s="241" t="s">
        <v>424</v>
      </c>
      <c r="BG26" s="242"/>
      <c r="BH26" s="242"/>
      <c r="BI26" s="242"/>
      <c r="BJ26" s="243"/>
    </row>
    <row r="27" spans="4:62" x14ac:dyDescent="0.2">
      <c r="D27" s="131" t="s">
        <v>425</v>
      </c>
      <c r="E27" s="181">
        <f ca="1">IF(K27*Q27*E$112&lt;'Summary Results'!M$2,'Summary Results'!M$2/E$112,K27*Q27)</f>
        <v>-3.9999999999999996</v>
      </c>
      <c r="F27" s="181">
        <f ca="1">IF(L27*R27*F$112&lt;'Summary Results'!N$2,'Summary Results'!N$2/F$112,L27*R27)</f>
        <v>-6.4999999999999982</v>
      </c>
      <c r="G27" s="181">
        <f ca="1">IF(M27*S27*G$112&lt;'Summary Results'!O$2,'Summary Results'!O$2/G$112,M27*S27)</f>
        <v>0</v>
      </c>
      <c r="H27" s="182">
        <f ca="1">IF(N27*T27*H$112&lt;'Summary Results'!P$2,'Summary Results'!P$2/H$112,N27*T27)</f>
        <v>-4.9999999999999991</v>
      </c>
      <c r="I27" s="42"/>
      <c r="J27" s="177" t="s">
        <v>425</v>
      </c>
      <c r="K27" s="178">
        <f t="shared" ca="1" si="3"/>
        <v>1</v>
      </c>
      <c r="L27" s="178">
        <f t="shared" ca="1" si="0"/>
        <v>1</v>
      </c>
      <c r="M27" s="178">
        <f t="shared" ca="1" si="1"/>
        <v>1</v>
      </c>
      <c r="N27" s="179">
        <f t="shared" ca="1" si="2"/>
        <v>1</v>
      </c>
      <c r="O27" s="42"/>
      <c r="P27" s="180" t="s">
        <v>425</v>
      </c>
      <c r="Q27" s="181">
        <f ca="1"/>
        <v>-3.9999999999999996</v>
      </c>
      <c r="R27" s="181">
        <f ca="1"/>
        <v>-6.4999999999999982</v>
      </c>
      <c r="S27" s="181">
        <f ca="1"/>
        <v>0</v>
      </c>
      <c r="T27" s="182">
        <f ca="1"/>
        <v>-4.9999999999999991</v>
      </c>
      <c r="U27" s="42"/>
      <c r="V27" s="177" t="s">
        <v>425</v>
      </c>
      <c r="W27" s="183">
        <v>-20</v>
      </c>
      <c r="X27" s="184"/>
      <c r="Y27" s="184"/>
      <c r="Z27" s="185"/>
      <c r="AA27" s="42"/>
      <c r="AB27" s="180" t="s">
        <v>425</v>
      </c>
      <c r="AC27" s="181">
        <v>-25</v>
      </c>
      <c r="AD27" s="186"/>
      <c r="AE27" s="186"/>
      <c r="AF27" s="187"/>
      <c r="AG27" s="42"/>
      <c r="AH27" s="177" t="s">
        <v>425</v>
      </c>
      <c r="AI27" s="183">
        <v>-25</v>
      </c>
      <c r="AJ27" s="184"/>
      <c r="AK27" s="184"/>
      <c r="AL27" s="185">
        <v>-50</v>
      </c>
      <c r="AM27" s="42"/>
      <c r="AN27" s="180" t="s">
        <v>425</v>
      </c>
      <c r="AO27" s="181">
        <v>-25</v>
      </c>
      <c r="AP27" s="181">
        <v>-65</v>
      </c>
      <c r="AQ27" s="181"/>
      <c r="AR27" s="182">
        <v>-50</v>
      </c>
      <c r="AT27" s="180" t="s">
        <v>425</v>
      </c>
      <c r="AU27" s="181">
        <f>VLOOKUP($AT27,[1]Scn3!Scn3_Q4_LR,MATCH(AU$6,[1]!Scn_CH,0),0)</f>
        <v>-3.9999999999999996</v>
      </c>
      <c r="AV27" s="181">
        <f>VLOOKUP($AT27,[1]Scn3!Scn3_Q4_LR,MATCH(AV$6,[1]!Scn_CH,0),0)</f>
        <v>-6.4999999999999982</v>
      </c>
      <c r="AW27" s="181">
        <f>VLOOKUP($AT27,[1]Scn3!Scn3_Q4_LR,MATCH(AW$6,[1]!Scn_CH,0),0)</f>
        <v>0</v>
      </c>
      <c r="AX27" s="182">
        <f>VLOOKUP($AT27,[1]Scn3!Scn3_Q4_LR,MATCH(AX$6,[1]!Scn_CH,0),0)</f>
        <v>-4.9999999999999991</v>
      </c>
      <c r="AZ27" s="241" t="s">
        <v>425</v>
      </c>
      <c r="BA27" s="242"/>
      <c r="BB27" s="242"/>
      <c r="BC27" s="242"/>
      <c r="BD27" s="243"/>
      <c r="BF27" s="241" t="s">
        <v>425</v>
      </c>
      <c r="BG27" s="242"/>
      <c r="BH27" s="242"/>
      <c r="BI27" s="242"/>
      <c r="BJ27" s="243"/>
    </row>
    <row r="28" spans="4:62" x14ac:dyDescent="0.2">
      <c r="D28" s="131" t="s">
        <v>426</v>
      </c>
      <c r="E28" s="181">
        <f ca="1">IF(K28*Q28*E$112&lt;'Summary Results'!M$2,'Summary Results'!M$2/E$112,K28*Q28)</f>
        <v>-3.9999999999999996</v>
      </c>
      <c r="F28" s="181">
        <f ca="1">IF(L28*R28*F$112&lt;'Summary Results'!N$2,'Summary Results'!N$2/F$112,L28*R28)</f>
        <v>-6.4999999999999982</v>
      </c>
      <c r="G28" s="181">
        <f ca="1">IF(M28*S28*G$112&lt;'Summary Results'!O$2,'Summary Results'!O$2/G$112,M28*S28)</f>
        <v>0</v>
      </c>
      <c r="H28" s="182">
        <f ca="1">IF(N28*T28*H$112&lt;'Summary Results'!P$2,'Summary Results'!P$2/H$112,N28*T28)</f>
        <v>-4.9999999999999991</v>
      </c>
      <c r="I28" s="42"/>
      <c r="J28" s="177" t="s">
        <v>426</v>
      </c>
      <c r="K28" s="178">
        <f t="shared" ca="1" si="3"/>
        <v>1</v>
      </c>
      <c r="L28" s="178">
        <f t="shared" ca="1" si="0"/>
        <v>1</v>
      </c>
      <c r="M28" s="178">
        <f t="shared" ca="1" si="1"/>
        <v>1</v>
      </c>
      <c r="N28" s="179">
        <f t="shared" ca="1" si="2"/>
        <v>1</v>
      </c>
      <c r="O28" s="42"/>
      <c r="P28" s="180" t="s">
        <v>426</v>
      </c>
      <c r="Q28" s="181">
        <f ca="1"/>
        <v>-3.9999999999999996</v>
      </c>
      <c r="R28" s="181">
        <f ca="1"/>
        <v>-6.4999999999999982</v>
      </c>
      <c r="S28" s="181">
        <f ca="1"/>
        <v>0</v>
      </c>
      <c r="T28" s="182">
        <f ca="1"/>
        <v>-4.9999999999999991</v>
      </c>
      <c r="U28" s="42"/>
      <c r="V28" s="177" t="s">
        <v>426</v>
      </c>
      <c r="W28" s="183">
        <v>-20</v>
      </c>
      <c r="X28" s="184"/>
      <c r="Y28" s="184"/>
      <c r="Z28" s="185"/>
      <c r="AA28" s="42"/>
      <c r="AB28" s="180" t="s">
        <v>426</v>
      </c>
      <c r="AC28" s="181">
        <v>-25</v>
      </c>
      <c r="AD28" s="186"/>
      <c r="AE28" s="186"/>
      <c r="AF28" s="187"/>
      <c r="AG28" s="42"/>
      <c r="AH28" s="177" t="s">
        <v>426</v>
      </c>
      <c r="AI28" s="183">
        <v>-25</v>
      </c>
      <c r="AJ28" s="184"/>
      <c r="AK28" s="184"/>
      <c r="AL28" s="185">
        <v>-50</v>
      </c>
      <c r="AM28" s="42"/>
      <c r="AN28" s="180" t="s">
        <v>426</v>
      </c>
      <c r="AO28" s="181">
        <v>-25</v>
      </c>
      <c r="AP28" s="181">
        <v>-65</v>
      </c>
      <c r="AQ28" s="181"/>
      <c r="AR28" s="182">
        <v>-50</v>
      </c>
      <c r="AT28" s="180" t="s">
        <v>426</v>
      </c>
      <c r="AU28" s="181">
        <f>VLOOKUP($AT28,[1]Scn3!Scn3_Q4_LR,MATCH(AU$6,[1]!Scn_CH,0),0)</f>
        <v>-3.9999999999999996</v>
      </c>
      <c r="AV28" s="181">
        <f>VLOOKUP($AT28,[1]Scn3!Scn3_Q4_LR,MATCH(AV$6,[1]!Scn_CH,0),0)</f>
        <v>-6.4999999999999982</v>
      </c>
      <c r="AW28" s="181">
        <f>VLOOKUP($AT28,[1]Scn3!Scn3_Q4_LR,MATCH(AW$6,[1]!Scn_CH,0),0)</f>
        <v>0</v>
      </c>
      <c r="AX28" s="182">
        <f>VLOOKUP($AT28,[1]Scn3!Scn3_Q4_LR,MATCH(AX$6,[1]!Scn_CH,0),0)</f>
        <v>-4.9999999999999991</v>
      </c>
      <c r="AZ28" s="241" t="s">
        <v>426</v>
      </c>
      <c r="BA28" s="242"/>
      <c r="BB28" s="242"/>
      <c r="BC28" s="242"/>
      <c r="BD28" s="243"/>
      <c r="BF28" s="241" t="s">
        <v>426</v>
      </c>
      <c r="BG28" s="242"/>
      <c r="BH28" s="242"/>
      <c r="BI28" s="242"/>
      <c r="BJ28" s="243"/>
    </row>
    <row r="29" spans="4:62" x14ac:dyDescent="0.2">
      <c r="D29" s="131" t="s">
        <v>427</v>
      </c>
      <c r="E29" s="181">
        <f ca="1">IF(K29*Q29*E$112&lt;'Summary Results'!M$2,'Summary Results'!M$2/E$112,K29*Q29)</f>
        <v>-3.9999999999999996</v>
      </c>
      <c r="F29" s="181">
        <f ca="1">IF(L29*R29*F$112&lt;'Summary Results'!N$2,'Summary Results'!N$2/F$112,L29*R29)</f>
        <v>-6.4999999999999982</v>
      </c>
      <c r="G29" s="181">
        <f ca="1">IF(M29*S29*G$112&lt;'Summary Results'!O$2,'Summary Results'!O$2/G$112,M29*S29)</f>
        <v>0</v>
      </c>
      <c r="H29" s="182">
        <f ca="1">IF(N29*T29*H$112&lt;'Summary Results'!P$2,'Summary Results'!P$2/H$112,N29*T29)</f>
        <v>-4.9999999999999991</v>
      </c>
      <c r="I29" s="42"/>
      <c r="J29" s="177" t="s">
        <v>427</v>
      </c>
      <c r="K29" s="178">
        <f t="shared" ca="1" si="3"/>
        <v>1</v>
      </c>
      <c r="L29" s="178">
        <f t="shared" ca="1" si="0"/>
        <v>1</v>
      </c>
      <c r="M29" s="178">
        <f t="shared" ca="1" si="1"/>
        <v>1</v>
      </c>
      <c r="N29" s="179">
        <f t="shared" ca="1" si="2"/>
        <v>1</v>
      </c>
      <c r="O29" s="42"/>
      <c r="P29" s="180" t="s">
        <v>427</v>
      </c>
      <c r="Q29" s="181">
        <f ca="1"/>
        <v>-3.9999999999999996</v>
      </c>
      <c r="R29" s="181">
        <f ca="1"/>
        <v>-6.4999999999999982</v>
      </c>
      <c r="S29" s="181">
        <f ca="1"/>
        <v>0</v>
      </c>
      <c r="T29" s="182">
        <f ca="1"/>
        <v>-4.9999999999999991</v>
      </c>
      <c r="U29" s="42"/>
      <c r="V29" s="177" t="s">
        <v>427</v>
      </c>
      <c r="W29" s="183">
        <v>-20</v>
      </c>
      <c r="X29" s="184"/>
      <c r="Y29" s="184"/>
      <c r="Z29" s="185"/>
      <c r="AA29" s="42"/>
      <c r="AB29" s="180" t="s">
        <v>427</v>
      </c>
      <c r="AC29" s="181">
        <v>-25</v>
      </c>
      <c r="AD29" s="186"/>
      <c r="AE29" s="186"/>
      <c r="AF29" s="187"/>
      <c r="AG29" s="42"/>
      <c r="AH29" s="177" t="s">
        <v>427</v>
      </c>
      <c r="AI29" s="183">
        <v>-25</v>
      </c>
      <c r="AJ29" s="184"/>
      <c r="AK29" s="184"/>
      <c r="AL29" s="185">
        <v>-50</v>
      </c>
      <c r="AM29" s="42"/>
      <c r="AN29" s="180" t="s">
        <v>427</v>
      </c>
      <c r="AO29" s="181">
        <v>-25</v>
      </c>
      <c r="AP29" s="181">
        <v>-65</v>
      </c>
      <c r="AQ29" s="181"/>
      <c r="AR29" s="182">
        <v>-50</v>
      </c>
      <c r="AT29" s="180" t="s">
        <v>427</v>
      </c>
      <c r="AU29" s="181">
        <f>VLOOKUP($AT29,[1]Scn3!Scn3_Q4_LR,MATCH(AU$6,[1]!Scn_CH,0),0)</f>
        <v>-3.9999999999999996</v>
      </c>
      <c r="AV29" s="181">
        <f>VLOOKUP($AT29,[1]Scn3!Scn3_Q4_LR,MATCH(AV$6,[1]!Scn_CH,0),0)</f>
        <v>-6.4999999999999982</v>
      </c>
      <c r="AW29" s="181">
        <f>VLOOKUP($AT29,[1]Scn3!Scn3_Q4_LR,MATCH(AW$6,[1]!Scn_CH,0),0)</f>
        <v>0</v>
      </c>
      <c r="AX29" s="182">
        <f>VLOOKUP($AT29,[1]Scn3!Scn3_Q4_LR,MATCH(AX$6,[1]!Scn_CH,0),0)</f>
        <v>-4.9999999999999991</v>
      </c>
      <c r="AZ29" s="241" t="s">
        <v>427</v>
      </c>
      <c r="BA29" s="242"/>
      <c r="BB29" s="242"/>
      <c r="BC29" s="242"/>
      <c r="BD29" s="243"/>
      <c r="BF29" s="241" t="s">
        <v>427</v>
      </c>
      <c r="BG29" s="242"/>
      <c r="BH29" s="242"/>
      <c r="BI29" s="242"/>
      <c r="BJ29" s="243"/>
    </row>
    <row r="30" spans="4:62" x14ac:dyDescent="0.2">
      <c r="D30" s="131" t="s">
        <v>428</v>
      </c>
      <c r="E30" s="181">
        <f ca="1">IF(K30*Q30*E$112&lt;'Summary Results'!M$2,'Summary Results'!M$2/E$112,K30*Q30)</f>
        <v>-7.4999999999999982</v>
      </c>
      <c r="F30" s="181">
        <f ca="1">IF(L30*R30*F$112&lt;'Summary Results'!N$2,'Summary Results'!N$2/F$112,L30*R30)</f>
        <v>-7.4999999999999982</v>
      </c>
      <c r="G30" s="181">
        <f ca="1">IF(M30*S30*G$112&lt;'Summary Results'!O$2,'Summary Results'!O$2/G$112,M30*S30)</f>
        <v>0</v>
      </c>
      <c r="H30" s="182">
        <f ca="1">IF(N30*T30*H$112&lt;'Summary Results'!P$2,'Summary Results'!P$2/H$112,N30*T30)</f>
        <v>-7.4999999999999982</v>
      </c>
      <c r="I30" s="42"/>
      <c r="J30" s="177" t="s">
        <v>428</v>
      </c>
      <c r="K30" s="178">
        <f t="shared" ca="1" si="3"/>
        <v>1</v>
      </c>
      <c r="L30" s="178">
        <f t="shared" ca="1" si="0"/>
        <v>1</v>
      </c>
      <c r="M30" s="178">
        <f t="shared" ca="1" si="1"/>
        <v>1</v>
      </c>
      <c r="N30" s="179">
        <f t="shared" ca="1" si="2"/>
        <v>1</v>
      </c>
      <c r="O30" s="42"/>
      <c r="P30" s="180" t="s">
        <v>428</v>
      </c>
      <c r="Q30" s="181">
        <f ca="1"/>
        <v>-7.4999999999999982</v>
      </c>
      <c r="R30" s="181">
        <f ca="1"/>
        <v>-7.4999999999999982</v>
      </c>
      <c r="S30" s="181">
        <f ca="1"/>
        <v>0</v>
      </c>
      <c r="T30" s="182">
        <f ca="1"/>
        <v>-7.4999999999999982</v>
      </c>
      <c r="U30" s="42"/>
      <c r="V30" s="177" t="s">
        <v>428</v>
      </c>
      <c r="W30" s="183">
        <v>-75</v>
      </c>
      <c r="X30" s="184"/>
      <c r="Y30" s="184"/>
      <c r="Z30" s="185"/>
      <c r="AA30" s="42"/>
      <c r="AB30" s="180" t="s">
        <v>428</v>
      </c>
      <c r="AC30" s="181">
        <v>-75</v>
      </c>
      <c r="AD30" s="186"/>
      <c r="AE30" s="186"/>
      <c r="AF30" s="187"/>
      <c r="AG30" s="42"/>
      <c r="AH30" s="177" t="s">
        <v>428</v>
      </c>
      <c r="AI30" s="183">
        <v>-75</v>
      </c>
      <c r="AJ30" s="184"/>
      <c r="AK30" s="184"/>
      <c r="AL30" s="185">
        <v>-75</v>
      </c>
      <c r="AM30" s="42"/>
      <c r="AN30" s="180" t="s">
        <v>428</v>
      </c>
      <c r="AO30" s="181">
        <v>-75</v>
      </c>
      <c r="AP30" s="181">
        <v>-75</v>
      </c>
      <c r="AQ30" s="181"/>
      <c r="AR30" s="182">
        <v>-75</v>
      </c>
      <c r="AT30" s="180" t="s">
        <v>428</v>
      </c>
      <c r="AU30" s="181">
        <f>VLOOKUP($AT30,[1]Scn3!Scn3_Q4_LR,MATCH(AU$6,[1]!Scn_CH,0),0)</f>
        <v>-7.4999999999999982</v>
      </c>
      <c r="AV30" s="181">
        <f>VLOOKUP($AT30,[1]Scn3!Scn3_Q4_LR,MATCH(AV$6,[1]!Scn_CH,0),0)</f>
        <v>-7.4999999999999982</v>
      </c>
      <c r="AW30" s="181">
        <f>VLOOKUP($AT30,[1]Scn3!Scn3_Q4_LR,MATCH(AW$6,[1]!Scn_CH,0),0)</f>
        <v>0</v>
      </c>
      <c r="AX30" s="182">
        <f>VLOOKUP($AT30,[1]Scn3!Scn3_Q4_LR,MATCH(AX$6,[1]!Scn_CH,0),0)</f>
        <v>-7.4999999999999982</v>
      </c>
      <c r="AZ30" s="241" t="s">
        <v>428</v>
      </c>
      <c r="BA30" s="242"/>
      <c r="BB30" s="242"/>
      <c r="BC30" s="242"/>
      <c r="BD30" s="243"/>
      <c r="BF30" s="241" t="s">
        <v>428</v>
      </c>
      <c r="BG30" s="242"/>
      <c r="BH30" s="242"/>
      <c r="BI30" s="242"/>
      <c r="BJ30" s="243"/>
    </row>
    <row r="31" spans="4:62" x14ac:dyDescent="0.2">
      <c r="D31" s="131" t="s">
        <v>429</v>
      </c>
      <c r="E31" s="181">
        <f ca="1">IF(K31*Q31*E$112&lt;'Summary Results'!M$2,'Summary Results'!M$2/E$112,K31*Q31)</f>
        <v>-3.9999999999999996</v>
      </c>
      <c r="F31" s="181">
        <f ca="1">IF(L31*R31*F$112&lt;'Summary Results'!N$2,'Summary Results'!N$2/F$112,L31*R31)</f>
        <v>-6.4999999999999982</v>
      </c>
      <c r="G31" s="181">
        <f ca="1">IF(M31*S31*G$112&lt;'Summary Results'!O$2,'Summary Results'!O$2/G$112,M31*S31)</f>
        <v>0</v>
      </c>
      <c r="H31" s="182">
        <f ca="1">IF(N31*T31*H$112&lt;'Summary Results'!P$2,'Summary Results'!P$2/H$112,N31*T31)</f>
        <v>-4.9999999999999991</v>
      </c>
      <c r="I31" s="42"/>
      <c r="J31" s="177" t="s">
        <v>429</v>
      </c>
      <c r="K31" s="178">
        <f t="shared" ca="1" si="3"/>
        <v>1</v>
      </c>
      <c r="L31" s="178">
        <f t="shared" ca="1" si="0"/>
        <v>1</v>
      </c>
      <c r="M31" s="178">
        <f t="shared" ca="1" si="1"/>
        <v>1</v>
      </c>
      <c r="N31" s="179">
        <f t="shared" ca="1" si="2"/>
        <v>1</v>
      </c>
      <c r="O31" s="42"/>
      <c r="P31" s="180" t="s">
        <v>429</v>
      </c>
      <c r="Q31" s="181">
        <f ca="1"/>
        <v>-3.9999999999999996</v>
      </c>
      <c r="R31" s="181">
        <f ca="1"/>
        <v>-6.4999999999999982</v>
      </c>
      <c r="S31" s="181">
        <f ca="1"/>
        <v>0</v>
      </c>
      <c r="T31" s="182">
        <f ca="1"/>
        <v>-4.9999999999999991</v>
      </c>
      <c r="U31" s="42"/>
      <c r="V31" s="177" t="s">
        <v>429</v>
      </c>
      <c r="W31" s="183">
        <v>-20</v>
      </c>
      <c r="X31" s="184"/>
      <c r="Y31" s="184"/>
      <c r="Z31" s="185"/>
      <c r="AA31" s="42"/>
      <c r="AB31" s="180" t="s">
        <v>429</v>
      </c>
      <c r="AC31" s="181">
        <v>-25</v>
      </c>
      <c r="AD31" s="186"/>
      <c r="AE31" s="186"/>
      <c r="AF31" s="187"/>
      <c r="AG31" s="42"/>
      <c r="AH31" s="177" t="s">
        <v>429</v>
      </c>
      <c r="AI31" s="183">
        <v>-25</v>
      </c>
      <c r="AJ31" s="184"/>
      <c r="AK31" s="184"/>
      <c r="AL31" s="185">
        <v>-50</v>
      </c>
      <c r="AM31" s="42"/>
      <c r="AN31" s="180" t="s">
        <v>429</v>
      </c>
      <c r="AO31" s="181">
        <v>-25</v>
      </c>
      <c r="AP31" s="181">
        <v>-65</v>
      </c>
      <c r="AQ31" s="181"/>
      <c r="AR31" s="182">
        <v>-50</v>
      </c>
      <c r="AT31" s="180" t="s">
        <v>429</v>
      </c>
      <c r="AU31" s="181">
        <f>VLOOKUP($AT31,[1]Scn3!Scn3_Q4_LR,MATCH(AU$6,[1]!Scn_CH,0),0)</f>
        <v>-3.9999999999999996</v>
      </c>
      <c r="AV31" s="181">
        <f>VLOOKUP($AT31,[1]Scn3!Scn3_Q4_LR,MATCH(AV$6,[1]!Scn_CH,0),0)</f>
        <v>-6.4999999999999982</v>
      </c>
      <c r="AW31" s="181">
        <f>VLOOKUP($AT31,[1]Scn3!Scn3_Q4_LR,MATCH(AW$6,[1]!Scn_CH,0),0)</f>
        <v>0</v>
      </c>
      <c r="AX31" s="182">
        <f>VLOOKUP($AT31,[1]Scn3!Scn3_Q4_LR,MATCH(AX$6,[1]!Scn_CH,0),0)</f>
        <v>-4.9999999999999991</v>
      </c>
      <c r="AZ31" s="241" t="s">
        <v>429</v>
      </c>
      <c r="BA31" s="242"/>
      <c r="BB31" s="242"/>
      <c r="BC31" s="242"/>
      <c r="BD31" s="243"/>
      <c r="BF31" s="241" t="s">
        <v>429</v>
      </c>
      <c r="BG31" s="242"/>
      <c r="BH31" s="242"/>
      <c r="BI31" s="242"/>
      <c r="BJ31" s="243"/>
    </row>
    <row r="32" spans="4:62" x14ac:dyDescent="0.2">
      <c r="D32" s="131" t="s">
        <v>430</v>
      </c>
      <c r="E32" s="181">
        <f ca="1">IF(K32*Q32*E$112&lt;'Summary Results'!M$2,'Summary Results'!M$2/E$112,K32*Q32)</f>
        <v>-7.4999999999999982</v>
      </c>
      <c r="F32" s="181">
        <f ca="1">IF(L32*R32*F$112&lt;'Summary Results'!N$2,'Summary Results'!N$2/F$112,L32*R32)</f>
        <v>-7.4999999999999982</v>
      </c>
      <c r="G32" s="181">
        <f ca="1">IF(M32*S32*G$112&lt;'Summary Results'!O$2,'Summary Results'!O$2/G$112,M32*S32)</f>
        <v>0</v>
      </c>
      <c r="H32" s="182">
        <f ca="1">IF(N32*T32*H$112&lt;'Summary Results'!P$2,'Summary Results'!P$2/H$112,N32*T32)</f>
        <v>-7.4999999999999982</v>
      </c>
      <c r="I32" s="42"/>
      <c r="J32" s="177" t="s">
        <v>430</v>
      </c>
      <c r="K32" s="178">
        <f t="shared" ca="1" si="3"/>
        <v>1</v>
      </c>
      <c r="L32" s="178">
        <f t="shared" ca="1" si="0"/>
        <v>1</v>
      </c>
      <c r="M32" s="178">
        <f t="shared" ca="1" si="1"/>
        <v>1</v>
      </c>
      <c r="N32" s="179">
        <f t="shared" ca="1" si="2"/>
        <v>1</v>
      </c>
      <c r="O32" s="42"/>
      <c r="P32" s="180" t="s">
        <v>430</v>
      </c>
      <c r="Q32" s="181">
        <f ca="1"/>
        <v>-7.4999999999999982</v>
      </c>
      <c r="R32" s="181">
        <f ca="1"/>
        <v>-7.4999999999999982</v>
      </c>
      <c r="S32" s="181">
        <f ca="1"/>
        <v>0</v>
      </c>
      <c r="T32" s="182">
        <f ca="1"/>
        <v>-7.4999999999999982</v>
      </c>
      <c r="U32" s="42"/>
      <c r="V32" s="177" t="s">
        <v>430</v>
      </c>
      <c r="W32" s="183">
        <v>-75</v>
      </c>
      <c r="X32" s="184"/>
      <c r="Y32" s="184"/>
      <c r="Z32" s="185"/>
      <c r="AA32" s="42"/>
      <c r="AB32" s="180" t="s">
        <v>430</v>
      </c>
      <c r="AC32" s="181">
        <v>-75</v>
      </c>
      <c r="AD32" s="186"/>
      <c r="AE32" s="186"/>
      <c r="AF32" s="187"/>
      <c r="AG32" s="42"/>
      <c r="AH32" s="177" t="s">
        <v>430</v>
      </c>
      <c r="AI32" s="183">
        <v>-75</v>
      </c>
      <c r="AJ32" s="184"/>
      <c r="AK32" s="184"/>
      <c r="AL32" s="185">
        <v>-75</v>
      </c>
      <c r="AM32" s="42"/>
      <c r="AN32" s="180" t="s">
        <v>430</v>
      </c>
      <c r="AO32" s="181">
        <v>-75</v>
      </c>
      <c r="AP32" s="181">
        <v>-75</v>
      </c>
      <c r="AQ32" s="181"/>
      <c r="AR32" s="182">
        <v>-75</v>
      </c>
      <c r="AT32" s="180" t="s">
        <v>430</v>
      </c>
      <c r="AU32" s="181">
        <f>VLOOKUP($AT32,[1]Scn3!Scn3_Q4_LR,MATCH(AU$6,[1]!Scn_CH,0),0)</f>
        <v>-7.4999999999999982</v>
      </c>
      <c r="AV32" s="181">
        <f>VLOOKUP($AT32,[1]Scn3!Scn3_Q4_LR,MATCH(AV$6,[1]!Scn_CH,0),0)</f>
        <v>-7.4999999999999982</v>
      </c>
      <c r="AW32" s="181">
        <f>VLOOKUP($AT32,[1]Scn3!Scn3_Q4_LR,MATCH(AW$6,[1]!Scn_CH,0),0)</f>
        <v>0</v>
      </c>
      <c r="AX32" s="182">
        <f>VLOOKUP($AT32,[1]Scn3!Scn3_Q4_LR,MATCH(AX$6,[1]!Scn_CH,0),0)</f>
        <v>-7.4999999999999982</v>
      </c>
      <c r="AZ32" s="241" t="s">
        <v>430</v>
      </c>
      <c r="BA32" s="242"/>
      <c r="BB32" s="242"/>
      <c r="BC32" s="242"/>
      <c r="BD32" s="243"/>
      <c r="BF32" s="241" t="s">
        <v>430</v>
      </c>
      <c r="BG32" s="242"/>
      <c r="BH32" s="242"/>
      <c r="BI32" s="242"/>
      <c r="BJ32" s="243"/>
    </row>
    <row r="33" spans="4:62" x14ac:dyDescent="0.2">
      <c r="D33" s="131" t="s">
        <v>431</v>
      </c>
      <c r="E33" s="181">
        <f ca="1">IF(K33*Q33*E$112&lt;'Summary Results'!M$2,'Summary Results'!M$2/E$112,K33*Q33)</f>
        <v>-20</v>
      </c>
      <c r="F33" s="181">
        <f ca="1">IF(L33*R33*F$112&lt;'Summary Results'!N$2,'Summary Results'!N$2/F$112,L33*R33)</f>
        <v>-6.4999999999999982</v>
      </c>
      <c r="G33" s="181">
        <f ca="1">IF(M33*S33*G$112&lt;'Summary Results'!O$2,'Summary Results'!O$2/G$112,M33*S33)</f>
        <v>0</v>
      </c>
      <c r="H33" s="182">
        <f ca="1">IF(N33*T33*H$112&lt;'Summary Results'!P$2,'Summary Results'!P$2/H$112,N33*T33)</f>
        <v>-7.4999999999999982</v>
      </c>
      <c r="I33" s="42"/>
      <c r="J33" s="177" t="s">
        <v>431</v>
      </c>
      <c r="K33" s="178">
        <f t="shared" ca="1" si="3"/>
        <v>1</v>
      </c>
      <c r="L33" s="178">
        <f t="shared" ca="1" si="0"/>
        <v>1</v>
      </c>
      <c r="M33" s="178">
        <f t="shared" ca="1" si="1"/>
        <v>1</v>
      </c>
      <c r="N33" s="179">
        <f t="shared" ca="1" si="2"/>
        <v>1</v>
      </c>
      <c r="O33" s="42"/>
      <c r="P33" s="180" t="s">
        <v>431</v>
      </c>
      <c r="Q33" s="181">
        <f ca="1"/>
        <v>-20</v>
      </c>
      <c r="R33" s="181">
        <f ca="1"/>
        <v>-6.4999999999999982</v>
      </c>
      <c r="S33" s="181">
        <f ca="1"/>
        <v>0</v>
      </c>
      <c r="T33" s="182">
        <f ca="1"/>
        <v>-7.4999999999999982</v>
      </c>
      <c r="U33" s="42"/>
      <c r="V33" s="177" t="s">
        <v>431</v>
      </c>
      <c r="W33" s="183"/>
      <c r="X33" s="184"/>
      <c r="Y33" s="184"/>
      <c r="Z33" s="185">
        <v>-75</v>
      </c>
      <c r="AA33" s="42"/>
      <c r="AB33" s="180" t="s">
        <v>431</v>
      </c>
      <c r="AC33" s="181">
        <v>-50</v>
      </c>
      <c r="AD33" s="186"/>
      <c r="AE33" s="186"/>
      <c r="AF33" s="187">
        <v>-75</v>
      </c>
      <c r="AG33" s="42"/>
      <c r="AH33" s="177" t="s">
        <v>431</v>
      </c>
      <c r="AI33" s="183">
        <v>-50</v>
      </c>
      <c r="AJ33" s="184"/>
      <c r="AK33" s="184"/>
      <c r="AL33" s="185">
        <v>-75</v>
      </c>
      <c r="AM33" s="42"/>
      <c r="AN33" s="180" t="s">
        <v>431</v>
      </c>
      <c r="AO33" s="181">
        <v>-50</v>
      </c>
      <c r="AP33" s="181">
        <v>-65</v>
      </c>
      <c r="AQ33" s="181"/>
      <c r="AR33" s="182">
        <v>-75</v>
      </c>
      <c r="AT33" s="180" t="s">
        <v>431</v>
      </c>
      <c r="AU33" s="181">
        <f>VLOOKUP($AT33,[1]Scn3!Scn3_Q4_LR,MATCH(AU$6,[1]!Scn_CH,0),0)</f>
        <v>-20</v>
      </c>
      <c r="AV33" s="181">
        <f>VLOOKUP($AT33,[1]Scn3!Scn3_Q4_LR,MATCH(AV$6,[1]!Scn_CH,0),0)</f>
        <v>-6.4999999999999982</v>
      </c>
      <c r="AW33" s="181">
        <f>VLOOKUP($AT33,[1]Scn3!Scn3_Q4_LR,MATCH(AW$6,[1]!Scn_CH,0),0)</f>
        <v>0</v>
      </c>
      <c r="AX33" s="182">
        <f>VLOOKUP($AT33,[1]Scn3!Scn3_Q4_LR,MATCH(AX$6,[1]!Scn_CH,0),0)</f>
        <v>-7.4999999999999982</v>
      </c>
      <c r="AZ33" s="241" t="s">
        <v>431</v>
      </c>
      <c r="BA33" s="242"/>
      <c r="BB33" s="242"/>
      <c r="BC33" s="242"/>
      <c r="BD33" s="243"/>
      <c r="BF33" s="241" t="s">
        <v>431</v>
      </c>
      <c r="BG33" s="242"/>
      <c r="BH33" s="242"/>
      <c r="BI33" s="242"/>
      <c r="BJ33" s="243"/>
    </row>
    <row r="34" spans="4:62" x14ac:dyDescent="0.2">
      <c r="D34" s="131" t="s">
        <v>432</v>
      </c>
      <c r="E34" s="181">
        <f ca="1">IF(K34*Q34*E$112&lt;'Summary Results'!M$2,'Summary Results'!M$2/E$112,K34*Q34)</f>
        <v>-4.9999999999999991</v>
      </c>
      <c r="F34" s="181">
        <f ca="1">IF(L34*R34*F$112&lt;'Summary Results'!N$2,'Summary Results'!N$2/F$112,L34*R34)</f>
        <v>-6.4999999999999982</v>
      </c>
      <c r="G34" s="181">
        <f ca="1">IF(M34*S34*G$112&lt;'Summary Results'!O$2,'Summary Results'!O$2/G$112,M34*S34)</f>
        <v>0</v>
      </c>
      <c r="H34" s="182">
        <f ca="1">IF(N34*T34*H$112&lt;'Summary Results'!P$2,'Summary Results'!P$2/H$112,N34*T34)</f>
        <v>-7.4999999999999982</v>
      </c>
      <c r="I34" s="42"/>
      <c r="J34" s="177" t="s">
        <v>432</v>
      </c>
      <c r="K34" s="178">
        <f t="shared" ca="1" si="3"/>
        <v>1</v>
      </c>
      <c r="L34" s="178">
        <f t="shared" ca="1" si="0"/>
        <v>1</v>
      </c>
      <c r="M34" s="178">
        <f t="shared" ca="1" si="1"/>
        <v>1</v>
      </c>
      <c r="N34" s="179">
        <f t="shared" ca="1" si="2"/>
        <v>1</v>
      </c>
      <c r="O34" s="42"/>
      <c r="P34" s="180" t="s">
        <v>432</v>
      </c>
      <c r="Q34" s="181">
        <f ca="1"/>
        <v>-4.9999999999999991</v>
      </c>
      <c r="R34" s="181">
        <f ca="1"/>
        <v>-6.4999999999999982</v>
      </c>
      <c r="S34" s="181">
        <f ca="1"/>
        <v>0</v>
      </c>
      <c r="T34" s="182">
        <f ca="1"/>
        <v>-7.4999999999999982</v>
      </c>
      <c r="U34" s="42"/>
      <c r="V34" s="177" t="s">
        <v>432</v>
      </c>
      <c r="W34" s="183">
        <v>-50</v>
      </c>
      <c r="X34" s="184"/>
      <c r="Y34" s="184"/>
      <c r="Z34" s="185"/>
      <c r="AA34" s="42"/>
      <c r="AB34" s="180" t="s">
        <v>432</v>
      </c>
      <c r="AC34" s="181">
        <v>-50</v>
      </c>
      <c r="AD34" s="186"/>
      <c r="AE34" s="186"/>
      <c r="AF34" s="187"/>
      <c r="AG34" s="42"/>
      <c r="AH34" s="177" t="s">
        <v>432</v>
      </c>
      <c r="AI34" s="183">
        <v>-50</v>
      </c>
      <c r="AJ34" s="184"/>
      <c r="AK34" s="184"/>
      <c r="AL34" s="185">
        <v>-75</v>
      </c>
      <c r="AM34" s="42"/>
      <c r="AN34" s="180" t="s">
        <v>432</v>
      </c>
      <c r="AO34" s="181">
        <v>-50</v>
      </c>
      <c r="AP34" s="181">
        <v>-65</v>
      </c>
      <c r="AQ34" s="181"/>
      <c r="AR34" s="182">
        <v>-75</v>
      </c>
      <c r="AT34" s="180" t="s">
        <v>432</v>
      </c>
      <c r="AU34" s="181">
        <f>VLOOKUP($AT34,[1]Scn3!Scn3_Q4_LR,MATCH(AU$6,[1]!Scn_CH,0),0)</f>
        <v>-4.9999999999999991</v>
      </c>
      <c r="AV34" s="181">
        <f>VLOOKUP($AT34,[1]Scn3!Scn3_Q4_LR,MATCH(AV$6,[1]!Scn_CH,0),0)</f>
        <v>-6.4999999999999982</v>
      </c>
      <c r="AW34" s="181">
        <f>VLOOKUP($AT34,[1]Scn3!Scn3_Q4_LR,MATCH(AW$6,[1]!Scn_CH,0),0)</f>
        <v>0</v>
      </c>
      <c r="AX34" s="182">
        <f>VLOOKUP($AT34,[1]Scn3!Scn3_Q4_LR,MATCH(AX$6,[1]!Scn_CH,0),0)</f>
        <v>-7.4999999999999982</v>
      </c>
      <c r="AZ34" s="241" t="s">
        <v>432</v>
      </c>
      <c r="BA34" s="242"/>
      <c r="BB34" s="242"/>
      <c r="BC34" s="242"/>
      <c r="BD34" s="243"/>
      <c r="BF34" s="241" t="s">
        <v>432</v>
      </c>
      <c r="BG34" s="242"/>
      <c r="BH34" s="242"/>
      <c r="BI34" s="242"/>
      <c r="BJ34" s="243"/>
    </row>
    <row r="35" spans="4:62" x14ac:dyDescent="0.2">
      <c r="D35" s="131" t="s">
        <v>433</v>
      </c>
      <c r="E35" s="181">
        <f ca="1">IF(K35*Q35*E$112&lt;'Summary Results'!M$2,'Summary Results'!M$2/E$112,K35*Q35)</f>
        <v>-4.9999999999999991</v>
      </c>
      <c r="F35" s="181">
        <f ca="1">IF(L35*R35*F$112&lt;'Summary Results'!N$2,'Summary Results'!N$2/F$112,L35*R35)</f>
        <v>-6.4999999999999982</v>
      </c>
      <c r="G35" s="181">
        <f ca="1">IF(M35*S35*G$112&lt;'Summary Results'!O$2,'Summary Results'!O$2/G$112,M35*S35)</f>
        <v>0</v>
      </c>
      <c r="H35" s="182">
        <f ca="1">IF(N35*T35*H$112&lt;'Summary Results'!P$2,'Summary Results'!P$2/H$112,N35*T35)</f>
        <v>-7.4999999999999982</v>
      </c>
      <c r="I35" s="42"/>
      <c r="J35" s="177" t="s">
        <v>433</v>
      </c>
      <c r="K35" s="178">
        <f t="shared" ca="1" si="3"/>
        <v>1</v>
      </c>
      <c r="L35" s="178">
        <f t="shared" ca="1" si="0"/>
        <v>1</v>
      </c>
      <c r="M35" s="178">
        <f t="shared" ca="1" si="1"/>
        <v>1</v>
      </c>
      <c r="N35" s="179">
        <f t="shared" ca="1" si="2"/>
        <v>1</v>
      </c>
      <c r="O35" s="42"/>
      <c r="P35" s="180" t="s">
        <v>433</v>
      </c>
      <c r="Q35" s="181">
        <f ca="1"/>
        <v>-4.9999999999999991</v>
      </c>
      <c r="R35" s="181">
        <f ca="1"/>
        <v>-6.4999999999999982</v>
      </c>
      <c r="S35" s="181">
        <f ca="1"/>
        <v>0</v>
      </c>
      <c r="T35" s="182">
        <f ca="1"/>
        <v>-7.4999999999999982</v>
      </c>
      <c r="U35" s="42"/>
      <c r="V35" s="177" t="s">
        <v>433</v>
      </c>
      <c r="W35" s="183">
        <v>-50</v>
      </c>
      <c r="X35" s="184"/>
      <c r="Y35" s="184"/>
      <c r="Z35" s="185">
        <v>-75</v>
      </c>
      <c r="AA35" s="42"/>
      <c r="AB35" s="180" t="s">
        <v>433</v>
      </c>
      <c r="AC35" s="181">
        <v>-50</v>
      </c>
      <c r="AD35" s="186"/>
      <c r="AE35" s="186"/>
      <c r="AF35" s="187">
        <v>-75</v>
      </c>
      <c r="AG35" s="42"/>
      <c r="AH35" s="177" t="s">
        <v>433</v>
      </c>
      <c r="AI35" s="183">
        <v>-50</v>
      </c>
      <c r="AJ35" s="184"/>
      <c r="AK35" s="184"/>
      <c r="AL35" s="185">
        <v>-75</v>
      </c>
      <c r="AM35" s="42"/>
      <c r="AN35" s="180" t="s">
        <v>433</v>
      </c>
      <c r="AO35" s="181">
        <v>-50</v>
      </c>
      <c r="AP35" s="181">
        <v>-65</v>
      </c>
      <c r="AQ35" s="181"/>
      <c r="AR35" s="182">
        <v>-75</v>
      </c>
      <c r="AT35" s="180" t="s">
        <v>433</v>
      </c>
      <c r="AU35" s="181">
        <f>VLOOKUP($AT35,[1]Scn3!Scn3_Q4_LR,MATCH(AU$6,[1]!Scn_CH,0),0)</f>
        <v>-4.9999999999999991</v>
      </c>
      <c r="AV35" s="181">
        <f>VLOOKUP($AT35,[1]Scn3!Scn3_Q4_LR,MATCH(AV$6,[1]!Scn_CH,0),0)</f>
        <v>-6.4999999999999982</v>
      </c>
      <c r="AW35" s="181">
        <f>VLOOKUP($AT35,[1]Scn3!Scn3_Q4_LR,MATCH(AW$6,[1]!Scn_CH,0),0)</f>
        <v>0</v>
      </c>
      <c r="AX35" s="182">
        <f>VLOOKUP($AT35,[1]Scn3!Scn3_Q4_LR,MATCH(AX$6,[1]!Scn_CH,0),0)</f>
        <v>-7.4999999999999982</v>
      </c>
      <c r="AZ35" s="241" t="s">
        <v>433</v>
      </c>
      <c r="BA35" s="242"/>
      <c r="BB35" s="242"/>
      <c r="BC35" s="242"/>
      <c r="BD35" s="243"/>
      <c r="BF35" s="241" t="s">
        <v>433</v>
      </c>
      <c r="BG35" s="242"/>
      <c r="BH35" s="242"/>
      <c r="BI35" s="242"/>
      <c r="BJ35" s="243"/>
    </row>
    <row r="36" spans="4:62" x14ac:dyDescent="0.2">
      <c r="D36" s="131" t="s">
        <v>434</v>
      </c>
      <c r="E36" s="181">
        <f ca="1">IF(K36*Q36*E$112&lt;'Summary Results'!M$2,'Summary Results'!M$2/E$112,K36*Q36)</f>
        <v>-4.9999999999999991</v>
      </c>
      <c r="F36" s="181">
        <f ca="1">IF(L36*R36*F$112&lt;'Summary Results'!N$2,'Summary Results'!N$2/F$112,L36*R36)</f>
        <v>-6.4999999999999982</v>
      </c>
      <c r="G36" s="181">
        <f ca="1">IF(M36*S36*G$112&lt;'Summary Results'!O$2,'Summary Results'!O$2/G$112,M36*S36)</f>
        <v>0</v>
      </c>
      <c r="H36" s="182">
        <f ca="1">IF(N36*T36*H$112&lt;'Summary Results'!P$2,'Summary Results'!P$2/H$112,N36*T36)</f>
        <v>-7.4999999999999982</v>
      </c>
      <c r="I36" s="42"/>
      <c r="J36" s="177" t="s">
        <v>434</v>
      </c>
      <c r="K36" s="178">
        <f t="shared" ca="1" si="3"/>
        <v>1</v>
      </c>
      <c r="L36" s="178">
        <f t="shared" ca="1" si="0"/>
        <v>1</v>
      </c>
      <c r="M36" s="178">
        <f t="shared" ca="1" si="1"/>
        <v>1</v>
      </c>
      <c r="N36" s="179">
        <f t="shared" ca="1" si="2"/>
        <v>1</v>
      </c>
      <c r="O36" s="42"/>
      <c r="P36" s="180" t="s">
        <v>434</v>
      </c>
      <c r="Q36" s="181">
        <f ca="1"/>
        <v>-4.9999999999999991</v>
      </c>
      <c r="R36" s="181">
        <f ca="1"/>
        <v>-6.4999999999999982</v>
      </c>
      <c r="S36" s="181">
        <f ca="1"/>
        <v>0</v>
      </c>
      <c r="T36" s="182">
        <f ca="1"/>
        <v>-7.4999999999999982</v>
      </c>
      <c r="U36" s="42"/>
      <c r="V36" s="177" t="s">
        <v>434</v>
      </c>
      <c r="W36" s="183">
        <v>-50</v>
      </c>
      <c r="X36" s="184"/>
      <c r="Y36" s="184"/>
      <c r="Z36" s="185"/>
      <c r="AA36" s="42"/>
      <c r="AB36" s="180" t="s">
        <v>434</v>
      </c>
      <c r="AC36" s="181">
        <v>-50</v>
      </c>
      <c r="AD36" s="186"/>
      <c r="AE36" s="186"/>
      <c r="AF36" s="187"/>
      <c r="AG36" s="42"/>
      <c r="AH36" s="177" t="s">
        <v>434</v>
      </c>
      <c r="AI36" s="183">
        <v>-50</v>
      </c>
      <c r="AJ36" s="184"/>
      <c r="AK36" s="184"/>
      <c r="AL36" s="185">
        <v>-75</v>
      </c>
      <c r="AM36" s="42"/>
      <c r="AN36" s="180" t="s">
        <v>434</v>
      </c>
      <c r="AO36" s="181">
        <v>-50</v>
      </c>
      <c r="AP36" s="181">
        <v>-65</v>
      </c>
      <c r="AQ36" s="181"/>
      <c r="AR36" s="182">
        <v>-75</v>
      </c>
      <c r="AT36" s="180" t="s">
        <v>434</v>
      </c>
      <c r="AU36" s="181">
        <f>VLOOKUP($AT36,[1]Scn3!Scn3_Q4_LR,MATCH(AU$6,[1]!Scn_CH,0),0)</f>
        <v>-4.9999999999999991</v>
      </c>
      <c r="AV36" s="181">
        <f>VLOOKUP($AT36,[1]Scn3!Scn3_Q4_LR,MATCH(AV$6,[1]!Scn_CH,0),0)</f>
        <v>-6.4999999999999982</v>
      </c>
      <c r="AW36" s="181">
        <f>VLOOKUP($AT36,[1]Scn3!Scn3_Q4_LR,MATCH(AW$6,[1]!Scn_CH,0),0)</f>
        <v>0</v>
      </c>
      <c r="AX36" s="182">
        <f>VLOOKUP($AT36,[1]Scn3!Scn3_Q4_LR,MATCH(AX$6,[1]!Scn_CH,0),0)</f>
        <v>-7.4999999999999982</v>
      </c>
      <c r="AZ36" s="241" t="s">
        <v>434</v>
      </c>
      <c r="BA36" s="242"/>
      <c r="BB36" s="242"/>
      <c r="BC36" s="242"/>
      <c r="BD36" s="243"/>
      <c r="BF36" s="241" t="s">
        <v>434</v>
      </c>
      <c r="BG36" s="242"/>
      <c r="BH36" s="242"/>
      <c r="BI36" s="242"/>
      <c r="BJ36" s="243"/>
    </row>
    <row r="37" spans="4:62" x14ac:dyDescent="0.2">
      <c r="D37" s="131" t="s">
        <v>61</v>
      </c>
      <c r="E37" s="181">
        <f ca="1">IF(K37*Q37*E$112&lt;'Summary Results'!M$2,'Summary Results'!M$2/E$112,K37*Q37)</f>
        <v>-20</v>
      </c>
      <c r="F37" s="181">
        <f ca="1">IF(L37*R37*F$112&lt;'Summary Results'!N$2,'Summary Results'!N$2/F$112,L37*R37)</f>
        <v>-6.4999999999999982</v>
      </c>
      <c r="G37" s="181">
        <f ca="1">IF(M37*S37*G$112&lt;'Summary Results'!O$2,'Summary Results'!O$2/G$112,M37*S37)</f>
        <v>0</v>
      </c>
      <c r="H37" s="182">
        <f ca="1">IF(N37*T37*H$112&lt;'Summary Results'!P$2,'Summary Results'!P$2/H$112,N37*T37)</f>
        <v>-4.9999999999999991</v>
      </c>
      <c r="I37" s="42"/>
      <c r="J37" s="177" t="s">
        <v>61</v>
      </c>
      <c r="K37" s="178">
        <f t="shared" ca="1" si="3"/>
        <v>1</v>
      </c>
      <c r="L37" s="178">
        <f t="shared" ca="1" si="0"/>
        <v>1</v>
      </c>
      <c r="M37" s="178">
        <f t="shared" ca="1" si="1"/>
        <v>1</v>
      </c>
      <c r="N37" s="179">
        <f t="shared" ca="1" si="2"/>
        <v>1</v>
      </c>
      <c r="O37" s="42"/>
      <c r="P37" s="180" t="s">
        <v>61</v>
      </c>
      <c r="Q37" s="181">
        <f ca="1"/>
        <v>-20</v>
      </c>
      <c r="R37" s="181">
        <f ca="1"/>
        <v>-6.4999999999999982</v>
      </c>
      <c r="S37" s="181">
        <f ca="1"/>
        <v>0</v>
      </c>
      <c r="T37" s="182">
        <f ca="1"/>
        <v>-4.9999999999999991</v>
      </c>
      <c r="U37" s="42"/>
      <c r="V37" s="177" t="s">
        <v>61</v>
      </c>
      <c r="W37" s="183"/>
      <c r="X37" s="184"/>
      <c r="Y37" s="184"/>
      <c r="Z37" s="185">
        <v>-45</v>
      </c>
      <c r="AA37" s="42"/>
      <c r="AB37" s="180" t="s">
        <v>61</v>
      </c>
      <c r="AC37" s="181">
        <v>-50</v>
      </c>
      <c r="AD37" s="186"/>
      <c r="AE37" s="186"/>
      <c r="AF37" s="187">
        <v>-50</v>
      </c>
      <c r="AG37" s="42"/>
      <c r="AH37" s="177" t="s">
        <v>61</v>
      </c>
      <c r="AI37" s="183">
        <v>-50</v>
      </c>
      <c r="AJ37" s="184"/>
      <c r="AK37" s="184"/>
      <c r="AL37" s="185">
        <v>-50</v>
      </c>
      <c r="AM37" s="42"/>
      <c r="AN37" s="180" t="s">
        <v>61</v>
      </c>
      <c r="AO37" s="181">
        <v>-50</v>
      </c>
      <c r="AP37" s="181">
        <v>-65</v>
      </c>
      <c r="AQ37" s="181"/>
      <c r="AR37" s="182">
        <v>-50</v>
      </c>
      <c r="AT37" s="180" t="s">
        <v>61</v>
      </c>
      <c r="AU37" s="181">
        <f>VLOOKUP($AT37,[1]Scn3!Scn3_Q4_LR,MATCH(AU$6,[1]!Scn_CH,0),0)</f>
        <v>-20</v>
      </c>
      <c r="AV37" s="181">
        <f>VLOOKUP($AT37,[1]Scn3!Scn3_Q4_LR,MATCH(AV$6,[1]!Scn_CH,0),0)</f>
        <v>-6.4999999999999982</v>
      </c>
      <c r="AW37" s="181">
        <f>VLOOKUP($AT37,[1]Scn3!Scn3_Q4_LR,MATCH(AW$6,[1]!Scn_CH,0),0)</f>
        <v>0</v>
      </c>
      <c r="AX37" s="182">
        <f>VLOOKUP($AT37,[1]Scn3!Scn3_Q4_LR,MATCH(AX$6,[1]!Scn_CH,0),0)</f>
        <v>-4.9999999999999991</v>
      </c>
      <c r="AZ37" s="241" t="s">
        <v>61</v>
      </c>
      <c r="BA37" s="242"/>
      <c r="BB37" s="242"/>
      <c r="BC37" s="242"/>
      <c r="BD37" s="243"/>
      <c r="BF37" s="241" t="s">
        <v>61</v>
      </c>
      <c r="BG37" s="242"/>
      <c r="BH37" s="242"/>
      <c r="BI37" s="242"/>
      <c r="BJ37" s="243"/>
    </row>
    <row r="38" spans="4:62" x14ac:dyDescent="0.2">
      <c r="D38" s="131" t="s">
        <v>435</v>
      </c>
      <c r="E38" s="181">
        <f ca="1">IF(K38*Q38*E$112&lt;'Summary Results'!M$2,'Summary Results'!M$2/E$112,K38*Q38)</f>
        <v>-4.9999999999999991</v>
      </c>
      <c r="F38" s="181">
        <f ca="1">IF(L38*R38*F$112&lt;'Summary Results'!N$2,'Summary Results'!N$2/F$112,L38*R38)</f>
        <v>-6.4999999999999982</v>
      </c>
      <c r="G38" s="181">
        <f ca="1">IF(M38*S38*G$112&lt;'Summary Results'!O$2,'Summary Results'!O$2/G$112,M38*S38)</f>
        <v>0</v>
      </c>
      <c r="H38" s="182">
        <f ca="1">IF(N38*T38*H$112&lt;'Summary Results'!P$2,'Summary Results'!P$2/H$112,N38*T38)</f>
        <v>-4.9999999999999991</v>
      </c>
      <c r="I38" s="42"/>
      <c r="J38" s="177" t="s">
        <v>435</v>
      </c>
      <c r="K38" s="178">
        <f t="shared" ca="1" si="3"/>
        <v>1</v>
      </c>
      <c r="L38" s="178">
        <f t="shared" ca="1" si="0"/>
        <v>1</v>
      </c>
      <c r="M38" s="178">
        <f t="shared" ca="1" si="1"/>
        <v>1</v>
      </c>
      <c r="N38" s="179">
        <f t="shared" ca="1" si="2"/>
        <v>1</v>
      </c>
      <c r="O38" s="42"/>
      <c r="P38" s="180" t="s">
        <v>435</v>
      </c>
      <c r="Q38" s="181">
        <f ca="1"/>
        <v>-4.9999999999999991</v>
      </c>
      <c r="R38" s="181">
        <f ca="1"/>
        <v>-6.4999999999999982</v>
      </c>
      <c r="S38" s="181">
        <f ca="1"/>
        <v>0</v>
      </c>
      <c r="T38" s="182">
        <f ca="1"/>
        <v>-4.9999999999999991</v>
      </c>
      <c r="U38" s="42"/>
      <c r="V38" s="177" t="s">
        <v>435</v>
      </c>
      <c r="W38" s="183">
        <v>-50</v>
      </c>
      <c r="X38" s="184"/>
      <c r="Y38" s="184"/>
      <c r="Z38" s="185"/>
      <c r="AA38" s="42"/>
      <c r="AB38" s="180" t="s">
        <v>435</v>
      </c>
      <c r="AC38" s="181">
        <v>-50</v>
      </c>
      <c r="AD38" s="186"/>
      <c r="AE38" s="186"/>
      <c r="AF38" s="187"/>
      <c r="AG38" s="42"/>
      <c r="AH38" s="177" t="s">
        <v>435</v>
      </c>
      <c r="AI38" s="183">
        <v>-50</v>
      </c>
      <c r="AJ38" s="184"/>
      <c r="AK38" s="184"/>
      <c r="AL38" s="185">
        <v>-50</v>
      </c>
      <c r="AM38" s="42"/>
      <c r="AN38" s="180" t="s">
        <v>435</v>
      </c>
      <c r="AO38" s="181">
        <v>-50</v>
      </c>
      <c r="AP38" s="181">
        <v>-65</v>
      </c>
      <c r="AQ38" s="181"/>
      <c r="AR38" s="182">
        <v>-50</v>
      </c>
      <c r="AT38" s="180" t="s">
        <v>435</v>
      </c>
      <c r="AU38" s="181">
        <f>VLOOKUP($AT38,[1]Scn3!Scn3_Q4_LR,MATCH(AU$6,[1]!Scn_CH,0),0)</f>
        <v>-4.9999999999999991</v>
      </c>
      <c r="AV38" s="181">
        <f>VLOOKUP($AT38,[1]Scn3!Scn3_Q4_LR,MATCH(AV$6,[1]!Scn_CH,0),0)</f>
        <v>-6.4999999999999982</v>
      </c>
      <c r="AW38" s="181">
        <f>VLOOKUP($AT38,[1]Scn3!Scn3_Q4_LR,MATCH(AW$6,[1]!Scn_CH,0),0)</f>
        <v>0</v>
      </c>
      <c r="AX38" s="182">
        <f>VLOOKUP($AT38,[1]Scn3!Scn3_Q4_LR,MATCH(AX$6,[1]!Scn_CH,0),0)</f>
        <v>-4.9999999999999991</v>
      </c>
      <c r="AZ38" s="241" t="s">
        <v>435</v>
      </c>
      <c r="BA38" s="242"/>
      <c r="BB38" s="242"/>
      <c r="BC38" s="242"/>
      <c r="BD38" s="243"/>
      <c r="BF38" s="241" t="s">
        <v>435</v>
      </c>
      <c r="BG38" s="242"/>
      <c r="BH38" s="242"/>
      <c r="BI38" s="242"/>
      <c r="BJ38" s="243"/>
    </row>
    <row r="39" spans="4:62" x14ac:dyDescent="0.2">
      <c r="D39" s="131" t="s">
        <v>62</v>
      </c>
      <c r="E39" s="181">
        <f ca="1">IF(K39*Q39*E$112&lt;'Summary Results'!M$2,'Summary Results'!M$2/E$112,K39*Q39)</f>
        <v>-30</v>
      </c>
      <c r="F39" s="181">
        <f ca="1">IF(L39*R39*F$112&lt;'Summary Results'!N$2,'Summary Results'!N$2/F$112,L39*R39)</f>
        <v>-7.4999999999999982</v>
      </c>
      <c r="G39" s="181">
        <f ca="1">IF(M39*S39*G$112&lt;'Summary Results'!O$2,'Summary Results'!O$2/G$112,M39*S39)</f>
        <v>0</v>
      </c>
      <c r="H39" s="182">
        <f ca="1">IF(N39*T39*H$112&lt;'Summary Results'!P$2,'Summary Results'!P$2/H$112,N39*T39)</f>
        <v>-7.4999999999999982</v>
      </c>
      <c r="I39" s="42"/>
      <c r="J39" s="177" t="s">
        <v>62</v>
      </c>
      <c r="K39" s="178">
        <f t="shared" ca="1" si="3"/>
        <v>1</v>
      </c>
      <c r="L39" s="178">
        <f t="shared" ca="1" si="0"/>
        <v>1</v>
      </c>
      <c r="M39" s="178">
        <f t="shared" ca="1" si="1"/>
        <v>1</v>
      </c>
      <c r="N39" s="179">
        <f t="shared" ca="1" si="2"/>
        <v>1</v>
      </c>
      <c r="O39" s="42"/>
      <c r="P39" s="180" t="s">
        <v>62</v>
      </c>
      <c r="Q39" s="181">
        <f ca="1"/>
        <v>-30</v>
      </c>
      <c r="R39" s="181">
        <f ca="1"/>
        <v>-7.4999999999999982</v>
      </c>
      <c r="S39" s="181">
        <f ca="1"/>
        <v>0</v>
      </c>
      <c r="T39" s="182">
        <f ca="1"/>
        <v>-7.4999999999999982</v>
      </c>
      <c r="U39" s="42"/>
      <c r="V39" s="177" t="s">
        <v>62</v>
      </c>
      <c r="W39" s="183"/>
      <c r="X39" s="184"/>
      <c r="Y39" s="184"/>
      <c r="Z39" s="185">
        <v>-75</v>
      </c>
      <c r="AA39" s="42"/>
      <c r="AB39" s="180" t="s">
        <v>62</v>
      </c>
      <c r="AC39" s="181">
        <v>-75</v>
      </c>
      <c r="AD39" s="186"/>
      <c r="AE39" s="186"/>
      <c r="AF39" s="187">
        <v>-75</v>
      </c>
      <c r="AG39" s="42"/>
      <c r="AH39" s="177" t="s">
        <v>62</v>
      </c>
      <c r="AI39" s="183">
        <v>-75</v>
      </c>
      <c r="AJ39" s="184"/>
      <c r="AK39" s="184"/>
      <c r="AL39" s="185">
        <v>-75</v>
      </c>
      <c r="AM39" s="42"/>
      <c r="AN39" s="180" t="s">
        <v>62</v>
      </c>
      <c r="AO39" s="181">
        <v>-75</v>
      </c>
      <c r="AP39" s="181">
        <v>-75</v>
      </c>
      <c r="AQ39" s="181"/>
      <c r="AR39" s="182">
        <v>-75</v>
      </c>
      <c r="AT39" s="180" t="s">
        <v>62</v>
      </c>
      <c r="AU39" s="181">
        <f>VLOOKUP($AT39,[1]Scn3!Scn3_Q4_LR,MATCH(AU$6,[1]!Scn_CH,0),0)</f>
        <v>-30</v>
      </c>
      <c r="AV39" s="181">
        <f>VLOOKUP($AT39,[1]Scn3!Scn3_Q4_LR,MATCH(AV$6,[1]!Scn_CH,0),0)</f>
        <v>-7.4999999999999982</v>
      </c>
      <c r="AW39" s="181">
        <f>VLOOKUP($AT39,[1]Scn3!Scn3_Q4_LR,MATCH(AW$6,[1]!Scn_CH,0),0)</f>
        <v>0</v>
      </c>
      <c r="AX39" s="182">
        <f>VLOOKUP($AT39,[1]Scn3!Scn3_Q4_LR,MATCH(AX$6,[1]!Scn_CH,0),0)</f>
        <v>-7.4999999999999982</v>
      </c>
      <c r="AZ39" s="241" t="s">
        <v>62</v>
      </c>
      <c r="BA39" s="242"/>
      <c r="BB39" s="242"/>
      <c r="BC39" s="242"/>
      <c r="BD39" s="243"/>
      <c r="BF39" s="241" t="s">
        <v>62</v>
      </c>
      <c r="BG39" s="242"/>
      <c r="BH39" s="242"/>
      <c r="BI39" s="242"/>
      <c r="BJ39" s="243"/>
    </row>
    <row r="40" spans="4:62" x14ac:dyDescent="0.2">
      <c r="D40" s="131" t="s">
        <v>63</v>
      </c>
      <c r="E40" s="181">
        <f ca="1">IF(K40*Q40*E$112&lt;'Summary Results'!M$2,'Summary Results'!M$2/E$112,K40*Q40)</f>
        <v>-7.4999999999999982</v>
      </c>
      <c r="F40" s="181">
        <f ca="1">IF(L40*R40*F$112&lt;'Summary Results'!N$2,'Summary Results'!N$2/F$112,L40*R40)</f>
        <v>-7.4999999999999982</v>
      </c>
      <c r="G40" s="181">
        <f ca="1">IF(M40*S40*G$112&lt;'Summary Results'!O$2,'Summary Results'!O$2/G$112,M40*S40)</f>
        <v>0</v>
      </c>
      <c r="H40" s="182">
        <f ca="1">IF(N40*T40*H$112&lt;'Summary Results'!P$2,'Summary Results'!P$2/H$112,N40*T40)</f>
        <v>-7.4999999999999982</v>
      </c>
      <c r="I40" s="42"/>
      <c r="J40" s="177" t="s">
        <v>63</v>
      </c>
      <c r="K40" s="178">
        <f t="shared" ca="1" si="3"/>
        <v>1</v>
      </c>
      <c r="L40" s="178">
        <f t="shared" ca="1" si="0"/>
        <v>1</v>
      </c>
      <c r="M40" s="178">
        <f t="shared" ca="1" si="1"/>
        <v>1</v>
      </c>
      <c r="N40" s="179">
        <f t="shared" ca="1" si="2"/>
        <v>1</v>
      </c>
      <c r="O40" s="42"/>
      <c r="P40" s="180" t="s">
        <v>63</v>
      </c>
      <c r="Q40" s="181">
        <f ca="1"/>
        <v>-7.4999999999999982</v>
      </c>
      <c r="R40" s="181">
        <f ca="1"/>
        <v>-7.4999999999999982</v>
      </c>
      <c r="S40" s="181">
        <f ca="1"/>
        <v>0</v>
      </c>
      <c r="T40" s="182">
        <f ca="1"/>
        <v>-7.4999999999999982</v>
      </c>
      <c r="U40" s="42"/>
      <c r="V40" s="177" t="s">
        <v>63</v>
      </c>
      <c r="W40" s="183">
        <v>-75</v>
      </c>
      <c r="X40" s="184"/>
      <c r="Y40" s="184"/>
      <c r="Z40" s="185"/>
      <c r="AA40" s="42"/>
      <c r="AB40" s="180" t="s">
        <v>63</v>
      </c>
      <c r="AC40" s="181">
        <v>-75</v>
      </c>
      <c r="AD40" s="186"/>
      <c r="AE40" s="186"/>
      <c r="AF40" s="187"/>
      <c r="AG40" s="42"/>
      <c r="AH40" s="177" t="s">
        <v>63</v>
      </c>
      <c r="AI40" s="183">
        <v>-75</v>
      </c>
      <c r="AJ40" s="184"/>
      <c r="AK40" s="184"/>
      <c r="AL40" s="185">
        <v>-75</v>
      </c>
      <c r="AM40" s="42"/>
      <c r="AN40" s="180" t="s">
        <v>63</v>
      </c>
      <c r="AO40" s="181">
        <v>-75</v>
      </c>
      <c r="AP40" s="181">
        <v>-75</v>
      </c>
      <c r="AQ40" s="181"/>
      <c r="AR40" s="182">
        <v>-75</v>
      </c>
      <c r="AT40" s="180" t="s">
        <v>63</v>
      </c>
      <c r="AU40" s="181">
        <f>VLOOKUP($AT40,[1]Scn3!Scn3_Q4_LR,MATCH(AU$6,[1]!Scn_CH,0),0)</f>
        <v>-7.4999999999999982</v>
      </c>
      <c r="AV40" s="181">
        <f>VLOOKUP($AT40,[1]Scn3!Scn3_Q4_LR,MATCH(AV$6,[1]!Scn_CH,0),0)</f>
        <v>-7.4999999999999982</v>
      </c>
      <c r="AW40" s="181">
        <f>VLOOKUP($AT40,[1]Scn3!Scn3_Q4_LR,MATCH(AW$6,[1]!Scn_CH,0),0)</f>
        <v>0</v>
      </c>
      <c r="AX40" s="182">
        <f>VLOOKUP($AT40,[1]Scn3!Scn3_Q4_LR,MATCH(AX$6,[1]!Scn_CH,0),0)</f>
        <v>-7.4999999999999982</v>
      </c>
      <c r="AZ40" s="241" t="s">
        <v>63</v>
      </c>
      <c r="BA40" s="242"/>
      <c r="BB40" s="242"/>
      <c r="BC40" s="242"/>
      <c r="BD40" s="243"/>
      <c r="BF40" s="241" t="s">
        <v>63</v>
      </c>
      <c r="BG40" s="242"/>
      <c r="BH40" s="242"/>
      <c r="BI40" s="242"/>
      <c r="BJ40" s="243"/>
    </row>
    <row r="41" spans="4:62" x14ac:dyDescent="0.2">
      <c r="D41" s="131" t="s">
        <v>64</v>
      </c>
      <c r="E41" s="181">
        <f ca="1">IF(K41*Q41*E$112&lt;'Summary Results'!M$2,'Summary Results'!M$2/E$112,K41*Q41)</f>
        <v>-30</v>
      </c>
      <c r="F41" s="181">
        <f ca="1">IF(L41*R41*F$112&lt;'Summary Results'!N$2,'Summary Results'!N$2/F$112,L41*R41)</f>
        <v>-7.4999999999999982</v>
      </c>
      <c r="G41" s="181">
        <f ca="1">IF(M41*S41*G$112&lt;'Summary Results'!O$2,'Summary Results'!O$2/G$112,M41*S41)</f>
        <v>0</v>
      </c>
      <c r="H41" s="182">
        <f ca="1">IF(N41*T41*H$112&lt;'Summary Results'!P$2,'Summary Results'!P$2/H$112,N41*T41)</f>
        <v>-7.4999999999999982</v>
      </c>
      <c r="I41" s="42"/>
      <c r="J41" s="177" t="s">
        <v>64</v>
      </c>
      <c r="K41" s="178">
        <f t="shared" ca="1" si="3"/>
        <v>1</v>
      </c>
      <c r="L41" s="178">
        <f t="shared" ca="1" si="0"/>
        <v>1</v>
      </c>
      <c r="M41" s="178">
        <f t="shared" ca="1" si="1"/>
        <v>1</v>
      </c>
      <c r="N41" s="179">
        <f t="shared" ca="1" si="2"/>
        <v>1</v>
      </c>
      <c r="O41" s="42"/>
      <c r="P41" s="180" t="s">
        <v>64</v>
      </c>
      <c r="Q41" s="181">
        <f ca="1"/>
        <v>-30</v>
      </c>
      <c r="R41" s="181">
        <f ca="1"/>
        <v>-7.4999999999999982</v>
      </c>
      <c r="S41" s="181">
        <f ca="1"/>
        <v>0</v>
      </c>
      <c r="T41" s="182">
        <f ca="1"/>
        <v>-7.4999999999999982</v>
      </c>
      <c r="U41" s="42"/>
      <c r="V41" s="177" t="s">
        <v>64</v>
      </c>
      <c r="W41" s="183"/>
      <c r="X41" s="184"/>
      <c r="Y41" s="184"/>
      <c r="Z41" s="185">
        <v>-75</v>
      </c>
      <c r="AA41" s="42"/>
      <c r="AB41" s="180" t="s">
        <v>64</v>
      </c>
      <c r="AC41" s="181">
        <v>-75</v>
      </c>
      <c r="AD41" s="186"/>
      <c r="AE41" s="186"/>
      <c r="AF41" s="187">
        <v>-75</v>
      </c>
      <c r="AG41" s="42"/>
      <c r="AH41" s="177" t="s">
        <v>64</v>
      </c>
      <c r="AI41" s="183">
        <v>-75</v>
      </c>
      <c r="AJ41" s="184"/>
      <c r="AK41" s="184"/>
      <c r="AL41" s="185">
        <v>-75</v>
      </c>
      <c r="AM41" s="42"/>
      <c r="AN41" s="180" t="s">
        <v>64</v>
      </c>
      <c r="AO41" s="181">
        <v>-75</v>
      </c>
      <c r="AP41" s="181">
        <v>-75</v>
      </c>
      <c r="AQ41" s="181"/>
      <c r="AR41" s="182">
        <v>-75</v>
      </c>
      <c r="AT41" s="180" t="s">
        <v>64</v>
      </c>
      <c r="AU41" s="181">
        <f>VLOOKUP($AT41,[1]Scn3!Scn3_Q4_LR,MATCH(AU$6,[1]!Scn_CH,0),0)</f>
        <v>-30</v>
      </c>
      <c r="AV41" s="181">
        <f>VLOOKUP($AT41,[1]Scn3!Scn3_Q4_LR,MATCH(AV$6,[1]!Scn_CH,0),0)</f>
        <v>-7.4999999999999982</v>
      </c>
      <c r="AW41" s="181">
        <f>VLOOKUP($AT41,[1]Scn3!Scn3_Q4_LR,MATCH(AW$6,[1]!Scn_CH,0),0)</f>
        <v>0</v>
      </c>
      <c r="AX41" s="182">
        <f>VLOOKUP($AT41,[1]Scn3!Scn3_Q4_LR,MATCH(AX$6,[1]!Scn_CH,0),0)</f>
        <v>-7.4999999999999982</v>
      </c>
      <c r="AZ41" s="241" t="s">
        <v>64</v>
      </c>
      <c r="BA41" s="242"/>
      <c r="BB41" s="242"/>
      <c r="BC41" s="242"/>
      <c r="BD41" s="243"/>
      <c r="BF41" s="241" t="s">
        <v>64</v>
      </c>
      <c r="BG41" s="242"/>
      <c r="BH41" s="242"/>
      <c r="BI41" s="242"/>
      <c r="BJ41" s="243"/>
    </row>
    <row r="42" spans="4:62" x14ac:dyDescent="0.2">
      <c r="D42" s="131" t="s">
        <v>436</v>
      </c>
      <c r="E42" s="181">
        <f ca="1">IF(K42*Q42*E$112&lt;'Summary Results'!M$2,'Summary Results'!M$2/E$112,K42*Q42)</f>
        <v>-6</v>
      </c>
      <c r="F42" s="181">
        <f ca="1">IF(L42*R42*F$112&lt;'Summary Results'!N$2,'Summary Results'!N$2/F$112,L42*R42)</f>
        <v>-6.4999999999999982</v>
      </c>
      <c r="G42" s="181">
        <f ca="1">IF(M42*S42*G$112&lt;'Summary Results'!O$2,'Summary Results'!O$2/G$112,M42*S42)</f>
        <v>0</v>
      </c>
      <c r="H42" s="182">
        <f ca="1">IF(N42*T42*H$112&lt;'Summary Results'!P$2,'Summary Results'!P$2/H$112,N42*T42)</f>
        <v>-3.9999999999999991</v>
      </c>
      <c r="I42" s="42"/>
      <c r="J42" s="177" t="s">
        <v>436</v>
      </c>
      <c r="K42" s="178">
        <f t="shared" ca="1" si="3"/>
        <v>1</v>
      </c>
      <c r="L42" s="178">
        <f t="shared" ca="1" si="0"/>
        <v>1</v>
      </c>
      <c r="M42" s="178">
        <f t="shared" ca="1" si="1"/>
        <v>1</v>
      </c>
      <c r="N42" s="179">
        <f t="shared" ca="1" si="2"/>
        <v>1</v>
      </c>
      <c r="O42" s="42"/>
      <c r="P42" s="180" t="s">
        <v>436</v>
      </c>
      <c r="Q42" s="181">
        <f ca="1"/>
        <v>-6</v>
      </c>
      <c r="R42" s="181">
        <f ca="1"/>
        <v>-6.4999999999999982</v>
      </c>
      <c r="S42" s="181">
        <f ca="1"/>
        <v>0</v>
      </c>
      <c r="T42" s="182">
        <f ca="1"/>
        <v>-3.9999999999999991</v>
      </c>
      <c r="U42" s="42"/>
      <c r="V42" s="177" t="s">
        <v>436</v>
      </c>
      <c r="W42" s="183"/>
      <c r="X42" s="184"/>
      <c r="Y42" s="184"/>
      <c r="Z42" s="185">
        <v>-40</v>
      </c>
      <c r="AA42" s="42"/>
      <c r="AB42" s="180" t="s">
        <v>436</v>
      </c>
      <c r="AC42" s="181">
        <v>-15</v>
      </c>
      <c r="AD42" s="186"/>
      <c r="AE42" s="186"/>
      <c r="AF42" s="187">
        <v>-40</v>
      </c>
      <c r="AG42" s="42"/>
      <c r="AH42" s="177" t="s">
        <v>436</v>
      </c>
      <c r="AI42" s="183">
        <v>-15</v>
      </c>
      <c r="AJ42" s="184"/>
      <c r="AK42" s="184"/>
      <c r="AL42" s="185">
        <v>-40</v>
      </c>
      <c r="AM42" s="42"/>
      <c r="AN42" s="180" t="s">
        <v>436</v>
      </c>
      <c r="AO42" s="181">
        <v>-15</v>
      </c>
      <c r="AP42" s="181">
        <v>-65</v>
      </c>
      <c r="AQ42" s="181"/>
      <c r="AR42" s="182">
        <v>-40</v>
      </c>
      <c r="AT42" s="180" t="s">
        <v>436</v>
      </c>
      <c r="AU42" s="181">
        <f>VLOOKUP($AT42,[1]Scn3!Scn3_Q4_LR,MATCH(AU$6,[1]!Scn_CH,0),0)</f>
        <v>-6</v>
      </c>
      <c r="AV42" s="181">
        <f>VLOOKUP($AT42,[1]Scn3!Scn3_Q4_LR,MATCH(AV$6,[1]!Scn_CH,0),0)</f>
        <v>-6.4999999999999982</v>
      </c>
      <c r="AW42" s="181">
        <f>VLOOKUP($AT42,[1]Scn3!Scn3_Q4_LR,MATCH(AW$6,[1]!Scn_CH,0),0)</f>
        <v>0</v>
      </c>
      <c r="AX42" s="182">
        <f>VLOOKUP($AT42,[1]Scn3!Scn3_Q4_LR,MATCH(AX$6,[1]!Scn_CH,0),0)</f>
        <v>-3.9999999999999991</v>
      </c>
      <c r="AZ42" s="241" t="s">
        <v>436</v>
      </c>
      <c r="BA42" s="242"/>
      <c r="BB42" s="242"/>
      <c r="BC42" s="242"/>
      <c r="BD42" s="243"/>
      <c r="BF42" s="241" t="s">
        <v>436</v>
      </c>
      <c r="BG42" s="242"/>
      <c r="BH42" s="242"/>
      <c r="BI42" s="242"/>
      <c r="BJ42" s="243"/>
    </row>
    <row r="43" spans="4:62" x14ac:dyDescent="0.2">
      <c r="D43" s="131" t="s">
        <v>65</v>
      </c>
      <c r="E43" s="181">
        <f ca="1">IF(K43*Q43*E$112&lt;'Summary Results'!M$2,'Summary Results'!M$2/E$112,K43*Q43)</f>
        <v>0</v>
      </c>
      <c r="F43" s="181">
        <f ca="1">IF(L43*R43*F$112&lt;'Summary Results'!N$2,'Summary Results'!N$2/F$112,L43*R43)</f>
        <v>-6.4999999999999982</v>
      </c>
      <c r="G43" s="181">
        <f ca="1">IF(M43*S43*G$112&lt;'Summary Results'!O$2,'Summary Results'!O$2/G$112,M43*S43)</f>
        <v>0</v>
      </c>
      <c r="H43" s="182">
        <f ca="1">IF(N43*T43*H$112&lt;'Summary Results'!P$2,'Summary Results'!P$2/H$112,N43*T43)</f>
        <v>-3.9999999999999991</v>
      </c>
      <c r="I43" s="42"/>
      <c r="J43" s="177" t="s">
        <v>65</v>
      </c>
      <c r="K43" s="178">
        <f t="shared" ca="1" si="3"/>
        <v>1</v>
      </c>
      <c r="L43" s="178">
        <f t="shared" ca="1" si="0"/>
        <v>1</v>
      </c>
      <c r="M43" s="178">
        <f t="shared" ca="1" si="1"/>
        <v>1</v>
      </c>
      <c r="N43" s="179">
        <f t="shared" ca="1" si="2"/>
        <v>1</v>
      </c>
      <c r="O43" s="42"/>
      <c r="P43" s="180" t="s">
        <v>65</v>
      </c>
      <c r="Q43" s="181">
        <f ca="1"/>
        <v>0</v>
      </c>
      <c r="R43" s="181">
        <f ca="1"/>
        <v>-6.4999999999999982</v>
      </c>
      <c r="S43" s="181">
        <f ca="1"/>
        <v>0</v>
      </c>
      <c r="T43" s="182">
        <f ca="1"/>
        <v>-3.9999999999999991</v>
      </c>
      <c r="U43" s="42"/>
      <c r="V43" s="177" t="s">
        <v>65</v>
      </c>
      <c r="W43" s="183"/>
      <c r="X43" s="184"/>
      <c r="Y43" s="184"/>
      <c r="Z43" s="185"/>
      <c r="AA43" s="42"/>
      <c r="AB43" s="180" t="s">
        <v>65</v>
      </c>
      <c r="AC43" s="181"/>
      <c r="AD43" s="186"/>
      <c r="AE43" s="186"/>
      <c r="AF43" s="187"/>
      <c r="AG43" s="42"/>
      <c r="AH43" s="177" t="s">
        <v>65</v>
      </c>
      <c r="AI43" s="183"/>
      <c r="AJ43" s="184"/>
      <c r="AK43" s="184"/>
      <c r="AL43" s="185">
        <v>-40</v>
      </c>
      <c r="AM43" s="42"/>
      <c r="AN43" s="180" t="s">
        <v>65</v>
      </c>
      <c r="AO43" s="181"/>
      <c r="AP43" s="181">
        <v>-65</v>
      </c>
      <c r="AQ43" s="181"/>
      <c r="AR43" s="182">
        <v>-40</v>
      </c>
      <c r="AT43" s="180" t="s">
        <v>65</v>
      </c>
      <c r="AU43" s="181">
        <f>VLOOKUP($AT43,[1]Scn3!Scn3_Q4_LR,MATCH(AU$6,[1]!Scn_CH,0),0)</f>
        <v>0</v>
      </c>
      <c r="AV43" s="181">
        <f>VLOOKUP($AT43,[1]Scn3!Scn3_Q4_LR,MATCH(AV$6,[1]!Scn_CH,0),0)</f>
        <v>-6.4999999999999982</v>
      </c>
      <c r="AW43" s="181">
        <f>VLOOKUP($AT43,[1]Scn3!Scn3_Q4_LR,MATCH(AW$6,[1]!Scn_CH,0),0)</f>
        <v>0</v>
      </c>
      <c r="AX43" s="182">
        <f>VLOOKUP($AT43,[1]Scn3!Scn3_Q4_LR,MATCH(AX$6,[1]!Scn_CH,0),0)</f>
        <v>-3.9999999999999991</v>
      </c>
      <c r="AZ43" s="241" t="s">
        <v>65</v>
      </c>
      <c r="BA43" s="242"/>
      <c r="BB43" s="242"/>
      <c r="BC43" s="242"/>
      <c r="BD43" s="243"/>
      <c r="BF43" s="241" t="s">
        <v>65</v>
      </c>
      <c r="BG43" s="242"/>
      <c r="BH43" s="242"/>
      <c r="BI43" s="242"/>
      <c r="BJ43" s="243"/>
    </row>
    <row r="44" spans="4:62" x14ac:dyDescent="0.2">
      <c r="D44" s="131" t="s">
        <v>66</v>
      </c>
      <c r="E44" s="181">
        <f ca="1">IF(K44*Q44*E$112&lt;'Summary Results'!M$2,'Summary Results'!M$2/E$112,K44*Q44)</f>
        <v>-1.4999999999999996</v>
      </c>
      <c r="F44" s="181">
        <f ca="1">IF(L44*R44*F$112&lt;'Summary Results'!N$2,'Summary Results'!N$2/F$112,L44*R44)</f>
        <v>-6.4999999999999982</v>
      </c>
      <c r="G44" s="181">
        <f ca="1">IF(M44*S44*G$112&lt;'Summary Results'!O$2,'Summary Results'!O$2/G$112,M44*S44)</f>
        <v>0</v>
      </c>
      <c r="H44" s="182">
        <f ca="1">IF(N44*T44*H$112&lt;'Summary Results'!P$2,'Summary Results'!P$2/H$112,N44*T44)</f>
        <v>-3.9999999999999991</v>
      </c>
      <c r="I44" s="42"/>
      <c r="J44" s="177" t="s">
        <v>66</v>
      </c>
      <c r="K44" s="178">
        <f t="shared" ca="1" si="3"/>
        <v>1</v>
      </c>
      <c r="L44" s="178">
        <f t="shared" ca="1" si="0"/>
        <v>1</v>
      </c>
      <c r="M44" s="178">
        <f t="shared" ca="1" si="1"/>
        <v>1</v>
      </c>
      <c r="N44" s="179">
        <f t="shared" ca="1" si="2"/>
        <v>1</v>
      </c>
      <c r="O44" s="42"/>
      <c r="P44" s="180" t="s">
        <v>66</v>
      </c>
      <c r="Q44" s="181">
        <f ca="1"/>
        <v>-1.4999999999999996</v>
      </c>
      <c r="R44" s="181">
        <f ca="1"/>
        <v>-6.4999999999999982</v>
      </c>
      <c r="S44" s="181">
        <f ca="1"/>
        <v>0</v>
      </c>
      <c r="T44" s="182">
        <f ca="1"/>
        <v>-3.9999999999999991</v>
      </c>
      <c r="U44" s="42"/>
      <c r="V44" s="177" t="s">
        <v>66</v>
      </c>
      <c r="W44" s="183">
        <v>-15</v>
      </c>
      <c r="X44" s="184"/>
      <c r="Y44" s="184"/>
      <c r="Z44" s="185"/>
      <c r="AA44" s="42"/>
      <c r="AB44" s="180" t="s">
        <v>66</v>
      </c>
      <c r="AC44" s="181">
        <v>-15</v>
      </c>
      <c r="AD44" s="186"/>
      <c r="AE44" s="186"/>
      <c r="AF44" s="187"/>
      <c r="AG44" s="42"/>
      <c r="AH44" s="177" t="s">
        <v>66</v>
      </c>
      <c r="AI44" s="183">
        <v>-15</v>
      </c>
      <c r="AJ44" s="184"/>
      <c r="AK44" s="184"/>
      <c r="AL44" s="185">
        <v>-40</v>
      </c>
      <c r="AM44" s="42"/>
      <c r="AN44" s="180" t="s">
        <v>66</v>
      </c>
      <c r="AO44" s="181">
        <v>-15</v>
      </c>
      <c r="AP44" s="181">
        <v>-65</v>
      </c>
      <c r="AQ44" s="181"/>
      <c r="AR44" s="182">
        <v>-40</v>
      </c>
      <c r="AT44" s="180" t="s">
        <v>66</v>
      </c>
      <c r="AU44" s="181">
        <f>VLOOKUP($AT44,[1]Scn3!Scn3_Q4_LR,MATCH(AU$6,[1]!Scn_CH,0),0)</f>
        <v>-1.4999999999999996</v>
      </c>
      <c r="AV44" s="181">
        <f>VLOOKUP($AT44,[1]Scn3!Scn3_Q4_LR,MATCH(AV$6,[1]!Scn_CH,0),0)</f>
        <v>-6.4999999999999982</v>
      </c>
      <c r="AW44" s="181">
        <f>VLOOKUP($AT44,[1]Scn3!Scn3_Q4_LR,MATCH(AW$6,[1]!Scn_CH,0),0)</f>
        <v>0</v>
      </c>
      <c r="AX44" s="182">
        <f>VLOOKUP($AT44,[1]Scn3!Scn3_Q4_LR,MATCH(AX$6,[1]!Scn_CH,0),0)</f>
        <v>-3.9999999999999991</v>
      </c>
      <c r="AZ44" s="241" t="s">
        <v>66</v>
      </c>
      <c r="BA44" s="242"/>
      <c r="BB44" s="242"/>
      <c r="BC44" s="242"/>
      <c r="BD44" s="243"/>
      <c r="BF44" s="241" t="s">
        <v>66</v>
      </c>
      <c r="BG44" s="242"/>
      <c r="BH44" s="242"/>
      <c r="BI44" s="242"/>
      <c r="BJ44" s="243"/>
    </row>
    <row r="45" spans="4:62" x14ac:dyDescent="0.2">
      <c r="D45" s="131" t="s">
        <v>67</v>
      </c>
      <c r="E45" s="181">
        <f ca="1">IF(K45*Q45*E$112&lt;'Summary Results'!M$2,'Summary Results'!M$2/E$112,K45*Q45)</f>
        <v>-6</v>
      </c>
      <c r="F45" s="181">
        <f ca="1">IF(L45*R45*F$112&lt;'Summary Results'!N$2,'Summary Results'!N$2/F$112,L45*R45)</f>
        <v>-6.4999999999999982</v>
      </c>
      <c r="G45" s="181">
        <f ca="1">IF(M45*S45*G$112&lt;'Summary Results'!O$2,'Summary Results'!O$2/G$112,M45*S45)</f>
        <v>0</v>
      </c>
      <c r="H45" s="182">
        <f ca="1">IF(N45*T45*H$112&lt;'Summary Results'!P$2,'Summary Results'!P$2/H$112,N45*T45)</f>
        <v>-3.9999999999999991</v>
      </c>
      <c r="I45" s="42"/>
      <c r="J45" s="177" t="s">
        <v>67</v>
      </c>
      <c r="K45" s="178">
        <f t="shared" ca="1" si="3"/>
        <v>1</v>
      </c>
      <c r="L45" s="178">
        <f t="shared" ca="1" si="0"/>
        <v>1</v>
      </c>
      <c r="M45" s="178">
        <f t="shared" ca="1" si="1"/>
        <v>1</v>
      </c>
      <c r="N45" s="179">
        <f t="shared" ca="1" si="2"/>
        <v>1</v>
      </c>
      <c r="O45" s="42"/>
      <c r="P45" s="180" t="s">
        <v>67</v>
      </c>
      <c r="Q45" s="181">
        <f ca="1"/>
        <v>-6</v>
      </c>
      <c r="R45" s="181">
        <f ca="1"/>
        <v>-6.4999999999999982</v>
      </c>
      <c r="S45" s="181">
        <f ca="1"/>
        <v>0</v>
      </c>
      <c r="T45" s="182">
        <f ca="1"/>
        <v>-3.9999999999999991</v>
      </c>
      <c r="U45" s="42"/>
      <c r="V45" s="177" t="s">
        <v>67</v>
      </c>
      <c r="W45" s="183"/>
      <c r="X45" s="184"/>
      <c r="Y45" s="184"/>
      <c r="Z45" s="185">
        <v>-40</v>
      </c>
      <c r="AA45" s="42"/>
      <c r="AB45" s="180" t="s">
        <v>67</v>
      </c>
      <c r="AC45" s="181">
        <v>-15</v>
      </c>
      <c r="AD45" s="186"/>
      <c r="AE45" s="186"/>
      <c r="AF45" s="187">
        <v>-40</v>
      </c>
      <c r="AG45" s="42"/>
      <c r="AH45" s="177" t="s">
        <v>67</v>
      </c>
      <c r="AI45" s="183">
        <v>-15</v>
      </c>
      <c r="AJ45" s="184"/>
      <c r="AK45" s="184"/>
      <c r="AL45" s="185">
        <v>-40</v>
      </c>
      <c r="AM45" s="42"/>
      <c r="AN45" s="180" t="s">
        <v>67</v>
      </c>
      <c r="AO45" s="181">
        <v>-15</v>
      </c>
      <c r="AP45" s="181">
        <v>-65</v>
      </c>
      <c r="AQ45" s="181"/>
      <c r="AR45" s="182">
        <v>-40</v>
      </c>
      <c r="AT45" s="180" t="s">
        <v>67</v>
      </c>
      <c r="AU45" s="181">
        <f>VLOOKUP($AT45,[1]Scn3!Scn3_Q4_LR,MATCH(AU$6,[1]!Scn_CH,0),0)</f>
        <v>-6</v>
      </c>
      <c r="AV45" s="181">
        <f>VLOOKUP($AT45,[1]Scn3!Scn3_Q4_LR,MATCH(AV$6,[1]!Scn_CH,0),0)</f>
        <v>-6.4999999999999982</v>
      </c>
      <c r="AW45" s="181">
        <f>VLOOKUP($AT45,[1]Scn3!Scn3_Q4_LR,MATCH(AW$6,[1]!Scn_CH,0),0)</f>
        <v>0</v>
      </c>
      <c r="AX45" s="182">
        <f>VLOOKUP($AT45,[1]Scn3!Scn3_Q4_LR,MATCH(AX$6,[1]!Scn_CH,0),0)</f>
        <v>-3.9999999999999991</v>
      </c>
      <c r="AZ45" s="241" t="s">
        <v>67</v>
      </c>
      <c r="BA45" s="242"/>
      <c r="BB45" s="242"/>
      <c r="BC45" s="242"/>
      <c r="BD45" s="243"/>
      <c r="BF45" s="241" t="s">
        <v>67</v>
      </c>
      <c r="BG45" s="242"/>
      <c r="BH45" s="242"/>
      <c r="BI45" s="242"/>
      <c r="BJ45" s="243"/>
    </row>
    <row r="46" spans="4:62" x14ac:dyDescent="0.2">
      <c r="D46" s="131" t="s">
        <v>437</v>
      </c>
      <c r="E46" s="181">
        <f ca="1">IF(K46*Q46*E$112&lt;'Summary Results'!M$2,'Summary Results'!M$2/E$112,K46*Q46)</f>
        <v>-6</v>
      </c>
      <c r="F46" s="181">
        <f ca="1">IF(L46*R46*F$112&lt;'Summary Results'!N$2,'Summary Results'!N$2/F$112,L46*R46)</f>
        <v>-6.4999999999999982</v>
      </c>
      <c r="G46" s="181">
        <f ca="1">IF(M46*S46*G$112&lt;'Summary Results'!O$2,'Summary Results'!O$2/G$112,M46*S46)</f>
        <v>0</v>
      </c>
      <c r="H46" s="182">
        <f ca="1">IF(N46*T46*H$112&lt;'Summary Results'!P$2,'Summary Results'!P$2/H$112,N46*T46)</f>
        <v>-3.9999999999999991</v>
      </c>
      <c r="I46" s="42"/>
      <c r="J46" s="177" t="s">
        <v>437</v>
      </c>
      <c r="K46" s="178">
        <f t="shared" ca="1" si="3"/>
        <v>1</v>
      </c>
      <c r="L46" s="178">
        <f t="shared" ca="1" si="0"/>
        <v>1</v>
      </c>
      <c r="M46" s="178">
        <f t="shared" ca="1" si="1"/>
        <v>1</v>
      </c>
      <c r="N46" s="179">
        <f t="shared" ca="1" si="2"/>
        <v>1</v>
      </c>
      <c r="O46" s="42"/>
      <c r="P46" s="180" t="s">
        <v>437</v>
      </c>
      <c r="Q46" s="181">
        <f ca="1"/>
        <v>-6</v>
      </c>
      <c r="R46" s="181">
        <f ca="1"/>
        <v>-6.4999999999999982</v>
      </c>
      <c r="S46" s="181">
        <f ca="1"/>
        <v>0</v>
      </c>
      <c r="T46" s="182">
        <f ca="1"/>
        <v>-3.9999999999999991</v>
      </c>
      <c r="U46" s="42"/>
      <c r="V46" s="177" t="s">
        <v>437</v>
      </c>
      <c r="W46" s="183"/>
      <c r="X46" s="184"/>
      <c r="Y46" s="184"/>
      <c r="Z46" s="185">
        <v>-40</v>
      </c>
      <c r="AA46" s="42"/>
      <c r="AB46" s="180" t="s">
        <v>437</v>
      </c>
      <c r="AC46" s="181">
        <v>-15</v>
      </c>
      <c r="AD46" s="186"/>
      <c r="AE46" s="186"/>
      <c r="AF46" s="187">
        <v>-40</v>
      </c>
      <c r="AG46" s="42"/>
      <c r="AH46" s="177" t="s">
        <v>437</v>
      </c>
      <c r="AI46" s="183">
        <v>-15</v>
      </c>
      <c r="AJ46" s="184"/>
      <c r="AK46" s="184"/>
      <c r="AL46" s="185">
        <v>-40</v>
      </c>
      <c r="AM46" s="42"/>
      <c r="AN46" s="180" t="s">
        <v>437</v>
      </c>
      <c r="AO46" s="181">
        <v>-15</v>
      </c>
      <c r="AP46" s="181">
        <v>-65</v>
      </c>
      <c r="AQ46" s="181"/>
      <c r="AR46" s="182">
        <v>-40</v>
      </c>
      <c r="AT46" s="180" t="s">
        <v>437</v>
      </c>
      <c r="AU46" s="181">
        <f>VLOOKUP($AT46,[1]Scn3!Scn3_Q4_LR,MATCH(AU$6,[1]!Scn_CH,0),0)</f>
        <v>-6</v>
      </c>
      <c r="AV46" s="181">
        <f>VLOOKUP($AT46,[1]Scn3!Scn3_Q4_LR,MATCH(AV$6,[1]!Scn_CH,0),0)</f>
        <v>-6.4999999999999982</v>
      </c>
      <c r="AW46" s="181">
        <f>VLOOKUP($AT46,[1]Scn3!Scn3_Q4_LR,MATCH(AW$6,[1]!Scn_CH,0),0)</f>
        <v>0</v>
      </c>
      <c r="AX46" s="182">
        <f>VLOOKUP($AT46,[1]Scn3!Scn3_Q4_LR,MATCH(AX$6,[1]!Scn_CH,0),0)</f>
        <v>-3.9999999999999991</v>
      </c>
      <c r="AZ46" s="241" t="s">
        <v>437</v>
      </c>
      <c r="BA46" s="242"/>
      <c r="BB46" s="242"/>
      <c r="BC46" s="242"/>
      <c r="BD46" s="243"/>
      <c r="BF46" s="241" t="s">
        <v>437</v>
      </c>
      <c r="BG46" s="242"/>
      <c r="BH46" s="242"/>
      <c r="BI46" s="242"/>
      <c r="BJ46" s="243"/>
    </row>
    <row r="47" spans="4:62" x14ac:dyDescent="0.2">
      <c r="D47" s="131" t="s">
        <v>438</v>
      </c>
      <c r="E47" s="181">
        <f ca="1">IF(K47*Q47*E$112&lt;'Summary Results'!M$2,'Summary Results'!M$2/E$112,K47*Q47)</f>
        <v>-6</v>
      </c>
      <c r="F47" s="181">
        <f ca="1">IF(L47*R47*F$112&lt;'Summary Results'!N$2,'Summary Results'!N$2/F$112,L47*R47)</f>
        <v>-6.4999999999999982</v>
      </c>
      <c r="G47" s="181">
        <f ca="1">IF(M47*S47*G$112&lt;'Summary Results'!O$2,'Summary Results'!O$2/G$112,M47*S47)</f>
        <v>0</v>
      </c>
      <c r="H47" s="182">
        <f ca="1">IF(N47*T47*H$112&lt;'Summary Results'!P$2,'Summary Results'!P$2/H$112,N47*T47)</f>
        <v>-3.9999999999999991</v>
      </c>
      <c r="I47" s="42"/>
      <c r="J47" s="177" t="s">
        <v>438</v>
      </c>
      <c r="K47" s="178">
        <f t="shared" ca="1" si="3"/>
        <v>1</v>
      </c>
      <c r="L47" s="178">
        <f t="shared" ca="1" si="0"/>
        <v>1</v>
      </c>
      <c r="M47" s="178">
        <f t="shared" ca="1" si="1"/>
        <v>1</v>
      </c>
      <c r="N47" s="179">
        <f t="shared" ca="1" si="2"/>
        <v>1</v>
      </c>
      <c r="O47" s="42"/>
      <c r="P47" s="180" t="s">
        <v>438</v>
      </c>
      <c r="Q47" s="181">
        <f ca="1"/>
        <v>-6</v>
      </c>
      <c r="R47" s="181">
        <f ca="1"/>
        <v>-6.4999999999999982</v>
      </c>
      <c r="S47" s="181">
        <f ca="1"/>
        <v>0</v>
      </c>
      <c r="T47" s="182">
        <f ca="1"/>
        <v>-3.9999999999999991</v>
      </c>
      <c r="U47" s="42"/>
      <c r="V47" s="177" t="s">
        <v>438</v>
      </c>
      <c r="W47" s="183"/>
      <c r="X47" s="184"/>
      <c r="Y47" s="184"/>
      <c r="Z47" s="185">
        <v>-40</v>
      </c>
      <c r="AA47" s="42"/>
      <c r="AB47" s="180" t="s">
        <v>438</v>
      </c>
      <c r="AC47" s="181">
        <v>-15</v>
      </c>
      <c r="AD47" s="186"/>
      <c r="AE47" s="186"/>
      <c r="AF47" s="187">
        <v>-40</v>
      </c>
      <c r="AG47" s="42"/>
      <c r="AH47" s="177" t="s">
        <v>438</v>
      </c>
      <c r="AI47" s="183">
        <v>-15</v>
      </c>
      <c r="AJ47" s="184"/>
      <c r="AK47" s="184"/>
      <c r="AL47" s="185">
        <v>-40</v>
      </c>
      <c r="AM47" s="42"/>
      <c r="AN47" s="180" t="s">
        <v>438</v>
      </c>
      <c r="AO47" s="181">
        <v>-15</v>
      </c>
      <c r="AP47" s="181">
        <v>-65</v>
      </c>
      <c r="AQ47" s="181"/>
      <c r="AR47" s="182">
        <v>-40</v>
      </c>
      <c r="AT47" s="180" t="s">
        <v>438</v>
      </c>
      <c r="AU47" s="181">
        <f>VLOOKUP($AT47,[1]Scn3!Scn3_Q4_LR,MATCH(AU$6,[1]!Scn_CH,0),0)</f>
        <v>-6</v>
      </c>
      <c r="AV47" s="181">
        <f>VLOOKUP($AT47,[1]Scn3!Scn3_Q4_LR,MATCH(AV$6,[1]!Scn_CH,0),0)</f>
        <v>-6.4999999999999982</v>
      </c>
      <c r="AW47" s="181">
        <f>VLOOKUP($AT47,[1]Scn3!Scn3_Q4_LR,MATCH(AW$6,[1]!Scn_CH,0),0)</f>
        <v>0</v>
      </c>
      <c r="AX47" s="182">
        <f>VLOOKUP($AT47,[1]Scn3!Scn3_Q4_LR,MATCH(AX$6,[1]!Scn_CH,0),0)</f>
        <v>-3.9999999999999991</v>
      </c>
      <c r="AZ47" s="241" t="s">
        <v>438</v>
      </c>
      <c r="BA47" s="242"/>
      <c r="BB47" s="242"/>
      <c r="BC47" s="242"/>
      <c r="BD47" s="243"/>
      <c r="BF47" s="241" t="s">
        <v>438</v>
      </c>
      <c r="BG47" s="242"/>
      <c r="BH47" s="242"/>
      <c r="BI47" s="242"/>
      <c r="BJ47" s="243"/>
    </row>
    <row r="48" spans="4:62" x14ac:dyDescent="0.2">
      <c r="D48" s="131" t="s">
        <v>439</v>
      </c>
      <c r="E48" s="181">
        <f ca="1">IF(K48*Q48*E$112&lt;'Summary Results'!M$2,'Summary Results'!M$2/E$112,K48*Q48)</f>
        <v>0.49999999999999989</v>
      </c>
      <c r="F48" s="181">
        <f ca="1">IF(L48*R48*F$112&lt;'Summary Results'!N$2,'Summary Results'!N$2/F$112,L48*R48)</f>
        <v>-6.4999999999999982</v>
      </c>
      <c r="G48" s="181">
        <f ca="1">IF(M48*S48*G$112&lt;'Summary Results'!O$2,'Summary Results'!O$2/G$112,M48*S48)</f>
        <v>0</v>
      </c>
      <c r="H48" s="182">
        <f ca="1">IF(N48*T48*H$112&lt;'Summary Results'!P$2,'Summary Results'!P$2/H$112,N48*T48)</f>
        <v>-3.9999999999999991</v>
      </c>
      <c r="I48" s="42"/>
      <c r="J48" s="177" t="s">
        <v>439</v>
      </c>
      <c r="K48" s="178">
        <f t="shared" ca="1" si="3"/>
        <v>1</v>
      </c>
      <c r="L48" s="178">
        <f t="shared" ca="1" si="0"/>
        <v>1</v>
      </c>
      <c r="M48" s="178">
        <f t="shared" ca="1" si="1"/>
        <v>1</v>
      </c>
      <c r="N48" s="179">
        <f t="shared" ca="1" si="2"/>
        <v>1</v>
      </c>
      <c r="O48" s="42"/>
      <c r="P48" s="180" t="s">
        <v>439</v>
      </c>
      <c r="Q48" s="181">
        <f ca="1"/>
        <v>0.49999999999999989</v>
      </c>
      <c r="R48" s="181">
        <f ca="1"/>
        <v>-6.4999999999999982</v>
      </c>
      <c r="S48" s="181">
        <f ca="1"/>
        <v>0</v>
      </c>
      <c r="T48" s="182">
        <f ca="1"/>
        <v>-3.9999999999999991</v>
      </c>
      <c r="U48" s="42"/>
      <c r="V48" s="177" t="s">
        <v>439</v>
      </c>
      <c r="W48" s="183">
        <v>5</v>
      </c>
      <c r="X48" s="184"/>
      <c r="Y48" s="184"/>
      <c r="Z48" s="185"/>
      <c r="AA48" s="42"/>
      <c r="AB48" s="180" t="s">
        <v>439</v>
      </c>
      <c r="AC48" s="181">
        <v>5</v>
      </c>
      <c r="AD48" s="186"/>
      <c r="AE48" s="186"/>
      <c r="AF48" s="187"/>
      <c r="AG48" s="42"/>
      <c r="AH48" s="177" t="s">
        <v>439</v>
      </c>
      <c r="AI48" s="183">
        <v>5</v>
      </c>
      <c r="AJ48" s="184"/>
      <c r="AK48" s="184"/>
      <c r="AL48" s="185">
        <v>-40</v>
      </c>
      <c r="AM48" s="42"/>
      <c r="AN48" s="180" t="s">
        <v>439</v>
      </c>
      <c r="AO48" s="181">
        <v>5</v>
      </c>
      <c r="AP48" s="181">
        <v>-65</v>
      </c>
      <c r="AQ48" s="181"/>
      <c r="AR48" s="182">
        <v>-40</v>
      </c>
      <c r="AT48" s="180" t="s">
        <v>439</v>
      </c>
      <c r="AU48" s="181">
        <f>VLOOKUP($AT48,[1]Scn3!Scn3_Q4_LR,MATCH(AU$6,[1]!Scn_CH,0),0)</f>
        <v>0.49999999999999989</v>
      </c>
      <c r="AV48" s="181">
        <f>VLOOKUP($AT48,[1]Scn3!Scn3_Q4_LR,MATCH(AV$6,[1]!Scn_CH,0),0)</f>
        <v>-6.4999999999999982</v>
      </c>
      <c r="AW48" s="181">
        <f>VLOOKUP($AT48,[1]Scn3!Scn3_Q4_LR,MATCH(AW$6,[1]!Scn_CH,0),0)</f>
        <v>0</v>
      </c>
      <c r="AX48" s="182">
        <f>VLOOKUP($AT48,[1]Scn3!Scn3_Q4_LR,MATCH(AX$6,[1]!Scn_CH,0),0)</f>
        <v>-3.9999999999999991</v>
      </c>
      <c r="AZ48" s="241" t="s">
        <v>439</v>
      </c>
      <c r="BA48" s="242"/>
      <c r="BB48" s="242"/>
      <c r="BC48" s="242"/>
      <c r="BD48" s="243"/>
      <c r="BF48" s="241" t="s">
        <v>439</v>
      </c>
      <c r="BG48" s="242"/>
      <c r="BH48" s="242"/>
      <c r="BI48" s="242"/>
      <c r="BJ48" s="243"/>
    </row>
    <row r="49" spans="4:62" x14ac:dyDescent="0.2">
      <c r="D49" s="131" t="s">
        <v>440</v>
      </c>
      <c r="E49" s="181">
        <f ca="1">IF(K49*Q49*E$112&lt;'Summary Results'!M$2,'Summary Results'!M$2/E$112,K49*Q49)</f>
        <v>0.49999999999999989</v>
      </c>
      <c r="F49" s="181">
        <f ca="1">IF(L49*R49*F$112&lt;'Summary Results'!N$2,'Summary Results'!N$2/F$112,L49*R49)</f>
        <v>-6.4999999999999982</v>
      </c>
      <c r="G49" s="181">
        <f ca="1">IF(M49*S49*G$112&lt;'Summary Results'!O$2,'Summary Results'!O$2/G$112,M49*S49)</f>
        <v>0</v>
      </c>
      <c r="H49" s="182">
        <f ca="1">IF(N49*T49*H$112&lt;'Summary Results'!P$2,'Summary Results'!P$2/H$112,N49*T49)</f>
        <v>-3.9999999999999991</v>
      </c>
      <c r="I49" s="42"/>
      <c r="J49" s="177" t="s">
        <v>440</v>
      </c>
      <c r="K49" s="178">
        <f t="shared" ca="1" si="3"/>
        <v>1</v>
      </c>
      <c r="L49" s="178">
        <f t="shared" ca="1" si="0"/>
        <v>1</v>
      </c>
      <c r="M49" s="178">
        <f t="shared" ca="1" si="1"/>
        <v>1</v>
      </c>
      <c r="N49" s="179">
        <f t="shared" ca="1" si="2"/>
        <v>1</v>
      </c>
      <c r="O49" s="42"/>
      <c r="P49" s="180" t="s">
        <v>440</v>
      </c>
      <c r="Q49" s="181">
        <f ca="1"/>
        <v>0.49999999999999989</v>
      </c>
      <c r="R49" s="181">
        <f ca="1"/>
        <v>-6.4999999999999982</v>
      </c>
      <c r="S49" s="181">
        <f ca="1"/>
        <v>0</v>
      </c>
      <c r="T49" s="182">
        <f ca="1"/>
        <v>-3.9999999999999991</v>
      </c>
      <c r="U49" s="42"/>
      <c r="V49" s="177" t="s">
        <v>440</v>
      </c>
      <c r="W49" s="183">
        <v>5</v>
      </c>
      <c r="X49" s="184"/>
      <c r="Y49" s="184"/>
      <c r="Z49" s="185"/>
      <c r="AA49" s="42"/>
      <c r="AB49" s="180" t="s">
        <v>440</v>
      </c>
      <c r="AC49" s="181">
        <v>5</v>
      </c>
      <c r="AD49" s="186"/>
      <c r="AE49" s="186"/>
      <c r="AF49" s="187"/>
      <c r="AG49" s="42"/>
      <c r="AH49" s="177" t="s">
        <v>440</v>
      </c>
      <c r="AI49" s="183">
        <v>5</v>
      </c>
      <c r="AJ49" s="184"/>
      <c r="AK49" s="184"/>
      <c r="AL49" s="185">
        <v>-40</v>
      </c>
      <c r="AM49" s="42"/>
      <c r="AN49" s="180" t="s">
        <v>440</v>
      </c>
      <c r="AO49" s="181">
        <v>5</v>
      </c>
      <c r="AP49" s="181">
        <v>-65</v>
      </c>
      <c r="AQ49" s="181"/>
      <c r="AR49" s="182">
        <v>-40</v>
      </c>
      <c r="AT49" s="180" t="s">
        <v>440</v>
      </c>
      <c r="AU49" s="181">
        <f>VLOOKUP($AT49,[1]Scn3!Scn3_Q4_LR,MATCH(AU$6,[1]!Scn_CH,0),0)</f>
        <v>0.49999999999999989</v>
      </c>
      <c r="AV49" s="181">
        <f>VLOOKUP($AT49,[1]Scn3!Scn3_Q4_LR,MATCH(AV$6,[1]!Scn_CH,0),0)</f>
        <v>-6.4999999999999982</v>
      </c>
      <c r="AW49" s="181">
        <f>VLOOKUP($AT49,[1]Scn3!Scn3_Q4_LR,MATCH(AW$6,[1]!Scn_CH,0),0)</f>
        <v>0</v>
      </c>
      <c r="AX49" s="182">
        <f>VLOOKUP($AT49,[1]Scn3!Scn3_Q4_LR,MATCH(AX$6,[1]!Scn_CH,0),0)</f>
        <v>-3.9999999999999991</v>
      </c>
      <c r="AZ49" s="241" t="s">
        <v>440</v>
      </c>
      <c r="BA49" s="242"/>
      <c r="BB49" s="242"/>
      <c r="BC49" s="242"/>
      <c r="BD49" s="243"/>
      <c r="BF49" s="241" t="s">
        <v>440</v>
      </c>
      <c r="BG49" s="242"/>
      <c r="BH49" s="242"/>
      <c r="BI49" s="242"/>
      <c r="BJ49" s="243"/>
    </row>
    <row r="50" spans="4:62" x14ac:dyDescent="0.2">
      <c r="D50" s="131" t="s">
        <v>441</v>
      </c>
      <c r="E50" s="181">
        <f ca="1">IF(K50*Q50*E$112&lt;'Summary Results'!M$2,'Summary Results'!M$2/E$112,K50*Q50)</f>
        <v>-10</v>
      </c>
      <c r="F50" s="181">
        <f ca="1">IF(L50*R50*F$112&lt;'Summary Results'!N$2,'Summary Results'!N$2/F$112,L50*R50)</f>
        <v>-6.4999999999999982</v>
      </c>
      <c r="G50" s="181">
        <f ca="1">IF(M50*S50*G$112&lt;'Summary Results'!O$2,'Summary Results'!O$2/G$112,M50*S50)</f>
        <v>0</v>
      </c>
      <c r="H50" s="182">
        <f ca="1">IF(N50*T50*H$112&lt;'Summary Results'!P$2,'Summary Results'!P$2/H$112,N50*T50)</f>
        <v>-3.9999999999999991</v>
      </c>
      <c r="I50" s="42"/>
      <c r="J50" s="177" t="s">
        <v>441</v>
      </c>
      <c r="K50" s="178">
        <f t="shared" ca="1" si="3"/>
        <v>1</v>
      </c>
      <c r="L50" s="178">
        <f t="shared" ca="1" si="0"/>
        <v>1</v>
      </c>
      <c r="M50" s="178">
        <f t="shared" ca="1" si="1"/>
        <v>1</v>
      </c>
      <c r="N50" s="179">
        <f t="shared" ca="1" si="2"/>
        <v>1</v>
      </c>
      <c r="O50" s="42"/>
      <c r="P50" s="180" t="s">
        <v>441</v>
      </c>
      <c r="Q50" s="181">
        <f ca="1"/>
        <v>-10</v>
      </c>
      <c r="R50" s="181">
        <f ca="1"/>
        <v>-6.4999999999999982</v>
      </c>
      <c r="S50" s="181">
        <f ca="1"/>
        <v>0</v>
      </c>
      <c r="T50" s="182">
        <f ca="1"/>
        <v>-3.9999999999999991</v>
      </c>
      <c r="U50" s="42"/>
      <c r="V50" s="177" t="s">
        <v>441</v>
      </c>
      <c r="W50" s="183"/>
      <c r="X50" s="184"/>
      <c r="Y50" s="184"/>
      <c r="Z50" s="185">
        <v>-40</v>
      </c>
      <c r="AA50" s="42"/>
      <c r="AB50" s="180" t="s">
        <v>441</v>
      </c>
      <c r="AC50" s="181">
        <v>-25</v>
      </c>
      <c r="AD50" s="186"/>
      <c r="AE50" s="186"/>
      <c r="AF50" s="187">
        <v>-40</v>
      </c>
      <c r="AG50" s="42"/>
      <c r="AH50" s="177" t="s">
        <v>441</v>
      </c>
      <c r="AI50" s="183">
        <v>-25</v>
      </c>
      <c r="AJ50" s="184"/>
      <c r="AK50" s="184"/>
      <c r="AL50" s="185">
        <v>-40</v>
      </c>
      <c r="AM50" s="42"/>
      <c r="AN50" s="180" t="s">
        <v>441</v>
      </c>
      <c r="AO50" s="181">
        <v>-25</v>
      </c>
      <c r="AP50" s="181">
        <v>-65</v>
      </c>
      <c r="AQ50" s="181"/>
      <c r="AR50" s="182">
        <v>-40</v>
      </c>
      <c r="AT50" s="180" t="s">
        <v>441</v>
      </c>
      <c r="AU50" s="181">
        <f>VLOOKUP($AT50,[1]Scn3!Scn3_Q4_LR,MATCH(AU$6,[1]!Scn_CH,0),0)</f>
        <v>-10</v>
      </c>
      <c r="AV50" s="181">
        <f>VLOOKUP($AT50,[1]Scn3!Scn3_Q4_LR,MATCH(AV$6,[1]!Scn_CH,0),0)</f>
        <v>-6.4999999999999982</v>
      </c>
      <c r="AW50" s="181">
        <f>VLOOKUP($AT50,[1]Scn3!Scn3_Q4_LR,MATCH(AW$6,[1]!Scn_CH,0),0)</f>
        <v>0</v>
      </c>
      <c r="AX50" s="182">
        <f>VLOOKUP($AT50,[1]Scn3!Scn3_Q4_LR,MATCH(AX$6,[1]!Scn_CH,0),0)</f>
        <v>-3.9999999999999991</v>
      </c>
      <c r="AZ50" s="241" t="s">
        <v>441</v>
      </c>
      <c r="BA50" s="242"/>
      <c r="BB50" s="242"/>
      <c r="BC50" s="242"/>
      <c r="BD50" s="243"/>
      <c r="BF50" s="241" t="s">
        <v>441</v>
      </c>
      <c r="BG50" s="242"/>
      <c r="BH50" s="242"/>
      <c r="BI50" s="242"/>
      <c r="BJ50" s="243"/>
    </row>
    <row r="51" spans="4:62" x14ac:dyDescent="0.2">
      <c r="D51" s="131" t="s">
        <v>442</v>
      </c>
      <c r="E51" s="181">
        <f ca="1">IF(K51*Q51*E$112&lt;'Summary Results'!M$2,'Summary Results'!M$2/E$112,K51*Q51)</f>
        <v>-7.4999999999999982</v>
      </c>
      <c r="F51" s="181">
        <f ca="1">IF(L51*R51*F$112&lt;'Summary Results'!N$2,'Summary Results'!N$2/F$112,L51*R51)</f>
        <v>-7.4999999999999982</v>
      </c>
      <c r="G51" s="181">
        <f ca="1">IF(M51*S51*G$112&lt;'Summary Results'!O$2,'Summary Results'!O$2/G$112,M51*S51)</f>
        <v>0</v>
      </c>
      <c r="H51" s="182">
        <f ca="1">IF(N51*T51*H$112&lt;'Summary Results'!P$2,'Summary Results'!P$2/H$112,N51*T51)</f>
        <v>-7.4999999999999982</v>
      </c>
      <c r="I51" s="42"/>
      <c r="J51" s="177" t="s">
        <v>442</v>
      </c>
      <c r="K51" s="178">
        <f t="shared" ca="1" si="3"/>
        <v>1</v>
      </c>
      <c r="L51" s="178">
        <f t="shared" ca="1" si="0"/>
        <v>1</v>
      </c>
      <c r="M51" s="178">
        <f t="shared" ca="1" si="1"/>
        <v>1</v>
      </c>
      <c r="N51" s="179">
        <f t="shared" ca="1" si="2"/>
        <v>1</v>
      </c>
      <c r="O51" s="42"/>
      <c r="P51" s="180" t="s">
        <v>442</v>
      </c>
      <c r="Q51" s="181">
        <f ca="1"/>
        <v>-7.4999999999999982</v>
      </c>
      <c r="R51" s="181">
        <f ca="1"/>
        <v>-7.4999999999999982</v>
      </c>
      <c r="S51" s="181">
        <f ca="1"/>
        <v>0</v>
      </c>
      <c r="T51" s="182">
        <f ca="1"/>
        <v>-7.4999999999999982</v>
      </c>
      <c r="U51" s="42"/>
      <c r="V51" s="177" t="s">
        <v>442</v>
      </c>
      <c r="W51" s="183">
        <v>-75</v>
      </c>
      <c r="X51" s="184"/>
      <c r="Y51" s="184"/>
      <c r="Z51" s="185"/>
      <c r="AA51" s="42"/>
      <c r="AB51" s="180" t="s">
        <v>442</v>
      </c>
      <c r="AC51" s="181">
        <v>-75</v>
      </c>
      <c r="AD51" s="186"/>
      <c r="AE51" s="186"/>
      <c r="AF51" s="187"/>
      <c r="AG51" s="42"/>
      <c r="AH51" s="177" t="s">
        <v>442</v>
      </c>
      <c r="AI51" s="183">
        <v>-75</v>
      </c>
      <c r="AJ51" s="184"/>
      <c r="AK51" s="184"/>
      <c r="AL51" s="185">
        <v>-75</v>
      </c>
      <c r="AM51" s="42"/>
      <c r="AN51" s="180" t="s">
        <v>442</v>
      </c>
      <c r="AO51" s="181">
        <v>-75</v>
      </c>
      <c r="AP51" s="181">
        <v>-75</v>
      </c>
      <c r="AQ51" s="181"/>
      <c r="AR51" s="182">
        <v>-75</v>
      </c>
      <c r="AT51" s="180" t="s">
        <v>442</v>
      </c>
      <c r="AU51" s="181">
        <f>VLOOKUP($AT51,[1]Scn3!Scn3_Q4_LR,MATCH(AU$6,[1]!Scn_CH,0),0)</f>
        <v>-7.4999999999999982</v>
      </c>
      <c r="AV51" s="181">
        <f>VLOOKUP($AT51,[1]Scn3!Scn3_Q4_LR,MATCH(AV$6,[1]!Scn_CH,0),0)</f>
        <v>-7.4999999999999982</v>
      </c>
      <c r="AW51" s="181">
        <f>VLOOKUP($AT51,[1]Scn3!Scn3_Q4_LR,MATCH(AW$6,[1]!Scn_CH,0),0)</f>
        <v>0</v>
      </c>
      <c r="AX51" s="182">
        <f>VLOOKUP($AT51,[1]Scn3!Scn3_Q4_LR,MATCH(AX$6,[1]!Scn_CH,0),0)</f>
        <v>-7.4999999999999982</v>
      </c>
      <c r="AZ51" s="241" t="s">
        <v>442</v>
      </c>
      <c r="BA51" s="242"/>
      <c r="BB51" s="242"/>
      <c r="BC51" s="242"/>
      <c r="BD51" s="243"/>
      <c r="BF51" s="241" t="s">
        <v>442</v>
      </c>
      <c r="BG51" s="242"/>
      <c r="BH51" s="242"/>
      <c r="BI51" s="242"/>
      <c r="BJ51" s="243"/>
    </row>
    <row r="52" spans="4:62" x14ac:dyDescent="0.2">
      <c r="D52" s="131" t="s">
        <v>443</v>
      </c>
      <c r="E52" s="181">
        <f ca="1">IF(K52*Q52*E$112&lt;'Summary Results'!M$2,'Summary Results'!M$2/E$112,K52*Q52)</f>
        <v>-30</v>
      </c>
      <c r="F52" s="181">
        <f ca="1">IF(L52*R52*F$112&lt;'Summary Results'!N$2,'Summary Results'!N$2/F$112,L52*R52)</f>
        <v>-7.4999999999999982</v>
      </c>
      <c r="G52" s="181">
        <f ca="1">IF(M52*S52*G$112&lt;'Summary Results'!O$2,'Summary Results'!O$2/G$112,M52*S52)</f>
        <v>0</v>
      </c>
      <c r="H52" s="182">
        <f ca="1">IF(N52*T52*H$112&lt;'Summary Results'!P$2,'Summary Results'!P$2/H$112,N52*T52)</f>
        <v>-7.4999999999999982</v>
      </c>
      <c r="I52" s="42"/>
      <c r="J52" s="177" t="s">
        <v>443</v>
      </c>
      <c r="K52" s="178">
        <f t="shared" ca="1" si="3"/>
        <v>1</v>
      </c>
      <c r="L52" s="178">
        <f t="shared" ca="1" si="0"/>
        <v>1</v>
      </c>
      <c r="M52" s="178">
        <f t="shared" ca="1" si="1"/>
        <v>1</v>
      </c>
      <c r="N52" s="179">
        <f t="shared" ca="1" si="2"/>
        <v>1</v>
      </c>
      <c r="O52" s="42"/>
      <c r="P52" s="180" t="s">
        <v>443</v>
      </c>
      <c r="Q52" s="181">
        <f ca="1"/>
        <v>-30</v>
      </c>
      <c r="R52" s="181">
        <f ca="1"/>
        <v>-7.4999999999999982</v>
      </c>
      <c r="S52" s="181">
        <f ca="1"/>
        <v>0</v>
      </c>
      <c r="T52" s="182">
        <f ca="1"/>
        <v>-7.4999999999999982</v>
      </c>
      <c r="U52" s="42"/>
      <c r="V52" s="177" t="s">
        <v>443</v>
      </c>
      <c r="W52" s="183"/>
      <c r="X52" s="184"/>
      <c r="Y52" s="184"/>
      <c r="Z52" s="185">
        <v>-75</v>
      </c>
      <c r="AA52" s="42"/>
      <c r="AB52" s="180" t="s">
        <v>443</v>
      </c>
      <c r="AC52" s="181">
        <v>-75</v>
      </c>
      <c r="AD52" s="186"/>
      <c r="AE52" s="186"/>
      <c r="AF52" s="187">
        <v>-75</v>
      </c>
      <c r="AG52" s="42"/>
      <c r="AH52" s="177" t="s">
        <v>443</v>
      </c>
      <c r="AI52" s="183">
        <v>-75</v>
      </c>
      <c r="AJ52" s="184"/>
      <c r="AK52" s="184"/>
      <c r="AL52" s="185">
        <v>-75</v>
      </c>
      <c r="AM52" s="42"/>
      <c r="AN52" s="180" t="s">
        <v>443</v>
      </c>
      <c r="AO52" s="181">
        <v>-75</v>
      </c>
      <c r="AP52" s="181">
        <v>-75</v>
      </c>
      <c r="AQ52" s="181"/>
      <c r="AR52" s="182">
        <v>-75</v>
      </c>
      <c r="AT52" s="180" t="s">
        <v>443</v>
      </c>
      <c r="AU52" s="181">
        <f>VLOOKUP($AT52,[1]Scn3!Scn3_Q4_LR,MATCH(AU$6,[1]!Scn_CH,0),0)</f>
        <v>-30</v>
      </c>
      <c r="AV52" s="181">
        <f>VLOOKUP($AT52,[1]Scn3!Scn3_Q4_LR,MATCH(AV$6,[1]!Scn_CH,0),0)</f>
        <v>-7.4999999999999982</v>
      </c>
      <c r="AW52" s="181">
        <f>VLOOKUP($AT52,[1]Scn3!Scn3_Q4_LR,MATCH(AW$6,[1]!Scn_CH,0),0)</f>
        <v>0</v>
      </c>
      <c r="AX52" s="182">
        <f>VLOOKUP($AT52,[1]Scn3!Scn3_Q4_LR,MATCH(AX$6,[1]!Scn_CH,0),0)</f>
        <v>-7.4999999999999982</v>
      </c>
      <c r="AZ52" s="241" t="s">
        <v>443</v>
      </c>
      <c r="BA52" s="242"/>
      <c r="BB52" s="242"/>
      <c r="BC52" s="242"/>
      <c r="BD52" s="243"/>
      <c r="BF52" s="241" t="s">
        <v>443</v>
      </c>
      <c r="BG52" s="242"/>
      <c r="BH52" s="242"/>
      <c r="BI52" s="242"/>
      <c r="BJ52" s="243"/>
    </row>
    <row r="53" spans="4:62" x14ac:dyDescent="0.2">
      <c r="D53" s="131" t="s">
        <v>68</v>
      </c>
      <c r="E53" s="181">
        <f ca="1">IF(K53*Q53*E$112&lt;'Summary Results'!M$2,'Summary Results'!M$2/E$112,K53*Q53)</f>
        <v>-1.4999999999999996</v>
      </c>
      <c r="F53" s="181">
        <f ca="1">IF(L53*R53*F$112&lt;'Summary Results'!N$2,'Summary Results'!N$2/F$112,L53*R53)</f>
        <v>-6.4999999999999982</v>
      </c>
      <c r="G53" s="181">
        <f ca="1">IF(M53*S53*G$112&lt;'Summary Results'!O$2,'Summary Results'!O$2/G$112,M53*S53)</f>
        <v>0</v>
      </c>
      <c r="H53" s="182">
        <f ca="1">IF(N53*T53*H$112&lt;'Summary Results'!P$2,'Summary Results'!P$2/H$112,N53*T53)</f>
        <v>-3.9999999999999991</v>
      </c>
      <c r="I53" s="42"/>
      <c r="J53" s="177" t="s">
        <v>68</v>
      </c>
      <c r="K53" s="178">
        <f t="shared" ca="1" si="3"/>
        <v>1</v>
      </c>
      <c r="L53" s="178">
        <f t="shared" ca="1" si="0"/>
        <v>1</v>
      </c>
      <c r="M53" s="178">
        <f t="shared" ca="1" si="1"/>
        <v>1</v>
      </c>
      <c r="N53" s="179">
        <f t="shared" ca="1" si="2"/>
        <v>1</v>
      </c>
      <c r="O53" s="42"/>
      <c r="P53" s="180" t="s">
        <v>68</v>
      </c>
      <c r="Q53" s="181">
        <f ca="1"/>
        <v>-1.4999999999999996</v>
      </c>
      <c r="R53" s="181">
        <f ca="1"/>
        <v>-6.4999999999999982</v>
      </c>
      <c r="S53" s="181">
        <f ca="1"/>
        <v>0</v>
      </c>
      <c r="T53" s="182">
        <f ca="1"/>
        <v>-3.9999999999999991</v>
      </c>
      <c r="U53" s="42"/>
      <c r="V53" s="177" t="s">
        <v>68</v>
      </c>
      <c r="W53" s="183">
        <v>-15</v>
      </c>
      <c r="X53" s="184"/>
      <c r="Y53" s="184"/>
      <c r="Z53" s="185"/>
      <c r="AA53" s="42"/>
      <c r="AB53" s="180" t="s">
        <v>68</v>
      </c>
      <c r="AC53" s="181">
        <v>-15</v>
      </c>
      <c r="AD53" s="186"/>
      <c r="AE53" s="186"/>
      <c r="AF53" s="187"/>
      <c r="AG53" s="42"/>
      <c r="AH53" s="177" t="s">
        <v>68</v>
      </c>
      <c r="AI53" s="183">
        <v>-15</v>
      </c>
      <c r="AJ53" s="184"/>
      <c r="AK53" s="184"/>
      <c r="AL53" s="185">
        <v>-40</v>
      </c>
      <c r="AM53" s="42"/>
      <c r="AN53" s="180" t="s">
        <v>68</v>
      </c>
      <c r="AO53" s="181">
        <v>-15</v>
      </c>
      <c r="AP53" s="181">
        <v>-65</v>
      </c>
      <c r="AQ53" s="181"/>
      <c r="AR53" s="182">
        <v>-40</v>
      </c>
      <c r="AT53" s="180" t="s">
        <v>68</v>
      </c>
      <c r="AU53" s="181">
        <f>VLOOKUP($AT53,[1]Scn3!Scn3_Q4_LR,MATCH(AU$6,[1]!Scn_CH,0),0)</f>
        <v>-1.4999999999999996</v>
      </c>
      <c r="AV53" s="181">
        <f>VLOOKUP($AT53,[1]Scn3!Scn3_Q4_LR,MATCH(AV$6,[1]!Scn_CH,0),0)</f>
        <v>-6.4999999999999982</v>
      </c>
      <c r="AW53" s="181">
        <f>VLOOKUP($AT53,[1]Scn3!Scn3_Q4_LR,MATCH(AW$6,[1]!Scn_CH,0),0)</f>
        <v>0</v>
      </c>
      <c r="AX53" s="182">
        <f>VLOOKUP($AT53,[1]Scn3!Scn3_Q4_LR,MATCH(AX$6,[1]!Scn_CH,0),0)</f>
        <v>-3.9999999999999991</v>
      </c>
      <c r="AZ53" s="241" t="s">
        <v>68</v>
      </c>
      <c r="BA53" s="242"/>
      <c r="BB53" s="242"/>
      <c r="BC53" s="242"/>
      <c r="BD53" s="243"/>
      <c r="BF53" s="241" t="s">
        <v>68</v>
      </c>
      <c r="BG53" s="242"/>
      <c r="BH53" s="242"/>
      <c r="BI53" s="242"/>
      <c r="BJ53" s="243"/>
    </row>
    <row r="54" spans="4:62" x14ac:dyDescent="0.2">
      <c r="D54" s="131" t="s">
        <v>444</v>
      </c>
      <c r="E54" s="181">
        <f ca="1">IF(K54*Q54*E$112&lt;'Summary Results'!M$2,'Summary Results'!M$2/E$112,K54*Q54)</f>
        <v>-1.4999999999999996</v>
      </c>
      <c r="F54" s="181">
        <f ca="1">IF(L54*R54*F$112&lt;'Summary Results'!N$2,'Summary Results'!N$2/F$112,L54*R54)</f>
        <v>-6.4999999999999982</v>
      </c>
      <c r="G54" s="181">
        <f ca="1">IF(M54*S54*G$112&lt;'Summary Results'!O$2,'Summary Results'!O$2/G$112,M54*S54)</f>
        <v>0</v>
      </c>
      <c r="H54" s="182">
        <f ca="1">IF(N54*T54*H$112&lt;'Summary Results'!P$2,'Summary Results'!P$2/H$112,N54*T54)</f>
        <v>-3.9999999999999991</v>
      </c>
      <c r="I54" s="42"/>
      <c r="J54" s="177" t="s">
        <v>444</v>
      </c>
      <c r="K54" s="178">
        <f t="shared" ca="1" si="3"/>
        <v>1</v>
      </c>
      <c r="L54" s="178">
        <f t="shared" ca="1" si="0"/>
        <v>1</v>
      </c>
      <c r="M54" s="178">
        <f t="shared" ca="1" si="1"/>
        <v>1</v>
      </c>
      <c r="N54" s="179">
        <f t="shared" ca="1" si="2"/>
        <v>1</v>
      </c>
      <c r="O54" s="42"/>
      <c r="P54" s="180" t="s">
        <v>444</v>
      </c>
      <c r="Q54" s="181">
        <f ca="1"/>
        <v>-1.4999999999999996</v>
      </c>
      <c r="R54" s="181">
        <f ca="1"/>
        <v>-6.4999999999999982</v>
      </c>
      <c r="S54" s="181">
        <f ca="1"/>
        <v>0</v>
      </c>
      <c r="T54" s="182">
        <f ca="1"/>
        <v>-3.9999999999999991</v>
      </c>
      <c r="U54" s="42"/>
      <c r="V54" s="177" t="s">
        <v>444</v>
      </c>
      <c r="W54" s="183">
        <v>-15</v>
      </c>
      <c r="X54" s="184"/>
      <c r="Y54" s="184"/>
      <c r="Z54" s="185"/>
      <c r="AA54" s="42"/>
      <c r="AB54" s="180" t="s">
        <v>444</v>
      </c>
      <c r="AC54" s="181">
        <v>-15</v>
      </c>
      <c r="AD54" s="186"/>
      <c r="AE54" s="186"/>
      <c r="AF54" s="187"/>
      <c r="AG54" s="42"/>
      <c r="AH54" s="177" t="s">
        <v>444</v>
      </c>
      <c r="AI54" s="183">
        <v>-15</v>
      </c>
      <c r="AJ54" s="184"/>
      <c r="AK54" s="184"/>
      <c r="AL54" s="185">
        <v>-40</v>
      </c>
      <c r="AM54" s="42"/>
      <c r="AN54" s="180" t="s">
        <v>444</v>
      </c>
      <c r="AO54" s="181">
        <v>-15</v>
      </c>
      <c r="AP54" s="181">
        <v>-65</v>
      </c>
      <c r="AQ54" s="181"/>
      <c r="AR54" s="182">
        <v>-40</v>
      </c>
      <c r="AT54" s="180" t="s">
        <v>444</v>
      </c>
      <c r="AU54" s="181">
        <f>VLOOKUP($AT54,[1]Scn3!Scn3_Q4_LR,MATCH(AU$6,[1]!Scn_CH,0),0)</f>
        <v>-1.4999999999999996</v>
      </c>
      <c r="AV54" s="181">
        <f>VLOOKUP($AT54,[1]Scn3!Scn3_Q4_LR,MATCH(AV$6,[1]!Scn_CH,0),0)</f>
        <v>-6.4999999999999982</v>
      </c>
      <c r="AW54" s="181">
        <f>VLOOKUP($AT54,[1]Scn3!Scn3_Q4_LR,MATCH(AW$6,[1]!Scn_CH,0),0)</f>
        <v>0</v>
      </c>
      <c r="AX54" s="182">
        <f>VLOOKUP($AT54,[1]Scn3!Scn3_Q4_LR,MATCH(AX$6,[1]!Scn_CH,0),0)</f>
        <v>-3.9999999999999991</v>
      </c>
      <c r="AZ54" s="241" t="s">
        <v>444</v>
      </c>
      <c r="BA54" s="242"/>
      <c r="BB54" s="242"/>
      <c r="BC54" s="242"/>
      <c r="BD54" s="243"/>
      <c r="BF54" s="241" t="s">
        <v>444</v>
      </c>
      <c r="BG54" s="242"/>
      <c r="BH54" s="242"/>
      <c r="BI54" s="242"/>
      <c r="BJ54" s="243"/>
    </row>
    <row r="55" spans="4:62" x14ac:dyDescent="0.2">
      <c r="D55" s="131" t="s">
        <v>445</v>
      </c>
      <c r="E55" s="181">
        <f ca="1">IF(K55*Q55*E$112&lt;'Summary Results'!M$2,'Summary Results'!M$2/E$112,K55*Q55)</f>
        <v>-7.4999999999999982</v>
      </c>
      <c r="F55" s="181">
        <f ca="1">IF(L55*R55*F$112&lt;'Summary Results'!N$2,'Summary Results'!N$2/F$112,L55*R55)</f>
        <v>-7.4999999999999982</v>
      </c>
      <c r="G55" s="181">
        <f ca="1">IF(M55*S55*G$112&lt;'Summary Results'!O$2,'Summary Results'!O$2/G$112,M55*S55)</f>
        <v>0</v>
      </c>
      <c r="H55" s="182">
        <f ca="1">IF(N55*T55*H$112&lt;'Summary Results'!P$2,'Summary Results'!P$2/H$112,N55*T55)</f>
        <v>-7.4999999999999982</v>
      </c>
      <c r="I55" s="42"/>
      <c r="J55" s="177" t="s">
        <v>445</v>
      </c>
      <c r="K55" s="178">
        <f t="shared" ca="1" si="3"/>
        <v>1</v>
      </c>
      <c r="L55" s="178">
        <f t="shared" ca="1" si="0"/>
        <v>1</v>
      </c>
      <c r="M55" s="178">
        <f t="shared" ca="1" si="1"/>
        <v>1</v>
      </c>
      <c r="N55" s="179">
        <f t="shared" ca="1" si="2"/>
        <v>1</v>
      </c>
      <c r="O55" s="42"/>
      <c r="P55" s="180" t="s">
        <v>445</v>
      </c>
      <c r="Q55" s="181">
        <f ca="1"/>
        <v>-7.4999999999999982</v>
      </c>
      <c r="R55" s="181">
        <f ca="1"/>
        <v>-7.4999999999999982</v>
      </c>
      <c r="S55" s="181">
        <f ca="1"/>
        <v>0</v>
      </c>
      <c r="T55" s="182">
        <f ca="1"/>
        <v>-7.4999999999999982</v>
      </c>
      <c r="U55" s="42"/>
      <c r="V55" s="177" t="s">
        <v>445</v>
      </c>
      <c r="W55" s="183">
        <v>-75</v>
      </c>
      <c r="X55" s="184"/>
      <c r="Y55" s="184"/>
      <c r="Z55" s="185"/>
      <c r="AA55" s="42"/>
      <c r="AB55" s="180" t="s">
        <v>445</v>
      </c>
      <c r="AC55" s="181">
        <v>-75</v>
      </c>
      <c r="AD55" s="186"/>
      <c r="AE55" s="186"/>
      <c r="AF55" s="187"/>
      <c r="AG55" s="42"/>
      <c r="AH55" s="177" t="s">
        <v>445</v>
      </c>
      <c r="AI55" s="183">
        <v>-75</v>
      </c>
      <c r="AJ55" s="184"/>
      <c r="AK55" s="184"/>
      <c r="AL55" s="185">
        <v>-75</v>
      </c>
      <c r="AM55" s="42"/>
      <c r="AN55" s="180" t="s">
        <v>445</v>
      </c>
      <c r="AO55" s="181">
        <v>-75</v>
      </c>
      <c r="AP55" s="181">
        <v>-75</v>
      </c>
      <c r="AQ55" s="181"/>
      <c r="AR55" s="182">
        <v>-75</v>
      </c>
      <c r="AT55" s="180" t="s">
        <v>445</v>
      </c>
      <c r="AU55" s="181">
        <f>VLOOKUP($AT55,[1]Scn3!Scn3_Q4_LR,MATCH(AU$6,[1]!Scn_CH,0),0)</f>
        <v>-7.4999999999999982</v>
      </c>
      <c r="AV55" s="181">
        <f>VLOOKUP($AT55,[1]Scn3!Scn3_Q4_LR,MATCH(AV$6,[1]!Scn_CH,0),0)</f>
        <v>-7.4999999999999982</v>
      </c>
      <c r="AW55" s="181">
        <f>VLOOKUP($AT55,[1]Scn3!Scn3_Q4_LR,MATCH(AW$6,[1]!Scn_CH,0),0)</f>
        <v>0</v>
      </c>
      <c r="AX55" s="182">
        <f>VLOOKUP($AT55,[1]Scn3!Scn3_Q4_LR,MATCH(AX$6,[1]!Scn_CH,0),0)</f>
        <v>-7.4999999999999982</v>
      </c>
      <c r="AZ55" s="241" t="s">
        <v>445</v>
      </c>
      <c r="BA55" s="242"/>
      <c r="BB55" s="242"/>
      <c r="BC55" s="242"/>
      <c r="BD55" s="243"/>
      <c r="BF55" s="241" t="s">
        <v>445</v>
      </c>
      <c r="BG55" s="242"/>
      <c r="BH55" s="242"/>
      <c r="BI55" s="242"/>
      <c r="BJ55" s="243"/>
    </row>
    <row r="56" spans="4:62" x14ac:dyDescent="0.2">
      <c r="D56" s="131" t="s">
        <v>446</v>
      </c>
      <c r="E56" s="181">
        <f ca="1">IF(K56*Q56*E$112&lt;'Summary Results'!M$2,'Summary Results'!M$2/E$112,K56*Q56)</f>
        <v>-30</v>
      </c>
      <c r="F56" s="181">
        <f ca="1">IF(L56*R56*F$112&lt;'Summary Results'!N$2,'Summary Results'!N$2/F$112,L56*R56)</f>
        <v>-7.4999999999999982</v>
      </c>
      <c r="G56" s="181">
        <f ca="1">IF(M56*S56*G$112&lt;'Summary Results'!O$2,'Summary Results'!O$2/G$112,M56*S56)</f>
        <v>0</v>
      </c>
      <c r="H56" s="182">
        <f ca="1">IF(N56*T56*H$112&lt;'Summary Results'!P$2,'Summary Results'!P$2/H$112,N56*T56)</f>
        <v>-7.4999999999999982</v>
      </c>
      <c r="I56" s="42"/>
      <c r="J56" s="177" t="s">
        <v>446</v>
      </c>
      <c r="K56" s="178">
        <f t="shared" ca="1" si="3"/>
        <v>1</v>
      </c>
      <c r="L56" s="178">
        <f t="shared" ca="1" si="0"/>
        <v>1</v>
      </c>
      <c r="M56" s="178">
        <f t="shared" ca="1" si="1"/>
        <v>1</v>
      </c>
      <c r="N56" s="179">
        <f t="shared" ca="1" si="2"/>
        <v>1</v>
      </c>
      <c r="O56" s="42"/>
      <c r="P56" s="180" t="s">
        <v>446</v>
      </c>
      <c r="Q56" s="181">
        <f ca="1"/>
        <v>-30</v>
      </c>
      <c r="R56" s="181">
        <f ca="1"/>
        <v>-7.4999999999999982</v>
      </c>
      <c r="S56" s="181">
        <f ca="1"/>
        <v>0</v>
      </c>
      <c r="T56" s="182">
        <f ca="1"/>
        <v>-7.4999999999999982</v>
      </c>
      <c r="U56" s="42"/>
      <c r="V56" s="177" t="s">
        <v>446</v>
      </c>
      <c r="W56" s="183"/>
      <c r="X56" s="184"/>
      <c r="Y56" s="184"/>
      <c r="Z56" s="185">
        <v>-75</v>
      </c>
      <c r="AA56" s="42"/>
      <c r="AB56" s="180" t="s">
        <v>446</v>
      </c>
      <c r="AC56" s="181">
        <v>-75</v>
      </c>
      <c r="AD56" s="186"/>
      <c r="AE56" s="186"/>
      <c r="AF56" s="187">
        <v>-75</v>
      </c>
      <c r="AG56" s="42"/>
      <c r="AH56" s="177" t="s">
        <v>446</v>
      </c>
      <c r="AI56" s="183">
        <v>-75</v>
      </c>
      <c r="AJ56" s="184"/>
      <c r="AK56" s="184"/>
      <c r="AL56" s="185">
        <v>-75</v>
      </c>
      <c r="AM56" s="42"/>
      <c r="AN56" s="180" t="s">
        <v>446</v>
      </c>
      <c r="AO56" s="181">
        <v>-75</v>
      </c>
      <c r="AP56" s="181">
        <v>-75</v>
      </c>
      <c r="AQ56" s="181"/>
      <c r="AR56" s="182">
        <v>-75</v>
      </c>
      <c r="AT56" s="180" t="s">
        <v>446</v>
      </c>
      <c r="AU56" s="181">
        <f>VLOOKUP($AT56,[1]Scn3!Scn3_Q4_LR,MATCH(AU$6,[1]!Scn_CH,0),0)</f>
        <v>-30</v>
      </c>
      <c r="AV56" s="181">
        <f>VLOOKUP($AT56,[1]Scn3!Scn3_Q4_LR,MATCH(AV$6,[1]!Scn_CH,0),0)</f>
        <v>-7.4999999999999982</v>
      </c>
      <c r="AW56" s="181">
        <f>VLOOKUP($AT56,[1]Scn3!Scn3_Q4_LR,MATCH(AW$6,[1]!Scn_CH,0),0)</f>
        <v>0</v>
      </c>
      <c r="AX56" s="182">
        <f>VLOOKUP($AT56,[1]Scn3!Scn3_Q4_LR,MATCH(AX$6,[1]!Scn_CH,0),0)</f>
        <v>-7.4999999999999982</v>
      </c>
      <c r="AZ56" s="241" t="s">
        <v>446</v>
      </c>
      <c r="BA56" s="242"/>
      <c r="BB56" s="242"/>
      <c r="BC56" s="242"/>
      <c r="BD56" s="243"/>
      <c r="BF56" s="241" t="s">
        <v>446</v>
      </c>
      <c r="BG56" s="242"/>
      <c r="BH56" s="242"/>
      <c r="BI56" s="242"/>
      <c r="BJ56" s="243"/>
    </row>
    <row r="57" spans="4:62" x14ac:dyDescent="0.2">
      <c r="D57" s="131" t="s">
        <v>447</v>
      </c>
      <c r="E57" s="181">
        <f ca="1">IF(K57*Q57*E$112&lt;'Summary Results'!M$2,'Summary Results'!M$2/E$112,K57*Q57)</f>
        <v>-7.4999999999999982</v>
      </c>
      <c r="F57" s="181">
        <f ca="1">IF(L57*R57*F$112&lt;'Summary Results'!N$2,'Summary Results'!N$2/F$112,L57*R57)</f>
        <v>-7.4999999999999982</v>
      </c>
      <c r="G57" s="181">
        <f ca="1">IF(M57*S57*G$112&lt;'Summary Results'!O$2,'Summary Results'!O$2/G$112,M57*S57)</f>
        <v>0</v>
      </c>
      <c r="H57" s="182">
        <f ca="1">IF(N57*T57*H$112&lt;'Summary Results'!P$2,'Summary Results'!P$2/H$112,N57*T57)</f>
        <v>-7.4999999999999982</v>
      </c>
      <c r="I57" s="42"/>
      <c r="J57" s="177" t="s">
        <v>447</v>
      </c>
      <c r="K57" s="178">
        <f t="shared" ca="1" si="3"/>
        <v>1</v>
      </c>
      <c r="L57" s="178">
        <f t="shared" ca="1" si="0"/>
        <v>1</v>
      </c>
      <c r="M57" s="178">
        <f t="shared" ca="1" si="1"/>
        <v>1</v>
      </c>
      <c r="N57" s="179">
        <f t="shared" ca="1" si="2"/>
        <v>1</v>
      </c>
      <c r="O57" s="42"/>
      <c r="P57" s="180" t="s">
        <v>447</v>
      </c>
      <c r="Q57" s="181">
        <f ca="1"/>
        <v>-7.4999999999999982</v>
      </c>
      <c r="R57" s="181">
        <f ca="1"/>
        <v>-7.4999999999999982</v>
      </c>
      <c r="S57" s="181">
        <f ca="1"/>
        <v>0</v>
      </c>
      <c r="T57" s="182">
        <f ca="1"/>
        <v>-7.4999999999999982</v>
      </c>
      <c r="U57" s="42"/>
      <c r="V57" s="177" t="s">
        <v>447</v>
      </c>
      <c r="W57" s="183">
        <v>-75</v>
      </c>
      <c r="X57" s="184"/>
      <c r="Y57" s="184"/>
      <c r="Z57" s="185">
        <v>-75</v>
      </c>
      <c r="AA57" s="42"/>
      <c r="AB57" s="180" t="s">
        <v>447</v>
      </c>
      <c r="AC57" s="181">
        <v>-75</v>
      </c>
      <c r="AD57" s="186"/>
      <c r="AE57" s="186"/>
      <c r="AF57" s="187">
        <v>-75</v>
      </c>
      <c r="AG57" s="42"/>
      <c r="AH57" s="177" t="s">
        <v>447</v>
      </c>
      <c r="AI57" s="183">
        <v>-75</v>
      </c>
      <c r="AJ57" s="184"/>
      <c r="AK57" s="184"/>
      <c r="AL57" s="185">
        <v>-75</v>
      </c>
      <c r="AM57" s="42"/>
      <c r="AN57" s="180" t="s">
        <v>447</v>
      </c>
      <c r="AO57" s="181">
        <v>-75</v>
      </c>
      <c r="AP57" s="181">
        <v>-75</v>
      </c>
      <c r="AQ57" s="181"/>
      <c r="AR57" s="182">
        <v>-75</v>
      </c>
      <c r="AT57" s="180" t="s">
        <v>447</v>
      </c>
      <c r="AU57" s="181">
        <f>VLOOKUP($AT57,[1]Scn3!Scn3_Q4_LR,MATCH(AU$6,[1]!Scn_CH,0),0)</f>
        <v>-7.4999999999999982</v>
      </c>
      <c r="AV57" s="181">
        <f>VLOOKUP($AT57,[1]Scn3!Scn3_Q4_LR,MATCH(AV$6,[1]!Scn_CH,0),0)</f>
        <v>-7.4999999999999982</v>
      </c>
      <c r="AW57" s="181">
        <f>VLOOKUP($AT57,[1]Scn3!Scn3_Q4_LR,MATCH(AW$6,[1]!Scn_CH,0),0)</f>
        <v>0</v>
      </c>
      <c r="AX57" s="182">
        <f>VLOOKUP($AT57,[1]Scn3!Scn3_Q4_LR,MATCH(AX$6,[1]!Scn_CH,0),0)</f>
        <v>-7.4999999999999982</v>
      </c>
      <c r="AZ57" s="241" t="s">
        <v>447</v>
      </c>
      <c r="BA57" s="242"/>
      <c r="BB57" s="242"/>
      <c r="BC57" s="242"/>
      <c r="BD57" s="243"/>
      <c r="BF57" s="241" t="s">
        <v>447</v>
      </c>
      <c r="BG57" s="242"/>
      <c r="BH57" s="242"/>
      <c r="BI57" s="242"/>
      <c r="BJ57" s="243"/>
    </row>
    <row r="58" spans="4:62" x14ac:dyDescent="0.2">
      <c r="D58" s="131" t="s">
        <v>448</v>
      </c>
      <c r="E58" s="181">
        <f ca="1">IF(K58*Q58*E$112&lt;'Summary Results'!M$2,'Summary Results'!M$2/E$112,K58*Q58)</f>
        <v>-30</v>
      </c>
      <c r="F58" s="181">
        <f ca="1">IF(L58*R58*F$112&lt;'Summary Results'!N$2,'Summary Results'!N$2/F$112,L58*R58)</f>
        <v>-7.4999999999999982</v>
      </c>
      <c r="G58" s="181">
        <f ca="1">IF(M58*S58*G$112&lt;'Summary Results'!O$2,'Summary Results'!O$2/G$112,M58*S58)</f>
        <v>0</v>
      </c>
      <c r="H58" s="182">
        <f ca="1">IF(N58*T58*H$112&lt;'Summary Results'!P$2,'Summary Results'!P$2/H$112,N58*T58)</f>
        <v>-7.4999999999999982</v>
      </c>
      <c r="I58" s="42"/>
      <c r="J58" s="177" t="s">
        <v>448</v>
      </c>
      <c r="K58" s="178">
        <f t="shared" ca="1" si="3"/>
        <v>1</v>
      </c>
      <c r="L58" s="178">
        <f t="shared" ca="1" si="0"/>
        <v>1</v>
      </c>
      <c r="M58" s="178">
        <f t="shared" ca="1" si="1"/>
        <v>1</v>
      </c>
      <c r="N58" s="179">
        <f t="shared" ca="1" si="2"/>
        <v>1</v>
      </c>
      <c r="O58" s="42"/>
      <c r="P58" s="180" t="s">
        <v>448</v>
      </c>
      <c r="Q58" s="181">
        <f ca="1"/>
        <v>-30</v>
      </c>
      <c r="R58" s="181">
        <f ca="1"/>
        <v>-7.4999999999999982</v>
      </c>
      <c r="S58" s="181">
        <f ca="1"/>
        <v>0</v>
      </c>
      <c r="T58" s="182">
        <f ca="1"/>
        <v>-7.4999999999999982</v>
      </c>
      <c r="U58" s="42"/>
      <c r="V58" s="177" t="s">
        <v>448</v>
      </c>
      <c r="W58" s="183"/>
      <c r="X58" s="184"/>
      <c r="Y58" s="184"/>
      <c r="Z58" s="185">
        <v>-75</v>
      </c>
      <c r="AA58" s="42"/>
      <c r="AB58" s="180" t="s">
        <v>448</v>
      </c>
      <c r="AC58" s="181">
        <v>-75</v>
      </c>
      <c r="AD58" s="186"/>
      <c r="AE58" s="186"/>
      <c r="AF58" s="187">
        <v>-75</v>
      </c>
      <c r="AG58" s="42"/>
      <c r="AH58" s="177" t="s">
        <v>448</v>
      </c>
      <c r="AI58" s="183">
        <v>-75</v>
      </c>
      <c r="AJ58" s="184"/>
      <c r="AK58" s="184"/>
      <c r="AL58" s="185">
        <v>-75</v>
      </c>
      <c r="AM58" s="42"/>
      <c r="AN58" s="180" t="s">
        <v>448</v>
      </c>
      <c r="AO58" s="181">
        <v>-75</v>
      </c>
      <c r="AP58" s="181">
        <v>-75</v>
      </c>
      <c r="AQ58" s="181"/>
      <c r="AR58" s="182">
        <v>-75</v>
      </c>
      <c r="AT58" s="180" t="s">
        <v>448</v>
      </c>
      <c r="AU58" s="181">
        <f>VLOOKUP($AT58,[1]Scn3!Scn3_Q4_LR,MATCH(AU$6,[1]!Scn_CH,0),0)</f>
        <v>-30</v>
      </c>
      <c r="AV58" s="181">
        <f>VLOOKUP($AT58,[1]Scn3!Scn3_Q4_LR,MATCH(AV$6,[1]!Scn_CH,0),0)</f>
        <v>-7.4999999999999982</v>
      </c>
      <c r="AW58" s="181">
        <f>VLOOKUP($AT58,[1]Scn3!Scn3_Q4_LR,MATCH(AW$6,[1]!Scn_CH,0),0)</f>
        <v>0</v>
      </c>
      <c r="AX58" s="182">
        <f>VLOOKUP($AT58,[1]Scn3!Scn3_Q4_LR,MATCH(AX$6,[1]!Scn_CH,0),0)</f>
        <v>-7.4999999999999982</v>
      </c>
      <c r="AZ58" s="241" t="s">
        <v>448</v>
      </c>
      <c r="BA58" s="242"/>
      <c r="BB58" s="242"/>
      <c r="BC58" s="242"/>
      <c r="BD58" s="243"/>
      <c r="BF58" s="241" t="s">
        <v>448</v>
      </c>
      <c r="BG58" s="242"/>
      <c r="BH58" s="242"/>
      <c r="BI58" s="242"/>
      <c r="BJ58" s="243"/>
    </row>
    <row r="59" spans="4:62" x14ac:dyDescent="0.2">
      <c r="D59" s="131" t="s">
        <v>449</v>
      </c>
      <c r="E59" s="181">
        <f ca="1">IF(K59*Q59*E$112&lt;'Summary Results'!M$2,'Summary Results'!M$2/E$112,K59*Q59)</f>
        <v>-30</v>
      </c>
      <c r="F59" s="181">
        <f ca="1">IF(L59*R59*F$112&lt;'Summary Results'!N$2,'Summary Results'!N$2/F$112,L59*R59)</f>
        <v>-7.4999999999999982</v>
      </c>
      <c r="G59" s="181">
        <f ca="1">IF(M59*S59*G$112&lt;'Summary Results'!O$2,'Summary Results'!O$2/G$112,M59*S59)</f>
        <v>0</v>
      </c>
      <c r="H59" s="182">
        <f ca="1">IF(N59*T59*H$112&lt;'Summary Results'!P$2,'Summary Results'!P$2/H$112,N59*T59)</f>
        <v>-7.4999999999999982</v>
      </c>
      <c r="I59" s="42"/>
      <c r="J59" s="177" t="s">
        <v>449</v>
      </c>
      <c r="K59" s="178">
        <f t="shared" ca="1" si="3"/>
        <v>1</v>
      </c>
      <c r="L59" s="178">
        <f t="shared" ca="1" si="0"/>
        <v>1</v>
      </c>
      <c r="M59" s="178">
        <f t="shared" ca="1" si="1"/>
        <v>1</v>
      </c>
      <c r="N59" s="179">
        <f t="shared" ca="1" si="2"/>
        <v>1</v>
      </c>
      <c r="O59" s="42"/>
      <c r="P59" s="180" t="s">
        <v>449</v>
      </c>
      <c r="Q59" s="181">
        <f ca="1"/>
        <v>-30</v>
      </c>
      <c r="R59" s="181">
        <f ca="1"/>
        <v>-7.4999999999999982</v>
      </c>
      <c r="S59" s="181">
        <f ca="1"/>
        <v>0</v>
      </c>
      <c r="T59" s="182">
        <f ca="1"/>
        <v>-7.4999999999999982</v>
      </c>
      <c r="U59" s="42"/>
      <c r="V59" s="177" t="s">
        <v>449</v>
      </c>
      <c r="W59" s="183"/>
      <c r="X59" s="184"/>
      <c r="Y59" s="184"/>
      <c r="Z59" s="185">
        <v>-75</v>
      </c>
      <c r="AA59" s="42"/>
      <c r="AB59" s="180" t="s">
        <v>449</v>
      </c>
      <c r="AC59" s="181">
        <v>-75</v>
      </c>
      <c r="AD59" s="186"/>
      <c r="AE59" s="186"/>
      <c r="AF59" s="187">
        <v>-75</v>
      </c>
      <c r="AG59" s="42"/>
      <c r="AH59" s="177" t="s">
        <v>449</v>
      </c>
      <c r="AI59" s="183">
        <v>-75</v>
      </c>
      <c r="AJ59" s="184"/>
      <c r="AK59" s="184"/>
      <c r="AL59" s="185">
        <v>-75</v>
      </c>
      <c r="AM59" s="42"/>
      <c r="AN59" s="180" t="s">
        <v>449</v>
      </c>
      <c r="AO59" s="181">
        <v>-75</v>
      </c>
      <c r="AP59" s="181">
        <v>-75</v>
      </c>
      <c r="AQ59" s="181"/>
      <c r="AR59" s="182">
        <v>-75</v>
      </c>
      <c r="AT59" s="180" t="s">
        <v>449</v>
      </c>
      <c r="AU59" s="181">
        <f>VLOOKUP($AT59,[1]Scn3!Scn3_Q4_LR,MATCH(AU$6,[1]!Scn_CH,0),0)</f>
        <v>-30</v>
      </c>
      <c r="AV59" s="181">
        <f>VLOOKUP($AT59,[1]Scn3!Scn3_Q4_LR,MATCH(AV$6,[1]!Scn_CH,0),0)</f>
        <v>-7.4999999999999982</v>
      </c>
      <c r="AW59" s="181">
        <f>VLOOKUP($AT59,[1]Scn3!Scn3_Q4_LR,MATCH(AW$6,[1]!Scn_CH,0),0)</f>
        <v>0</v>
      </c>
      <c r="AX59" s="182">
        <f>VLOOKUP($AT59,[1]Scn3!Scn3_Q4_LR,MATCH(AX$6,[1]!Scn_CH,0),0)</f>
        <v>-7.4999999999999982</v>
      </c>
      <c r="AZ59" s="241" t="s">
        <v>449</v>
      </c>
      <c r="BA59" s="242"/>
      <c r="BB59" s="242"/>
      <c r="BC59" s="242"/>
      <c r="BD59" s="243"/>
      <c r="BF59" s="241" t="s">
        <v>449</v>
      </c>
      <c r="BG59" s="242"/>
      <c r="BH59" s="242"/>
      <c r="BI59" s="242"/>
      <c r="BJ59" s="243"/>
    </row>
    <row r="60" spans="4:62" x14ac:dyDescent="0.2">
      <c r="D60" s="131" t="s">
        <v>72</v>
      </c>
      <c r="E60" s="181">
        <f ca="1">IF(K60*Q60*E$112&lt;'Summary Results'!M$2,'Summary Results'!M$2/E$112,K60*Q60)</f>
        <v>-7.4999999999999982</v>
      </c>
      <c r="F60" s="181">
        <f ca="1">IF(L60*R60*F$112&lt;'Summary Results'!N$2,'Summary Results'!N$2/F$112,L60*R60)</f>
        <v>-7.4999999999999982</v>
      </c>
      <c r="G60" s="181">
        <f ca="1">IF(M60*S60*G$112&lt;'Summary Results'!O$2,'Summary Results'!O$2/G$112,M60*S60)</f>
        <v>0</v>
      </c>
      <c r="H60" s="182">
        <f ca="1">IF(N60*T60*H$112&lt;'Summary Results'!P$2,'Summary Results'!P$2/H$112,N60*T60)</f>
        <v>-7.4999999999999982</v>
      </c>
      <c r="I60" s="42"/>
      <c r="J60" s="177" t="s">
        <v>72</v>
      </c>
      <c r="K60" s="178">
        <f t="shared" ca="1" si="3"/>
        <v>1</v>
      </c>
      <c r="L60" s="178">
        <f t="shared" ca="1" si="0"/>
        <v>1</v>
      </c>
      <c r="M60" s="178">
        <f t="shared" ca="1" si="1"/>
        <v>1</v>
      </c>
      <c r="N60" s="179">
        <f t="shared" ca="1" si="2"/>
        <v>1</v>
      </c>
      <c r="O60" s="42"/>
      <c r="P60" s="180" t="s">
        <v>72</v>
      </c>
      <c r="Q60" s="181">
        <f ca="1"/>
        <v>-7.4999999999999982</v>
      </c>
      <c r="R60" s="181">
        <f ca="1"/>
        <v>-7.4999999999999982</v>
      </c>
      <c r="S60" s="181">
        <f ca="1"/>
        <v>0</v>
      </c>
      <c r="T60" s="182">
        <f ca="1"/>
        <v>-7.4999999999999982</v>
      </c>
      <c r="U60" s="42"/>
      <c r="V60" s="177" t="s">
        <v>72</v>
      </c>
      <c r="W60" s="183">
        <v>-75</v>
      </c>
      <c r="X60" s="184"/>
      <c r="Y60" s="184"/>
      <c r="Z60" s="185"/>
      <c r="AA60" s="42"/>
      <c r="AB60" s="180" t="s">
        <v>72</v>
      </c>
      <c r="AC60" s="181">
        <v>-75</v>
      </c>
      <c r="AD60" s="186"/>
      <c r="AE60" s="186"/>
      <c r="AF60" s="187"/>
      <c r="AG60" s="42"/>
      <c r="AH60" s="177" t="s">
        <v>72</v>
      </c>
      <c r="AI60" s="183">
        <v>-75</v>
      </c>
      <c r="AJ60" s="184"/>
      <c r="AK60" s="184"/>
      <c r="AL60" s="185">
        <v>-75</v>
      </c>
      <c r="AM60" s="42"/>
      <c r="AN60" s="180" t="s">
        <v>72</v>
      </c>
      <c r="AO60" s="181">
        <v>-75</v>
      </c>
      <c r="AP60" s="181">
        <v>-75</v>
      </c>
      <c r="AQ60" s="181"/>
      <c r="AR60" s="182">
        <v>-75</v>
      </c>
      <c r="AT60" s="180" t="s">
        <v>72</v>
      </c>
      <c r="AU60" s="181">
        <f>VLOOKUP($AT60,[1]Scn3!Scn3_Q4_LR,MATCH(AU$6,[1]!Scn_CH,0),0)</f>
        <v>-7.4999999999999982</v>
      </c>
      <c r="AV60" s="181">
        <f>VLOOKUP($AT60,[1]Scn3!Scn3_Q4_LR,MATCH(AV$6,[1]!Scn_CH,0),0)</f>
        <v>-7.4999999999999982</v>
      </c>
      <c r="AW60" s="181">
        <f>VLOOKUP($AT60,[1]Scn3!Scn3_Q4_LR,MATCH(AW$6,[1]!Scn_CH,0),0)</f>
        <v>0</v>
      </c>
      <c r="AX60" s="182">
        <f>VLOOKUP($AT60,[1]Scn3!Scn3_Q4_LR,MATCH(AX$6,[1]!Scn_CH,0),0)</f>
        <v>-7.4999999999999982</v>
      </c>
      <c r="AZ60" s="241" t="s">
        <v>72</v>
      </c>
      <c r="BA60" s="242"/>
      <c r="BB60" s="242"/>
      <c r="BC60" s="242"/>
      <c r="BD60" s="243"/>
      <c r="BF60" s="241" t="s">
        <v>72</v>
      </c>
      <c r="BG60" s="242"/>
      <c r="BH60" s="242"/>
      <c r="BI60" s="242"/>
      <c r="BJ60" s="243"/>
    </row>
    <row r="61" spans="4:62" x14ac:dyDescent="0.2">
      <c r="D61" s="131" t="s">
        <v>450</v>
      </c>
      <c r="E61" s="181">
        <f ca="1">IF(K61*Q61*E$112&lt;'Summary Results'!M$2,'Summary Results'!M$2/E$112,K61*Q61)</f>
        <v>-30</v>
      </c>
      <c r="F61" s="181">
        <f ca="1">IF(L61*R61*F$112&lt;'Summary Results'!N$2,'Summary Results'!N$2/F$112,L61*R61)</f>
        <v>-7.4999999999999982</v>
      </c>
      <c r="G61" s="181">
        <f ca="1">IF(M61*S61*G$112&lt;'Summary Results'!O$2,'Summary Results'!O$2/G$112,M61*S61)</f>
        <v>0</v>
      </c>
      <c r="H61" s="182">
        <f ca="1">IF(N61*T61*H$112&lt;'Summary Results'!P$2,'Summary Results'!P$2/H$112,N61*T61)</f>
        <v>-7.4999999999999982</v>
      </c>
      <c r="I61" s="42"/>
      <c r="J61" s="177" t="s">
        <v>450</v>
      </c>
      <c r="K61" s="178">
        <f t="shared" ca="1" si="3"/>
        <v>1</v>
      </c>
      <c r="L61" s="178">
        <f t="shared" ca="1" si="0"/>
        <v>1</v>
      </c>
      <c r="M61" s="178">
        <f t="shared" ca="1" si="1"/>
        <v>1</v>
      </c>
      <c r="N61" s="179">
        <f t="shared" ca="1" si="2"/>
        <v>1</v>
      </c>
      <c r="O61" s="42"/>
      <c r="P61" s="180" t="s">
        <v>450</v>
      </c>
      <c r="Q61" s="181">
        <f ca="1"/>
        <v>-30</v>
      </c>
      <c r="R61" s="181">
        <f ca="1"/>
        <v>-7.4999999999999982</v>
      </c>
      <c r="S61" s="181">
        <f ca="1"/>
        <v>0</v>
      </c>
      <c r="T61" s="182">
        <f ca="1"/>
        <v>-7.4999999999999982</v>
      </c>
      <c r="U61" s="42"/>
      <c r="V61" s="177" t="s">
        <v>450</v>
      </c>
      <c r="W61" s="183"/>
      <c r="X61" s="184"/>
      <c r="Y61" s="184"/>
      <c r="Z61" s="185">
        <v>-75</v>
      </c>
      <c r="AA61" s="42"/>
      <c r="AB61" s="180" t="s">
        <v>450</v>
      </c>
      <c r="AC61" s="181">
        <v>-75</v>
      </c>
      <c r="AD61" s="186"/>
      <c r="AE61" s="186"/>
      <c r="AF61" s="187">
        <v>-75</v>
      </c>
      <c r="AG61" s="42"/>
      <c r="AH61" s="177" t="s">
        <v>450</v>
      </c>
      <c r="AI61" s="183">
        <v>-75</v>
      </c>
      <c r="AJ61" s="184"/>
      <c r="AK61" s="184"/>
      <c r="AL61" s="185">
        <v>-75</v>
      </c>
      <c r="AM61" s="42"/>
      <c r="AN61" s="180" t="s">
        <v>450</v>
      </c>
      <c r="AO61" s="181">
        <v>-75</v>
      </c>
      <c r="AP61" s="181">
        <v>-75</v>
      </c>
      <c r="AQ61" s="181"/>
      <c r="AR61" s="182">
        <v>-75</v>
      </c>
      <c r="AT61" s="180" t="s">
        <v>450</v>
      </c>
      <c r="AU61" s="181">
        <f>VLOOKUP($AT61,[1]Scn3!Scn3_Q4_LR,MATCH(AU$6,[1]!Scn_CH,0),0)</f>
        <v>-30</v>
      </c>
      <c r="AV61" s="181">
        <f>VLOOKUP($AT61,[1]Scn3!Scn3_Q4_LR,MATCH(AV$6,[1]!Scn_CH,0),0)</f>
        <v>-7.4999999999999982</v>
      </c>
      <c r="AW61" s="181">
        <f>VLOOKUP($AT61,[1]Scn3!Scn3_Q4_LR,MATCH(AW$6,[1]!Scn_CH,0),0)</f>
        <v>0</v>
      </c>
      <c r="AX61" s="182">
        <f>VLOOKUP($AT61,[1]Scn3!Scn3_Q4_LR,MATCH(AX$6,[1]!Scn_CH,0),0)</f>
        <v>-7.4999999999999982</v>
      </c>
      <c r="AZ61" s="241" t="s">
        <v>450</v>
      </c>
      <c r="BA61" s="242"/>
      <c r="BB61" s="242"/>
      <c r="BC61" s="242"/>
      <c r="BD61" s="243"/>
      <c r="BF61" s="241" t="s">
        <v>450</v>
      </c>
      <c r="BG61" s="242"/>
      <c r="BH61" s="242"/>
      <c r="BI61" s="242"/>
      <c r="BJ61" s="243"/>
    </row>
    <row r="62" spans="4:62" x14ac:dyDescent="0.2">
      <c r="D62" s="131" t="s">
        <v>73</v>
      </c>
      <c r="E62" s="181">
        <f ca="1">IF(K62*Q62*E$112&lt;'Summary Results'!M$2,'Summary Results'!M$2/E$112,K62*Q62)</f>
        <v>-7.4999999999999982</v>
      </c>
      <c r="F62" s="181">
        <f ca="1">IF(L62*R62*F$112&lt;'Summary Results'!N$2,'Summary Results'!N$2/F$112,L62*R62)</f>
        <v>-7.4999999999999982</v>
      </c>
      <c r="G62" s="181">
        <f ca="1">IF(M62*S62*G$112&lt;'Summary Results'!O$2,'Summary Results'!O$2/G$112,M62*S62)</f>
        <v>0</v>
      </c>
      <c r="H62" s="182">
        <f ca="1">IF(N62*T62*H$112&lt;'Summary Results'!P$2,'Summary Results'!P$2/H$112,N62*T62)</f>
        <v>-7.4999999999999982</v>
      </c>
      <c r="I62" s="42"/>
      <c r="J62" s="177" t="s">
        <v>73</v>
      </c>
      <c r="K62" s="178">
        <f t="shared" ca="1" si="3"/>
        <v>1</v>
      </c>
      <c r="L62" s="178">
        <f t="shared" ca="1" si="0"/>
        <v>1</v>
      </c>
      <c r="M62" s="178">
        <f t="shared" ca="1" si="1"/>
        <v>1</v>
      </c>
      <c r="N62" s="179">
        <f t="shared" ca="1" si="2"/>
        <v>1</v>
      </c>
      <c r="O62" s="42"/>
      <c r="P62" s="180" t="s">
        <v>73</v>
      </c>
      <c r="Q62" s="181">
        <f ca="1"/>
        <v>-7.4999999999999982</v>
      </c>
      <c r="R62" s="181">
        <f ca="1"/>
        <v>-7.4999999999999982</v>
      </c>
      <c r="S62" s="181">
        <f ca="1"/>
        <v>0</v>
      </c>
      <c r="T62" s="182">
        <f ca="1"/>
        <v>-7.4999999999999982</v>
      </c>
      <c r="U62" s="42"/>
      <c r="V62" s="177" t="s">
        <v>73</v>
      </c>
      <c r="W62" s="183">
        <v>-75</v>
      </c>
      <c r="X62" s="184"/>
      <c r="Y62" s="184"/>
      <c r="Z62" s="185"/>
      <c r="AA62" s="42"/>
      <c r="AB62" s="180" t="s">
        <v>73</v>
      </c>
      <c r="AC62" s="181">
        <v>-75</v>
      </c>
      <c r="AD62" s="186"/>
      <c r="AE62" s="186"/>
      <c r="AF62" s="187"/>
      <c r="AG62" s="42"/>
      <c r="AH62" s="177" t="s">
        <v>73</v>
      </c>
      <c r="AI62" s="183">
        <v>-75</v>
      </c>
      <c r="AJ62" s="184"/>
      <c r="AK62" s="184"/>
      <c r="AL62" s="185">
        <v>-75</v>
      </c>
      <c r="AM62" s="42"/>
      <c r="AN62" s="180" t="s">
        <v>73</v>
      </c>
      <c r="AO62" s="181">
        <v>-75</v>
      </c>
      <c r="AP62" s="181">
        <v>-75</v>
      </c>
      <c r="AQ62" s="181"/>
      <c r="AR62" s="182">
        <v>-75</v>
      </c>
      <c r="AT62" s="180" t="s">
        <v>73</v>
      </c>
      <c r="AU62" s="181">
        <f>VLOOKUP($AT62,[1]Scn3!Scn3_Q4_LR,MATCH(AU$6,[1]!Scn_CH,0),0)</f>
        <v>-7.4999999999999982</v>
      </c>
      <c r="AV62" s="181">
        <f>VLOOKUP($AT62,[1]Scn3!Scn3_Q4_LR,MATCH(AV$6,[1]!Scn_CH,0),0)</f>
        <v>-7.4999999999999982</v>
      </c>
      <c r="AW62" s="181">
        <f>VLOOKUP($AT62,[1]Scn3!Scn3_Q4_LR,MATCH(AW$6,[1]!Scn_CH,0),0)</f>
        <v>0</v>
      </c>
      <c r="AX62" s="182">
        <f>VLOOKUP($AT62,[1]Scn3!Scn3_Q4_LR,MATCH(AX$6,[1]!Scn_CH,0),0)</f>
        <v>-7.4999999999999982</v>
      </c>
      <c r="AZ62" s="241" t="s">
        <v>73</v>
      </c>
      <c r="BA62" s="242"/>
      <c r="BB62" s="242"/>
      <c r="BC62" s="242"/>
      <c r="BD62" s="243"/>
      <c r="BF62" s="241" t="s">
        <v>73</v>
      </c>
      <c r="BG62" s="242"/>
      <c r="BH62" s="242"/>
      <c r="BI62" s="242"/>
      <c r="BJ62" s="243"/>
    </row>
    <row r="63" spans="4:62" x14ac:dyDescent="0.2">
      <c r="D63" s="131" t="s">
        <v>451</v>
      </c>
      <c r="E63" s="181">
        <f ca="1">IF(K63*Q63*E$112&lt;'Summary Results'!M$2,'Summary Results'!M$2/E$112,K63*Q63)</f>
        <v>-30</v>
      </c>
      <c r="F63" s="181">
        <f ca="1">IF(L63*R63*F$112&lt;'Summary Results'!N$2,'Summary Results'!N$2/F$112,L63*R63)</f>
        <v>-7.4999999999999982</v>
      </c>
      <c r="G63" s="181">
        <f ca="1">IF(M63*S63*G$112&lt;'Summary Results'!O$2,'Summary Results'!O$2/G$112,M63*S63)</f>
        <v>0</v>
      </c>
      <c r="H63" s="182">
        <f ca="1">IF(N63*T63*H$112&lt;'Summary Results'!P$2,'Summary Results'!P$2/H$112,N63*T63)</f>
        <v>-7.4999999999999982</v>
      </c>
      <c r="I63" s="42"/>
      <c r="J63" s="177" t="s">
        <v>451</v>
      </c>
      <c r="K63" s="178">
        <f t="shared" ca="1" si="3"/>
        <v>1</v>
      </c>
      <c r="L63" s="178">
        <f t="shared" ca="1" si="0"/>
        <v>1</v>
      </c>
      <c r="M63" s="178">
        <f t="shared" ca="1" si="1"/>
        <v>1</v>
      </c>
      <c r="N63" s="179">
        <f t="shared" ca="1" si="2"/>
        <v>1</v>
      </c>
      <c r="O63" s="42"/>
      <c r="P63" s="180" t="s">
        <v>451</v>
      </c>
      <c r="Q63" s="181">
        <f ca="1"/>
        <v>-30</v>
      </c>
      <c r="R63" s="181">
        <f ca="1"/>
        <v>-7.4999999999999982</v>
      </c>
      <c r="S63" s="181">
        <f ca="1"/>
        <v>0</v>
      </c>
      <c r="T63" s="182">
        <f ca="1"/>
        <v>-7.4999999999999982</v>
      </c>
      <c r="U63" s="42"/>
      <c r="V63" s="177" t="s">
        <v>451</v>
      </c>
      <c r="W63" s="183"/>
      <c r="X63" s="184"/>
      <c r="Y63" s="184"/>
      <c r="Z63" s="185">
        <v>-75</v>
      </c>
      <c r="AA63" s="42"/>
      <c r="AB63" s="180" t="s">
        <v>451</v>
      </c>
      <c r="AC63" s="181">
        <v>-75</v>
      </c>
      <c r="AD63" s="186"/>
      <c r="AE63" s="186"/>
      <c r="AF63" s="187">
        <v>-75</v>
      </c>
      <c r="AG63" s="42"/>
      <c r="AH63" s="177" t="s">
        <v>451</v>
      </c>
      <c r="AI63" s="183">
        <v>-75</v>
      </c>
      <c r="AJ63" s="184"/>
      <c r="AK63" s="184"/>
      <c r="AL63" s="185">
        <v>-75</v>
      </c>
      <c r="AM63" s="42"/>
      <c r="AN63" s="180" t="s">
        <v>451</v>
      </c>
      <c r="AO63" s="181">
        <v>-75</v>
      </c>
      <c r="AP63" s="181">
        <v>-75</v>
      </c>
      <c r="AQ63" s="181"/>
      <c r="AR63" s="182">
        <v>-75</v>
      </c>
      <c r="AT63" s="180" t="s">
        <v>451</v>
      </c>
      <c r="AU63" s="181">
        <f>VLOOKUP($AT63,[1]Scn3!Scn3_Q4_LR,MATCH(AU$6,[1]!Scn_CH,0),0)</f>
        <v>-30</v>
      </c>
      <c r="AV63" s="181">
        <f>VLOOKUP($AT63,[1]Scn3!Scn3_Q4_LR,MATCH(AV$6,[1]!Scn_CH,0),0)</f>
        <v>-7.4999999999999982</v>
      </c>
      <c r="AW63" s="181">
        <f>VLOOKUP($AT63,[1]Scn3!Scn3_Q4_LR,MATCH(AW$6,[1]!Scn_CH,0),0)</f>
        <v>0</v>
      </c>
      <c r="AX63" s="182">
        <f>VLOOKUP($AT63,[1]Scn3!Scn3_Q4_LR,MATCH(AX$6,[1]!Scn_CH,0),0)</f>
        <v>-7.4999999999999982</v>
      </c>
      <c r="AZ63" s="241" t="s">
        <v>451</v>
      </c>
      <c r="BA63" s="242"/>
      <c r="BB63" s="242"/>
      <c r="BC63" s="242"/>
      <c r="BD63" s="243"/>
      <c r="BF63" s="241" t="s">
        <v>451</v>
      </c>
      <c r="BG63" s="242"/>
      <c r="BH63" s="242"/>
      <c r="BI63" s="242"/>
      <c r="BJ63" s="243"/>
    </row>
    <row r="64" spans="4:62" x14ac:dyDescent="0.2">
      <c r="D64" s="131" t="s">
        <v>452</v>
      </c>
      <c r="E64" s="181">
        <f ca="1">IF(K64*Q64*E$112&lt;'Summary Results'!M$2,'Summary Results'!M$2/E$112,K64*Q64)</f>
        <v>-30</v>
      </c>
      <c r="F64" s="181">
        <f ca="1">IF(L64*R64*F$112&lt;'Summary Results'!N$2,'Summary Results'!N$2/F$112,L64*R64)</f>
        <v>-7.4999999999999982</v>
      </c>
      <c r="G64" s="181">
        <f ca="1">IF(M64*S64*G$112&lt;'Summary Results'!O$2,'Summary Results'!O$2/G$112,M64*S64)</f>
        <v>0</v>
      </c>
      <c r="H64" s="182">
        <f ca="1">IF(N64*T64*H$112&lt;'Summary Results'!P$2,'Summary Results'!P$2/H$112,N64*T64)</f>
        <v>-7.4999999999999982</v>
      </c>
      <c r="I64" s="42"/>
      <c r="J64" s="177" t="s">
        <v>452</v>
      </c>
      <c r="K64" s="178">
        <f t="shared" ca="1" si="3"/>
        <v>1</v>
      </c>
      <c r="L64" s="178">
        <f t="shared" ca="1" si="0"/>
        <v>1</v>
      </c>
      <c r="M64" s="178">
        <f t="shared" ca="1" si="1"/>
        <v>1</v>
      </c>
      <c r="N64" s="179">
        <f t="shared" ca="1" si="2"/>
        <v>1</v>
      </c>
      <c r="O64" s="42"/>
      <c r="P64" s="180" t="s">
        <v>452</v>
      </c>
      <c r="Q64" s="181">
        <f ca="1"/>
        <v>-30</v>
      </c>
      <c r="R64" s="181">
        <f ca="1"/>
        <v>-7.4999999999999982</v>
      </c>
      <c r="S64" s="181">
        <f ca="1"/>
        <v>0</v>
      </c>
      <c r="T64" s="182">
        <f ca="1"/>
        <v>-7.4999999999999982</v>
      </c>
      <c r="U64" s="42"/>
      <c r="V64" s="177" t="s">
        <v>452</v>
      </c>
      <c r="W64" s="183"/>
      <c r="X64" s="184"/>
      <c r="Y64" s="184"/>
      <c r="Z64" s="185">
        <v>-75</v>
      </c>
      <c r="AA64" s="42"/>
      <c r="AB64" s="180" t="s">
        <v>452</v>
      </c>
      <c r="AC64" s="181">
        <v>-75</v>
      </c>
      <c r="AD64" s="186"/>
      <c r="AE64" s="186"/>
      <c r="AF64" s="187">
        <v>-75</v>
      </c>
      <c r="AG64" s="42"/>
      <c r="AH64" s="177" t="s">
        <v>452</v>
      </c>
      <c r="AI64" s="183">
        <v>-75</v>
      </c>
      <c r="AJ64" s="184"/>
      <c r="AK64" s="184"/>
      <c r="AL64" s="185">
        <v>-75</v>
      </c>
      <c r="AM64" s="42"/>
      <c r="AN64" s="180" t="s">
        <v>452</v>
      </c>
      <c r="AO64" s="181">
        <v>-75</v>
      </c>
      <c r="AP64" s="181">
        <v>-75</v>
      </c>
      <c r="AQ64" s="181"/>
      <c r="AR64" s="182">
        <v>-75</v>
      </c>
      <c r="AT64" s="180" t="s">
        <v>452</v>
      </c>
      <c r="AU64" s="181">
        <f>VLOOKUP($AT64,[1]Scn3!Scn3_Q4_LR,MATCH(AU$6,[1]!Scn_CH,0),0)</f>
        <v>-30</v>
      </c>
      <c r="AV64" s="181">
        <f>VLOOKUP($AT64,[1]Scn3!Scn3_Q4_LR,MATCH(AV$6,[1]!Scn_CH,0),0)</f>
        <v>-7.4999999999999982</v>
      </c>
      <c r="AW64" s="181">
        <f>VLOOKUP($AT64,[1]Scn3!Scn3_Q4_LR,MATCH(AW$6,[1]!Scn_CH,0),0)</f>
        <v>0</v>
      </c>
      <c r="AX64" s="182">
        <f>VLOOKUP($AT64,[1]Scn3!Scn3_Q4_LR,MATCH(AX$6,[1]!Scn_CH,0),0)</f>
        <v>-7.4999999999999982</v>
      </c>
      <c r="AZ64" s="241" t="s">
        <v>452</v>
      </c>
      <c r="BA64" s="242"/>
      <c r="BB64" s="242"/>
      <c r="BC64" s="242"/>
      <c r="BD64" s="243"/>
      <c r="BF64" s="241" t="s">
        <v>452</v>
      </c>
      <c r="BG64" s="242"/>
      <c r="BH64" s="242"/>
      <c r="BI64" s="242"/>
      <c r="BJ64" s="243"/>
    </row>
    <row r="65" spans="4:62" x14ac:dyDescent="0.2">
      <c r="D65" s="131" t="s">
        <v>69</v>
      </c>
      <c r="E65" s="181">
        <f ca="1">IF(K65*Q65*E$112&lt;'Summary Results'!M$2,'Summary Results'!M$2/E$112,K65*Q65)</f>
        <v>-30</v>
      </c>
      <c r="F65" s="181">
        <f ca="1">IF(L65*R65*F$112&lt;'Summary Results'!N$2,'Summary Results'!N$2/F$112,L65*R65)</f>
        <v>-7.4999999999999982</v>
      </c>
      <c r="G65" s="181">
        <f ca="1">IF(M65*S65*G$112&lt;'Summary Results'!O$2,'Summary Results'!O$2/G$112,M65*S65)</f>
        <v>0</v>
      </c>
      <c r="H65" s="182">
        <f ca="1">IF(N65*T65*H$112&lt;'Summary Results'!P$2,'Summary Results'!P$2/H$112,N65*T65)</f>
        <v>-7.4999999999999982</v>
      </c>
      <c r="I65" s="42"/>
      <c r="J65" s="177" t="s">
        <v>69</v>
      </c>
      <c r="K65" s="178">
        <f t="shared" ca="1" si="3"/>
        <v>1</v>
      </c>
      <c r="L65" s="178">
        <f t="shared" ca="1" si="0"/>
        <v>1</v>
      </c>
      <c r="M65" s="178">
        <f t="shared" ca="1" si="1"/>
        <v>1</v>
      </c>
      <c r="N65" s="179">
        <f t="shared" ca="1" si="2"/>
        <v>1</v>
      </c>
      <c r="O65" s="42"/>
      <c r="P65" s="180" t="s">
        <v>69</v>
      </c>
      <c r="Q65" s="181">
        <f ca="1"/>
        <v>-30</v>
      </c>
      <c r="R65" s="181">
        <f ca="1"/>
        <v>-7.4999999999999982</v>
      </c>
      <c r="S65" s="181">
        <f ca="1"/>
        <v>0</v>
      </c>
      <c r="T65" s="182">
        <f ca="1"/>
        <v>-7.4999999999999982</v>
      </c>
      <c r="U65" s="42"/>
      <c r="V65" s="177" t="s">
        <v>69</v>
      </c>
      <c r="W65" s="183"/>
      <c r="X65" s="184"/>
      <c r="Y65" s="184"/>
      <c r="Z65" s="185">
        <v>-75</v>
      </c>
      <c r="AA65" s="42"/>
      <c r="AB65" s="180" t="s">
        <v>69</v>
      </c>
      <c r="AC65" s="181">
        <v>-75</v>
      </c>
      <c r="AD65" s="186"/>
      <c r="AE65" s="186"/>
      <c r="AF65" s="187">
        <v>-75</v>
      </c>
      <c r="AG65" s="42"/>
      <c r="AH65" s="177" t="s">
        <v>69</v>
      </c>
      <c r="AI65" s="183">
        <v>-75</v>
      </c>
      <c r="AJ65" s="184"/>
      <c r="AK65" s="184"/>
      <c r="AL65" s="185">
        <v>-75</v>
      </c>
      <c r="AM65" s="42"/>
      <c r="AN65" s="180" t="s">
        <v>69</v>
      </c>
      <c r="AO65" s="181">
        <v>-75</v>
      </c>
      <c r="AP65" s="181">
        <v>-75</v>
      </c>
      <c r="AQ65" s="181"/>
      <c r="AR65" s="182">
        <v>-75</v>
      </c>
      <c r="AT65" s="180" t="s">
        <v>69</v>
      </c>
      <c r="AU65" s="181">
        <f>VLOOKUP($AT65,[1]Scn3!Scn3_Q4_LR,MATCH(AU$6,[1]!Scn_CH,0),0)</f>
        <v>-30</v>
      </c>
      <c r="AV65" s="181">
        <f>VLOOKUP($AT65,[1]Scn3!Scn3_Q4_LR,MATCH(AV$6,[1]!Scn_CH,0),0)</f>
        <v>-7.4999999999999982</v>
      </c>
      <c r="AW65" s="181">
        <f>VLOOKUP($AT65,[1]Scn3!Scn3_Q4_LR,MATCH(AW$6,[1]!Scn_CH,0),0)</f>
        <v>0</v>
      </c>
      <c r="AX65" s="182">
        <f>VLOOKUP($AT65,[1]Scn3!Scn3_Q4_LR,MATCH(AX$6,[1]!Scn_CH,0),0)</f>
        <v>-7.4999999999999982</v>
      </c>
      <c r="AZ65" s="241" t="s">
        <v>69</v>
      </c>
      <c r="BA65" s="242"/>
      <c r="BB65" s="242"/>
      <c r="BC65" s="242"/>
      <c r="BD65" s="243"/>
      <c r="BF65" s="241" t="s">
        <v>69</v>
      </c>
      <c r="BG65" s="242"/>
      <c r="BH65" s="242"/>
      <c r="BI65" s="242"/>
      <c r="BJ65" s="243"/>
    </row>
    <row r="66" spans="4:62" x14ac:dyDescent="0.2">
      <c r="D66" s="131" t="s">
        <v>453</v>
      </c>
      <c r="E66" s="181">
        <f ca="1">IF(K66*Q66*E$112&lt;'Summary Results'!M$2,'Summary Results'!M$2/E$112,K66*Q66)</f>
        <v>-30</v>
      </c>
      <c r="F66" s="181">
        <f ca="1">IF(L66*R66*F$112&lt;'Summary Results'!N$2,'Summary Results'!N$2/F$112,L66*R66)</f>
        <v>-7.4999999999999982</v>
      </c>
      <c r="G66" s="181">
        <f ca="1">IF(M66*S66*G$112&lt;'Summary Results'!O$2,'Summary Results'!O$2/G$112,M66*S66)</f>
        <v>0</v>
      </c>
      <c r="H66" s="182">
        <f ca="1">IF(N66*T66*H$112&lt;'Summary Results'!P$2,'Summary Results'!P$2/H$112,N66*T66)</f>
        <v>-7.4999999999999982</v>
      </c>
      <c r="I66" s="42"/>
      <c r="J66" s="177" t="s">
        <v>453</v>
      </c>
      <c r="K66" s="178">
        <f t="shared" ca="1" si="3"/>
        <v>1</v>
      </c>
      <c r="L66" s="178">
        <f t="shared" ca="1" si="0"/>
        <v>1</v>
      </c>
      <c r="M66" s="178">
        <f t="shared" ca="1" si="1"/>
        <v>1</v>
      </c>
      <c r="N66" s="179">
        <f t="shared" ca="1" si="2"/>
        <v>1</v>
      </c>
      <c r="O66" s="42"/>
      <c r="P66" s="180" t="s">
        <v>453</v>
      </c>
      <c r="Q66" s="181">
        <f ca="1"/>
        <v>-30</v>
      </c>
      <c r="R66" s="181">
        <f ca="1"/>
        <v>-7.4999999999999982</v>
      </c>
      <c r="S66" s="181">
        <f ca="1"/>
        <v>0</v>
      </c>
      <c r="T66" s="182">
        <f ca="1"/>
        <v>-7.4999999999999982</v>
      </c>
      <c r="U66" s="42"/>
      <c r="V66" s="177" t="s">
        <v>453</v>
      </c>
      <c r="W66" s="183"/>
      <c r="X66" s="184"/>
      <c r="Y66" s="184"/>
      <c r="Z66" s="185">
        <v>-75</v>
      </c>
      <c r="AA66" s="42"/>
      <c r="AB66" s="180" t="s">
        <v>453</v>
      </c>
      <c r="AC66" s="181">
        <v>-75</v>
      </c>
      <c r="AD66" s="186"/>
      <c r="AE66" s="186"/>
      <c r="AF66" s="187">
        <v>-75</v>
      </c>
      <c r="AG66" s="42"/>
      <c r="AH66" s="177" t="s">
        <v>453</v>
      </c>
      <c r="AI66" s="183">
        <v>-75</v>
      </c>
      <c r="AJ66" s="184"/>
      <c r="AK66" s="184"/>
      <c r="AL66" s="185">
        <v>-75</v>
      </c>
      <c r="AM66" s="42"/>
      <c r="AN66" s="180" t="s">
        <v>453</v>
      </c>
      <c r="AO66" s="181">
        <v>-75</v>
      </c>
      <c r="AP66" s="181">
        <v>-75</v>
      </c>
      <c r="AQ66" s="181"/>
      <c r="AR66" s="182">
        <v>-75</v>
      </c>
      <c r="AT66" s="180" t="s">
        <v>453</v>
      </c>
      <c r="AU66" s="181">
        <f>VLOOKUP($AT66,[1]Scn3!Scn3_Q4_LR,MATCH(AU$6,[1]!Scn_CH,0),0)</f>
        <v>-30</v>
      </c>
      <c r="AV66" s="181">
        <f>VLOOKUP($AT66,[1]Scn3!Scn3_Q4_LR,MATCH(AV$6,[1]!Scn_CH,0),0)</f>
        <v>-7.4999999999999982</v>
      </c>
      <c r="AW66" s="181">
        <f>VLOOKUP($AT66,[1]Scn3!Scn3_Q4_LR,MATCH(AW$6,[1]!Scn_CH,0),0)</f>
        <v>0</v>
      </c>
      <c r="AX66" s="182">
        <f>VLOOKUP($AT66,[1]Scn3!Scn3_Q4_LR,MATCH(AX$6,[1]!Scn_CH,0),0)</f>
        <v>-7.4999999999999982</v>
      </c>
      <c r="AZ66" s="241" t="s">
        <v>453</v>
      </c>
      <c r="BA66" s="242"/>
      <c r="BB66" s="242"/>
      <c r="BC66" s="242"/>
      <c r="BD66" s="243"/>
      <c r="BF66" s="241" t="s">
        <v>453</v>
      </c>
      <c r="BG66" s="242"/>
      <c r="BH66" s="242"/>
      <c r="BI66" s="242"/>
      <c r="BJ66" s="243"/>
    </row>
    <row r="67" spans="4:62" x14ac:dyDescent="0.2">
      <c r="D67" s="131" t="s">
        <v>454</v>
      </c>
      <c r="E67" s="181">
        <f ca="1">IF(K67*Q67*E$112&lt;'Summary Results'!M$2,'Summary Results'!M$2/E$112,K67*Q67)</f>
        <v>-30</v>
      </c>
      <c r="F67" s="181">
        <f ca="1">IF(L67*R67*F$112&lt;'Summary Results'!N$2,'Summary Results'!N$2/F$112,L67*R67)</f>
        <v>-7.4999999999999982</v>
      </c>
      <c r="G67" s="181">
        <f ca="1">IF(M67*S67*G$112&lt;'Summary Results'!O$2,'Summary Results'!O$2/G$112,M67*S67)</f>
        <v>0</v>
      </c>
      <c r="H67" s="182">
        <f ca="1">IF(N67*T67*H$112&lt;'Summary Results'!P$2,'Summary Results'!P$2/H$112,N67*T67)</f>
        <v>-7.4999999999999982</v>
      </c>
      <c r="I67" s="42"/>
      <c r="J67" s="177" t="s">
        <v>454</v>
      </c>
      <c r="K67" s="178">
        <f t="shared" ca="1" si="3"/>
        <v>1</v>
      </c>
      <c r="L67" s="178">
        <f t="shared" ca="1" si="0"/>
        <v>1</v>
      </c>
      <c r="M67" s="178">
        <f t="shared" ca="1" si="1"/>
        <v>1</v>
      </c>
      <c r="N67" s="179">
        <f t="shared" ca="1" si="2"/>
        <v>1</v>
      </c>
      <c r="O67" s="42"/>
      <c r="P67" s="180" t="s">
        <v>454</v>
      </c>
      <c r="Q67" s="181">
        <f ca="1"/>
        <v>-30</v>
      </c>
      <c r="R67" s="181">
        <f ca="1"/>
        <v>-7.4999999999999982</v>
      </c>
      <c r="S67" s="181">
        <f ca="1"/>
        <v>0</v>
      </c>
      <c r="T67" s="182">
        <f ca="1"/>
        <v>-7.4999999999999982</v>
      </c>
      <c r="U67" s="42"/>
      <c r="V67" s="177" t="s">
        <v>454</v>
      </c>
      <c r="W67" s="183"/>
      <c r="X67" s="184">
        <v>-75</v>
      </c>
      <c r="Y67" s="184"/>
      <c r="Z67" s="185"/>
      <c r="AA67" s="42"/>
      <c r="AB67" s="180" t="s">
        <v>454</v>
      </c>
      <c r="AC67" s="181">
        <v>-75</v>
      </c>
      <c r="AD67" s="186">
        <v>-75</v>
      </c>
      <c r="AE67" s="186"/>
      <c r="AF67" s="187"/>
      <c r="AG67" s="42"/>
      <c r="AH67" s="177" t="s">
        <v>454</v>
      </c>
      <c r="AI67" s="183">
        <v>-75</v>
      </c>
      <c r="AJ67" s="184">
        <v>-75</v>
      </c>
      <c r="AK67" s="184"/>
      <c r="AL67" s="185">
        <v>-75</v>
      </c>
      <c r="AM67" s="42"/>
      <c r="AN67" s="180" t="s">
        <v>454</v>
      </c>
      <c r="AO67" s="181">
        <v>-75</v>
      </c>
      <c r="AP67" s="181">
        <v>-75</v>
      </c>
      <c r="AQ67" s="181"/>
      <c r="AR67" s="182">
        <v>-75</v>
      </c>
      <c r="AT67" s="180" t="s">
        <v>454</v>
      </c>
      <c r="AU67" s="181">
        <f>VLOOKUP($AT67,[1]Scn3!Scn3_Q4_LR,MATCH(AU$6,[1]!Scn_CH,0),0)</f>
        <v>-30</v>
      </c>
      <c r="AV67" s="181">
        <f>VLOOKUP($AT67,[1]Scn3!Scn3_Q4_LR,MATCH(AV$6,[1]!Scn_CH,0),0)</f>
        <v>-7.4999999999999982</v>
      </c>
      <c r="AW67" s="181">
        <f>VLOOKUP($AT67,[1]Scn3!Scn3_Q4_LR,MATCH(AW$6,[1]!Scn_CH,0),0)</f>
        <v>0</v>
      </c>
      <c r="AX67" s="182">
        <f>VLOOKUP($AT67,[1]Scn3!Scn3_Q4_LR,MATCH(AX$6,[1]!Scn_CH,0),0)</f>
        <v>-7.4999999999999982</v>
      </c>
      <c r="AZ67" s="241" t="s">
        <v>454</v>
      </c>
      <c r="BA67" s="242"/>
      <c r="BB67" s="242"/>
      <c r="BC67" s="242"/>
      <c r="BD67" s="243"/>
      <c r="BF67" s="241" t="s">
        <v>454</v>
      </c>
      <c r="BG67" s="242"/>
      <c r="BH67" s="242"/>
      <c r="BI67" s="242"/>
      <c r="BJ67" s="243"/>
    </row>
    <row r="68" spans="4:62" x14ac:dyDescent="0.2">
      <c r="D68" s="131" t="s">
        <v>455</v>
      </c>
      <c r="E68" s="181">
        <f ca="1">IF(K68*Q68*E$112&lt;'Summary Results'!M$2,'Summary Results'!M$2/E$112,K68*Q68)</f>
        <v>-30</v>
      </c>
      <c r="F68" s="181">
        <f ca="1">IF(L68*R68*F$112&lt;'Summary Results'!N$2,'Summary Results'!N$2/F$112,L68*R68)</f>
        <v>-7.4999999999999982</v>
      </c>
      <c r="G68" s="181">
        <f ca="1">IF(M68*S68*G$112&lt;'Summary Results'!O$2,'Summary Results'!O$2/G$112,M68*S68)</f>
        <v>0</v>
      </c>
      <c r="H68" s="182">
        <f ca="1">IF(N68*T68*H$112&lt;'Summary Results'!P$2,'Summary Results'!P$2/H$112,N68*T68)</f>
        <v>-7.4999999999999982</v>
      </c>
      <c r="I68" s="42"/>
      <c r="J68" s="177" t="s">
        <v>455</v>
      </c>
      <c r="K68" s="178">
        <f t="shared" ca="1" si="3"/>
        <v>1</v>
      </c>
      <c r="L68" s="178">
        <f t="shared" ca="1" si="0"/>
        <v>1</v>
      </c>
      <c r="M68" s="178">
        <f t="shared" ca="1" si="1"/>
        <v>1</v>
      </c>
      <c r="N68" s="179">
        <f t="shared" ca="1" si="2"/>
        <v>1</v>
      </c>
      <c r="O68" s="42"/>
      <c r="P68" s="180" t="s">
        <v>455</v>
      </c>
      <c r="Q68" s="181">
        <f ca="1"/>
        <v>-30</v>
      </c>
      <c r="R68" s="181">
        <f ca="1"/>
        <v>-7.4999999999999982</v>
      </c>
      <c r="S68" s="181">
        <f ca="1"/>
        <v>0</v>
      </c>
      <c r="T68" s="182">
        <f ca="1"/>
        <v>-7.4999999999999982</v>
      </c>
      <c r="U68" s="42"/>
      <c r="V68" s="177" t="s">
        <v>455</v>
      </c>
      <c r="W68" s="183"/>
      <c r="X68" s="184"/>
      <c r="Y68" s="184"/>
      <c r="Z68" s="185">
        <v>-75</v>
      </c>
      <c r="AA68" s="42"/>
      <c r="AB68" s="180" t="s">
        <v>455</v>
      </c>
      <c r="AC68" s="181">
        <v>-75</v>
      </c>
      <c r="AD68" s="186"/>
      <c r="AE68" s="186"/>
      <c r="AF68" s="187">
        <v>-75</v>
      </c>
      <c r="AG68" s="42"/>
      <c r="AH68" s="177" t="s">
        <v>455</v>
      </c>
      <c r="AI68" s="183">
        <v>-75</v>
      </c>
      <c r="AJ68" s="184"/>
      <c r="AK68" s="184"/>
      <c r="AL68" s="185">
        <v>-75</v>
      </c>
      <c r="AM68" s="42"/>
      <c r="AN68" s="180" t="s">
        <v>455</v>
      </c>
      <c r="AO68" s="181">
        <v>-75</v>
      </c>
      <c r="AP68" s="181">
        <v>-75</v>
      </c>
      <c r="AQ68" s="181"/>
      <c r="AR68" s="182">
        <v>-75</v>
      </c>
      <c r="AT68" s="180" t="s">
        <v>455</v>
      </c>
      <c r="AU68" s="181">
        <f>VLOOKUP($AT68,[1]Scn3!Scn3_Q4_LR,MATCH(AU$6,[1]!Scn_CH,0),0)</f>
        <v>-30</v>
      </c>
      <c r="AV68" s="181">
        <f>VLOOKUP($AT68,[1]Scn3!Scn3_Q4_LR,MATCH(AV$6,[1]!Scn_CH,0),0)</f>
        <v>-7.4999999999999982</v>
      </c>
      <c r="AW68" s="181">
        <f>VLOOKUP($AT68,[1]Scn3!Scn3_Q4_LR,MATCH(AW$6,[1]!Scn_CH,0),0)</f>
        <v>0</v>
      </c>
      <c r="AX68" s="182">
        <f>VLOOKUP($AT68,[1]Scn3!Scn3_Q4_LR,MATCH(AX$6,[1]!Scn_CH,0),0)</f>
        <v>-7.4999999999999982</v>
      </c>
      <c r="AZ68" s="241" t="s">
        <v>455</v>
      </c>
      <c r="BA68" s="242"/>
      <c r="BB68" s="242"/>
      <c r="BC68" s="242"/>
      <c r="BD68" s="243"/>
      <c r="BF68" s="241" t="s">
        <v>455</v>
      </c>
      <c r="BG68" s="242"/>
      <c r="BH68" s="242"/>
      <c r="BI68" s="242"/>
      <c r="BJ68" s="243"/>
    </row>
    <row r="69" spans="4:62" x14ac:dyDescent="0.2">
      <c r="D69" s="131" t="s">
        <v>456</v>
      </c>
      <c r="E69" s="181">
        <f ca="1">IF(K69*Q69*E$112&lt;'Summary Results'!M$2,'Summary Results'!M$2/E$112,K69*Q69)</f>
        <v>-30</v>
      </c>
      <c r="F69" s="181">
        <f ca="1">IF(L69*R69*F$112&lt;'Summary Results'!N$2,'Summary Results'!N$2/F$112,L69*R69)</f>
        <v>-7.4999999999999982</v>
      </c>
      <c r="G69" s="181">
        <f ca="1">IF(M69*S69*G$112&lt;'Summary Results'!O$2,'Summary Results'!O$2/G$112,M69*S69)</f>
        <v>0</v>
      </c>
      <c r="H69" s="182">
        <f ca="1">IF(N69*T69*H$112&lt;'Summary Results'!P$2,'Summary Results'!P$2/H$112,N69*T69)</f>
        <v>-7.4999999999999982</v>
      </c>
      <c r="I69" s="42"/>
      <c r="J69" s="177" t="s">
        <v>456</v>
      </c>
      <c r="K69" s="178">
        <f t="shared" ca="1" si="3"/>
        <v>1</v>
      </c>
      <c r="L69" s="178">
        <f t="shared" ca="1" si="0"/>
        <v>1</v>
      </c>
      <c r="M69" s="178">
        <f t="shared" ca="1" si="1"/>
        <v>1</v>
      </c>
      <c r="N69" s="179">
        <f t="shared" ca="1" si="2"/>
        <v>1</v>
      </c>
      <c r="O69" s="42"/>
      <c r="P69" s="180" t="s">
        <v>456</v>
      </c>
      <c r="Q69" s="181">
        <f ca="1"/>
        <v>-30</v>
      </c>
      <c r="R69" s="181">
        <f ca="1"/>
        <v>-7.4999999999999982</v>
      </c>
      <c r="S69" s="181">
        <f ca="1"/>
        <v>0</v>
      </c>
      <c r="T69" s="182">
        <f ca="1"/>
        <v>-7.4999999999999982</v>
      </c>
      <c r="U69" s="42"/>
      <c r="V69" s="177" t="s">
        <v>456</v>
      </c>
      <c r="W69" s="183"/>
      <c r="X69" s="184">
        <v>-75</v>
      </c>
      <c r="Y69" s="184"/>
      <c r="Z69" s="185"/>
      <c r="AA69" s="42"/>
      <c r="AB69" s="180" t="s">
        <v>456</v>
      </c>
      <c r="AC69" s="181">
        <v>-75</v>
      </c>
      <c r="AD69" s="186">
        <v>-75</v>
      </c>
      <c r="AE69" s="186"/>
      <c r="AF69" s="187"/>
      <c r="AG69" s="42"/>
      <c r="AH69" s="177" t="s">
        <v>456</v>
      </c>
      <c r="AI69" s="183">
        <v>-75</v>
      </c>
      <c r="AJ69" s="184">
        <v>-75</v>
      </c>
      <c r="AK69" s="184"/>
      <c r="AL69" s="185">
        <v>-75</v>
      </c>
      <c r="AM69" s="42"/>
      <c r="AN69" s="180" t="s">
        <v>456</v>
      </c>
      <c r="AO69" s="181">
        <v>-75</v>
      </c>
      <c r="AP69" s="181">
        <v>-75</v>
      </c>
      <c r="AQ69" s="181"/>
      <c r="AR69" s="182">
        <v>-75</v>
      </c>
      <c r="AT69" s="180" t="s">
        <v>456</v>
      </c>
      <c r="AU69" s="181">
        <f>VLOOKUP($AT69,[1]Scn3!Scn3_Q4_LR,MATCH(AU$6,[1]!Scn_CH,0),0)</f>
        <v>-30</v>
      </c>
      <c r="AV69" s="181">
        <f>VLOOKUP($AT69,[1]Scn3!Scn3_Q4_LR,MATCH(AV$6,[1]!Scn_CH,0),0)</f>
        <v>-7.4999999999999982</v>
      </c>
      <c r="AW69" s="181">
        <f>VLOOKUP($AT69,[1]Scn3!Scn3_Q4_LR,MATCH(AW$6,[1]!Scn_CH,0),0)</f>
        <v>0</v>
      </c>
      <c r="AX69" s="182">
        <f>VLOOKUP($AT69,[1]Scn3!Scn3_Q4_LR,MATCH(AX$6,[1]!Scn_CH,0),0)</f>
        <v>-7.4999999999999982</v>
      </c>
      <c r="AZ69" s="241" t="s">
        <v>456</v>
      </c>
      <c r="BA69" s="242"/>
      <c r="BB69" s="242"/>
      <c r="BC69" s="242"/>
      <c r="BD69" s="243"/>
      <c r="BF69" s="241" t="s">
        <v>456</v>
      </c>
      <c r="BG69" s="242"/>
      <c r="BH69" s="242"/>
      <c r="BI69" s="242"/>
      <c r="BJ69" s="243"/>
    </row>
    <row r="70" spans="4:62" x14ac:dyDescent="0.2">
      <c r="D70" s="131" t="s">
        <v>457</v>
      </c>
      <c r="E70" s="181">
        <f ca="1">IF(K70*Q70*E$112&lt;'Summary Results'!M$2,'Summary Results'!M$2/E$112,K70*Q70)</f>
        <v>-30</v>
      </c>
      <c r="F70" s="181">
        <f ca="1">IF(L70*R70*F$112&lt;'Summary Results'!N$2,'Summary Results'!N$2/F$112,L70*R70)</f>
        <v>-7.4999999999999982</v>
      </c>
      <c r="G70" s="181">
        <f ca="1">IF(M70*S70*G$112&lt;'Summary Results'!O$2,'Summary Results'!O$2/G$112,M70*S70)</f>
        <v>0</v>
      </c>
      <c r="H70" s="182">
        <f ca="1">IF(N70*T70*H$112&lt;'Summary Results'!P$2,'Summary Results'!P$2/H$112,N70*T70)</f>
        <v>-7.4999999999999982</v>
      </c>
      <c r="I70" s="42"/>
      <c r="J70" s="177" t="s">
        <v>457</v>
      </c>
      <c r="K70" s="178">
        <f t="shared" ca="1" si="3"/>
        <v>1</v>
      </c>
      <c r="L70" s="178">
        <f t="shared" ca="1" si="0"/>
        <v>1</v>
      </c>
      <c r="M70" s="178">
        <f t="shared" ca="1" si="1"/>
        <v>1</v>
      </c>
      <c r="N70" s="179">
        <f t="shared" ca="1" si="2"/>
        <v>1</v>
      </c>
      <c r="O70" s="42"/>
      <c r="P70" s="180" t="s">
        <v>457</v>
      </c>
      <c r="Q70" s="181">
        <f ca="1"/>
        <v>-30</v>
      </c>
      <c r="R70" s="181">
        <f ca="1"/>
        <v>-7.4999999999999982</v>
      </c>
      <c r="S70" s="181">
        <f ca="1"/>
        <v>0</v>
      </c>
      <c r="T70" s="182">
        <f ca="1"/>
        <v>-7.4999999999999982</v>
      </c>
      <c r="U70" s="42"/>
      <c r="V70" s="177" t="s">
        <v>457</v>
      </c>
      <c r="W70" s="183"/>
      <c r="X70" s="184">
        <v>-75</v>
      </c>
      <c r="Y70" s="184"/>
      <c r="Z70" s="185"/>
      <c r="AA70" s="42"/>
      <c r="AB70" s="180" t="s">
        <v>457</v>
      </c>
      <c r="AC70" s="181">
        <v>-75</v>
      </c>
      <c r="AD70" s="186">
        <v>-75</v>
      </c>
      <c r="AE70" s="186"/>
      <c r="AF70" s="187"/>
      <c r="AG70" s="42"/>
      <c r="AH70" s="177" t="s">
        <v>457</v>
      </c>
      <c r="AI70" s="183">
        <v>-75</v>
      </c>
      <c r="AJ70" s="184">
        <v>-75</v>
      </c>
      <c r="AK70" s="184"/>
      <c r="AL70" s="185">
        <v>-75</v>
      </c>
      <c r="AM70" s="42"/>
      <c r="AN70" s="180" t="s">
        <v>457</v>
      </c>
      <c r="AO70" s="181">
        <v>-75</v>
      </c>
      <c r="AP70" s="181">
        <v>-75</v>
      </c>
      <c r="AQ70" s="181"/>
      <c r="AR70" s="182">
        <v>-75</v>
      </c>
      <c r="AT70" s="180" t="s">
        <v>457</v>
      </c>
      <c r="AU70" s="181">
        <f>VLOOKUP($AT70,[1]Scn3!Scn3_Q4_LR,MATCH(AU$6,[1]!Scn_CH,0),0)</f>
        <v>-30</v>
      </c>
      <c r="AV70" s="181">
        <f>VLOOKUP($AT70,[1]Scn3!Scn3_Q4_LR,MATCH(AV$6,[1]!Scn_CH,0),0)</f>
        <v>-7.4999999999999982</v>
      </c>
      <c r="AW70" s="181">
        <f>VLOOKUP($AT70,[1]Scn3!Scn3_Q4_LR,MATCH(AW$6,[1]!Scn_CH,0),0)</f>
        <v>0</v>
      </c>
      <c r="AX70" s="182">
        <f>VLOOKUP($AT70,[1]Scn3!Scn3_Q4_LR,MATCH(AX$6,[1]!Scn_CH,0),0)</f>
        <v>-7.4999999999999982</v>
      </c>
      <c r="AZ70" s="241" t="s">
        <v>457</v>
      </c>
      <c r="BA70" s="242"/>
      <c r="BB70" s="242"/>
      <c r="BC70" s="242"/>
      <c r="BD70" s="243"/>
      <c r="BF70" s="241" t="s">
        <v>457</v>
      </c>
      <c r="BG70" s="242"/>
      <c r="BH70" s="242"/>
      <c r="BI70" s="242"/>
      <c r="BJ70" s="243"/>
    </row>
    <row r="71" spans="4:62" x14ac:dyDescent="0.2">
      <c r="D71" s="131" t="s">
        <v>458</v>
      </c>
      <c r="E71" s="181">
        <f ca="1">IF(K71*Q71*E$112&lt;'Summary Results'!M$2,'Summary Results'!M$2/E$112,K71*Q71)</f>
        <v>-30</v>
      </c>
      <c r="F71" s="181">
        <f ca="1">IF(L71*R71*F$112&lt;'Summary Results'!N$2,'Summary Results'!N$2/F$112,L71*R71)</f>
        <v>-7.4999999999999982</v>
      </c>
      <c r="G71" s="181">
        <f ca="1">IF(M71*S71*G$112&lt;'Summary Results'!O$2,'Summary Results'!O$2/G$112,M71*S71)</f>
        <v>0</v>
      </c>
      <c r="H71" s="182">
        <f ca="1">IF(N71*T71*H$112&lt;'Summary Results'!P$2,'Summary Results'!P$2/H$112,N71*T71)</f>
        <v>-7.4999999999999982</v>
      </c>
      <c r="I71" s="42"/>
      <c r="J71" s="177" t="s">
        <v>458</v>
      </c>
      <c r="K71" s="178">
        <f t="shared" ca="1" si="3"/>
        <v>1</v>
      </c>
      <c r="L71" s="178">
        <f t="shared" ref="L71:L110" ca="1" si="4">IF(R71&gt;0,IF(F$112&lt;&gt;0,1/F$112,1),1)</f>
        <v>1</v>
      </c>
      <c r="M71" s="178">
        <f t="shared" ref="M71:M110" ca="1" si="5">IF(S71&gt;0,IF(G$112&lt;&gt;0,1/G$112,1),1)</f>
        <v>1</v>
      </c>
      <c r="N71" s="179">
        <f t="shared" ref="N71:N110" ca="1" si="6">IF(T71&gt;0,IF(H$112&lt;&gt;0,1/H$112,1),1)</f>
        <v>1</v>
      </c>
      <c r="O71" s="42"/>
      <c r="P71" s="180" t="s">
        <v>458</v>
      </c>
      <c r="Q71" s="181">
        <f ca="1"/>
        <v>-30</v>
      </c>
      <c r="R71" s="181">
        <f ca="1"/>
        <v>-7.4999999999999982</v>
      </c>
      <c r="S71" s="181">
        <f ca="1"/>
        <v>0</v>
      </c>
      <c r="T71" s="182">
        <f ca="1"/>
        <v>-7.4999999999999982</v>
      </c>
      <c r="U71" s="42"/>
      <c r="V71" s="177" t="s">
        <v>458</v>
      </c>
      <c r="W71" s="183"/>
      <c r="X71" s="184"/>
      <c r="Y71" s="184"/>
      <c r="Z71" s="185">
        <v>-75</v>
      </c>
      <c r="AA71" s="42"/>
      <c r="AB71" s="180" t="s">
        <v>458</v>
      </c>
      <c r="AC71" s="181">
        <v>-75</v>
      </c>
      <c r="AD71" s="186"/>
      <c r="AE71" s="186"/>
      <c r="AF71" s="187">
        <v>-75</v>
      </c>
      <c r="AG71" s="42"/>
      <c r="AH71" s="177" t="s">
        <v>458</v>
      </c>
      <c r="AI71" s="183">
        <v>-75</v>
      </c>
      <c r="AJ71" s="184"/>
      <c r="AK71" s="184"/>
      <c r="AL71" s="185">
        <v>-75</v>
      </c>
      <c r="AM71" s="42"/>
      <c r="AN71" s="180" t="s">
        <v>458</v>
      </c>
      <c r="AO71" s="181">
        <v>-75</v>
      </c>
      <c r="AP71" s="181">
        <v>-75</v>
      </c>
      <c r="AQ71" s="181"/>
      <c r="AR71" s="182">
        <v>-75</v>
      </c>
      <c r="AT71" s="180" t="s">
        <v>458</v>
      </c>
      <c r="AU71" s="181">
        <f>VLOOKUP($AT71,[1]Scn3!Scn3_Q4_LR,MATCH(AU$6,[1]!Scn_CH,0),0)</f>
        <v>-30</v>
      </c>
      <c r="AV71" s="181">
        <f>VLOOKUP($AT71,[1]Scn3!Scn3_Q4_LR,MATCH(AV$6,[1]!Scn_CH,0),0)</f>
        <v>-7.4999999999999982</v>
      </c>
      <c r="AW71" s="181">
        <f>VLOOKUP($AT71,[1]Scn3!Scn3_Q4_LR,MATCH(AW$6,[1]!Scn_CH,0),0)</f>
        <v>0</v>
      </c>
      <c r="AX71" s="182">
        <f>VLOOKUP($AT71,[1]Scn3!Scn3_Q4_LR,MATCH(AX$6,[1]!Scn_CH,0),0)</f>
        <v>-7.4999999999999982</v>
      </c>
      <c r="AZ71" s="241" t="s">
        <v>458</v>
      </c>
      <c r="BA71" s="242"/>
      <c r="BB71" s="242"/>
      <c r="BC71" s="242"/>
      <c r="BD71" s="243"/>
      <c r="BF71" s="241" t="s">
        <v>458</v>
      </c>
      <c r="BG71" s="242"/>
      <c r="BH71" s="242"/>
      <c r="BI71" s="242"/>
      <c r="BJ71" s="243"/>
    </row>
    <row r="72" spans="4:62" x14ac:dyDescent="0.2">
      <c r="D72" s="131" t="s">
        <v>459</v>
      </c>
      <c r="E72" s="181">
        <f ca="1">IF(K72*Q72*E$112&lt;'Summary Results'!M$2,'Summary Results'!M$2/E$112,K72*Q72)</f>
        <v>-30</v>
      </c>
      <c r="F72" s="181">
        <f ca="1">IF(L72*R72*F$112&lt;'Summary Results'!N$2,'Summary Results'!N$2/F$112,L72*R72)</f>
        <v>-7.4999999999999982</v>
      </c>
      <c r="G72" s="181">
        <f ca="1">IF(M72*S72*G$112&lt;'Summary Results'!O$2,'Summary Results'!O$2/G$112,M72*S72)</f>
        <v>0</v>
      </c>
      <c r="H72" s="182">
        <f ca="1">IF(N72*T72*H$112&lt;'Summary Results'!P$2,'Summary Results'!P$2/H$112,N72*T72)</f>
        <v>-7.4999999999999982</v>
      </c>
      <c r="I72" s="42"/>
      <c r="J72" s="177" t="s">
        <v>459</v>
      </c>
      <c r="K72" s="178">
        <f t="shared" ref="K72:K110" ca="1" si="7">IF(Q72&gt;0,IF(E$112&lt;&gt;0,1/E$112,1),1)</f>
        <v>1</v>
      </c>
      <c r="L72" s="178">
        <f t="shared" ca="1" si="4"/>
        <v>1</v>
      </c>
      <c r="M72" s="178">
        <f t="shared" ca="1" si="5"/>
        <v>1</v>
      </c>
      <c r="N72" s="179">
        <f t="shared" ca="1" si="6"/>
        <v>1</v>
      </c>
      <c r="O72" s="42"/>
      <c r="P72" s="180" t="s">
        <v>459</v>
      </c>
      <c r="Q72" s="181">
        <f ca="1"/>
        <v>-30</v>
      </c>
      <c r="R72" s="181">
        <f ca="1"/>
        <v>-7.4999999999999982</v>
      </c>
      <c r="S72" s="181">
        <f ca="1"/>
        <v>0</v>
      </c>
      <c r="T72" s="182">
        <f ca="1"/>
        <v>-7.4999999999999982</v>
      </c>
      <c r="U72" s="42"/>
      <c r="V72" s="177" t="s">
        <v>459</v>
      </c>
      <c r="W72" s="183"/>
      <c r="X72" s="184">
        <v>-75</v>
      </c>
      <c r="Y72" s="184"/>
      <c r="Z72" s="185"/>
      <c r="AA72" s="42"/>
      <c r="AB72" s="180" t="s">
        <v>459</v>
      </c>
      <c r="AC72" s="181">
        <v>-75</v>
      </c>
      <c r="AD72" s="186">
        <v>-75</v>
      </c>
      <c r="AE72" s="186"/>
      <c r="AF72" s="187"/>
      <c r="AG72" s="42"/>
      <c r="AH72" s="177" t="s">
        <v>459</v>
      </c>
      <c r="AI72" s="183">
        <v>-75</v>
      </c>
      <c r="AJ72" s="184">
        <v>-75</v>
      </c>
      <c r="AK72" s="184"/>
      <c r="AL72" s="185">
        <v>-75</v>
      </c>
      <c r="AM72" s="42"/>
      <c r="AN72" s="180" t="s">
        <v>459</v>
      </c>
      <c r="AO72" s="181">
        <v>-75</v>
      </c>
      <c r="AP72" s="181">
        <v>-75</v>
      </c>
      <c r="AQ72" s="181"/>
      <c r="AR72" s="182">
        <v>-75</v>
      </c>
      <c r="AT72" s="180" t="s">
        <v>459</v>
      </c>
      <c r="AU72" s="181">
        <f>VLOOKUP($AT72,[1]Scn3!Scn3_Q4_LR,MATCH(AU$6,[1]!Scn_CH,0),0)</f>
        <v>-30</v>
      </c>
      <c r="AV72" s="181">
        <f>VLOOKUP($AT72,[1]Scn3!Scn3_Q4_LR,MATCH(AV$6,[1]!Scn_CH,0),0)</f>
        <v>-7.4999999999999982</v>
      </c>
      <c r="AW72" s="181">
        <f>VLOOKUP($AT72,[1]Scn3!Scn3_Q4_LR,MATCH(AW$6,[1]!Scn_CH,0),0)</f>
        <v>0</v>
      </c>
      <c r="AX72" s="182">
        <f>VLOOKUP($AT72,[1]Scn3!Scn3_Q4_LR,MATCH(AX$6,[1]!Scn_CH,0),0)</f>
        <v>-7.4999999999999982</v>
      </c>
      <c r="AZ72" s="241" t="s">
        <v>459</v>
      </c>
      <c r="BA72" s="242"/>
      <c r="BB72" s="242"/>
      <c r="BC72" s="242"/>
      <c r="BD72" s="243"/>
      <c r="BF72" s="241" t="s">
        <v>459</v>
      </c>
      <c r="BG72" s="242"/>
      <c r="BH72" s="242"/>
      <c r="BI72" s="242"/>
      <c r="BJ72" s="243"/>
    </row>
    <row r="73" spans="4:62" x14ac:dyDescent="0.2">
      <c r="D73" s="131" t="s">
        <v>460</v>
      </c>
      <c r="E73" s="181">
        <f ca="1">IF(K73*Q73*E$112&lt;'Summary Results'!M$2,'Summary Results'!M$2/E$112,K73*Q73)</f>
        <v>-30</v>
      </c>
      <c r="F73" s="181">
        <f ca="1">IF(L73*R73*F$112&lt;'Summary Results'!N$2,'Summary Results'!N$2/F$112,L73*R73)</f>
        <v>-7.4999999999999982</v>
      </c>
      <c r="G73" s="181">
        <f ca="1">IF(M73*S73*G$112&lt;'Summary Results'!O$2,'Summary Results'!O$2/G$112,M73*S73)</f>
        <v>0</v>
      </c>
      <c r="H73" s="182">
        <f ca="1">IF(N73*T73*H$112&lt;'Summary Results'!P$2,'Summary Results'!P$2/H$112,N73*T73)</f>
        <v>-7.4999999999999982</v>
      </c>
      <c r="I73" s="42"/>
      <c r="J73" s="177" t="s">
        <v>460</v>
      </c>
      <c r="K73" s="178">
        <f t="shared" ca="1" si="7"/>
        <v>1</v>
      </c>
      <c r="L73" s="178">
        <f t="shared" ca="1" si="4"/>
        <v>1</v>
      </c>
      <c r="M73" s="178">
        <f t="shared" ca="1" si="5"/>
        <v>1</v>
      </c>
      <c r="N73" s="179">
        <f t="shared" ca="1" si="6"/>
        <v>1</v>
      </c>
      <c r="O73" s="42"/>
      <c r="P73" s="180" t="s">
        <v>460</v>
      </c>
      <c r="Q73" s="181">
        <f ca="1"/>
        <v>-30</v>
      </c>
      <c r="R73" s="181">
        <f ca="1"/>
        <v>-7.4999999999999982</v>
      </c>
      <c r="S73" s="181">
        <f ca="1"/>
        <v>0</v>
      </c>
      <c r="T73" s="182">
        <f ca="1"/>
        <v>-7.4999999999999982</v>
      </c>
      <c r="U73" s="42"/>
      <c r="V73" s="177" t="s">
        <v>460</v>
      </c>
      <c r="W73" s="183"/>
      <c r="X73" s="184"/>
      <c r="Y73" s="184"/>
      <c r="Z73" s="185">
        <v>-75</v>
      </c>
      <c r="AA73" s="42"/>
      <c r="AB73" s="180" t="s">
        <v>460</v>
      </c>
      <c r="AC73" s="181">
        <v>-75</v>
      </c>
      <c r="AD73" s="186"/>
      <c r="AE73" s="186"/>
      <c r="AF73" s="187">
        <v>-75</v>
      </c>
      <c r="AG73" s="42"/>
      <c r="AH73" s="177" t="s">
        <v>460</v>
      </c>
      <c r="AI73" s="183">
        <v>-75</v>
      </c>
      <c r="AJ73" s="184"/>
      <c r="AK73" s="184"/>
      <c r="AL73" s="185">
        <v>-75</v>
      </c>
      <c r="AM73" s="42"/>
      <c r="AN73" s="180" t="s">
        <v>460</v>
      </c>
      <c r="AO73" s="181">
        <v>-75</v>
      </c>
      <c r="AP73" s="181">
        <v>-75</v>
      </c>
      <c r="AQ73" s="181"/>
      <c r="AR73" s="182">
        <v>-75</v>
      </c>
      <c r="AT73" s="180" t="s">
        <v>460</v>
      </c>
      <c r="AU73" s="181">
        <f>VLOOKUP($AT73,[1]Scn3!Scn3_Q4_LR,MATCH(AU$6,[1]!Scn_CH,0),0)</f>
        <v>-30</v>
      </c>
      <c r="AV73" s="181">
        <f>VLOOKUP($AT73,[1]Scn3!Scn3_Q4_LR,MATCH(AV$6,[1]!Scn_CH,0),0)</f>
        <v>-7.4999999999999982</v>
      </c>
      <c r="AW73" s="181">
        <f>VLOOKUP($AT73,[1]Scn3!Scn3_Q4_LR,MATCH(AW$6,[1]!Scn_CH,0),0)</f>
        <v>0</v>
      </c>
      <c r="AX73" s="182">
        <f>VLOOKUP($AT73,[1]Scn3!Scn3_Q4_LR,MATCH(AX$6,[1]!Scn_CH,0),0)</f>
        <v>-7.4999999999999982</v>
      </c>
      <c r="AZ73" s="241" t="s">
        <v>460</v>
      </c>
      <c r="BA73" s="242"/>
      <c r="BB73" s="242"/>
      <c r="BC73" s="242"/>
      <c r="BD73" s="243"/>
      <c r="BF73" s="241" t="s">
        <v>460</v>
      </c>
      <c r="BG73" s="242"/>
      <c r="BH73" s="242"/>
      <c r="BI73" s="242"/>
      <c r="BJ73" s="243"/>
    </row>
    <row r="74" spans="4:62" x14ac:dyDescent="0.2">
      <c r="D74" s="131" t="s">
        <v>461</v>
      </c>
      <c r="E74" s="181">
        <f ca="1">IF(K74*Q74*E$112&lt;'Summary Results'!M$2,'Summary Results'!M$2/E$112,K74*Q74)</f>
        <v>-30</v>
      </c>
      <c r="F74" s="181">
        <f ca="1">IF(L74*R74*F$112&lt;'Summary Results'!N$2,'Summary Results'!N$2/F$112,L74*R74)</f>
        <v>-7.4999999999999982</v>
      </c>
      <c r="G74" s="181">
        <f ca="1">IF(M74*S74*G$112&lt;'Summary Results'!O$2,'Summary Results'!O$2/G$112,M74*S74)</f>
        <v>0</v>
      </c>
      <c r="H74" s="182">
        <f ca="1">IF(N74*T74*H$112&lt;'Summary Results'!P$2,'Summary Results'!P$2/H$112,N74*T74)</f>
        <v>-7.4999999999999982</v>
      </c>
      <c r="I74" s="42"/>
      <c r="J74" s="177" t="s">
        <v>461</v>
      </c>
      <c r="K74" s="178">
        <f t="shared" ca="1" si="7"/>
        <v>1</v>
      </c>
      <c r="L74" s="178">
        <f t="shared" ca="1" si="4"/>
        <v>1</v>
      </c>
      <c r="M74" s="178">
        <f t="shared" ca="1" si="5"/>
        <v>1</v>
      </c>
      <c r="N74" s="179">
        <f t="shared" ca="1" si="6"/>
        <v>1</v>
      </c>
      <c r="O74" s="42"/>
      <c r="P74" s="180" t="s">
        <v>461</v>
      </c>
      <c r="Q74" s="181">
        <f ca="1"/>
        <v>-30</v>
      </c>
      <c r="R74" s="181">
        <f ca="1"/>
        <v>-7.4999999999999982</v>
      </c>
      <c r="S74" s="181">
        <f ca="1"/>
        <v>0</v>
      </c>
      <c r="T74" s="182">
        <f ca="1"/>
        <v>-7.4999999999999982</v>
      </c>
      <c r="U74" s="42"/>
      <c r="V74" s="177" t="s">
        <v>461</v>
      </c>
      <c r="W74" s="183"/>
      <c r="X74" s="184">
        <v>-75</v>
      </c>
      <c r="Y74" s="184"/>
      <c r="Z74" s="185"/>
      <c r="AA74" s="42"/>
      <c r="AB74" s="180" t="s">
        <v>461</v>
      </c>
      <c r="AC74" s="181">
        <v>-75</v>
      </c>
      <c r="AD74" s="186">
        <v>-75</v>
      </c>
      <c r="AE74" s="186"/>
      <c r="AF74" s="187"/>
      <c r="AG74" s="42"/>
      <c r="AH74" s="177" t="s">
        <v>461</v>
      </c>
      <c r="AI74" s="183">
        <v>-75</v>
      </c>
      <c r="AJ74" s="184">
        <v>-75</v>
      </c>
      <c r="AK74" s="184"/>
      <c r="AL74" s="185">
        <v>-75</v>
      </c>
      <c r="AM74" s="42"/>
      <c r="AN74" s="180" t="s">
        <v>461</v>
      </c>
      <c r="AO74" s="181">
        <v>-75</v>
      </c>
      <c r="AP74" s="181">
        <v>-75</v>
      </c>
      <c r="AQ74" s="181"/>
      <c r="AR74" s="182">
        <v>-75</v>
      </c>
      <c r="AT74" s="180" t="s">
        <v>461</v>
      </c>
      <c r="AU74" s="181">
        <f>VLOOKUP($AT74,[1]Scn3!Scn3_Q4_LR,MATCH(AU$6,[1]!Scn_CH,0),0)</f>
        <v>-30</v>
      </c>
      <c r="AV74" s="181">
        <f>VLOOKUP($AT74,[1]Scn3!Scn3_Q4_LR,MATCH(AV$6,[1]!Scn_CH,0),0)</f>
        <v>-7.4999999999999982</v>
      </c>
      <c r="AW74" s="181">
        <f>VLOOKUP($AT74,[1]Scn3!Scn3_Q4_LR,MATCH(AW$6,[1]!Scn_CH,0),0)</f>
        <v>0</v>
      </c>
      <c r="AX74" s="182">
        <f>VLOOKUP($AT74,[1]Scn3!Scn3_Q4_LR,MATCH(AX$6,[1]!Scn_CH,0),0)</f>
        <v>-7.4999999999999982</v>
      </c>
      <c r="AZ74" s="241" t="s">
        <v>461</v>
      </c>
      <c r="BA74" s="242"/>
      <c r="BB74" s="242"/>
      <c r="BC74" s="242"/>
      <c r="BD74" s="243"/>
      <c r="BF74" s="241" t="s">
        <v>461</v>
      </c>
      <c r="BG74" s="242"/>
      <c r="BH74" s="242"/>
      <c r="BI74" s="242"/>
      <c r="BJ74" s="243"/>
    </row>
    <row r="75" spans="4:62" x14ac:dyDescent="0.2">
      <c r="D75" s="131" t="s">
        <v>462</v>
      </c>
      <c r="E75" s="181">
        <f ca="1">IF(K75*Q75*E$112&lt;'Summary Results'!M$2,'Summary Results'!M$2/E$112,K75*Q75)</f>
        <v>-7.4999999999999982</v>
      </c>
      <c r="F75" s="181">
        <f ca="1">IF(L75*R75*F$112&lt;'Summary Results'!N$2,'Summary Results'!N$2/F$112,L75*R75)</f>
        <v>-7.4999999999999982</v>
      </c>
      <c r="G75" s="181">
        <f ca="1">IF(M75*S75*G$112&lt;'Summary Results'!O$2,'Summary Results'!O$2/G$112,M75*S75)</f>
        <v>0</v>
      </c>
      <c r="H75" s="182">
        <f ca="1">IF(N75*T75*H$112&lt;'Summary Results'!P$2,'Summary Results'!P$2/H$112,N75*T75)</f>
        <v>-7.4999999999999982</v>
      </c>
      <c r="I75" s="42"/>
      <c r="J75" s="177" t="s">
        <v>462</v>
      </c>
      <c r="K75" s="178">
        <f t="shared" ca="1" si="7"/>
        <v>1</v>
      </c>
      <c r="L75" s="178">
        <f t="shared" ca="1" si="4"/>
        <v>1</v>
      </c>
      <c r="M75" s="178">
        <f t="shared" ca="1" si="5"/>
        <v>1</v>
      </c>
      <c r="N75" s="179">
        <f t="shared" ca="1" si="6"/>
        <v>1</v>
      </c>
      <c r="O75" s="42"/>
      <c r="P75" s="180" t="s">
        <v>462</v>
      </c>
      <c r="Q75" s="181">
        <f ca="1"/>
        <v>-7.4999999999999982</v>
      </c>
      <c r="R75" s="181">
        <f ca="1"/>
        <v>-7.4999999999999982</v>
      </c>
      <c r="S75" s="181">
        <f ca="1"/>
        <v>0</v>
      </c>
      <c r="T75" s="182">
        <f ca="1"/>
        <v>-7.4999999999999982</v>
      </c>
      <c r="U75" s="42"/>
      <c r="V75" s="177" t="s">
        <v>462</v>
      </c>
      <c r="W75" s="183">
        <v>-75</v>
      </c>
      <c r="X75" s="184"/>
      <c r="Y75" s="184"/>
      <c r="Z75" s="185"/>
      <c r="AA75" s="42"/>
      <c r="AB75" s="180" t="s">
        <v>462</v>
      </c>
      <c r="AC75" s="181">
        <v>-75</v>
      </c>
      <c r="AD75" s="186"/>
      <c r="AE75" s="186"/>
      <c r="AF75" s="187"/>
      <c r="AG75" s="42"/>
      <c r="AH75" s="177" t="s">
        <v>462</v>
      </c>
      <c r="AI75" s="183">
        <v>-75</v>
      </c>
      <c r="AJ75" s="184"/>
      <c r="AK75" s="184"/>
      <c r="AL75" s="185">
        <v>-75</v>
      </c>
      <c r="AM75" s="42"/>
      <c r="AN75" s="180" t="s">
        <v>462</v>
      </c>
      <c r="AO75" s="181">
        <v>-75</v>
      </c>
      <c r="AP75" s="181">
        <v>-75</v>
      </c>
      <c r="AQ75" s="181"/>
      <c r="AR75" s="182">
        <v>-75</v>
      </c>
      <c r="AT75" s="180" t="s">
        <v>462</v>
      </c>
      <c r="AU75" s="181">
        <f>VLOOKUP($AT75,[1]Scn3!Scn3_Q4_LR,MATCH(AU$6,[1]!Scn_CH,0),0)</f>
        <v>-7.4999999999999982</v>
      </c>
      <c r="AV75" s="181">
        <f>VLOOKUP($AT75,[1]Scn3!Scn3_Q4_LR,MATCH(AV$6,[1]!Scn_CH,0),0)</f>
        <v>-7.4999999999999982</v>
      </c>
      <c r="AW75" s="181">
        <f>VLOOKUP($AT75,[1]Scn3!Scn3_Q4_LR,MATCH(AW$6,[1]!Scn_CH,0),0)</f>
        <v>0</v>
      </c>
      <c r="AX75" s="182">
        <f>VLOOKUP($AT75,[1]Scn3!Scn3_Q4_LR,MATCH(AX$6,[1]!Scn_CH,0),0)</f>
        <v>-7.4999999999999982</v>
      </c>
      <c r="AZ75" s="241" t="s">
        <v>462</v>
      </c>
      <c r="BA75" s="242"/>
      <c r="BB75" s="242"/>
      <c r="BC75" s="242"/>
      <c r="BD75" s="243"/>
      <c r="BF75" s="241" t="s">
        <v>462</v>
      </c>
      <c r="BG75" s="242"/>
      <c r="BH75" s="242"/>
      <c r="BI75" s="242"/>
      <c r="BJ75" s="243"/>
    </row>
    <row r="76" spans="4:62" x14ac:dyDescent="0.2">
      <c r="D76" s="131" t="s">
        <v>463</v>
      </c>
      <c r="E76" s="181">
        <f ca="1">IF(K76*Q76*E$112&lt;'Summary Results'!M$2,'Summary Results'!M$2/E$112,K76*Q76)</f>
        <v>-30</v>
      </c>
      <c r="F76" s="181">
        <f ca="1">IF(L76*R76*F$112&lt;'Summary Results'!N$2,'Summary Results'!N$2/F$112,L76*R76)</f>
        <v>-7.4999999999999982</v>
      </c>
      <c r="G76" s="181">
        <f ca="1">IF(M76*S76*G$112&lt;'Summary Results'!O$2,'Summary Results'!O$2/G$112,M76*S76)</f>
        <v>0</v>
      </c>
      <c r="H76" s="182">
        <f ca="1">IF(N76*T76*H$112&lt;'Summary Results'!P$2,'Summary Results'!P$2/H$112,N76*T76)</f>
        <v>-7.4999999999999982</v>
      </c>
      <c r="I76" s="42"/>
      <c r="J76" s="177" t="s">
        <v>463</v>
      </c>
      <c r="K76" s="178">
        <f t="shared" ca="1" si="7"/>
        <v>1</v>
      </c>
      <c r="L76" s="178">
        <f t="shared" ca="1" si="4"/>
        <v>1</v>
      </c>
      <c r="M76" s="178">
        <f t="shared" ca="1" si="5"/>
        <v>1</v>
      </c>
      <c r="N76" s="179">
        <f t="shared" ca="1" si="6"/>
        <v>1</v>
      </c>
      <c r="O76" s="42"/>
      <c r="P76" s="180" t="s">
        <v>463</v>
      </c>
      <c r="Q76" s="181">
        <f ca="1"/>
        <v>-30</v>
      </c>
      <c r="R76" s="181">
        <f ca="1"/>
        <v>-7.4999999999999982</v>
      </c>
      <c r="S76" s="181">
        <f ca="1"/>
        <v>0</v>
      </c>
      <c r="T76" s="182">
        <f ca="1"/>
        <v>-7.4999999999999982</v>
      </c>
      <c r="U76" s="42"/>
      <c r="V76" s="177" t="s">
        <v>463</v>
      </c>
      <c r="W76" s="183"/>
      <c r="X76" s="184">
        <v>-75</v>
      </c>
      <c r="Y76" s="184"/>
      <c r="Z76" s="185"/>
      <c r="AA76" s="42"/>
      <c r="AB76" s="180" t="s">
        <v>463</v>
      </c>
      <c r="AC76" s="181">
        <v>-75</v>
      </c>
      <c r="AD76" s="186">
        <v>-75</v>
      </c>
      <c r="AE76" s="186"/>
      <c r="AF76" s="187"/>
      <c r="AG76" s="42"/>
      <c r="AH76" s="177" t="s">
        <v>463</v>
      </c>
      <c r="AI76" s="183">
        <v>-75</v>
      </c>
      <c r="AJ76" s="184">
        <v>-75</v>
      </c>
      <c r="AK76" s="184"/>
      <c r="AL76" s="185">
        <v>-75</v>
      </c>
      <c r="AM76" s="42"/>
      <c r="AN76" s="180" t="s">
        <v>463</v>
      </c>
      <c r="AO76" s="181">
        <v>-75</v>
      </c>
      <c r="AP76" s="181">
        <v>-75</v>
      </c>
      <c r="AQ76" s="181"/>
      <c r="AR76" s="182">
        <v>-75</v>
      </c>
      <c r="AT76" s="180" t="s">
        <v>463</v>
      </c>
      <c r="AU76" s="181">
        <f>VLOOKUP($AT76,[1]Scn3!Scn3_Q4_LR,MATCH(AU$6,[1]!Scn_CH,0),0)</f>
        <v>-30</v>
      </c>
      <c r="AV76" s="181">
        <f>VLOOKUP($AT76,[1]Scn3!Scn3_Q4_LR,MATCH(AV$6,[1]!Scn_CH,0),0)</f>
        <v>-7.4999999999999982</v>
      </c>
      <c r="AW76" s="181">
        <f>VLOOKUP($AT76,[1]Scn3!Scn3_Q4_LR,MATCH(AW$6,[1]!Scn_CH,0),0)</f>
        <v>0</v>
      </c>
      <c r="AX76" s="182">
        <f>VLOOKUP($AT76,[1]Scn3!Scn3_Q4_LR,MATCH(AX$6,[1]!Scn_CH,0),0)</f>
        <v>-7.4999999999999982</v>
      </c>
      <c r="AZ76" s="241" t="s">
        <v>463</v>
      </c>
      <c r="BA76" s="242"/>
      <c r="BB76" s="242"/>
      <c r="BC76" s="242"/>
      <c r="BD76" s="243"/>
      <c r="BF76" s="241" t="s">
        <v>463</v>
      </c>
      <c r="BG76" s="242"/>
      <c r="BH76" s="242"/>
      <c r="BI76" s="242"/>
      <c r="BJ76" s="243"/>
    </row>
    <row r="77" spans="4:62" x14ac:dyDescent="0.2">
      <c r="D77" s="131" t="s">
        <v>464</v>
      </c>
      <c r="E77" s="181">
        <f ca="1">IF(K77*Q77*E$112&lt;'Summary Results'!M$2,'Summary Results'!M$2/E$112,K77*Q77)</f>
        <v>-30</v>
      </c>
      <c r="F77" s="181">
        <f ca="1">IF(L77*R77*F$112&lt;'Summary Results'!N$2,'Summary Results'!N$2/F$112,L77*R77)</f>
        <v>-7.4999999999999982</v>
      </c>
      <c r="G77" s="181">
        <f ca="1">IF(M77*S77*G$112&lt;'Summary Results'!O$2,'Summary Results'!O$2/G$112,M77*S77)</f>
        <v>0</v>
      </c>
      <c r="H77" s="182">
        <f ca="1">IF(N77*T77*H$112&lt;'Summary Results'!P$2,'Summary Results'!P$2/H$112,N77*T77)</f>
        <v>-7.4999999999999982</v>
      </c>
      <c r="I77" s="42"/>
      <c r="J77" s="177" t="s">
        <v>464</v>
      </c>
      <c r="K77" s="178">
        <f t="shared" ca="1" si="7"/>
        <v>1</v>
      </c>
      <c r="L77" s="178">
        <f t="shared" ca="1" si="4"/>
        <v>1</v>
      </c>
      <c r="M77" s="178">
        <f t="shared" ca="1" si="5"/>
        <v>1</v>
      </c>
      <c r="N77" s="179">
        <f t="shared" ca="1" si="6"/>
        <v>1</v>
      </c>
      <c r="O77" s="42"/>
      <c r="P77" s="180" t="s">
        <v>464</v>
      </c>
      <c r="Q77" s="181">
        <f ca="1"/>
        <v>-30</v>
      </c>
      <c r="R77" s="181">
        <f ca="1"/>
        <v>-7.4999999999999982</v>
      </c>
      <c r="S77" s="181">
        <f ca="1"/>
        <v>0</v>
      </c>
      <c r="T77" s="182">
        <f ca="1"/>
        <v>-7.4999999999999982</v>
      </c>
      <c r="U77" s="42"/>
      <c r="V77" s="177" t="s">
        <v>464</v>
      </c>
      <c r="W77" s="183"/>
      <c r="X77" s="184">
        <v>-75</v>
      </c>
      <c r="Y77" s="184"/>
      <c r="Z77" s="185"/>
      <c r="AA77" s="42"/>
      <c r="AB77" s="180" t="s">
        <v>464</v>
      </c>
      <c r="AC77" s="181">
        <v>-75</v>
      </c>
      <c r="AD77" s="186">
        <v>-75</v>
      </c>
      <c r="AE77" s="186"/>
      <c r="AF77" s="187"/>
      <c r="AG77" s="42"/>
      <c r="AH77" s="177" t="s">
        <v>464</v>
      </c>
      <c r="AI77" s="183">
        <v>-75</v>
      </c>
      <c r="AJ77" s="184">
        <v>-75</v>
      </c>
      <c r="AK77" s="184"/>
      <c r="AL77" s="185">
        <v>-75</v>
      </c>
      <c r="AM77" s="42"/>
      <c r="AN77" s="180" t="s">
        <v>464</v>
      </c>
      <c r="AO77" s="181">
        <v>-75</v>
      </c>
      <c r="AP77" s="181">
        <v>-75</v>
      </c>
      <c r="AQ77" s="181"/>
      <c r="AR77" s="182">
        <v>-75</v>
      </c>
      <c r="AT77" s="180" t="s">
        <v>464</v>
      </c>
      <c r="AU77" s="181">
        <f>VLOOKUP($AT77,[1]Scn3!Scn3_Q4_LR,MATCH(AU$6,[1]!Scn_CH,0),0)</f>
        <v>-30</v>
      </c>
      <c r="AV77" s="181">
        <f>VLOOKUP($AT77,[1]Scn3!Scn3_Q4_LR,MATCH(AV$6,[1]!Scn_CH,0),0)</f>
        <v>-7.4999999999999982</v>
      </c>
      <c r="AW77" s="181">
        <f>VLOOKUP($AT77,[1]Scn3!Scn3_Q4_LR,MATCH(AW$6,[1]!Scn_CH,0),0)</f>
        <v>0</v>
      </c>
      <c r="AX77" s="182">
        <f>VLOOKUP($AT77,[1]Scn3!Scn3_Q4_LR,MATCH(AX$6,[1]!Scn_CH,0),0)</f>
        <v>-7.4999999999999982</v>
      </c>
      <c r="AZ77" s="241" t="s">
        <v>464</v>
      </c>
      <c r="BA77" s="242"/>
      <c r="BB77" s="242"/>
      <c r="BC77" s="242"/>
      <c r="BD77" s="243"/>
      <c r="BF77" s="241" t="s">
        <v>464</v>
      </c>
      <c r="BG77" s="242"/>
      <c r="BH77" s="242"/>
      <c r="BI77" s="242"/>
      <c r="BJ77" s="243"/>
    </row>
    <row r="78" spans="4:62" x14ac:dyDescent="0.2">
      <c r="D78" s="131" t="s">
        <v>70</v>
      </c>
      <c r="E78" s="181">
        <f ca="1">IF(K78*Q78*E$112&lt;'Summary Results'!M$2,'Summary Results'!M$2/E$112,K78*Q78)</f>
        <v>-7.4999999999999982</v>
      </c>
      <c r="F78" s="181">
        <f ca="1">IF(L78*R78*F$112&lt;'Summary Results'!N$2,'Summary Results'!N$2/F$112,L78*R78)</f>
        <v>-7.4999999999999982</v>
      </c>
      <c r="G78" s="181">
        <f ca="1">IF(M78*S78*G$112&lt;'Summary Results'!O$2,'Summary Results'!O$2/G$112,M78*S78)</f>
        <v>0</v>
      </c>
      <c r="H78" s="182">
        <f ca="1">IF(N78*T78*H$112&lt;'Summary Results'!P$2,'Summary Results'!P$2/H$112,N78*T78)</f>
        <v>-7.4999999999999982</v>
      </c>
      <c r="I78" s="42"/>
      <c r="J78" s="177" t="s">
        <v>70</v>
      </c>
      <c r="K78" s="178">
        <f t="shared" ca="1" si="7"/>
        <v>1</v>
      </c>
      <c r="L78" s="178">
        <f t="shared" ca="1" si="4"/>
        <v>1</v>
      </c>
      <c r="M78" s="178">
        <f t="shared" ca="1" si="5"/>
        <v>1</v>
      </c>
      <c r="N78" s="179">
        <f t="shared" ca="1" si="6"/>
        <v>1</v>
      </c>
      <c r="O78" s="42"/>
      <c r="P78" s="180" t="s">
        <v>70</v>
      </c>
      <c r="Q78" s="181">
        <f ca="1"/>
        <v>-7.4999999999999982</v>
      </c>
      <c r="R78" s="181">
        <f ca="1"/>
        <v>-7.4999999999999982</v>
      </c>
      <c r="S78" s="181">
        <f ca="1"/>
        <v>0</v>
      </c>
      <c r="T78" s="182">
        <f ca="1"/>
        <v>-7.4999999999999982</v>
      </c>
      <c r="U78" s="42"/>
      <c r="V78" s="177" t="s">
        <v>70</v>
      </c>
      <c r="W78" s="183">
        <v>-75</v>
      </c>
      <c r="X78" s="184"/>
      <c r="Y78" s="184"/>
      <c r="Z78" s="185"/>
      <c r="AA78" s="42"/>
      <c r="AB78" s="180" t="s">
        <v>70</v>
      </c>
      <c r="AC78" s="181">
        <v>-75</v>
      </c>
      <c r="AD78" s="186"/>
      <c r="AE78" s="186"/>
      <c r="AF78" s="187"/>
      <c r="AG78" s="42"/>
      <c r="AH78" s="177" t="s">
        <v>70</v>
      </c>
      <c r="AI78" s="183">
        <v>-75</v>
      </c>
      <c r="AJ78" s="184"/>
      <c r="AK78" s="184"/>
      <c r="AL78" s="185">
        <v>-75</v>
      </c>
      <c r="AM78" s="42"/>
      <c r="AN78" s="180" t="s">
        <v>70</v>
      </c>
      <c r="AO78" s="181">
        <v>-75</v>
      </c>
      <c r="AP78" s="181">
        <v>-75</v>
      </c>
      <c r="AQ78" s="181"/>
      <c r="AR78" s="182">
        <v>-75</v>
      </c>
      <c r="AT78" s="180" t="s">
        <v>70</v>
      </c>
      <c r="AU78" s="181">
        <f>VLOOKUP($AT78,[1]Scn3!Scn3_Q4_LR,MATCH(AU$6,[1]!Scn_CH,0),0)</f>
        <v>-7.4999999999999982</v>
      </c>
      <c r="AV78" s="181">
        <f>VLOOKUP($AT78,[1]Scn3!Scn3_Q4_LR,MATCH(AV$6,[1]!Scn_CH,0),0)</f>
        <v>-7.4999999999999982</v>
      </c>
      <c r="AW78" s="181">
        <f>VLOOKUP($AT78,[1]Scn3!Scn3_Q4_LR,MATCH(AW$6,[1]!Scn_CH,0),0)</f>
        <v>0</v>
      </c>
      <c r="AX78" s="182">
        <f>VLOOKUP($AT78,[1]Scn3!Scn3_Q4_LR,MATCH(AX$6,[1]!Scn_CH,0),0)</f>
        <v>-7.4999999999999982</v>
      </c>
      <c r="AZ78" s="241" t="s">
        <v>70</v>
      </c>
      <c r="BA78" s="242"/>
      <c r="BB78" s="242"/>
      <c r="BC78" s="242"/>
      <c r="BD78" s="243"/>
      <c r="BF78" s="241" t="s">
        <v>70</v>
      </c>
      <c r="BG78" s="242"/>
      <c r="BH78" s="242"/>
      <c r="BI78" s="242"/>
      <c r="BJ78" s="243"/>
    </row>
    <row r="79" spans="4:62" x14ac:dyDescent="0.2">
      <c r="D79" s="131" t="s">
        <v>465</v>
      </c>
      <c r="E79" s="181">
        <f ca="1">IF(K79*Q79*E$112&lt;'Summary Results'!M$2,'Summary Results'!M$2/E$112,K79*Q79)</f>
        <v>8</v>
      </c>
      <c r="F79" s="181">
        <f ca="1">IF(L79*R79*F$112&lt;'Summary Results'!N$2,'Summary Results'!N$2/F$112,L79*R79)</f>
        <v>-6.4999999999999982</v>
      </c>
      <c r="G79" s="181">
        <f ca="1">IF(M79*S79*G$112&lt;'Summary Results'!O$2,'Summary Results'!O$2/G$112,M79*S79)</f>
        <v>0</v>
      </c>
      <c r="H79" s="182">
        <f ca="1">IF(N79*T79*H$112&lt;'Summary Results'!P$2,'Summary Results'!P$2/H$112,N79*T79)</f>
        <v>-3.9999999999999991</v>
      </c>
      <c r="I79" s="42"/>
      <c r="J79" s="177" t="s">
        <v>465</v>
      </c>
      <c r="K79" s="178">
        <f t="shared" ca="1" si="7"/>
        <v>1</v>
      </c>
      <c r="L79" s="178">
        <f t="shared" ca="1" si="4"/>
        <v>1</v>
      </c>
      <c r="M79" s="178">
        <f t="shared" ca="1" si="5"/>
        <v>1</v>
      </c>
      <c r="N79" s="179">
        <f t="shared" ca="1" si="6"/>
        <v>1</v>
      </c>
      <c r="O79" s="42"/>
      <c r="P79" s="180" t="s">
        <v>465</v>
      </c>
      <c r="Q79" s="181">
        <f ca="1"/>
        <v>8</v>
      </c>
      <c r="R79" s="181">
        <f ca="1"/>
        <v>-6.4999999999999982</v>
      </c>
      <c r="S79" s="181">
        <f ca="1"/>
        <v>0</v>
      </c>
      <c r="T79" s="182">
        <f ca="1"/>
        <v>-3.9999999999999991</v>
      </c>
      <c r="U79" s="42"/>
      <c r="V79" s="177" t="s">
        <v>465</v>
      </c>
      <c r="W79" s="183"/>
      <c r="X79" s="184">
        <v>-65</v>
      </c>
      <c r="Y79" s="184"/>
      <c r="Z79" s="185"/>
      <c r="AA79" s="42"/>
      <c r="AB79" s="180" t="s">
        <v>465</v>
      </c>
      <c r="AC79" s="181">
        <v>20</v>
      </c>
      <c r="AD79" s="186">
        <v>-65</v>
      </c>
      <c r="AE79" s="186"/>
      <c r="AF79" s="187"/>
      <c r="AG79" s="42"/>
      <c r="AH79" s="177" t="s">
        <v>465</v>
      </c>
      <c r="AI79" s="183">
        <v>20</v>
      </c>
      <c r="AJ79" s="184">
        <v>-65</v>
      </c>
      <c r="AK79" s="184"/>
      <c r="AL79" s="185">
        <v>-40</v>
      </c>
      <c r="AM79" s="42"/>
      <c r="AN79" s="180" t="s">
        <v>465</v>
      </c>
      <c r="AO79" s="181">
        <v>20</v>
      </c>
      <c r="AP79" s="181">
        <v>-65</v>
      </c>
      <c r="AQ79" s="181"/>
      <c r="AR79" s="182">
        <v>-40</v>
      </c>
      <c r="AT79" s="180" t="s">
        <v>465</v>
      </c>
      <c r="AU79" s="181">
        <f>VLOOKUP($AT79,[1]Scn3!Scn3_Q4_LR,MATCH(AU$6,[1]!Scn_CH,0),0)</f>
        <v>8</v>
      </c>
      <c r="AV79" s="181">
        <f>VLOOKUP($AT79,[1]Scn3!Scn3_Q4_LR,MATCH(AV$6,[1]!Scn_CH,0),0)</f>
        <v>-6.4999999999999982</v>
      </c>
      <c r="AW79" s="181">
        <f>VLOOKUP($AT79,[1]Scn3!Scn3_Q4_LR,MATCH(AW$6,[1]!Scn_CH,0),0)</f>
        <v>0</v>
      </c>
      <c r="AX79" s="182">
        <f>VLOOKUP($AT79,[1]Scn3!Scn3_Q4_LR,MATCH(AX$6,[1]!Scn_CH,0),0)</f>
        <v>-3.9999999999999991</v>
      </c>
      <c r="AZ79" s="241" t="s">
        <v>465</v>
      </c>
      <c r="BA79" s="242"/>
      <c r="BB79" s="242"/>
      <c r="BC79" s="242"/>
      <c r="BD79" s="243"/>
      <c r="BF79" s="241" t="s">
        <v>465</v>
      </c>
      <c r="BG79" s="242"/>
      <c r="BH79" s="242"/>
      <c r="BI79" s="242"/>
      <c r="BJ79" s="243"/>
    </row>
    <row r="80" spans="4:62" x14ac:dyDescent="0.2">
      <c r="D80" s="131" t="s">
        <v>71</v>
      </c>
      <c r="E80" s="181">
        <f ca="1">IF(K80*Q80*E$112&lt;'Summary Results'!M$2,'Summary Results'!M$2/E$112,K80*Q80)</f>
        <v>-7.4999999999999982</v>
      </c>
      <c r="F80" s="181">
        <f ca="1">IF(L80*R80*F$112&lt;'Summary Results'!N$2,'Summary Results'!N$2/F$112,L80*R80)</f>
        <v>-7.4999999999999982</v>
      </c>
      <c r="G80" s="181">
        <f ca="1">IF(M80*S80*G$112&lt;'Summary Results'!O$2,'Summary Results'!O$2/G$112,M80*S80)</f>
        <v>0</v>
      </c>
      <c r="H80" s="182">
        <f ca="1">IF(N80*T80*H$112&lt;'Summary Results'!P$2,'Summary Results'!P$2/H$112,N80*T80)</f>
        <v>-7.4999999999999982</v>
      </c>
      <c r="I80" s="42"/>
      <c r="J80" s="177" t="s">
        <v>71</v>
      </c>
      <c r="K80" s="178">
        <f t="shared" ca="1" si="7"/>
        <v>1</v>
      </c>
      <c r="L80" s="178">
        <f t="shared" ca="1" si="4"/>
        <v>1</v>
      </c>
      <c r="M80" s="178">
        <f t="shared" ca="1" si="5"/>
        <v>1</v>
      </c>
      <c r="N80" s="179">
        <f t="shared" ca="1" si="6"/>
        <v>1</v>
      </c>
      <c r="O80" s="42"/>
      <c r="P80" s="180" t="s">
        <v>71</v>
      </c>
      <c r="Q80" s="181">
        <f ca="1"/>
        <v>-7.4999999999999982</v>
      </c>
      <c r="R80" s="181">
        <f ca="1"/>
        <v>-7.4999999999999982</v>
      </c>
      <c r="S80" s="181">
        <f ca="1"/>
        <v>0</v>
      </c>
      <c r="T80" s="182">
        <f ca="1"/>
        <v>-7.4999999999999982</v>
      </c>
      <c r="U80" s="42"/>
      <c r="V80" s="177" t="s">
        <v>71</v>
      </c>
      <c r="W80" s="183">
        <v>-75</v>
      </c>
      <c r="X80" s="184">
        <v>-75</v>
      </c>
      <c r="Y80" s="184"/>
      <c r="Z80" s="185"/>
      <c r="AA80" s="42"/>
      <c r="AB80" s="180" t="s">
        <v>71</v>
      </c>
      <c r="AC80" s="181">
        <v>-75</v>
      </c>
      <c r="AD80" s="186">
        <v>-75</v>
      </c>
      <c r="AE80" s="186"/>
      <c r="AF80" s="187"/>
      <c r="AG80" s="42"/>
      <c r="AH80" s="177" t="s">
        <v>71</v>
      </c>
      <c r="AI80" s="183">
        <v>-75</v>
      </c>
      <c r="AJ80" s="184">
        <v>-75</v>
      </c>
      <c r="AK80" s="184"/>
      <c r="AL80" s="185">
        <v>-75</v>
      </c>
      <c r="AM80" s="42"/>
      <c r="AN80" s="180" t="s">
        <v>71</v>
      </c>
      <c r="AO80" s="181">
        <v>-75</v>
      </c>
      <c r="AP80" s="181">
        <v>-75</v>
      </c>
      <c r="AQ80" s="181"/>
      <c r="AR80" s="182">
        <v>-75</v>
      </c>
      <c r="AT80" s="180" t="s">
        <v>71</v>
      </c>
      <c r="AU80" s="181">
        <f>VLOOKUP($AT80,[1]Scn3!Scn3_Q4_LR,MATCH(AU$6,[1]!Scn_CH,0),0)</f>
        <v>-7.4999999999999982</v>
      </c>
      <c r="AV80" s="181">
        <f>VLOOKUP($AT80,[1]Scn3!Scn3_Q4_LR,MATCH(AV$6,[1]!Scn_CH,0),0)</f>
        <v>-7.4999999999999982</v>
      </c>
      <c r="AW80" s="181">
        <f>VLOOKUP($AT80,[1]Scn3!Scn3_Q4_LR,MATCH(AW$6,[1]!Scn_CH,0),0)</f>
        <v>0</v>
      </c>
      <c r="AX80" s="182">
        <f>VLOOKUP($AT80,[1]Scn3!Scn3_Q4_LR,MATCH(AX$6,[1]!Scn_CH,0),0)</f>
        <v>-7.4999999999999982</v>
      </c>
      <c r="AZ80" s="241" t="s">
        <v>71</v>
      </c>
      <c r="BA80" s="242"/>
      <c r="BB80" s="242"/>
      <c r="BC80" s="242"/>
      <c r="BD80" s="243"/>
      <c r="BF80" s="241" t="s">
        <v>71</v>
      </c>
      <c r="BG80" s="242"/>
      <c r="BH80" s="242"/>
      <c r="BI80" s="242"/>
      <c r="BJ80" s="243"/>
    </row>
    <row r="81" spans="4:62" x14ac:dyDescent="0.2">
      <c r="D81" s="131" t="s">
        <v>466</v>
      </c>
      <c r="E81" s="181">
        <f ca="1">IF(K81*Q81*E$112&lt;'Summary Results'!M$2,'Summary Results'!M$2/E$112,K81*Q81)</f>
        <v>-30</v>
      </c>
      <c r="F81" s="181">
        <f ca="1">IF(L81*R81*F$112&lt;'Summary Results'!N$2,'Summary Results'!N$2/F$112,L81*R81)</f>
        <v>-7.4999999999999982</v>
      </c>
      <c r="G81" s="181">
        <f ca="1">IF(M81*S81*G$112&lt;'Summary Results'!O$2,'Summary Results'!O$2/G$112,M81*S81)</f>
        <v>0</v>
      </c>
      <c r="H81" s="182">
        <f ca="1">IF(N81*T81*H$112&lt;'Summary Results'!P$2,'Summary Results'!P$2/H$112,N81*T81)</f>
        <v>-7.4999999999999982</v>
      </c>
      <c r="I81" s="42"/>
      <c r="J81" s="177" t="s">
        <v>466</v>
      </c>
      <c r="K81" s="178">
        <f t="shared" ca="1" si="7"/>
        <v>1</v>
      </c>
      <c r="L81" s="178">
        <f t="shared" ca="1" si="4"/>
        <v>1</v>
      </c>
      <c r="M81" s="178">
        <f t="shared" ca="1" si="5"/>
        <v>1</v>
      </c>
      <c r="N81" s="179">
        <f t="shared" ca="1" si="6"/>
        <v>1</v>
      </c>
      <c r="O81" s="42"/>
      <c r="P81" s="180" t="s">
        <v>466</v>
      </c>
      <c r="Q81" s="181">
        <f ca="1"/>
        <v>-30</v>
      </c>
      <c r="R81" s="181">
        <f ca="1"/>
        <v>-7.4999999999999982</v>
      </c>
      <c r="S81" s="181">
        <f ca="1"/>
        <v>0</v>
      </c>
      <c r="T81" s="182">
        <f ca="1"/>
        <v>-7.4999999999999982</v>
      </c>
      <c r="U81" s="42"/>
      <c r="V81" s="177" t="s">
        <v>466</v>
      </c>
      <c r="W81" s="183"/>
      <c r="X81" s="184">
        <v>-75</v>
      </c>
      <c r="Y81" s="184"/>
      <c r="Z81" s="185"/>
      <c r="AA81" s="42"/>
      <c r="AB81" s="180" t="s">
        <v>466</v>
      </c>
      <c r="AC81" s="181">
        <v>-75</v>
      </c>
      <c r="AD81" s="186">
        <v>-75</v>
      </c>
      <c r="AE81" s="186"/>
      <c r="AF81" s="187"/>
      <c r="AG81" s="42"/>
      <c r="AH81" s="177" t="s">
        <v>466</v>
      </c>
      <c r="AI81" s="183">
        <v>-75</v>
      </c>
      <c r="AJ81" s="184">
        <v>-75</v>
      </c>
      <c r="AK81" s="184"/>
      <c r="AL81" s="185">
        <v>-75</v>
      </c>
      <c r="AM81" s="42"/>
      <c r="AN81" s="180" t="s">
        <v>466</v>
      </c>
      <c r="AO81" s="181">
        <v>-75</v>
      </c>
      <c r="AP81" s="181">
        <v>-75</v>
      </c>
      <c r="AQ81" s="181"/>
      <c r="AR81" s="182">
        <v>-75</v>
      </c>
      <c r="AT81" s="180" t="s">
        <v>466</v>
      </c>
      <c r="AU81" s="181">
        <f>VLOOKUP($AT81,[1]Scn3!Scn3_Q4_LR,MATCH(AU$6,[1]!Scn_CH,0),0)</f>
        <v>-30</v>
      </c>
      <c r="AV81" s="181">
        <f>VLOOKUP($AT81,[1]Scn3!Scn3_Q4_LR,MATCH(AV$6,[1]!Scn_CH,0),0)</f>
        <v>-7.4999999999999982</v>
      </c>
      <c r="AW81" s="181">
        <f>VLOOKUP($AT81,[1]Scn3!Scn3_Q4_LR,MATCH(AW$6,[1]!Scn_CH,0),0)</f>
        <v>0</v>
      </c>
      <c r="AX81" s="182">
        <f>VLOOKUP($AT81,[1]Scn3!Scn3_Q4_LR,MATCH(AX$6,[1]!Scn_CH,0),0)</f>
        <v>-7.4999999999999982</v>
      </c>
      <c r="AZ81" s="241" t="s">
        <v>466</v>
      </c>
      <c r="BA81" s="242"/>
      <c r="BB81" s="242"/>
      <c r="BC81" s="242"/>
      <c r="BD81" s="243"/>
      <c r="BF81" s="241" t="s">
        <v>466</v>
      </c>
      <c r="BG81" s="242"/>
      <c r="BH81" s="242"/>
      <c r="BI81" s="242"/>
      <c r="BJ81" s="243"/>
    </row>
    <row r="82" spans="4:62" x14ac:dyDescent="0.2">
      <c r="D82" s="131" t="s">
        <v>467</v>
      </c>
      <c r="E82" s="181">
        <f ca="1">IF(K82*Q82*E$112&lt;'Summary Results'!M$2,'Summary Results'!M$2/E$112,K82*Q82)</f>
        <v>-30</v>
      </c>
      <c r="F82" s="181">
        <f ca="1">IF(L82*R82*F$112&lt;'Summary Results'!N$2,'Summary Results'!N$2/F$112,L82*R82)</f>
        <v>-7.4999999999999982</v>
      </c>
      <c r="G82" s="181">
        <f ca="1">IF(M82*S82*G$112&lt;'Summary Results'!O$2,'Summary Results'!O$2/G$112,M82*S82)</f>
        <v>0</v>
      </c>
      <c r="H82" s="182">
        <f ca="1">IF(N82*T82*H$112&lt;'Summary Results'!P$2,'Summary Results'!P$2/H$112,N82*T82)</f>
        <v>-7.4999999999999982</v>
      </c>
      <c r="I82" s="42"/>
      <c r="J82" s="177" t="s">
        <v>467</v>
      </c>
      <c r="K82" s="178">
        <f t="shared" ca="1" si="7"/>
        <v>1</v>
      </c>
      <c r="L82" s="178">
        <f t="shared" ca="1" si="4"/>
        <v>1</v>
      </c>
      <c r="M82" s="178">
        <f t="shared" ca="1" si="5"/>
        <v>1</v>
      </c>
      <c r="N82" s="179">
        <f t="shared" ca="1" si="6"/>
        <v>1</v>
      </c>
      <c r="O82" s="42"/>
      <c r="P82" s="180" t="s">
        <v>467</v>
      </c>
      <c r="Q82" s="181">
        <f ca="1"/>
        <v>-30</v>
      </c>
      <c r="R82" s="181">
        <f ca="1"/>
        <v>-7.4999999999999982</v>
      </c>
      <c r="S82" s="181">
        <f ca="1"/>
        <v>0</v>
      </c>
      <c r="T82" s="182">
        <f ca="1"/>
        <v>-7.4999999999999982</v>
      </c>
      <c r="U82" s="42"/>
      <c r="V82" s="177" t="s">
        <v>467</v>
      </c>
      <c r="W82" s="183"/>
      <c r="X82" s="184">
        <v>-75</v>
      </c>
      <c r="Y82" s="184"/>
      <c r="Z82" s="185"/>
      <c r="AA82" s="42"/>
      <c r="AB82" s="180" t="s">
        <v>467</v>
      </c>
      <c r="AC82" s="181">
        <v>-75</v>
      </c>
      <c r="AD82" s="186">
        <v>-75</v>
      </c>
      <c r="AE82" s="186"/>
      <c r="AF82" s="187"/>
      <c r="AG82" s="42"/>
      <c r="AH82" s="177" t="s">
        <v>467</v>
      </c>
      <c r="AI82" s="183">
        <v>-75</v>
      </c>
      <c r="AJ82" s="184">
        <v>-75</v>
      </c>
      <c r="AK82" s="184"/>
      <c r="AL82" s="185">
        <v>-75</v>
      </c>
      <c r="AM82" s="42"/>
      <c r="AN82" s="180" t="s">
        <v>467</v>
      </c>
      <c r="AO82" s="181">
        <v>-75</v>
      </c>
      <c r="AP82" s="181">
        <v>-75</v>
      </c>
      <c r="AQ82" s="181"/>
      <c r="AR82" s="182">
        <v>-75</v>
      </c>
      <c r="AT82" s="180" t="s">
        <v>467</v>
      </c>
      <c r="AU82" s="181">
        <f>VLOOKUP($AT82,[1]Scn3!Scn3_Q4_LR,MATCH(AU$6,[1]!Scn_CH,0),0)</f>
        <v>-30</v>
      </c>
      <c r="AV82" s="181">
        <f>VLOOKUP($AT82,[1]Scn3!Scn3_Q4_LR,MATCH(AV$6,[1]!Scn_CH,0),0)</f>
        <v>-7.4999999999999982</v>
      </c>
      <c r="AW82" s="181">
        <f>VLOOKUP($AT82,[1]Scn3!Scn3_Q4_LR,MATCH(AW$6,[1]!Scn_CH,0),0)</f>
        <v>0</v>
      </c>
      <c r="AX82" s="182">
        <f>VLOOKUP($AT82,[1]Scn3!Scn3_Q4_LR,MATCH(AX$6,[1]!Scn_CH,0),0)</f>
        <v>-7.4999999999999982</v>
      </c>
      <c r="AZ82" s="241" t="s">
        <v>467</v>
      </c>
      <c r="BA82" s="242"/>
      <c r="BB82" s="242"/>
      <c r="BC82" s="242"/>
      <c r="BD82" s="243"/>
      <c r="BF82" s="241" t="s">
        <v>467</v>
      </c>
      <c r="BG82" s="242"/>
      <c r="BH82" s="242"/>
      <c r="BI82" s="242"/>
      <c r="BJ82" s="243"/>
    </row>
    <row r="83" spans="4:62" x14ac:dyDescent="0.2">
      <c r="D83" s="131" t="s">
        <v>468</v>
      </c>
      <c r="E83" s="181">
        <f ca="1">IF(K83*Q83*E$112&lt;'Summary Results'!M$2,'Summary Results'!M$2/E$112,K83*Q83)</f>
        <v>-30</v>
      </c>
      <c r="F83" s="181">
        <f ca="1">IF(L83*R83*F$112&lt;'Summary Results'!N$2,'Summary Results'!N$2/F$112,L83*R83)</f>
        <v>-7.4999999999999982</v>
      </c>
      <c r="G83" s="181">
        <f ca="1">IF(M83*S83*G$112&lt;'Summary Results'!O$2,'Summary Results'!O$2/G$112,M83*S83)</f>
        <v>0</v>
      </c>
      <c r="H83" s="182">
        <f ca="1">IF(N83*T83*H$112&lt;'Summary Results'!P$2,'Summary Results'!P$2/H$112,N83*T83)</f>
        <v>-7.4999999999999982</v>
      </c>
      <c r="I83" s="42"/>
      <c r="J83" s="177" t="s">
        <v>468</v>
      </c>
      <c r="K83" s="178">
        <f t="shared" ca="1" si="7"/>
        <v>1</v>
      </c>
      <c r="L83" s="178">
        <f t="shared" ca="1" si="4"/>
        <v>1</v>
      </c>
      <c r="M83" s="178">
        <f t="shared" ca="1" si="5"/>
        <v>1</v>
      </c>
      <c r="N83" s="179">
        <f t="shared" ca="1" si="6"/>
        <v>1</v>
      </c>
      <c r="O83" s="42"/>
      <c r="P83" s="180" t="s">
        <v>468</v>
      </c>
      <c r="Q83" s="181">
        <f ca="1"/>
        <v>-30</v>
      </c>
      <c r="R83" s="181">
        <f ca="1"/>
        <v>-7.4999999999999982</v>
      </c>
      <c r="S83" s="181">
        <f ca="1"/>
        <v>0</v>
      </c>
      <c r="T83" s="182">
        <f ca="1"/>
        <v>-7.4999999999999982</v>
      </c>
      <c r="U83" s="42"/>
      <c r="V83" s="177" t="s">
        <v>468</v>
      </c>
      <c r="W83" s="183"/>
      <c r="X83" s="184"/>
      <c r="Y83" s="184"/>
      <c r="Z83" s="185">
        <v>-75</v>
      </c>
      <c r="AA83" s="42"/>
      <c r="AB83" s="180" t="s">
        <v>468</v>
      </c>
      <c r="AC83" s="181">
        <v>-75</v>
      </c>
      <c r="AD83" s="186"/>
      <c r="AE83" s="186"/>
      <c r="AF83" s="187">
        <v>-75</v>
      </c>
      <c r="AG83" s="42"/>
      <c r="AH83" s="177" t="s">
        <v>468</v>
      </c>
      <c r="AI83" s="183">
        <v>-75</v>
      </c>
      <c r="AJ83" s="184"/>
      <c r="AK83" s="184"/>
      <c r="AL83" s="185">
        <v>-75</v>
      </c>
      <c r="AM83" s="42"/>
      <c r="AN83" s="180" t="s">
        <v>468</v>
      </c>
      <c r="AO83" s="181">
        <v>-75</v>
      </c>
      <c r="AP83" s="181">
        <v>-75</v>
      </c>
      <c r="AQ83" s="181"/>
      <c r="AR83" s="182">
        <v>-75</v>
      </c>
      <c r="AT83" s="180" t="s">
        <v>468</v>
      </c>
      <c r="AU83" s="181">
        <f>VLOOKUP($AT83,[1]Scn3!Scn3_Q4_LR,MATCH(AU$6,[1]!Scn_CH,0),0)</f>
        <v>-30</v>
      </c>
      <c r="AV83" s="181">
        <f>VLOOKUP($AT83,[1]Scn3!Scn3_Q4_LR,MATCH(AV$6,[1]!Scn_CH,0),0)</f>
        <v>-7.4999999999999982</v>
      </c>
      <c r="AW83" s="181">
        <f>VLOOKUP($AT83,[1]Scn3!Scn3_Q4_LR,MATCH(AW$6,[1]!Scn_CH,0),0)</f>
        <v>0</v>
      </c>
      <c r="AX83" s="182">
        <f>VLOOKUP($AT83,[1]Scn3!Scn3_Q4_LR,MATCH(AX$6,[1]!Scn_CH,0),0)</f>
        <v>-7.4999999999999982</v>
      </c>
      <c r="AZ83" s="241" t="s">
        <v>468</v>
      </c>
      <c r="BA83" s="242"/>
      <c r="BB83" s="242"/>
      <c r="BC83" s="242"/>
      <c r="BD83" s="243"/>
      <c r="BF83" s="241" t="s">
        <v>468</v>
      </c>
      <c r="BG83" s="242"/>
      <c r="BH83" s="242"/>
      <c r="BI83" s="242"/>
      <c r="BJ83" s="243"/>
    </row>
    <row r="84" spans="4:62" x14ac:dyDescent="0.2">
      <c r="D84" s="131" t="s">
        <v>469</v>
      </c>
      <c r="E84" s="181">
        <f ca="1">IF(K84*Q84*E$112&lt;'Summary Results'!M$2,'Summary Results'!M$2/E$112,K84*Q84)</f>
        <v>-7.4999999999999982</v>
      </c>
      <c r="F84" s="181">
        <f ca="1">IF(L84*R84*F$112&lt;'Summary Results'!N$2,'Summary Results'!N$2/F$112,L84*R84)</f>
        <v>-7.4999999999999982</v>
      </c>
      <c r="G84" s="181">
        <f ca="1">IF(M84*S84*G$112&lt;'Summary Results'!O$2,'Summary Results'!O$2/G$112,M84*S84)</f>
        <v>0</v>
      </c>
      <c r="H84" s="182">
        <f ca="1">IF(N84*T84*H$112&lt;'Summary Results'!P$2,'Summary Results'!P$2/H$112,N84*T84)</f>
        <v>-7.4999999999999982</v>
      </c>
      <c r="I84" s="42"/>
      <c r="J84" s="177" t="s">
        <v>469</v>
      </c>
      <c r="K84" s="178">
        <f t="shared" ca="1" si="7"/>
        <v>1</v>
      </c>
      <c r="L84" s="178">
        <f t="shared" ca="1" si="4"/>
        <v>1</v>
      </c>
      <c r="M84" s="178">
        <f t="shared" ca="1" si="5"/>
        <v>1</v>
      </c>
      <c r="N84" s="179">
        <f t="shared" ca="1" si="6"/>
        <v>1</v>
      </c>
      <c r="O84" s="42"/>
      <c r="P84" s="180" t="s">
        <v>469</v>
      </c>
      <c r="Q84" s="181">
        <f ca="1"/>
        <v>-7.4999999999999982</v>
      </c>
      <c r="R84" s="181">
        <f ca="1"/>
        <v>-7.4999999999999982</v>
      </c>
      <c r="S84" s="181">
        <f ca="1"/>
        <v>0</v>
      </c>
      <c r="T84" s="182">
        <f ca="1"/>
        <v>-7.4999999999999982</v>
      </c>
      <c r="U84" s="42"/>
      <c r="V84" s="177" t="s">
        <v>469</v>
      </c>
      <c r="W84" s="183">
        <v>-75</v>
      </c>
      <c r="X84" s="184"/>
      <c r="Y84" s="184"/>
      <c r="Z84" s="185"/>
      <c r="AA84" s="42"/>
      <c r="AB84" s="180" t="s">
        <v>469</v>
      </c>
      <c r="AC84" s="181">
        <v>-75</v>
      </c>
      <c r="AD84" s="186"/>
      <c r="AE84" s="186"/>
      <c r="AF84" s="187"/>
      <c r="AG84" s="42"/>
      <c r="AH84" s="177" t="s">
        <v>469</v>
      </c>
      <c r="AI84" s="183">
        <v>-75</v>
      </c>
      <c r="AJ84" s="184"/>
      <c r="AK84" s="184"/>
      <c r="AL84" s="185">
        <v>-75</v>
      </c>
      <c r="AM84" s="42"/>
      <c r="AN84" s="180" t="s">
        <v>469</v>
      </c>
      <c r="AO84" s="181">
        <v>-75</v>
      </c>
      <c r="AP84" s="181">
        <v>-75</v>
      </c>
      <c r="AQ84" s="181"/>
      <c r="AR84" s="182">
        <v>-75</v>
      </c>
      <c r="AT84" s="180" t="s">
        <v>469</v>
      </c>
      <c r="AU84" s="181">
        <f>VLOOKUP($AT84,[1]Scn3!Scn3_Q4_LR,MATCH(AU$6,[1]!Scn_CH,0),0)</f>
        <v>-7.4999999999999982</v>
      </c>
      <c r="AV84" s="181">
        <f>VLOOKUP($AT84,[1]Scn3!Scn3_Q4_LR,MATCH(AV$6,[1]!Scn_CH,0),0)</f>
        <v>-7.4999999999999982</v>
      </c>
      <c r="AW84" s="181">
        <f>VLOOKUP($AT84,[1]Scn3!Scn3_Q4_LR,MATCH(AW$6,[1]!Scn_CH,0),0)</f>
        <v>0</v>
      </c>
      <c r="AX84" s="182">
        <f>VLOOKUP($AT84,[1]Scn3!Scn3_Q4_LR,MATCH(AX$6,[1]!Scn_CH,0),0)</f>
        <v>-7.4999999999999982</v>
      </c>
      <c r="AZ84" s="241" t="s">
        <v>469</v>
      </c>
      <c r="BA84" s="242"/>
      <c r="BB84" s="242"/>
      <c r="BC84" s="242"/>
      <c r="BD84" s="243"/>
      <c r="BF84" s="241" t="s">
        <v>469</v>
      </c>
      <c r="BG84" s="242"/>
      <c r="BH84" s="242"/>
      <c r="BI84" s="242"/>
      <c r="BJ84" s="243"/>
    </row>
    <row r="85" spans="4:62" x14ac:dyDescent="0.2">
      <c r="D85" s="131" t="s">
        <v>76</v>
      </c>
      <c r="E85" s="181">
        <f ca="1">IF(K85*Q85*E$112&lt;'Summary Results'!M$2,'Summary Results'!M$2/E$112,K85*Q85)</f>
        <v>-32</v>
      </c>
      <c r="F85" s="181">
        <f ca="1">IF(L85*R85*F$112&lt;'Summary Results'!N$2,'Summary Results'!N$2/F$112,L85*R85)</f>
        <v>-7.9999999999999982</v>
      </c>
      <c r="G85" s="181">
        <f ca="1">IF(M85*S85*G$112&lt;'Summary Results'!O$2,'Summary Results'!O$2/G$112,M85*S85)</f>
        <v>0</v>
      </c>
      <c r="H85" s="182">
        <f ca="1">IF(N85*T85*H$112&lt;'Summary Results'!P$2,'Summary Results'!P$2/H$112,N85*T85)</f>
        <v>-7.9999999999999982</v>
      </c>
      <c r="I85" s="42"/>
      <c r="J85" s="177" t="s">
        <v>76</v>
      </c>
      <c r="K85" s="178">
        <f t="shared" ca="1" si="7"/>
        <v>1</v>
      </c>
      <c r="L85" s="178">
        <f t="shared" ca="1" si="4"/>
        <v>1</v>
      </c>
      <c r="M85" s="178">
        <f t="shared" ca="1" si="5"/>
        <v>1</v>
      </c>
      <c r="N85" s="179">
        <f t="shared" ca="1" si="6"/>
        <v>1</v>
      </c>
      <c r="O85" s="42"/>
      <c r="P85" s="180" t="s">
        <v>76</v>
      </c>
      <c r="Q85" s="181">
        <f ca="1"/>
        <v>-32</v>
      </c>
      <c r="R85" s="181">
        <f ca="1"/>
        <v>-7.9999999999999982</v>
      </c>
      <c r="S85" s="181">
        <f ca="1"/>
        <v>0</v>
      </c>
      <c r="T85" s="182">
        <f ca="1"/>
        <v>-7.9999999999999982</v>
      </c>
      <c r="U85" s="42"/>
      <c r="V85" s="177" t="s">
        <v>76</v>
      </c>
      <c r="W85" s="183"/>
      <c r="X85" s="184">
        <v>-80</v>
      </c>
      <c r="Y85" s="184"/>
      <c r="Z85" s="185"/>
      <c r="AA85" s="42"/>
      <c r="AB85" s="180" t="s">
        <v>76</v>
      </c>
      <c r="AC85" s="181">
        <v>-80</v>
      </c>
      <c r="AD85" s="186">
        <v>-80</v>
      </c>
      <c r="AE85" s="186"/>
      <c r="AF85" s="187"/>
      <c r="AG85" s="42"/>
      <c r="AH85" s="177" t="s">
        <v>76</v>
      </c>
      <c r="AI85" s="183">
        <v>-80</v>
      </c>
      <c r="AJ85" s="184">
        <v>-80</v>
      </c>
      <c r="AK85" s="184"/>
      <c r="AL85" s="185">
        <v>-80</v>
      </c>
      <c r="AM85" s="42"/>
      <c r="AN85" s="180" t="s">
        <v>76</v>
      </c>
      <c r="AO85" s="181">
        <v>-80</v>
      </c>
      <c r="AP85" s="181">
        <v>-80</v>
      </c>
      <c r="AQ85" s="181"/>
      <c r="AR85" s="182">
        <v>-80</v>
      </c>
      <c r="AT85" s="180" t="s">
        <v>76</v>
      </c>
      <c r="AU85" s="181">
        <f>VLOOKUP($AT85,[1]Scn3!Scn3_Q4_LR,MATCH(AU$6,[1]!Scn_CH,0),0)</f>
        <v>-32</v>
      </c>
      <c r="AV85" s="181">
        <f>VLOOKUP($AT85,[1]Scn3!Scn3_Q4_LR,MATCH(AV$6,[1]!Scn_CH,0),0)</f>
        <v>-7.9999999999999982</v>
      </c>
      <c r="AW85" s="181">
        <f>VLOOKUP($AT85,[1]Scn3!Scn3_Q4_LR,MATCH(AW$6,[1]!Scn_CH,0),0)</f>
        <v>0</v>
      </c>
      <c r="AX85" s="182">
        <f>VLOOKUP($AT85,[1]Scn3!Scn3_Q4_LR,MATCH(AX$6,[1]!Scn_CH,0),0)</f>
        <v>-7.9999999999999982</v>
      </c>
      <c r="AZ85" s="241" t="s">
        <v>76</v>
      </c>
      <c r="BA85" s="242"/>
      <c r="BB85" s="242"/>
      <c r="BC85" s="242"/>
      <c r="BD85" s="243"/>
      <c r="BF85" s="241" t="s">
        <v>76</v>
      </c>
      <c r="BG85" s="242"/>
      <c r="BH85" s="242"/>
      <c r="BI85" s="242"/>
      <c r="BJ85" s="243"/>
    </row>
    <row r="86" spans="4:62" x14ac:dyDescent="0.2">
      <c r="D86" s="131" t="s">
        <v>470</v>
      </c>
      <c r="E86" s="181">
        <f ca="1">IF(K86*Q86*E$112&lt;'Summary Results'!M$2,'Summary Results'!M$2/E$112,K86*Q86)</f>
        <v>-32</v>
      </c>
      <c r="F86" s="181">
        <f ca="1">IF(L86*R86*F$112&lt;'Summary Results'!N$2,'Summary Results'!N$2/F$112,L86*R86)</f>
        <v>-7.9999999999999982</v>
      </c>
      <c r="G86" s="181">
        <f ca="1">IF(M86*S86*G$112&lt;'Summary Results'!O$2,'Summary Results'!O$2/G$112,M86*S86)</f>
        <v>0</v>
      </c>
      <c r="H86" s="182">
        <f ca="1">IF(N86*T86*H$112&lt;'Summary Results'!P$2,'Summary Results'!P$2/H$112,N86*T86)</f>
        <v>-7.9999999999999982</v>
      </c>
      <c r="I86" s="42"/>
      <c r="J86" s="177" t="s">
        <v>470</v>
      </c>
      <c r="K86" s="178">
        <f t="shared" ca="1" si="7"/>
        <v>1</v>
      </c>
      <c r="L86" s="178">
        <f t="shared" ca="1" si="4"/>
        <v>1</v>
      </c>
      <c r="M86" s="178">
        <f t="shared" ca="1" si="5"/>
        <v>1</v>
      </c>
      <c r="N86" s="179">
        <f t="shared" ca="1" si="6"/>
        <v>1</v>
      </c>
      <c r="O86" s="42"/>
      <c r="P86" s="180" t="s">
        <v>470</v>
      </c>
      <c r="Q86" s="181">
        <f ca="1"/>
        <v>-32</v>
      </c>
      <c r="R86" s="181">
        <f ca="1"/>
        <v>-7.9999999999999982</v>
      </c>
      <c r="S86" s="181">
        <f ca="1"/>
        <v>0</v>
      </c>
      <c r="T86" s="182">
        <f ca="1"/>
        <v>-7.9999999999999982</v>
      </c>
      <c r="U86" s="42"/>
      <c r="V86" s="177" t="s">
        <v>470</v>
      </c>
      <c r="W86" s="183"/>
      <c r="X86" s="184">
        <v>-80</v>
      </c>
      <c r="Y86" s="184"/>
      <c r="Z86" s="185"/>
      <c r="AA86" s="42"/>
      <c r="AB86" s="180" t="s">
        <v>470</v>
      </c>
      <c r="AC86" s="181">
        <v>-80</v>
      </c>
      <c r="AD86" s="186">
        <v>-80</v>
      </c>
      <c r="AE86" s="186"/>
      <c r="AF86" s="187"/>
      <c r="AG86" s="42"/>
      <c r="AH86" s="177" t="s">
        <v>470</v>
      </c>
      <c r="AI86" s="183">
        <v>-80</v>
      </c>
      <c r="AJ86" s="184">
        <v>-80</v>
      </c>
      <c r="AK86" s="184"/>
      <c r="AL86" s="185">
        <v>-80</v>
      </c>
      <c r="AM86" s="42"/>
      <c r="AN86" s="180" t="s">
        <v>470</v>
      </c>
      <c r="AO86" s="181">
        <v>-80</v>
      </c>
      <c r="AP86" s="181">
        <v>-80</v>
      </c>
      <c r="AQ86" s="181"/>
      <c r="AR86" s="182">
        <v>-80</v>
      </c>
      <c r="AT86" s="180" t="s">
        <v>470</v>
      </c>
      <c r="AU86" s="181">
        <f>VLOOKUP($AT86,[1]Scn3!Scn3_Q4_LR,MATCH(AU$6,[1]!Scn_CH,0),0)</f>
        <v>-32</v>
      </c>
      <c r="AV86" s="181">
        <f>VLOOKUP($AT86,[1]Scn3!Scn3_Q4_LR,MATCH(AV$6,[1]!Scn_CH,0),0)</f>
        <v>-7.9999999999999982</v>
      </c>
      <c r="AW86" s="181">
        <f>VLOOKUP($AT86,[1]Scn3!Scn3_Q4_LR,MATCH(AW$6,[1]!Scn_CH,0),0)</f>
        <v>0</v>
      </c>
      <c r="AX86" s="182">
        <f>VLOOKUP($AT86,[1]Scn3!Scn3_Q4_LR,MATCH(AX$6,[1]!Scn_CH,0),0)</f>
        <v>-7.9999999999999982</v>
      </c>
      <c r="AZ86" s="241" t="s">
        <v>470</v>
      </c>
      <c r="BA86" s="242"/>
      <c r="BB86" s="242"/>
      <c r="BC86" s="242"/>
      <c r="BD86" s="243"/>
      <c r="BF86" s="241" t="s">
        <v>470</v>
      </c>
      <c r="BG86" s="242"/>
      <c r="BH86" s="242"/>
      <c r="BI86" s="242"/>
      <c r="BJ86" s="243"/>
    </row>
    <row r="87" spans="4:62" x14ac:dyDescent="0.2">
      <c r="D87" s="131" t="s">
        <v>77</v>
      </c>
      <c r="E87" s="181">
        <f ca="1">IF(K87*Q87*E$112&lt;'Summary Results'!M$2,'Summary Results'!M$2/E$112,K87*Q87)</f>
        <v>-16</v>
      </c>
      <c r="F87" s="181">
        <f ca="1">IF(L87*R87*F$112&lt;'Summary Results'!N$2,'Summary Results'!N$2/F$112,L87*R87)</f>
        <v>-6.4999999999999982</v>
      </c>
      <c r="G87" s="181">
        <f ca="1">IF(M87*S87*G$112&lt;'Summary Results'!O$2,'Summary Results'!O$2/G$112,M87*S87)</f>
        <v>0</v>
      </c>
      <c r="H87" s="182">
        <f ca="1">IF(N87*T87*H$112&lt;'Summary Results'!P$2,'Summary Results'!P$2/H$112,N87*T87)</f>
        <v>-3.9999999999999991</v>
      </c>
      <c r="I87" s="42"/>
      <c r="J87" s="177" t="s">
        <v>77</v>
      </c>
      <c r="K87" s="178">
        <f t="shared" ca="1" si="7"/>
        <v>1</v>
      </c>
      <c r="L87" s="178">
        <f t="shared" ca="1" si="4"/>
        <v>1</v>
      </c>
      <c r="M87" s="178">
        <f t="shared" ca="1" si="5"/>
        <v>1</v>
      </c>
      <c r="N87" s="179">
        <f t="shared" ca="1" si="6"/>
        <v>1</v>
      </c>
      <c r="O87" s="42"/>
      <c r="P87" s="180" t="s">
        <v>77</v>
      </c>
      <c r="Q87" s="181">
        <f ca="1"/>
        <v>-16</v>
      </c>
      <c r="R87" s="181">
        <f ca="1"/>
        <v>-6.4999999999999982</v>
      </c>
      <c r="S87" s="181">
        <f ca="1"/>
        <v>0</v>
      </c>
      <c r="T87" s="182">
        <f ca="1"/>
        <v>-3.9999999999999991</v>
      </c>
      <c r="U87" s="42"/>
      <c r="V87" s="177" t="s">
        <v>77</v>
      </c>
      <c r="W87" s="183"/>
      <c r="X87" s="184"/>
      <c r="Y87" s="184"/>
      <c r="Z87" s="185">
        <v>-40</v>
      </c>
      <c r="AA87" s="42"/>
      <c r="AB87" s="180" t="s">
        <v>77</v>
      </c>
      <c r="AC87" s="181">
        <v>-40</v>
      </c>
      <c r="AD87" s="186"/>
      <c r="AE87" s="186"/>
      <c r="AF87" s="187">
        <v>-40</v>
      </c>
      <c r="AG87" s="42"/>
      <c r="AH87" s="177" t="s">
        <v>77</v>
      </c>
      <c r="AI87" s="183">
        <v>-40</v>
      </c>
      <c r="AJ87" s="184"/>
      <c r="AK87" s="184"/>
      <c r="AL87" s="185">
        <v>-40</v>
      </c>
      <c r="AM87" s="42"/>
      <c r="AN87" s="180" t="s">
        <v>77</v>
      </c>
      <c r="AO87" s="181">
        <v>-40</v>
      </c>
      <c r="AP87" s="181">
        <v>-65</v>
      </c>
      <c r="AQ87" s="181"/>
      <c r="AR87" s="182">
        <v>-40</v>
      </c>
      <c r="AT87" s="180" t="s">
        <v>77</v>
      </c>
      <c r="AU87" s="181">
        <f>VLOOKUP($AT87,[1]Scn3!Scn3_Q4_LR,MATCH(AU$6,[1]!Scn_CH,0),0)</f>
        <v>-16</v>
      </c>
      <c r="AV87" s="181">
        <f>VLOOKUP($AT87,[1]Scn3!Scn3_Q4_LR,MATCH(AV$6,[1]!Scn_CH,0),0)</f>
        <v>-6.4999999999999982</v>
      </c>
      <c r="AW87" s="181">
        <f>VLOOKUP($AT87,[1]Scn3!Scn3_Q4_LR,MATCH(AW$6,[1]!Scn_CH,0),0)</f>
        <v>0</v>
      </c>
      <c r="AX87" s="182">
        <f>VLOOKUP($AT87,[1]Scn3!Scn3_Q4_LR,MATCH(AX$6,[1]!Scn_CH,0),0)</f>
        <v>-3.9999999999999991</v>
      </c>
      <c r="AZ87" s="241" t="s">
        <v>77</v>
      </c>
      <c r="BA87" s="242"/>
      <c r="BB87" s="242"/>
      <c r="BC87" s="242"/>
      <c r="BD87" s="243"/>
      <c r="BF87" s="241" t="s">
        <v>77</v>
      </c>
      <c r="BG87" s="242"/>
      <c r="BH87" s="242"/>
      <c r="BI87" s="242"/>
      <c r="BJ87" s="243"/>
    </row>
    <row r="88" spans="4:62" x14ac:dyDescent="0.2">
      <c r="D88" s="131" t="s">
        <v>471</v>
      </c>
      <c r="E88" s="181">
        <f ca="1">IF(K88*Q88*E$112&lt;'Summary Results'!M$2,'Summary Results'!M$2/E$112,K88*Q88)</f>
        <v>-11.999999999999998</v>
      </c>
      <c r="F88" s="181">
        <f ca="1">IF(L88*R88*F$112&lt;'Summary Results'!N$2,'Summary Results'!N$2/F$112,L88*R88)</f>
        <v>-8.9999999999999982</v>
      </c>
      <c r="G88" s="181">
        <f ca="1">IF(M88*S88*G$112&lt;'Summary Results'!O$2,'Summary Results'!O$2/G$112,M88*S88)</f>
        <v>0</v>
      </c>
      <c r="H88" s="182">
        <f ca="1">IF(N88*T88*H$112&lt;'Summary Results'!P$2,'Summary Results'!P$2/H$112,N88*T88)</f>
        <v>-8.9999999999999982</v>
      </c>
      <c r="I88" s="42"/>
      <c r="J88" s="177" t="s">
        <v>471</v>
      </c>
      <c r="K88" s="178">
        <f t="shared" ca="1" si="7"/>
        <v>1</v>
      </c>
      <c r="L88" s="178">
        <f t="shared" ca="1" si="4"/>
        <v>1</v>
      </c>
      <c r="M88" s="178">
        <f t="shared" ca="1" si="5"/>
        <v>1</v>
      </c>
      <c r="N88" s="179">
        <f t="shared" ca="1" si="6"/>
        <v>1</v>
      </c>
      <c r="O88" s="42"/>
      <c r="P88" s="180" t="s">
        <v>471</v>
      </c>
      <c r="Q88" s="181">
        <f ca="1"/>
        <v>-11.999999999999998</v>
      </c>
      <c r="R88" s="181">
        <f ca="1"/>
        <v>-8.9999999999999982</v>
      </c>
      <c r="S88" s="181">
        <f ca="1"/>
        <v>0</v>
      </c>
      <c r="T88" s="182">
        <f ca="1"/>
        <v>-8.9999999999999982</v>
      </c>
      <c r="U88" s="42"/>
      <c r="V88" s="177" t="s">
        <v>471</v>
      </c>
      <c r="W88" s="183">
        <v>-80</v>
      </c>
      <c r="X88" s="184"/>
      <c r="Y88" s="184"/>
      <c r="Z88" s="185"/>
      <c r="AA88" s="42"/>
      <c r="AB88" s="180" t="s">
        <v>471</v>
      </c>
      <c r="AC88" s="181">
        <v>-90</v>
      </c>
      <c r="AD88" s="186"/>
      <c r="AE88" s="186"/>
      <c r="AF88" s="187"/>
      <c r="AG88" s="42"/>
      <c r="AH88" s="177" t="s">
        <v>471</v>
      </c>
      <c r="AI88" s="183">
        <v>-90</v>
      </c>
      <c r="AJ88" s="184"/>
      <c r="AK88" s="184"/>
      <c r="AL88" s="185">
        <v>-90</v>
      </c>
      <c r="AM88" s="42"/>
      <c r="AN88" s="180" t="s">
        <v>471</v>
      </c>
      <c r="AO88" s="181">
        <v>-90</v>
      </c>
      <c r="AP88" s="181">
        <v>-90</v>
      </c>
      <c r="AQ88" s="181"/>
      <c r="AR88" s="182">
        <v>-90</v>
      </c>
      <c r="AT88" s="180" t="s">
        <v>471</v>
      </c>
      <c r="AU88" s="181">
        <f>VLOOKUP($AT88,[1]Scn3!Scn3_Q4_LR,MATCH(AU$6,[1]!Scn_CH,0),0)</f>
        <v>-11.999999999999998</v>
      </c>
      <c r="AV88" s="181">
        <f>VLOOKUP($AT88,[1]Scn3!Scn3_Q4_LR,MATCH(AV$6,[1]!Scn_CH,0),0)</f>
        <v>-8.9999999999999982</v>
      </c>
      <c r="AW88" s="181">
        <f>VLOOKUP($AT88,[1]Scn3!Scn3_Q4_LR,MATCH(AW$6,[1]!Scn_CH,0),0)</f>
        <v>0</v>
      </c>
      <c r="AX88" s="182">
        <f>VLOOKUP($AT88,[1]Scn3!Scn3_Q4_LR,MATCH(AX$6,[1]!Scn_CH,0),0)</f>
        <v>-8.9999999999999982</v>
      </c>
      <c r="AZ88" s="241" t="s">
        <v>471</v>
      </c>
      <c r="BA88" s="242"/>
      <c r="BB88" s="242"/>
      <c r="BC88" s="242"/>
      <c r="BD88" s="243"/>
      <c r="BF88" s="241" t="s">
        <v>471</v>
      </c>
      <c r="BG88" s="242"/>
      <c r="BH88" s="242"/>
      <c r="BI88" s="242"/>
      <c r="BJ88" s="243"/>
    </row>
    <row r="89" spans="4:62" x14ac:dyDescent="0.2">
      <c r="D89" s="131" t="s">
        <v>472</v>
      </c>
      <c r="E89" s="181">
        <f ca="1">IF(K89*Q89*E$112&lt;'Summary Results'!M$2,'Summary Results'!M$2/E$112,K89*Q89)</f>
        <v>-10.499999999999998</v>
      </c>
      <c r="F89" s="181">
        <f ca="1">IF(L89*R89*F$112&lt;'Summary Results'!N$2,'Summary Results'!N$2/F$112,L89*R89)</f>
        <v>-8.9999999999999982</v>
      </c>
      <c r="G89" s="181">
        <f ca="1">IF(M89*S89*G$112&lt;'Summary Results'!O$2,'Summary Results'!O$2/G$112,M89*S89)</f>
        <v>0</v>
      </c>
      <c r="H89" s="182">
        <f ca="1">IF(N89*T89*H$112&lt;'Summary Results'!P$2,'Summary Results'!P$2/H$112,N89*T89)</f>
        <v>-8.9999999999999982</v>
      </c>
      <c r="I89" s="42"/>
      <c r="J89" s="177" t="s">
        <v>472</v>
      </c>
      <c r="K89" s="178">
        <f t="shared" ca="1" si="7"/>
        <v>1</v>
      </c>
      <c r="L89" s="178">
        <f t="shared" ca="1" si="4"/>
        <v>1</v>
      </c>
      <c r="M89" s="178">
        <f t="shared" ca="1" si="5"/>
        <v>1</v>
      </c>
      <c r="N89" s="179">
        <f t="shared" ca="1" si="6"/>
        <v>1</v>
      </c>
      <c r="O89" s="42"/>
      <c r="P89" s="180" t="s">
        <v>472</v>
      </c>
      <c r="Q89" s="181">
        <f ca="1"/>
        <v>-10.499999999999998</v>
      </c>
      <c r="R89" s="181">
        <f ca="1"/>
        <v>-8.9999999999999982</v>
      </c>
      <c r="S89" s="181">
        <f ca="1"/>
        <v>0</v>
      </c>
      <c r="T89" s="182">
        <f ca="1"/>
        <v>-8.9999999999999982</v>
      </c>
      <c r="U89" s="42"/>
      <c r="V89" s="177" t="s">
        <v>472</v>
      </c>
      <c r="W89" s="183">
        <v>-85</v>
      </c>
      <c r="X89" s="184"/>
      <c r="Y89" s="184"/>
      <c r="Z89" s="185"/>
      <c r="AA89" s="42"/>
      <c r="AB89" s="180" t="s">
        <v>472</v>
      </c>
      <c r="AC89" s="181">
        <v>-90</v>
      </c>
      <c r="AD89" s="186"/>
      <c r="AE89" s="186"/>
      <c r="AF89" s="187"/>
      <c r="AG89" s="42"/>
      <c r="AH89" s="177" t="s">
        <v>472</v>
      </c>
      <c r="AI89" s="183">
        <v>-90</v>
      </c>
      <c r="AJ89" s="184"/>
      <c r="AK89" s="184"/>
      <c r="AL89" s="185">
        <v>-90</v>
      </c>
      <c r="AM89" s="42"/>
      <c r="AN89" s="180" t="s">
        <v>472</v>
      </c>
      <c r="AO89" s="181">
        <v>-90</v>
      </c>
      <c r="AP89" s="181">
        <v>-90</v>
      </c>
      <c r="AQ89" s="181"/>
      <c r="AR89" s="182">
        <v>-90</v>
      </c>
      <c r="AT89" s="180" t="s">
        <v>472</v>
      </c>
      <c r="AU89" s="181">
        <f>VLOOKUP($AT89,[1]Scn3!Scn3_Q4_LR,MATCH(AU$6,[1]!Scn_CH,0),0)</f>
        <v>-10.499999999999998</v>
      </c>
      <c r="AV89" s="181">
        <f>VLOOKUP($AT89,[1]Scn3!Scn3_Q4_LR,MATCH(AV$6,[1]!Scn_CH,0),0)</f>
        <v>-8.9999999999999982</v>
      </c>
      <c r="AW89" s="181">
        <f>VLOOKUP($AT89,[1]Scn3!Scn3_Q4_LR,MATCH(AW$6,[1]!Scn_CH,0),0)</f>
        <v>0</v>
      </c>
      <c r="AX89" s="182">
        <f>VLOOKUP($AT89,[1]Scn3!Scn3_Q4_LR,MATCH(AX$6,[1]!Scn_CH,0),0)</f>
        <v>-8.9999999999999982</v>
      </c>
      <c r="AZ89" s="241" t="s">
        <v>472</v>
      </c>
      <c r="BA89" s="242"/>
      <c r="BB89" s="242"/>
      <c r="BC89" s="242"/>
      <c r="BD89" s="243"/>
      <c r="BF89" s="241" t="s">
        <v>472</v>
      </c>
      <c r="BG89" s="242"/>
      <c r="BH89" s="242"/>
      <c r="BI89" s="242"/>
      <c r="BJ89" s="243"/>
    </row>
    <row r="90" spans="4:62" x14ac:dyDescent="0.2">
      <c r="D90" s="131" t="s">
        <v>473</v>
      </c>
      <c r="E90" s="181">
        <f ca="1">IF(K90*Q90*E$112&lt;'Summary Results'!M$2,'Summary Results'!M$2/E$112,K90*Q90)</f>
        <v>-14</v>
      </c>
      <c r="F90" s="181">
        <f ca="1">IF(L90*R90*F$112&lt;'Summary Results'!N$2,'Summary Results'!N$2/F$112,L90*R90)</f>
        <v>-6.4999999999999982</v>
      </c>
      <c r="G90" s="181">
        <f ca="1">IF(M90*S90*G$112&lt;'Summary Results'!O$2,'Summary Results'!O$2/G$112,M90*S90)</f>
        <v>0</v>
      </c>
      <c r="H90" s="182">
        <f ca="1">IF(N90*T90*H$112&lt;'Summary Results'!P$2,'Summary Results'!P$2/H$112,N90*T90)</f>
        <v>-6.4999999999999982</v>
      </c>
      <c r="I90" s="42"/>
      <c r="J90" s="177" t="s">
        <v>473</v>
      </c>
      <c r="K90" s="178">
        <f t="shared" ca="1" si="7"/>
        <v>1</v>
      </c>
      <c r="L90" s="178">
        <f t="shared" ca="1" si="4"/>
        <v>1</v>
      </c>
      <c r="M90" s="178">
        <f t="shared" ca="1" si="5"/>
        <v>1</v>
      </c>
      <c r="N90" s="179">
        <f t="shared" ca="1" si="6"/>
        <v>1</v>
      </c>
      <c r="O90" s="42"/>
      <c r="P90" s="180" t="s">
        <v>473</v>
      </c>
      <c r="Q90" s="181">
        <f ca="1"/>
        <v>-14</v>
      </c>
      <c r="R90" s="181">
        <f ca="1"/>
        <v>-6.4999999999999982</v>
      </c>
      <c r="S90" s="181">
        <f ca="1"/>
        <v>0</v>
      </c>
      <c r="T90" s="182">
        <f ca="1"/>
        <v>-6.4999999999999982</v>
      </c>
      <c r="U90" s="42"/>
      <c r="V90" s="177" t="s">
        <v>473</v>
      </c>
      <c r="W90" s="183">
        <v>-40</v>
      </c>
      <c r="X90" s="184"/>
      <c r="Y90" s="184"/>
      <c r="Z90" s="185"/>
      <c r="AA90" s="42"/>
      <c r="AB90" s="180" t="s">
        <v>473</v>
      </c>
      <c r="AC90" s="181">
        <v>-65</v>
      </c>
      <c r="AD90" s="186"/>
      <c r="AE90" s="186"/>
      <c r="AF90" s="187"/>
      <c r="AG90" s="42"/>
      <c r="AH90" s="177" t="s">
        <v>473</v>
      </c>
      <c r="AI90" s="183">
        <v>-65</v>
      </c>
      <c r="AJ90" s="184"/>
      <c r="AK90" s="184"/>
      <c r="AL90" s="185">
        <v>-65</v>
      </c>
      <c r="AM90" s="42"/>
      <c r="AN90" s="180" t="s">
        <v>473</v>
      </c>
      <c r="AO90" s="181">
        <v>-65</v>
      </c>
      <c r="AP90" s="181">
        <v>-65</v>
      </c>
      <c r="AQ90" s="181"/>
      <c r="AR90" s="182">
        <v>-65</v>
      </c>
      <c r="AT90" s="180" t="s">
        <v>473</v>
      </c>
      <c r="AU90" s="181">
        <f>VLOOKUP($AT90,[1]Scn3!Scn3_Q4_LR,MATCH(AU$6,[1]!Scn_CH,0),0)</f>
        <v>-14</v>
      </c>
      <c r="AV90" s="181">
        <f>VLOOKUP($AT90,[1]Scn3!Scn3_Q4_LR,MATCH(AV$6,[1]!Scn_CH,0),0)</f>
        <v>-6.4999999999999982</v>
      </c>
      <c r="AW90" s="181">
        <f>VLOOKUP($AT90,[1]Scn3!Scn3_Q4_LR,MATCH(AW$6,[1]!Scn_CH,0),0)</f>
        <v>0</v>
      </c>
      <c r="AX90" s="182">
        <f>VLOOKUP($AT90,[1]Scn3!Scn3_Q4_LR,MATCH(AX$6,[1]!Scn_CH,0),0)</f>
        <v>-6.4999999999999982</v>
      </c>
      <c r="AZ90" s="241" t="s">
        <v>473</v>
      </c>
      <c r="BA90" s="242"/>
      <c r="BB90" s="242"/>
      <c r="BC90" s="242"/>
      <c r="BD90" s="243"/>
      <c r="BF90" s="241" t="s">
        <v>473</v>
      </c>
      <c r="BG90" s="242"/>
      <c r="BH90" s="242"/>
      <c r="BI90" s="242"/>
      <c r="BJ90" s="243"/>
    </row>
    <row r="91" spans="4:62" x14ac:dyDescent="0.2">
      <c r="D91" s="131" t="s">
        <v>474</v>
      </c>
      <c r="E91" s="181">
        <f ca="1">IF(K91*Q91*E$112&lt;'Summary Results'!M$2,'Summary Results'!M$2/E$112,K91*Q91)</f>
        <v>-3.4999999999999991</v>
      </c>
      <c r="F91" s="181">
        <f ca="1">IF(L91*R91*F$112&lt;'Summary Results'!N$2,'Summary Results'!N$2/F$112,L91*R91)</f>
        <v>-6.4999999999999982</v>
      </c>
      <c r="G91" s="181">
        <f ca="1">IF(M91*S91*G$112&lt;'Summary Results'!O$2,'Summary Results'!O$2/G$112,M91*S91)</f>
        <v>0</v>
      </c>
      <c r="H91" s="182">
        <f ca="1">IF(N91*T91*H$112&lt;'Summary Results'!P$2,'Summary Results'!P$2/H$112,N91*T91)</f>
        <v>-3.9999999999999991</v>
      </c>
      <c r="I91" s="42"/>
      <c r="J91" s="177" t="s">
        <v>474</v>
      </c>
      <c r="K91" s="178">
        <f t="shared" ca="1" si="7"/>
        <v>1</v>
      </c>
      <c r="L91" s="178">
        <f t="shared" ca="1" si="4"/>
        <v>1</v>
      </c>
      <c r="M91" s="178">
        <f t="shared" ca="1" si="5"/>
        <v>1</v>
      </c>
      <c r="N91" s="179">
        <f t="shared" ca="1" si="6"/>
        <v>1</v>
      </c>
      <c r="O91" s="42"/>
      <c r="P91" s="180" t="s">
        <v>474</v>
      </c>
      <c r="Q91" s="181">
        <f ca="1"/>
        <v>-3.4999999999999991</v>
      </c>
      <c r="R91" s="181">
        <f ca="1"/>
        <v>-6.4999999999999982</v>
      </c>
      <c r="S91" s="181">
        <f ca="1"/>
        <v>0</v>
      </c>
      <c r="T91" s="182">
        <f ca="1"/>
        <v>-3.9999999999999991</v>
      </c>
      <c r="U91" s="42"/>
      <c r="V91" s="177" t="s">
        <v>474</v>
      </c>
      <c r="W91" s="183">
        <v>-35</v>
      </c>
      <c r="X91" s="184"/>
      <c r="Y91" s="184"/>
      <c r="Z91" s="185"/>
      <c r="AA91" s="42"/>
      <c r="AB91" s="180" t="s">
        <v>474</v>
      </c>
      <c r="AC91" s="181">
        <v>-35</v>
      </c>
      <c r="AD91" s="186"/>
      <c r="AE91" s="186"/>
      <c r="AF91" s="187"/>
      <c r="AG91" s="42"/>
      <c r="AH91" s="177" t="s">
        <v>474</v>
      </c>
      <c r="AI91" s="183">
        <v>-35</v>
      </c>
      <c r="AJ91" s="184"/>
      <c r="AK91" s="184"/>
      <c r="AL91" s="185">
        <v>-40</v>
      </c>
      <c r="AM91" s="42"/>
      <c r="AN91" s="180" t="s">
        <v>474</v>
      </c>
      <c r="AO91" s="181">
        <v>-35</v>
      </c>
      <c r="AP91" s="181">
        <v>-65</v>
      </c>
      <c r="AQ91" s="181"/>
      <c r="AR91" s="182">
        <v>-40</v>
      </c>
      <c r="AT91" s="180" t="s">
        <v>474</v>
      </c>
      <c r="AU91" s="181">
        <f>VLOOKUP($AT91,[1]Scn3!Scn3_Q4_LR,MATCH(AU$6,[1]!Scn_CH,0),0)</f>
        <v>-3.4999999999999991</v>
      </c>
      <c r="AV91" s="181">
        <f>VLOOKUP($AT91,[1]Scn3!Scn3_Q4_LR,MATCH(AV$6,[1]!Scn_CH,0),0)</f>
        <v>-6.4999999999999982</v>
      </c>
      <c r="AW91" s="181">
        <f>VLOOKUP($AT91,[1]Scn3!Scn3_Q4_LR,MATCH(AW$6,[1]!Scn_CH,0),0)</f>
        <v>0</v>
      </c>
      <c r="AX91" s="182">
        <f>VLOOKUP($AT91,[1]Scn3!Scn3_Q4_LR,MATCH(AX$6,[1]!Scn_CH,0),0)</f>
        <v>-3.9999999999999991</v>
      </c>
      <c r="AZ91" s="241" t="s">
        <v>474</v>
      </c>
      <c r="BA91" s="242"/>
      <c r="BB91" s="242"/>
      <c r="BC91" s="242"/>
      <c r="BD91" s="243"/>
      <c r="BF91" s="241" t="s">
        <v>474</v>
      </c>
      <c r="BG91" s="242"/>
      <c r="BH91" s="242"/>
      <c r="BI91" s="242"/>
      <c r="BJ91" s="243"/>
    </row>
    <row r="92" spans="4:62" x14ac:dyDescent="0.2">
      <c r="D92" s="131" t="s">
        <v>78</v>
      </c>
      <c r="E92" s="181">
        <f ca="1">IF(K92*Q92*E$112&lt;'Summary Results'!M$2,'Summary Results'!M$2/E$112,K92*Q92)</f>
        <v>-3.4999999999999991</v>
      </c>
      <c r="F92" s="181">
        <f ca="1">IF(L92*R92*F$112&lt;'Summary Results'!N$2,'Summary Results'!N$2/F$112,L92*R92)</f>
        <v>-6.4999999999999982</v>
      </c>
      <c r="G92" s="181">
        <f ca="1">IF(M92*S92*G$112&lt;'Summary Results'!O$2,'Summary Results'!O$2/G$112,M92*S92)</f>
        <v>0</v>
      </c>
      <c r="H92" s="182">
        <f ca="1">IF(N92*T92*H$112&lt;'Summary Results'!P$2,'Summary Results'!P$2/H$112,N92*T92)</f>
        <v>-3.9999999999999991</v>
      </c>
      <c r="I92" s="42"/>
      <c r="J92" s="177" t="s">
        <v>78</v>
      </c>
      <c r="K92" s="178">
        <f t="shared" ca="1" si="7"/>
        <v>1</v>
      </c>
      <c r="L92" s="178">
        <f t="shared" ca="1" si="4"/>
        <v>1</v>
      </c>
      <c r="M92" s="178">
        <f t="shared" ca="1" si="5"/>
        <v>1</v>
      </c>
      <c r="N92" s="179">
        <f t="shared" ca="1" si="6"/>
        <v>1</v>
      </c>
      <c r="O92" s="42"/>
      <c r="P92" s="180" t="s">
        <v>78</v>
      </c>
      <c r="Q92" s="181">
        <f ca="1"/>
        <v>-3.4999999999999991</v>
      </c>
      <c r="R92" s="181">
        <f ca="1"/>
        <v>-6.4999999999999982</v>
      </c>
      <c r="S92" s="181">
        <f ca="1"/>
        <v>0</v>
      </c>
      <c r="T92" s="182">
        <f ca="1"/>
        <v>-3.9999999999999991</v>
      </c>
      <c r="U92" s="42"/>
      <c r="V92" s="177" t="s">
        <v>78</v>
      </c>
      <c r="W92" s="183">
        <v>-35</v>
      </c>
      <c r="X92" s="184"/>
      <c r="Y92" s="184"/>
      <c r="Z92" s="185"/>
      <c r="AA92" s="42"/>
      <c r="AB92" s="180" t="s">
        <v>78</v>
      </c>
      <c r="AC92" s="181">
        <v>-35</v>
      </c>
      <c r="AD92" s="186"/>
      <c r="AE92" s="186"/>
      <c r="AF92" s="187"/>
      <c r="AG92" s="42"/>
      <c r="AH92" s="177" t="s">
        <v>78</v>
      </c>
      <c r="AI92" s="183">
        <v>-35</v>
      </c>
      <c r="AJ92" s="184"/>
      <c r="AK92" s="184"/>
      <c r="AL92" s="185">
        <v>-40</v>
      </c>
      <c r="AM92" s="42"/>
      <c r="AN92" s="180" t="s">
        <v>78</v>
      </c>
      <c r="AO92" s="181">
        <v>-35</v>
      </c>
      <c r="AP92" s="181">
        <v>-65</v>
      </c>
      <c r="AQ92" s="181"/>
      <c r="AR92" s="182">
        <v>-40</v>
      </c>
      <c r="AT92" s="180" t="s">
        <v>78</v>
      </c>
      <c r="AU92" s="181">
        <f>VLOOKUP($AT92,[1]Scn3!Scn3_Q4_LR,MATCH(AU$6,[1]!Scn_CH,0),0)</f>
        <v>-3.4999999999999991</v>
      </c>
      <c r="AV92" s="181">
        <f>VLOOKUP($AT92,[1]Scn3!Scn3_Q4_LR,MATCH(AV$6,[1]!Scn_CH,0),0)</f>
        <v>-6.4999999999999982</v>
      </c>
      <c r="AW92" s="181">
        <f>VLOOKUP($AT92,[1]Scn3!Scn3_Q4_LR,MATCH(AW$6,[1]!Scn_CH,0),0)</f>
        <v>0</v>
      </c>
      <c r="AX92" s="182">
        <f>VLOOKUP($AT92,[1]Scn3!Scn3_Q4_LR,MATCH(AX$6,[1]!Scn_CH,0),0)</f>
        <v>-3.9999999999999991</v>
      </c>
      <c r="AZ92" s="241" t="s">
        <v>78</v>
      </c>
      <c r="BA92" s="242"/>
      <c r="BB92" s="242"/>
      <c r="BC92" s="242"/>
      <c r="BD92" s="243"/>
      <c r="BF92" s="241" t="s">
        <v>78</v>
      </c>
      <c r="BG92" s="242"/>
      <c r="BH92" s="242"/>
      <c r="BI92" s="242"/>
      <c r="BJ92" s="243"/>
    </row>
    <row r="93" spans="4:62" x14ac:dyDescent="0.2">
      <c r="D93" s="131" t="s">
        <v>79</v>
      </c>
      <c r="E93" s="181">
        <f ca="1">IF(K93*Q93*E$112&lt;'Summary Results'!M$2,'Summary Results'!M$2/E$112,K93*Q93)</f>
        <v>2.4999999999999996</v>
      </c>
      <c r="F93" s="181">
        <f ca="1">IF(L93*R93*F$112&lt;'Summary Results'!N$2,'Summary Results'!N$2/F$112,L93*R93)</f>
        <v>-6.4999999999999982</v>
      </c>
      <c r="G93" s="181">
        <f ca="1">IF(M93*S93*G$112&lt;'Summary Results'!O$2,'Summary Results'!O$2/G$112,M93*S93)</f>
        <v>0</v>
      </c>
      <c r="H93" s="182">
        <f ca="1">IF(N93*T93*H$112&lt;'Summary Results'!P$2,'Summary Results'!P$2/H$112,N93*T93)</f>
        <v>-3.9999999999999991</v>
      </c>
      <c r="I93" s="42"/>
      <c r="J93" s="177" t="s">
        <v>79</v>
      </c>
      <c r="K93" s="178">
        <f t="shared" ca="1" si="7"/>
        <v>1</v>
      </c>
      <c r="L93" s="178">
        <f t="shared" ca="1" si="4"/>
        <v>1</v>
      </c>
      <c r="M93" s="178">
        <f t="shared" ca="1" si="5"/>
        <v>1</v>
      </c>
      <c r="N93" s="179">
        <f t="shared" ca="1" si="6"/>
        <v>1</v>
      </c>
      <c r="O93" s="42"/>
      <c r="P93" s="180" t="s">
        <v>79</v>
      </c>
      <c r="Q93" s="181">
        <f ca="1"/>
        <v>2.4999999999999996</v>
      </c>
      <c r="R93" s="181">
        <f ca="1"/>
        <v>-6.4999999999999982</v>
      </c>
      <c r="S93" s="181">
        <f ca="1"/>
        <v>0</v>
      </c>
      <c r="T93" s="182">
        <f ca="1"/>
        <v>-3.9999999999999991</v>
      </c>
      <c r="U93" s="42"/>
      <c r="V93" s="177" t="s">
        <v>79</v>
      </c>
      <c r="W93" s="183">
        <v>25</v>
      </c>
      <c r="X93" s="184"/>
      <c r="Y93" s="184"/>
      <c r="Z93" s="185"/>
      <c r="AA93" s="42"/>
      <c r="AB93" s="180" t="s">
        <v>79</v>
      </c>
      <c r="AC93" s="181">
        <v>25</v>
      </c>
      <c r="AD93" s="186"/>
      <c r="AE93" s="186"/>
      <c r="AF93" s="187"/>
      <c r="AG93" s="42"/>
      <c r="AH93" s="177" t="s">
        <v>79</v>
      </c>
      <c r="AI93" s="183">
        <v>25</v>
      </c>
      <c r="AJ93" s="184"/>
      <c r="AK93" s="184"/>
      <c r="AL93" s="185">
        <v>-40</v>
      </c>
      <c r="AM93" s="42"/>
      <c r="AN93" s="180" t="s">
        <v>79</v>
      </c>
      <c r="AO93" s="181">
        <v>25</v>
      </c>
      <c r="AP93" s="181">
        <v>-65</v>
      </c>
      <c r="AQ93" s="181"/>
      <c r="AR93" s="182">
        <v>-40</v>
      </c>
      <c r="AT93" s="180" t="s">
        <v>79</v>
      </c>
      <c r="AU93" s="181">
        <f>VLOOKUP($AT93,[1]Scn3!Scn3_Q4_LR,MATCH(AU$6,[1]!Scn_CH,0),0)</f>
        <v>2.4999999999999996</v>
      </c>
      <c r="AV93" s="181">
        <f>VLOOKUP($AT93,[1]Scn3!Scn3_Q4_LR,MATCH(AV$6,[1]!Scn_CH,0),0)</f>
        <v>-6.4999999999999982</v>
      </c>
      <c r="AW93" s="181">
        <f>VLOOKUP($AT93,[1]Scn3!Scn3_Q4_LR,MATCH(AW$6,[1]!Scn_CH,0),0)</f>
        <v>0</v>
      </c>
      <c r="AX93" s="182">
        <f>VLOOKUP($AT93,[1]Scn3!Scn3_Q4_LR,MATCH(AX$6,[1]!Scn_CH,0),0)</f>
        <v>-3.9999999999999991</v>
      </c>
      <c r="AZ93" s="241" t="s">
        <v>79</v>
      </c>
      <c r="BA93" s="242"/>
      <c r="BB93" s="242"/>
      <c r="BC93" s="242"/>
      <c r="BD93" s="243"/>
      <c r="BF93" s="241" t="s">
        <v>79</v>
      </c>
      <c r="BG93" s="242"/>
      <c r="BH93" s="242"/>
      <c r="BI93" s="242"/>
      <c r="BJ93" s="243"/>
    </row>
    <row r="94" spans="4:62" x14ac:dyDescent="0.2">
      <c r="D94" s="131" t="s">
        <v>475</v>
      </c>
      <c r="E94" s="181">
        <f ca="1">IF(K94*Q94*E$112&lt;'Summary Results'!M$2,'Summary Results'!M$2/E$112,K94*Q94)</f>
        <v>0</v>
      </c>
      <c r="F94" s="181">
        <f ca="1">IF(L94*R94*F$112&lt;'Summary Results'!N$2,'Summary Results'!N$2/F$112,L94*R94)</f>
        <v>-6.4999999999999982</v>
      </c>
      <c r="G94" s="181">
        <f ca="1">IF(M94*S94*G$112&lt;'Summary Results'!O$2,'Summary Results'!O$2/G$112,M94*S94)</f>
        <v>0</v>
      </c>
      <c r="H94" s="182">
        <f ca="1">IF(N94*T94*H$112&lt;'Summary Results'!P$2,'Summary Results'!P$2/H$112,N94*T94)</f>
        <v>-3.9999999999999991</v>
      </c>
      <c r="I94" s="42"/>
      <c r="J94" s="177" t="s">
        <v>475</v>
      </c>
      <c r="K94" s="178">
        <f t="shared" ca="1" si="7"/>
        <v>1</v>
      </c>
      <c r="L94" s="178">
        <f t="shared" ca="1" si="4"/>
        <v>1</v>
      </c>
      <c r="M94" s="178">
        <f t="shared" ca="1" si="5"/>
        <v>1</v>
      </c>
      <c r="N94" s="179">
        <f t="shared" ca="1" si="6"/>
        <v>1</v>
      </c>
      <c r="O94" s="42"/>
      <c r="P94" s="180" t="s">
        <v>475</v>
      </c>
      <c r="Q94" s="181">
        <f ca="1"/>
        <v>0</v>
      </c>
      <c r="R94" s="181">
        <f ca="1"/>
        <v>-6.4999999999999982</v>
      </c>
      <c r="S94" s="181">
        <f ca="1"/>
        <v>0</v>
      </c>
      <c r="T94" s="182">
        <f ca="1"/>
        <v>-3.9999999999999991</v>
      </c>
      <c r="U94" s="42"/>
      <c r="V94" s="177" t="s">
        <v>475</v>
      </c>
      <c r="W94" s="183"/>
      <c r="X94" s="184"/>
      <c r="Y94" s="184"/>
      <c r="Z94" s="185"/>
      <c r="AA94" s="42"/>
      <c r="AB94" s="180" t="s">
        <v>475</v>
      </c>
      <c r="AC94" s="181"/>
      <c r="AD94" s="186"/>
      <c r="AE94" s="186"/>
      <c r="AF94" s="187"/>
      <c r="AG94" s="42"/>
      <c r="AH94" s="177" t="s">
        <v>475</v>
      </c>
      <c r="AI94" s="183"/>
      <c r="AJ94" s="184"/>
      <c r="AK94" s="184"/>
      <c r="AL94" s="185">
        <v>-40</v>
      </c>
      <c r="AM94" s="42"/>
      <c r="AN94" s="180" t="s">
        <v>475</v>
      </c>
      <c r="AO94" s="181"/>
      <c r="AP94" s="181">
        <v>-65</v>
      </c>
      <c r="AQ94" s="181"/>
      <c r="AR94" s="182">
        <v>-40</v>
      </c>
      <c r="AT94" s="180" t="s">
        <v>475</v>
      </c>
      <c r="AU94" s="181">
        <f>VLOOKUP($AT94,[1]Scn3!Scn3_Q4_LR,MATCH(AU$6,[1]!Scn_CH,0),0)</f>
        <v>0</v>
      </c>
      <c r="AV94" s="181">
        <f>VLOOKUP($AT94,[1]Scn3!Scn3_Q4_LR,MATCH(AV$6,[1]!Scn_CH,0),0)</f>
        <v>-6.4999999999999982</v>
      </c>
      <c r="AW94" s="181">
        <f>VLOOKUP($AT94,[1]Scn3!Scn3_Q4_LR,MATCH(AW$6,[1]!Scn_CH,0),0)</f>
        <v>0</v>
      </c>
      <c r="AX94" s="182">
        <f>VLOOKUP($AT94,[1]Scn3!Scn3_Q4_LR,MATCH(AX$6,[1]!Scn_CH,0),0)</f>
        <v>-3.9999999999999991</v>
      </c>
      <c r="AZ94" s="241" t="s">
        <v>475</v>
      </c>
      <c r="BA94" s="242"/>
      <c r="BB94" s="242"/>
      <c r="BC94" s="242"/>
      <c r="BD94" s="243"/>
      <c r="BF94" s="241" t="s">
        <v>475</v>
      </c>
      <c r="BG94" s="242"/>
      <c r="BH94" s="242"/>
      <c r="BI94" s="242"/>
      <c r="BJ94" s="243"/>
    </row>
    <row r="95" spans="4:62" x14ac:dyDescent="0.2">
      <c r="D95" s="131" t="s">
        <v>75</v>
      </c>
      <c r="E95" s="181">
        <f ca="1">IF(K95*Q95*E$112&lt;'Summary Results'!M$2,'Summary Results'!M$2/E$112,K95*Q95)</f>
        <v>0</v>
      </c>
      <c r="F95" s="181">
        <f ca="1">IF(L95*R95*F$112&lt;'Summary Results'!N$2,'Summary Results'!N$2/F$112,L95*R95)</f>
        <v>-6.4999999999999982</v>
      </c>
      <c r="G95" s="181">
        <f ca="1">IF(M95*S95*G$112&lt;'Summary Results'!O$2,'Summary Results'!O$2/G$112,M95*S95)</f>
        <v>0</v>
      </c>
      <c r="H95" s="182">
        <f ca="1">IF(N95*T95*H$112&lt;'Summary Results'!P$2,'Summary Results'!P$2/H$112,N95*T95)</f>
        <v>-3.9999999999999991</v>
      </c>
      <c r="I95" s="42"/>
      <c r="J95" s="177" t="s">
        <v>75</v>
      </c>
      <c r="K95" s="178">
        <f t="shared" ca="1" si="7"/>
        <v>1</v>
      </c>
      <c r="L95" s="178">
        <f t="shared" ca="1" si="4"/>
        <v>1</v>
      </c>
      <c r="M95" s="178">
        <f t="shared" ca="1" si="5"/>
        <v>1</v>
      </c>
      <c r="N95" s="179">
        <f t="shared" ca="1" si="6"/>
        <v>1</v>
      </c>
      <c r="O95" s="42"/>
      <c r="P95" s="180" t="s">
        <v>75</v>
      </c>
      <c r="Q95" s="181">
        <f ca="1"/>
        <v>0</v>
      </c>
      <c r="R95" s="181">
        <f ca="1"/>
        <v>-6.4999999999999982</v>
      </c>
      <c r="S95" s="181">
        <f ca="1"/>
        <v>0</v>
      </c>
      <c r="T95" s="182">
        <f ca="1"/>
        <v>-3.9999999999999991</v>
      </c>
      <c r="U95" s="42"/>
      <c r="V95" s="177" t="s">
        <v>75</v>
      </c>
      <c r="W95" s="183"/>
      <c r="X95" s="184"/>
      <c r="Y95" s="184"/>
      <c r="Z95" s="185"/>
      <c r="AA95" s="42"/>
      <c r="AB95" s="180" t="s">
        <v>75</v>
      </c>
      <c r="AC95" s="181"/>
      <c r="AD95" s="186"/>
      <c r="AE95" s="186"/>
      <c r="AF95" s="187"/>
      <c r="AG95" s="42"/>
      <c r="AH95" s="177" t="s">
        <v>75</v>
      </c>
      <c r="AI95" s="183"/>
      <c r="AJ95" s="184"/>
      <c r="AK95" s="184"/>
      <c r="AL95" s="185">
        <v>-40</v>
      </c>
      <c r="AM95" s="42"/>
      <c r="AN95" s="180" t="s">
        <v>75</v>
      </c>
      <c r="AO95" s="181"/>
      <c r="AP95" s="181">
        <v>-65</v>
      </c>
      <c r="AQ95" s="181"/>
      <c r="AR95" s="182">
        <v>-40</v>
      </c>
      <c r="AT95" s="180" t="s">
        <v>75</v>
      </c>
      <c r="AU95" s="181">
        <f>VLOOKUP($AT95,[1]Scn3!Scn3_Q4_LR,MATCH(AU$6,[1]!Scn_CH,0),0)</f>
        <v>0</v>
      </c>
      <c r="AV95" s="181">
        <f>VLOOKUP($AT95,[1]Scn3!Scn3_Q4_LR,MATCH(AV$6,[1]!Scn_CH,0),0)</f>
        <v>-6.4999999999999982</v>
      </c>
      <c r="AW95" s="181">
        <f>VLOOKUP($AT95,[1]Scn3!Scn3_Q4_LR,MATCH(AW$6,[1]!Scn_CH,0),0)</f>
        <v>0</v>
      </c>
      <c r="AX95" s="182">
        <f>VLOOKUP($AT95,[1]Scn3!Scn3_Q4_LR,MATCH(AX$6,[1]!Scn_CH,0),0)</f>
        <v>-3.9999999999999991</v>
      </c>
      <c r="AZ95" s="241" t="s">
        <v>75</v>
      </c>
      <c r="BA95" s="242"/>
      <c r="BB95" s="242"/>
      <c r="BC95" s="242"/>
      <c r="BD95" s="243"/>
      <c r="BF95" s="241" t="s">
        <v>75</v>
      </c>
      <c r="BG95" s="242"/>
      <c r="BH95" s="242"/>
      <c r="BI95" s="242"/>
      <c r="BJ95" s="243"/>
    </row>
    <row r="96" spans="4:62" x14ac:dyDescent="0.2">
      <c r="D96" s="131" t="s">
        <v>80</v>
      </c>
      <c r="E96" s="181">
        <f ca="1">IF(K96*Q96*E$112&lt;'Summary Results'!M$2,'Summary Results'!M$2/E$112,K96*Q96)</f>
        <v>-0.49999999999999989</v>
      </c>
      <c r="F96" s="181">
        <f ca="1">IF(L96*R96*F$112&lt;'Summary Results'!N$2,'Summary Results'!N$2/F$112,L96*R96)</f>
        <v>-6.4999999999999982</v>
      </c>
      <c r="G96" s="181">
        <f ca="1">IF(M96*S96*G$112&lt;'Summary Results'!O$2,'Summary Results'!O$2/G$112,M96*S96)</f>
        <v>0</v>
      </c>
      <c r="H96" s="182">
        <f ca="1">IF(N96*T96*H$112&lt;'Summary Results'!P$2,'Summary Results'!P$2/H$112,N96*T96)</f>
        <v>-3.9999999999999991</v>
      </c>
      <c r="I96" s="42"/>
      <c r="J96" s="177" t="s">
        <v>80</v>
      </c>
      <c r="K96" s="178">
        <f t="shared" ca="1" si="7"/>
        <v>1</v>
      </c>
      <c r="L96" s="178">
        <f t="shared" ca="1" si="4"/>
        <v>1</v>
      </c>
      <c r="M96" s="178">
        <f t="shared" ca="1" si="5"/>
        <v>1</v>
      </c>
      <c r="N96" s="179">
        <f t="shared" ca="1" si="6"/>
        <v>1</v>
      </c>
      <c r="O96" s="42"/>
      <c r="P96" s="180" t="s">
        <v>80</v>
      </c>
      <c r="Q96" s="181">
        <f ca="1"/>
        <v>-0.49999999999999989</v>
      </c>
      <c r="R96" s="181">
        <f ca="1"/>
        <v>-6.4999999999999982</v>
      </c>
      <c r="S96" s="181">
        <f ca="1"/>
        <v>0</v>
      </c>
      <c r="T96" s="182">
        <f ca="1"/>
        <v>-3.9999999999999991</v>
      </c>
      <c r="U96" s="42"/>
      <c r="V96" s="177" t="s">
        <v>80</v>
      </c>
      <c r="W96" s="183">
        <v>-5</v>
      </c>
      <c r="X96" s="184"/>
      <c r="Y96" s="184"/>
      <c r="Z96" s="185"/>
      <c r="AA96" s="42"/>
      <c r="AB96" s="180" t="s">
        <v>80</v>
      </c>
      <c r="AC96" s="181">
        <v>-5</v>
      </c>
      <c r="AD96" s="186"/>
      <c r="AE96" s="186"/>
      <c r="AF96" s="187"/>
      <c r="AG96" s="42"/>
      <c r="AH96" s="177" t="s">
        <v>80</v>
      </c>
      <c r="AI96" s="183">
        <v>-5</v>
      </c>
      <c r="AJ96" s="184"/>
      <c r="AK96" s="184"/>
      <c r="AL96" s="185">
        <v>-40</v>
      </c>
      <c r="AM96" s="42"/>
      <c r="AN96" s="180" t="s">
        <v>80</v>
      </c>
      <c r="AO96" s="181">
        <v>-5</v>
      </c>
      <c r="AP96" s="181">
        <v>-65</v>
      </c>
      <c r="AQ96" s="181"/>
      <c r="AR96" s="182">
        <v>-40</v>
      </c>
      <c r="AT96" s="180" t="s">
        <v>80</v>
      </c>
      <c r="AU96" s="181">
        <f>VLOOKUP($AT96,[1]Scn3!Scn3_Q4_LR,MATCH(AU$6,[1]!Scn_CH,0),0)</f>
        <v>-0.49999999999999989</v>
      </c>
      <c r="AV96" s="181">
        <f>VLOOKUP($AT96,[1]Scn3!Scn3_Q4_LR,MATCH(AV$6,[1]!Scn_CH,0),0)</f>
        <v>-6.4999999999999982</v>
      </c>
      <c r="AW96" s="181">
        <f>VLOOKUP($AT96,[1]Scn3!Scn3_Q4_LR,MATCH(AW$6,[1]!Scn_CH,0),0)</f>
        <v>0</v>
      </c>
      <c r="AX96" s="182">
        <f>VLOOKUP($AT96,[1]Scn3!Scn3_Q4_LR,MATCH(AX$6,[1]!Scn_CH,0),0)</f>
        <v>-3.9999999999999991</v>
      </c>
      <c r="AZ96" s="241" t="s">
        <v>80</v>
      </c>
      <c r="BA96" s="242"/>
      <c r="BB96" s="242"/>
      <c r="BC96" s="242"/>
      <c r="BD96" s="243"/>
      <c r="BF96" s="241" t="s">
        <v>80</v>
      </c>
      <c r="BG96" s="242"/>
      <c r="BH96" s="242"/>
      <c r="BI96" s="242"/>
      <c r="BJ96" s="243"/>
    </row>
    <row r="97" spans="4:62" x14ac:dyDescent="0.2">
      <c r="D97" s="131" t="s">
        <v>81</v>
      </c>
      <c r="E97" s="181">
        <f ca="1">IF(K97*Q97*E$112&lt;'Summary Results'!M$2,'Summary Results'!M$2/E$112,K97*Q97)</f>
        <v>-0.49999999999999989</v>
      </c>
      <c r="F97" s="181">
        <f ca="1">IF(L97*R97*F$112&lt;'Summary Results'!N$2,'Summary Results'!N$2/F$112,L97*R97)</f>
        <v>-6.4999999999999982</v>
      </c>
      <c r="G97" s="181">
        <f ca="1">IF(M97*S97*G$112&lt;'Summary Results'!O$2,'Summary Results'!O$2/G$112,M97*S97)</f>
        <v>0</v>
      </c>
      <c r="H97" s="182">
        <f ca="1">IF(N97*T97*H$112&lt;'Summary Results'!P$2,'Summary Results'!P$2/H$112,N97*T97)</f>
        <v>-3.9999999999999991</v>
      </c>
      <c r="I97" s="42"/>
      <c r="J97" s="177" t="s">
        <v>81</v>
      </c>
      <c r="K97" s="178">
        <f t="shared" ca="1" si="7"/>
        <v>1</v>
      </c>
      <c r="L97" s="178">
        <f t="shared" ca="1" si="4"/>
        <v>1</v>
      </c>
      <c r="M97" s="178">
        <f t="shared" ca="1" si="5"/>
        <v>1</v>
      </c>
      <c r="N97" s="179">
        <f t="shared" ca="1" si="6"/>
        <v>1</v>
      </c>
      <c r="O97" s="42"/>
      <c r="P97" s="180" t="s">
        <v>81</v>
      </c>
      <c r="Q97" s="181">
        <f ca="1"/>
        <v>-0.49999999999999989</v>
      </c>
      <c r="R97" s="181">
        <f ca="1"/>
        <v>-6.4999999999999982</v>
      </c>
      <c r="S97" s="181">
        <f ca="1"/>
        <v>0</v>
      </c>
      <c r="T97" s="182">
        <f ca="1"/>
        <v>-3.9999999999999991</v>
      </c>
      <c r="U97" s="42"/>
      <c r="V97" s="177" t="s">
        <v>81</v>
      </c>
      <c r="W97" s="183">
        <v>-5</v>
      </c>
      <c r="X97" s="184"/>
      <c r="Y97" s="184"/>
      <c r="Z97" s="185"/>
      <c r="AA97" s="42"/>
      <c r="AB97" s="180" t="s">
        <v>81</v>
      </c>
      <c r="AC97" s="181">
        <v>-5</v>
      </c>
      <c r="AD97" s="186"/>
      <c r="AE97" s="186"/>
      <c r="AF97" s="187"/>
      <c r="AG97" s="42"/>
      <c r="AH97" s="177" t="s">
        <v>81</v>
      </c>
      <c r="AI97" s="183">
        <v>-5</v>
      </c>
      <c r="AJ97" s="184"/>
      <c r="AK97" s="184"/>
      <c r="AL97" s="185">
        <v>-40</v>
      </c>
      <c r="AM97" s="42"/>
      <c r="AN97" s="180" t="s">
        <v>81</v>
      </c>
      <c r="AO97" s="181">
        <v>-5</v>
      </c>
      <c r="AP97" s="181">
        <v>-65</v>
      </c>
      <c r="AQ97" s="181"/>
      <c r="AR97" s="182">
        <v>-40</v>
      </c>
      <c r="AT97" s="180" t="s">
        <v>81</v>
      </c>
      <c r="AU97" s="181">
        <f>VLOOKUP($AT97,[1]Scn3!Scn3_Q4_LR,MATCH(AU$6,[1]!Scn_CH,0),0)</f>
        <v>-0.49999999999999989</v>
      </c>
      <c r="AV97" s="181">
        <f>VLOOKUP($AT97,[1]Scn3!Scn3_Q4_LR,MATCH(AV$6,[1]!Scn_CH,0),0)</f>
        <v>-6.4999999999999982</v>
      </c>
      <c r="AW97" s="181">
        <f>VLOOKUP($AT97,[1]Scn3!Scn3_Q4_LR,MATCH(AW$6,[1]!Scn_CH,0),0)</f>
        <v>0</v>
      </c>
      <c r="AX97" s="182">
        <f>VLOOKUP($AT97,[1]Scn3!Scn3_Q4_LR,MATCH(AX$6,[1]!Scn_CH,0),0)</f>
        <v>-3.9999999999999991</v>
      </c>
      <c r="AZ97" s="241" t="s">
        <v>81</v>
      </c>
      <c r="BA97" s="242"/>
      <c r="BB97" s="242"/>
      <c r="BC97" s="242"/>
      <c r="BD97" s="243"/>
      <c r="BF97" s="241" t="s">
        <v>81</v>
      </c>
      <c r="BG97" s="242"/>
      <c r="BH97" s="242"/>
      <c r="BI97" s="242"/>
      <c r="BJ97" s="243"/>
    </row>
    <row r="98" spans="4:62" x14ac:dyDescent="0.2">
      <c r="D98" s="131" t="s">
        <v>82</v>
      </c>
      <c r="E98" s="181">
        <f ca="1">IF(K98*Q98*E$112&lt;'Summary Results'!M$2,'Summary Results'!M$2/E$112,K98*Q98)</f>
        <v>-2</v>
      </c>
      <c r="F98" s="181">
        <f ca="1">IF(L98*R98*F$112&lt;'Summary Results'!N$2,'Summary Results'!N$2/F$112,L98*R98)</f>
        <v>-6.4999999999999982</v>
      </c>
      <c r="G98" s="181">
        <f ca="1">IF(M98*S98*G$112&lt;'Summary Results'!O$2,'Summary Results'!O$2/G$112,M98*S98)</f>
        <v>0</v>
      </c>
      <c r="H98" s="182">
        <f ca="1">IF(N98*T98*H$112&lt;'Summary Results'!P$2,'Summary Results'!P$2/H$112,N98*T98)</f>
        <v>-3.9999999999999991</v>
      </c>
      <c r="I98" s="42"/>
      <c r="J98" s="177" t="s">
        <v>82</v>
      </c>
      <c r="K98" s="178">
        <f t="shared" ca="1" si="7"/>
        <v>1</v>
      </c>
      <c r="L98" s="178">
        <f t="shared" ca="1" si="4"/>
        <v>1</v>
      </c>
      <c r="M98" s="178">
        <f t="shared" ca="1" si="5"/>
        <v>1</v>
      </c>
      <c r="N98" s="179">
        <f t="shared" ca="1" si="6"/>
        <v>1</v>
      </c>
      <c r="O98" s="42"/>
      <c r="P98" s="180" t="s">
        <v>82</v>
      </c>
      <c r="Q98" s="181">
        <f ca="1"/>
        <v>-2</v>
      </c>
      <c r="R98" s="181">
        <f ca="1"/>
        <v>-6.4999999999999982</v>
      </c>
      <c r="S98" s="181">
        <f ca="1"/>
        <v>0</v>
      </c>
      <c r="T98" s="182">
        <f ca="1"/>
        <v>-3.9999999999999991</v>
      </c>
      <c r="U98" s="42"/>
      <c r="V98" s="177" t="s">
        <v>82</v>
      </c>
      <c r="W98" s="183"/>
      <c r="X98" s="184">
        <v>-65</v>
      </c>
      <c r="Y98" s="184"/>
      <c r="Z98" s="185">
        <v>-40</v>
      </c>
      <c r="AA98" s="42"/>
      <c r="AB98" s="180" t="s">
        <v>82</v>
      </c>
      <c r="AC98" s="181">
        <v>-5</v>
      </c>
      <c r="AD98" s="186">
        <v>-65</v>
      </c>
      <c r="AE98" s="186"/>
      <c r="AF98" s="187">
        <v>-40</v>
      </c>
      <c r="AG98" s="42"/>
      <c r="AH98" s="177" t="s">
        <v>82</v>
      </c>
      <c r="AI98" s="183">
        <v>-5</v>
      </c>
      <c r="AJ98" s="184">
        <v>-65</v>
      </c>
      <c r="AK98" s="184"/>
      <c r="AL98" s="185">
        <v>-40</v>
      </c>
      <c r="AM98" s="42"/>
      <c r="AN98" s="180" t="s">
        <v>82</v>
      </c>
      <c r="AO98" s="181">
        <v>-5</v>
      </c>
      <c r="AP98" s="181">
        <v>-65</v>
      </c>
      <c r="AQ98" s="181"/>
      <c r="AR98" s="182">
        <v>-40</v>
      </c>
      <c r="AT98" s="180" t="s">
        <v>82</v>
      </c>
      <c r="AU98" s="181">
        <f>VLOOKUP($AT98,[1]Scn3!Scn3_Q4_LR,MATCH(AU$6,[1]!Scn_CH,0),0)</f>
        <v>-2</v>
      </c>
      <c r="AV98" s="181">
        <f>VLOOKUP($AT98,[1]Scn3!Scn3_Q4_LR,MATCH(AV$6,[1]!Scn_CH,0),0)</f>
        <v>-6.4999999999999982</v>
      </c>
      <c r="AW98" s="181">
        <f>VLOOKUP($AT98,[1]Scn3!Scn3_Q4_LR,MATCH(AW$6,[1]!Scn_CH,0),0)</f>
        <v>0</v>
      </c>
      <c r="AX98" s="182">
        <f>VLOOKUP($AT98,[1]Scn3!Scn3_Q4_LR,MATCH(AX$6,[1]!Scn_CH,0),0)</f>
        <v>-3.9999999999999991</v>
      </c>
      <c r="AZ98" s="241" t="s">
        <v>82</v>
      </c>
      <c r="BA98" s="242"/>
      <c r="BB98" s="242"/>
      <c r="BC98" s="242"/>
      <c r="BD98" s="243"/>
      <c r="BF98" s="241" t="s">
        <v>82</v>
      </c>
      <c r="BG98" s="242"/>
      <c r="BH98" s="242"/>
      <c r="BI98" s="242"/>
      <c r="BJ98" s="243"/>
    </row>
    <row r="99" spans="4:62" x14ac:dyDescent="0.2">
      <c r="D99" s="131" t="s">
        <v>83</v>
      </c>
      <c r="E99" s="181">
        <f ca="1">IF(K99*Q99*E$112&lt;'Summary Results'!M$2,'Summary Results'!M$2/E$112,K99*Q99)</f>
        <v>-2.4999999999999996</v>
      </c>
      <c r="F99" s="181">
        <f ca="1">IF(L99*R99*F$112&lt;'Summary Results'!N$2,'Summary Results'!N$2/F$112,L99*R99)</f>
        <v>-6.4999999999999982</v>
      </c>
      <c r="G99" s="181">
        <f ca="1">IF(M99*S99*G$112&lt;'Summary Results'!O$2,'Summary Results'!O$2/G$112,M99*S99)</f>
        <v>0</v>
      </c>
      <c r="H99" s="182">
        <f ca="1">IF(N99*T99*H$112&lt;'Summary Results'!P$2,'Summary Results'!P$2/H$112,N99*T99)</f>
        <v>-3.9999999999999991</v>
      </c>
      <c r="I99" s="42"/>
      <c r="J99" s="177" t="s">
        <v>83</v>
      </c>
      <c r="K99" s="178">
        <f t="shared" ca="1" si="7"/>
        <v>1</v>
      </c>
      <c r="L99" s="178">
        <f t="shared" ca="1" si="4"/>
        <v>1</v>
      </c>
      <c r="M99" s="178">
        <f t="shared" ca="1" si="5"/>
        <v>1</v>
      </c>
      <c r="N99" s="179">
        <f t="shared" ca="1" si="6"/>
        <v>1</v>
      </c>
      <c r="O99" s="42"/>
      <c r="P99" s="180" t="s">
        <v>83</v>
      </c>
      <c r="Q99" s="181">
        <f ca="1"/>
        <v>-2.4999999999999996</v>
      </c>
      <c r="R99" s="181">
        <f ca="1"/>
        <v>-6.4999999999999982</v>
      </c>
      <c r="S99" s="181">
        <f ca="1"/>
        <v>0</v>
      </c>
      <c r="T99" s="182">
        <f ca="1"/>
        <v>-3.9999999999999991</v>
      </c>
      <c r="U99" s="42"/>
      <c r="V99" s="177" t="s">
        <v>83</v>
      </c>
      <c r="W99" s="183">
        <v>-25</v>
      </c>
      <c r="X99" s="184"/>
      <c r="Y99" s="184"/>
      <c r="Z99" s="185"/>
      <c r="AA99" s="42"/>
      <c r="AB99" s="180" t="s">
        <v>83</v>
      </c>
      <c r="AC99" s="181">
        <v>-25</v>
      </c>
      <c r="AD99" s="186"/>
      <c r="AE99" s="186"/>
      <c r="AF99" s="187"/>
      <c r="AG99" s="42"/>
      <c r="AH99" s="177" t="s">
        <v>83</v>
      </c>
      <c r="AI99" s="183">
        <v>-25</v>
      </c>
      <c r="AJ99" s="184"/>
      <c r="AK99" s="184"/>
      <c r="AL99" s="185">
        <v>-40</v>
      </c>
      <c r="AM99" s="42"/>
      <c r="AN99" s="180" t="s">
        <v>83</v>
      </c>
      <c r="AO99" s="181">
        <v>-25</v>
      </c>
      <c r="AP99" s="181">
        <v>-65</v>
      </c>
      <c r="AQ99" s="181"/>
      <c r="AR99" s="182">
        <v>-40</v>
      </c>
      <c r="AT99" s="180" t="s">
        <v>83</v>
      </c>
      <c r="AU99" s="181">
        <f>VLOOKUP($AT99,[1]Scn3!Scn3_Q4_LR,MATCH(AU$6,[1]!Scn_CH,0),0)</f>
        <v>-2.4999999999999996</v>
      </c>
      <c r="AV99" s="181">
        <f>VLOOKUP($AT99,[1]Scn3!Scn3_Q4_LR,MATCH(AV$6,[1]!Scn_CH,0),0)</f>
        <v>-6.4999999999999982</v>
      </c>
      <c r="AW99" s="181">
        <f>VLOOKUP($AT99,[1]Scn3!Scn3_Q4_LR,MATCH(AW$6,[1]!Scn_CH,0),0)</f>
        <v>0</v>
      </c>
      <c r="AX99" s="182">
        <f>VLOOKUP($AT99,[1]Scn3!Scn3_Q4_LR,MATCH(AX$6,[1]!Scn_CH,0),0)</f>
        <v>-3.9999999999999991</v>
      </c>
      <c r="AZ99" s="241" t="s">
        <v>83</v>
      </c>
      <c r="BA99" s="242"/>
      <c r="BB99" s="242"/>
      <c r="BC99" s="242"/>
      <c r="BD99" s="243"/>
      <c r="BF99" s="241" t="s">
        <v>83</v>
      </c>
      <c r="BG99" s="242"/>
      <c r="BH99" s="242"/>
      <c r="BI99" s="242"/>
      <c r="BJ99" s="243"/>
    </row>
    <row r="100" spans="4:62" x14ac:dyDescent="0.2">
      <c r="D100" s="131" t="s">
        <v>84</v>
      </c>
      <c r="E100" s="181">
        <f ca="1">IF(K100*Q100*E$112&lt;'Summary Results'!M$2,'Summary Results'!M$2/E$112,K100*Q100)</f>
        <v>-5.9999999999999982</v>
      </c>
      <c r="F100" s="181">
        <f ca="1">IF(L100*R100*F$112&lt;'Summary Results'!N$2,'Summary Results'!N$2/F$112,L100*R100)</f>
        <v>-6.4999999999999982</v>
      </c>
      <c r="G100" s="181">
        <f ca="1">IF(M100*S100*G$112&lt;'Summary Results'!O$2,'Summary Results'!O$2/G$112,M100*S100)</f>
        <v>0</v>
      </c>
      <c r="H100" s="182">
        <f ca="1">IF(N100*T100*H$112&lt;'Summary Results'!P$2,'Summary Results'!P$2/H$112,N100*T100)</f>
        <v>-5.9999999999999982</v>
      </c>
      <c r="I100" s="42"/>
      <c r="J100" s="177" t="s">
        <v>84</v>
      </c>
      <c r="K100" s="178">
        <f t="shared" ca="1" si="7"/>
        <v>1</v>
      </c>
      <c r="L100" s="178">
        <f t="shared" ca="1" si="4"/>
        <v>1</v>
      </c>
      <c r="M100" s="178">
        <f t="shared" ca="1" si="5"/>
        <v>1</v>
      </c>
      <c r="N100" s="179">
        <f t="shared" ca="1" si="6"/>
        <v>1</v>
      </c>
      <c r="O100" s="42"/>
      <c r="P100" s="180" t="s">
        <v>84</v>
      </c>
      <c r="Q100" s="181">
        <f ca="1"/>
        <v>-5.9999999999999982</v>
      </c>
      <c r="R100" s="181">
        <f ca="1"/>
        <v>-6.4999999999999982</v>
      </c>
      <c r="S100" s="181">
        <f ca="1"/>
        <v>0</v>
      </c>
      <c r="T100" s="182">
        <f ca="1"/>
        <v>-5.9999999999999982</v>
      </c>
      <c r="U100" s="42"/>
      <c r="V100" s="177" t="s">
        <v>84</v>
      </c>
      <c r="W100" s="183">
        <v>-60</v>
      </c>
      <c r="X100" s="184"/>
      <c r="Y100" s="184"/>
      <c r="Z100" s="185"/>
      <c r="AA100" s="42"/>
      <c r="AB100" s="180" t="s">
        <v>84</v>
      </c>
      <c r="AC100" s="181">
        <v>-60</v>
      </c>
      <c r="AD100" s="186"/>
      <c r="AE100" s="186"/>
      <c r="AF100" s="187"/>
      <c r="AG100" s="42"/>
      <c r="AH100" s="177" t="s">
        <v>84</v>
      </c>
      <c r="AI100" s="183">
        <v>-60</v>
      </c>
      <c r="AJ100" s="184"/>
      <c r="AK100" s="184"/>
      <c r="AL100" s="185">
        <v>-60</v>
      </c>
      <c r="AM100" s="42"/>
      <c r="AN100" s="180" t="s">
        <v>84</v>
      </c>
      <c r="AO100" s="181">
        <v>-60</v>
      </c>
      <c r="AP100" s="181">
        <v>-65</v>
      </c>
      <c r="AQ100" s="181"/>
      <c r="AR100" s="182">
        <v>-60</v>
      </c>
      <c r="AT100" s="180" t="s">
        <v>84</v>
      </c>
      <c r="AU100" s="181">
        <f>VLOOKUP($AT100,[1]Scn3!Scn3_Q4_LR,MATCH(AU$6,[1]!Scn_CH,0),0)</f>
        <v>-5.9999999999999982</v>
      </c>
      <c r="AV100" s="181">
        <f>VLOOKUP($AT100,[1]Scn3!Scn3_Q4_LR,MATCH(AV$6,[1]!Scn_CH,0),0)</f>
        <v>-6.4999999999999982</v>
      </c>
      <c r="AW100" s="181">
        <f>VLOOKUP($AT100,[1]Scn3!Scn3_Q4_LR,MATCH(AW$6,[1]!Scn_CH,0),0)</f>
        <v>0</v>
      </c>
      <c r="AX100" s="182">
        <f>VLOOKUP($AT100,[1]Scn3!Scn3_Q4_LR,MATCH(AX$6,[1]!Scn_CH,0),0)</f>
        <v>-5.9999999999999982</v>
      </c>
      <c r="AZ100" s="241" t="s">
        <v>84</v>
      </c>
      <c r="BA100" s="242"/>
      <c r="BB100" s="242"/>
      <c r="BC100" s="242"/>
      <c r="BD100" s="243"/>
      <c r="BF100" s="241" t="s">
        <v>84</v>
      </c>
      <c r="BG100" s="242"/>
      <c r="BH100" s="242"/>
      <c r="BI100" s="242"/>
      <c r="BJ100" s="243"/>
    </row>
    <row r="101" spans="4:62" x14ac:dyDescent="0.2">
      <c r="D101" s="131" t="s">
        <v>85</v>
      </c>
      <c r="E101" s="181">
        <f ca="1">IF(K101*Q101*E$112&lt;'Summary Results'!M$2,'Summary Results'!M$2/E$112,K101*Q101)</f>
        <v>-20</v>
      </c>
      <c r="F101" s="181">
        <f ca="1">IF(L101*R101*F$112&lt;'Summary Results'!N$2,'Summary Results'!N$2/F$112,L101*R101)</f>
        <v>-6.4999999999999982</v>
      </c>
      <c r="G101" s="181">
        <f ca="1">IF(M101*S101*G$112&lt;'Summary Results'!O$2,'Summary Results'!O$2/G$112,M101*S101)</f>
        <v>0</v>
      </c>
      <c r="H101" s="182">
        <f ca="1">IF(N101*T101*H$112&lt;'Summary Results'!P$2,'Summary Results'!P$2/H$112,N101*T101)</f>
        <v>-4.9999999999999991</v>
      </c>
      <c r="I101" s="42"/>
      <c r="J101" s="177" t="s">
        <v>85</v>
      </c>
      <c r="K101" s="178">
        <f t="shared" ca="1" si="7"/>
        <v>1</v>
      </c>
      <c r="L101" s="178">
        <f t="shared" ca="1" si="4"/>
        <v>1</v>
      </c>
      <c r="M101" s="178">
        <f t="shared" ca="1" si="5"/>
        <v>1</v>
      </c>
      <c r="N101" s="179">
        <f t="shared" ca="1" si="6"/>
        <v>1</v>
      </c>
      <c r="O101" s="42"/>
      <c r="P101" s="180" t="s">
        <v>85</v>
      </c>
      <c r="Q101" s="181">
        <f ca="1"/>
        <v>-20</v>
      </c>
      <c r="R101" s="181">
        <f ca="1"/>
        <v>-6.4999999999999982</v>
      </c>
      <c r="S101" s="181">
        <f ca="1"/>
        <v>0</v>
      </c>
      <c r="T101" s="182">
        <f ca="1"/>
        <v>-4.9999999999999991</v>
      </c>
      <c r="U101" s="42"/>
      <c r="V101" s="177" t="s">
        <v>85</v>
      </c>
      <c r="W101" s="183"/>
      <c r="X101" s="184">
        <v>-65</v>
      </c>
      <c r="Y101" s="184"/>
      <c r="Z101" s="185"/>
      <c r="AA101" s="42"/>
      <c r="AB101" s="180" t="s">
        <v>85</v>
      </c>
      <c r="AC101" s="181">
        <v>-50</v>
      </c>
      <c r="AD101" s="186">
        <v>-65</v>
      </c>
      <c r="AE101" s="186"/>
      <c r="AF101" s="187"/>
      <c r="AG101" s="42"/>
      <c r="AH101" s="177" t="s">
        <v>85</v>
      </c>
      <c r="AI101" s="183">
        <v>-50</v>
      </c>
      <c r="AJ101" s="184">
        <v>-65</v>
      </c>
      <c r="AK101" s="184"/>
      <c r="AL101" s="185">
        <v>-50</v>
      </c>
      <c r="AM101" s="42"/>
      <c r="AN101" s="180" t="s">
        <v>85</v>
      </c>
      <c r="AO101" s="181">
        <v>-50</v>
      </c>
      <c r="AP101" s="181">
        <v>-65</v>
      </c>
      <c r="AQ101" s="181"/>
      <c r="AR101" s="182">
        <v>-50</v>
      </c>
      <c r="AT101" s="180" t="s">
        <v>85</v>
      </c>
      <c r="AU101" s="181">
        <f>VLOOKUP($AT101,[1]Scn3!Scn3_Q4_LR,MATCH(AU$6,[1]!Scn_CH,0),0)</f>
        <v>-20</v>
      </c>
      <c r="AV101" s="181">
        <f>VLOOKUP($AT101,[1]Scn3!Scn3_Q4_LR,MATCH(AV$6,[1]!Scn_CH,0),0)</f>
        <v>-6.4999999999999982</v>
      </c>
      <c r="AW101" s="181">
        <f>VLOOKUP($AT101,[1]Scn3!Scn3_Q4_LR,MATCH(AW$6,[1]!Scn_CH,0),0)</f>
        <v>0</v>
      </c>
      <c r="AX101" s="182">
        <f>VLOOKUP($AT101,[1]Scn3!Scn3_Q4_LR,MATCH(AX$6,[1]!Scn_CH,0),0)</f>
        <v>-4.9999999999999991</v>
      </c>
      <c r="AZ101" s="241" t="s">
        <v>85</v>
      </c>
      <c r="BA101" s="242"/>
      <c r="BB101" s="242"/>
      <c r="BC101" s="242"/>
      <c r="BD101" s="243"/>
      <c r="BF101" s="241" t="s">
        <v>85</v>
      </c>
      <c r="BG101" s="242"/>
      <c r="BH101" s="242"/>
      <c r="BI101" s="242"/>
      <c r="BJ101" s="243"/>
    </row>
    <row r="102" spans="4:62" x14ac:dyDescent="0.2">
      <c r="D102" s="131" t="s">
        <v>476</v>
      </c>
      <c r="E102" s="181">
        <f ca="1">IF(K102*Q102*E$112&lt;'Summary Results'!M$2,'Summary Results'!M$2/E$112,K102*Q102)</f>
        <v>-2.4999999999999996</v>
      </c>
      <c r="F102" s="181">
        <f ca="1">IF(L102*R102*F$112&lt;'Summary Results'!N$2,'Summary Results'!N$2/F$112,L102*R102)</f>
        <v>-6.4999999999999982</v>
      </c>
      <c r="G102" s="181">
        <f ca="1">IF(M102*S102*G$112&lt;'Summary Results'!O$2,'Summary Results'!O$2/G$112,M102*S102)</f>
        <v>0</v>
      </c>
      <c r="H102" s="182">
        <f ca="1">IF(N102*T102*H$112&lt;'Summary Results'!P$2,'Summary Results'!P$2/H$112,N102*T102)</f>
        <v>-3.9999999999999991</v>
      </c>
      <c r="I102" s="42"/>
      <c r="J102" s="177" t="s">
        <v>476</v>
      </c>
      <c r="K102" s="178">
        <f t="shared" ca="1" si="7"/>
        <v>1</v>
      </c>
      <c r="L102" s="178">
        <f t="shared" ca="1" si="4"/>
        <v>1</v>
      </c>
      <c r="M102" s="178">
        <f t="shared" ca="1" si="5"/>
        <v>1</v>
      </c>
      <c r="N102" s="179">
        <f t="shared" ca="1" si="6"/>
        <v>1</v>
      </c>
      <c r="O102" s="42"/>
      <c r="P102" s="180" t="s">
        <v>476</v>
      </c>
      <c r="Q102" s="181">
        <f ca="1"/>
        <v>-2.4999999999999996</v>
      </c>
      <c r="R102" s="181">
        <f ca="1"/>
        <v>-6.4999999999999982</v>
      </c>
      <c r="S102" s="181">
        <f ca="1"/>
        <v>0</v>
      </c>
      <c r="T102" s="182">
        <f ca="1"/>
        <v>-3.9999999999999991</v>
      </c>
      <c r="U102" s="42"/>
      <c r="V102" s="177" t="s">
        <v>476</v>
      </c>
      <c r="W102" s="183">
        <v>-25</v>
      </c>
      <c r="X102" s="184"/>
      <c r="Y102" s="184"/>
      <c r="Z102" s="185"/>
      <c r="AA102" s="42"/>
      <c r="AB102" s="180" t="s">
        <v>476</v>
      </c>
      <c r="AC102" s="181">
        <v>-25</v>
      </c>
      <c r="AD102" s="186"/>
      <c r="AE102" s="186"/>
      <c r="AF102" s="187"/>
      <c r="AG102" s="42"/>
      <c r="AH102" s="177" t="s">
        <v>476</v>
      </c>
      <c r="AI102" s="183">
        <v>-25</v>
      </c>
      <c r="AJ102" s="184"/>
      <c r="AK102" s="184"/>
      <c r="AL102" s="185">
        <v>-40</v>
      </c>
      <c r="AM102" s="42"/>
      <c r="AN102" s="180" t="s">
        <v>476</v>
      </c>
      <c r="AO102" s="181">
        <v>-25</v>
      </c>
      <c r="AP102" s="181">
        <v>-65</v>
      </c>
      <c r="AQ102" s="181"/>
      <c r="AR102" s="182">
        <v>-40</v>
      </c>
      <c r="AT102" s="180" t="s">
        <v>476</v>
      </c>
      <c r="AU102" s="181">
        <f>VLOOKUP($AT102,[1]Scn3!Scn3_Q4_LR,MATCH(AU$6,[1]!Scn_CH,0),0)</f>
        <v>-2.4999999999999996</v>
      </c>
      <c r="AV102" s="181">
        <f>VLOOKUP($AT102,[1]Scn3!Scn3_Q4_LR,MATCH(AV$6,[1]!Scn_CH,0),0)</f>
        <v>-6.4999999999999982</v>
      </c>
      <c r="AW102" s="181">
        <f>VLOOKUP($AT102,[1]Scn3!Scn3_Q4_LR,MATCH(AW$6,[1]!Scn_CH,0),0)</f>
        <v>0</v>
      </c>
      <c r="AX102" s="182">
        <f>VLOOKUP($AT102,[1]Scn3!Scn3_Q4_LR,MATCH(AX$6,[1]!Scn_CH,0),0)</f>
        <v>-3.9999999999999991</v>
      </c>
      <c r="AZ102" s="241" t="s">
        <v>476</v>
      </c>
      <c r="BA102" s="242"/>
      <c r="BB102" s="242"/>
      <c r="BC102" s="242"/>
      <c r="BD102" s="243"/>
      <c r="BF102" s="241" t="s">
        <v>476</v>
      </c>
      <c r="BG102" s="242"/>
      <c r="BH102" s="242"/>
      <c r="BI102" s="242"/>
      <c r="BJ102" s="243"/>
    </row>
    <row r="103" spans="4:62" x14ac:dyDescent="0.2">
      <c r="D103" s="131" t="s">
        <v>86</v>
      </c>
      <c r="E103" s="181">
        <f ca="1">IF(K103*Q103*E$112&lt;'Summary Results'!M$2,'Summary Results'!M$2/E$112,K103*Q103)</f>
        <v>-2.5</v>
      </c>
      <c r="F103" s="181">
        <f ca="1">IF(L103*R103*F$112&lt;'Summary Results'!N$2,'Summary Results'!N$2/F$112,L103*R103)</f>
        <v>-6.4999999999999982</v>
      </c>
      <c r="G103" s="181">
        <f ca="1">IF(M103*S103*G$112&lt;'Summary Results'!O$2,'Summary Results'!O$2/G$112,M103*S103)</f>
        <v>0</v>
      </c>
      <c r="H103" s="182">
        <f ca="1">IF(N103*T103*H$112&lt;'Summary Results'!P$2,'Summary Results'!P$2/H$112,N103*T103)</f>
        <v>-3.9999999999999991</v>
      </c>
      <c r="I103" s="42"/>
      <c r="J103" s="177" t="s">
        <v>86</v>
      </c>
      <c r="K103" s="178">
        <f t="shared" ca="1" si="7"/>
        <v>1</v>
      </c>
      <c r="L103" s="178">
        <f t="shared" ca="1" si="4"/>
        <v>1</v>
      </c>
      <c r="M103" s="178">
        <f t="shared" ca="1" si="5"/>
        <v>1</v>
      </c>
      <c r="N103" s="179">
        <f t="shared" ca="1" si="6"/>
        <v>1</v>
      </c>
      <c r="O103" s="42"/>
      <c r="P103" s="180" t="s">
        <v>86</v>
      </c>
      <c r="Q103" s="181">
        <f ca="1"/>
        <v>-2.5</v>
      </c>
      <c r="R103" s="181">
        <f ca="1"/>
        <v>-6.4999999999999982</v>
      </c>
      <c r="S103" s="181">
        <f ca="1"/>
        <v>0</v>
      </c>
      <c r="T103" s="182">
        <f ca="1"/>
        <v>-3.9999999999999991</v>
      </c>
      <c r="U103" s="42"/>
      <c r="V103" s="177" t="s">
        <v>86</v>
      </c>
      <c r="W103" s="183">
        <v>-5</v>
      </c>
      <c r="X103" s="184"/>
      <c r="Y103" s="184"/>
      <c r="Z103" s="185">
        <v>-40</v>
      </c>
      <c r="AA103" s="42"/>
      <c r="AB103" s="180" t="s">
        <v>86</v>
      </c>
      <c r="AC103" s="181">
        <v>-10</v>
      </c>
      <c r="AD103" s="186"/>
      <c r="AE103" s="186"/>
      <c r="AF103" s="187">
        <v>-40</v>
      </c>
      <c r="AG103" s="42"/>
      <c r="AH103" s="177" t="s">
        <v>86</v>
      </c>
      <c r="AI103" s="183">
        <v>-10</v>
      </c>
      <c r="AJ103" s="184"/>
      <c r="AK103" s="184"/>
      <c r="AL103" s="185">
        <v>-40</v>
      </c>
      <c r="AM103" s="42"/>
      <c r="AN103" s="180" t="s">
        <v>86</v>
      </c>
      <c r="AO103" s="181">
        <v>-10</v>
      </c>
      <c r="AP103" s="181">
        <v>-65</v>
      </c>
      <c r="AQ103" s="181"/>
      <c r="AR103" s="182">
        <v>-40</v>
      </c>
      <c r="AT103" s="180" t="s">
        <v>86</v>
      </c>
      <c r="AU103" s="181">
        <f>VLOOKUP($AT103,[1]Scn3!Scn3_Q4_LR,MATCH(AU$6,[1]!Scn_CH,0),0)</f>
        <v>-2.5</v>
      </c>
      <c r="AV103" s="181">
        <f>VLOOKUP($AT103,[1]Scn3!Scn3_Q4_LR,MATCH(AV$6,[1]!Scn_CH,0),0)</f>
        <v>-6.4999999999999982</v>
      </c>
      <c r="AW103" s="181">
        <f>VLOOKUP($AT103,[1]Scn3!Scn3_Q4_LR,MATCH(AW$6,[1]!Scn_CH,0),0)</f>
        <v>0</v>
      </c>
      <c r="AX103" s="182">
        <f>VLOOKUP($AT103,[1]Scn3!Scn3_Q4_LR,MATCH(AX$6,[1]!Scn_CH,0),0)</f>
        <v>-3.9999999999999991</v>
      </c>
      <c r="AZ103" s="241" t="s">
        <v>86</v>
      </c>
      <c r="BA103" s="242"/>
      <c r="BB103" s="242"/>
      <c r="BC103" s="242"/>
      <c r="BD103" s="243"/>
      <c r="BF103" s="241" t="s">
        <v>86</v>
      </c>
      <c r="BG103" s="242"/>
      <c r="BH103" s="242"/>
      <c r="BI103" s="242"/>
      <c r="BJ103" s="243"/>
    </row>
    <row r="104" spans="4:62" x14ac:dyDescent="0.2">
      <c r="D104" s="131" t="s">
        <v>477</v>
      </c>
      <c r="E104" s="181">
        <f ca="1">IF(K104*Q104*E$112&lt;'Summary Results'!M$2,'Summary Results'!M$2/E$112,K104*Q104)</f>
        <v>0.49999999999999989</v>
      </c>
      <c r="F104" s="181">
        <f ca="1">IF(L104*R104*F$112&lt;'Summary Results'!N$2,'Summary Results'!N$2/F$112,L104*R104)</f>
        <v>-6.4999999999999982</v>
      </c>
      <c r="G104" s="181">
        <f ca="1">IF(M104*S104*G$112&lt;'Summary Results'!O$2,'Summary Results'!O$2/G$112,M104*S104)</f>
        <v>0</v>
      </c>
      <c r="H104" s="182">
        <f ca="1">IF(N104*T104*H$112&lt;'Summary Results'!P$2,'Summary Results'!P$2/H$112,N104*T104)</f>
        <v>-3.9999999999999991</v>
      </c>
      <c r="I104" s="42"/>
      <c r="J104" s="177" t="s">
        <v>477</v>
      </c>
      <c r="K104" s="178">
        <f t="shared" ca="1" si="7"/>
        <v>1</v>
      </c>
      <c r="L104" s="178">
        <f t="shared" ca="1" si="4"/>
        <v>1</v>
      </c>
      <c r="M104" s="178">
        <f t="shared" ca="1" si="5"/>
        <v>1</v>
      </c>
      <c r="N104" s="179">
        <f t="shared" ca="1" si="6"/>
        <v>1</v>
      </c>
      <c r="O104" s="42"/>
      <c r="P104" s="180" t="s">
        <v>477</v>
      </c>
      <c r="Q104" s="181">
        <f ca="1"/>
        <v>0.49999999999999989</v>
      </c>
      <c r="R104" s="181">
        <f ca="1"/>
        <v>-6.4999999999999982</v>
      </c>
      <c r="S104" s="181">
        <f ca="1"/>
        <v>0</v>
      </c>
      <c r="T104" s="182">
        <f ca="1"/>
        <v>-3.9999999999999991</v>
      </c>
      <c r="U104" s="42"/>
      <c r="V104" s="177" t="s">
        <v>477</v>
      </c>
      <c r="W104" s="183">
        <v>5</v>
      </c>
      <c r="X104" s="184"/>
      <c r="Y104" s="184"/>
      <c r="Z104" s="185"/>
      <c r="AA104" s="42"/>
      <c r="AB104" s="180" t="s">
        <v>477</v>
      </c>
      <c r="AC104" s="181">
        <v>5</v>
      </c>
      <c r="AD104" s="186"/>
      <c r="AE104" s="186"/>
      <c r="AF104" s="187"/>
      <c r="AG104" s="42"/>
      <c r="AH104" s="177" t="s">
        <v>477</v>
      </c>
      <c r="AI104" s="183">
        <v>5</v>
      </c>
      <c r="AJ104" s="184"/>
      <c r="AK104" s="184"/>
      <c r="AL104" s="185">
        <v>-40</v>
      </c>
      <c r="AM104" s="42"/>
      <c r="AN104" s="180" t="s">
        <v>477</v>
      </c>
      <c r="AO104" s="181">
        <v>5</v>
      </c>
      <c r="AP104" s="181">
        <v>-65</v>
      </c>
      <c r="AQ104" s="181"/>
      <c r="AR104" s="182">
        <v>-40</v>
      </c>
      <c r="AT104" s="180" t="s">
        <v>477</v>
      </c>
      <c r="AU104" s="181">
        <f>VLOOKUP($AT104,[1]Scn3!Scn3_Q4_LR,MATCH(AU$6,[1]!Scn_CH,0),0)</f>
        <v>0.49999999999999989</v>
      </c>
      <c r="AV104" s="181">
        <f>VLOOKUP($AT104,[1]Scn3!Scn3_Q4_LR,MATCH(AV$6,[1]!Scn_CH,0),0)</f>
        <v>-6.4999999999999982</v>
      </c>
      <c r="AW104" s="181">
        <f>VLOOKUP($AT104,[1]Scn3!Scn3_Q4_LR,MATCH(AW$6,[1]!Scn_CH,0),0)</f>
        <v>0</v>
      </c>
      <c r="AX104" s="182">
        <f>VLOOKUP($AT104,[1]Scn3!Scn3_Q4_LR,MATCH(AX$6,[1]!Scn_CH,0),0)</f>
        <v>-3.9999999999999991</v>
      </c>
      <c r="AZ104" s="241" t="s">
        <v>477</v>
      </c>
      <c r="BA104" s="242"/>
      <c r="BB104" s="242"/>
      <c r="BC104" s="242"/>
      <c r="BD104" s="243"/>
      <c r="BF104" s="241" t="s">
        <v>477</v>
      </c>
      <c r="BG104" s="242"/>
      <c r="BH104" s="242"/>
      <c r="BI104" s="242"/>
      <c r="BJ104" s="243"/>
    </row>
    <row r="105" spans="4:62" x14ac:dyDescent="0.2">
      <c r="D105" s="131" t="s">
        <v>478</v>
      </c>
      <c r="E105" s="181">
        <f ca="1">IF(K105*Q105*E$112&lt;'Summary Results'!M$2,'Summary Results'!M$2/E$112,K105*Q105)</f>
        <v>-2.4999999999999996</v>
      </c>
      <c r="F105" s="181">
        <f ca="1">IF(L105*R105*F$112&lt;'Summary Results'!N$2,'Summary Results'!N$2/F$112,L105*R105)</f>
        <v>-6.4999999999999982</v>
      </c>
      <c r="G105" s="181">
        <f ca="1">IF(M105*S105*G$112&lt;'Summary Results'!O$2,'Summary Results'!O$2/G$112,M105*S105)</f>
        <v>0</v>
      </c>
      <c r="H105" s="182">
        <f ca="1">IF(N105*T105*H$112&lt;'Summary Results'!P$2,'Summary Results'!P$2/H$112,N105*T105)</f>
        <v>-3.9999999999999991</v>
      </c>
      <c r="I105" s="42"/>
      <c r="J105" s="177" t="s">
        <v>478</v>
      </c>
      <c r="K105" s="178">
        <f t="shared" ca="1" si="7"/>
        <v>1</v>
      </c>
      <c r="L105" s="178">
        <f t="shared" ca="1" si="4"/>
        <v>1</v>
      </c>
      <c r="M105" s="178">
        <f t="shared" ca="1" si="5"/>
        <v>1</v>
      </c>
      <c r="N105" s="179">
        <f t="shared" ca="1" si="6"/>
        <v>1</v>
      </c>
      <c r="O105" s="42"/>
      <c r="P105" s="180" t="s">
        <v>478</v>
      </c>
      <c r="Q105" s="181">
        <f ca="1"/>
        <v>-2.4999999999999996</v>
      </c>
      <c r="R105" s="181">
        <f ca="1"/>
        <v>-6.4999999999999982</v>
      </c>
      <c r="S105" s="181">
        <f ca="1"/>
        <v>0</v>
      </c>
      <c r="T105" s="182">
        <f ca="1"/>
        <v>-3.9999999999999991</v>
      </c>
      <c r="U105" s="42"/>
      <c r="V105" s="177" t="s">
        <v>478</v>
      </c>
      <c r="W105" s="183">
        <v>-25</v>
      </c>
      <c r="X105" s="184"/>
      <c r="Y105" s="184"/>
      <c r="Z105" s="185"/>
      <c r="AA105" s="42"/>
      <c r="AB105" s="180" t="s">
        <v>478</v>
      </c>
      <c r="AC105" s="181">
        <v>-25</v>
      </c>
      <c r="AD105" s="186"/>
      <c r="AE105" s="186"/>
      <c r="AF105" s="187"/>
      <c r="AG105" s="42"/>
      <c r="AH105" s="177" t="s">
        <v>478</v>
      </c>
      <c r="AI105" s="183">
        <v>-25</v>
      </c>
      <c r="AJ105" s="184"/>
      <c r="AK105" s="184"/>
      <c r="AL105" s="185">
        <v>-40</v>
      </c>
      <c r="AM105" s="42"/>
      <c r="AN105" s="180" t="s">
        <v>478</v>
      </c>
      <c r="AO105" s="181">
        <v>-25</v>
      </c>
      <c r="AP105" s="181">
        <v>-65</v>
      </c>
      <c r="AQ105" s="181"/>
      <c r="AR105" s="182">
        <v>-40</v>
      </c>
      <c r="AT105" s="180" t="s">
        <v>478</v>
      </c>
      <c r="AU105" s="181">
        <f>VLOOKUP($AT105,[1]Scn3!Scn3_Q4_LR,MATCH(AU$6,[1]!Scn_CH,0),0)</f>
        <v>-2.4999999999999996</v>
      </c>
      <c r="AV105" s="181">
        <f>VLOOKUP($AT105,[1]Scn3!Scn3_Q4_LR,MATCH(AV$6,[1]!Scn_CH,0),0)</f>
        <v>-6.4999999999999982</v>
      </c>
      <c r="AW105" s="181">
        <f>VLOOKUP($AT105,[1]Scn3!Scn3_Q4_LR,MATCH(AW$6,[1]!Scn_CH,0),0)</f>
        <v>0</v>
      </c>
      <c r="AX105" s="182">
        <f>VLOOKUP($AT105,[1]Scn3!Scn3_Q4_LR,MATCH(AX$6,[1]!Scn_CH,0),0)</f>
        <v>-3.9999999999999991</v>
      </c>
      <c r="AZ105" s="241" t="s">
        <v>478</v>
      </c>
      <c r="BA105" s="242"/>
      <c r="BB105" s="242"/>
      <c r="BC105" s="242"/>
      <c r="BD105" s="243"/>
      <c r="BF105" s="241" t="s">
        <v>478</v>
      </c>
      <c r="BG105" s="242"/>
      <c r="BH105" s="242"/>
      <c r="BI105" s="242"/>
      <c r="BJ105" s="243"/>
    </row>
    <row r="106" spans="4:62" x14ac:dyDescent="0.2">
      <c r="D106" s="131" t="s">
        <v>479</v>
      </c>
      <c r="E106" s="181">
        <f ca="1">IF(K106*Q106*E$112&lt;'Summary Results'!M$2,'Summary Results'!M$2/E$112,K106*Q106)</f>
        <v>-10</v>
      </c>
      <c r="F106" s="181">
        <f ca="1">IF(L106*R106*F$112&lt;'Summary Results'!N$2,'Summary Results'!N$2/F$112,L106*R106)</f>
        <v>-6.4999999999999982</v>
      </c>
      <c r="G106" s="181">
        <f ca="1">IF(M106*S106*G$112&lt;'Summary Results'!O$2,'Summary Results'!O$2/G$112,M106*S106)</f>
        <v>0</v>
      </c>
      <c r="H106" s="182">
        <f ca="1">IF(N106*T106*H$112&lt;'Summary Results'!P$2,'Summary Results'!P$2/H$112,N106*T106)</f>
        <v>-3.9999999999999991</v>
      </c>
      <c r="I106" s="42"/>
      <c r="J106" s="177" t="s">
        <v>479</v>
      </c>
      <c r="K106" s="178">
        <f t="shared" ca="1" si="7"/>
        <v>1</v>
      </c>
      <c r="L106" s="178">
        <f t="shared" ca="1" si="4"/>
        <v>1</v>
      </c>
      <c r="M106" s="178">
        <f t="shared" ca="1" si="5"/>
        <v>1</v>
      </c>
      <c r="N106" s="179">
        <f t="shared" ca="1" si="6"/>
        <v>1</v>
      </c>
      <c r="O106" s="42"/>
      <c r="P106" s="180" t="s">
        <v>479</v>
      </c>
      <c r="Q106" s="181">
        <f ca="1"/>
        <v>-10</v>
      </c>
      <c r="R106" s="181">
        <f ca="1"/>
        <v>-6.4999999999999982</v>
      </c>
      <c r="S106" s="181">
        <f ca="1"/>
        <v>0</v>
      </c>
      <c r="T106" s="182">
        <f ca="1"/>
        <v>-3.9999999999999991</v>
      </c>
      <c r="U106" s="42"/>
      <c r="V106" s="177" t="s">
        <v>479</v>
      </c>
      <c r="W106" s="183"/>
      <c r="X106" s="184"/>
      <c r="Y106" s="184"/>
      <c r="Z106" s="185">
        <v>-40</v>
      </c>
      <c r="AA106" s="42"/>
      <c r="AB106" s="180" t="s">
        <v>479</v>
      </c>
      <c r="AC106" s="181">
        <v>-25</v>
      </c>
      <c r="AD106" s="186"/>
      <c r="AE106" s="186"/>
      <c r="AF106" s="187">
        <v>-40</v>
      </c>
      <c r="AG106" s="42"/>
      <c r="AH106" s="177" t="s">
        <v>479</v>
      </c>
      <c r="AI106" s="183">
        <v>-25</v>
      </c>
      <c r="AJ106" s="184"/>
      <c r="AK106" s="184"/>
      <c r="AL106" s="185">
        <v>-40</v>
      </c>
      <c r="AM106" s="42"/>
      <c r="AN106" s="180" t="s">
        <v>479</v>
      </c>
      <c r="AO106" s="181">
        <v>-25</v>
      </c>
      <c r="AP106" s="181">
        <v>-65</v>
      </c>
      <c r="AQ106" s="181"/>
      <c r="AR106" s="182">
        <v>-40</v>
      </c>
      <c r="AT106" s="180" t="s">
        <v>479</v>
      </c>
      <c r="AU106" s="181">
        <f>VLOOKUP($AT106,[1]Scn3!Scn3_Q4_LR,MATCH(AU$6,[1]!Scn_CH,0),0)</f>
        <v>-10</v>
      </c>
      <c r="AV106" s="181">
        <f>VLOOKUP($AT106,[1]Scn3!Scn3_Q4_LR,MATCH(AV$6,[1]!Scn_CH,0),0)</f>
        <v>-6.4999999999999982</v>
      </c>
      <c r="AW106" s="181">
        <f>VLOOKUP($AT106,[1]Scn3!Scn3_Q4_LR,MATCH(AW$6,[1]!Scn_CH,0),0)</f>
        <v>0</v>
      </c>
      <c r="AX106" s="182">
        <f>VLOOKUP($AT106,[1]Scn3!Scn3_Q4_LR,MATCH(AX$6,[1]!Scn_CH,0),0)</f>
        <v>-3.9999999999999991</v>
      </c>
      <c r="AZ106" s="241" t="s">
        <v>479</v>
      </c>
      <c r="BA106" s="242"/>
      <c r="BB106" s="242"/>
      <c r="BC106" s="242"/>
      <c r="BD106" s="243"/>
      <c r="BF106" s="241" t="s">
        <v>479</v>
      </c>
      <c r="BG106" s="242"/>
      <c r="BH106" s="242"/>
      <c r="BI106" s="242"/>
      <c r="BJ106" s="243"/>
    </row>
    <row r="107" spans="4:62" x14ac:dyDescent="0.2">
      <c r="D107" s="131" t="s">
        <v>87</v>
      </c>
      <c r="E107" s="181">
        <f ca="1">IF(K107*Q107*E$112&lt;'Summary Results'!M$2,'Summary Results'!M$2/E$112,K107*Q107)</f>
        <v>0</v>
      </c>
      <c r="F107" s="181">
        <f ca="1">IF(L107*R107*F$112&lt;'Summary Results'!N$2,'Summary Results'!N$2/F$112,L107*R107)</f>
        <v>-6.4999999999999982</v>
      </c>
      <c r="G107" s="181">
        <f ca="1">IF(M107*S107*G$112&lt;'Summary Results'!O$2,'Summary Results'!O$2/G$112,M107*S107)</f>
        <v>0</v>
      </c>
      <c r="H107" s="182">
        <f ca="1">IF(N107*T107*H$112&lt;'Summary Results'!P$2,'Summary Results'!P$2/H$112,N107*T107)</f>
        <v>-3.9999999999999991</v>
      </c>
      <c r="I107" s="42"/>
      <c r="J107" s="177" t="s">
        <v>87</v>
      </c>
      <c r="K107" s="178">
        <f t="shared" ca="1" si="7"/>
        <v>1</v>
      </c>
      <c r="L107" s="178">
        <f t="shared" ca="1" si="4"/>
        <v>1</v>
      </c>
      <c r="M107" s="178">
        <f t="shared" ca="1" si="5"/>
        <v>1</v>
      </c>
      <c r="N107" s="179">
        <f t="shared" ca="1" si="6"/>
        <v>1</v>
      </c>
      <c r="O107" s="42"/>
      <c r="P107" s="180" t="s">
        <v>87</v>
      </c>
      <c r="Q107" s="181">
        <f ca="1"/>
        <v>0</v>
      </c>
      <c r="R107" s="181">
        <f ca="1"/>
        <v>-6.4999999999999982</v>
      </c>
      <c r="S107" s="181">
        <f ca="1"/>
        <v>0</v>
      </c>
      <c r="T107" s="182">
        <f ca="1"/>
        <v>-3.9999999999999991</v>
      </c>
      <c r="U107" s="42"/>
      <c r="V107" s="177" t="s">
        <v>87</v>
      </c>
      <c r="W107" s="183"/>
      <c r="X107" s="184"/>
      <c r="Y107" s="184"/>
      <c r="Z107" s="185"/>
      <c r="AA107" s="42"/>
      <c r="AB107" s="180" t="s">
        <v>87</v>
      </c>
      <c r="AC107" s="181"/>
      <c r="AD107" s="186"/>
      <c r="AE107" s="186"/>
      <c r="AF107" s="187"/>
      <c r="AG107" s="42"/>
      <c r="AH107" s="177" t="s">
        <v>87</v>
      </c>
      <c r="AI107" s="183"/>
      <c r="AJ107" s="184"/>
      <c r="AK107" s="184"/>
      <c r="AL107" s="185">
        <v>-40</v>
      </c>
      <c r="AM107" s="42"/>
      <c r="AN107" s="180" t="s">
        <v>87</v>
      </c>
      <c r="AO107" s="181"/>
      <c r="AP107" s="181">
        <v>-65</v>
      </c>
      <c r="AQ107" s="181"/>
      <c r="AR107" s="182">
        <v>-40</v>
      </c>
      <c r="AT107" s="180" t="s">
        <v>87</v>
      </c>
      <c r="AU107" s="181">
        <f>VLOOKUP($AT107,[1]Scn3!Scn3_Q4_LR,MATCH(AU$6,[1]!Scn_CH,0),0)</f>
        <v>0</v>
      </c>
      <c r="AV107" s="181">
        <f>VLOOKUP($AT107,[1]Scn3!Scn3_Q4_LR,MATCH(AV$6,[1]!Scn_CH,0),0)</f>
        <v>-6.4999999999999982</v>
      </c>
      <c r="AW107" s="181">
        <f>VLOOKUP($AT107,[1]Scn3!Scn3_Q4_LR,MATCH(AW$6,[1]!Scn_CH,0),0)</f>
        <v>0</v>
      </c>
      <c r="AX107" s="182">
        <f>VLOOKUP($AT107,[1]Scn3!Scn3_Q4_LR,MATCH(AX$6,[1]!Scn_CH,0),0)</f>
        <v>-3.9999999999999991</v>
      </c>
      <c r="AZ107" s="241" t="s">
        <v>87</v>
      </c>
      <c r="BA107" s="242"/>
      <c r="BB107" s="242"/>
      <c r="BC107" s="242"/>
      <c r="BD107" s="243"/>
      <c r="BF107" s="241" t="s">
        <v>87</v>
      </c>
      <c r="BG107" s="242"/>
      <c r="BH107" s="242"/>
      <c r="BI107" s="242"/>
      <c r="BJ107" s="243"/>
    </row>
    <row r="108" spans="4:62" x14ac:dyDescent="0.2">
      <c r="D108" s="131" t="s">
        <v>88</v>
      </c>
      <c r="E108" s="181">
        <f ca="1">IF(K108*Q108*E$112&lt;'Summary Results'!M$2,'Summary Results'!M$2/E$112,K108*Q108)</f>
        <v>-4.9999999999999991</v>
      </c>
      <c r="F108" s="181">
        <f ca="1">IF(L108*R108*F$112&lt;'Summary Results'!N$2,'Summary Results'!N$2/F$112,L108*R108)</f>
        <v>-6.4999999999999982</v>
      </c>
      <c r="G108" s="181">
        <f ca="1">IF(M108*S108*G$112&lt;'Summary Results'!O$2,'Summary Results'!O$2/G$112,M108*S108)</f>
        <v>0</v>
      </c>
      <c r="H108" s="182">
        <f ca="1">IF(N108*T108*H$112&lt;'Summary Results'!P$2,'Summary Results'!P$2/H$112,N108*T108)</f>
        <v>-4.9999999999999991</v>
      </c>
      <c r="I108" s="42"/>
      <c r="J108" s="177" t="s">
        <v>88</v>
      </c>
      <c r="K108" s="178">
        <f t="shared" ca="1" si="7"/>
        <v>1</v>
      </c>
      <c r="L108" s="178">
        <f t="shared" ca="1" si="4"/>
        <v>1</v>
      </c>
      <c r="M108" s="178">
        <f t="shared" ca="1" si="5"/>
        <v>1</v>
      </c>
      <c r="N108" s="179">
        <f t="shared" ca="1" si="6"/>
        <v>1</v>
      </c>
      <c r="O108" s="42"/>
      <c r="P108" s="180" t="s">
        <v>88</v>
      </c>
      <c r="Q108" s="181">
        <f ca="1"/>
        <v>-4.9999999999999991</v>
      </c>
      <c r="R108" s="181">
        <f ca="1"/>
        <v>-6.4999999999999982</v>
      </c>
      <c r="S108" s="181">
        <f ca="1"/>
        <v>0</v>
      </c>
      <c r="T108" s="182">
        <f ca="1"/>
        <v>-4.9999999999999991</v>
      </c>
      <c r="U108" s="42"/>
      <c r="V108" s="177" t="s">
        <v>88</v>
      </c>
      <c r="W108" s="183">
        <v>-50</v>
      </c>
      <c r="X108" s="184"/>
      <c r="Y108" s="184"/>
      <c r="Z108" s="185"/>
      <c r="AA108" s="42"/>
      <c r="AB108" s="180" t="s">
        <v>88</v>
      </c>
      <c r="AC108" s="181">
        <v>-50</v>
      </c>
      <c r="AD108" s="186"/>
      <c r="AE108" s="186"/>
      <c r="AF108" s="187"/>
      <c r="AG108" s="42"/>
      <c r="AH108" s="177" t="s">
        <v>88</v>
      </c>
      <c r="AI108" s="183">
        <v>-50</v>
      </c>
      <c r="AJ108" s="184"/>
      <c r="AK108" s="184"/>
      <c r="AL108" s="185">
        <v>-50</v>
      </c>
      <c r="AM108" s="42"/>
      <c r="AN108" s="180" t="s">
        <v>88</v>
      </c>
      <c r="AO108" s="181">
        <v>-50</v>
      </c>
      <c r="AP108" s="181">
        <v>-65</v>
      </c>
      <c r="AQ108" s="181"/>
      <c r="AR108" s="182">
        <v>-50</v>
      </c>
      <c r="AT108" s="180" t="s">
        <v>88</v>
      </c>
      <c r="AU108" s="181">
        <f>VLOOKUP($AT108,[1]Scn3!Scn3_Q4_LR,MATCH(AU$6,[1]!Scn_CH,0),0)</f>
        <v>-4.9999999999999991</v>
      </c>
      <c r="AV108" s="181">
        <f>VLOOKUP($AT108,[1]Scn3!Scn3_Q4_LR,MATCH(AV$6,[1]!Scn_CH,0),0)</f>
        <v>-6.4999999999999982</v>
      </c>
      <c r="AW108" s="181">
        <f>VLOOKUP($AT108,[1]Scn3!Scn3_Q4_LR,MATCH(AW$6,[1]!Scn_CH,0),0)</f>
        <v>0</v>
      </c>
      <c r="AX108" s="182">
        <f>VLOOKUP($AT108,[1]Scn3!Scn3_Q4_LR,MATCH(AX$6,[1]!Scn_CH,0),0)</f>
        <v>-4.9999999999999991</v>
      </c>
      <c r="AZ108" s="241" t="s">
        <v>88</v>
      </c>
      <c r="BA108" s="242"/>
      <c r="BB108" s="242"/>
      <c r="BC108" s="242"/>
      <c r="BD108" s="243"/>
      <c r="BF108" s="241" t="s">
        <v>88</v>
      </c>
      <c r="BG108" s="242"/>
      <c r="BH108" s="242"/>
      <c r="BI108" s="242"/>
      <c r="BJ108" s="243"/>
    </row>
    <row r="109" spans="4:62" x14ac:dyDescent="0.2">
      <c r="D109" s="131" t="s">
        <v>89</v>
      </c>
      <c r="E109" s="181">
        <f ca="1">IF(K109*Q109*E$112&lt;'Summary Results'!M$2,'Summary Results'!M$2/E$112,K109*Q109)</f>
        <v>1.4999999999999996</v>
      </c>
      <c r="F109" s="181">
        <f ca="1">IF(L109*R109*F$112&lt;'Summary Results'!N$2,'Summary Results'!N$2/F$112,L109*R109)</f>
        <v>-6.4999999999999982</v>
      </c>
      <c r="G109" s="181">
        <f ca="1">IF(M109*S109*G$112&lt;'Summary Results'!O$2,'Summary Results'!O$2/G$112,M109*S109)</f>
        <v>0</v>
      </c>
      <c r="H109" s="182">
        <f ca="1">IF(N109*T109*H$112&lt;'Summary Results'!P$2,'Summary Results'!P$2/H$112,N109*T109)</f>
        <v>-3.9999999999999991</v>
      </c>
      <c r="I109" s="42"/>
      <c r="J109" s="177" t="s">
        <v>89</v>
      </c>
      <c r="K109" s="178">
        <f t="shared" ca="1" si="7"/>
        <v>1</v>
      </c>
      <c r="L109" s="178">
        <f t="shared" ca="1" si="4"/>
        <v>1</v>
      </c>
      <c r="M109" s="178">
        <f t="shared" ca="1" si="5"/>
        <v>1</v>
      </c>
      <c r="N109" s="179">
        <f t="shared" ca="1" si="6"/>
        <v>1</v>
      </c>
      <c r="O109" s="42"/>
      <c r="P109" s="180" t="s">
        <v>89</v>
      </c>
      <c r="Q109" s="181">
        <f ca="1"/>
        <v>1.4999999999999996</v>
      </c>
      <c r="R109" s="181">
        <f ca="1"/>
        <v>-6.4999999999999982</v>
      </c>
      <c r="S109" s="181">
        <f ca="1"/>
        <v>0</v>
      </c>
      <c r="T109" s="182">
        <f ca="1"/>
        <v>-3.9999999999999991</v>
      </c>
      <c r="U109" s="42"/>
      <c r="V109" s="177" t="s">
        <v>89</v>
      </c>
      <c r="W109" s="183">
        <v>15</v>
      </c>
      <c r="X109" s="184"/>
      <c r="Y109" s="184"/>
      <c r="Z109" s="185"/>
      <c r="AA109" s="42"/>
      <c r="AB109" s="180" t="s">
        <v>89</v>
      </c>
      <c r="AC109" s="181">
        <v>15</v>
      </c>
      <c r="AD109" s="186"/>
      <c r="AE109" s="186"/>
      <c r="AF109" s="187"/>
      <c r="AG109" s="42"/>
      <c r="AH109" s="177" t="s">
        <v>89</v>
      </c>
      <c r="AI109" s="183">
        <v>15</v>
      </c>
      <c r="AJ109" s="184"/>
      <c r="AK109" s="184"/>
      <c r="AL109" s="185">
        <v>-40</v>
      </c>
      <c r="AM109" s="42"/>
      <c r="AN109" s="180" t="s">
        <v>89</v>
      </c>
      <c r="AO109" s="181">
        <v>15</v>
      </c>
      <c r="AP109" s="181">
        <v>-65</v>
      </c>
      <c r="AQ109" s="181"/>
      <c r="AR109" s="182">
        <v>-40</v>
      </c>
      <c r="AT109" s="180" t="s">
        <v>89</v>
      </c>
      <c r="AU109" s="181">
        <f>VLOOKUP($AT109,[1]Scn3!Scn3_Q4_LR,MATCH(AU$6,[1]!Scn_CH,0),0)</f>
        <v>1.4999999999999996</v>
      </c>
      <c r="AV109" s="181">
        <f>VLOOKUP($AT109,[1]Scn3!Scn3_Q4_LR,MATCH(AV$6,[1]!Scn_CH,0),0)</f>
        <v>-6.4999999999999982</v>
      </c>
      <c r="AW109" s="181">
        <f>VLOOKUP($AT109,[1]Scn3!Scn3_Q4_LR,MATCH(AW$6,[1]!Scn_CH,0),0)</f>
        <v>0</v>
      </c>
      <c r="AX109" s="182">
        <f>VLOOKUP($AT109,[1]Scn3!Scn3_Q4_LR,MATCH(AX$6,[1]!Scn_CH,0),0)</f>
        <v>-3.9999999999999991</v>
      </c>
      <c r="AZ109" s="241" t="s">
        <v>89</v>
      </c>
      <c r="BA109" s="242"/>
      <c r="BB109" s="242"/>
      <c r="BC109" s="242"/>
      <c r="BD109" s="243"/>
      <c r="BF109" s="241" t="s">
        <v>89</v>
      </c>
      <c r="BG109" s="242"/>
      <c r="BH109" s="242"/>
      <c r="BI109" s="242"/>
      <c r="BJ109" s="243"/>
    </row>
    <row r="110" spans="4:62" x14ac:dyDescent="0.2">
      <c r="D110" s="132" t="s">
        <v>90</v>
      </c>
      <c r="E110" s="192">
        <f ca="1">IF(K110*Q110*E$112&lt;'Summary Results'!M$2,'Summary Results'!M$2/E$112,K110*Q110)</f>
        <v>-6.9999999999999982</v>
      </c>
      <c r="F110" s="192">
        <f ca="1">IF(L110*R110*F$112&lt;'Summary Results'!N$2,'Summary Results'!N$2/F$112,L110*R110)</f>
        <v>-6.9999999999999982</v>
      </c>
      <c r="G110" s="192">
        <f ca="1">IF(M110*S110*G$112&lt;'Summary Results'!O$2,'Summary Results'!O$2/G$112,M110*S110)</f>
        <v>0</v>
      </c>
      <c r="H110" s="193">
        <f ca="1">IF(N110*T110*H$112&lt;'Summary Results'!P$2,'Summary Results'!P$2/H$112,N110*T110)</f>
        <v>-6.9999999999999982</v>
      </c>
      <c r="I110" s="42"/>
      <c r="J110" s="188" t="s">
        <v>90</v>
      </c>
      <c r="K110" s="189">
        <f t="shared" ca="1" si="7"/>
        <v>1</v>
      </c>
      <c r="L110" s="189">
        <f t="shared" ca="1" si="4"/>
        <v>1</v>
      </c>
      <c r="M110" s="189">
        <f t="shared" ca="1" si="5"/>
        <v>1</v>
      </c>
      <c r="N110" s="190">
        <f t="shared" ca="1" si="6"/>
        <v>1</v>
      </c>
      <c r="O110" s="42"/>
      <c r="P110" s="191" t="s">
        <v>90</v>
      </c>
      <c r="Q110" s="192">
        <f ca="1"/>
        <v>-6.9999999999999982</v>
      </c>
      <c r="R110" s="192">
        <f ca="1"/>
        <v>-6.9999999999999982</v>
      </c>
      <c r="S110" s="192">
        <f ca="1"/>
        <v>0</v>
      </c>
      <c r="T110" s="193">
        <f ca="1"/>
        <v>-6.9999999999999982</v>
      </c>
      <c r="U110" s="42"/>
      <c r="V110" s="188" t="s">
        <v>90</v>
      </c>
      <c r="W110" s="194">
        <v>-70</v>
      </c>
      <c r="X110" s="195"/>
      <c r="Y110" s="195"/>
      <c r="Z110" s="196"/>
      <c r="AA110" s="42"/>
      <c r="AB110" s="191" t="s">
        <v>90</v>
      </c>
      <c r="AC110" s="192">
        <v>-70</v>
      </c>
      <c r="AD110" s="197"/>
      <c r="AE110" s="197"/>
      <c r="AF110" s="198"/>
      <c r="AG110" s="42"/>
      <c r="AH110" s="188" t="s">
        <v>90</v>
      </c>
      <c r="AI110" s="194">
        <v>-70</v>
      </c>
      <c r="AJ110" s="195"/>
      <c r="AK110" s="195"/>
      <c r="AL110" s="196">
        <v>-70</v>
      </c>
      <c r="AM110" s="42"/>
      <c r="AN110" s="191" t="s">
        <v>90</v>
      </c>
      <c r="AO110" s="192">
        <v>-70</v>
      </c>
      <c r="AP110" s="192">
        <v>-70</v>
      </c>
      <c r="AQ110" s="192"/>
      <c r="AR110" s="193">
        <v>-70</v>
      </c>
      <c r="AT110" s="191" t="s">
        <v>90</v>
      </c>
      <c r="AU110" s="192">
        <f>VLOOKUP($AT110,[1]Scn3!Scn3_Q4_LR,MATCH(AU$6,[1]!Scn_CH,0),0)</f>
        <v>-6.9999999999999982</v>
      </c>
      <c r="AV110" s="192">
        <f>VLOOKUP($AT110,[1]Scn3!Scn3_Q4_LR,MATCH(AV$6,[1]!Scn_CH,0),0)</f>
        <v>-6.9999999999999982</v>
      </c>
      <c r="AW110" s="192">
        <f>VLOOKUP($AT110,[1]Scn3!Scn3_Q4_LR,MATCH(AW$6,[1]!Scn_CH,0),0)</f>
        <v>0</v>
      </c>
      <c r="AX110" s="193">
        <f>VLOOKUP($AT110,[1]Scn3!Scn3_Q4_LR,MATCH(AX$6,[1]!Scn_CH,0),0)</f>
        <v>-6.9999999999999982</v>
      </c>
      <c r="AZ110" s="244" t="s">
        <v>90</v>
      </c>
      <c r="BA110" s="245"/>
      <c r="BB110" s="245"/>
      <c r="BC110" s="245"/>
      <c r="BD110" s="246"/>
      <c r="BF110" s="244" t="s">
        <v>90</v>
      </c>
      <c r="BG110" s="245"/>
      <c r="BH110" s="245"/>
      <c r="BI110" s="245"/>
      <c r="BJ110" s="246"/>
    </row>
    <row r="112" spans="4:62" x14ac:dyDescent="0.2">
      <c r="D112" s="8" t="s">
        <v>771</v>
      </c>
      <c r="E112" s="252" cm="1">
        <f t="array" ref="E112">INDEX(TRANSPOSE(Adj_Q4),1,MATCH(E3,Q4Shock!$I$4:$L$4,0))</f>
        <v>1</v>
      </c>
      <c r="F112" s="252" cm="1">
        <f t="array" ref="F112">INDEX(TRANSPOSE(Adj_Q4),1,MATCH(F3,Q4Shock!$I$4:$L$4,0))</f>
        <v>1</v>
      </c>
      <c r="G112" s="252" cm="1">
        <f t="array" ref="G112">INDEX(TRANSPOSE(Adj_Q4),1,MATCH(G3,Q4Shock!$I$4:$L$4,0))</f>
        <v>1</v>
      </c>
      <c r="H112" s="252" cm="1">
        <f t="array" ref="H112">INDEX(TRANSPOSE(Adj_Q4),1,MATCH(H3,Q4Shock!$I$4:$L$4,0))</f>
        <v>1</v>
      </c>
    </row>
  </sheetData>
  <mergeCells count="25">
    <mergeCell ref="A3:B4"/>
    <mergeCell ref="D5:H5"/>
    <mergeCell ref="J5:N5"/>
    <mergeCell ref="P5:T5"/>
    <mergeCell ref="V5:Z5"/>
    <mergeCell ref="V2:Z4"/>
    <mergeCell ref="AH5:AL5"/>
    <mergeCell ref="AN5:AR5"/>
    <mergeCell ref="AB2:AF4"/>
    <mergeCell ref="AH2:AL4"/>
    <mergeCell ref="AN2:AR4"/>
    <mergeCell ref="AB5:AF5"/>
    <mergeCell ref="D1:H1"/>
    <mergeCell ref="J1:N1"/>
    <mergeCell ref="P1:T1"/>
    <mergeCell ref="D2:H2"/>
    <mergeCell ref="J2:N4"/>
    <mergeCell ref="P2:Q4"/>
    <mergeCell ref="R2:T4"/>
    <mergeCell ref="AZ2:BD4"/>
    <mergeCell ref="BF2:BJ4"/>
    <mergeCell ref="AZ5:BD5"/>
    <mergeCell ref="BF5:BJ5"/>
    <mergeCell ref="AT2:AX4"/>
    <mergeCell ref="AT5:AX5"/>
  </mergeCells>
  <phoneticPr fontId="26" type="noConversion"/>
  <conditionalFormatting sqref="X7:Z110">
    <cfRule type="cellIs" dxfId="172" priority="163" operator="equal">
      <formula>0</formula>
    </cfRule>
  </conditionalFormatting>
  <conditionalFormatting sqref="X7:Z110">
    <cfRule type="cellIs" dxfId="171" priority="162" operator="notEqual">
      <formula>0</formula>
    </cfRule>
  </conditionalFormatting>
  <conditionalFormatting sqref="X7:Z110">
    <cfRule type="cellIs" dxfId="170" priority="161" operator="equal">
      <formula>"eps"</formula>
    </cfRule>
  </conditionalFormatting>
  <conditionalFormatting sqref="X7:Z110">
    <cfRule type="cellIs" dxfId="169" priority="160" operator="notEqual">
      <formula>"eps"</formula>
    </cfRule>
  </conditionalFormatting>
  <conditionalFormatting sqref="X7:Z110">
    <cfRule type="cellIs" dxfId="168" priority="159" operator="equal">
      <formula>"n"</formula>
    </cfRule>
  </conditionalFormatting>
  <conditionalFormatting sqref="X7:Z110">
    <cfRule type="cellIs" dxfId="167" priority="157" operator="notEqual">
      <formula>0</formula>
    </cfRule>
    <cfRule type="cellIs" dxfId="166" priority="158" operator="equal">
      <formula>0</formula>
    </cfRule>
  </conditionalFormatting>
  <conditionalFormatting sqref="X7:Z110">
    <cfRule type="cellIs" dxfId="165" priority="155" stopIfTrue="1" operator="greaterThan">
      <formula>0</formula>
    </cfRule>
    <cfRule type="cellIs" dxfId="164" priority="156" stopIfTrue="1" operator="greaterThan">
      <formula>0</formula>
    </cfRule>
  </conditionalFormatting>
  <conditionalFormatting sqref="X7:Z110">
    <cfRule type="cellIs" dxfId="163" priority="151" stopIfTrue="1" operator="greaterThan">
      <formula>0</formula>
    </cfRule>
    <cfRule type="cellIs" dxfId="162" priority="152" stopIfTrue="1" operator="greaterThan">
      <formula>0</formula>
    </cfRule>
    <cfRule type="cellIs" dxfId="161" priority="153" stopIfTrue="1" operator="greaterThan">
      <formula>0</formula>
    </cfRule>
    <cfRule type="cellIs" dxfId="160" priority="154" stopIfTrue="1" operator="greaterThan">
      <formula>0</formula>
    </cfRule>
  </conditionalFormatting>
  <conditionalFormatting sqref="X7:Z110">
    <cfRule type="cellIs" dxfId="159" priority="150" operator="equal">
      <formula>0</formula>
    </cfRule>
  </conditionalFormatting>
  <conditionalFormatting sqref="X7:Z110">
    <cfRule type="cellIs" dxfId="158" priority="149" operator="notEqual">
      <formula>0</formula>
    </cfRule>
  </conditionalFormatting>
  <conditionalFormatting sqref="X7:Z110">
    <cfRule type="cellIs" dxfId="157" priority="148" operator="equal">
      <formula>"eps"</formula>
    </cfRule>
  </conditionalFormatting>
  <conditionalFormatting sqref="X7:Z110">
    <cfRule type="cellIs" dxfId="156" priority="147" operator="notEqual">
      <formula>"eps"</formula>
    </cfRule>
  </conditionalFormatting>
  <conditionalFormatting sqref="X7:Z110">
    <cfRule type="cellIs" dxfId="155" priority="146" operator="equal">
      <formula>"n"</formula>
    </cfRule>
  </conditionalFormatting>
  <conditionalFormatting sqref="X7:Z110">
    <cfRule type="cellIs" dxfId="154" priority="144" operator="notEqual">
      <formula>0</formula>
    </cfRule>
    <cfRule type="cellIs" dxfId="153" priority="145" operator="equal">
      <formula>0</formula>
    </cfRule>
  </conditionalFormatting>
  <conditionalFormatting sqref="X7:Z110">
    <cfRule type="cellIs" dxfId="152" priority="142" stopIfTrue="1" operator="greaterThan">
      <formula>0</formula>
    </cfRule>
    <cfRule type="cellIs" dxfId="151" priority="143" stopIfTrue="1" operator="greaterThan">
      <formula>0</formula>
    </cfRule>
  </conditionalFormatting>
  <conditionalFormatting sqref="X7:Z110">
    <cfRule type="cellIs" dxfId="150" priority="138" stopIfTrue="1" operator="greaterThan">
      <formula>0</formula>
    </cfRule>
    <cfRule type="cellIs" dxfId="149" priority="139" stopIfTrue="1" operator="greaterThan">
      <formula>0</formula>
    </cfRule>
    <cfRule type="cellIs" dxfId="148" priority="140" stopIfTrue="1" operator="greaterThan">
      <formula>0</formula>
    </cfRule>
    <cfRule type="cellIs" dxfId="147" priority="141" stopIfTrue="1" operator="greaterThan">
      <formula>0</formula>
    </cfRule>
  </conditionalFormatting>
  <conditionalFormatting sqref="X7:Z110">
    <cfRule type="cellIs" dxfId="146" priority="137" operator="equal">
      <formula>0</formula>
    </cfRule>
  </conditionalFormatting>
  <conditionalFormatting sqref="X7:Z110">
    <cfRule type="cellIs" dxfId="145" priority="136" operator="notEqual">
      <formula>0</formula>
    </cfRule>
  </conditionalFormatting>
  <conditionalFormatting sqref="X7:Z110">
    <cfRule type="cellIs" dxfId="144" priority="135" operator="equal">
      <formula>"eps"</formula>
    </cfRule>
  </conditionalFormatting>
  <conditionalFormatting sqref="X7:Z110">
    <cfRule type="cellIs" dxfId="143" priority="134" operator="notEqual">
      <formula>"eps"</formula>
    </cfRule>
  </conditionalFormatting>
  <conditionalFormatting sqref="X7:Z110">
    <cfRule type="cellIs" dxfId="142" priority="133" operator="equal">
      <formula>"n"</formula>
    </cfRule>
  </conditionalFormatting>
  <conditionalFormatting sqref="X7:Z110">
    <cfRule type="cellIs" dxfId="141" priority="131" operator="notEqual">
      <formula>0</formula>
    </cfRule>
    <cfRule type="cellIs" dxfId="140" priority="132" operator="equal">
      <formula>0</formula>
    </cfRule>
  </conditionalFormatting>
  <conditionalFormatting sqref="X7:Z110">
    <cfRule type="cellIs" dxfId="139" priority="129" stopIfTrue="1" operator="greaterThan">
      <formula>0</formula>
    </cfRule>
    <cfRule type="cellIs" dxfId="138" priority="130" stopIfTrue="1" operator="greaterThan">
      <formula>0</formula>
    </cfRule>
  </conditionalFormatting>
  <conditionalFormatting sqref="X7:Z110">
    <cfRule type="cellIs" dxfId="137" priority="125" stopIfTrue="1" operator="greaterThan">
      <formula>0</formula>
    </cfRule>
    <cfRule type="cellIs" dxfId="136" priority="126" stopIfTrue="1" operator="greaterThan">
      <formula>0</formula>
    </cfRule>
    <cfRule type="cellIs" dxfId="135" priority="127" stopIfTrue="1" operator="greaterThan">
      <formula>0</formula>
    </cfRule>
    <cfRule type="cellIs" dxfId="134" priority="128" stopIfTrue="1" operator="greaterThan">
      <formula>0</formula>
    </cfRule>
  </conditionalFormatting>
  <conditionalFormatting sqref="X7:Z110">
    <cfRule type="cellIs" dxfId="133" priority="124" operator="equal">
      <formula>0</formula>
    </cfRule>
  </conditionalFormatting>
  <conditionalFormatting sqref="X7:Z110">
    <cfRule type="cellIs" dxfId="132" priority="123" operator="notEqual">
      <formula>0</formula>
    </cfRule>
  </conditionalFormatting>
  <conditionalFormatting sqref="X7:Z110">
    <cfRule type="cellIs" dxfId="131" priority="122" operator="equal">
      <formula>"eps"</formula>
    </cfRule>
  </conditionalFormatting>
  <conditionalFormatting sqref="X7:Z110">
    <cfRule type="cellIs" dxfId="130" priority="121" operator="notEqual">
      <formula>"eps"</formula>
    </cfRule>
  </conditionalFormatting>
  <conditionalFormatting sqref="X7:Z110">
    <cfRule type="cellIs" dxfId="129" priority="120" operator="equal">
      <formula>"n"</formula>
    </cfRule>
  </conditionalFormatting>
  <conditionalFormatting sqref="X7:Z110">
    <cfRule type="cellIs" dxfId="128" priority="118" operator="notEqual">
      <formula>0</formula>
    </cfRule>
    <cfRule type="cellIs" dxfId="127" priority="119" operator="equal">
      <formula>0</formula>
    </cfRule>
  </conditionalFormatting>
  <conditionalFormatting sqref="X7:Z110">
    <cfRule type="cellIs" dxfId="126" priority="116" stopIfTrue="1" operator="greaterThan">
      <formula>0</formula>
    </cfRule>
    <cfRule type="cellIs" dxfId="125" priority="117" stopIfTrue="1" operator="greaterThan">
      <formula>0</formula>
    </cfRule>
  </conditionalFormatting>
  <conditionalFormatting sqref="X7:Z110">
    <cfRule type="cellIs" dxfId="124" priority="112" stopIfTrue="1" operator="greaterThan">
      <formula>0</formula>
    </cfRule>
    <cfRule type="cellIs" dxfId="123" priority="113" stopIfTrue="1" operator="greaterThan">
      <formula>0</formula>
    </cfRule>
    <cfRule type="cellIs" dxfId="122" priority="114" stopIfTrue="1" operator="greaterThan">
      <formula>0</formula>
    </cfRule>
    <cfRule type="cellIs" dxfId="121" priority="115" stopIfTrue="1" operator="greaterThan">
      <formula>0</formula>
    </cfRule>
  </conditionalFormatting>
  <conditionalFormatting sqref="AD7:AF110">
    <cfRule type="cellIs" dxfId="120" priority="111" operator="equal">
      <formula>0</formula>
    </cfRule>
  </conditionalFormatting>
  <conditionalFormatting sqref="AD7:AF110">
    <cfRule type="cellIs" dxfId="119" priority="110" operator="notEqual">
      <formula>0</formula>
    </cfRule>
  </conditionalFormatting>
  <conditionalFormatting sqref="AD7:AF110">
    <cfRule type="cellIs" dxfId="118" priority="109" operator="equal">
      <formula>"eps"</formula>
    </cfRule>
  </conditionalFormatting>
  <conditionalFormatting sqref="AD7:AF110">
    <cfRule type="cellIs" dxfId="117" priority="108" operator="notEqual">
      <formula>"eps"</formula>
    </cfRule>
  </conditionalFormatting>
  <conditionalFormatting sqref="AD7:AF110">
    <cfRule type="cellIs" dxfId="116" priority="107" operator="equal">
      <formula>"n"</formula>
    </cfRule>
  </conditionalFormatting>
  <conditionalFormatting sqref="AD7:AF110">
    <cfRule type="cellIs" dxfId="115" priority="105" operator="notEqual">
      <formula>0</formula>
    </cfRule>
    <cfRule type="cellIs" dxfId="114" priority="106" operator="equal">
      <formula>0</formula>
    </cfRule>
  </conditionalFormatting>
  <conditionalFormatting sqref="AD7:AF110">
    <cfRule type="cellIs" dxfId="113" priority="103" stopIfTrue="1" operator="greaterThan">
      <formula>0</formula>
    </cfRule>
    <cfRule type="cellIs" dxfId="112" priority="104" stopIfTrue="1" operator="greaterThan">
      <formula>0</formula>
    </cfRule>
  </conditionalFormatting>
  <conditionalFormatting sqref="AD7:AF110">
    <cfRule type="cellIs" dxfId="111" priority="99" stopIfTrue="1" operator="greaterThan">
      <formula>0</formula>
    </cfRule>
    <cfRule type="cellIs" dxfId="110" priority="100" stopIfTrue="1" operator="greaterThan">
      <formula>0</formula>
    </cfRule>
    <cfRule type="cellIs" dxfId="109" priority="101" stopIfTrue="1" operator="greaterThan">
      <formula>0</formula>
    </cfRule>
    <cfRule type="cellIs" dxfId="108" priority="102" stopIfTrue="1" operator="greaterThan">
      <formula>0</formula>
    </cfRule>
  </conditionalFormatting>
  <conditionalFormatting sqref="AD7:AF110">
    <cfRule type="cellIs" dxfId="107" priority="98" operator="equal">
      <formula>0</formula>
    </cfRule>
  </conditionalFormatting>
  <conditionalFormatting sqref="AD7:AF110">
    <cfRule type="cellIs" dxfId="106" priority="97" operator="notEqual">
      <formula>0</formula>
    </cfRule>
  </conditionalFormatting>
  <conditionalFormatting sqref="AD7:AF110">
    <cfRule type="cellIs" dxfId="105" priority="96" operator="equal">
      <formula>"eps"</formula>
    </cfRule>
  </conditionalFormatting>
  <conditionalFormatting sqref="AD7:AF110">
    <cfRule type="cellIs" dxfId="104" priority="95" operator="notEqual">
      <formula>"eps"</formula>
    </cfRule>
  </conditionalFormatting>
  <conditionalFormatting sqref="AD7:AF110">
    <cfRule type="cellIs" dxfId="103" priority="94" operator="equal">
      <formula>"n"</formula>
    </cfRule>
  </conditionalFormatting>
  <conditionalFormatting sqref="AD7:AF110">
    <cfRule type="cellIs" dxfId="102" priority="92" operator="notEqual">
      <formula>0</formula>
    </cfRule>
    <cfRule type="cellIs" dxfId="101" priority="93" operator="equal">
      <formula>0</formula>
    </cfRule>
  </conditionalFormatting>
  <conditionalFormatting sqref="AD7:AF110">
    <cfRule type="cellIs" dxfId="100" priority="90" stopIfTrue="1" operator="greaterThan">
      <formula>0</formula>
    </cfRule>
    <cfRule type="cellIs" dxfId="99" priority="91" stopIfTrue="1" operator="greaterThan">
      <formula>0</formula>
    </cfRule>
  </conditionalFormatting>
  <conditionalFormatting sqref="AD7:AF110">
    <cfRule type="cellIs" dxfId="98" priority="86" stopIfTrue="1" operator="greaterThan">
      <formula>0</formula>
    </cfRule>
    <cfRule type="cellIs" dxfId="97" priority="87" stopIfTrue="1" operator="greaterThan">
      <formula>0</formula>
    </cfRule>
    <cfRule type="cellIs" dxfId="96" priority="88" stopIfTrue="1" operator="greaterThan">
      <formula>0</formula>
    </cfRule>
    <cfRule type="cellIs" dxfId="95" priority="89" stopIfTrue="1" operator="greaterThan">
      <formula>0</formula>
    </cfRule>
  </conditionalFormatting>
  <conditionalFormatting sqref="AD7:AF110">
    <cfRule type="cellIs" dxfId="94" priority="85" operator="equal">
      <formula>0</formula>
    </cfRule>
  </conditionalFormatting>
  <conditionalFormatting sqref="AD7:AF110">
    <cfRule type="cellIs" dxfId="93" priority="84" operator="notEqual">
      <formula>0</formula>
    </cfRule>
  </conditionalFormatting>
  <conditionalFormatting sqref="AD7:AF110">
    <cfRule type="cellIs" dxfId="92" priority="83" operator="equal">
      <formula>"eps"</formula>
    </cfRule>
  </conditionalFormatting>
  <conditionalFormatting sqref="AD7:AF110">
    <cfRule type="cellIs" dxfId="91" priority="82" operator="notEqual">
      <formula>"eps"</formula>
    </cfRule>
  </conditionalFormatting>
  <conditionalFormatting sqref="AD7:AF110">
    <cfRule type="cellIs" dxfId="90" priority="81" operator="equal">
      <formula>"n"</formula>
    </cfRule>
  </conditionalFormatting>
  <conditionalFormatting sqref="AD7:AF110">
    <cfRule type="cellIs" dxfId="89" priority="79" operator="notEqual">
      <formula>0</formula>
    </cfRule>
    <cfRule type="cellIs" dxfId="88" priority="80" operator="equal">
      <formula>0</formula>
    </cfRule>
  </conditionalFormatting>
  <conditionalFormatting sqref="AD7:AF110">
    <cfRule type="cellIs" dxfId="87" priority="77" stopIfTrue="1" operator="greaterThan">
      <formula>0</formula>
    </cfRule>
    <cfRule type="cellIs" dxfId="86" priority="78" stopIfTrue="1" operator="greaterThan">
      <formula>0</formula>
    </cfRule>
  </conditionalFormatting>
  <conditionalFormatting sqref="AD7:AF110">
    <cfRule type="cellIs" dxfId="85" priority="73" stopIfTrue="1" operator="greaterThan">
      <formula>0</formula>
    </cfRule>
    <cfRule type="cellIs" dxfId="84" priority="74" stopIfTrue="1" operator="greaterThan">
      <formula>0</formula>
    </cfRule>
    <cfRule type="cellIs" dxfId="83" priority="75" stopIfTrue="1" operator="greaterThan">
      <formula>0</formula>
    </cfRule>
    <cfRule type="cellIs" dxfId="82" priority="76" stopIfTrue="1" operator="greaterThan">
      <formula>0</formula>
    </cfRule>
  </conditionalFormatting>
  <conditionalFormatting sqref="AD7:AF110">
    <cfRule type="cellIs" dxfId="81" priority="72" operator="equal">
      <formula>0</formula>
    </cfRule>
  </conditionalFormatting>
  <conditionalFormatting sqref="AD7:AF110">
    <cfRule type="cellIs" dxfId="80" priority="71" operator="notEqual">
      <formula>0</formula>
    </cfRule>
  </conditionalFormatting>
  <conditionalFormatting sqref="AD7:AF110">
    <cfRule type="cellIs" dxfId="79" priority="70" operator="equal">
      <formula>"eps"</formula>
    </cfRule>
  </conditionalFormatting>
  <conditionalFormatting sqref="AD7:AF110">
    <cfRule type="cellIs" dxfId="78" priority="69" operator="notEqual">
      <formula>"eps"</formula>
    </cfRule>
  </conditionalFormatting>
  <conditionalFormatting sqref="AD7:AF110">
    <cfRule type="cellIs" dxfId="77" priority="68" operator="equal">
      <formula>"n"</formula>
    </cfRule>
  </conditionalFormatting>
  <conditionalFormatting sqref="AD7:AF110">
    <cfRule type="cellIs" dxfId="76" priority="66" operator="notEqual">
      <formula>0</formula>
    </cfRule>
    <cfRule type="cellIs" dxfId="75" priority="67" operator="equal">
      <formula>0</formula>
    </cfRule>
  </conditionalFormatting>
  <conditionalFormatting sqref="AD7:AF110">
    <cfRule type="cellIs" dxfId="74" priority="64" stopIfTrue="1" operator="greaterThan">
      <formula>0</formula>
    </cfRule>
    <cfRule type="cellIs" dxfId="73" priority="65" stopIfTrue="1" operator="greaterThan">
      <formula>0</formula>
    </cfRule>
  </conditionalFormatting>
  <conditionalFormatting sqref="AD7:AF110">
    <cfRule type="cellIs" dxfId="72" priority="60" stopIfTrue="1" operator="greaterThan">
      <formula>0</formula>
    </cfRule>
    <cfRule type="cellIs" dxfId="71" priority="61" stopIfTrue="1" operator="greaterThan">
      <formula>0</formula>
    </cfRule>
    <cfRule type="cellIs" dxfId="70" priority="62" stopIfTrue="1" operator="greaterThan">
      <formula>0</formula>
    </cfRule>
    <cfRule type="cellIs" dxfId="69" priority="63" stopIfTrue="1" operator="greaterThan">
      <formula>0</formula>
    </cfRule>
  </conditionalFormatting>
  <conditionalFormatting sqref="AC7:AF110">
    <cfRule type="cellIs" dxfId="68" priority="59" operator="notEqual">
      <formula>W7</formula>
    </cfRule>
  </conditionalFormatting>
  <conditionalFormatting sqref="AI7:AL110">
    <cfRule type="cellIs" dxfId="67" priority="6" operator="notEqual">
      <formula>AC7</formula>
    </cfRule>
  </conditionalFormatting>
  <conditionalFormatting sqref="AJ7:AL110">
    <cfRule type="cellIs" dxfId="66" priority="58" operator="equal">
      <formula>0</formula>
    </cfRule>
  </conditionalFormatting>
  <conditionalFormatting sqref="AJ7:AL110">
    <cfRule type="cellIs" dxfId="65" priority="57" operator="notEqual">
      <formula>0</formula>
    </cfRule>
  </conditionalFormatting>
  <conditionalFormatting sqref="AJ7:AL110">
    <cfRule type="cellIs" dxfId="64" priority="56" operator="equal">
      <formula>"eps"</formula>
    </cfRule>
  </conditionalFormatting>
  <conditionalFormatting sqref="AJ7:AL110">
    <cfRule type="cellIs" dxfId="63" priority="55" operator="notEqual">
      <formula>"eps"</formula>
    </cfRule>
  </conditionalFormatting>
  <conditionalFormatting sqref="AJ7:AL110">
    <cfRule type="cellIs" dxfId="62" priority="54" operator="equal">
      <formula>"n"</formula>
    </cfRule>
  </conditionalFormatting>
  <conditionalFormatting sqref="AJ7:AL110">
    <cfRule type="cellIs" dxfId="61" priority="52" operator="notEqual">
      <formula>0</formula>
    </cfRule>
    <cfRule type="cellIs" dxfId="60" priority="53" operator="equal">
      <formula>0</formula>
    </cfRule>
  </conditionalFormatting>
  <conditionalFormatting sqref="AJ7:AL110">
    <cfRule type="cellIs" dxfId="59" priority="50" stopIfTrue="1" operator="greaterThan">
      <formula>0</formula>
    </cfRule>
    <cfRule type="cellIs" dxfId="58" priority="51" stopIfTrue="1" operator="greaterThan">
      <formula>0</formula>
    </cfRule>
  </conditionalFormatting>
  <conditionalFormatting sqref="AJ7:AL110">
    <cfRule type="cellIs" dxfId="57" priority="46" stopIfTrue="1" operator="greaterThan">
      <formula>0</formula>
    </cfRule>
    <cfRule type="cellIs" dxfId="56" priority="47" stopIfTrue="1" operator="greaterThan">
      <formula>0</formula>
    </cfRule>
    <cfRule type="cellIs" dxfId="55" priority="48" stopIfTrue="1" operator="greaterThan">
      <formula>0</formula>
    </cfRule>
    <cfRule type="cellIs" dxfId="54" priority="49" stopIfTrue="1" operator="greaterThan">
      <formula>0</formula>
    </cfRule>
  </conditionalFormatting>
  <conditionalFormatting sqref="AJ7:AL110">
    <cfRule type="cellIs" dxfId="53" priority="45" operator="equal">
      <formula>0</formula>
    </cfRule>
  </conditionalFormatting>
  <conditionalFormatting sqref="AJ7:AL110">
    <cfRule type="cellIs" dxfId="52" priority="44" operator="notEqual">
      <formula>0</formula>
    </cfRule>
  </conditionalFormatting>
  <conditionalFormatting sqref="AJ7:AL110">
    <cfRule type="cellIs" dxfId="51" priority="43" operator="equal">
      <formula>"eps"</formula>
    </cfRule>
  </conditionalFormatting>
  <conditionalFormatting sqref="AJ7:AL110">
    <cfRule type="cellIs" dxfId="50" priority="42" operator="notEqual">
      <formula>"eps"</formula>
    </cfRule>
  </conditionalFormatting>
  <conditionalFormatting sqref="AJ7:AL110">
    <cfRule type="cellIs" dxfId="49" priority="41" operator="equal">
      <formula>"n"</formula>
    </cfRule>
  </conditionalFormatting>
  <conditionalFormatting sqref="AJ7:AL110">
    <cfRule type="cellIs" dxfId="48" priority="39" operator="notEqual">
      <formula>0</formula>
    </cfRule>
    <cfRule type="cellIs" dxfId="47" priority="40" operator="equal">
      <formula>0</formula>
    </cfRule>
  </conditionalFormatting>
  <conditionalFormatting sqref="AJ7:AL110">
    <cfRule type="cellIs" dxfId="46" priority="37" stopIfTrue="1" operator="greaterThan">
      <formula>0</formula>
    </cfRule>
    <cfRule type="cellIs" dxfId="45" priority="38" stopIfTrue="1" operator="greaterThan">
      <formula>0</formula>
    </cfRule>
  </conditionalFormatting>
  <conditionalFormatting sqref="AJ7:AL110">
    <cfRule type="cellIs" dxfId="44" priority="33" stopIfTrue="1" operator="greaterThan">
      <formula>0</formula>
    </cfRule>
    <cfRule type="cellIs" dxfId="43" priority="34" stopIfTrue="1" operator="greaterThan">
      <formula>0</formula>
    </cfRule>
    <cfRule type="cellIs" dxfId="42" priority="35" stopIfTrue="1" operator="greaterThan">
      <formula>0</formula>
    </cfRule>
    <cfRule type="cellIs" dxfId="41" priority="36" stopIfTrue="1" operator="greaterThan">
      <formula>0</formula>
    </cfRule>
  </conditionalFormatting>
  <conditionalFormatting sqref="AJ7:AL110">
    <cfRule type="cellIs" dxfId="40" priority="32" operator="equal">
      <formula>0</formula>
    </cfRule>
  </conditionalFormatting>
  <conditionalFormatting sqref="AJ7:AL110">
    <cfRule type="cellIs" dxfId="39" priority="31" operator="notEqual">
      <formula>0</formula>
    </cfRule>
  </conditionalFormatting>
  <conditionalFormatting sqref="AJ7:AL110">
    <cfRule type="cellIs" dxfId="38" priority="30" operator="equal">
      <formula>"eps"</formula>
    </cfRule>
  </conditionalFormatting>
  <conditionalFormatting sqref="AJ7:AL110">
    <cfRule type="cellIs" dxfId="37" priority="29" operator="notEqual">
      <formula>"eps"</formula>
    </cfRule>
  </conditionalFormatting>
  <conditionalFormatting sqref="AJ7:AL110">
    <cfRule type="cellIs" dxfId="36" priority="28" operator="equal">
      <formula>"n"</formula>
    </cfRule>
  </conditionalFormatting>
  <conditionalFormatting sqref="AJ7:AL110">
    <cfRule type="cellIs" dxfId="35" priority="26" operator="notEqual">
      <formula>0</formula>
    </cfRule>
    <cfRule type="cellIs" dxfId="34" priority="27" operator="equal">
      <formula>0</formula>
    </cfRule>
  </conditionalFormatting>
  <conditionalFormatting sqref="AJ7:AL110">
    <cfRule type="cellIs" dxfId="33" priority="24" stopIfTrue="1" operator="greaterThan">
      <formula>0</formula>
    </cfRule>
    <cfRule type="cellIs" dxfId="32" priority="25" stopIfTrue="1" operator="greaterThan">
      <formula>0</formula>
    </cfRule>
  </conditionalFormatting>
  <conditionalFormatting sqref="AJ7:AL110">
    <cfRule type="cellIs" dxfId="31" priority="20" stopIfTrue="1" operator="greaterThan">
      <formula>0</formula>
    </cfRule>
    <cfRule type="cellIs" dxfId="30" priority="21" stopIfTrue="1" operator="greaterThan">
      <formula>0</formula>
    </cfRule>
    <cfRule type="cellIs" dxfId="29" priority="22" stopIfTrue="1" operator="greaterThan">
      <formula>0</formula>
    </cfRule>
    <cfRule type="cellIs" dxfId="28" priority="23" stopIfTrue="1" operator="greaterThan">
      <formula>0</formula>
    </cfRule>
  </conditionalFormatting>
  <conditionalFormatting sqref="AJ7:AL110">
    <cfRule type="cellIs" dxfId="27" priority="19" operator="equal">
      <formula>0</formula>
    </cfRule>
  </conditionalFormatting>
  <conditionalFormatting sqref="AJ7:AL110">
    <cfRule type="cellIs" dxfId="26" priority="18" operator="notEqual">
      <formula>0</formula>
    </cfRule>
  </conditionalFormatting>
  <conditionalFormatting sqref="AJ7:AL110">
    <cfRule type="cellIs" dxfId="25" priority="17" operator="equal">
      <formula>"eps"</formula>
    </cfRule>
  </conditionalFormatting>
  <conditionalFormatting sqref="AJ7:AL110">
    <cfRule type="cellIs" dxfId="24" priority="16" operator="notEqual">
      <formula>"eps"</formula>
    </cfRule>
  </conditionalFormatting>
  <conditionalFormatting sqref="AJ7:AL110">
    <cfRule type="cellIs" dxfId="23" priority="15" operator="equal">
      <formula>"n"</formula>
    </cfRule>
  </conditionalFormatting>
  <conditionalFormatting sqref="AJ7:AL110">
    <cfRule type="cellIs" dxfId="22" priority="13" operator="notEqual">
      <formula>0</formula>
    </cfRule>
    <cfRule type="cellIs" dxfId="21" priority="14" operator="equal">
      <formula>0</formula>
    </cfRule>
  </conditionalFormatting>
  <conditionalFormatting sqref="AJ7:AL110">
    <cfRule type="cellIs" dxfId="20" priority="11" stopIfTrue="1" operator="greaterThan">
      <formula>0</formula>
    </cfRule>
    <cfRule type="cellIs" dxfId="19" priority="12" stopIfTrue="1" operator="greaterThan">
      <formula>0</formula>
    </cfRule>
  </conditionalFormatting>
  <conditionalFormatting sqref="AJ7:AL110">
    <cfRule type="cellIs" dxfId="18" priority="7" stopIfTrue="1" operator="greaterThan">
      <formula>0</formula>
    </cfRule>
    <cfRule type="cellIs" dxfId="17" priority="8" stopIfTrue="1" operator="greaterThan">
      <formula>0</formula>
    </cfRule>
    <cfRule type="cellIs" dxfId="16" priority="9" stopIfTrue="1" operator="greaterThan">
      <formula>0</formula>
    </cfRule>
    <cfRule type="cellIs" dxfId="15" priority="10" stopIfTrue="1" operator="greaterThan">
      <formula>0</formula>
    </cfRule>
  </conditionalFormatting>
  <conditionalFormatting sqref="K7:N110">
    <cfRule type="cellIs" dxfId="14" priority="1" operator="notEqual">
      <formula>1</formula>
    </cfRule>
  </conditionalFormatting>
  <dataValidations count="1">
    <dataValidation type="list" allowBlank="1" showInputMessage="1" showErrorMessage="1" sqref="R2:T4" xr:uid="{5B0E73A3-2381-42DB-B156-B3AF9C838C64}">
      <formula1>$A$5:$A$13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F8269-464B-43EB-A613-C73BD709ECDD}">
  <sheetPr>
    <tabColor theme="8" tint="0.39997558519241921"/>
  </sheetPr>
  <dimension ref="A2:V184"/>
  <sheetViews>
    <sheetView workbookViewId="0">
      <pane xSplit="8" ySplit="7" topLeftCell="I8" activePane="bottomRight" state="frozen"/>
      <selection activeCell="T69" sqref="T69:T172"/>
      <selection pane="topRight" activeCell="T69" sqref="T69:T172"/>
      <selection pane="bottomLeft" activeCell="T69" sqref="T69:T172"/>
      <selection pane="bottomRight" activeCell="T69" sqref="T69:T172"/>
    </sheetView>
  </sheetViews>
  <sheetFormatPr defaultColWidth="10.7109375" defaultRowHeight="12.75" outlineLevelRow="1" x14ac:dyDescent="0.2"/>
  <cols>
    <col min="1" max="1" width="5.42578125" style="49" bestFit="1" customWidth="1"/>
    <col min="2" max="2" width="7" style="49" bestFit="1" customWidth="1"/>
    <col min="3" max="3" width="21.28515625" style="49" customWidth="1"/>
    <col min="4" max="19" width="10.7109375" style="49" customWidth="1"/>
    <col min="20" max="16384" width="10.7109375" style="49"/>
  </cols>
  <sheetData>
    <row r="2" spans="1:22" x14ac:dyDescent="0.2">
      <c r="A2" s="47"/>
      <c r="B2" s="47"/>
      <c r="C2" s="47"/>
      <c r="D2" s="331"/>
      <c r="E2" s="331"/>
      <c r="F2" s="331"/>
      <c r="G2" s="331"/>
      <c r="H2" s="331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48"/>
      <c r="T2" s="229" t="s">
        <v>755</v>
      </c>
    </row>
    <row r="3" spans="1:22" x14ac:dyDescent="0.2">
      <c r="A3" s="47"/>
      <c r="B3" s="47"/>
      <c r="C3" s="47"/>
      <c r="D3" s="333" t="s">
        <v>559</v>
      </c>
      <c r="E3" s="333"/>
      <c r="F3" s="333"/>
      <c r="G3" s="333"/>
      <c r="H3" s="333"/>
      <c r="I3" s="334" t="s">
        <v>560</v>
      </c>
      <c r="J3" s="334"/>
      <c r="K3" s="334"/>
      <c r="L3" s="334"/>
      <c r="M3" s="334"/>
      <c r="N3" s="335" t="s">
        <v>561</v>
      </c>
      <c r="O3" s="335"/>
      <c r="P3" s="335"/>
      <c r="Q3" s="335"/>
      <c r="R3" s="335"/>
      <c r="S3" s="50" t="s">
        <v>557</v>
      </c>
      <c r="T3" s="229" t="s">
        <v>119</v>
      </c>
    </row>
    <row r="4" spans="1:22" s="56" customFormat="1" x14ac:dyDescent="0.2">
      <c r="A4" s="51"/>
      <c r="B4" s="51"/>
      <c r="C4" s="51"/>
      <c r="D4" s="52" t="s">
        <v>591</v>
      </c>
      <c r="E4" s="52" t="s">
        <v>592</v>
      </c>
      <c r="F4" s="52" t="s">
        <v>554</v>
      </c>
      <c r="G4" s="52" t="s">
        <v>593</v>
      </c>
      <c r="H4" s="52" t="s">
        <v>119</v>
      </c>
      <c r="I4" s="53" t="str">
        <f t="shared" ref="I4:L5" si="0">D4</f>
        <v>pce</v>
      </c>
      <c r="J4" s="53" t="str">
        <f t="shared" si="0"/>
        <v>ge</v>
      </c>
      <c r="K4" s="53" t="str">
        <f t="shared" si="0"/>
        <v>gdfi</v>
      </c>
      <c r="L4" s="53" t="str">
        <f t="shared" si="0"/>
        <v>exp</v>
      </c>
      <c r="M4" s="53" t="s">
        <v>119</v>
      </c>
      <c r="N4" s="54" t="str">
        <f t="shared" ref="N4:Q5" si="1">I4</f>
        <v>pce</v>
      </c>
      <c r="O4" s="54" t="str">
        <f t="shared" si="1"/>
        <v>ge</v>
      </c>
      <c r="P4" s="54" t="str">
        <f t="shared" si="1"/>
        <v>gdfi</v>
      </c>
      <c r="Q4" s="54" t="str">
        <f t="shared" si="1"/>
        <v>exp</v>
      </c>
      <c r="R4" s="54" t="s">
        <v>119</v>
      </c>
      <c r="S4" s="55" t="s">
        <v>555</v>
      </c>
      <c r="T4" s="229" t="s">
        <v>119</v>
      </c>
      <c r="U4" s="49"/>
      <c r="V4" s="49"/>
    </row>
    <row r="5" spans="1:22" s="56" customFormat="1" x14ac:dyDescent="0.2">
      <c r="A5" s="51"/>
      <c r="B5" s="51"/>
      <c r="C5" s="51"/>
      <c r="D5" s="52" t="s">
        <v>257</v>
      </c>
      <c r="E5" s="52" t="s">
        <v>552</v>
      </c>
      <c r="F5" s="52" t="s">
        <v>554</v>
      </c>
      <c r="G5" s="52" t="s">
        <v>259</v>
      </c>
      <c r="H5" s="52" t="s">
        <v>119</v>
      </c>
      <c r="I5" s="53" t="str">
        <f t="shared" si="0"/>
        <v>househ</v>
      </c>
      <c r="J5" s="53" t="str">
        <f t="shared" si="0"/>
        <v>govt</v>
      </c>
      <c r="K5" s="53" t="str">
        <f t="shared" si="0"/>
        <v>gdfi</v>
      </c>
      <c r="L5" s="53" t="str">
        <f t="shared" si="0"/>
        <v>export</v>
      </c>
      <c r="M5" s="53" t="s">
        <v>119</v>
      </c>
      <c r="N5" s="54" t="str">
        <f t="shared" si="1"/>
        <v>househ</v>
      </c>
      <c r="O5" s="54" t="str">
        <f t="shared" si="1"/>
        <v>govt</v>
      </c>
      <c r="P5" s="54" t="str">
        <f t="shared" si="1"/>
        <v>gdfi</v>
      </c>
      <c r="Q5" s="54" t="str">
        <f t="shared" si="1"/>
        <v>export</v>
      </c>
      <c r="R5" s="54" t="s">
        <v>119</v>
      </c>
      <c r="S5" s="55" t="s">
        <v>555</v>
      </c>
      <c r="T5" s="229" t="s">
        <v>562</v>
      </c>
      <c r="U5" s="49"/>
      <c r="V5" s="49"/>
    </row>
    <row r="6" spans="1:22" s="56" customFormat="1" x14ac:dyDescent="0.2">
      <c r="A6" s="51"/>
      <c r="B6" s="51"/>
      <c r="C6" s="51"/>
      <c r="D6" s="52" t="s">
        <v>258</v>
      </c>
      <c r="E6" s="52" t="s">
        <v>553</v>
      </c>
      <c r="F6" s="52"/>
      <c r="G6" s="52"/>
      <c r="H6" s="52" t="s">
        <v>558</v>
      </c>
      <c r="I6" s="53" t="str">
        <f>D6</f>
        <v>demand</v>
      </c>
      <c r="J6" s="53" t="str">
        <f>E6</f>
        <v>expend</v>
      </c>
      <c r="K6" s="53"/>
      <c r="L6" s="53"/>
      <c r="M6" s="53" t="s">
        <v>562</v>
      </c>
      <c r="N6" s="54" t="str">
        <f>I6</f>
        <v>demand</v>
      </c>
      <c r="O6" s="54" t="str">
        <f>J6</f>
        <v>expend</v>
      </c>
      <c r="P6" s="54"/>
      <c r="Q6" s="54"/>
      <c r="R6" s="54" t="s">
        <v>558</v>
      </c>
      <c r="S6" s="55" t="s">
        <v>556</v>
      </c>
      <c r="T6" s="229" t="s">
        <v>756</v>
      </c>
      <c r="U6" s="49"/>
      <c r="V6" s="49"/>
    </row>
    <row r="7" spans="1:22" x14ac:dyDescent="0.2">
      <c r="A7" s="47"/>
      <c r="B7" s="47" t="str">
        <f>'SAM and Preps'!B8</f>
        <v>aagri</v>
      </c>
      <c r="C7" s="47" t="str">
        <f>VLOOKUP(B7,Notes!$A$12:$B$206,2,0)</f>
        <v>Agriculture</v>
      </c>
      <c r="D7" s="57">
        <f>Q1Impacts!C8</f>
        <v>0</v>
      </c>
      <c r="E7" s="57">
        <f>Q1Impacts!D8</f>
        <v>0</v>
      </c>
      <c r="F7" s="57">
        <f>Q1Impacts!E8</f>
        <v>0</v>
      </c>
      <c r="G7" s="57">
        <f>Q1Impacts!F8</f>
        <v>0</v>
      </c>
      <c r="H7" s="57">
        <f t="shared" ref="H7:H38" si="2">SUM(D7:G7)</f>
        <v>0</v>
      </c>
      <c r="I7" s="58"/>
      <c r="J7" s="58"/>
      <c r="K7" s="58"/>
      <c r="L7" s="58"/>
      <c r="M7" s="58">
        <f t="array" ref="M7:M179">IFERROR(100*R7:R179/f,0)</f>
        <v>0</v>
      </c>
      <c r="N7" s="59">
        <f t="array" ref="N7:Q178">I7:L178/100*D7:G178</f>
        <v>0</v>
      </c>
      <c r="O7" s="59">
        <v>0</v>
      </c>
      <c r="P7" s="59">
        <v>0</v>
      </c>
      <c r="Q7" s="59">
        <v>0</v>
      </c>
      <c r="R7" s="60">
        <f t="shared" ref="R7:R38" si="3">SUM(N7:Q7)</f>
        <v>0</v>
      </c>
      <c r="S7" s="61">
        <f t="array" ref="S7:S179">R7:R179</f>
        <v>0</v>
      </c>
      <c r="T7" s="62"/>
    </row>
    <row r="8" spans="1:22" hidden="1" outlineLevel="1" x14ac:dyDescent="0.2">
      <c r="A8" s="47"/>
      <c r="B8" s="47" t="str">
        <f>'SAM and Preps'!B9</f>
        <v>afore</v>
      </c>
      <c r="C8" s="47" t="str">
        <f>VLOOKUP(B8,Notes!$A$12:$B$206,2,0)</f>
        <v>Forestry</v>
      </c>
      <c r="D8" s="57">
        <f>Q1Impacts!C9</f>
        <v>0</v>
      </c>
      <c r="E8" s="57">
        <f>Q1Impacts!D9</f>
        <v>0</v>
      </c>
      <c r="F8" s="57">
        <f>Q1Impacts!E9</f>
        <v>0</v>
      </c>
      <c r="G8" s="57">
        <f>Q1Impacts!F9</f>
        <v>0</v>
      </c>
      <c r="H8" s="57">
        <f t="shared" si="2"/>
        <v>0</v>
      </c>
      <c r="I8" s="58"/>
      <c r="J8" s="58"/>
      <c r="K8" s="58"/>
      <c r="L8" s="58"/>
      <c r="M8" s="58">
        <v>0</v>
      </c>
      <c r="N8" s="59">
        <v>0</v>
      </c>
      <c r="O8" s="59">
        <v>0</v>
      </c>
      <c r="P8" s="59">
        <v>0</v>
      </c>
      <c r="Q8" s="59">
        <v>0</v>
      </c>
      <c r="R8" s="60">
        <f t="shared" si="3"/>
        <v>0</v>
      </c>
      <c r="S8" s="61">
        <v>0</v>
      </c>
    </row>
    <row r="9" spans="1:22" hidden="1" outlineLevel="1" x14ac:dyDescent="0.2">
      <c r="A9" s="47"/>
      <c r="B9" s="47" t="str">
        <f>'SAM and Preps'!B10</f>
        <v>afish</v>
      </c>
      <c r="C9" s="47" t="str">
        <f>VLOOKUP(B9,Notes!$A$12:$B$206,2,0)</f>
        <v>Fishing</v>
      </c>
      <c r="D9" s="57">
        <f>Q1Impacts!C10</f>
        <v>0</v>
      </c>
      <c r="E9" s="57">
        <f>Q1Impacts!D10</f>
        <v>0</v>
      </c>
      <c r="F9" s="57">
        <f>Q1Impacts!E10</f>
        <v>0</v>
      </c>
      <c r="G9" s="57">
        <f>Q1Impacts!F10</f>
        <v>0</v>
      </c>
      <c r="H9" s="57">
        <f t="shared" si="2"/>
        <v>0</v>
      </c>
      <c r="I9" s="58"/>
      <c r="J9" s="58"/>
      <c r="K9" s="58"/>
      <c r="L9" s="58"/>
      <c r="M9" s="58">
        <v>0</v>
      </c>
      <c r="N9" s="59">
        <v>0</v>
      </c>
      <c r="O9" s="59">
        <v>0</v>
      </c>
      <c r="P9" s="59">
        <v>0</v>
      </c>
      <c r="Q9" s="59">
        <v>0</v>
      </c>
      <c r="R9" s="60">
        <f t="shared" si="3"/>
        <v>0</v>
      </c>
      <c r="S9" s="61">
        <v>0</v>
      </c>
    </row>
    <row r="10" spans="1:22" hidden="1" outlineLevel="1" x14ac:dyDescent="0.2">
      <c r="A10" s="47"/>
      <c r="B10" s="47" t="str">
        <f>'SAM and Preps'!B11</f>
        <v>acoal</v>
      </c>
      <c r="C10" s="47" t="str">
        <f>VLOOKUP(B10,Notes!$A$12:$B$206,2,0)</f>
        <v>Mining of coal and lignite</v>
      </c>
      <c r="D10" s="57">
        <f>Q1Impacts!C11</f>
        <v>0</v>
      </c>
      <c r="E10" s="57">
        <f>Q1Impacts!D11</f>
        <v>0</v>
      </c>
      <c r="F10" s="57">
        <f>Q1Impacts!E11</f>
        <v>0</v>
      </c>
      <c r="G10" s="57">
        <f>Q1Impacts!F11</f>
        <v>0</v>
      </c>
      <c r="H10" s="57">
        <f t="shared" si="2"/>
        <v>0</v>
      </c>
      <c r="I10" s="58"/>
      <c r="J10" s="58"/>
      <c r="K10" s="58"/>
      <c r="L10" s="58"/>
      <c r="M10" s="58">
        <v>0</v>
      </c>
      <c r="N10" s="59">
        <v>0</v>
      </c>
      <c r="O10" s="59">
        <v>0</v>
      </c>
      <c r="P10" s="59">
        <v>0</v>
      </c>
      <c r="Q10" s="59">
        <v>0</v>
      </c>
      <c r="R10" s="60">
        <f t="shared" si="3"/>
        <v>0</v>
      </c>
      <c r="S10" s="61">
        <v>0</v>
      </c>
    </row>
    <row r="11" spans="1:22" hidden="1" outlineLevel="1" x14ac:dyDescent="0.2">
      <c r="A11" s="47"/>
      <c r="B11" s="47" t="str">
        <f>'SAM and Preps'!B12</f>
        <v>agold</v>
      </c>
      <c r="C11" s="47" t="str">
        <f>VLOOKUP(B11,Notes!$A$12:$B$206,2,0)</f>
        <v>Mining of gold and uranium ore</v>
      </c>
      <c r="D11" s="57">
        <f>Q1Impacts!C12</f>
        <v>0</v>
      </c>
      <c r="E11" s="57">
        <f>Q1Impacts!D12</f>
        <v>0</v>
      </c>
      <c r="F11" s="57">
        <f>Q1Impacts!E12</f>
        <v>0</v>
      </c>
      <c r="G11" s="57">
        <f>Q1Impacts!F12</f>
        <v>0</v>
      </c>
      <c r="H11" s="57">
        <f t="shared" si="2"/>
        <v>0</v>
      </c>
      <c r="I11" s="58"/>
      <c r="J11" s="58"/>
      <c r="K11" s="58"/>
      <c r="L11" s="58"/>
      <c r="M11" s="58">
        <v>0</v>
      </c>
      <c r="N11" s="59">
        <v>0</v>
      </c>
      <c r="O11" s="59">
        <v>0</v>
      </c>
      <c r="P11" s="59">
        <v>0</v>
      </c>
      <c r="Q11" s="59">
        <v>0</v>
      </c>
      <c r="R11" s="60">
        <f t="shared" si="3"/>
        <v>0</v>
      </c>
      <c r="S11" s="61">
        <v>0</v>
      </c>
    </row>
    <row r="12" spans="1:22" hidden="1" outlineLevel="1" x14ac:dyDescent="0.2">
      <c r="A12" s="47"/>
      <c r="B12" s="47" t="str">
        <f>'SAM and Preps'!B13</f>
        <v>amore</v>
      </c>
      <c r="C12" s="47" t="str">
        <f>VLOOKUP(B12,Notes!$A$12:$B$206,2,0)</f>
        <v>Mining of metal ores</v>
      </c>
      <c r="D12" s="57">
        <f>Q1Impacts!C13</f>
        <v>0</v>
      </c>
      <c r="E12" s="57">
        <f>Q1Impacts!D13</f>
        <v>0</v>
      </c>
      <c r="F12" s="57">
        <f>Q1Impacts!E13</f>
        <v>0</v>
      </c>
      <c r="G12" s="57">
        <f>Q1Impacts!F13</f>
        <v>0</v>
      </c>
      <c r="H12" s="57">
        <f t="shared" si="2"/>
        <v>0</v>
      </c>
      <c r="I12" s="58"/>
      <c r="J12" s="58"/>
      <c r="K12" s="58"/>
      <c r="L12" s="58"/>
      <c r="M12" s="58">
        <v>0</v>
      </c>
      <c r="N12" s="59">
        <v>0</v>
      </c>
      <c r="O12" s="59">
        <v>0</v>
      </c>
      <c r="P12" s="59">
        <v>0</v>
      </c>
      <c r="Q12" s="59">
        <v>0</v>
      </c>
      <c r="R12" s="60">
        <f t="shared" si="3"/>
        <v>0</v>
      </c>
      <c r="S12" s="61">
        <v>0</v>
      </c>
    </row>
    <row r="13" spans="1:22" hidden="1" outlineLevel="1" x14ac:dyDescent="0.2">
      <c r="A13" s="47"/>
      <c r="B13" s="47" t="str">
        <f>'SAM and Preps'!B14</f>
        <v>aomin</v>
      </c>
      <c r="C13" s="47" t="str">
        <f>VLOOKUP(B13,Notes!$A$12:$B$206,2,0)</f>
        <v>Other mining and quarrying</v>
      </c>
      <c r="D13" s="57">
        <f>Q1Impacts!C14</f>
        <v>0</v>
      </c>
      <c r="E13" s="57">
        <f>Q1Impacts!D14</f>
        <v>0</v>
      </c>
      <c r="F13" s="57">
        <f>Q1Impacts!E14</f>
        <v>0</v>
      </c>
      <c r="G13" s="57">
        <f>Q1Impacts!F14</f>
        <v>0</v>
      </c>
      <c r="H13" s="57">
        <f t="shared" si="2"/>
        <v>0</v>
      </c>
      <c r="I13" s="58"/>
      <c r="J13" s="58"/>
      <c r="K13" s="58"/>
      <c r="L13" s="58"/>
      <c r="M13" s="58">
        <v>0</v>
      </c>
      <c r="N13" s="59">
        <v>0</v>
      </c>
      <c r="O13" s="59">
        <v>0</v>
      </c>
      <c r="P13" s="59">
        <v>0</v>
      </c>
      <c r="Q13" s="59">
        <v>0</v>
      </c>
      <c r="R13" s="60">
        <f t="shared" si="3"/>
        <v>0</v>
      </c>
      <c r="S13" s="61">
        <v>0</v>
      </c>
    </row>
    <row r="14" spans="1:22" hidden="1" outlineLevel="1" x14ac:dyDescent="0.2">
      <c r="A14" s="47"/>
      <c r="B14" s="47" t="str">
        <f>'SAM and Preps'!B15</f>
        <v>afood</v>
      </c>
      <c r="C14" s="47" t="str">
        <f>VLOOKUP(B14,Notes!$A$12:$B$206,2,0)</f>
        <v>Food</v>
      </c>
      <c r="D14" s="57">
        <f>Q1Impacts!C15</f>
        <v>0</v>
      </c>
      <c r="E14" s="57">
        <f>Q1Impacts!D15</f>
        <v>0</v>
      </c>
      <c r="F14" s="57">
        <f>Q1Impacts!E15</f>
        <v>0</v>
      </c>
      <c r="G14" s="57">
        <f>Q1Impacts!F15</f>
        <v>0</v>
      </c>
      <c r="H14" s="57">
        <f t="shared" si="2"/>
        <v>0</v>
      </c>
      <c r="I14" s="58"/>
      <c r="J14" s="58"/>
      <c r="K14" s="58"/>
      <c r="L14" s="58"/>
      <c r="M14" s="58">
        <v>0</v>
      </c>
      <c r="N14" s="59">
        <v>0</v>
      </c>
      <c r="O14" s="59">
        <v>0</v>
      </c>
      <c r="P14" s="59">
        <v>0</v>
      </c>
      <c r="Q14" s="59">
        <v>0</v>
      </c>
      <c r="R14" s="60">
        <f t="shared" si="3"/>
        <v>0</v>
      </c>
      <c r="S14" s="61">
        <v>0</v>
      </c>
    </row>
    <row r="15" spans="1:22" hidden="1" outlineLevel="1" x14ac:dyDescent="0.2">
      <c r="A15" s="47"/>
      <c r="B15" s="47" t="str">
        <f>'SAM and Preps'!B16</f>
        <v>abevt</v>
      </c>
      <c r="C15" s="47" t="str">
        <f>VLOOKUP(B15,Notes!$A$12:$B$206,2,0)</f>
        <v>Beverages and tobacco</v>
      </c>
      <c r="D15" s="57">
        <f>Q1Impacts!C16</f>
        <v>0</v>
      </c>
      <c r="E15" s="57">
        <f>Q1Impacts!D16</f>
        <v>0</v>
      </c>
      <c r="F15" s="57">
        <f>Q1Impacts!E16</f>
        <v>0</v>
      </c>
      <c r="G15" s="57">
        <f>Q1Impacts!F16</f>
        <v>0</v>
      </c>
      <c r="H15" s="57">
        <f t="shared" si="2"/>
        <v>0</v>
      </c>
      <c r="I15" s="58"/>
      <c r="J15" s="58"/>
      <c r="K15" s="58"/>
      <c r="L15" s="58"/>
      <c r="M15" s="58">
        <v>0</v>
      </c>
      <c r="N15" s="59">
        <v>0</v>
      </c>
      <c r="O15" s="63">
        <v>0</v>
      </c>
      <c r="P15" s="59">
        <v>0</v>
      </c>
      <c r="Q15" s="59">
        <v>0</v>
      </c>
      <c r="R15" s="60">
        <f t="shared" si="3"/>
        <v>0</v>
      </c>
      <c r="S15" s="61">
        <v>0</v>
      </c>
    </row>
    <row r="16" spans="1:22" hidden="1" outlineLevel="1" x14ac:dyDescent="0.2">
      <c r="A16" s="47"/>
      <c r="B16" s="47" t="str">
        <f>'SAM and Preps'!B17</f>
        <v>aweav</v>
      </c>
      <c r="C16" s="47" t="str">
        <f>VLOOKUP(B16,Notes!$A$12:$B$206,2,0)</f>
        <v>Spinning, weaving and finishing of textiles</v>
      </c>
      <c r="D16" s="57">
        <f>Q1Impacts!C17</f>
        <v>0</v>
      </c>
      <c r="E16" s="57">
        <f>Q1Impacts!D17</f>
        <v>0</v>
      </c>
      <c r="F16" s="57">
        <f>Q1Impacts!E17</f>
        <v>0</v>
      </c>
      <c r="G16" s="57">
        <f>Q1Impacts!F17</f>
        <v>0</v>
      </c>
      <c r="H16" s="57">
        <f t="shared" si="2"/>
        <v>0</v>
      </c>
      <c r="I16" s="58"/>
      <c r="J16" s="58"/>
      <c r="K16" s="58"/>
      <c r="L16" s="58"/>
      <c r="M16" s="58">
        <v>0</v>
      </c>
      <c r="N16" s="59">
        <v>0</v>
      </c>
      <c r="O16" s="59">
        <v>0</v>
      </c>
      <c r="P16" s="59">
        <v>0</v>
      </c>
      <c r="Q16" s="59">
        <v>0</v>
      </c>
      <c r="R16" s="60">
        <f t="shared" si="3"/>
        <v>0</v>
      </c>
      <c r="S16" s="61">
        <v>0</v>
      </c>
    </row>
    <row r="17" spans="1:19" hidden="1" outlineLevel="1" x14ac:dyDescent="0.2">
      <c r="A17" s="47"/>
      <c r="B17" s="47" t="str">
        <f>'SAM and Preps'!B18</f>
        <v>aknit</v>
      </c>
      <c r="C17" s="47" t="str">
        <f>VLOOKUP(B17,Notes!$A$12:$B$206,2,0)</f>
        <v>Knitted, crouched fabrics, wearing apparel, fur articles</v>
      </c>
      <c r="D17" s="57">
        <f>Q1Impacts!C18</f>
        <v>0</v>
      </c>
      <c r="E17" s="57">
        <f>Q1Impacts!D18</f>
        <v>0</v>
      </c>
      <c r="F17" s="57">
        <f>Q1Impacts!E18</f>
        <v>0</v>
      </c>
      <c r="G17" s="57">
        <f>Q1Impacts!F18</f>
        <v>0</v>
      </c>
      <c r="H17" s="57">
        <f t="shared" si="2"/>
        <v>0</v>
      </c>
      <c r="I17" s="58"/>
      <c r="J17" s="58"/>
      <c r="K17" s="58"/>
      <c r="L17" s="58"/>
      <c r="M17" s="58">
        <v>0</v>
      </c>
      <c r="N17" s="59">
        <v>0</v>
      </c>
      <c r="O17" s="59">
        <v>0</v>
      </c>
      <c r="P17" s="59">
        <v>0</v>
      </c>
      <c r="Q17" s="59">
        <v>0</v>
      </c>
      <c r="R17" s="60">
        <f t="shared" si="3"/>
        <v>0</v>
      </c>
      <c r="S17" s="61">
        <v>0</v>
      </c>
    </row>
    <row r="18" spans="1:19" hidden="1" outlineLevel="1" x14ac:dyDescent="0.2">
      <c r="A18" s="47"/>
      <c r="B18" s="47" t="str">
        <f>'SAM and Preps'!B19</f>
        <v>aleat</v>
      </c>
      <c r="C18" s="47" t="str">
        <f>VLOOKUP(B18,Notes!$A$12:$B$206,2,0)</f>
        <v>Tanning and dressing of leather</v>
      </c>
      <c r="D18" s="57">
        <f>Q1Impacts!C19</f>
        <v>0</v>
      </c>
      <c r="E18" s="57">
        <f>Q1Impacts!D19</f>
        <v>0</v>
      </c>
      <c r="F18" s="57">
        <f>Q1Impacts!E19</f>
        <v>0</v>
      </c>
      <c r="G18" s="57">
        <f>Q1Impacts!F19</f>
        <v>0</v>
      </c>
      <c r="H18" s="57">
        <f t="shared" si="2"/>
        <v>0</v>
      </c>
      <c r="I18" s="58"/>
      <c r="J18" s="58"/>
      <c r="K18" s="58"/>
      <c r="L18" s="58"/>
      <c r="M18" s="58">
        <v>0</v>
      </c>
      <c r="N18" s="59">
        <v>0</v>
      </c>
      <c r="O18" s="59">
        <v>0</v>
      </c>
      <c r="P18" s="59">
        <v>0</v>
      </c>
      <c r="Q18" s="59">
        <v>0</v>
      </c>
      <c r="R18" s="60">
        <f t="shared" si="3"/>
        <v>0</v>
      </c>
      <c r="S18" s="61">
        <v>0</v>
      </c>
    </row>
    <row r="19" spans="1:19" hidden="1" outlineLevel="1" x14ac:dyDescent="0.2">
      <c r="A19" s="47"/>
      <c r="B19" s="47" t="str">
        <f>'SAM and Preps'!B20</f>
        <v>afoot</v>
      </c>
      <c r="C19" s="47" t="str">
        <f>VLOOKUP(B19,Notes!$A$12:$B$206,2,0)</f>
        <v>Footwear</v>
      </c>
      <c r="D19" s="57">
        <f>Q1Impacts!C20</f>
        <v>0</v>
      </c>
      <c r="E19" s="57">
        <f>Q1Impacts!D20</f>
        <v>0</v>
      </c>
      <c r="F19" s="57">
        <f>Q1Impacts!E20</f>
        <v>0</v>
      </c>
      <c r="G19" s="57">
        <f>Q1Impacts!F20</f>
        <v>0</v>
      </c>
      <c r="H19" s="57">
        <f t="shared" si="2"/>
        <v>0</v>
      </c>
      <c r="I19" s="58"/>
      <c r="J19" s="58"/>
      <c r="K19" s="58"/>
      <c r="L19" s="58"/>
      <c r="M19" s="58">
        <v>0</v>
      </c>
      <c r="N19" s="59">
        <v>0</v>
      </c>
      <c r="O19" s="59">
        <v>0</v>
      </c>
      <c r="P19" s="59">
        <v>0</v>
      </c>
      <c r="Q19" s="59">
        <v>0</v>
      </c>
      <c r="R19" s="60">
        <f t="shared" si="3"/>
        <v>0</v>
      </c>
      <c r="S19" s="61">
        <v>0</v>
      </c>
    </row>
    <row r="20" spans="1:19" hidden="1" outlineLevel="1" x14ac:dyDescent="0.2">
      <c r="A20" s="47"/>
      <c r="B20" s="47" t="str">
        <f>'SAM and Preps'!B21</f>
        <v>awood</v>
      </c>
      <c r="C20" s="47" t="str">
        <f>VLOOKUP(B20,Notes!$A$12:$B$206,2,0)</f>
        <v>Sawmilling, planing of wood, cork, straw</v>
      </c>
      <c r="D20" s="57">
        <f>Q1Impacts!C21</f>
        <v>0</v>
      </c>
      <c r="E20" s="57">
        <f>Q1Impacts!D21</f>
        <v>0</v>
      </c>
      <c r="F20" s="57">
        <f>Q1Impacts!E21</f>
        <v>0</v>
      </c>
      <c r="G20" s="57">
        <f>Q1Impacts!F21</f>
        <v>0</v>
      </c>
      <c r="H20" s="57">
        <f t="shared" si="2"/>
        <v>0</v>
      </c>
      <c r="I20" s="58"/>
      <c r="J20" s="58"/>
      <c r="K20" s="58"/>
      <c r="L20" s="58"/>
      <c r="M20" s="58">
        <v>0</v>
      </c>
      <c r="N20" s="59">
        <v>0</v>
      </c>
      <c r="O20" s="59">
        <v>0</v>
      </c>
      <c r="P20" s="59">
        <v>0</v>
      </c>
      <c r="Q20" s="59">
        <v>0</v>
      </c>
      <c r="R20" s="60">
        <f t="shared" si="3"/>
        <v>0</v>
      </c>
      <c r="S20" s="61">
        <v>0</v>
      </c>
    </row>
    <row r="21" spans="1:19" hidden="1" outlineLevel="1" x14ac:dyDescent="0.2">
      <c r="A21" s="47"/>
      <c r="B21" s="47" t="str">
        <f>'SAM and Preps'!B22</f>
        <v>apapr</v>
      </c>
      <c r="C21" s="47" t="str">
        <f>VLOOKUP(B21,Notes!$A$12:$B$206,2,0)</f>
        <v>Paper</v>
      </c>
      <c r="D21" s="57">
        <f>Q1Impacts!C22</f>
        <v>0</v>
      </c>
      <c r="E21" s="57">
        <f>Q1Impacts!D22</f>
        <v>0</v>
      </c>
      <c r="F21" s="57">
        <f>Q1Impacts!E22</f>
        <v>0</v>
      </c>
      <c r="G21" s="57">
        <f>Q1Impacts!F22</f>
        <v>0</v>
      </c>
      <c r="H21" s="57">
        <f t="shared" si="2"/>
        <v>0</v>
      </c>
      <c r="I21" s="58"/>
      <c r="J21" s="58"/>
      <c r="K21" s="58"/>
      <c r="L21" s="58"/>
      <c r="M21" s="58">
        <v>0</v>
      </c>
      <c r="N21" s="59">
        <v>0</v>
      </c>
      <c r="O21" s="59">
        <v>0</v>
      </c>
      <c r="P21" s="59">
        <v>0</v>
      </c>
      <c r="Q21" s="59">
        <v>0</v>
      </c>
      <c r="R21" s="60">
        <f t="shared" si="3"/>
        <v>0</v>
      </c>
      <c r="S21" s="61">
        <v>0</v>
      </c>
    </row>
    <row r="22" spans="1:19" hidden="1" outlineLevel="1" x14ac:dyDescent="0.2">
      <c r="A22" s="47"/>
      <c r="B22" s="47" t="str">
        <f>'SAM and Preps'!B23</f>
        <v>aprnt</v>
      </c>
      <c r="C22" s="47" t="str">
        <f>VLOOKUP(B22,Notes!$A$12:$B$206,2,0)</f>
        <v>Publishing, printing, recorded media</v>
      </c>
      <c r="D22" s="57">
        <f>Q1Impacts!C23</f>
        <v>0</v>
      </c>
      <c r="E22" s="57">
        <f>Q1Impacts!D23</f>
        <v>0</v>
      </c>
      <c r="F22" s="57">
        <f>Q1Impacts!E23</f>
        <v>0</v>
      </c>
      <c r="G22" s="57">
        <f>Q1Impacts!F23</f>
        <v>0</v>
      </c>
      <c r="H22" s="57">
        <f t="shared" si="2"/>
        <v>0</v>
      </c>
      <c r="I22" s="58"/>
      <c r="J22" s="58"/>
      <c r="K22" s="58"/>
      <c r="L22" s="58"/>
      <c r="M22" s="58">
        <v>0</v>
      </c>
      <c r="N22" s="59">
        <v>0</v>
      </c>
      <c r="O22" s="59">
        <v>0</v>
      </c>
      <c r="P22" s="59">
        <v>0</v>
      </c>
      <c r="Q22" s="59">
        <v>0</v>
      </c>
      <c r="R22" s="60">
        <f t="shared" si="3"/>
        <v>0</v>
      </c>
      <c r="S22" s="61">
        <v>0</v>
      </c>
    </row>
    <row r="23" spans="1:19" hidden="1" outlineLevel="1" x14ac:dyDescent="0.2">
      <c r="A23" s="47"/>
      <c r="B23" s="47" t="str">
        <f>'SAM and Preps'!B24</f>
        <v>apetr</v>
      </c>
      <c r="C23" s="47" t="str">
        <f>VLOOKUP(B23,Notes!$A$12:$B$206,2,0)</f>
        <v>Coke oven, petroleum refineries</v>
      </c>
      <c r="D23" s="57">
        <f>Q1Impacts!C24</f>
        <v>0</v>
      </c>
      <c r="E23" s="57">
        <f>Q1Impacts!D24</f>
        <v>0</v>
      </c>
      <c r="F23" s="57">
        <f>Q1Impacts!E24</f>
        <v>0</v>
      </c>
      <c r="G23" s="57">
        <f>Q1Impacts!F24</f>
        <v>0</v>
      </c>
      <c r="H23" s="57">
        <f t="shared" si="2"/>
        <v>0</v>
      </c>
      <c r="I23" s="58"/>
      <c r="J23" s="58"/>
      <c r="K23" s="58"/>
      <c r="L23" s="58"/>
      <c r="M23" s="58">
        <v>0</v>
      </c>
      <c r="N23" s="59">
        <v>0</v>
      </c>
      <c r="O23" s="59">
        <v>0</v>
      </c>
      <c r="P23" s="59">
        <v>0</v>
      </c>
      <c r="Q23" s="59">
        <v>0</v>
      </c>
      <c r="R23" s="60">
        <f t="shared" si="3"/>
        <v>0</v>
      </c>
      <c r="S23" s="61">
        <v>0</v>
      </c>
    </row>
    <row r="24" spans="1:19" hidden="1" outlineLevel="1" x14ac:dyDescent="0.2">
      <c r="A24" s="47"/>
      <c r="B24" s="47" t="str">
        <f>'SAM and Preps'!B25</f>
        <v>abchm</v>
      </c>
      <c r="C24" s="47" t="str">
        <f>VLOOKUP(B24,Notes!$A$12:$B$206,2,0)</f>
        <v>Nuclear fuel, basic chemicals</v>
      </c>
      <c r="D24" s="57">
        <f>Q1Impacts!C25</f>
        <v>0</v>
      </c>
      <c r="E24" s="57">
        <f>Q1Impacts!D25</f>
        <v>0</v>
      </c>
      <c r="F24" s="57">
        <f>Q1Impacts!E25</f>
        <v>0</v>
      </c>
      <c r="G24" s="57">
        <f>Q1Impacts!F25</f>
        <v>0</v>
      </c>
      <c r="H24" s="57">
        <f t="shared" si="2"/>
        <v>0</v>
      </c>
      <c r="I24" s="58"/>
      <c r="J24" s="58"/>
      <c r="K24" s="58"/>
      <c r="L24" s="58"/>
      <c r="M24" s="58">
        <v>0</v>
      </c>
      <c r="N24" s="59">
        <v>0</v>
      </c>
      <c r="O24" s="59">
        <v>0</v>
      </c>
      <c r="P24" s="59">
        <v>0</v>
      </c>
      <c r="Q24" s="59">
        <v>0</v>
      </c>
      <c r="R24" s="60">
        <f t="shared" si="3"/>
        <v>0</v>
      </c>
      <c r="S24" s="61">
        <v>0</v>
      </c>
    </row>
    <row r="25" spans="1:19" hidden="1" outlineLevel="1" x14ac:dyDescent="0.2">
      <c r="A25" s="47"/>
      <c r="B25" s="47" t="str">
        <f>'SAM and Preps'!B26</f>
        <v>aochm</v>
      </c>
      <c r="C25" s="47" t="str">
        <f>VLOOKUP(B25,Notes!$A$12:$B$206,2,0)</f>
        <v>Other chemical products, man-made fibres</v>
      </c>
      <c r="D25" s="57">
        <f>Q1Impacts!C26</f>
        <v>0</v>
      </c>
      <c r="E25" s="57">
        <f>Q1Impacts!D26</f>
        <v>0</v>
      </c>
      <c r="F25" s="57">
        <f>Q1Impacts!E26</f>
        <v>0</v>
      </c>
      <c r="G25" s="57">
        <f>Q1Impacts!F26</f>
        <v>0</v>
      </c>
      <c r="H25" s="57">
        <f t="shared" si="2"/>
        <v>0</v>
      </c>
      <c r="I25" s="58"/>
      <c r="J25" s="58"/>
      <c r="K25" s="58"/>
      <c r="L25" s="58"/>
      <c r="M25" s="58">
        <v>0</v>
      </c>
      <c r="N25" s="59">
        <v>0</v>
      </c>
      <c r="O25" s="59">
        <v>0</v>
      </c>
      <c r="P25" s="59">
        <v>0</v>
      </c>
      <c r="Q25" s="59">
        <v>0</v>
      </c>
      <c r="R25" s="60">
        <f t="shared" si="3"/>
        <v>0</v>
      </c>
      <c r="S25" s="61">
        <v>0</v>
      </c>
    </row>
    <row r="26" spans="1:19" hidden="1" outlineLevel="1" x14ac:dyDescent="0.2">
      <c r="A26" s="47"/>
      <c r="B26" s="47" t="str">
        <f>'SAM and Preps'!B27</f>
        <v>arubb</v>
      </c>
      <c r="C26" s="47" t="str">
        <f>VLOOKUP(B26,Notes!$A$12:$B$206,2,0)</f>
        <v>Rubber</v>
      </c>
      <c r="D26" s="57">
        <f>Q1Impacts!C27</f>
        <v>0</v>
      </c>
      <c r="E26" s="57">
        <f>Q1Impacts!D27</f>
        <v>0</v>
      </c>
      <c r="F26" s="57">
        <f>Q1Impacts!E27</f>
        <v>0</v>
      </c>
      <c r="G26" s="57">
        <f>Q1Impacts!F27</f>
        <v>0</v>
      </c>
      <c r="H26" s="57">
        <f t="shared" si="2"/>
        <v>0</v>
      </c>
      <c r="I26" s="58"/>
      <c r="J26" s="58"/>
      <c r="K26" s="58"/>
      <c r="L26" s="58"/>
      <c r="M26" s="58">
        <v>0</v>
      </c>
      <c r="N26" s="59">
        <v>0</v>
      </c>
      <c r="O26" s="59">
        <v>0</v>
      </c>
      <c r="P26" s="59">
        <v>0</v>
      </c>
      <c r="Q26" s="59">
        <v>0</v>
      </c>
      <c r="R26" s="60">
        <f t="shared" si="3"/>
        <v>0</v>
      </c>
      <c r="S26" s="61">
        <v>0</v>
      </c>
    </row>
    <row r="27" spans="1:19" hidden="1" outlineLevel="1" x14ac:dyDescent="0.2">
      <c r="A27" s="47"/>
      <c r="B27" s="47" t="str">
        <f>'SAM and Preps'!B28</f>
        <v>aplas</v>
      </c>
      <c r="C27" s="47" t="str">
        <f>VLOOKUP(B27,Notes!$A$12:$B$206,2,0)</f>
        <v>Plastic</v>
      </c>
      <c r="D27" s="57">
        <f>Q1Impacts!C28</f>
        <v>0</v>
      </c>
      <c r="E27" s="57">
        <f>Q1Impacts!D28</f>
        <v>0</v>
      </c>
      <c r="F27" s="57">
        <f>Q1Impacts!E28</f>
        <v>0</v>
      </c>
      <c r="G27" s="57">
        <f>Q1Impacts!F28</f>
        <v>0</v>
      </c>
      <c r="H27" s="57">
        <f t="shared" si="2"/>
        <v>0</v>
      </c>
      <c r="I27" s="58"/>
      <c r="J27" s="58"/>
      <c r="K27" s="58"/>
      <c r="L27" s="58"/>
      <c r="M27" s="58">
        <v>0</v>
      </c>
      <c r="N27" s="59">
        <v>0</v>
      </c>
      <c r="O27" s="59">
        <v>0</v>
      </c>
      <c r="P27" s="59">
        <v>0</v>
      </c>
      <c r="Q27" s="59">
        <v>0</v>
      </c>
      <c r="R27" s="60">
        <f t="shared" si="3"/>
        <v>0</v>
      </c>
      <c r="S27" s="61">
        <v>0</v>
      </c>
    </row>
    <row r="28" spans="1:19" hidden="1" outlineLevel="1" x14ac:dyDescent="0.2">
      <c r="A28" s="47"/>
      <c r="B28" s="47" t="str">
        <f>'SAM and Preps'!B29</f>
        <v>aglss</v>
      </c>
      <c r="C28" s="47" t="str">
        <f>VLOOKUP(B28,Notes!$A$12:$B$206,2,0)</f>
        <v>Glass</v>
      </c>
      <c r="D28" s="57">
        <f>Q1Impacts!C29</f>
        <v>0</v>
      </c>
      <c r="E28" s="57">
        <f>Q1Impacts!D29</f>
        <v>0</v>
      </c>
      <c r="F28" s="57">
        <f>Q1Impacts!E29</f>
        <v>0</v>
      </c>
      <c r="G28" s="57">
        <f>Q1Impacts!F29</f>
        <v>0</v>
      </c>
      <c r="H28" s="57">
        <f t="shared" si="2"/>
        <v>0</v>
      </c>
      <c r="I28" s="58"/>
      <c r="J28" s="58"/>
      <c r="K28" s="58"/>
      <c r="L28" s="58"/>
      <c r="M28" s="58">
        <v>0</v>
      </c>
      <c r="N28" s="59">
        <v>0</v>
      </c>
      <c r="O28" s="59">
        <v>0</v>
      </c>
      <c r="P28" s="59">
        <v>0</v>
      </c>
      <c r="Q28" s="59">
        <v>0</v>
      </c>
      <c r="R28" s="60">
        <f t="shared" si="3"/>
        <v>0</v>
      </c>
      <c r="S28" s="61">
        <v>0</v>
      </c>
    </row>
    <row r="29" spans="1:19" hidden="1" outlineLevel="1" x14ac:dyDescent="0.2">
      <c r="A29" s="47"/>
      <c r="B29" s="47" t="str">
        <f>'SAM and Preps'!B30</f>
        <v>anmmi</v>
      </c>
      <c r="C29" s="47" t="str">
        <f>VLOOKUP(B29,Notes!$A$12:$B$206,2,0)</f>
        <v>Non-metallic minerals</v>
      </c>
      <c r="D29" s="57">
        <f>Q1Impacts!C30</f>
        <v>0</v>
      </c>
      <c r="E29" s="57">
        <f>Q1Impacts!D30</f>
        <v>0</v>
      </c>
      <c r="F29" s="57">
        <f>Q1Impacts!E30</f>
        <v>0</v>
      </c>
      <c r="G29" s="57">
        <f>Q1Impacts!F30</f>
        <v>0</v>
      </c>
      <c r="H29" s="57">
        <f t="shared" si="2"/>
        <v>0</v>
      </c>
      <c r="I29" s="58"/>
      <c r="J29" s="58"/>
      <c r="K29" s="58"/>
      <c r="L29" s="58"/>
      <c r="M29" s="58">
        <v>0</v>
      </c>
      <c r="N29" s="59">
        <v>0</v>
      </c>
      <c r="O29" s="59">
        <v>0</v>
      </c>
      <c r="P29" s="59">
        <v>0</v>
      </c>
      <c r="Q29" s="59">
        <v>0</v>
      </c>
      <c r="R29" s="60">
        <f t="shared" si="3"/>
        <v>0</v>
      </c>
      <c r="S29" s="61">
        <v>0</v>
      </c>
    </row>
    <row r="30" spans="1:19" hidden="1" outlineLevel="1" x14ac:dyDescent="0.2">
      <c r="A30" s="47"/>
      <c r="B30" s="47" t="str">
        <f>'SAM and Preps'!B31</f>
        <v>abisc</v>
      </c>
      <c r="C30" s="47" t="str">
        <f>VLOOKUP(B30,Notes!$A$12:$B$206,2,0)</f>
        <v>Basic iron and steel, casting of metals</v>
      </c>
      <c r="D30" s="57">
        <f>Q1Impacts!C31</f>
        <v>0</v>
      </c>
      <c r="E30" s="57">
        <f>Q1Impacts!D31</f>
        <v>0</v>
      </c>
      <c r="F30" s="57">
        <f>Q1Impacts!E31</f>
        <v>0</v>
      </c>
      <c r="G30" s="57">
        <f>Q1Impacts!F31</f>
        <v>0</v>
      </c>
      <c r="H30" s="57">
        <f t="shared" si="2"/>
        <v>0</v>
      </c>
      <c r="I30" s="58"/>
      <c r="J30" s="58"/>
      <c r="K30" s="58"/>
      <c r="L30" s="58"/>
      <c r="M30" s="58">
        <v>0</v>
      </c>
      <c r="N30" s="59">
        <v>0</v>
      </c>
      <c r="O30" s="59">
        <v>0</v>
      </c>
      <c r="P30" s="59">
        <v>0</v>
      </c>
      <c r="Q30" s="59">
        <v>0</v>
      </c>
      <c r="R30" s="60">
        <f t="shared" si="3"/>
        <v>0</v>
      </c>
      <c r="S30" s="61">
        <v>0</v>
      </c>
    </row>
    <row r="31" spans="1:19" hidden="1" outlineLevel="1" x14ac:dyDescent="0.2">
      <c r="A31" s="47"/>
      <c r="B31" s="47" t="str">
        <f>'SAM and Preps'!B32</f>
        <v>anfme</v>
      </c>
      <c r="C31" s="47" t="str">
        <f>VLOOKUP(B31,Notes!$A$12:$B$206,2,0)</f>
        <v>Basic precious and non-ferrous metals</v>
      </c>
      <c r="D31" s="57">
        <f>Q1Impacts!C32</f>
        <v>0</v>
      </c>
      <c r="E31" s="57">
        <f>Q1Impacts!D32</f>
        <v>0</v>
      </c>
      <c r="F31" s="57">
        <f>Q1Impacts!E32</f>
        <v>0</v>
      </c>
      <c r="G31" s="57">
        <f>Q1Impacts!F32</f>
        <v>0</v>
      </c>
      <c r="H31" s="57">
        <f t="shared" si="2"/>
        <v>0</v>
      </c>
      <c r="I31" s="58"/>
      <c r="J31" s="58"/>
      <c r="K31" s="58"/>
      <c r="L31" s="58"/>
      <c r="M31" s="58">
        <v>0</v>
      </c>
      <c r="N31" s="59">
        <v>0</v>
      </c>
      <c r="O31" s="59">
        <v>0</v>
      </c>
      <c r="P31" s="59">
        <v>0</v>
      </c>
      <c r="Q31" s="59">
        <v>0</v>
      </c>
      <c r="R31" s="60">
        <f t="shared" si="3"/>
        <v>0</v>
      </c>
      <c r="S31" s="61">
        <v>0</v>
      </c>
    </row>
    <row r="32" spans="1:19" hidden="1" outlineLevel="1" x14ac:dyDescent="0.2">
      <c r="A32" s="47"/>
      <c r="B32" s="47" t="str">
        <f>'SAM and Preps'!B33</f>
        <v>afabm</v>
      </c>
      <c r="C32" s="47" t="str">
        <f>VLOOKUP(B32,Notes!$A$12:$B$206,2,0)</f>
        <v>Fabricated metal products</v>
      </c>
      <c r="D32" s="57">
        <f>Q1Impacts!C33</f>
        <v>0</v>
      </c>
      <c r="E32" s="57">
        <f>Q1Impacts!D33</f>
        <v>0</v>
      </c>
      <c r="F32" s="57">
        <f>Q1Impacts!E33</f>
        <v>0</v>
      </c>
      <c r="G32" s="57">
        <f>Q1Impacts!F33</f>
        <v>0</v>
      </c>
      <c r="H32" s="57">
        <f t="shared" si="2"/>
        <v>0</v>
      </c>
      <c r="I32" s="58"/>
      <c r="J32" s="58"/>
      <c r="K32" s="58"/>
      <c r="L32" s="58"/>
      <c r="M32" s="58">
        <v>0</v>
      </c>
      <c r="N32" s="59">
        <v>0</v>
      </c>
      <c r="O32" s="59">
        <v>0</v>
      </c>
      <c r="P32" s="59">
        <v>0</v>
      </c>
      <c r="Q32" s="59">
        <v>0</v>
      </c>
      <c r="R32" s="60">
        <f t="shared" si="3"/>
        <v>0</v>
      </c>
      <c r="S32" s="61">
        <v>0</v>
      </c>
    </row>
    <row r="33" spans="1:19" hidden="1" outlineLevel="1" x14ac:dyDescent="0.2">
      <c r="A33" s="47"/>
      <c r="B33" s="47" t="str">
        <f>'SAM and Preps'!B34</f>
        <v>amach</v>
      </c>
      <c r="C33" s="47" t="str">
        <f>VLOOKUP(B33,Notes!$A$12:$B$206,2,0)</f>
        <v>Machinery and equipment</v>
      </c>
      <c r="D33" s="57">
        <f>Q1Impacts!C34</f>
        <v>0</v>
      </c>
      <c r="E33" s="57">
        <f>Q1Impacts!D34</f>
        <v>0</v>
      </c>
      <c r="F33" s="57">
        <f>Q1Impacts!E34</f>
        <v>0</v>
      </c>
      <c r="G33" s="57">
        <f>Q1Impacts!F34</f>
        <v>0</v>
      </c>
      <c r="H33" s="57">
        <f t="shared" si="2"/>
        <v>0</v>
      </c>
      <c r="I33" s="58"/>
      <c r="J33" s="58"/>
      <c r="K33" s="58"/>
      <c r="L33" s="58"/>
      <c r="M33" s="58">
        <v>0</v>
      </c>
      <c r="N33" s="59">
        <v>0</v>
      </c>
      <c r="O33" s="59">
        <v>0</v>
      </c>
      <c r="P33" s="59">
        <v>0</v>
      </c>
      <c r="Q33" s="59">
        <v>0</v>
      </c>
      <c r="R33" s="60">
        <f t="shared" si="3"/>
        <v>0</v>
      </c>
      <c r="S33" s="61">
        <v>0</v>
      </c>
    </row>
    <row r="34" spans="1:19" hidden="1" outlineLevel="1" x14ac:dyDescent="0.2">
      <c r="A34" s="47"/>
      <c r="B34" s="47" t="str">
        <f>'SAM and Preps'!B35</f>
        <v>aemch</v>
      </c>
      <c r="C34" s="47" t="str">
        <f>VLOOKUP(B34,Notes!$A$12:$B$206,2,0)</f>
        <v>Electrical machinery and apparatus</v>
      </c>
      <c r="D34" s="57">
        <f>Q1Impacts!C35</f>
        <v>0</v>
      </c>
      <c r="E34" s="57">
        <f>Q1Impacts!D35</f>
        <v>0</v>
      </c>
      <c r="F34" s="57">
        <f>Q1Impacts!E35</f>
        <v>0</v>
      </c>
      <c r="G34" s="57">
        <f>Q1Impacts!F35</f>
        <v>0</v>
      </c>
      <c r="H34" s="57">
        <f t="shared" si="2"/>
        <v>0</v>
      </c>
      <c r="I34" s="58"/>
      <c r="J34" s="58"/>
      <c r="K34" s="58"/>
      <c r="L34" s="58"/>
      <c r="M34" s="58">
        <v>0</v>
      </c>
      <c r="N34" s="59">
        <v>0</v>
      </c>
      <c r="O34" s="59">
        <v>0</v>
      </c>
      <c r="P34" s="59">
        <v>0</v>
      </c>
      <c r="Q34" s="59">
        <v>0</v>
      </c>
      <c r="R34" s="60">
        <f t="shared" si="3"/>
        <v>0</v>
      </c>
      <c r="S34" s="61">
        <v>0</v>
      </c>
    </row>
    <row r="35" spans="1:19" hidden="1" outlineLevel="1" x14ac:dyDescent="0.2">
      <c r="A35" s="47"/>
      <c r="B35" s="47" t="str">
        <f>'SAM and Preps'!B36</f>
        <v>ardtv</v>
      </c>
      <c r="C35" s="47" t="str">
        <f>VLOOKUP(B35,Notes!$A$12:$B$206,2,0)</f>
        <v>Radio, television, communication equipment and apparatus</v>
      </c>
      <c r="D35" s="57">
        <f>Q1Impacts!C36</f>
        <v>0</v>
      </c>
      <c r="E35" s="57">
        <f>Q1Impacts!D36</f>
        <v>0</v>
      </c>
      <c r="F35" s="57">
        <f>Q1Impacts!E36</f>
        <v>0</v>
      </c>
      <c r="G35" s="57">
        <f>Q1Impacts!F36</f>
        <v>0</v>
      </c>
      <c r="H35" s="57">
        <f t="shared" si="2"/>
        <v>0</v>
      </c>
      <c r="I35" s="58"/>
      <c r="J35" s="58"/>
      <c r="K35" s="58"/>
      <c r="L35" s="58"/>
      <c r="M35" s="58">
        <v>0</v>
      </c>
      <c r="N35" s="59">
        <v>0</v>
      </c>
      <c r="O35" s="59">
        <v>0</v>
      </c>
      <c r="P35" s="59">
        <v>0</v>
      </c>
      <c r="Q35" s="59">
        <v>0</v>
      </c>
      <c r="R35" s="60">
        <f t="shared" si="3"/>
        <v>0</v>
      </c>
      <c r="S35" s="61">
        <v>0</v>
      </c>
    </row>
    <row r="36" spans="1:19" hidden="1" outlineLevel="1" x14ac:dyDescent="0.2">
      <c r="A36" s="47"/>
      <c r="B36" s="47" t="str">
        <f>'SAM and Preps'!B37</f>
        <v>amopt</v>
      </c>
      <c r="C36" s="47" t="str">
        <f>VLOOKUP(B36,Notes!$A$12:$B$206,2,0)</f>
        <v>Medical, precision, optical instruments, watches and clocks</v>
      </c>
      <c r="D36" s="57">
        <f>Q1Impacts!C37</f>
        <v>0</v>
      </c>
      <c r="E36" s="57">
        <f>Q1Impacts!D37</f>
        <v>0</v>
      </c>
      <c r="F36" s="57">
        <f>Q1Impacts!E37</f>
        <v>0</v>
      </c>
      <c r="G36" s="57">
        <f>Q1Impacts!F37</f>
        <v>0</v>
      </c>
      <c r="H36" s="57">
        <f t="shared" si="2"/>
        <v>0</v>
      </c>
      <c r="I36" s="58"/>
      <c r="J36" s="58"/>
      <c r="K36" s="58"/>
      <c r="L36" s="58"/>
      <c r="M36" s="58">
        <v>0</v>
      </c>
      <c r="N36" s="59">
        <v>0</v>
      </c>
      <c r="O36" s="59">
        <v>0</v>
      </c>
      <c r="P36" s="59">
        <v>0</v>
      </c>
      <c r="Q36" s="59">
        <v>0</v>
      </c>
      <c r="R36" s="60">
        <f t="shared" si="3"/>
        <v>0</v>
      </c>
      <c r="S36" s="61">
        <v>0</v>
      </c>
    </row>
    <row r="37" spans="1:19" hidden="1" outlineLevel="1" x14ac:dyDescent="0.2">
      <c r="A37" s="47"/>
      <c r="B37" s="47" t="str">
        <f>'SAM and Preps'!B38</f>
        <v>amtvp</v>
      </c>
      <c r="C37" s="47" t="str">
        <f>VLOOKUP(B37,Notes!$A$12:$B$206,2,0)</f>
        <v>Motor vehicles, trailers, parts</v>
      </c>
      <c r="D37" s="57">
        <f>Q1Impacts!C38</f>
        <v>0</v>
      </c>
      <c r="E37" s="57">
        <f>Q1Impacts!D38</f>
        <v>0</v>
      </c>
      <c r="F37" s="57">
        <f>Q1Impacts!E38</f>
        <v>0</v>
      </c>
      <c r="G37" s="57">
        <f>Q1Impacts!F38</f>
        <v>0</v>
      </c>
      <c r="H37" s="57">
        <f t="shared" si="2"/>
        <v>0</v>
      </c>
      <c r="I37" s="58"/>
      <c r="J37" s="58"/>
      <c r="K37" s="58"/>
      <c r="L37" s="58"/>
      <c r="M37" s="58">
        <v>0</v>
      </c>
      <c r="N37" s="59">
        <v>0</v>
      </c>
      <c r="O37" s="59">
        <v>0</v>
      </c>
      <c r="P37" s="59">
        <v>0</v>
      </c>
      <c r="Q37" s="59">
        <v>0</v>
      </c>
      <c r="R37" s="60">
        <f t="shared" si="3"/>
        <v>0</v>
      </c>
      <c r="S37" s="61">
        <v>0</v>
      </c>
    </row>
    <row r="38" spans="1:19" hidden="1" outlineLevel="1" x14ac:dyDescent="0.2">
      <c r="A38" s="47"/>
      <c r="B38" s="47" t="str">
        <f>'SAM and Preps'!B39</f>
        <v>aotrp</v>
      </c>
      <c r="C38" s="47" t="str">
        <f>VLOOKUP(B38,Notes!$A$12:$B$206,2,0)</f>
        <v>Other transport equipment</v>
      </c>
      <c r="D38" s="57">
        <f>Q1Impacts!C39</f>
        <v>0</v>
      </c>
      <c r="E38" s="57">
        <f>Q1Impacts!D39</f>
        <v>0</v>
      </c>
      <c r="F38" s="57">
        <f>Q1Impacts!E39</f>
        <v>0</v>
      </c>
      <c r="G38" s="57">
        <f>Q1Impacts!F39</f>
        <v>0</v>
      </c>
      <c r="H38" s="57">
        <f t="shared" si="2"/>
        <v>0</v>
      </c>
      <c r="I38" s="58"/>
      <c r="J38" s="58"/>
      <c r="K38" s="58"/>
      <c r="L38" s="58"/>
      <c r="M38" s="58">
        <v>0</v>
      </c>
      <c r="N38" s="59">
        <v>0</v>
      </c>
      <c r="O38" s="59">
        <v>0</v>
      </c>
      <c r="P38" s="59">
        <v>0</v>
      </c>
      <c r="Q38" s="59">
        <v>0</v>
      </c>
      <c r="R38" s="60">
        <f t="shared" si="3"/>
        <v>0</v>
      </c>
      <c r="S38" s="61">
        <v>0</v>
      </c>
    </row>
    <row r="39" spans="1:19" hidden="1" outlineLevel="1" x14ac:dyDescent="0.2">
      <c r="A39" s="47"/>
      <c r="B39" s="47" t="str">
        <f>'SAM and Preps'!B40</f>
        <v>afurn</v>
      </c>
      <c r="C39" s="47" t="str">
        <f>VLOOKUP(B39,Notes!$A$12:$B$206,2,0)</f>
        <v>Furniture</v>
      </c>
      <c r="D39" s="57">
        <f>Q1Impacts!C40</f>
        <v>0</v>
      </c>
      <c r="E39" s="57">
        <f>Q1Impacts!D40</f>
        <v>0</v>
      </c>
      <c r="F39" s="57">
        <f>Q1Impacts!E40</f>
        <v>0</v>
      </c>
      <c r="G39" s="57">
        <f>Q1Impacts!F40</f>
        <v>0</v>
      </c>
      <c r="H39" s="57">
        <f t="shared" ref="H39:H70" si="4">SUM(D39:G39)</f>
        <v>0</v>
      </c>
      <c r="I39" s="58"/>
      <c r="J39" s="58"/>
      <c r="K39" s="58"/>
      <c r="L39" s="58"/>
      <c r="M39" s="58">
        <v>0</v>
      </c>
      <c r="N39" s="59">
        <v>0</v>
      </c>
      <c r="O39" s="59">
        <v>0</v>
      </c>
      <c r="P39" s="59">
        <v>0</v>
      </c>
      <c r="Q39" s="59">
        <v>0</v>
      </c>
      <c r="R39" s="60">
        <f t="shared" ref="R39:R102" si="5">SUM(N39:Q39)</f>
        <v>0</v>
      </c>
      <c r="S39" s="61">
        <v>0</v>
      </c>
    </row>
    <row r="40" spans="1:19" hidden="1" outlineLevel="1" x14ac:dyDescent="0.2">
      <c r="A40" s="47"/>
      <c r="B40" s="47" t="str">
        <f>'SAM and Preps'!B41</f>
        <v>aomnf</v>
      </c>
      <c r="C40" s="47" t="str">
        <f>VLOOKUP(B40,Notes!$A$12:$B$206,2,0)</f>
        <v>Manufacturing n.e.c, recycling</v>
      </c>
      <c r="D40" s="57">
        <f>Q1Impacts!C41</f>
        <v>0</v>
      </c>
      <c r="E40" s="57">
        <f>Q1Impacts!D41</f>
        <v>0</v>
      </c>
      <c r="F40" s="57">
        <f>Q1Impacts!E41</f>
        <v>0</v>
      </c>
      <c r="G40" s="57">
        <f>Q1Impacts!F41</f>
        <v>0</v>
      </c>
      <c r="H40" s="57">
        <f t="shared" si="4"/>
        <v>0</v>
      </c>
      <c r="I40" s="58"/>
      <c r="J40" s="58"/>
      <c r="K40" s="58"/>
      <c r="L40" s="58"/>
      <c r="M40" s="58">
        <v>0</v>
      </c>
      <c r="N40" s="59">
        <v>0</v>
      </c>
      <c r="O40" s="59">
        <v>0</v>
      </c>
      <c r="P40" s="59">
        <v>0</v>
      </c>
      <c r="Q40" s="59">
        <v>0</v>
      </c>
      <c r="R40" s="60">
        <f t="shared" si="5"/>
        <v>0</v>
      </c>
      <c r="S40" s="61">
        <v>0</v>
      </c>
    </row>
    <row r="41" spans="1:19" hidden="1" outlineLevel="1" x14ac:dyDescent="0.2">
      <c r="A41" s="47"/>
      <c r="B41" s="47" t="str">
        <f>'SAM and Preps'!B42</f>
        <v>aelcg</v>
      </c>
      <c r="C41" s="47" t="str">
        <f>VLOOKUP(B41,Notes!$A$12:$B$206,2,0)</f>
        <v>Electricity, gas, steam and hot water supply</v>
      </c>
      <c r="D41" s="57">
        <f>Q1Impacts!C42</f>
        <v>0</v>
      </c>
      <c r="E41" s="57">
        <f>Q1Impacts!D42</f>
        <v>0</v>
      </c>
      <c r="F41" s="57">
        <f>Q1Impacts!E42</f>
        <v>0</v>
      </c>
      <c r="G41" s="57">
        <f>Q1Impacts!F42</f>
        <v>0</v>
      </c>
      <c r="H41" s="57">
        <f t="shared" si="4"/>
        <v>0</v>
      </c>
      <c r="I41" s="58"/>
      <c r="J41" s="58"/>
      <c r="K41" s="58"/>
      <c r="L41" s="58"/>
      <c r="M41" s="58">
        <v>0</v>
      </c>
      <c r="N41" s="59">
        <v>0</v>
      </c>
      <c r="O41" s="59">
        <v>0</v>
      </c>
      <c r="P41" s="59">
        <v>0</v>
      </c>
      <c r="Q41" s="59">
        <v>0</v>
      </c>
      <c r="R41" s="60">
        <f t="shared" si="5"/>
        <v>0</v>
      </c>
      <c r="S41" s="61">
        <v>0</v>
      </c>
    </row>
    <row r="42" spans="1:19" hidden="1" outlineLevel="1" x14ac:dyDescent="0.2">
      <c r="A42" s="47"/>
      <c r="B42" s="47" t="str">
        <f>'SAM and Preps'!B43</f>
        <v>awatd</v>
      </c>
      <c r="C42" s="47" t="str">
        <f>VLOOKUP(B42,Notes!$A$12:$B$206,2,0)</f>
        <v>Collection, purification and distribution of water</v>
      </c>
      <c r="D42" s="57">
        <f>Q1Impacts!C43</f>
        <v>0</v>
      </c>
      <c r="E42" s="57">
        <f>Q1Impacts!D43</f>
        <v>0</v>
      </c>
      <c r="F42" s="57">
        <f>Q1Impacts!E43</f>
        <v>0</v>
      </c>
      <c r="G42" s="57">
        <f>Q1Impacts!F43</f>
        <v>0</v>
      </c>
      <c r="H42" s="57">
        <f t="shared" si="4"/>
        <v>0</v>
      </c>
      <c r="I42" s="58"/>
      <c r="J42" s="58"/>
      <c r="K42" s="58"/>
      <c r="L42" s="58"/>
      <c r="M42" s="58">
        <v>0</v>
      </c>
      <c r="N42" s="59">
        <v>0</v>
      </c>
      <c r="O42" s="59">
        <v>0</v>
      </c>
      <c r="P42" s="59">
        <v>0</v>
      </c>
      <c r="Q42" s="59">
        <v>0</v>
      </c>
      <c r="R42" s="60">
        <f t="shared" si="5"/>
        <v>0</v>
      </c>
      <c r="S42" s="61">
        <v>0</v>
      </c>
    </row>
    <row r="43" spans="1:19" hidden="1" outlineLevel="1" x14ac:dyDescent="0.2">
      <c r="A43" s="47"/>
      <c r="B43" s="47" t="str">
        <f>'SAM and Preps'!B44</f>
        <v>acnst</v>
      </c>
      <c r="C43" s="47" t="str">
        <f>VLOOKUP(B43,Notes!$A$12:$B$206,2,0)</f>
        <v>Construction</v>
      </c>
      <c r="D43" s="57">
        <f>Q1Impacts!C44</f>
        <v>0</v>
      </c>
      <c r="E43" s="57">
        <f>Q1Impacts!D44</f>
        <v>0</v>
      </c>
      <c r="F43" s="57">
        <f>Q1Impacts!E44</f>
        <v>0</v>
      </c>
      <c r="G43" s="57">
        <f>Q1Impacts!F44</f>
        <v>0</v>
      </c>
      <c r="H43" s="57">
        <f t="shared" si="4"/>
        <v>0</v>
      </c>
      <c r="I43" s="58"/>
      <c r="J43" s="58"/>
      <c r="K43" s="58"/>
      <c r="L43" s="58"/>
      <c r="M43" s="58">
        <v>0</v>
      </c>
      <c r="N43" s="59">
        <v>0</v>
      </c>
      <c r="O43" s="59">
        <v>0</v>
      </c>
      <c r="P43" s="59">
        <v>0</v>
      </c>
      <c r="Q43" s="59">
        <v>0</v>
      </c>
      <c r="R43" s="60">
        <f t="shared" si="5"/>
        <v>0</v>
      </c>
      <c r="S43" s="61">
        <v>0</v>
      </c>
    </row>
    <row r="44" spans="1:19" hidden="1" outlineLevel="1" x14ac:dyDescent="0.2">
      <c r="A44" s="47"/>
      <c r="B44" s="47" t="str">
        <f>'SAM and Preps'!B45</f>
        <v>awtrd</v>
      </c>
      <c r="C44" s="47" t="str">
        <f>VLOOKUP(B44,Notes!$A$12:$B$206,2,0)</f>
        <v>Wholesale trade, commission trade</v>
      </c>
      <c r="D44" s="57">
        <f>Q1Impacts!C45</f>
        <v>0</v>
      </c>
      <c r="E44" s="57">
        <f>Q1Impacts!D45</f>
        <v>0</v>
      </c>
      <c r="F44" s="57">
        <f>Q1Impacts!E45</f>
        <v>0</v>
      </c>
      <c r="G44" s="57">
        <f>Q1Impacts!F45</f>
        <v>0</v>
      </c>
      <c r="H44" s="57">
        <f t="shared" si="4"/>
        <v>0</v>
      </c>
      <c r="I44" s="58"/>
      <c r="J44" s="58"/>
      <c r="K44" s="58"/>
      <c r="L44" s="58"/>
      <c r="M44" s="58">
        <v>0</v>
      </c>
      <c r="N44" s="59">
        <v>0</v>
      </c>
      <c r="O44" s="59">
        <v>0</v>
      </c>
      <c r="P44" s="59">
        <v>0</v>
      </c>
      <c r="Q44" s="59">
        <v>0</v>
      </c>
      <c r="R44" s="60">
        <f t="shared" si="5"/>
        <v>0</v>
      </c>
      <c r="S44" s="61">
        <v>0</v>
      </c>
    </row>
    <row r="45" spans="1:19" hidden="1" outlineLevel="1" x14ac:dyDescent="0.2">
      <c r="A45" s="47"/>
      <c r="B45" s="47" t="str">
        <f>'SAM and Preps'!B46</f>
        <v>artrd</v>
      </c>
      <c r="C45" s="47" t="str">
        <f>VLOOKUP(B45,Notes!$A$12:$B$206,2,0)</f>
        <v>Retail trade</v>
      </c>
      <c r="D45" s="57">
        <f>Q1Impacts!C46</f>
        <v>0</v>
      </c>
      <c r="E45" s="57">
        <f>Q1Impacts!D46</f>
        <v>0</v>
      </c>
      <c r="F45" s="57">
        <f>Q1Impacts!E46</f>
        <v>0</v>
      </c>
      <c r="G45" s="57">
        <f>Q1Impacts!F46</f>
        <v>0</v>
      </c>
      <c r="H45" s="57">
        <f t="shared" si="4"/>
        <v>0</v>
      </c>
      <c r="I45" s="58"/>
      <c r="J45" s="58"/>
      <c r="K45" s="58"/>
      <c r="L45" s="58"/>
      <c r="M45" s="58">
        <v>0</v>
      </c>
      <c r="N45" s="59">
        <v>0</v>
      </c>
      <c r="O45" s="59">
        <v>0</v>
      </c>
      <c r="P45" s="59">
        <v>0</v>
      </c>
      <c r="Q45" s="59">
        <v>0</v>
      </c>
      <c r="R45" s="60">
        <f t="shared" si="5"/>
        <v>0</v>
      </c>
      <c r="S45" s="61">
        <v>0</v>
      </c>
    </row>
    <row r="46" spans="1:19" hidden="1" outlineLevel="1" x14ac:dyDescent="0.2">
      <c r="A46" s="47"/>
      <c r="B46" s="47" t="str">
        <f>'SAM and Preps'!B47</f>
        <v>amtvs</v>
      </c>
      <c r="C46" s="47" t="str">
        <f>VLOOKUP(B46,Notes!$A$12:$B$206,2,0)</f>
        <v>Sale, maintenance, repair of motor vehicles</v>
      </c>
      <c r="D46" s="57">
        <f>Q1Impacts!C47</f>
        <v>0</v>
      </c>
      <c r="E46" s="57">
        <f>Q1Impacts!D47</f>
        <v>0</v>
      </c>
      <c r="F46" s="57">
        <f>Q1Impacts!E47</f>
        <v>0</v>
      </c>
      <c r="G46" s="57">
        <f>Q1Impacts!F47</f>
        <v>0</v>
      </c>
      <c r="H46" s="57">
        <f t="shared" si="4"/>
        <v>0</v>
      </c>
      <c r="I46" s="58"/>
      <c r="J46" s="58"/>
      <c r="K46" s="58"/>
      <c r="L46" s="58"/>
      <c r="M46" s="58">
        <v>0</v>
      </c>
      <c r="N46" s="59">
        <v>0</v>
      </c>
      <c r="O46" s="59">
        <v>0</v>
      </c>
      <c r="P46" s="59">
        <v>0</v>
      </c>
      <c r="Q46" s="59">
        <v>0</v>
      </c>
      <c r="R46" s="60">
        <f t="shared" si="5"/>
        <v>0</v>
      </c>
      <c r="S46" s="61">
        <v>0</v>
      </c>
    </row>
    <row r="47" spans="1:19" hidden="1" outlineLevel="1" x14ac:dyDescent="0.2">
      <c r="A47" s="47"/>
      <c r="B47" s="47" t="str">
        <f>'SAM and Preps'!B48</f>
        <v>aacct</v>
      </c>
      <c r="C47" s="47" t="str">
        <f>VLOOKUP(B47,Notes!$A$12:$B$206,2,0)</f>
        <v>Hotels and restaurants</v>
      </c>
      <c r="D47" s="57">
        <f>Q1Impacts!C48</f>
        <v>0</v>
      </c>
      <c r="E47" s="57">
        <f>Q1Impacts!D48</f>
        <v>0</v>
      </c>
      <c r="F47" s="57">
        <f>Q1Impacts!E48</f>
        <v>0</v>
      </c>
      <c r="G47" s="57">
        <f>Q1Impacts!F48</f>
        <v>0</v>
      </c>
      <c r="H47" s="57">
        <f t="shared" si="4"/>
        <v>0</v>
      </c>
      <c r="I47" s="58"/>
      <c r="J47" s="58"/>
      <c r="K47" s="58"/>
      <c r="L47" s="58"/>
      <c r="M47" s="58">
        <v>0</v>
      </c>
      <c r="N47" s="59">
        <v>0</v>
      </c>
      <c r="O47" s="59">
        <v>0</v>
      </c>
      <c r="P47" s="59">
        <v>0</v>
      </c>
      <c r="Q47" s="59">
        <v>0</v>
      </c>
      <c r="R47" s="60">
        <f t="shared" si="5"/>
        <v>0</v>
      </c>
      <c r="S47" s="61">
        <v>0</v>
      </c>
    </row>
    <row r="48" spans="1:19" hidden="1" outlineLevel="1" x14ac:dyDescent="0.2">
      <c r="A48" s="47"/>
      <c r="B48" s="47" t="str">
        <f>'SAM and Preps'!B49</f>
        <v>altrp</v>
      </c>
      <c r="C48" s="47" t="str">
        <f>VLOOKUP(B48,Notes!$A$12:$B$206,2,0)</f>
        <v>Land transport, transport via pipe lines</v>
      </c>
      <c r="D48" s="57">
        <f>Q1Impacts!C49</f>
        <v>0</v>
      </c>
      <c r="E48" s="57">
        <f>Q1Impacts!D49</f>
        <v>0</v>
      </c>
      <c r="F48" s="57">
        <f>Q1Impacts!E49</f>
        <v>0</v>
      </c>
      <c r="G48" s="57">
        <f>Q1Impacts!F49</f>
        <v>0</v>
      </c>
      <c r="H48" s="57">
        <f t="shared" si="4"/>
        <v>0</v>
      </c>
      <c r="I48" s="58"/>
      <c r="J48" s="58"/>
      <c r="K48" s="58"/>
      <c r="L48" s="58"/>
      <c r="M48" s="58">
        <v>0</v>
      </c>
      <c r="N48" s="59">
        <v>0</v>
      </c>
      <c r="O48" s="59">
        <v>0</v>
      </c>
      <c r="P48" s="59">
        <v>0</v>
      </c>
      <c r="Q48" s="59">
        <v>0</v>
      </c>
      <c r="R48" s="60">
        <f t="shared" si="5"/>
        <v>0</v>
      </c>
      <c r="S48" s="61">
        <v>0</v>
      </c>
    </row>
    <row r="49" spans="1:19" hidden="1" outlineLevel="1" x14ac:dyDescent="0.2">
      <c r="A49" s="47"/>
      <c r="B49" s="47" t="str">
        <f>'SAM and Preps'!B50</f>
        <v>awtrp</v>
      </c>
      <c r="C49" s="47" t="str">
        <f>VLOOKUP(B49,Notes!$A$12:$B$206,2,0)</f>
        <v>Water transport</v>
      </c>
      <c r="D49" s="57">
        <f>Q1Impacts!C50</f>
        <v>0</v>
      </c>
      <c r="E49" s="57">
        <f>Q1Impacts!D50</f>
        <v>0</v>
      </c>
      <c r="F49" s="57">
        <f>Q1Impacts!E50</f>
        <v>0</v>
      </c>
      <c r="G49" s="57">
        <f>Q1Impacts!F50</f>
        <v>0</v>
      </c>
      <c r="H49" s="57">
        <f t="shared" si="4"/>
        <v>0</v>
      </c>
      <c r="I49" s="58"/>
      <c r="J49" s="58"/>
      <c r="K49" s="58"/>
      <c r="L49" s="58"/>
      <c r="M49" s="58">
        <v>0</v>
      </c>
      <c r="N49" s="59">
        <v>0</v>
      </c>
      <c r="O49" s="59">
        <v>0</v>
      </c>
      <c r="P49" s="59">
        <v>0</v>
      </c>
      <c r="Q49" s="59">
        <v>0</v>
      </c>
      <c r="R49" s="60">
        <f t="shared" si="5"/>
        <v>0</v>
      </c>
      <c r="S49" s="61">
        <v>0</v>
      </c>
    </row>
    <row r="50" spans="1:19" hidden="1" outlineLevel="1" x14ac:dyDescent="0.2">
      <c r="A50" s="47"/>
      <c r="B50" s="47" t="str">
        <f>'SAM and Preps'!B51</f>
        <v>aatrp</v>
      </c>
      <c r="C50" s="47" t="str">
        <f>VLOOKUP(B50,Notes!$A$12:$B$206,2,0)</f>
        <v>Air transport</v>
      </c>
      <c r="D50" s="57">
        <f>Q1Impacts!C51</f>
        <v>0</v>
      </c>
      <c r="E50" s="57">
        <f>Q1Impacts!D51</f>
        <v>0</v>
      </c>
      <c r="F50" s="57">
        <f>Q1Impacts!E51</f>
        <v>0</v>
      </c>
      <c r="G50" s="57">
        <f>Q1Impacts!F51</f>
        <v>0</v>
      </c>
      <c r="H50" s="57">
        <f t="shared" si="4"/>
        <v>0</v>
      </c>
      <c r="I50" s="58"/>
      <c r="J50" s="58"/>
      <c r="K50" s="58"/>
      <c r="L50" s="58"/>
      <c r="M50" s="58">
        <v>0</v>
      </c>
      <c r="N50" s="59">
        <v>0</v>
      </c>
      <c r="O50" s="59">
        <v>0</v>
      </c>
      <c r="P50" s="59">
        <v>0</v>
      </c>
      <c r="Q50" s="59">
        <v>0</v>
      </c>
      <c r="R50" s="60">
        <f t="shared" si="5"/>
        <v>0</v>
      </c>
      <c r="S50" s="61">
        <v>0</v>
      </c>
    </row>
    <row r="51" spans="1:19" hidden="1" outlineLevel="1" x14ac:dyDescent="0.2">
      <c r="A51" s="47"/>
      <c r="B51" s="47" t="str">
        <f>'SAM and Preps'!B52</f>
        <v>atrps</v>
      </c>
      <c r="C51" s="47" t="str">
        <f>VLOOKUP(B51,Notes!$A$12:$B$206,2,0)</f>
        <v>Auxiliary transport</v>
      </c>
      <c r="D51" s="57">
        <f>Q1Impacts!C52</f>
        <v>0</v>
      </c>
      <c r="E51" s="57">
        <f>Q1Impacts!D52</f>
        <v>0</v>
      </c>
      <c r="F51" s="57">
        <f>Q1Impacts!E52</f>
        <v>0</v>
      </c>
      <c r="G51" s="57">
        <f>Q1Impacts!F52</f>
        <v>0</v>
      </c>
      <c r="H51" s="57">
        <f t="shared" si="4"/>
        <v>0</v>
      </c>
      <c r="I51" s="58"/>
      <c r="J51" s="58"/>
      <c r="K51" s="58"/>
      <c r="L51" s="58"/>
      <c r="M51" s="58">
        <v>0</v>
      </c>
      <c r="N51" s="59">
        <v>0</v>
      </c>
      <c r="O51" s="59">
        <v>0</v>
      </c>
      <c r="P51" s="59">
        <v>0</v>
      </c>
      <c r="Q51" s="59">
        <v>0</v>
      </c>
      <c r="R51" s="60">
        <f t="shared" si="5"/>
        <v>0</v>
      </c>
      <c r="S51" s="61">
        <v>0</v>
      </c>
    </row>
    <row r="52" spans="1:19" hidden="1" outlineLevel="1" x14ac:dyDescent="0.2">
      <c r="A52" s="47"/>
      <c r="B52" s="47" t="str">
        <f>'SAM and Preps'!B53</f>
        <v>apost</v>
      </c>
      <c r="C52" s="47" t="str">
        <f>VLOOKUP(B52,Notes!$A$12:$B$206,2,0)</f>
        <v>Post and telecommunication</v>
      </c>
      <c r="D52" s="57">
        <f>Q1Impacts!C53</f>
        <v>0</v>
      </c>
      <c r="E52" s="57">
        <f>Q1Impacts!D53</f>
        <v>0</v>
      </c>
      <c r="F52" s="57">
        <f>Q1Impacts!E53</f>
        <v>0</v>
      </c>
      <c r="G52" s="57">
        <f>Q1Impacts!F53</f>
        <v>0</v>
      </c>
      <c r="H52" s="57">
        <f t="shared" si="4"/>
        <v>0</v>
      </c>
      <c r="I52" s="58"/>
      <c r="J52" s="58"/>
      <c r="K52" s="58"/>
      <c r="L52" s="58"/>
      <c r="M52" s="58">
        <v>0</v>
      </c>
      <c r="N52" s="59">
        <v>0</v>
      </c>
      <c r="O52" s="59">
        <v>0</v>
      </c>
      <c r="P52" s="59">
        <v>0</v>
      </c>
      <c r="Q52" s="59">
        <v>0</v>
      </c>
      <c r="R52" s="60">
        <f t="shared" si="5"/>
        <v>0</v>
      </c>
      <c r="S52" s="61">
        <v>0</v>
      </c>
    </row>
    <row r="53" spans="1:19" hidden="1" outlineLevel="1" x14ac:dyDescent="0.2">
      <c r="A53" s="47"/>
      <c r="B53" s="47" t="str">
        <f>'SAM and Preps'!B54</f>
        <v>afins</v>
      </c>
      <c r="C53" s="47" t="str">
        <f>VLOOKUP(B53,Notes!$A$12:$B$206,2,0)</f>
        <v>Financial intermediation</v>
      </c>
      <c r="D53" s="57">
        <f>Q1Impacts!C54</f>
        <v>0</v>
      </c>
      <c r="E53" s="57">
        <f>Q1Impacts!D54</f>
        <v>0</v>
      </c>
      <c r="F53" s="57">
        <f>Q1Impacts!E54</f>
        <v>0</v>
      </c>
      <c r="G53" s="57">
        <f>Q1Impacts!F54</f>
        <v>0</v>
      </c>
      <c r="H53" s="57">
        <f t="shared" si="4"/>
        <v>0</v>
      </c>
      <c r="I53" s="58"/>
      <c r="J53" s="58"/>
      <c r="K53" s="58"/>
      <c r="L53" s="58"/>
      <c r="M53" s="58">
        <v>0</v>
      </c>
      <c r="N53" s="59">
        <v>0</v>
      </c>
      <c r="O53" s="59">
        <v>0</v>
      </c>
      <c r="P53" s="59">
        <v>0</v>
      </c>
      <c r="Q53" s="59">
        <v>0</v>
      </c>
      <c r="R53" s="60">
        <f t="shared" si="5"/>
        <v>0</v>
      </c>
      <c r="S53" s="61">
        <v>0</v>
      </c>
    </row>
    <row r="54" spans="1:19" hidden="1" outlineLevel="1" x14ac:dyDescent="0.2">
      <c r="A54" s="47"/>
      <c r="B54" s="47" t="str">
        <f>'SAM and Preps'!B55</f>
        <v>ainsp</v>
      </c>
      <c r="C54" s="47" t="str">
        <f>VLOOKUP(B54,Notes!$A$12:$B$206,2,0)</f>
        <v>Insurance and pension funding</v>
      </c>
      <c r="D54" s="57">
        <f>Q1Impacts!C55</f>
        <v>0</v>
      </c>
      <c r="E54" s="57">
        <f>Q1Impacts!D55</f>
        <v>0</v>
      </c>
      <c r="F54" s="57">
        <f>Q1Impacts!E55</f>
        <v>0</v>
      </c>
      <c r="G54" s="57">
        <f>Q1Impacts!F55</f>
        <v>0</v>
      </c>
      <c r="H54" s="57">
        <f t="shared" si="4"/>
        <v>0</v>
      </c>
      <c r="I54" s="58"/>
      <c r="J54" s="58"/>
      <c r="K54" s="58"/>
      <c r="L54" s="58"/>
      <c r="M54" s="58">
        <v>0</v>
      </c>
      <c r="N54" s="59">
        <v>0</v>
      </c>
      <c r="O54" s="59">
        <v>0</v>
      </c>
      <c r="P54" s="59">
        <v>0</v>
      </c>
      <c r="Q54" s="59">
        <v>0</v>
      </c>
      <c r="R54" s="60">
        <f t="shared" si="5"/>
        <v>0</v>
      </c>
      <c r="S54" s="61">
        <v>0</v>
      </c>
    </row>
    <row r="55" spans="1:19" hidden="1" outlineLevel="1" x14ac:dyDescent="0.2">
      <c r="A55" s="47"/>
      <c r="B55" s="47" t="str">
        <f>'SAM and Preps'!B56</f>
        <v>aofin</v>
      </c>
      <c r="C55" s="47" t="str">
        <f>VLOOKUP(B55,Notes!$A$12:$B$206,2,0)</f>
        <v>Activities to financial intermediation</v>
      </c>
      <c r="D55" s="57">
        <f>Q1Impacts!C56</f>
        <v>0</v>
      </c>
      <c r="E55" s="57">
        <f>Q1Impacts!D56</f>
        <v>0</v>
      </c>
      <c r="F55" s="57">
        <f>Q1Impacts!E56</f>
        <v>0</v>
      </c>
      <c r="G55" s="57">
        <f>Q1Impacts!F56</f>
        <v>0</v>
      </c>
      <c r="H55" s="57">
        <f t="shared" si="4"/>
        <v>0</v>
      </c>
      <c r="I55" s="58"/>
      <c r="J55" s="58"/>
      <c r="K55" s="58"/>
      <c r="L55" s="58"/>
      <c r="M55" s="58">
        <v>0</v>
      </c>
      <c r="N55" s="59">
        <v>0</v>
      </c>
      <c r="O55" s="59">
        <v>0</v>
      </c>
      <c r="P55" s="59">
        <v>0</v>
      </c>
      <c r="Q55" s="59">
        <v>0</v>
      </c>
      <c r="R55" s="60">
        <f t="shared" si="5"/>
        <v>0</v>
      </c>
      <c r="S55" s="61">
        <v>0</v>
      </c>
    </row>
    <row r="56" spans="1:19" hidden="1" outlineLevel="1" x14ac:dyDescent="0.2">
      <c r="A56" s="47"/>
      <c r="B56" s="47" t="str">
        <f>'SAM and Preps'!B57</f>
        <v>areal</v>
      </c>
      <c r="C56" s="47" t="str">
        <f>VLOOKUP(B56,Notes!$A$12:$B$206,2,0)</f>
        <v>Real estate activities</v>
      </c>
      <c r="D56" s="57">
        <f>Q1Impacts!C57</f>
        <v>0</v>
      </c>
      <c r="E56" s="57">
        <f>Q1Impacts!D57</f>
        <v>0</v>
      </c>
      <c r="F56" s="57">
        <f>Q1Impacts!E57</f>
        <v>0</v>
      </c>
      <c r="G56" s="57">
        <f>Q1Impacts!F57</f>
        <v>0</v>
      </c>
      <c r="H56" s="57">
        <f t="shared" si="4"/>
        <v>0</v>
      </c>
      <c r="I56" s="58"/>
      <c r="J56" s="58"/>
      <c r="K56" s="58"/>
      <c r="L56" s="58"/>
      <c r="M56" s="58">
        <v>0</v>
      </c>
      <c r="N56" s="59">
        <v>0</v>
      </c>
      <c r="O56" s="59">
        <v>0</v>
      </c>
      <c r="P56" s="59">
        <v>0</v>
      </c>
      <c r="Q56" s="59">
        <v>0</v>
      </c>
      <c r="R56" s="60">
        <f t="shared" si="5"/>
        <v>0</v>
      </c>
      <c r="S56" s="61">
        <v>0</v>
      </c>
    </row>
    <row r="57" spans="1:19" hidden="1" outlineLevel="1" x14ac:dyDescent="0.2">
      <c r="A57" s="47"/>
      <c r="B57" s="47" t="str">
        <f>'SAM and Preps'!B58</f>
        <v>arent</v>
      </c>
      <c r="C57" s="47" t="str">
        <f>VLOOKUP(B57,Notes!$A$12:$B$206,2,0)</f>
        <v>Renting of machinery and equipment</v>
      </c>
      <c r="D57" s="57">
        <f>Q1Impacts!C58</f>
        <v>0</v>
      </c>
      <c r="E57" s="57">
        <f>Q1Impacts!D58</f>
        <v>0</v>
      </c>
      <c r="F57" s="57">
        <f>Q1Impacts!E58</f>
        <v>0</v>
      </c>
      <c r="G57" s="57">
        <f>Q1Impacts!F58</f>
        <v>0</v>
      </c>
      <c r="H57" s="57">
        <f t="shared" si="4"/>
        <v>0</v>
      </c>
      <c r="I57" s="58"/>
      <c r="J57" s="58"/>
      <c r="K57" s="58"/>
      <c r="L57" s="58"/>
      <c r="M57" s="58">
        <v>0</v>
      </c>
      <c r="N57" s="59">
        <v>0</v>
      </c>
      <c r="O57" s="59">
        <v>0</v>
      </c>
      <c r="P57" s="59">
        <v>0</v>
      </c>
      <c r="Q57" s="59">
        <v>0</v>
      </c>
      <c r="R57" s="60">
        <f t="shared" si="5"/>
        <v>0</v>
      </c>
      <c r="S57" s="61">
        <v>0</v>
      </c>
    </row>
    <row r="58" spans="1:19" hidden="1" outlineLevel="1" x14ac:dyDescent="0.2">
      <c r="A58" s="47"/>
      <c r="B58" s="47" t="str">
        <f>'SAM and Preps'!B59</f>
        <v>acomp</v>
      </c>
      <c r="C58" s="47" t="str">
        <f>VLOOKUP(B58,Notes!$A$12:$B$206,2,0)</f>
        <v>Computer and related activities</v>
      </c>
      <c r="D58" s="57">
        <f>Q1Impacts!C59</f>
        <v>0</v>
      </c>
      <c r="E58" s="57">
        <f>Q1Impacts!D59</f>
        <v>0</v>
      </c>
      <c r="F58" s="57">
        <f>Q1Impacts!E59</f>
        <v>0</v>
      </c>
      <c r="G58" s="57">
        <f>Q1Impacts!F59</f>
        <v>0</v>
      </c>
      <c r="H58" s="57">
        <f t="shared" si="4"/>
        <v>0</v>
      </c>
      <c r="I58" s="58"/>
      <c r="J58" s="58"/>
      <c r="K58" s="58"/>
      <c r="L58" s="58"/>
      <c r="M58" s="58">
        <v>0</v>
      </c>
      <c r="N58" s="59">
        <v>0</v>
      </c>
      <c r="O58" s="59">
        <v>0</v>
      </c>
      <c r="P58" s="59">
        <v>0</v>
      </c>
      <c r="Q58" s="59">
        <v>0</v>
      </c>
      <c r="R58" s="60">
        <f t="shared" si="5"/>
        <v>0</v>
      </c>
      <c r="S58" s="61">
        <v>0</v>
      </c>
    </row>
    <row r="59" spans="1:19" hidden="1" outlineLevel="1" x14ac:dyDescent="0.2">
      <c r="A59" s="47"/>
      <c r="B59" s="47" t="str">
        <f>'SAM and Preps'!B60</f>
        <v>arsea</v>
      </c>
      <c r="C59" s="47" t="str">
        <f>VLOOKUP(B59,Notes!$A$12:$B$206,2,0)</f>
        <v>Research and experimental development</v>
      </c>
      <c r="D59" s="57">
        <f>Q1Impacts!C60</f>
        <v>0</v>
      </c>
      <c r="E59" s="57">
        <f>Q1Impacts!D60</f>
        <v>0</v>
      </c>
      <c r="F59" s="57">
        <f>Q1Impacts!E60</f>
        <v>0</v>
      </c>
      <c r="G59" s="57">
        <f>Q1Impacts!F60</f>
        <v>0</v>
      </c>
      <c r="H59" s="57">
        <f t="shared" si="4"/>
        <v>0</v>
      </c>
      <c r="I59" s="58"/>
      <c r="J59" s="58"/>
      <c r="K59" s="58"/>
      <c r="L59" s="58"/>
      <c r="M59" s="58">
        <v>0</v>
      </c>
      <c r="N59" s="59">
        <v>0</v>
      </c>
      <c r="O59" s="59">
        <v>0</v>
      </c>
      <c r="P59" s="59">
        <v>0</v>
      </c>
      <c r="Q59" s="59">
        <v>0</v>
      </c>
      <c r="R59" s="60">
        <f t="shared" si="5"/>
        <v>0</v>
      </c>
      <c r="S59" s="61">
        <v>0</v>
      </c>
    </row>
    <row r="60" spans="1:19" hidden="1" outlineLevel="1" x14ac:dyDescent="0.2">
      <c r="A60" s="47"/>
      <c r="B60" s="47" t="str">
        <f>'SAM and Preps'!B61</f>
        <v>aobus</v>
      </c>
      <c r="C60" s="47" t="str">
        <f>VLOOKUP(B60,Notes!$A$12:$B$206,2,0)</f>
        <v>Other business activities</v>
      </c>
      <c r="D60" s="57">
        <f>Q1Impacts!C61</f>
        <v>0</v>
      </c>
      <c r="E60" s="57">
        <f>Q1Impacts!D61</f>
        <v>0</v>
      </c>
      <c r="F60" s="57">
        <f>Q1Impacts!E61</f>
        <v>0</v>
      </c>
      <c r="G60" s="57">
        <f>Q1Impacts!F61</f>
        <v>0</v>
      </c>
      <c r="H60" s="57">
        <f t="shared" si="4"/>
        <v>0</v>
      </c>
      <c r="I60" s="58"/>
      <c r="J60" s="58"/>
      <c r="K60" s="58"/>
      <c r="L60" s="58"/>
      <c r="M60" s="58">
        <v>0</v>
      </c>
      <c r="N60" s="59">
        <v>0</v>
      </c>
      <c r="O60" s="59">
        <v>0</v>
      </c>
      <c r="P60" s="59">
        <v>0</v>
      </c>
      <c r="Q60" s="59">
        <v>0</v>
      </c>
      <c r="R60" s="60">
        <f t="shared" si="5"/>
        <v>0</v>
      </c>
      <c r="S60" s="61">
        <v>0</v>
      </c>
    </row>
    <row r="61" spans="1:19" hidden="1" outlineLevel="1" x14ac:dyDescent="0.2">
      <c r="A61" s="47"/>
      <c r="B61" s="47" t="str">
        <f>'SAM and Preps'!B62</f>
        <v>apuba</v>
      </c>
      <c r="C61" s="47" t="str">
        <f>VLOOKUP(B61,Notes!$A$12:$B$206,2,0)</f>
        <v>Government</v>
      </c>
      <c r="D61" s="57">
        <f>Q1Impacts!C62</f>
        <v>0</v>
      </c>
      <c r="E61" s="57">
        <f>Q1Impacts!D62</f>
        <v>0</v>
      </c>
      <c r="F61" s="57">
        <f>Q1Impacts!E62</f>
        <v>0</v>
      </c>
      <c r="G61" s="57">
        <f>Q1Impacts!F62</f>
        <v>0</v>
      </c>
      <c r="H61" s="57">
        <f t="shared" si="4"/>
        <v>0</v>
      </c>
      <c r="I61" s="58"/>
      <c r="J61" s="58"/>
      <c r="K61" s="58"/>
      <c r="L61" s="58"/>
      <c r="M61" s="58">
        <v>0</v>
      </c>
      <c r="N61" s="59">
        <v>0</v>
      </c>
      <c r="O61" s="59">
        <v>0</v>
      </c>
      <c r="P61" s="59">
        <v>0</v>
      </c>
      <c r="Q61" s="59">
        <v>0</v>
      </c>
      <c r="R61" s="60">
        <f t="shared" si="5"/>
        <v>0</v>
      </c>
      <c r="S61" s="61">
        <v>0</v>
      </c>
    </row>
    <row r="62" spans="1:19" hidden="1" outlineLevel="1" x14ac:dyDescent="0.2">
      <c r="A62" s="47"/>
      <c r="B62" s="47" t="str">
        <f>'SAM and Preps'!B63</f>
        <v>aeduc</v>
      </c>
      <c r="C62" s="47" t="str">
        <f>VLOOKUP(B62,Notes!$A$12:$B$206,2,0)</f>
        <v>Education</v>
      </c>
      <c r="D62" s="57">
        <f>Q1Impacts!C63</f>
        <v>0</v>
      </c>
      <c r="E62" s="57">
        <f>Q1Impacts!D63</f>
        <v>0</v>
      </c>
      <c r="F62" s="57">
        <f>Q1Impacts!E63</f>
        <v>0</v>
      </c>
      <c r="G62" s="57">
        <f>Q1Impacts!F63</f>
        <v>0</v>
      </c>
      <c r="H62" s="57">
        <f t="shared" si="4"/>
        <v>0</v>
      </c>
      <c r="I62" s="58"/>
      <c r="J62" s="58"/>
      <c r="K62" s="58"/>
      <c r="L62" s="58"/>
      <c r="M62" s="58">
        <v>0</v>
      </c>
      <c r="N62" s="59">
        <v>0</v>
      </c>
      <c r="O62" s="59">
        <v>0</v>
      </c>
      <c r="P62" s="59">
        <v>0</v>
      </c>
      <c r="Q62" s="59">
        <v>0</v>
      </c>
      <c r="R62" s="60">
        <f t="shared" si="5"/>
        <v>0</v>
      </c>
      <c r="S62" s="61">
        <v>0</v>
      </c>
    </row>
    <row r="63" spans="1:19" hidden="1" outlineLevel="1" x14ac:dyDescent="0.2">
      <c r="A63" s="47"/>
      <c r="B63" s="47" t="str">
        <f>'SAM and Preps'!B64</f>
        <v>aheal</v>
      </c>
      <c r="C63" s="47" t="str">
        <f>VLOOKUP(B63,Notes!$A$12:$B$206,2,0)</f>
        <v>Health and social work</v>
      </c>
      <c r="D63" s="57">
        <f>Q1Impacts!C64</f>
        <v>0</v>
      </c>
      <c r="E63" s="57">
        <f>Q1Impacts!D64</f>
        <v>0</v>
      </c>
      <c r="F63" s="57">
        <f>Q1Impacts!E64</f>
        <v>0</v>
      </c>
      <c r="G63" s="57">
        <f>Q1Impacts!F64</f>
        <v>0</v>
      </c>
      <c r="H63" s="57">
        <f t="shared" si="4"/>
        <v>0</v>
      </c>
      <c r="I63" s="58"/>
      <c r="J63" s="58"/>
      <c r="K63" s="58"/>
      <c r="L63" s="58"/>
      <c r="M63" s="58">
        <v>0</v>
      </c>
      <c r="N63" s="59">
        <v>0</v>
      </c>
      <c r="O63" s="59">
        <v>0</v>
      </c>
      <c r="P63" s="59">
        <v>0</v>
      </c>
      <c r="Q63" s="59">
        <v>0</v>
      </c>
      <c r="R63" s="60">
        <f t="shared" si="5"/>
        <v>0</v>
      </c>
      <c r="S63" s="61">
        <v>0</v>
      </c>
    </row>
    <row r="64" spans="1:19" hidden="1" outlineLevel="1" x14ac:dyDescent="0.2">
      <c r="A64" s="47"/>
      <c r="B64" s="47" t="str">
        <f>'SAM and Preps'!B65</f>
        <v>awast</v>
      </c>
      <c r="C64" s="47" t="str">
        <f>VLOOKUP(B64,Notes!$A$12:$B$206,2,0)</f>
        <v>Sewerage and refuse disposal</v>
      </c>
      <c r="D64" s="57">
        <f>Q1Impacts!C65</f>
        <v>0</v>
      </c>
      <c r="E64" s="57">
        <f>Q1Impacts!D65</f>
        <v>0</v>
      </c>
      <c r="F64" s="57">
        <f>Q1Impacts!E65</f>
        <v>0</v>
      </c>
      <c r="G64" s="57">
        <f>Q1Impacts!F65</f>
        <v>0</v>
      </c>
      <c r="H64" s="57">
        <f t="shared" si="4"/>
        <v>0</v>
      </c>
      <c r="I64" s="58"/>
      <c r="J64" s="58"/>
      <c r="K64" s="58"/>
      <c r="L64" s="58"/>
      <c r="M64" s="58">
        <v>0</v>
      </c>
      <c r="N64" s="59">
        <v>0</v>
      </c>
      <c r="O64" s="59">
        <v>0</v>
      </c>
      <c r="P64" s="59">
        <v>0</v>
      </c>
      <c r="Q64" s="59">
        <v>0</v>
      </c>
      <c r="R64" s="60">
        <f t="shared" si="5"/>
        <v>0</v>
      </c>
      <c r="S64" s="61">
        <v>0</v>
      </c>
    </row>
    <row r="65" spans="1:20" hidden="1" outlineLevel="1" x14ac:dyDescent="0.2">
      <c r="A65" s="47"/>
      <c r="B65" s="47" t="str">
        <f>'SAM and Preps'!B66</f>
        <v>amorg</v>
      </c>
      <c r="C65" s="47" t="str">
        <f>VLOOKUP(B65,Notes!$A$12:$B$206,2,0)</f>
        <v>Activities of membership organisations</v>
      </c>
      <c r="D65" s="57">
        <f>Q1Impacts!C66</f>
        <v>0</v>
      </c>
      <c r="E65" s="57">
        <f>Q1Impacts!D66</f>
        <v>0</v>
      </c>
      <c r="F65" s="57">
        <f>Q1Impacts!E66</f>
        <v>0</v>
      </c>
      <c r="G65" s="57">
        <f>Q1Impacts!F66</f>
        <v>0</v>
      </c>
      <c r="H65" s="57">
        <f t="shared" si="4"/>
        <v>0</v>
      </c>
      <c r="I65" s="58"/>
      <c r="J65" s="58"/>
      <c r="K65" s="58"/>
      <c r="L65" s="58"/>
      <c r="M65" s="58">
        <v>0</v>
      </c>
      <c r="N65" s="59">
        <v>0</v>
      </c>
      <c r="O65" s="59">
        <v>0</v>
      </c>
      <c r="P65" s="59">
        <v>0</v>
      </c>
      <c r="Q65" s="59">
        <v>0</v>
      </c>
      <c r="R65" s="60">
        <f t="shared" si="5"/>
        <v>0</v>
      </c>
      <c r="S65" s="61">
        <v>0</v>
      </c>
    </row>
    <row r="66" spans="1:20" hidden="1" outlineLevel="1" x14ac:dyDescent="0.2">
      <c r="A66" s="47"/>
      <c r="B66" s="47" t="str">
        <f>'SAM and Preps'!B67</f>
        <v>arecr</v>
      </c>
      <c r="C66" s="47" t="str">
        <f>VLOOKUP(B66,Notes!$A$12:$B$206,2,0)</f>
        <v>Recreational, cultural and sporting activities</v>
      </c>
      <c r="D66" s="57">
        <f>Q1Impacts!C67</f>
        <v>0</v>
      </c>
      <c r="E66" s="57">
        <f>Q1Impacts!D67</f>
        <v>0</v>
      </c>
      <c r="F66" s="57">
        <f>Q1Impacts!E67</f>
        <v>0</v>
      </c>
      <c r="G66" s="57">
        <f>Q1Impacts!F67</f>
        <v>0</v>
      </c>
      <c r="H66" s="57">
        <f t="shared" si="4"/>
        <v>0</v>
      </c>
      <c r="I66" s="58"/>
      <c r="J66" s="58"/>
      <c r="K66" s="58"/>
      <c r="L66" s="58"/>
      <c r="M66" s="58">
        <v>0</v>
      </c>
      <c r="N66" s="59">
        <v>0</v>
      </c>
      <c r="O66" s="59">
        <v>0</v>
      </c>
      <c r="P66" s="59">
        <v>0</v>
      </c>
      <c r="Q66" s="59">
        <v>0</v>
      </c>
      <c r="R66" s="60">
        <f t="shared" si="5"/>
        <v>0</v>
      </c>
      <c r="S66" s="61">
        <v>0</v>
      </c>
    </row>
    <row r="67" spans="1:20" hidden="1" outlineLevel="1" x14ac:dyDescent="0.2">
      <c r="A67" s="47"/>
      <c r="B67" s="47" t="str">
        <f>'SAM and Preps'!B68</f>
        <v>aoact</v>
      </c>
      <c r="C67" s="47" t="str">
        <f>VLOOKUP(B67,Notes!$A$12:$B$206,2,0)</f>
        <v>Other activities</v>
      </c>
      <c r="D67" s="57">
        <f>Q1Impacts!C68</f>
        <v>0</v>
      </c>
      <c r="E67" s="57">
        <f>Q1Impacts!D68</f>
        <v>0</v>
      </c>
      <c r="F67" s="57">
        <f>Q1Impacts!E68</f>
        <v>0</v>
      </c>
      <c r="G67" s="57">
        <f>Q1Impacts!F68</f>
        <v>0</v>
      </c>
      <c r="H67" s="57">
        <f t="shared" si="4"/>
        <v>0</v>
      </c>
      <c r="I67" s="58"/>
      <c r="J67" s="58"/>
      <c r="K67" s="58"/>
      <c r="L67" s="58"/>
      <c r="M67" s="58">
        <v>0</v>
      </c>
      <c r="N67" s="59">
        <v>0</v>
      </c>
      <c r="O67" s="59">
        <v>0</v>
      </c>
      <c r="P67" s="59">
        <v>0</v>
      </c>
      <c r="Q67" s="59">
        <v>0</v>
      </c>
      <c r="R67" s="60">
        <f t="shared" si="5"/>
        <v>0</v>
      </c>
      <c r="S67" s="61">
        <v>0</v>
      </c>
    </row>
    <row r="68" spans="1:20" collapsed="1" x14ac:dyDescent="0.2">
      <c r="A68" s="47"/>
      <c r="B68" s="47" t="str">
        <f>'SAM and Preps'!B69</f>
        <v>anobs</v>
      </c>
      <c r="C68" s="47" t="str">
        <f>VLOOKUP(B68,Notes!$A$12:$B$206,2,0)</f>
        <v>Non-observed, informal, non-profit, households,</v>
      </c>
      <c r="D68" s="57">
        <f>Q1Impacts!C69</f>
        <v>0</v>
      </c>
      <c r="E68" s="57">
        <f>Q1Impacts!D69</f>
        <v>0</v>
      </c>
      <c r="F68" s="57">
        <f>Q1Impacts!E69</f>
        <v>0</v>
      </c>
      <c r="G68" s="57">
        <f>Q1Impacts!F69</f>
        <v>0</v>
      </c>
      <c r="H68" s="57">
        <f t="shared" si="4"/>
        <v>0</v>
      </c>
      <c r="I68" s="58"/>
      <c r="J68" s="58"/>
      <c r="K68" s="58"/>
      <c r="L68" s="58"/>
      <c r="M68" s="58">
        <v>0</v>
      </c>
      <c r="N68" s="64">
        <v>0</v>
      </c>
      <c r="O68" s="64">
        <v>0</v>
      </c>
      <c r="P68" s="64">
        <v>0</v>
      </c>
      <c r="Q68" s="64">
        <v>0</v>
      </c>
      <c r="R68" s="60">
        <f t="shared" si="5"/>
        <v>0</v>
      </c>
      <c r="S68" s="61">
        <v>0</v>
      </c>
    </row>
    <row r="69" spans="1:20" x14ac:dyDescent="0.2">
      <c r="A69" s="47"/>
      <c r="B69" s="47" t="str">
        <f>'SAM and Preps'!B70</f>
        <v>cagri</v>
      </c>
      <c r="C69" s="47" t="str">
        <f>VLOOKUP(B69,Notes!$A$12:$B$206,2,0)</f>
        <v xml:space="preserve">Agriculture </v>
      </c>
      <c r="D69" s="57">
        <f>Q1Impacts!C70</f>
        <v>84878.728617768196</v>
      </c>
      <c r="E69" s="57">
        <f>Q1Impacts!D70</f>
        <v>0</v>
      </c>
      <c r="F69" s="57">
        <f>Q1Impacts!E70</f>
        <v>0</v>
      </c>
      <c r="G69" s="57">
        <f>Q1Impacts!F70</f>
        <v>24490.805119692399</v>
      </c>
      <c r="H69" s="57">
        <f t="shared" si="4"/>
        <v>109369.53373746059</v>
      </c>
      <c r="I69" s="58">
        <f ca="1">VLOOKUP($B69,Q4BaseShocks!BaseShockQ4_LR,MATCH(I$4,Q4BaseShocks!BaseShockQ4_CH,0),0)*I$183</f>
        <v>-0.49999999999999989</v>
      </c>
      <c r="J69" s="58">
        <f ca="1">VLOOKUP($B69,Q4BaseShocks!BaseShockQ4_LR,MATCH(J$4,Q4BaseShocks!BaseShockQ4_CH,0),0)*J$183</f>
        <v>0</v>
      </c>
      <c r="K69" s="58">
        <f ca="1">VLOOKUP($B69,Q4BaseShocks!BaseShockQ4_LR,MATCH(K$4,Q4BaseShocks!BaseShockQ4_CH,0),0)*K$183</f>
        <v>-6.4999999999999982</v>
      </c>
      <c r="L69" s="58">
        <f ca="1">VLOOKUP($B69,Q4BaseShocks!BaseShockQ4_LR,MATCH(L$4,Q4BaseShocks!BaseShockQ4_CH,0),0)*L$183</f>
        <v>-3.9999999999999991</v>
      </c>
      <c r="M69" s="58">
        <f ca="1"/>
        <v>-1.2853280486582976</v>
      </c>
      <c r="N69" s="64">
        <f ca="1"/>
        <v>-424.39364308884092</v>
      </c>
      <c r="O69" s="64">
        <f ca="1"/>
        <v>0</v>
      </c>
      <c r="P69" s="64">
        <f ca="1"/>
        <v>0</v>
      </c>
      <c r="Q69" s="64">
        <f ca="1"/>
        <v>-979.63220478769585</v>
      </c>
      <c r="R69" s="60">
        <f t="shared" ca="1" si="5"/>
        <v>-1404.0258478765368</v>
      </c>
      <c r="S69" s="61">
        <f ca="1"/>
        <v>-1404.0258478765368</v>
      </c>
      <c r="T69" s="228" cm="1">
        <f t="array" aca="1" ref="T69" ca="1">IF(OR(N69:R69+D69:H69&lt;-0.01),1,0)</f>
        <v>0</v>
      </c>
    </row>
    <row r="70" spans="1:20" hidden="1" outlineLevel="1" x14ac:dyDescent="0.2">
      <c r="A70" s="47"/>
      <c r="B70" s="47" t="str">
        <f>'SAM and Preps'!B71</f>
        <v>clani</v>
      </c>
      <c r="C70" s="47" t="str">
        <f>VLOOKUP(B70,Notes!$A$12:$B$206,2,0)</f>
        <v xml:space="preserve">Live animal </v>
      </c>
      <c r="D70" s="57">
        <f>Q1Impacts!C71</f>
        <v>14131.409340087181</v>
      </c>
      <c r="E70" s="57">
        <f>Q1Impacts!D71</f>
        <v>0</v>
      </c>
      <c r="F70" s="57">
        <f>Q1Impacts!E71</f>
        <v>0</v>
      </c>
      <c r="G70" s="57">
        <f>Q1Impacts!F71</f>
        <v>3618.5168897171297</v>
      </c>
      <c r="H70" s="57">
        <f t="shared" si="4"/>
        <v>17749.92622980431</v>
      </c>
      <c r="I70" s="58">
        <f ca="1">VLOOKUP($B70,Q4BaseShocks!BaseShockQ4_LR,MATCH(I$4,Q4BaseShocks!BaseShockQ4_CH,0),0)*I$183</f>
        <v>-0.49999999999999989</v>
      </c>
      <c r="J70" s="58">
        <f ca="1">VLOOKUP($B70,Q4BaseShocks!BaseShockQ4_LR,MATCH(J$4,Q4BaseShocks!BaseShockQ4_CH,0),0)*J$183</f>
        <v>0</v>
      </c>
      <c r="K70" s="58">
        <f ca="1">VLOOKUP($B70,Q4BaseShocks!BaseShockQ4_LR,MATCH(K$4,Q4BaseShocks!BaseShockQ4_CH,0),0)*K$183</f>
        <v>-6.4999999999999982</v>
      </c>
      <c r="L70" s="58">
        <f ca="1">VLOOKUP($B70,Q4BaseShocks!BaseShockQ4_LR,MATCH(L$4,Q4BaseShocks!BaseShockQ4_CH,0),0)*L$183</f>
        <v>-3.9999999999999991</v>
      </c>
      <c r="M70" s="58">
        <f ca="1"/>
        <v>-1.2476926296886868</v>
      </c>
      <c r="N70" s="64">
        <f ca="1"/>
        <v>-70.657046700435899</v>
      </c>
      <c r="O70" s="64">
        <f ca="1"/>
        <v>0</v>
      </c>
      <c r="P70" s="64">
        <f ca="1"/>
        <v>0</v>
      </c>
      <c r="Q70" s="64">
        <f ca="1"/>
        <v>-144.74067558868518</v>
      </c>
      <c r="R70" s="60">
        <f t="shared" ca="1" si="5"/>
        <v>-215.39772228912108</v>
      </c>
      <c r="S70" s="61">
        <f ca="1"/>
        <v>-215.39772228912108</v>
      </c>
      <c r="T70" s="228" cm="1">
        <f t="array" aca="1" ref="T70" ca="1">IF(OR(N70:R70+D70:H70&lt;-0.01),1,0)</f>
        <v>0</v>
      </c>
    </row>
    <row r="71" spans="1:20" hidden="1" outlineLevel="1" x14ac:dyDescent="0.2">
      <c r="A71" s="47"/>
      <c r="B71" s="47" t="str">
        <f>'SAM and Preps'!B72</f>
        <v>cfore</v>
      </c>
      <c r="C71" s="47" t="str">
        <f>VLOOKUP(B71,Notes!$A$12:$B$206,2,0)</f>
        <v xml:space="preserve">Forestry </v>
      </c>
      <c r="D71" s="57">
        <f>Q1Impacts!C72</f>
        <v>6453.9786667763983</v>
      </c>
      <c r="E71" s="57">
        <f>Q1Impacts!D72</f>
        <v>0</v>
      </c>
      <c r="F71" s="57">
        <f>Q1Impacts!E72</f>
        <v>0</v>
      </c>
      <c r="G71" s="57">
        <f>Q1Impacts!F72</f>
        <v>741.06917254284008</v>
      </c>
      <c r="H71" s="57">
        <f t="shared" ref="H71:H102" si="6">SUM(D71:G71)</f>
        <v>7195.0478393192388</v>
      </c>
      <c r="I71" s="58">
        <f ca="1">VLOOKUP($B71,Q4BaseShocks!BaseShockQ4_LR,MATCH(I$4,Q4BaseShocks!BaseShockQ4_CH,0),0)*I$183</f>
        <v>-0.49999999999999989</v>
      </c>
      <c r="J71" s="58">
        <f ca="1">VLOOKUP($B71,Q4BaseShocks!BaseShockQ4_LR,MATCH(J$4,Q4BaseShocks!BaseShockQ4_CH,0),0)*J$183</f>
        <v>0</v>
      </c>
      <c r="K71" s="58">
        <f ca="1">VLOOKUP($B71,Q4BaseShocks!BaseShockQ4_LR,MATCH(K$4,Q4BaseShocks!BaseShockQ4_CH,0),0)*K$183</f>
        <v>-6.4999999999999982</v>
      </c>
      <c r="L71" s="58">
        <f ca="1">VLOOKUP($B71,Q4BaseShocks!BaseShockQ4_LR,MATCH(L$4,Q4BaseShocks!BaseShockQ4_CH,0),0)*L$183</f>
        <v>-3.9999999999999991</v>
      </c>
      <c r="M71" s="58">
        <f ca="1"/>
        <v>-0.87111477625656786</v>
      </c>
      <c r="N71" s="64">
        <f ca="1"/>
        <v>-32.269893333881988</v>
      </c>
      <c r="O71" s="64">
        <f ca="1"/>
        <v>0</v>
      </c>
      <c r="P71" s="64">
        <f ca="1"/>
        <v>0</v>
      </c>
      <c r="Q71" s="64">
        <f ca="1"/>
        <v>-29.6427669017136</v>
      </c>
      <c r="R71" s="60">
        <f t="shared" ca="1" si="5"/>
        <v>-61.912660235595588</v>
      </c>
      <c r="S71" s="61">
        <f ca="1"/>
        <v>-61.912660235595588</v>
      </c>
      <c r="T71" s="228" cm="1">
        <f t="array" aca="1" ref="T71" ca="1">IF(OR(N71:R71+D71:H71&lt;-0.01),1,0)</f>
        <v>0</v>
      </c>
    </row>
    <row r="72" spans="1:20" hidden="1" outlineLevel="1" x14ac:dyDescent="0.2">
      <c r="A72" s="47"/>
      <c r="B72" s="47" t="str">
        <f>'SAM and Preps'!B73</f>
        <v>cfish</v>
      </c>
      <c r="C72" s="47" t="str">
        <f>VLOOKUP(B72,Notes!$A$12:$B$206,2,0)</f>
        <v xml:space="preserve">Fishing </v>
      </c>
      <c r="D72" s="57">
        <f>Q1Impacts!C73</f>
        <v>2493.872809485787</v>
      </c>
      <c r="E72" s="57">
        <f>Q1Impacts!D73</f>
        <v>0</v>
      </c>
      <c r="F72" s="57">
        <f>Q1Impacts!E73</f>
        <v>0</v>
      </c>
      <c r="G72" s="57">
        <f>Q1Impacts!F73</f>
        <v>1992.492107724921</v>
      </c>
      <c r="H72" s="57">
        <f t="shared" si="6"/>
        <v>4486.364917210708</v>
      </c>
      <c r="I72" s="58">
        <f ca="1">VLOOKUP($B72,Q4BaseShocks!BaseShockQ4_LR,MATCH(I$4,Q4BaseShocks!BaseShockQ4_CH,0),0)*I$183</f>
        <v>-0.49999999999999989</v>
      </c>
      <c r="J72" s="58">
        <f ca="1">VLOOKUP($B72,Q4BaseShocks!BaseShockQ4_LR,MATCH(J$4,Q4BaseShocks!BaseShockQ4_CH,0),0)*J$183</f>
        <v>0</v>
      </c>
      <c r="K72" s="58">
        <f ca="1">VLOOKUP($B72,Q4BaseShocks!BaseShockQ4_LR,MATCH(K$4,Q4BaseShocks!BaseShockQ4_CH,0),0)*K$183</f>
        <v>-6.4999999999999982</v>
      </c>
      <c r="L72" s="58">
        <f ca="1">VLOOKUP($B72,Q4BaseShocks!BaseShockQ4_LR,MATCH(L$4,Q4BaseShocks!BaseShockQ4_CH,0),0)*L$183</f>
        <v>-3.9999999999999991</v>
      </c>
      <c r="M72" s="58">
        <f ca="1"/>
        <v>-1.9161326649551764</v>
      </c>
      <c r="N72" s="64">
        <f ca="1"/>
        <v>-12.469364047428932</v>
      </c>
      <c r="O72" s="64">
        <f ca="1"/>
        <v>0</v>
      </c>
      <c r="P72" s="64">
        <f ca="1"/>
        <v>0</v>
      </c>
      <c r="Q72" s="64">
        <f ca="1"/>
        <v>-79.699684308996822</v>
      </c>
      <c r="R72" s="60">
        <f t="shared" ca="1" si="5"/>
        <v>-92.169048356425748</v>
      </c>
      <c r="S72" s="61">
        <f ca="1"/>
        <v>-92.169048356425748</v>
      </c>
      <c r="T72" s="228" cm="1">
        <f t="array" aca="1" ref="T72" ca="1">IF(OR(N72:R72+D72:H72&lt;-0.01),1,0)</f>
        <v>0</v>
      </c>
    </row>
    <row r="73" spans="1:20" hidden="1" outlineLevel="1" x14ac:dyDescent="0.2">
      <c r="A73" s="47"/>
      <c r="B73" s="47" t="str">
        <f>'SAM and Preps'!B74</f>
        <v>ccoal</v>
      </c>
      <c r="C73" s="47" t="str">
        <f>VLOOKUP(B73,Notes!$A$12:$B$206,2,0)</f>
        <v xml:space="preserve">Coal and lignite </v>
      </c>
      <c r="D73" s="57">
        <f>Q1Impacts!C74</f>
        <v>889.60160271780956</v>
      </c>
      <c r="E73" s="57">
        <f>Q1Impacts!D74</f>
        <v>0</v>
      </c>
      <c r="F73" s="57">
        <f>Q1Impacts!E74</f>
        <v>0</v>
      </c>
      <c r="G73" s="57">
        <f>Q1Impacts!F74</f>
        <v>50558.388161126568</v>
      </c>
      <c r="H73" s="57">
        <f t="shared" si="6"/>
        <v>51447.98976384438</v>
      </c>
      <c r="I73" s="58">
        <f ca="1">VLOOKUP($B73,Q4BaseShocks!BaseShockQ4_LR,MATCH(I$4,Q4BaseShocks!BaseShockQ4_CH,0),0)*I$183</f>
        <v>0</v>
      </c>
      <c r="J73" s="58">
        <f ca="1">VLOOKUP($B73,Q4BaseShocks!BaseShockQ4_LR,MATCH(J$4,Q4BaseShocks!BaseShockQ4_CH,0),0)*J$183</f>
        <v>0</v>
      </c>
      <c r="K73" s="58">
        <f ca="1">VLOOKUP($B73,Q4BaseShocks!BaseShockQ4_LR,MATCH(K$4,Q4BaseShocks!BaseShockQ4_CH,0),0)*K$183</f>
        <v>-6.4999999999999982</v>
      </c>
      <c r="L73" s="58">
        <f ca="1">VLOOKUP($B73,Q4BaseShocks!BaseShockQ4_LR,MATCH(L$4,Q4BaseShocks!BaseShockQ4_CH,0),0)*L$183</f>
        <v>-3.9999999999999991</v>
      </c>
      <c r="M73" s="58">
        <f ca="1"/>
        <v>-3.8872790473395318</v>
      </c>
      <c r="N73" s="64">
        <f ca="1"/>
        <v>0</v>
      </c>
      <c r="O73" s="64">
        <f ca="1"/>
        <v>0</v>
      </c>
      <c r="P73" s="64">
        <f ca="1"/>
        <v>0</v>
      </c>
      <c r="Q73" s="64">
        <f ca="1"/>
        <v>-2022.3355264450624</v>
      </c>
      <c r="R73" s="60">
        <f t="shared" ca="1" si="5"/>
        <v>-2022.3355264450624</v>
      </c>
      <c r="S73" s="61">
        <f ca="1"/>
        <v>-2022.3355264450624</v>
      </c>
      <c r="T73" s="228" cm="1">
        <f t="array" aca="1" ref="T73" ca="1">IF(OR(N73:R73+D73:H73&lt;-0.01),1,0)</f>
        <v>0</v>
      </c>
    </row>
    <row r="74" spans="1:20" hidden="1" outlineLevel="1" x14ac:dyDescent="0.2">
      <c r="A74" s="47"/>
      <c r="B74" s="47" t="str">
        <f>'SAM and Preps'!B75</f>
        <v>cmore</v>
      </c>
      <c r="C74" s="47" t="str">
        <f>VLOOKUP(B74,Notes!$A$12:$B$206,2,0)</f>
        <v>Metal ores</v>
      </c>
      <c r="D74" s="57">
        <f>Q1Impacts!C75</f>
        <v>0</v>
      </c>
      <c r="E74" s="57">
        <f>Q1Impacts!D75</f>
        <v>0</v>
      </c>
      <c r="F74" s="57">
        <f>Q1Impacts!E75</f>
        <v>0</v>
      </c>
      <c r="G74" s="57">
        <f>Q1Impacts!F75</f>
        <v>241688.85268383773</v>
      </c>
      <c r="H74" s="57">
        <f t="shared" si="6"/>
        <v>241688.85268383773</v>
      </c>
      <c r="I74" s="58">
        <f ca="1">VLOOKUP($B74,Q4BaseShocks!BaseShockQ4_LR,MATCH(I$4,Q4BaseShocks!BaseShockQ4_CH,0),0)*I$183</f>
        <v>0</v>
      </c>
      <c r="J74" s="58">
        <f ca="1">VLOOKUP($B74,Q4BaseShocks!BaseShockQ4_LR,MATCH(J$4,Q4BaseShocks!BaseShockQ4_CH,0),0)*J$183</f>
        <v>0</v>
      </c>
      <c r="K74" s="58">
        <f ca="1">VLOOKUP($B74,Q4BaseShocks!BaseShockQ4_LR,MATCH(K$4,Q4BaseShocks!BaseShockQ4_CH,0),0)*K$183</f>
        <v>-6.4999999999999982</v>
      </c>
      <c r="L74" s="58">
        <f ca="1">VLOOKUP($B74,Q4BaseShocks!BaseShockQ4_LR,MATCH(L$4,Q4BaseShocks!BaseShockQ4_CH,0),0)*L$183</f>
        <v>-3.9999999999999991</v>
      </c>
      <c r="M74" s="58">
        <f ca="1"/>
        <v>-3.8452917649798501</v>
      </c>
      <c r="N74" s="64">
        <f ca="1"/>
        <v>0</v>
      </c>
      <c r="O74" s="64">
        <f ca="1"/>
        <v>0</v>
      </c>
      <c r="P74" s="64">
        <f ca="1"/>
        <v>0</v>
      </c>
      <c r="Q74" s="64">
        <f ca="1"/>
        <v>-9667.5541073535078</v>
      </c>
      <c r="R74" s="60">
        <f t="shared" ca="1" si="5"/>
        <v>-9667.5541073535078</v>
      </c>
      <c r="S74" s="61">
        <f ca="1"/>
        <v>-9667.5541073535078</v>
      </c>
      <c r="T74" s="228" cm="1">
        <f t="array" aca="1" ref="T74" ca="1">IF(OR(N74:R74+D74:H74&lt;-0.01),1,0)</f>
        <v>0</v>
      </c>
    </row>
    <row r="75" spans="1:20" hidden="1" outlineLevel="1" x14ac:dyDescent="0.2">
      <c r="A75" s="47"/>
      <c r="B75" s="47" t="str">
        <f>'SAM and Preps'!B76</f>
        <v>comin</v>
      </c>
      <c r="C75" s="47" t="str">
        <f>VLOOKUP(B75,Notes!$A$12:$B$206,2,0)</f>
        <v>Other minerals</v>
      </c>
      <c r="D75" s="57">
        <f>Q1Impacts!C76</f>
        <v>1040.9092600287854</v>
      </c>
      <c r="E75" s="57">
        <f>Q1Impacts!D76</f>
        <v>0</v>
      </c>
      <c r="F75" s="57">
        <f>Q1Impacts!E76</f>
        <v>0</v>
      </c>
      <c r="G75" s="57">
        <f>Q1Impacts!F76</f>
        <v>102212.84865781697</v>
      </c>
      <c r="H75" s="57">
        <f t="shared" si="6"/>
        <v>103253.75791784575</v>
      </c>
      <c r="I75" s="58">
        <f ca="1">VLOOKUP($B75,Q4BaseShocks!BaseShockQ4_LR,MATCH(I$4,Q4BaseShocks!BaseShockQ4_CH,0),0)*I$183</f>
        <v>0</v>
      </c>
      <c r="J75" s="58">
        <f ca="1">VLOOKUP($B75,Q4BaseShocks!BaseShockQ4_LR,MATCH(J$4,Q4BaseShocks!BaseShockQ4_CH,0),0)*J$183</f>
        <v>0</v>
      </c>
      <c r="K75" s="58">
        <f ca="1">VLOOKUP($B75,Q4BaseShocks!BaseShockQ4_LR,MATCH(K$4,Q4BaseShocks!BaseShockQ4_CH,0),0)*K$183</f>
        <v>-6.4999999999999982</v>
      </c>
      <c r="L75" s="58">
        <f ca="1">VLOOKUP($B75,Q4BaseShocks!BaseShockQ4_LR,MATCH(L$4,Q4BaseShocks!BaseShockQ4_CH,0),0)*L$183</f>
        <v>-3.9999999999999991</v>
      </c>
      <c r="M75" s="58">
        <f ca="1"/>
        <v>-3.9304632532974821</v>
      </c>
      <c r="N75" s="64">
        <f ca="1"/>
        <v>0</v>
      </c>
      <c r="O75" s="64">
        <f ca="1"/>
        <v>0</v>
      </c>
      <c r="P75" s="64">
        <f ca="1"/>
        <v>0</v>
      </c>
      <c r="Q75" s="64">
        <f ca="1"/>
        <v>-4088.5139463126779</v>
      </c>
      <c r="R75" s="60">
        <f t="shared" ca="1" si="5"/>
        <v>-4088.5139463126779</v>
      </c>
      <c r="S75" s="61">
        <f ca="1"/>
        <v>-4088.5139463126779</v>
      </c>
      <c r="T75" s="228" cm="1">
        <f t="array" aca="1" ref="T75" ca="1">IF(OR(N75:R75+D75:H75&lt;-0.01),1,0)</f>
        <v>0</v>
      </c>
    </row>
    <row r="76" spans="1:20" hidden="1" outlineLevel="1" x14ac:dyDescent="0.2">
      <c r="A76" s="47"/>
      <c r="B76" s="47" t="str">
        <f>'SAM and Preps'!B77</f>
        <v>celcg</v>
      </c>
      <c r="C76" s="47" t="str">
        <f>VLOOKUP(B76,Notes!$A$12:$B$206,2,0)</f>
        <v>Electricity and gas</v>
      </c>
      <c r="D76" s="57">
        <f>Q1Impacts!C77</f>
        <v>992.68745236748862</v>
      </c>
      <c r="E76" s="57">
        <f>Q1Impacts!D77</f>
        <v>0</v>
      </c>
      <c r="F76" s="57">
        <f>Q1Impacts!E77</f>
        <v>0</v>
      </c>
      <c r="G76" s="57">
        <f>Q1Impacts!F77</f>
        <v>3600.6518393899846</v>
      </c>
      <c r="H76" s="57">
        <f t="shared" si="6"/>
        <v>4593.3392917574729</v>
      </c>
      <c r="I76" s="58">
        <f ca="1">VLOOKUP($B76,Q4BaseShocks!BaseShockQ4_LR,MATCH(I$4,Q4BaseShocks!BaseShockQ4_CH,0),0)*I$183</f>
        <v>0</v>
      </c>
      <c r="J76" s="58">
        <f ca="1">VLOOKUP($B76,Q4BaseShocks!BaseShockQ4_LR,MATCH(J$4,Q4BaseShocks!BaseShockQ4_CH,0),0)*J$183</f>
        <v>0</v>
      </c>
      <c r="K76" s="58">
        <f ca="1">VLOOKUP($B76,Q4BaseShocks!BaseShockQ4_LR,MATCH(K$4,Q4BaseShocks!BaseShockQ4_CH,0),0)*K$183</f>
        <v>-6.4999999999999982</v>
      </c>
      <c r="L76" s="58">
        <f ca="1">VLOOKUP($B76,Q4BaseShocks!BaseShockQ4_LR,MATCH(L$4,Q4BaseShocks!BaseShockQ4_CH,0),0)*L$183</f>
        <v>-3.9999999999999991</v>
      </c>
      <c r="M76" s="58">
        <f ca="1"/>
        <v>-3.2350231908464755</v>
      </c>
      <c r="N76" s="64">
        <f ca="1"/>
        <v>0</v>
      </c>
      <c r="O76" s="64">
        <f ca="1"/>
        <v>0</v>
      </c>
      <c r="P76" s="64">
        <f ca="1"/>
        <v>0</v>
      </c>
      <c r="Q76" s="64">
        <f ca="1"/>
        <v>-144.02607357559936</v>
      </c>
      <c r="R76" s="60">
        <f t="shared" ca="1" si="5"/>
        <v>-144.02607357559936</v>
      </c>
      <c r="S76" s="61">
        <f ca="1"/>
        <v>-144.02607357559936</v>
      </c>
      <c r="T76" s="228" cm="1">
        <f t="array" aca="1" ref="T76" ca="1">IF(OR(N76:R76+D76:H76&lt;-0.01),1,0)</f>
        <v>0</v>
      </c>
    </row>
    <row r="77" spans="1:20" hidden="1" outlineLevel="1" x14ac:dyDescent="0.2">
      <c r="A77" s="47"/>
      <c r="B77" s="47" t="str">
        <f>'SAM and Preps'!B78</f>
        <v>cwatr</v>
      </c>
      <c r="C77" s="47" t="str">
        <f>VLOOKUP(B77,Notes!$A$12:$B$206,2,0)</f>
        <v>Natural water</v>
      </c>
      <c r="D77" s="57">
        <f>Q1Impacts!C78</f>
        <v>0</v>
      </c>
      <c r="E77" s="57">
        <f>Q1Impacts!D78</f>
        <v>0</v>
      </c>
      <c r="F77" s="57">
        <f>Q1Impacts!E78</f>
        <v>0</v>
      </c>
      <c r="G77" s="57">
        <f>Q1Impacts!F78</f>
        <v>4.9999989163265868</v>
      </c>
      <c r="H77" s="57">
        <f t="shared" si="6"/>
        <v>4.9999989163265868</v>
      </c>
      <c r="I77" s="58">
        <f ca="1">VLOOKUP($B77,Q4BaseShocks!BaseShockQ4_LR,MATCH(I$4,Q4BaseShocks!BaseShockQ4_CH,0),0)*I$183</f>
        <v>0</v>
      </c>
      <c r="J77" s="58">
        <f ca="1">VLOOKUP($B77,Q4BaseShocks!BaseShockQ4_LR,MATCH(J$4,Q4BaseShocks!BaseShockQ4_CH,0),0)*J$183</f>
        <v>0</v>
      </c>
      <c r="K77" s="58">
        <f ca="1">VLOOKUP($B77,Q4BaseShocks!BaseShockQ4_LR,MATCH(K$4,Q4BaseShocks!BaseShockQ4_CH,0),0)*K$183</f>
        <v>-6.4999999999999982</v>
      </c>
      <c r="L77" s="58">
        <f ca="1">VLOOKUP($B77,Q4BaseShocks!BaseShockQ4_LR,MATCH(L$4,Q4BaseShocks!BaseShockQ4_CH,0),0)*L$183</f>
        <v>-3.9999999999999991</v>
      </c>
      <c r="M77" s="58">
        <f ca="1"/>
        <v>-2.7413690972335876</v>
      </c>
      <c r="N77" s="64">
        <f ca="1"/>
        <v>0</v>
      </c>
      <c r="O77" s="64">
        <f ca="1"/>
        <v>0</v>
      </c>
      <c r="P77" s="64">
        <f ca="1"/>
        <v>0</v>
      </c>
      <c r="Q77" s="64">
        <f ca="1"/>
        <v>-0.19999995665306344</v>
      </c>
      <c r="R77" s="60">
        <f t="shared" ca="1" si="5"/>
        <v>-0.19999995665306344</v>
      </c>
      <c r="S77" s="61">
        <f ca="1"/>
        <v>-0.19999995665306344</v>
      </c>
      <c r="T77" s="228" cm="1">
        <f t="array" aca="1" ref="T77" ca="1">IF(OR(N77:R77+D77:H77&lt;-0.01),1,0)</f>
        <v>0</v>
      </c>
    </row>
    <row r="78" spans="1:20" hidden="1" outlineLevel="1" x14ac:dyDescent="0.2">
      <c r="A78" s="47"/>
      <c r="B78" s="47" t="str">
        <f>'SAM and Preps'!B79</f>
        <v>cmeat</v>
      </c>
      <c r="C78" s="47" t="str">
        <f>VLOOKUP(B78,Notes!$A$12:$B$206,2,0)</f>
        <v xml:space="preserve">Meat </v>
      </c>
      <c r="D78" s="57">
        <f>Q1Impacts!C79</f>
        <v>67158.349903375158</v>
      </c>
      <c r="E78" s="57">
        <f>Q1Impacts!D79</f>
        <v>0</v>
      </c>
      <c r="F78" s="57">
        <f>Q1Impacts!E79</f>
        <v>0</v>
      </c>
      <c r="G78" s="57">
        <f>Q1Impacts!F79</f>
        <v>4592.3380965031647</v>
      </c>
      <c r="H78" s="57">
        <f t="shared" si="6"/>
        <v>71750.687999878326</v>
      </c>
      <c r="I78" s="58">
        <f ca="1">VLOOKUP($B78,Q4BaseShocks!BaseShockQ4_LR,MATCH(I$4,Q4BaseShocks!BaseShockQ4_CH,0),0)*I$183</f>
        <v>-3.9999999999999996</v>
      </c>
      <c r="J78" s="58">
        <f ca="1">VLOOKUP($B78,Q4BaseShocks!BaseShockQ4_LR,MATCH(J$4,Q4BaseShocks!BaseShockQ4_CH,0),0)*J$183</f>
        <v>0</v>
      </c>
      <c r="K78" s="58">
        <f ca="1">VLOOKUP($B78,Q4BaseShocks!BaseShockQ4_LR,MATCH(K$4,Q4BaseShocks!BaseShockQ4_CH,0),0)*K$183</f>
        <v>-6.4999999999999982</v>
      </c>
      <c r="L78" s="58">
        <f ca="1">VLOOKUP($B78,Q4BaseShocks!BaseShockQ4_LR,MATCH(L$4,Q4BaseShocks!BaseShockQ4_CH,0),0)*L$183</f>
        <v>-4.9999999999999991</v>
      </c>
      <c r="M78" s="58">
        <f ca="1"/>
        <v>-4.0696959208963142</v>
      </c>
      <c r="N78" s="64">
        <f ca="1"/>
        <v>-2686.3339961350057</v>
      </c>
      <c r="O78" s="64">
        <f ca="1"/>
        <v>0</v>
      </c>
      <c r="P78" s="64">
        <f ca="1"/>
        <v>0</v>
      </c>
      <c r="Q78" s="64">
        <f ca="1"/>
        <v>-229.61690482515817</v>
      </c>
      <c r="R78" s="60">
        <f t="shared" ca="1" si="5"/>
        <v>-2915.9509009601638</v>
      </c>
      <c r="S78" s="61">
        <f ca="1"/>
        <v>-2915.9509009601638</v>
      </c>
      <c r="T78" s="228" cm="1">
        <f t="array" aca="1" ref="T78" ca="1">IF(OR(N78:R78+D78:H78&lt;-0.01),1,0)</f>
        <v>0</v>
      </c>
    </row>
    <row r="79" spans="1:20" hidden="1" outlineLevel="1" x14ac:dyDescent="0.2">
      <c r="A79" s="47"/>
      <c r="B79" s="47" t="str">
        <f>'SAM and Preps'!B80</f>
        <v>cpfis</v>
      </c>
      <c r="C79" s="47" t="str">
        <f>VLOOKUP(B79,Notes!$A$12:$B$206,2,0)</f>
        <v xml:space="preserve">Fish </v>
      </c>
      <c r="D79" s="57">
        <f>Q1Impacts!C80</f>
        <v>9797.9073113012801</v>
      </c>
      <c r="E79" s="57">
        <f>Q1Impacts!D80</f>
        <v>0</v>
      </c>
      <c r="F79" s="57">
        <f>Q1Impacts!E80</f>
        <v>0</v>
      </c>
      <c r="G79" s="57">
        <f>Q1Impacts!F80</f>
        <v>6061.6883614830922</v>
      </c>
      <c r="H79" s="57">
        <f t="shared" si="6"/>
        <v>15859.595672784373</v>
      </c>
      <c r="I79" s="58">
        <f ca="1">VLOOKUP($B79,Q4BaseShocks!BaseShockQ4_LR,MATCH(I$4,Q4BaseShocks!BaseShockQ4_CH,0),0)*I$183</f>
        <v>-3.9999999999999996</v>
      </c>
      <c r="J79" s="58">
        <f ca="1">VLOOKUP($B79,Q4BaseShocks!BaseShockQ4_LR,MATCH(J$4,Q4BaseShocks!BaseShockQ4_CH,0),0)*J$183</f>
        <v>0</v>
      </c>
      <c r="K79" s="58">
        <f ca="1">VLOOKUP($B79,Q4BaseShocks!BaseShockQ4_LR,MATCH(K$4,Q4BaseShocks!BaseShockQ4_CH,0),0)*K$183</f>
        <v>-6.4999999999999982</v>
      </c>
      <c r="L79" s="58">
        <f ca="1">VLOOKUP($B79,Q4BaseShocks!BaseShockQ4_LR,MATCH(L$4,Q4BaseShocks!BaseShockQ4_CH,0),0)*L$183</f>
        <v>-4.9999999999999991</v>
      </c>
      <c r="M79" s="58">
        <f ca="1"/>
        <v>-3.8522757222624504</v>
      </c>
      <c r="N79" s="64">
        <f ca="1"/>
        <v>-391.91629245205115</v>
      </c>
      <c r="O79" s="64">
        <f ca="1"/>
        <v>0</v>
      </c>
      <c r="P79" s="64">
        <f ca="1"/>
        <v>0</v>
      </c>
      <c r="Q79" s="64">
        <f ca="1"/>
        <v>-303.08441807415454</v>
      </c>
      <c r="R79" s="60">
        <f t="shared" ca="1" si="5"/>
        <v>-695.00071052620569</v>
      </c>
      <c r="S79" s="61">
        <f ca="1"/>
        <v>-695.00071052620569</v>
      </c>
      <c r="T79" s="228" cm="1">
        <f t="array" aca="1" ref="T79" ca="1">IF(OR(N79:R79+D79:H79&lt;-0.01),1,0)</f>
        <v>0</v>
      </c>
    </row>
    <row r="80" spans="1:20" hidden="1" outlineLevel="1" x14ac:dyDescent="0.2">
      <c r="A80" s="47"/>
      <c r="B80" s="47" t="str">
        <f>'SAM and Preps'!B81</f>
        <v>cvege</v>
      </c>
      <c r="C80" s="47" t="str">
        <f>VLOOKUP(B80,Notes!$A$12:$B$206,2,0)</f>
        <v xml:space="preserve">Vegetables </v>
      </c>
      <c r="D80" s="57">
        <f>Q1Impacts!C81</f>
        <v>10742.847287342298</v>
      </c>
      <c r="E80" s="57">
        <f>Q1Impacts!D81</f>
        <v>0</v>
      </c>
      <c r="F80" s="57">
        <f>Q1Impacts!E81</f>
        <v>0</v>
      </c>
      <c r="G80" s="57">
        <f>Q1Impacts!F81</f>
        <v>1564.3106483925512</v>
      </c>
      <c r="H80" s="57">
        <f t="shared" si="6"/>
        <v>12307.157935734849</v>
      </c>
      <c r="I80" s="58">
        <f ca="1">VLOOKUP($B80,Q4BaseShocks!BaseShockQ4_LR,MATCH(I$4,Q4BaseShocks!BaseShockQ4_CH,0),0)*I$183</f>
        <v>-3.9999999999999996</v>
      </c>
      <c r="J80" s="58">
        <f ca="1">VLOOKUP($B80,Q4BaseShocks!BaseShockQ4_LR,MATCH(J$4,Q4BaseShocks!BaseShockQ4_CH,0),0)*J$183</f>
        <v>0</v>
      </c>
      <c r="K80" s="58">
        <f ca="1">VLOOKUP($B80,Q4BaseShocks!BaseShockQ4_LR,MATCH(K$4,Q4BaseShocks!BaseShockQ4_CH,0),0)*K$183</f>
        <v>-6.4999999999999982</v>
      </c>
      <c r="L80" s="58">
        <f ca="1">VLOOKUP($B80,Q4BaseShocks!BaseShockQ4_LR,MATCH(L$4,Q4BaseShocks!BaseShockQ4_CH,0),0)*L$183</f>
        <v>-4.9999999999999991</v>
      </c>
      <c r="M80" s="58">
        <f ca="1"/>
        <v>-4.0748831927582261</v>
      </c>
      <c r="N80" s="64">
        <f ca="1"/>
        <v>-429.71389149369185</v>
      </c>
      <c r="O80" s="64">
        <f ca="1"/>
        <v>0</v>
      </c>
      <c r="P80" s="64">
        <f ca="1"/>
        <v>0</v>
      </c>
      <c r="Q80" s="64">
        <f ca="1"/>
        <v>-78.21553241962755</v>
      </c>
      <c r="R80" s="60">
        <f t="shared" ca="1" si="5"/>
        <v>-507.9294239133194</v>
      </c>
      <c r="S80" s="61">
        <f ca="1"/>
        <v>-507.9294239133194</v>
      </c>
      <c r="T80" s="228" cm="1">
        <f t="array" aca="1" ref="T80" ca="1">IF(OR(N80:R80+D80:H80&lt;-0.01),1,0)</f>
        <v>0</v>
      </c>
    </row>
    <row r="81" spans="1:20" hidden="1" outlineLevel="1" x14ac:dyDescent="0.2">
      <c r="A81" s="47"/>
      <c r="B81" s="47" t="str">
        <f>'SAM and Preps'!B82</f>
        <v>cfrui</v>
      </c>
      <c r="C81" s="47" t="str">
        <f>VLOOKUP(B81,Notes!$A$12:$B$206,2,0)</f>
        <v>Fruit and nuts</v>
      </c>
      <c r="D81" s="57">
        <f>Q1Impacts!C82</f>
        <v>11519.451488154866</v>
      </c>
      <c r="E81" s="57">
        <f>Q1Impacts!D82</f>
        <v>0</v>
      </c>
      <c r="F81" s="57">
        <f>Q1Impacts!E82</f>
        <v>0</v>
      </c>
      <c r="G81" s="57">
        <f>Q1Impacts!F82</f>
        <v>6696.8579245706733</v>
      </c>
      <c r="H81" s="57">
        <f t="shared" si="6"/>
        <v>18216.309412725539</v>
      </c>
      <c r="I81" s="58">
        <f ca="1">VLOOKUP($B81,Q4BaseShocks!BaseShockQ4_LR,MATCH(I$4,Q4BaseShocks!BaseShockQ4_CH,0),0)*I$183</f>
        <v>-3.9999999999999996</v>
      </c>
      <c r="J81" s="58">
        <f ca="1">VLOOKUP($B81,Q4BaseShocks!BaseShockQ4_LR,MATCH(J$4,Q4BaseShocks!BaseShockQ4_CH,0),0)*J$183</f>
        <v>0</v>
      </c>
      <c r="K81" s="58">
        <f ca="1">VLOOKUP($B81,Q4BaseShocks!BaseShockQ4_LR,MATCH(K$4,Q4BaseShocks!BaseShockQ4_CH,0),0)*K$183</f>
        <v>-6.4999999999999982</v>
      </c>
      <c r="L81" s="58">
        <f ca="1">VLOOKUP($B81,Q4BaseShocks!BaseShockQ4_LR,MATCH(L$4,Q4BaseShocks!BaseShockQ4_CH,0),0)*L$183</f>
        <v>-4.9999999999999991</v>
      </c>
      <c r="M81" s="58">
        <f ca="1"/>
        <v>-4.1241941414647583</v>
      </c>
      <c r="N81" s="64">
        <f ca="1"/>
        <v>-460.77805952619457</v>
      </c>
      <c r="O81" s="64">
        <f ca="1"/>
        <v>0</v>
      </c>
      <c r="P81" s="64">
        <f ca="1"/>
        <v>0</v>
      </c>
      <c r="Q81" s="64">
        <f ca="1"/>
        <v>-334.84289622853356</v>
      </c>
      <c r="R81" s="60">
        <f t="shared" ca="1" si="5"/>
        <v>-795.62095575472813</v>
      </c>
      <c r="S81" s="61">
        <f ca="1"/>
        <v>-795.62095575472813</v>
      </c>
      <c r="T81" s="228" cm="1">
        <f t="array" aca="1" ref="T81" ca="1">IF(OR(N81:R81+D81:H81&lt;-0.01),1,0)</f>
        <v>0</v>
      </c>
    </row>
    <row r="82" spans="1:20" hidden="1" outlineLevel="1" x14ac:dyDescent="0.2">
      <c r="A82" s="47"/>
      <c r="B82" s="47" t="str">
        <f>'SAM and Preps'!B83</f>
        <v>cfats</v>
      </c>
      <c r="C82" s="47" t="str">
        <f>VLOOKUP(B82,Notes!$A$12:$B$206,2,0)</f>
        <v>Oils and fats</v>
      </c>
      <c r="D82" s="57">
        <f>Q1Impacts!C83</f>
        <v>17619.083240406177</v>
      </c>
      <c r="E82" s="57">
        <f>Q1Impacts!D83</f>
        <v>0</v>
      </c>
      <c r="F82" s="57">
        <f>Q1Impacts!E83</f>
        <v>0</v>
      </c>
      <c r="G82" s="57">
        <f>Q1Impacts!F83</f>
        <v>4393.0195030996656</v>
      </c>
      <c r="H82" s="57">
        <f t="shared" si="6"/>
        <v>22012.102743505842</v>
      </c>
      <c r="I82" s="58">
        <f ca="1">VLOOKUP($B82,Q4BaseShocks!BaseShockQ4_LR,MATCH(I$4,Q4BaseShocks!BaseShockQ4_CH,0),0)*I$183</f>
        <v>-3.9999999999999996</v>
      </c>
      <c r="J82" s="58">
        <f ca="1">VLOOKUP($B82,Q4BaseShocks!BaseShockQ4_LR,MATCH(J$4,Q4BaseShocks!BaseShockQ4_CH,0),0)*J$183</f>
        <v>0</v>
      </c>
      <c r="K82" s="58">
        <f ca="1">VLOOKUP($B82,Q4BaseShocks!BaseShockQ4_LR,MATCH(K$4,Q4BaseShocks!BaseShockQ4_CH,0),0)*K$183</f>
        <v>-6.4999999999999982</v>
      </c>
      <c r="L82" s="58">
        <f ca="1">VLOOKUP($B82,Q4BaseShocks!BaseShockQ4_LR,MATCH(L$4,Q4BaseShocks!BaseShockQ4_CH,0),0)*L$183</f>
        <v>-4.9999999999999991</v>
      </c>
      <c r="M82" s="58">
        <f ca="1"/>
        <v>-4.2228511831539892</v>
      </c>
      <c r="N82" s="64">
        <f ca="1"/>
        <v>-704.76332961624701</v>
      </c>
      <c r="O82" s="64">
        <f ca="1"/>
        <v>0</v>
      </c>
      <c r="P82" s="64">
        <f ca="1"/>
        <v>0</v>
      </c>
      <c r="Q82" s="64">
        <f ca="1"/>
        <v>-219.65097515498323</v>
      </c>
      <c r="R82" s="60">
        <f t="shared" ca="1" si="5"/>
        <v>-924.41430477123026</v>
      </c>
      <c r="S82" s="61">
        <f ca="1"/>
        <v>-924.41430477123026</v>
      </c>
      <c r="T82" s="228" cm="1">
        <f t="array" aca="1" ref="T82" ca="1">IF(OR(N82:R82+D82:H82&lt;-0.01),1,0)</f>
        <v>0</v>
      </c>
    </row>
    <row r="83" spans="1:20" hidden="1" outlineLevel="1" x14ac:dyDescent="0.2">
      <c r="A83" s="47"/>
      <c r="B83" s="47" t="str">
        <f>'SAM and Preps'!B84</f>
        <v>cdair</v>
      </c>
      <c r="C83" s="47" t="str">
        <f>VLOOKUP(B83,Notes!$A$12:$B$206,2,0)</f>
        <v>Dairy products</v>
      </c>
      <c r="D83" s="57">
        <f>Q1Impacts!C84</f>
        <v>35507.026082036471</v>
      </c>
      <c r="E83" s="57">
        <f>Q1Impacts!D84</f>
        <v>0</v>
      </c>
      <c r="F83" s="57">
        <f>Q1Impacts!E84</f>
        <v>0</v>
      </c>
      <c r="G83" s="57">
        <f>Q1Impacts!F84</f>
        <v>4564.1548438086484</v>
      </c>
      <c r="H83" s="57">
        <f t="shared" si="6"/>
        <v>40071.180925845118</v>
      </c>
      <c r="I83" s="58">
        <f ca="1">VLOOKUP($B83,Q4BaseShocks!BaseShockQ4_LR,MATCH(I$4,Q4BaseShocks!BaseShockQ4_CH,0),0)*I$183</f>
        <v>-3.9999999999999996</v>
      </c>
      <c r="J83" s="58">
        <f ca="1">VLOOKUP($B83,Q4BaseShocks!BaseShockQ4_LR,MATCH(J$4,Q4BaseShocks!BaseShockQ4_CH,0),0)*J$183</f>
        <v>0</v>
      </c>
      <c r="K83" s="58">
        <f ca="1">VLOOKUP($B83,Q4BaseShocks!BaseShockQ4_LR,MATCH(K$4,Q4BaseShocks!BaseShockQ4_CH,0),0)*K$183</f>
        <v>-6.4999999999999982</v>
      </c>
      <c r="L83" s="58">
        <f ca="1">VLOOKUP($B83,Q4BaseShocks!BaseShockQ4_LR,MATCH(L$4,Q4BaseShocks!BaseShockQ4_CH,0),0)*L$183</f>
        <v>-4.9999999999999991</v>
      </c>
      <c r="M83" s="58">
        <f ca="1"/>
        <v>-3.6695948449885099</v>
      </c>
      <c r="N83" s="64">
        <f ca="1"/>
        <v>-1420.2810432814586</v>
      </c>
      <c r="O83" s="64">
        <f ca="1"/>
        <v>0</v>
      </c>
      <c r="P83" s="64">
        <f ca="1"/>
        <v>0</v>
      </c>
      <c r="Q83" s="64">
        <f ca="1"/>
        <v>-228.20774219043236</v>
      </c>
      <c r="R83" s="60">
        <f t="shared" ca="1" si="5"/>
        <v>-1648.4887854718909</v>
      </c>
      <c r="S83" s="61">
        <f ca="1"/>
        <v>-1648.4887854718909</v>
      </c>
      <c r="T83" s="228" cm="1">
        <f t="array" aca="1" ref="T83" ca="1">IF(OR(N83:R83+D83:H83&lt;-0.01),1,0)</f>
        <v>0</v>
      </c>
    </row>
    <row r="84" spans="1:20" hidden="1" outlineLevel="1" x14ac:dyDescent="0.2">
      <c r="A84" s="47"/>
      <c r="B84" s="47" t="str">
        <f>'SAM and Preps'!B85</f>
        <v>cgrai</v>
      </c>
      <c r="C84" s="47" t="str">
        <f>VLOOKUP(B84,Notes!$A$12:$B$206,2,0)</f>
        <v>Grain mill products</v>
      </c>
      <c r="D84" s="57">
        <f>Q1Impacts!C85</f>
        <v>35892.385024030867</v>
      </c>
      <c r="E84" s="57">
        <f>Q1Impacts!D85</f>
        <v>0</v>
      </c>
      <c r="F84" s="57">
        <f>Q1Impacts!E85</f>
        <v>0</v>
      </c>
      <c r="G84" s="57">
        <f>Q1Impacts!F85</f>
        <v>3116.117834741789</v>
      </c>
      <c r="H84" s="57">
        <f t="shared" si="6"/>
        <v>39008.502858772656</v>
      </c>
      <c r="I84" s="58">
        <f ca="1">VLOOKUP($B84,Q4BaseShocks!BaseShockQ4_LR,MATCH(I$4,Q4BaseShocks!BaseShockQ4_CH,0),0)*I$183</f>
        <v>-3.9999999999999996</v>
      </c>
      <c r="J84" s="58">
        <f ca="1">VLOOKUP($B84,Q4BaseShocks!BaseShockQ4_LR,MATCH(J$4,Q4BaseShocks!BaseShockQ4_CH,0),0)*J$183</f>
        <v>0</v>
      </c>
      <c r="K84" s="58">
        <f ca="1">VLOOKUP($B84,Q4BaseShocks!BaseShockQ4_LR,MATCH(K$4,Q4BaseShocks!BaseShockQ4_CH,0),0)*K$183</f>
        <v>-6.4999999999999982</v>
      </c>
      <c r="L84" s="58">
        <f ca="1">VLOOKUP($B84,Q4BaseShocks!BaseShockQ4_LR,MATCH(L$4,Q4BaseShocks!BaseShockQ4_CH,0),0)*L$183</f>
        <v>-4.9999999999999991</v>
      </c>
      <c r="M84" s="58">
        <f ca="1"/>
        <v>-3.8982950716547644</v>
      </c>
      <c r="N84" s="64">
        <f ca="1"/>
        <v>-1435.6954009612346</v>
      </c>
      <c r="O84" s="64">
        <f ca="1"/>
        <v>0</v>
      </c>
      <c r="P84" s="64">
        <f ca="1"/>
        <v>0</v>
      </c>
      <c r="Q84" s="64">
        <f ca="1"/>
        <v>-155.80589173708941</v>
      </c>
      <c r="R84" s="60">
        <f t="shared" ca="1" si="5"/>
        <v>-1591.5012926983241</v>
      </c>
      <c r="S84" s="61">
        <f ca="1"/>
        <v>-1591.5012926983241</v>
      </c>
      <c r="T84" s="228" cm="1">
        <f t="array" aca="1" ref="T84" ca="1">IF(OR(N84:R84+D84:H84&lt;-0.01),1,0)</f>
        <v>0</v>
      </c>
    </row>
    <row r="85" spans="1:20" hidden="1" outlineLevel="1" x14ac:dyDescent="0.2">
      <c r="A85" s="47"/>
      <c r="B85" s="47" t="str">
        <f>'SAM and Preps'!B86</f>
        <v>cstar</v>
      </c>
      <c r="C85" s="47" t="str">
        <f>VLOOKUP(B85,Notes!$A$12:$B$206,2,0)</f>
        <v>Starches products</v>
      </c>
      <c r="D85" s="57">
        <f>Q1Impacts!C86</f>
        <v>16600.020109048877</v>
      </c>
      <c r="E85" s="57">
        <f>Q1Impacts!D86</f>
        <v>0</v>
      </c>
      <c r="F85" s="57">
        <f>Q1Impacts!E86</f>
        <v>0</v>
      </c>
      <c r="G85" s="57">
        <f>Q1Impacts!F86</f>
        <v>2048.9693964265862</v>
      </c>
      <c r="H85" s="57">
        <f t="shared" si="6"/>
        <v>18648.989505475463</v>
      </c>
      <c r="I85" s="58">
        <f ca="1">VLOOKUP($B85,Q4BaseShocks!BaseShockQ4_LR,MATCH(I$4,Q4BaseShocks!BaseShockQ4_CH,0),0)*I$183</f>
        <v>-3.9999999999999996</v>
      </c>
      <c r="J85" s="58">
        <f ca="1">VLOOKUP($B85,Q4BaseShocks!BaseShockQ4_LR,MATCH(J$4,Q4BaseShocks!BaseShockQ4_CH,0),0)*J$183</f>
        <v>0</v>
      </c>
      <c r="K85" s="58">
        <f ca="1">VLOOKUP($B85,Q4BaseShocks!BaseShockQ4_LR,MATCH(K$4,Q4BaseShocks!BaseShockQ4_CH,0),0)*K$183</f>
        <v>-6.4999999999999982</v>
      </c>
      <c r="L85" s="58">
        <f ca="1">VLOOKUP($B85,Q4BaseShocks!BaseShockQ4_LR,MATCH(L$4,Q4BaseShocks!BaseShockQ4_CH,0),0)*L$183</f>
        <v>-4.9999999999999991</v>
      </c>
      <c r="M85" s="58">
        <f ca="1"/>
        <v>-4.0651221400466264</v>
      </c>
      <c r="N85" s="64">
        <f ca="1"/>
        <v>-664.00080436195503</v>
      </c>
      <c r="O85" s="64">
        <f ca="1"/>
        <v>0</v>
      </c>
      <c r="P85" s="64">
        <f ca="1"/>
        <v>0</v>
      </c>
      <c r="Q85" s="64">
        <f ca="1"/>
        <v>-102.44846982132928</v>
      </c>
      <c r="R85" s="60">
        <f t="shared" ca="1" si="5"/>
        <v>-766.44927418328427</v>
      </c>
      <c r="S85" s="61">
        <f ca="1"/>
        <v>-766.44927418328427</v>
      </c>
      <c r="T85" s="228" cm="1">
        <f t="array" aca="1" ref="T85" ca="1">IF(OR(N85:R85+D85:H85&lt;-0.01),1,0)</f>
        <v>0</v>
      </c>
    </row>
    <row r="86" spans="1:20" hidden="1" outlineLevel="1" x14ac:dyDescent="0.2">
      <c r="A86" s="47"/>
      <c r="B86" s="47" t="str">
        <f>'SAM and Preps'!B87</f>
        <v>cafee</v>
      </c>
      <c r="C86" s="47" t="str">
        <f>VLOOKUP(B86,Notes!$A$12:$B$206,2,0)</f>
        <v xml:space="preserve">Animal feeding </v>
      </c>
      <c r="D86" s="57">
        <f>Q1Impacts!C87</f>
        <v>12549.138003779037</v>
      </c>
      <c r="E86" s="57">
        <f>Q1Impacts!D87</f>
        <v>0</v>
      </c>
      <c r="F86" s="57">
        <f>Q1Impacts!E87</f>
        <v>0</v>
      </c>
      <c r="G86" s="57">
        <f>Q1Impacts!F87</f>
        <v>1855.2129322737019</v>
      </c>
      <c r="H86" s="57">
        <f t="shared" si="6"/>
        <v>14404.350936052739</v>
      </c>
      <c r="I86" s="58">
        <f ca="1">VLOOKUP($B86,Q4BaseShocks!BaseShockQ4_LR,MATCH(I$4,Q4BaseShocks!BaseShockQ4_CH,0),0)*I$183</f>
        <v>-3.9999999999999996</v>
      </c>
      <c r="J86" s="58">
        <f ca="1">VLOOKUP($B86,Q4BaseShocks!BaseShockQ4_LR,MATCH(J$4,Q4BaseShocks!BaseShockQ4_CH,0),0)*J$183</f>
        <v>0</v>
      </c>
      <c r="K86" s="58">
        <f ca="1">VLOOKUP($B86,Q4BaseShocks!BaseShockQ4_LR,MATCH(K$4,Q4BaseShocks!BaseShockQ4_CH,0),0)*K$183</f>
        <v>-6.4999999999999982</v>
      </c>
      <c r="L86" s="58">
        <f ca="1">VLOOKUP($B86,Q4BaseShocks!BaseShockQ4_LR,MATCH(L$4,Q4BaseShocks!BaseShockQ4_CH,0),0)*L$183</f>
        <v>-4.9999999999999991</v>
      </c>
      <c r="M86" s="58">
        <f ca="1"/>
        <v>-3.8027507627186035</v>
      </c>
      <c r="N86" s="64">
        <f ca="1"/>
        <v>-501.9655201511614</v>
      </c>
      <c r="O86" s="64">
        <f ca="1"/>
        <v>0</v>
      </c>
      <c r="P86" s="64">
        <f ca="1"/>
        <v>0</v>
      </c>
      <c r="Q86" s="64">
        <f ca="1"/>
        <v>-92.760646613685068</v>
      </c>
      <c r="R86" s="60">
        <f t="shared" ca="1" si="5"/>
        <v>-594.72616676484643</v>
      </c>
      <c r="S86" s="61">
        <f ca="1"/>
        <v>-594.72616676484643</v>
      </c>
      <c r="T86" s="228" cm="1">
        <f t="array" aca="1" ref="T86" ca="1">IF(OR(N86:R86+D86:H86&lt;-0.01),1,0)</f>
        <v>0</v>
      </c>
    </row>
    <row r="87" spans="1:20" hidden="1" outlineLevel="1" x14ac:dyDescent="0.2">
      <c r="A87" s="47"/>
      <c r="B87" s="47" t="str">
        <f>'SAM and Preps'!B88</f>
        <v>cbake</v>
      </c>
      <c r="C87" s="47" t="str">
        <f>VLOOKUP(B87,Notes!$A$12:$B$206,2,0)</f>
        <v>Bakery products</v>
      </c>
      <c r="D87" s="57">
        <f>Q1Impacts!C88</f>
        <v>74691.435258881189</v>
      </c>
      <c r="E87" s="57">
        <f>Q1Impacts!D88</f>
        <v>0</v>
      </c>
      <c r="F87" s="57">
        <f>Q1Impacts!E88</f>
        <v>0</v>
      </c>
      <c r="G87" s="57">
        <f>Q1Impacts!F88</f>
        <v>3947.1197783614039</v>
      </c>
      <c r="H87" s="57">
        <f t="shared" si="6"/>
        <v>78638.555037242593</v>
      </c>
      <c r="I87" s="58">
        <f ca="1">VLOOKUP($B87,Q4BaseShocks!BaseShockQ4_LR,MATCH(I$4,Q4BaseShocks!BaseShockQ4_CH,0),0)*I$183</f>
        <v>-3.9999999999999996</v>
      </c>
      <c r="J87" s="58">
        <f ca="1">VLOOKUP($B87,Q4BaseShocks!BaseShockQ4_LR,MATCH(J$4,Q4BaseShocks!BaseShockQ4_CH,0),0)*J$183</f>
        <v>0</v>
      </c>
      <c r="K87" s="58">
        <f ca="1">VLOOKUP($B87,Q4BaseShocks!BaseShockQ4_LR,MATCH(K$4,Q4BaseShocks!BaseShockQ4_CH,0),0)*K$183</f>
        <v>-6.4999999999999982</v>
      </c>
      <c r="L87" s="58">
        <f ca="1">VLOOKUP($B87,Q4BaseShocks!BaseShockQ4_LR,MATCH(L$4,Q4BaseShocks!BaseShockQ4_CH,0),0)*L$183</f>
        <v>-4.9999999999999991</v>
      </c>
      <c r="M87" s="58">
        <f ca="1"/>
        <v>-4.0518255141358779</v>
      </c>
      <c r="N87" s="64">
        <f ca="1"/>
        <v>-2987.6574103552471</v>
      </c>
      <c r="O87" s="64">
        <f ca="1"/>
        <v>0</v>
      </c>
      <c r="P87" s="64">
        <f ca="1"/>
        <v>0</v>
      </c>
      <c r="Q87" s="64">
        <f ca="1"/>
        <v>-197.35598891807015</v>
      </c>
      <c r="R87" s="60">
        <f t="shared" ca="1" si="5"/>
        <v>-3185.0133992733172</v>
      </c>
      <c r="S87" s="61">
        <f ca="1"/>
        <v>-3185.0133992733172</v>
      </c>
      <c r="T87" s="228" cm="1">
        <f t="array" aca="1" ref="T87" ca="1">IF(OR(N87:R87+D87:H87&lt;-0.01),1,0)</f>
        <v>0</v>
      </c>
    </row>
    <row r="88" spans="1:20" hidden="1" outlineLevel="1" x14ac:dyDescent="0.2">
      <c r="A88" s="47"/>
      <c r="B88" s="47" t="str">
        <f>'SAM and Preps'!B89</f>
        <v>csuga</v>
      </c>
      <c r="C88" s="47" t="str">
        <f>VLOOKUP(B88,Notes!$A$12:$B$206,2,0)</f>
        <v>Sugar</v>
      </c>
      <c r="D88" s="57">
        <f>Q1Impacts!C89</f>
        <v>17659.269896387261</v>
      </c>
      <c r="E88" s="57">
        <f>Q1Impacts!D89</f>
        <v>0</v>
      </c>
      <c r="F88" s="57">
        <f>Q1Impacts!E89</f>
        <v>0</v>
      </c>
      <c r="G88" s="57">
        <f>Q1Impacts!F89</f>
        <v>3110.655723477093</v>
      </c>
      <c r="H88" s="57">
        <f t="shared" si="6"/>
        <v>20769.925619864352</v>
      </c>
      <c r="I88" s="58">
        <f ca="1">VLOOKUP($B88,Q4BaseShocks!BaseShockQ4_LR,MATCH(I$4,Q4BaseShocks!BaseShockQ4_CH,0),0)*I$183</f>
        <v>-3.9999999999999996</v>
      </c>
      <c r="J88" s="58">
        <f ca="1">VLOOKUP($B88,Q4BaseShocks!BaseShockQ4_LR,MATCH(J$4,Q4BaseShocks!BaseShockQ4_CH,0),0)*J$183</f>
        <v>0</v>
      </c>
      <c r="K88" s="58">
        <f ca="1">VLOOKUP($B88,Q4BaseShocks!BaseShockQ4_LR,MATCH(K$4,Q4BaseShocks!BaseShockQ4_CH,0),0)*K$183</f>
        <v>-6.4999999999999982</v>
      </c>
      <c r="L88" s="58">
        <f ca="1">VLOOKUP($B88,Q4BaseShocks!BaseShockQ4_LR,MATCH(L$4,Q4BaseShocks!BaseShockQ4_CH,0),0)*L$183</f>
        <v>-4.9999999999999991</v>
      </c>
      <c r="M88" s="58">
        <f ca="1"/>
        <v>-4.1477458735239496</v>
      </c>
      <c r="N88" s="64">
        <f ca="1"/>
        <v>-706.37079585549031</v>
      </c>
      <c r="O88" s="64">
        <f ca="1"/>
        <v>0</v>
      </c>
      <c r="P88" s="64">
        <f ca="1"/>
        <v>0</v>
      </c>
      <c r="Q88" s="64">
        <f ca="1"/>
        <v>-155.53278617385462</v>
      </c>
      <c r="R88" s="60">
        <f t="shared" ca="1" si="5"/>
        <v>-861.90358202934499</v>
      </c>
      <c r="S88" s="61">
        <f ca="1"/>
        <v>-861.90358202934499</v>
      </c>
      <c r="T88" s="228" cm="1">
        <f t="array" aca="1" ref="T88" ca="1">IF(OR(N88:R88+D88:H88&lt;-0.01),1,0)</f>
        <v>0</v>
      </c>
    </row>
    <row r="89" spans="1:20" hidden="1" outlineLevel="1" x14ac:dyDescent="0.2">
      <c r="A89" s="47"/>
      <c r="B89" s="47" t="str">
        <f>'SAM and Preps'!B90</f>
        <v>cconf</v>
      </c>
      <c r="C89" s="47" t="str">
        <f>VLOOKUP(B89,Notes!$A$12:$B$206,2,0)</f>
        <v>Confectionary products</v>
      </c>
      <c r="D89" s="57">
        <f>Q1Impacts!C90</f>
        <v>9340.5747093458067</v>
      </c>
      <c r="E89" s="57">
        <f>Q1Impacts!D90</f>
        <v>0</v>
      </c>
      <c r="F89" s="57">
        <f>Q1Impacts!E90</f>
        <v>0</v>
      </c>
      <c r="G89" s="57">
        <f>Q1Impacts!F90</f>
        <v>1280.6623995685984</v>
      </c>
      <c r="H89" s="57">
        <f t="shared" si="6"/>
        <v>10621.237108914405</v>
      </c>
      <c r="I89" s="58">
        <f ca="1">VLOOKUP($B89,Q4BaseShocks!BaseShockQ4_LR,MATCH(I$4,Q4BaseShocks!BaseShockQ4_CH,0),0)*I$183</f>
        <v>-3.9999999999999996</v>
      </c>
      <c r="J89" s="58">
        <f ca="1">VLOOKUP($B89,Q4BaseShocks!BaseShockQ4_LR,MATCH(J$4,Q4BaseShocks!BaseShockQ4_CH,0),0)*J$183</f>
        <v>0</v>
      </c>
      <c r="K89" s="58">
        <f ca="1">VLOOKUP($B89,Q4BaseShocks!BaseShockQ4_LR,MATCH(K$4,Q4BaseShocks!BaseShockQ4_CH,0),0)*K$183</f>
        <v>-6.4999999999999982</v>
      </c>
      <c r="L89" s="58">
        <f ca="1">VLOOKUP($B89,Q4BaseShocks!BaseShockQ4_LR,MATCH(L$4,Q4BaseShocks!BaseShockQ4_CH,0),0)*L$183</f>
        <v>-4.9999999999999991</v>
      </c>
      <c r="M89" s="58">
        <f ca="1"/>
        <v>-4.1469295561755093</v>
      </c>
      <c r="N89" s="64">
        <f ca="1"/>
        <v>-373.62298837383219</v>
      </c>
      <c r="O89" s="64">
        <f ca="1"/>
        <v>0</v>
      </c>
      <c r="P89" s="64">
        <f ca="1"/>
        <v>0</v>
      </c>
      <c r="Q89" s="64">
        <f ca="1"/>
        <v>-64.033119978429909</v>
      </c>
      <c r="R89" s="60">
        <f t="shared" ca="1" si="5"/>
        <v>-437.65610835226209</v>
      </c>
      <c r="S89" s="61">
        <f ca="1"/>
        <v>-437.65610835226209</v>
      </c>
      <c r="T89" s="228" cm="1">
        <f t="array" aca="1" ref="T89" ca="1">IF(OR(N89:R89+D89:H89&lt;-0.01),1,0)</f>
        <v>0</v>
      </c>
    </row>
    <row r="90" spans="1:20" hidden="1" outlineLevel="1" x14ac:dyDescent="0.2">
      <c r="A90" s="47"/>
      <c r="B90" s="47" t="str">
        <f>'SAM and Preps'!B91</f>
        <v>cpast</v>
      </c>
      <c r="C90" s="47" t="str">
        <f>VLOOKUP(B90,Notes!$A$12:$B$206,2,0)</f>
        <v>Pasta products</v>
      </c>
      <c r="D90" s="57">
        <f>Q1Impacts!C91</f>
        <v>1620.9752802951048</v>
      </c>
      <c r="E90" s="57">
        <f>Q1Impacts!D91</f>
        <v>0</v>
      </c>
      <c r="F90" s="57">
        <f>Q1Impacts!E91</f>
        <v>0</v>
      </c>
      <c r="G90" s="57">
        <f>Q1Impacts!F91</f>
        <v>119.13447677199758</v>
      </c>
      <c r="H90" s="57">
        <f t="shared" si="6"/>
        <v>1740.1097570671022</v>
      </c>
      <c r="I90" s="58">
        <f ca="1">VLOOKUP($B90,Q4BaseShocks!BaseShockQ4_LR,MATCH(I$4,Q4BaseShocks!BaseShockQ4_CH,0),0)*I$183</f>
        <v>-3.9999999999999996</v>
      </c>
      <c r="J90" s="58">
        <f ca="1">VLOOKUP($B90,Q4BaseShocks!BaseShockQ4_LR,MATCH(J$4,Q4BaseShocks!BaseShockQ4_CH,0),0)*J$183</f>
        <v>0</v>
      </c>
      <c r="K90" s="58">
        <f ca="1">VLOOKUP($B90,Q4BaseShocks!BaseShockQ4_LR,MATCH(K$4,Q4BaseShocks!BaseShockQ4_CH,0),0)*K$183</f>
        <v>-6.4999999999999982</v>
      </c>
      <c r="L90" s="58">
        <f ca="1">VLOOKUP($B90,Q4BaseShocks!BaseShockQ4_LR,MATCH(L$4,Q4BaseShocks!BaseShockQ4_CH,0),0)*L$183</f>
        <v>-4.9999999999999991</v>
      </c>
      <c r="M90" s="58">
        <f ca="1"/>
        <v>-4.0773077664262525</v>
      </c>
      <c r="N90" s="64">
        <f ca="1"/>
        <v>-64.839011211804177</v>
      </c>
      <c r="O90" s="64">
        <f ca="1"/>
        <v>0</v>
      </c>
      <c r="P90" s="64">
        <f ca="1"/>
        <v>0</v>
      </c>
      <c r="Q90" s="64">
        <f ca="1"/>
        <v>-5.9567238385998778</v>
      </c>
      <c r="R90" s="60">
        <f t="shared" ca="1" si="5"/>
        <v>-70.795735050404062</v>
      </c>
      <c r="S90" s="61">
        <f ca="1"/>
        <v>-70.795735050404062</v>
      </c>
      <c r="T90" s="228" cm="1">
        <f t="array" aca="1" ref="T90" ca="1">IF(OR(N90:R90+D90:H90&lt;-0.01),1,0)</f>
        <v>0</v>
      </c>
    </row>
    <row r="91" spans="1:20" hidden="1" outlineLevel="1" x14ac:dyDescent="0.2">
      <c r="A91" s="47"/>
      <c r="B91" s="47" t="str">
        <f>'SAM and Preps'!B92</f>
        <v>cofoo</v>
      </c>
      <c r="C91" s="47" t="str">
        <f>VLOOKUP(B91,Notes!$A$12:$B$206,2,0)</f>
        <v>Food n.e.c.</v>
      </c>
      <c r="D91" s="57">
        <f>Q1Impacts!C92</f>
        <v>26224.518894851219</v>
      </c>
      <c r="E91" s="57">
        <f>Q1Impacts!D92</f>
        <v>0</v>
      </c>
      <c r="F91" s="57">
        <f>Q1Impacts!E92</f>
        <v>0</v>
      </c>
      <c r="G91" s="57">
        <f>Q1Impacts!F92</f>
        <v>7071.5616888378163</v>
      </c>
      <c r="H91" s="57">
        <f t="shared" si="6"/>
        <v>33296.080583689036</v>
      </c>
      <c r="I91" s="58">
        <f ca="1">VLOOKUP($B91,Q4BaseShocks!BaseShockQ4_LR,MATCH(I$4,Q4BaseShocks!BaseShockQ4_CH,0),0)*I$183</f>
        <v>-3.9999999999999996</v>
      </c>
      <c r="J91" s="58">
        <f ca="1">VLOOKUP($B91,Q4BaseShocks!BaseShockQ4_LR,MATCH(J$4,Q4BaseShocks!BaseShockQ4_CH,0),0)*J$183</f>
        <v>0</v>
      </c>
      <c r="K91" s="58">
        <f ca="1">VLOOKUP($B91,Q4BaseShocks!BaseShockQ4_LR,MATCH(K$4,Q4BaseShocks!BaseShockQ4_CH,0),0)*K$183</f>
        <v>-6.4999999999999982</v>
      </c>
      <c r="L91" s="58">
        <f ca="1">VLOOKUP($B91,Q4BaseShocks!BaseShockQ4_LR,MATCH(L$4,Q4BaseShocks!BaseShockQ4_CH,0),0)*L$183</f>
        <v>-4.9999999999999991</v>
      </c>
      <c r="M91" s="58">
        <f ca="1"/>
        <v>-4.2219782087813895</v>
      </c>
      <c r="N91" s="64">
        <f ca="1"/>
        <v>-1048.9807557940485</v>
      </c>
      <c r="O91" s="64">
        <f ca="1"/>
        <v>0</v>
      </c>
      <c r="P91" s="64">
        <f ca="1"/>
        <v>0</v>
      </c>
      <c r="Q91" s="64">
        <f ca="1"/>
        <v>-353.57808444189072</v>
      </c>
      <c r="R91" s="60">
        <f t="shared" ca="1" si="5"/>
        <v>-1402.5588402359392</v>
      </c>
      <c r="S91" s="61">
        <f ca="1"/>
        <v>-1402.5588402359392</v>
      </c>
      <c r="T91" s="228" cm="1">
        <f t="array" aca="1" ref="T91" ca="1">IF(OR(N91:R91+D91:H91&lt;-0.01),1,0)</f>
        <v>0</v>
      </c>
    </row>
    <row r="92" spans="1:20" hidden="1" outlineLevel="1" x14ac:dyDescent="0.2">
      <c r="A92" s="47"/>
      <c r="B92" s="47" t="str">
        <f>'SAM and Preps'!B93</f>
        <v>calcb</v>
      </c>
      <c r="C92" s="47" t="str">
        <f>VLOOKUP(B92,Notes!$A$12:$B$206,2,0)</f>
        <v>Alcohol, beverages</v>
      </c>
      <c r="D92" s="57">
        <f>Q1Impacts!C93</f>
        <v>81045.650565879114</v>
      </c>
      <c r="E92" s="57">
        <f>Q1Impacts!D93</f>
        <v>0</v>
      </c>
      <c r="F92" s="57">
        <f>Q1Impacts!E93</f>
        <v>0</v>
      </c>
      <c r="G92" s="57">
        <f>Q1Impacts!F93</f>
        <v>18261.735926522579</v>
      </c>
      <c r="H92" s="57">
        <f t="shared" si="6"/>
        <v>99307.386492401696</v>
      </c>
      <c r="I92" s="58">
        <f ca="1">VLOOKUP($B92,Q4BaseShocks!BaseShockQ4_LR,MATCH(I$4,Q4BaseShocks!BaseShockQ4_CH,0),0)*I$183</f>
        <v>-7.4999999999999982</v>
      </c>
      <c r="J92" s="58">
        <f ca="1">VLOOKUP($B92,Q4BaseShocks!BaseShockQ4_LR,MATCH(J$4,Q4BaseShocks!BaseShockQ4_CH,0),0)*J$183</f>
        <v>0</v>
      </c>
      <c r="K92" s="58">
        <f ca="1">VLOOKUP($B92,Q4BaseShocks!BaseShockQ4_LR,MATCH(K$4,Q4BaseShocks!BaseShockQ4_CH,0),0)*K$183</f>
        <v>-7.4999999999999982</v>
      </c>
      <c r="L92" s="58">
        <f ca="1">VLOOKUP($B92,Q4BaseShocks!BaseShockQ4_LR,MATCH(L$4,Q4BaseShocks!BaseShockQ4_CH,0),0)*L$183</f>
        <v>-7.4999999999999982</v>
      </c>
      <c r="M92" s="58">
        <f ca="1"/>
        <v>-7.5055675146325616</v>
      </c>
      <c r="N92" s="64">
        <f ca="1"/>
        <v>-6078.4237924409326</v>
      </c>
      <c r="O92" s="64">
        <f ca="1"/>
        <v>0</v>
      </c>
      <c r="P92" s="64">
        <f ca="1"/>
        <v>0</v>
      </c>
      <c r="Q92" s="64">
        <f ca="1"/>
        <v>-1369.6301944891932</v>
      </c>
      <c r="R92" s="60">
        <f t="shared" ca="1" si="5"/>
        <v>-7448.0539869301256</v>
      </c>
      <c r="S92" s="61">
        <f ca="1"/>
        <v>-7448.0539869301256</v>
      </c>
      <c r="T92" s="228" cm="1">
        <f t="array" aca="1" ref="T92" ca="1">IF(OR(N92:R92+D92:H92&lt;-0.01),1,0)</f>
        <v>0</v>
      </c>
    </row>
    <row r="93" spans="1:20" hidden="1" outlineLevel="1" x14ac:dyDescent="0.2">
      <c r="A93" s="47"/>
      <c r="B93" s="47" t="str">
        <f>'SAM and Preps'!B94</f>
        <v>csftd</v>
      </c>
      <c r="C93" s="47" t="str">
        <f>VLOOKUP(B93,Notes!$A$12:$B$206,2,0)</f>
        <v>Soft drinks</v>
      </c>
      <c r="D93" s="57">
        <f>Q1Impacts!C94</f>
        <v>22637.57473153247</v>
      </c>
      <c r="E93" s="57">
        <f>Q1Impacts!D94</f>
        <v>0</v>
      </c>
      <c r="F93" s="57">
        <f>Q1Impacts!E94</f>
        <v>0</v>
      </c>
      <c r="G93" s="57">
        <f>Q1Impacts!F94</f>
        <v>5890.0718275100899</v>
      </c>
      <c r="H93" s="57">
        <f t="shared" si="6"/>
        <v>28527.646559042558</v>
      </c>
      <c r="I93" s="58">
        <f ca="1">VLOOKUP($B93,Q4BaseShocks!BaseShockQ4_LR,MATCH(I$4,Q4BaseShocks!BaseShockQ4_CH,0),0)*I$183</f>
        <v>-3.9999999999999996</v>
      </c>
      <c r="J93" s="58">
        <f ca="1">VLOOKUP($B93,Q4BaseShocks!BaseShockQ4_LR,MATCH(J$4,Q4BaseShocks!BaseShockQ4_CH,0),0)*J$183</f>
        <v>0</v>
      </c>
      <c r="K93" s="58">
        <f ca="1">VLOOKUP($B93,Q4BaseShocks!BaseShockQ4_LR,MATCH(K$4,Q4BaseShocks!BaseShockQ4_CH,0),0)*K$183</f>
        <v>-6.4999999999999982</v>
      </c>
      <c r="L93" s="58">
        <f ca="1">VLOOKUP($B93,Q4BaseShocks!BaseShockQ4_LR,MATCH(L$4,Q4BaseShocks!BaseShockQ4_CH,0),0)*L$183</f>
        <v>-4.9999999999999991</v>
      </c>
      <c r="M93" s="58">
        <f ca="1"/>
        <v>-4.2415571356741282</v>
      </c>
      <c r="N93" s="64">
        <f ca="1"/>
        <v>-905.50298926129869</v>
      </c>
      <c r="O93" s="64">
        <f ca="1"/>
        <v>0</v>
      </c>
      <c r="P93" s="64">
        <f ca="1"/>
        <v>0</v>
      </c>
      <c r="Q93" s="64">
        <f ca="1"/>
        <v>-294.50359137550441</v>
      </c>
      <c r="R93" s="60">
        <f t="shared" ca="1" si="5"/>
        <v>-1200.0065806368032</v>
      </c>
      <c r="S93" s="61">
        <f ca="1"/>
        <v>-1200.0065806368032</v>
      </c>
      <c r="T93" s="228" cm="1">
        <f t="array" aca="1" ref="T93" ca="1">IF(OR(N93:R93+D93:H93&lt;-0.01),1,0)</f>
        <v>0</v>
      </c>
    </row>
    <row r="94" spans="1:20" hidden="1" outlineLevel="1" x14ac:dyDescent="0.2">
      <c r="A94" s="47"/>
      <c r="B94" s="47" t="str">
        <f>'SAM and Preps'!B95</f>
        <v>ctoba</v>
      </c>
      <c r="C94" s="47" t="str">
        <f>VLOOKUP(B94,Notes!$A$12:$B$206,2,0)</f>
        <v>Tobacco products</v>
      </c>
      <c r="D94" s="57">
        <f>Q1Impacts!C95</f>
        <v>40204.479412509725</v>
      </c>
      <c r="E94" s="57">
        <f>Q1Impacts!D95</f>
        <v>0</v>
      </c>
      <c r="F94" s="57">
        <f>Q1Impacts!E95</f>
        <v>0</v>
      </c>
      <c r="G94" s="57">
        <f>Q1Impacts!F95</f>
        <v>9251.5568069278888</v>
      </c>
      <c r="H94" s="57">
        <f t="shared" si="6"/>
        <v>49456.036219437614</v>
      </c>
      <c r="I94" s="58">
        <f ca="1">VLOOKUP($B94,Q4BaseShocks!BaseShockQ4_LR,MATCH(I$4,Q4BaseShocks!BaseShockQ4_CH,0),0)*I$183</f>
        <v>-7.4999999999999982</v>
      </c>
      <c r="J94" s="58">
        <f ca="1">VLOOKUP($B94,Q4BaseShocks!BaseShockQ4_LR,MATCH(J$4,Q4BaseShocks!BaseShockQ4_CH,0),0)*J$183</f>
        <v>0</v>
      </c>
      <c r="K94" s="58">
        <f ca="1">VLOOKUP($B94,Q4BaseShocks!BaseShockQ4_LR,MATCH(K$4,Q4BaseShocks!BaseShockQ4_CH,0),0)*K$183</f>
        <v>-7.4999999999999982</v>
      </c>
      <c r="L94" s="58">
        <f ca="1">VLOOKUP($B94,Q4BaseShocks!BaseShockQ4_LR,MATCH(L$4,Q4BaseShocks!BaseShockQ4_CH,0),0)*L$183</f>
        <v>-7.4999999999999982</v>
      </c>
      <c r="M94" s="58">
        <f ca="1"/>
        <v>-7.5209228726885451</v>
      </c>
      <c r="N94" s="64">
        <f ca="1"/>
        <v>-3015.3359559382288</v>
      </c>
      <c r="O94" s="64">
        <f ca="1"/>
        <v>0</v>
      </c>
      <c r="P94" s="64">
        <f ca="1"/>
        <v>0</v>
      </c>
      <c r="Q94" s="64">
        <f ca="1"/>
        <v>-693.86676051959148</v>
      </c>
      <c r="R94" s="60">
        <f t="shared" ca="1" si="5"/>
        <v>-3709.2027164578203</v>
      </c>
      <c r="S94" s="61">
        <f ca="1"/>
        <v>-3709.2027164578203</v>
      </c>
      <c r="T94" s="228" cm="1">
        <f t="array" aca="1" ref="T94" ca="1">IF(OR(N94:R94+D94:H94&lt;-0.01),1,0)</f>
        <v>0</v>
      </c>
    </row>
    <row r="95" spans="1:20" hidden="1" outlineLevel="1" x14ac:dyDescent="0.2">
      <c r="A95" s="47"/>
      <c r="B95" s="47" t="str">
        <f>'SAM and Preps'!B96</f>
        <v>ctexf</v>
      </c>
      <c r="C95" s="47" t="str">
        <f>VLOOKUP(B95,Notes!$A$12:$B$206,2,0)</f>
        <v>Textile fabrics</v>
      </c>
      <c r="D95" s="57">
        <f>Q1Impacts!C96</f>
        <v>1320.4327654107099</v>
      </c>
      <c r="E95" s="57">
        <f>Q1Impacts!D96</f>
        <v>0</v>
      </c>
      <c r="F95" s="57">
        <f>Q1Impacts!E96</f>
        <v>0</v>
      </c>
      <c r="G95" s="57">
        <f>Q1Impacts!F96</f>
        <v>3299.0922100159</v>
      </c>
      <c r="H95" s="57">
        <f t="shared" si="6"/>
        <v>4619.5249754266097</v>
      </c>
      <c r="I95" s="58">
        <f ca="1">VLOOKUP($B95,Q4BaseShocks!BaseShockQ4_LR,MATCH(I$4,Q4BaseShocks!BaseShockQ4_CH,0),0)*I$183</f>
        <v>-20</v>
      </c>
      <c r="J95" s="58">
        <f ca="1">VLOOKUP($B95,Q4BaseShocks!BaseShockQ4_LR,MATCH(J$4,Q4BaseShocks!BaseShockQ4_CH,0),0)*J$183</f>
        <v>0</v>
      </c>
      <c r="K95" s="58">
        <f ca="1">VLOOKUP($B95,Q4BaseShocks!BaseShockQ4_LR,MATCH(K$4,Q4BaseShocks!BaseShockQ4_CH,0),0)*K$183</f>
        <v>-6.4999999999999982</v>
      </c>
      <c r="L95" s="58">
        <f ca="1">VLOOKUP($B95,Q4BaseShocks!BaseShockQ4_LR,MATCH(L$4,Q4BaseShocks!BaseShockQ4_CH,0),0)*L$183</f>
        <v>-7.4999999999999982</v>
      </c>
      <c r="M95" s="58">
        <f ca="1"/>
        <v>-11.424456051777312</v>
      </c>
      <c r="N95" s="64">
        <f ca="1"/>
        <v>-264.08655308214196</v>
      </c>
      <c r="O95" s="64">
        <f ca="1"/>
        <v>0</v>
      </c>
      <c r="P95" s="64">
        <f ca="1"/>
        <v>0</v>
      </c>
      <c r="Q95" s="64">
        <f ca="1"/>
        <v>-247.43191575119243</v>
      </c>
      <c r="R95" s="60">
        <f t="shared" ca="1" si="5"/>
        <v>-511.5184688333344</v>
      </c>
      <c r="S95" s="61">
        <f ca="1"/>
        <v>-511.5184688333344</v>
      </c>
      <c r="T95" s="228" cm="1">
        <f t="array" aca="1" ref="T95" ca="1">IF(OR(N95:R95+D95:H95&lt;-0.01),1,0)</f>
        <v>0</v>
      </c>
    </row>
    <row r="96" spans="1:20" hidden="1" outlineLevel="1" x14ac:dyDescent="0.2">
      <c r="A96" s="47"/>
      <c r="B96" s="47" t="str">
        <f>'SAM and Preps'!B97</f>
        <v>ctexm</v>
      </c>
      <c r="C96" s="47" t="str">
        <f>VLOOKUP(B96,Notes!$A$12:$B$206,2,0)</f>
        <v>Made-up textile, articles</v>
      </c>
      <c r="D96" s="57">
        <f>Q1Impacts!C97</f>
        <v>13154.472625537725</v>
      </c>
      <c r="E96" s="57">
        <f>Q1Impacts!D97</f>
        <v>0</v>
      </c>
      <c r="F96" s="57">
        <f>Q1Impacts!E97</f>
        <v>29.415597912737923</v>
      </c>
      <c r="G96" s="57">
        <f>Q1Impacts!F97</f>
        <v>1522.4447067566771</v>
      </c>
      <c r="H96" s="57">
        <f t="shared" si="6"/>
        <v>14706.33293020714</v>
      </c>
      <c r="I96" s="58">
        <f ca="1">VLOOKUP($B96,Q4BaseShocks!BaseShockQ4_LR,MATCH(I$4,Q4BaseShocks!BaseShockQ4_CH,0),0)*I$183</f>
        <v>-4.9999999999999991</v>
      </c>
      <c r="J96" s="58">
        <f ca="1">VLOOKUP($B96,Q4BaseShocks!BaseShockQ4_LR,MATCH(J$4,Q4BaseShocks!BaseShockQ4_CH,0),0)*J$183</f>
        <v>0</v>
      </c>
      <c r="K96" s="58">
        <f ca="1">VLOOKUP($B96,Q4BaseShocks!BaseShockQ4_LR,MATCH(K$4,Q4BaseShocks!BaseShockQ4_CH,0),0)*K$183</f>
        <v>-6.4999999999999982</v>
      </c>
      <c r="L96" s="58">
        <f ca="1">VLOOKUP($B96,Q4BaseShocks!BaseShockQ4_LR,MATCH(L$4,Q4BaseShocks!BaseShockQ4_CH,0),0)*L$183</f>
        <v>-7.4999999999999982</v>
      </c>
      <c r="M96" s="58">
        <f ca="1"/>
        <v>-5.2801946478267912</v>
      </c>
      <c r="N96" s="64">
        <f ca="1"/>
        <v>-657.72363127688607</v>
      </c>
      <c r="O96" s="64">
        <f ca="1"/>
        <v>0</v>
      </c>
      <c r="P96" s="64">
        <f ca="1"/>
        <v>-1.9120138643279647</v>
      </c>
      <c r="Q96" s="64">
        <f ca="1"/>
        <v>-114.18335300675075</v>
      </c>
      <c r="R96" s="60">
        <f t="shared" ca="1" si="5"/>
        <v>-773.81899814796475</v>
      </c>
      <c r="S96" s="61">
        <f ca="1"/>
        <v>-773.81899814796475</v>
      </c>
      <c r="T96" s="228" cm="1">
        <f t="array" aca="1" ref="T96" ca="1">IF(OR(N96:R96+D96:H96&lt;-0.01),1,0)</f>
        <v>0</v>
      </c>
    </row>
    <row r="97" spans="1:20" hidden="1" outlineLevel="1" x14ac:dyDescent="0.2">
      <c r="A97" s="47"/>
      <c r="B97" s="47" t="str">
        <f>'SAM and Preps'!B98</f>
        <v>ccarp</v>
      </c>
      <c r="C97" s="47" t="str">
        <f>VLOOKUP(B97,Notes!$A$12:$B$206,2,0)</f>
        <v>Carpets</v>
      </c>
      <c r="D97" s="57">
        <f>Q1Impacts!C98</f>
        <v>1633.1895123213287</v>
      </c>
      <c r="E97" s="57">
        <f>Q1Impacts!D98</f>
        <v>0</v>
      </c>
      <c r="F97" s="57">
        <f>Q1Impacts!E98</f>
        <v>0</v>
      </c>
      <c r="G97" s="57">
        <f>Q1Impacts!F98</f>
        <v>1389.6693302203917</v>
      </c>
      <c r="H97" s="57">
        <f t="shared" si="6"/>
        <v>3022.8588425417202</v>
      </c>
      <c r="I97" s="58">
        <f ca="1">VLOOKUP($B97,Q4BaseShocks!BaseShockQ4_LR,MATCH(I$4,Q4BaseShocks!BaseShockQ4_CH,0),0)*I$183</f>
        <v>-4.9999999999999991</v>
      </c>
      <c r="J97" s="58">
        <f ca="1">VLOOKUP($B97,Q4BaseShocks!BaseShockQ4_LR,MATCH(J$4,Q4BaseShocks!BaseShockQ4_CH,0),0)*J$183</f>
        <v>0</v>
      </c>
      <c r="K97" s="58">
        <f ca="1">VLOOKUP($B97,Q4BaseShocks!BaseShockQ4_LR,MATCH(K$4,Q4BaseShocks!BaseShockQ4_CH,0),0)*K$183</f>
        <v>-6.4999999999999982</v>
      </c>
      <c r="L97" s="58">
        <f ca="1">VLOOKUP($B97,Q4BaseShocks!BaseShockQ4_LR,MATCH(L$4,Q4BaseShocks!BaseShockQ4_CH,0),0)*L$183</f>
        <v>-7.4999999999999982</v>
      </c>
      <c r="M97" s="58">
        <f ca="1"/>
        <v>-6.1117552870384833</v>
      </c>
      <c r="N97" s="64">
        <f ca="1"/>
        <v>-81.659475616066416</v>
      </c>
      <c r="O97" s="64">
        <f ca="1"/>
        <v>0</v>
      </c>
      <c r="P97" s="64">
        <f ca="1"/>
        <v>0</v>
      </c>
      <c r="Q97" s="64">
        <f ca="1"/>
        <v>-104.22519976652936</v>
      </c>
      <c r="R97" s="60">
        <f t="shared" ca="1" si="5"/>
        <v>-185.88467538259579</v>
      </c>
      <c r="S97" s="61">
        <f ca="1"/>
        <v>-185.88467538259579</v>
      </c>
      <c r="T97" s="228" cm="1">
        <f t="array" aca="1" ref="T97" ca="1">IF(OR(N97:R97+D97:H97&lt;-0.01),1,0)</f>
        <v>0</v>
      </c>
    </row>
    <row r="98" spans="1:20" hidden="1" outlineLevel="1" x14ac:dyDescent="0.2">
      <c r="A98" s="47"/>
      <c r="B98" s="47" t="str">
        <f>'SAM and Preps'!B99</f>
        <v>cotex</v>
      </c>
      <c r="C98" s="47" t="str">
        <f>VLOOKUP(B98,Notes!$A$12:$B$206,2,0)</f>
        <v>Textile n.e.c.</v>
      </c>
      <c r="D98" s="57">
        <f>Q1Impacts!C99</f>
        <v>1922.5633722710179</v>
      </c>
      <c r="E98" s="57">
        <f>Q1Impacts!D99</f>
        <v>0</v>
      </c>
      <c r="F98" s="57">
        <f>Q1Impacts!E99</f>
        <v>0</v>
      </c>
      <c r="G98" s="57">
        <f>Q1Impacts!F99</f>
        <v>844.77400071672787</v>
      </c>
      <c r="H98" s="57">
        <f t="shared" si="6"/>
        <v>2767.3373729877458</v>
      </c>
      <c r="I98" s="58">
        <f ca="1">VLOOKUP($B98,Q4BaseShocks!BaseShockQ4_LR,MATCH(I$4,Q4BaseShocks!BaseShockQ4_CH,0),0)*I$183</f>
        <v>-4.9999999999999991</v>
      </c>
      <c r="J98" s="58">
        <f ca="1">VLOOKUP($B98,Q4BaseShocks!BaseShockQ4_LR,MATCH(J$4,Q4BaseShocks!BaseShockQ4_CH,0),0)*J$183</f>
        <v>0</v>
      </c>
      <c r="K98" s="58">
        <f ca="1">VLOOKUP($B98,Q4BaseShocks!BaseShockQ4_LR,MATCH(K$4,Q4BaseShocks!BaseShockQ4_CH,0),0)*K$183</f>
        <v>-6.4999999999999982</v>
      </c>
      <c r="L98" s="58">
        <f ca="1">VLOOKUP($B98,Q4BaseShocks!BaseShockQ4_LR,MATCH(L$4,Q4BaseShocks!BaseShockQ4_CH,0),0)*L$183</f>
        <v>-7.4999999999999982</v>
      </c>
      <c r="M98" s="58">
        <f ca="1"/>
        <v>-5.8082153614807588</v>
      </c>
      <c r="N98" s="64">
        <f ca="1"/>
        <v>-96.128168613550869</v>
      </c>
      <c r="O98" s="64">
        <f ca="1"/>
        <v>0</v>
      </c>
      <c r="P98" s="64">
        <f ca="1"/>
        <v>0</v>
      </c>
      <c r="Q98" s="64">
        <f ca="1"/>
        <v>-63.358050053754575</v>
      </c>
      <c r="R98" s="60">
        <f t="shared" ca="1" si="5"/>
        <v>-159.48621866730545</v>
      </c>
      <c r="S98" s="61">
        <f ca="1"/>
        <v>-159.48621866730545</v>
      </c>
      <c r="T98" s="228" cm="1">
        <f t="array" aca="1" ref="T98" ca="1">IF(OR(N98:R98+D98:H98&lt;-0.01),1,0)</f>
        <v>0</v>
      </c>
    </row>
    <row r="99" spans="1:20" hidden="1" outlineLevel="1" x14ac:dyDescent="0.2">
      <c r="A99" s="47"/>
      <c r="B99" s="47" t="str">
        <f>'SAM and Preps'!B100</f>
        <v>cknit</v>
      </c>
      <c r="C99" s="47" t="str">
        <f>VLOOKUP(B99,Notes!$A$12:$B$206,2,0)</f>
        <v>Knitting fabrics</v>
      </c>
      <c r="D99" s="57">
        <f>Q1Impacts!C100</f>
        <v>447.94265530193809</v>
      </c>
      <c r="E99" s="57">
        <f>Q1Impacts!D100</f>
        <v>0</v>
      </c>
      <c r="F99" s="57">
        <f>Q1Impacts!E100</f>
        <v>0</v>
      </c>
      <c r="G99" s="57">
        <f>Q1Impacts!F100</f>
        <v>3589.2077056605208</v>
      </c>
      <c r="H99" s="57">
        <f t="shared" si="6"/>
        <v>4037.1503609624588</v>
      </c>
      <c r="I99" s="58">
        <f ca="1">VLOOKUP($B99,Q4BaseShocks!BaseShockQ4_LR,MATCH(I$4,Q4BaseShocks!BaseShockQ4_CH,0),0)*I$183</f>
        <v>-20</v>
      </c>
      <c r="J99" s="58">
        <f ca="1">VLOOKUP($B99,Q4BaseShocks!BaseShockQ4_LR,MATCH(J$4,Q4BaseShocks!BaseShockQ4_CH,0),0)*J$183</f>
        <v>0</v>
      </c>
      <c r="K99" s="58">
        <f ca="1">VLOOKUP($B99,Q4BaseShocks!BaseShockQ4_LR,MATCH(K$4,Q4BaseShocks!BaseShockQ4_CH,0),0)*K$183</f>
        <v>-6.4999999999999982</v>
      </c>
      <c r="L99" s="58">
        <f ca="1">VLOOKUP($B99,Q4BaseShocks!BaseShockQ4_LR,MATCH(L$4,Q4BaseShocks!BaseShockQ4_CH,0),0)*L$183</f>
        <v>-4.9999999999999991</v>
      </c>
      <c r="M99" s="58">
        <f ca="1"/>
        <v>-6.6904202753943389</v>
      </c>
      <c r="N99" s="64">
        <f ca="1"/>
        <v>-89.588531060387623</v>
      </c>
      <c r="O99" s="64">
        <f ca="1"/>
        <v>0</v>
      </c>
      <c r="P99" s="64">
        <f ca="1"/>
        <v>0</v>
      </c>
      <c r="Q99" s="64">
        <f ca="1"/>
        <v>-179.460385283026</v>
      </c>
      <c r="R99" s="60">
        <f t="shared" ca="1" si="5"/>
        <v>-269.04891634341362</v>
      </c>
      <c r="S99" s="61">
        <f ca="1"/>
        <v>-269.04891634341362</v>
      </c>
      <c r="T99" s="228" cm="1">
        <f t="array" aca="1" ref="T99" ca="1">IF(OR(N99:R99+D99:H99&lt;-0.01),1,0)</f>
        <v>0</v>
      </c>
    </row>
    <row r="100" spans="1:20" hidden="1" outlineLevel="1" x14ac:dyDescent="0.2">
      <c r="A100" s="47"/>
      <c r="B100" s="47" t="str">
        <f>'SAM and Preps'!B101</f>
        <v>cwear</v>
      </c>
      <c r="C100" s="47" t="str">
        <f>VLOOKUP(B100,Notes!$A$12:$B$206,2,0)</f>
        <v>Wearing apparel</v>
      </c>
      <c r="D100" s="57">
        <f>Q1Impacts!C101</f>
        <v>61074.923776259733</v>
      </c>
      <c r="E100" s="57">
        <f>Q1Impacts!D101</f>
        <v>0</v>
      </c>
      <c r="F100" s="57">
        <f>Q1Impacts!E101</f>
        <v>0</v>
      </c>
      <c r="G100" s="57">
        <f>Q1Impacts!F101</f>
        <v>4401.053928905294</v>
      </c>
      <c r="H100" s="57">
        <f t="shared" si="6"/>
        <v>65475.977705165031</v>
      </c>
      <c r="I100" s="58">
        <f ca="1">VLOOKUP($B100,Q4BaseShocks!BaseShockQ4_LR,MATCH(I$4,Q4BaseShocks!BaseShockQ4_CH,0),0)*I$183</f>
        <v>-4.9999999999999991</v>
      </c>
      <c r="J100" s="58">
        <f ca="1">VLOOKUP($B100,Q4BaseShocks!BaseShockQ4_LR,MATCH(J$4,Q4BaseShocks!BaseShockQ4_CH,0),0)*J$183</f>
        <v>0</v>
      </c>
      <c r="K100" s="58">
        <f ca="1">VLOOKUP($B100,Q4BaseShocks!BaseShockQ4_LR,MATCH(K$4,Q4BaseShocks!BaseShockQ4_CH,0),0)*K$183</f>
        <v>-6.4999999999999982</v>
      </c>
      <c r="L100" s="58">
        <f ca="1">VLOOKUP($B100,Q4BaseShocks!BaseShockQ4_LR,MATCH(L$4,Q4BaseShocks!BaseShockQ4_CH,0),0)*L$183</f>
        <v>-4.9999999999999991</v>
      </c>
      <c r="M100" s="58">
        <f ca="1"/>
        <v>-4.9727460006721529</v>
      </c>
      <c r="N100" s="64">
        <f ca="1"/>
        <v>-3053.746188812986</v>
      </c>
      <c r="O100" s="64">
        <f ca="1"/>
        <v>0</v>
      </c>
      <c r="P100" s="64">
        <f ca="1"/>
        <v>0</v>
      </c>
      <c r="Q100" s="64">
        <f ca="1"/>
        <v>-220.05269644526464</v>
      </c>
      <c r="R100" s="60">
        <f t="shared" ca="1" si="5"/>
        <v>-3273.7988852582507</v>
      </c>
      <c r="S100" s="61">
        <f ca="1"/>
        <v>-3273.7988852582507</v>
      </c>
      <c r="T100" s="228" cm="1">
        <f t="array" aca="1" ref="T100" ca="1">IF(OR(N100:R100+D100:H100&lt;-0.01),1,0)</f>
        <v>0</v>
      </c>
    </row>
    <row r="101" spans="1:20" hidden="1" outlineLevel="1" x14ac:dyDescent="0.2">
      <c r="A101" s="47"/>
      <c r="B101" s="47" t="str">
        <f>'SAM and Preps'!B102</f>
        <v>cleat</v>
      </c>
      <c r="C101" s="47" t="str">
        <f>VLOOKUP(B101,Notes!$A$12:$B$206,2,0)</f>
        <v>Leather products</v>
      </c>
      <c r="D101" s="57">
        <f>Q1Impacts!C102</f>
        <v>4517.8269316683982</v>
      </c>
      <c r="E101" s="57">
        <f>Q1Impacts!D102</f>
        <v>0</v>
      </c>
      <c r="F101" s="57">
        <f>Q1Impacts!E102</f>
        <v>3.6398994254791137E-2</v>
      </c>
      <c r="G101" s="57">
        <f>Q1Impacts!F102</f>
        <v>7697.7684653708002</v>
      </c>
      <c r="H101" s="57">
        <f t="shared" si="6"/>
        <v>12215.631796033453</v>
      </c>
      <c r="I101" s="58">
        <f ca="1">VLOOKUP($B101,Q4BaseShocks!BaseShockQ4_LR,MATCH(I$4,Q4BaseShocks!BaseShockQ4_CH,0),0)*I$183</f>
        <v>-30</v>
      </c>
      <c r="J101" s="58">
        <f ca="1">VLOOKUP($B101,Q4BaseShocks!BaseShockQ4_LR,MATCH(J$4,Q4BaseShocks!BaseShockQ4_CH,0),0)*J$183</f>
        <v>0</v>
      </c>
      <c r="K101" s="58">
        <f ca="1">VLOOKUP($B101,Q4BaseShocks!BaseShockQ4_LR,MATCH(K$4,Q4BaseShocks!BaseShockQ4_CH,0),0)*K$183</f>
        <v>-7.4999999999999982</v>
      </c>
      <c r="L101" s="58">
        <f ca="1">VLOOKUP($B101,Q4BaseShocks!BaseShockQ4_LR,MATCH(L$4,Q4BaseShocks!BaseShockQ4_CH,0),0)*L$183</f>
        <v>-7.4999999999999982</v>
      </c>
      <c r="M101" s="58">
        <f ca="1"/>
        <v>-15.895067143401912</v>
      </c>
      <c r="N101" s="64">
        <f ca="1"/>
        <v>-1355.3480795005194</v>
      </c>
      <c r="O101" s="64">
        <f ca="1"/>
        <v>0</v>
      </c>
      <c r="P101" s="64">
        <f ca="1"/>
        <v>-2.7299245691093346E-3</v>
      </c>
      <c r="Q101" s="64">
        <f ca="1"/>
        <v>-577.3326349028099</v>
      </c>
      <c r="R101" s="60">
        <f t="shared" ca="1" si="5"/>
        <v>-1932.6834443278985</v>
      </c>
      <c r="S101" s="61">
        <f ca="1"/>
        <v>-1932.6834443278985</v>
      </c>
      <c r="T101" s="228" cm="1">
        <f t="array" aca="1" ref="T101" ca="1">IF(OR(N101:R101+D101:H101&lt;-0.01),1,0)</f>
        <v>0</v>
      </c>
    </row>
    <row r="102" spans="1:20" hidden="1" outlineLevel="1" x14ac:dyDescent="0.2">
      <c r="A102" s="47"/>
      <c r="B102" s="47" t="str">
        <f>'SAM and Preps'!B103</f>
        <v>cfoot</v>
      </c>
      <c r="C102" s="47" t="str">
        <f>VLOOKUP(B102,Notes!$A$12:$B$206,2,0)</f>
        <v>Footwear</v>
      </c>
      <c r="D102" s="57">
        <f>Q1Impacts!C103</f>
        <v>22393.639295390134</v>
      </c>
      <c r="E102" s="57">
        <f>Q1Impacts!D103</f>
        <v>0</v>
      </c>
      <c r="F102" s="57">
        <f>Q1Impacts!E103</f>
        <v>0</v>
      </c>
      <c r="G102" s="57">
        <f>Q1Impacts!F103</f>
        <v>3677.2616240701477</v>
      </c>
      <c r="H102" s="57">
        <f t="shared" si="6"/>
        <v>26070.90091946028</v>
      </c>
      <c r="I102" s="58">
        <f ca="1">VLOOKUP($B102,Q4BaseShocks!BaseShockQ4_LR,MATCH(I$4,Q4BaseShocks!BaseShockQ4_CH,0),0)*I$183</f>
        <v>-7.4999999999999982</v>
      </c>
      <c r="J102" s="58">
        <f ca="1">VLOOKUP($B102,Q4BaseShocks!BaseShockQ4_LR,MATCH(J$4,Q4BaseShocks!BaseShockQ4_CH,0),0)*J$183</f>
        <v>0</v>
      </c>
      <c r="K102" s="58">
        <f ca="1">VLOOKUP($B102,Q4BaseShocks!BaseShockQ4_LR,MATCH(K$4,Q4BaseShocks!BaseShockQ4_CH,0),0)*K$183</f>
        <v>-7.4999999999999982</v>
      </c>
      <c r="L102" s="58">
        <f ca="1">VLOOKUP($B102,Q4BaseShocks!BaseShockQ4_LR,MATCH(L$4,Q4BaseShocks!BaseShockQ4_CH,0),0)*L$183</f>
        <v>-7.4999999999999982</v>
      </c>
      <c r="M102" s="58">
        <f ca="1"/>
        <v>-7.5138383640665385</v>
      </c>
      <c r="N102" s="64">
        <f ca="1"/>
        <v>-1679.5229471542598</v>
      </c>
      <c r="O102" s="64">
        <f ca="1"/>
        <v>0</v>
      </c>
      <c r="P102" s="64">
        <f ca="1"/>
        <v>0</v>
      </c>
      <c r="Q102" s="64">
        <f ca="1"/>
        <v>-275.79462180526104</v>
      </c>
      <c r="R102" s="60">
        <f t="shared" ca="1" si="5"/>
        <v>-1955.3175689595209</v>
      </c>
      <c r="S102" s="61">
        <f ca="1"/>
        <v>-1955.3175689595209</v>
      </c>
      <c r="T102" s="228" cm="1">
        <f t="array" aca="1" ref="T102" ca="1">IF(OR(N102:R102+D102:H102&lt;-0.01),1,0)</f>
        <v>0</v>
      </c>
    </row>
    <row r="103" spans="1:20" hidden="1" outlineLevel="1" x14ac:dyDescent="0.2">
      <c r="A103" s="47"/>
      <c r="B103" s="47" t="str">
        <f>'SAM and Preps'!B104</f>
        <v>cwood</v>
      </c>
      <c r="C103" s="47" t="str">
        <f>VLOOKUP(B103,Notes!$A$12:$B$206,2,0)</f>
        <v>Wood products</v>
      </c>
      <c r="D103" s="57">
        <f>Q1Impacts!C104</f>
        <v>1673.8875113666616</v>
      </c>
      <c r="E103" s="57">
        <f>Q1Impacts!D104</f>
        <v>0</v>
      </c>
      <c r="F103" s="57">
        <f>Q1Impacts!E104</f>
        <v>0</v>
      </c>
      <c r="G103" s="57">
        <f>Q1Impacts!F104</f>
        <v>10604.599906757876</v>
      </c>
      <c r="H103" s="57">
        <f t="shared" ref="H103:H134" si="7">SUM(D103:G103)</f>
        <v>12278.487418124538</v>
      </c>
      <c r="I103" s="58">
        <f ca="1">VLOOKUP($B103,Q4BaseShocks!BaseShockQ4_LR,MATCH(I$4,Q4BaseShocks!BaseShockQ4_CH,0),0)*I$183</f>
        <v>-30</v>
      </c>
      <c r="J103" s="58">
        <f ca="1">VLOOKUP($B103,Q4BaseShocks!BaseShockQ4_LR,MATCH(J$4,Q4BaseShocks!BaseShockQ4_CH,0),0)*J$183</f>
        <v>0</v>
      </c>
      <c r="K103" s="58">
        <f ca="1">VLOOKUP($B103,Q4BaseShocks!BaseShockQ4_LR,MATCH(K$4,Q4BaseShocks!BaseShockQ4_CH,0),0)*K$183</f>
        <v>-7.4999999999999982</v>
      </c>
      <c r="L103" s="58">
        <f ca="1">VLOOKUP($B103,Q4BaseShocks!BaseShockQ4_LR,MATCH(L$4,Q4BaseShocks!BaseShockQ4_CH,0),0)*L$183</f>
        <v>-7.4999999999999982</v>
      </c>
      <c r="M103" s="58">
        <f ca="1"/>
        <v>-8.7799616465773802</v>
      </c>
      <c r="N103" s="64">
        <f ca="1"/>
        <v>-502.16625340999843</v>
      </c>
      <c r="O103" s="64">
        <f ca="1"/>
        <v>0</v>
      </c>
      <c r="P103" s="64">
        <f ca="1"/>
        <v>0</v>
      </c>
      <c r="Q103" s="64">
        <f ca="1"/>
        <v>-795.34499300684047</v>
      </c>
      <c r="R103" s="60">
        <f t="shared" ref="R103:R166" ca="1" si="8">SUM(N103:Q103)</f>
        <v>-1297.511246416839</v>
      </c>
      <c r="S103" s="61">
        <f ca="1"/>
        <v>-1297.511246416839</v>
      </c>
      <c r="T103" s="228" cm="1">
        <f t="array" aca="1" ref="T103" ca="1">IF(OR(N103:R103+D103:H103&lt;-0.01),1,0)</f>
        <v>0</v>
      </c>
    </row>
    <row r="104" spans="1:20" hidden="1" outlineLevel="1" x14ac:dyDescent="0.2">
      <c r="A104" s="47"/>
      <c r="B104" s="47" t="str">
        <f>'SAM and Preps'!B105</f>
        <v>cpapp</v>
      </c>
      <c r="C104" s="47" t="str">
        <f>VLOOKUP(B104,Notes!$A$12:$B$206,2,0)</f>
        <v>Paper products</v>
      </c>
      <c r="D104" s="57">
        <f>Q1Impacts!C105</f>
        <v>12449.900615225666</v>
      </c>
      <c r="E104" s="57">
        <f>Q1Impacts!D105</f>
        <v>0</v>
      </c>
      <c r="F104" s="57">
        <f>Q1Impacts!E105</f>
        <v>0</v>
      </c>
      <c r="G104" s="57">
        <f>Q1Impacts!F105</f>
        <v>15454.926203972511</v>
      </c>
      <c r="H104" s="57">
        <f t="shared" si="7"/>
        <v>27904.826819198177</v>
      </c>
      <c r="I104" s="58">
        <f ca="1">VLOOKUP($B104,Q4BaseShocks!BaseShockQ4_LR,MATCH(I$4,Q4BaseShocks!BaseShockQ4_CH,0),0)*I$183</f>
        <v>-6</v>
      </c>
      <c r="J104" s="58">
        <f ca="1">VLOOKUP($B104,Q4BaseShocks!BaseShockQ4_LR,MATCH(J$4,Q4BaseShocks!BaseShockQ4_CH,0),0)*J$183</f>
        <v>0</v>
      </c>
      <c r="K104" s="58">
        <f ca="1">VLOOKUP($B104,Q4BaseShocks!BaseShockQ4_LR,MATCH(K$4,Q4BaseShocks!BaseShockQ4_CH,0),0)*K$183</f>
        <v>-6.4999999999999982</v>
      </c>
      <c r="L104" s="58">
        <f ca="1">VLOOKUP($B104,Q4BaseShocks!BaseShockQ4_LR,MATCH(L$4,Q4BaseShocks!BaseShockQ4_CH,0),0)*L$183</f>
        <v>-3.9999999999999991</v>
      </c>
      <c r="M104" s="58">
        <f ca="1"/>
        <v>-4.499290195789456</v>
      </c>
      <c r="N104" s="64">
        <f ca="1"/>
        <v>-746.99403691353996</v>
      </c>
      <c r="O104" s="64">
        <f ca="1"/>
        <v>0</v>
      </c>
      <c r="P104" s="64">
        <f ca="1"/>
        <v>0</v>
      </c>
      <c r="Q104" s="64">
        <f ca="1"/>
        <v>-618.19704815890032</v>
      </c>
      <c r="R104" s="60">
        <f t="shared" ca="1" si="8"/>
        <v>-1365.1910850724403</v>
      </c>
      <c r="S104" s="61">
        <f ca="1"/>
        <v>-1365.1910850724403</v>
      </c>
      <c r="T104" s="228" cm="1">
        <f t="array" aca="1" ref="T104" ca="1">IF(OR(N104:R104+D104:H104&lt;-0.01),1,0)</f>
        <v>0</v>
      </c>
    </row>
    <row r="105" spans="1:20" hidden="1" outlineLevel="1" x14ac:dyDescent="0.2">
      <c r="A105" s="47"/>
      <c r="B105" s="47" t="str">
        <f>'SAM and Preps'!B106</f>
        <v>cprnt</v>
      </c>
      <c r="C105" s="47" t="str">
        <f>VLOOKUP(B105,Notes!$A$12:$B$206,2,0)</f>
        <v>Printing</v>
      </c>
      <c r="D105" s="57">
        <f>Q1Impacts!C106</f>
        <v>12294.73988592971</v>
      </c>
      <c r="E105" s="57">
        <f>Q1Impacts!D106</f>
        <v>0</v>
      </c>
      <c r="F105" s="57">
        <f>Q1Impacts!E106</f>
        <v>1.5310346155832129</v>
      </c>
      <c r="G105" s="57">
        <f>Q1Impacts!F106</f>
        <v>1796.4609689872484</v>
      </c>
      <c r="H105" s="57">
        <f t="shared" si="7"/>
        <v>14092.731889532542</v>
      </c>
      <c r="I105" s="58">
        <f ca="1">VLOOKUP($B105,Q4BaseShocks!BaseShockQ4_LR,MATCH(I$4,Q4BaseShocks!BaseShockQ4_CH,0),0)*I$183</f>
        <v>0</v>
      </c>
      <c r="J105" s="58">
        <f ca="1">VLOOKUP($B105,Q4BaseShocks!BaseShockQ4_LR,MATCH(J$4,Q4BaseShocks!BaseShockQ4_CH,0),0)*J$183</f>
        <v>0</v>
      </c>
      <c r="K105" s="58">
        <f ca="1">VLOOKUP($B105,Q4BaseShocks!BaseShockQ4_LR,MATCH(K$4,Q4BaseShocks!BaseShockQ4_CH,0),0)*K$183</f>
        <v>-6.4999999999999982</v>
      </c>
      <c r="L105" s="58">
        <f ca="1">VLOOKUP($B105,Q4BaseShocks!BaseShockQ4_LR,MATCH(L$4,Q4BaseShocks!BaseShockQ4_CH,0),0)*L$183</f>
        <v>-3.9999999999999991</v>
      </c>
      <c r="M105" s="58">
        <f ca="1"/>
        <v>-0.46473434265697361</v>
      </c>
      <c r="N105" s="64">
        <f ca="1"/>
        <v>0</v>
      </c>
      <c r="O105" s="64">
        <f ca="1"/>
        <v>0</v>
      </c>
      <c r="P105" s="64">
        <f ca="1"/>
        <v>-9.9517250012908814E-2</v>
      </c>
      <c r="Q105" s="64">
        <f ca="1"/>
        <v>-71.858438759489928</v>
      </c>
      <c r="R105" s="60">
        <f t="shared" ca="1" si="8"/>
        <v>-71.957956009502837</v>
      </c>
      <c r="S105" s="61">
        <f ca="1"/>
        <v>-71.957956009502837</v>
      </c>
      <c r="T105" s="228" cm="1">
        <f t="array" aca="1" ref="T105" ca="1">IF(OR(N105:R105+D105:H105&lt;-0.01),1,0)</f>
        <v>0</v>
      </c>
    </row>
    <row r="106" spans="1:20" hidden="1" outlineLevel="1" x14ac:dyDescent="0.2">
      <c r="A106" s="47"/>
      <c r="B106" s="47" t="str">
        <f>'SAM and Preps'!B107</f>
        <v>cpetr</v>
      </c>
      <c r="C106" s="47" t="str">
        <f>VLOOKUP(B106,Notes!$A$12:$B$206,2,0)</f>
        <v>Petroleum products</v>
      </c>
      <c r="D106" s="57">
        <f>Q1Impacts!C107</f>
        <v>93526.098125314849</v>
      </c>
      <c r="E106" s="57">
        <f>Q1Impacts!D107</f>
        <v>0</v>
      </c>
      <c r="F106" s="57">
        <f>Q1Impacts!E107</f>
        <v>943.71565981045001</v>
      </c>
      <c r="G106" s="57">
        <f>Q1Impacts!F107</f>
        <v>39208.056081359675</v>
      </c>
      <c r="H106" s="57">
        <f t="shared" si="7"/>
        <v>133677.86986648498</v>
      </c>
      <c r="I106" s="58">
        <f ca="1">VLOOKUP($B106,Q4BaseShocks!BaseShockQ4_LR,MATCH(I$4,Q4BaseShocks!BaseShockQ4_CH,0),0)*I$183</f>
        <v>-1.4999999999999996</v>
      </c>
      <c r="J106" s="58">
        <f ca="1">VLOOKUP($B106,Q4BaseShocks!BaseShockQ4_LR,MATCH(J$4,Q4BaseShocks!BaseShockQ4_CH,0),0)*J$183</f>
        <v>0</v>
      </c>
      <c r="K106" s="58">
        <f ca="1">VLOOKUP($B106,Q4BaseShocks!BaseShockQ4_LR,MATCH(K$4,Q4BaseShocks!BaseShockQ4_CH,0),0)*K$183</f>
        <v>-6.4999999999999982</v>
      </c>
      <c r="L106" s="58">
        <f ca="1">VLOOKUP($B106,Q4BaseShocks!BaseShockQ4_LR,MATCH(L$4,Q4BaseShocks!BaseShockQ4_CH,0),0)*L$183</f>
        <v>-3.9999999999999991</v>
      </c>
      <c r="M106" s="58">
        <f ca="1"/>
        <v>-2.2252756357494619</v>
      </c>
      <c r="N106" s="64">
        <f ca="1"/>
        <v>-1402.8914718797223</v>
      </c>
      <c r="O106" s="64">
        <f ca="1"/>
        <v>0</v>
      </c>
      <c r="P106" s="64">
        <f ca="1"/>
        <v>-61.341517887679238</v>
      </c>
      <c r="Q106" s="64">
        <f ca="1"/>
        <v>-1568.3222432543866</v>
      </c>
      <c r="R106" s="60">
        <f t="shared" ca="1" si="8"/>
        <v>-3032.5552330217879</v>
      </c>
      <c r="S106" s="61">
        <f ca="1"/>
        <v>-3032.5552330217879</v>
      </c>
      <c r="T106" s="228" cm="1">
        <f t="array" aca="1" ref="T106" ca="1">IF(OR(N106:R106+D106:H106&lt;-0.01),1,0)</f>
        <v>0</v>
      </c>
    </row>
    <row r="107" spans="1:20" hidden="1" outlineLevel="1" x14ac:dyDescent="0.2">
      <c r="A107" s="47"/>
      <c r="B107" s="47" t="str">
        <f>'SAM and Preps'!B108</f>
        <v>cbchm</v>
      </c>
      <c r="C107" s="47" t="str">
        <f>VLOOKUP(B107,Notes!$A$12:$B$206,2,0)</f>
        <v xml:space="preserve">Basic chemicals </v>
      </c>
      <c r="D107" s="57">
        <f>Q1Impacts!C108</f>
        <v>1089.9148640856115</v>
      </c>
      <c r="E107" s="57">
        <f>Q1Impacts!D108</f>
        <v>0</v>
      </c>
      <c r="F107" s="57">
        <f>Q1Impacts!E108</f>
        <v>0</v>
      </c>
      <c r="G107" s="57">
        <f>Q1Impacts!F108</f>
        <v>50287.468355007499</v>
      </c>
      <c r="H107" s="57">
        <f t="shared" si="7"/>
        <v>51377.383219093113</v>
      </c>
      <c r="I107" s="58">
        <f ca="1">VLOOKUP($B107,Q4BaseShocks!BaseShockQ4_LR,MATCH(I$4,Q4BaseShocks!BaseShockQ4_CH,0),0)*I$183</f>
        <v>-6</v>
      </c>
      <c r="J107" s="58">
        <f ca="1">VLOOKUP($B107,Q4BaseShocks!BaseShockQ4_LR,MATCH(J$4,Q4BaseShocks!BaseShockQ4_CH,0),0)*J$183</f>
        <v>0</v>
      </c>
      <c r="K107" s="58">
        <f ca="1">VLOOKUP($B107,Q4BaseShocks!BaseShockQ4_LR,MATCH(K$4,Q4BaseShocks!BaseShockQ4_CH,0),0)*K$183</f>
        <v>-6.4999999999999982</v>
      </c>
      <c r="L107" s="58">
        <f ca="1">VLOOKUP($B107,Q4BaseShocks!BaseShockQ4_LR,MATCH(L$4,Q4BaseShocks!BaseShockQ4_CH,0),0)*L$183</f>
        <v>-3.9999999999999991</v>
      </c>
      <c r="M107" s="58">
        <f ca="1"/>
        <v>-4.0533628571654026</v>
      </c>
      <c r="N107" s="64">
        <f ca="1"/>
        <v>-65.394891845136684</v>
      </c>
      <c r="O107" s="64">
        <f ca="1"/>
        <v>0</v>
      </c>
      <c r="P107" s="64">
        <f ca="1"/>
        <v>0</v>
      </c>
      <c r="Q107" s="64">
        <f ca="1"/>
        <v>-2011.4987342002996</v>
      </c>
      <c r="R107" s="60">
        <f t="shared" ca="1" si="8"/>
        <v>-2076.8936260454361</v>
      </c>
      <c r="S107" s="61">
        <f ca="1"/>
        <v>-2076.8936260454361</v>
      </c>
      <c r="T107" s="228" cm="1">
        <f t="array" aca="1" ref="T107" ca="1">IF(OR(N107:R107+D107:H107&lt;-0.01),1,0)</f>
        <v>0</v>
      </c>
    </row>
    <row r="108" spans="1:20" hidden="1" outlineLevel="1" x14ac:dyDescent="0.2">
      <c r="A108" s="47"/>
      <c r="B108" s="47" t="str">
        <f>'SAM and Preps'!B109</f>
        <v>cfert</v>
      </c>
      <c r="C108" s="47" t="str">
        <f>VLOOKUP(B108,Notes!$A$12:$B$206,2,0)</f>
        <v>Fertilizers, pesticides</v>
      </c>
      <c r="D108" s="57">
        <f>Q1Impacts!C109</f>
        <v>3539.8557907325285</v>
      </c>
      <c r="E108" s="57">
        <f>Q1Impacts!D109</f>
        <v>0</v>
      </c>
      <c r="F108" s="57">
        <f>Q1Impacts!E109</f>
        <v>0</v>
      </c>
      <c r="G108" s="57">
        <f>Q1Impacts!F109</f>
        <v>7393.0137799204385</v>
      </c>
      <c r="H108" s="57">
        <f t="shared" si="7"/>
        <v>10932.869570652967</v>
      </c>
      <c r="I108" s="58">
        <f ca="1">VLOOKUP($B108,Q4BaseShocks!BaseShockQ4_LR,MATCH(I$4,Q4BaseShocks!BaseShockQ4_CH,0),0)*I$183</f>
        <v>-6</v>
      </c>
      <c r="J108" s="58">
        <f ca="1">VLOOKUP($B108,Q4BaseShocks!BaseShockQ4_LR,MATCH(J$4,Q4BaseShocks!BaseShockQ4_CH,0),0)*J$183</f>
        <v>0</v>
      </c>
      <c r="K108" s="58">
        <f ca="1">VLOOKUP($B108,Q4BaseShocks!BaseShockQ4_LR,MATCH(K$4,Q4BaseShocks!BaseShockQ4_CH,0),0)*K$183</f>
        <v>-6.4999999999999982</v>
      </c>
      <c r="L108" s="58">
        <f ca="1">VLOOKUP($B108,Q4BaseShocks!BaseShockQ4_LR,MATCH(L$4,Q4BaseShocks!BaseShockQ4_CH,0),0)*L$183</f>
        <v>-3.9999999999999991</v>
      </c>
      <c r="M108" s="58">
        <f ca="1"/>
        <v>-4.1016830403519871</v>
      </c>
      <c r="N108" s="64">
        <f ca="1"/>
        <v>-212.3913474439517</v>
      </c>
      <c r="O108" s="64">
        <f ca="1"/>
        <v>0</v>
      </c>
      <c r="P108" s="64">
        <f ca="1"/>
        <v>0</v>
      </c>
      <c r="Q108" s="64">
        <f ca="1"/>
        <v>-295.7205511968175</v>
      </c>
      <c r="R108" s="60">
        <f t="shared" ca="1" si="8"/>
        <v>-508.1118986407692</v>
      </c>
      <c r="S108" s="61">
        <f ca="1"/>
        <v>-508.1118986407692</v>
      </c>
      <c r="T108" s="228" cm="1">
        <f t="array" aca="1" ref="T108" ca="1">IF(OR(N108:R108+D108:H108&lt;-0.01),1,0)</f>
        <v>0</v>
      </c>
    </row>
    <row r="109" spans="1:20" hidden="1" outlineLevel="1" x14ac:dyDescent="0.2">
      <c r="A109" s="47"/>
      <c r="B109" s="47" t="str">
        <f>'SAM and Preps'!B110</f>
        <v>cpain</v>
      </c>
      <c r="C109" s="47" t="str">
        <f>VLOOKUP(B109,Notes!$A$12:$B$206,2,0)</f>
        <v>Paint, related products</v>
      </c>
      <c r="D109" s="57">
        <f>Q1Impacts!C110</f>
        <v>844.35463037838315</v>
      </c>
      <c r="E109" s="57">
        <f>Q1Impacts!D110</f>
        <v>0</v>
      </c>
      <c r="F109" s="57">
        <f>Q1Impacts!E110</f>
        <v>0</v>
      </c>
      <c r="G109" s="57">
        <f>Q1Impacts!F110</f>
        <v>2366.437591165422</v>
      </c>
      <c r="H109" s="57">
        <f t="shared" si="7"/>
        <v>3210.7922215438052</v>
      </c>
      <c r="I109" s="58">
        <f ca="1">VLOOKUP($B109,Q4BaseShocks!BaseShockQ4_LR,MATCH(I$4,Q4BaseShocks!BaseShockQ4_CH,0),0)*I$183</f>
        <v>-6</v>
      </c>
      <c r="J109" s="58">
        <f ca="1">VLOOKUP($B109,Q4BaseShocks!BaseShockQ4_LR,MATCH(J$4,Q4BaseShocks!BaseShockQ4_CH,0),0)*J$183</f>
        <v>0</v>
      </c>
      <c r="K109" s="58">
        <f ca="1">VLOOKUP($B109,Q4BaseShocks!BaseShockQ4_LR,MATCH(K$4,Q4BaseShocks!BaseShockQ4_CH,0),0)*K$183</f>
        <v>-6.4999999999999982</v>
      </c>
      <c r="L109" s="58">
        <f ca="1">VLOOKUP($B109,Q4BaseShocks!BaseShockQ4_LR,MATCH(L$4,Q4BaseShocks!BaseShockQ4_CH,0),0)*L$183</f>
        <v>-3.9999999999999991</v>
      </c>
      <c r="M109" s="58">
        <f ca="1"/>
        <v>-4.6965509235053577</v>
      </c>
      <c r="N109" s="64">
        <f ca="1"/>
        <v>-50.661277822702985</v>
      </c>
      <c r="O109" s="64">
        <f ca="1"/>
        <v>0</v>
      </c>
      <c r="P109" s="64">
        <f ca="1"/>
        <v>0</v>
      </c>
      <c r="Q109" s="64">
        <f ca="1"/>
        <v>-94.65750364661686</v>
      </c>
      <c r="R109" s="60">
        <f t="shared" ca="1" si="8"/>
        <v>-145.31878146931984</v>
      </c>
      <c r="S109" s="61">
        <f ca="1"/>
        <v>-145.31878146931984</v>
      </c>
      <c r="T109" s="228" cm="1">
        <f t="array" aca="1" ref="T109" ca="1">IF(OR(N109:R109+D109:H109&lt;-0.01),1,0)</f>
        <v>0</v>
      </c>
    </row>
    <row r="110" spans="1:20" hidden="1" outlineLevel="1" x14ac:dyDescent="0.2">
      <c r="A110" s="47"/>
      <c r="B110" s="47" t="str">
        <f>'SAM and Preps'!B111</f>
        <v>cphar</v>
      </c>
      <c r="C110" s="47" t="str">
        <f>VLOOKUP(B110,Notes!$A$12:$B$206,2,0)</f>
        <v>Pharmaceutical products</v>
      </c>
      <c r="D110" s="57">
        <f>Q1Impacts!C111</f>
        <v>35191.472401180916</v>
      </c>
      <c r="E110" s="57">
        <f>Q1Impacts!D111</f>
        <v>0</v>
      </c>
      <c r="F110" s="57">
        <f>Q1Impacts!E111</f>
        <v>0</v>
      </c>
      <c r="G110" s="57">
        <f>Q1Impacts!F111</f>
        <v>7909.8855975000397</v>
      </c>
      <c r="H110" s="57">
        <f t="shared" si="7"/>
        <v>43101.357998680956</v>
      </c>
      <c r="I110" s="58">
        <f ca="1">VLOOKUP($B110,Q4BaseShocks!BaseShockQ4_LR,MATCH(I$4,Q4BaseShocks!BaseShockQ4_CH,0),0)*I$183</f>
        <v>0.49999999999999989</v>
      </c>
      <c r="J110" s="58">
        <f ca="1">VLOOKUP($B110,Q4BaseShocks!BaseShockQ4_LR,MATCH(J$4,Q4BaseShocks!BaseShockQ4_CH,0),0)*J$183</f>
        <v>0</v>
      </c>
      <c r="K110" s="58">
        <f ca="1">VLOOKUP($B110,Q4BaseShocks!BaseShockQ4_LR,MATCH(K$4,Q4BaseShocks!BaseShockQ4_CH,0),0)*K$183</f>
        <v>-6.4999999999999982</v>
      </c>
      <c r="L110" s="58">
        <f ca="1">VLOOKUP($B110,Q4BaseShocks!BaseShockQ4_LR,MATCH(L$4,Q4BaseShocks!BaseShockQ4_CH,0),0)*L$183</f>
        <v>-3.9999999999999991</v>
      </c>
      <c r="M110" s="58">
        <f ca="1"/>
        <v>-0.32645257555969498</v>
      </c>
      <c r="N110" s="64">
        <f ca="1"/>
        <v>175.95736200590454</v>
      </c>
      <c r="O110" s="64">
        <f ca="1"/>
        <v>0</v>
      </c>
      <c r="P110" s="64">
        <f ca="1"/>
        <v>0</v>
      </c>
      <c r="Q110" s="64">
        <f ca="1"/>
        <v>-316.39542390000156</v>
      </c>
      <c r="R110" s="60">
        <f t="shared" ca="1" si="8"/>
        <v>-140.43806189409702</v>
      </c>
      <c r="S110" s="61">
        <f ca="1"/>
        <v>-140.43806189409702</v>
      </c>
      <c r="T110" s="228" cm="1">
        <f t="array" aca="1" ref="T110" ca="1">IF(OR(N110:R110+D110:H110&lt;-0.01),1,0)</f>
        <v>0</v>
      </c>
    </row>
    <row r="111" spans="1:20" hidden="1" outlineLevel="1" x14ac:dyDescent="0.2">
      <c r="A111" s="47"/>
      <c r="B111" s="47" t="str">
        <f>'SAM and Preps'!B112</f>
        <v>csoap</v>
      </c>
      <c r="C111" s="47" t="str">
        <f>VLOOKUP(B111,Notes!$A$12:$B$206,2,0)</f>
        <v>Soap, cleaning, perfume</v>
      </c>
      <c r="D111" s="57">
        <f>Q1Impacts!C112</f>
        <v>52751.406555837537</v>
      </c>
      <c r="E111" s="57">
        <f>Q1Impacts!D112</f>
        <v>0</v>
      </c>
      <c r="F111" s="57">
        <f>Q1Impacts!E112</f>
        <v>0</v>
      </c>
      <c r="G111" s="57">
        <f>Q1Impacts!F112</f>
        <v>7800.1159843679725</v>
      </c>
      <c r="H111" s="57">
        <f t="shared" si="7"/>
        <v>60551.522540205508</v>
      </c>
      <c r="I111" s="58">
        <f ca="1">VLOOKUP($B111,Q4BaseShocks!BaseShockQ4_LR,MATCH(I$4,Q4BaseShocks!BaseShockQ4_CH,0),0)*I$183</f>
        <v>0.49999999999999989</v>
      </c>
      <c r="J111" s="58">
        <f ca="1">VLOOKUP($B111,Q4BaseShocks!BaseShockQ4_LR,MATCH(J$4,Q4BaseShocks!BaseShockQ4_CH,0),0)*J$183</f>
        <v>0</v>
      </c>
      <c r="K111" s="58">
        <f ca="1">VLOOKUP($B111,Q4BaseShocks!BaseShockQ4_LR,MATCH(K$4,Q4BaseShocks!BaseShockQ4_CH,0),0)*K$183</f>
        <v>-6.4999999999999982</v>
      </c>
      <c r="L111" s="58">
        <f ca="1">VLOOKUP($B111,Q4BaseShocks!BaseShockQ4_LR,MATCH(L$4,Q4BaseShocks!BaseShockQ4_CH,0),0)*L$183</f>
        <v>-3.9999999999999991</v>
      </c>
      <c r="M111" s="58">
        <f ca="1"/>
        <v>-7.9641257525519926E-2</v>
      </c>
      <c r="N111" s="64">
        <f ca="1"/>
        <v>263.75703277918763</v>
      </c>
      <c r="O111" s="64">
        <f ca="1"/>
        <v>0</v>
      </c>
      <c r="P111" s="64">
        <f ca="1"/>
        <v>0</v>
      </c>
      <c r="Q111" s="64">
        <f ca="1"/>
        <v>-312.00463937471886</v>
      </c>
      <c r="R111" s="60">
        <f t="shared" ca="1" si="8"/>
        <v>-48.247606595531238</v>
      </c>
      <c r="S111" s="61">
        <f ca="1"/>
        <v>-48.247606595531238</v>
      </c>
      <c r="T111" s="228" cm="1">
        <f t="array" aca="1" ref="T111" ca="1">IF(OR(N111:R111+D111:H111&lt;-0.01),1,0)</f>
        <v>0</v>
      </c>
    </row>
    <row r="112" spans="1:20" hidden="1" outlineLevel="1" x14ac:dyDescent="0.2">
      <c r="A112" s="47"/>
      <c r="B112" s="47" t="str">
        <f>'SAM and Preps'!B113</f>
        <v>coche</v>
      </c>
      <c r="C112" s="47" t="str">
        <f>VLOOKUP(B112,Notes!$A$12:$B$206,2,0)</f>
        <v>Chemical products, n.e.c.</v>
      </c>
      <c r="D112" s="57">
        <f>Q1Impacts!C113</f>
        <v>383.30323347214608</v>
      </c>
      <c r="E112" s="57">
        <f>Q1Impacts!D113</f>
        <v>0</v>
      </c>
      <c r="F112" s="57">
        <f>Q1Impacts!E113</f>
        <v>0</v>
      </c>
      <c r="G112" s="57">
        <f>Q1Impacts!F113</f>
        <v>16852.978256044342</v>
      </c>
      <c r="H112" s="57">
        <f t="shared" si="7"/>
        <v>17236.281489516488</v>
      </c>
      <c r="I112" s="58">
        <f ca="1">VLOOKUP($B112,Q4BaseShocks!BaseShockQ4_LR,MATCH(I$4,Q4BaseShocks!BaseShockQ4_CH,0),0)*I$183</f>
        <v>-10</v>
      </c>
      <c r="J112" s="58">
        <f ca="1">VLOOKUP($B112,Q4BaseShocks!BaseShockQ4_LR,MATCH(J$4,Q4BaseShocks!BaseShockQ4_CH,0),0)*J$183</f>
        <v>0</v>
      </c>
      <c r="K112" s="58">
        <f ca="1">VLOOKUP($B112,Q4BaseShocks!BaseShockQ4_LR,MATCH(K$4,Q4BaseShocks!BaseShockQ4_CH,0),0)*K$183</f>
        <v>-6.4999999999999982</v>
      </c>
      <c r="L112" s="58">
        <f ca="1">VLOOKUP($B112,Q4BaseShocks!BaseShockQ4_LR,MATCH(L$4,Q4BaseShocks!BaseShockQ4_CH,0),0)*L$183</f>
        <v>-3.9999999999999991</v>
      </c>
      <c r="M112" s="58">
        <f ca="1"/>
        <v>-4.0275341417494319</v>
      </c>
      <c r="N112" s="64">
        <f ca="1"/>
        <v>-38.330323347214609</v>
      </c>
      <c r="O112" s="64">
        <f ca="1"/>
        <v>0</v>
      </c>
      <c r="P112" s="64">
        <f ca="1"/>
        <v>0</v>
      </c>
      <c r="Q112" s="64">
        <f ca="1"/>
        <v>-674.11913024177352</v>
      </c>
      <c r="R112" s="60">
        <f t="shared" ca="1" si="8"/>
        <v>-712.44945358898815</v>
      </c>
      <c r="S112" s="61">
        <f ca="1"/>
        <v>-712.44945358898815</v>
      </c>
      <c r="T112" s="228" cm="1">
        <f t="array" aca="1" ref="T112" ca="1">IF(OR(N112:R112+D112:H112&lt;-0.01),1,0)</f>
        <v>0</v>
      </c>
    </row>
    <row r="113" spans="1:20" hidden="1" outlineLevel="1" x14ac:dyDescent="0.2">
      <c r="A113" s="47"/>
      <c r="B113" s="47" t="str">
        <f>'SAM and Preps'!B114</f>
        <v>ctyre</v>
      </c>
      <c r="C113" s="47" t="str">
        <f>VLOOKUP(B113,Notes!$A$12:$B$206,2,0)</f>
        <v>Rubber tyres</v>
      </c>
      <c r="D113" s="57">
        <f>Q1Impacts!C114</f>
        <v>9891.2823908249575</v>
      </c>
      <c r="E113" s="57">
        <f>Q1Impacts!D114</f>
        <v>0</v>
      </c>
      <c r="F113" s="57">
        <f>Q1Impacts!E114</f>
        <v>463.28677107133552</v>
      </c>
      <c r="G113" s="57">
        <f>Q1Impacts!F114</f>
        <v>3368.3655268455536</v>
      </c>
      <c r="H113" s="57">
        <f t="shared" si="7"/>
        <v>13722.934688741847</v>
      </c>
      <c r="I113" s="58">
        <f ca="1">VLOOKUP($B113,Q4BaseShocks!BaseShockQ4_LR,MATCH(I$4,Q4BaseShocks!BaseShockQ4_CH,0),0)*I$183</f>
        <v>-7.4999999999999982</v>
      </c>
      <c r="J113" s="58">
        <f ca="1">VLOOKUP($B113,Q4BaseShocks!BaseShockQ4_LR,MATCH(J$4,Q4BaseShocks!BaseShockQ4_CH,0),0)*J$183</f>
        <v>0</v>
      </c>
      <c r="K113" s="58">
        <f ca="1">VLOOKUP($B113,Q4BaseShocks!BaseShockQ4_LR,MATCH(K$4,Q4BaseShocks!BaseShockQ4_CH,0),0)*K$183</f>
        <v>-7.4999999999999982</v>
      </c>
      <c r="L113" s="58">
        <f ca="1">VLOOKUP($B113,Q4BaseShocks!BaseShockQ4_LR,MATCH(L$4,Q4BaseShocks!BaseShockQ4_CH,0),0)*L$183</f>
        <v>-7.4999999999999982</v>
      </c>
      <c r="M113" s="58">
        <f ca="1"/>
        <v>-7.5381943116032062</v>
      </c>
      <c r="N113" s="64">
        <f ca="1"/>
        <v>-741.84617931187165</v>
      </c>
      <c r="O113" s="64">
        <f ca="1"/>
        <v>0</v>
      </c>
      <c r="P113" s="64">
        <f ca="1"/>
        <v>-34.746507830350154</v>
      </c>
      <c r="Q113" s="64">
        <f ca="1"/>
        <v>-252.62741451341645</v>
      </c>
      <c r="R113" s="60">
        <f t="shared" ca="1" si="8"/>
        <v>-1029.2201016556382</v>
      </c>
      <c r="S113" s="61">
        <f ca="1"/>
        <v>-1029.2201016556382</v>
      </c>
      <c r="T113" s="228" cm="1">
        <f t="array" aca="1" ref="T113" ca="1">IF(OR(N113:R113+D113:H113&lt;-0.01),1,0)</f>
        <v>0</v>
      </c>
    </row>
    <row r="114" spans="1:20" hidden="1" outlineLevel="1" x14ac:dyDescent="0.2">
      <c r="A114" s="47"/>
      <c r="B114" s="47" t="str">
        <f>'SAM and Preps'!B115</f>
        <v>corub</v>
      </c>
      <c r="C114" s="47" t="str">
        <f>VLOOKUP(B114,Notes!$A$12:$B$206,2,0)</f>
        <v>Other rubber products</v>
      </c>
      <c r="D114" s="57">
        <f>Q1Impacts!C115</f>
        <v>224.79590252359276</v>
      </c>
      <c r="E114" s="57">
        <f>Q1Impacts!D115</f>
        <v>0</v>
      </c>
      <c r="F114" s="57">
        <f>Q1Impacts!E115</f>
        <v>0</v>
      </c>
      <c r="G114" s="57">
        <f>Q1Impacts!F115</f>
        <v>2313.2758646292941</v>
      </c>
      <c r="H114" s="57">
        <f t="shared" si="7"/>
        <v>2538.0717671528869</v>
      </c>
      <c r="I114" s="58">
        <f ca="1">VLOOKUP($B114,Q4BaseShocks!BaseShockQ4_LR,MATCH(I$4,Q4BaseShocks!BaseShockQ4_CH,0),0)*I$183</f>
        <v>-30</v>
      </c>
      <c r="J114" s="58">
        <f ca="1">VLOOKUP($B114,Q4BaseShocks!BaseShockQ4_LR,MATCH(J$4,Q4BaseShocks!BaseShockQ4_CH,0),0)*J$183</f>
        <v>0</v>
      </c>
      <c r="K114" s="58">
        <f ca="1">VLOOKUP($B114,Q4BaseShocks!BaseShockQ4_LR,MATCH(K$4,Q4BaseShocks!BaseShockQ4_CH,0),0)*K$183</f>
        <v>-7.4999999999999982</v>
      </c>
      <c r="L114" s="58">
        <f ca="1">VLOOKUP($B114,Q4BaseShocks!BaseShockQ4_LR,MATCH(L$4,Q4BaseShocks!BaseShockQ4_CH,0),0)*L$183</f>
        <v>-7.4999999999999982</v>
      </c>
      <c r="M114" s="58">
        <f ca="1"/>
        <v>-7.4901241872460158</v>
      </c>
      <c r="N114" s="64">
        <f ca="1"/>
        <v>-67.438770757077819</v>
      </c>
      <c r="O114" s="64">
        <f ca="1"/>
        <v>0</v>
      </c>
      <c r="P114" s="64">
        <f ca="1"/>
        <v>0</v>
      </c>
      <c r="Q114" s="64">
        <f ca="1"/>
        <v>-173.49568984719701</v>
      </c>
      <c r="R114" s="60">
        <f t="shared" ca="1" si="8"/>
        <v>-240.93446060427482</v>
      </c>
      <c r="S114" s="61">
        <f ca="1"/>
        <v>-240.93446060427482</v>
      </c>
      <c r="T114" s="228" cm="1">
        <f t="array" aca="1" ref="T114" ca="1">IF(OR(N114:R114+D114:H114&lt;-0.01),1,0)</f>
        <v>0</v>
      </c>
    </row>
    <row r="115" spans="1:20" hidden="1" outlineLevel="1" x14ac:dyDescent="0.2">
      <c r="A115" s="47"/>
      <c r="B115" s="47" t="str">
        <f>'SAM and Preps'!B116</f>
        <v>cplas</v>
      </c>
      <c r="C115" s="47" t="str">
        <f>VLOOKUP(B115,Notes!$A$12:$B$206,2,0)</f>
        <v>Plastic products</v>
      </c>
      <c r="D115" s="57">
        <f>Q1Impacts!C116</f>
        <v>6227.8744520285954</v>
      </c>
      <c r="E115" s="57">
        <f>Q1Impacts!D116</f>
        <v>0</v>
      </c>
      <c r="F115" s="57">
        <f>Q1Impacts!E116</f>
        <v>712.75116009078511</v>
      </c>
      <c r="G115" s="57">
        <f>Q1Impacts!F116</f>
        <v>4811.0212216215996</v>
      </c>
      <c r="H115" s="57">
        <f t="shared" si="7"/>
        <v>11751.646833740979</v>
      </c>
      <c r="I115" s="58">
        <f ca="1">VLOOKUP($B115,Q4BaseShocks!BaseShockQ4_LR,MATCH(I$4,Q4BaseShocks!BaseShockQ4_CH,0),0)*I$183</f>
        <v>-1.4999999999999996</v>
      </c>
      <c r="J115" s="58">
        <f ca="1">VLOOKUP($B115,Q4BaseShocks!BaseShockQ4_LR,MATCH(J$4,Q4BaseShocks!BaseShockQ4_CH,0),0)*J$183</f>
        <v>0</v>
      </c>
      <c r="K115" s="58">
        <f ca="1">VLOOKUP($B115,Q4BaseShocks!BaseShockQ4_LR,MATCH(K$4,Q4BaseShocks!BaseShockQ4_CH,0),0)*K$183</f>
        <v>-6.4999999999999982</v>
      </c>
      <c r="L115" s="58">
        <f ca="1">VLOOKUP($B115,Q4BaseShocks!BaseShockQ4_LR,MATCH(L$4,Q4BaseShocks!BaseShockQ4_CH,0),0)*L$183</f>
        <v>-3.9999999999999991</v>
      </c>
      <c r="M115" s="58">
        <f ca="1"/>
        <v>-2.7342285305923792</v>
      </c>
      <c r="N115" s="64">
        <f ca="1"/>
        <v>-93.418116780428903</v>
      </c>
      <c r="O115" s="64">
        <f ca="1"/>
        <v>0</v>
      </c>
      <c r="P115" s="64">
        <f ca="1"/>
        <v>-46.328825405901021</v>
      </c>
      <c r="Q115" s="64">
        <f ca="1"/>
        <v>-192.44084886486397</v>
      </c>
      <c r="R115" s="60">
        <f t="shared" ca="1" si="8"/>
        <v>-332.18779105119393</v>
      </c>
      <c r="S115" s="61">
        <f ca="1"/>
        <v>-332.18779105119393</v>
      </c>
      <c r="T115" s="228" cm="1">
        <f t="array" aca="1" ref="T115" ca="1">IF(OR(N115:R115+D115:H115&lt;-0.01),1,0)</f>
        <v>0</v>
      </c>
    </row>
    <row r="116" spans="1:20" hidden="1" outlineLevel="1" x14ac:dyDescent="0.2">
      <c r="A116" s="47"/>
      <c r="B116" s="47" t="str">
        <f>'SAM and Preps'!B117</f>
        <v>cglas</v>
      </c>
      <c r="C116" s="47" t="str">
        <f>VLOOKUP(B116,Notes!$A$12:$B$206,2,0)</f>
        <v>Glass products</v>
      </c>
      <c r="D116" s="57">
        <f>Q1Impacts!C117</f>
        <v>5886.9770674921492</v>
      </c>
      <c r="E116" s="57">
        <f>Q1Impacts!D117</f>
        <v>0</v>
      </c>
      <c r="F116" s="57">
        <f>Q1Impacts!E117</f>
        <v>0.12371561787838438</v>
      </c>
      <c r="G116" s="57">
        <f>Q1Impacts!F117</f>
        <v>2112.1725283966603</v>
      </c>
      <c r="H116" s="57">
        <f t="shared" si="7"/>
        <v>7999.2733115066876</v>
      </c>
      <c r="I116" s="58">
        <f ca="1">VLOOKUP($B116,Q4BaseShocks!BaseShockQ4_LR,MATCH(I$4,Q4BaseShocks!BaseShockQ4_CH,0),0)*I$183</f>
        <v>-1.4999999999999996</v>
      </c>
      <c r="J116" s="58">
        <f ca="1">VLOOKUP($B116,Q4BaseShocks!BaseShockQ4_LR,MATCH(J$4,Q4BaseShocks!BaseShockQ4_CH,0),0)*J$183</f>
        <v>0</v>
      </c>
      <c r="K116" s="58">
        <f ca="1">VLOOKUP($B116,Q4BaseShocks!BaseShockQ4_LR,MATCH(K$4,Q4BaseShocks!BaseShockQ4_CH,0),0)*K$183</f>
        <v>-6.4999999999999982</v>
      </c>
      <c r="L116" s="58">
        <f ca="1">VLOOKUP($B116,Q4BaseShocks!BaseShockQ4_LR,MATCH(L$4,Q4BaseShocks!BaseShockQ4_CH,0),0)*L$183</f>
        <v>-3.9999999999999991</v>
      </c>
      <c r="M116" s="58">
        <f ca="1"/>
        <v>-2.1771656432518749</v>
      </c>
      <c r="N116" s="64">
        <f ca="1"/>
        <v>-88.30465601238221</v>
      </c>
      <c r="O116" s="64">
        <f ca="1"/>
        <v>0</v>
      </c>
      <c r="P116" s="64">
        <f ca="1"/>
        <v>-8.0415151620949823E-3</v>
      </c>
      <c r="Q116" s="64">
        <f ca="1"/>
        <v>-84.486901135866404</v>
      </c>
      <c r="R116" s="60">
        <f t="shared" ca="1" si="8"/>
        <v>-172.79959866341071</v>
      </c>
      <c r="S116" s="61">
        <f ca="1"/>
        <v>-172.79959866341071</v>
      </c>
      <c r="T116" s="228" cm="1">
        <f t="array" aca="1" ref="T116" ca="1">IF(OR(N116:R116+D116:H116&lt;-0.01),1,0)</f>
        <v>0</v>
      </c>
    </row>
    <row r="117" spans="1:20" hidden="1" outlineLevel="1" x14ac:dyDescent="0.2">
      <c r="A117" s="47"/>
      <c r="B117" s="47" t="str">
        <f>'SAM and Preps'!B118</f>
        <v>ccera</v>
      </c>
      <c r="C117" s="47" t="str">
        <f>VLOOKUP(B117,Notes!$A$12:$B$206,2,0)</f>
        <v>Non-structural ceramic</v>
      </c>
      <c r="D117" s="57">
        <f>Q1Impacts!C118</f>
        <v>2630.5538947751147</v>
      </c>
      <c r="E117" s="57">
        <f>Q1Impacts!D118</f>
        <v>0</v>
      </c>
      <c r="F117" s="57">
        <f>Q1Impacts!E118</f>
        <v>19.364326792168381</v>
      </c>
      <c r="G117" s="57">
        <f>Q1Impacts!F118</f>
        <v>383.17140904717775</v>
      </c>
      <c r="H117" s="57">
        <f t="shared" si="7"/>
        <v>3033.0896306144609</v>
      </c>
      <c r="I117" s="58">
        <f ca="1">VLOOKUP($B117,Q4BaseShocks!BaseShockQ4_LR,MATCH(I$4,Q4BaseShocks!BaseShockQ4_CH,0),0)*I$183</f>
        <v>-7.4999999999999982</v>
      </c>
      <c r="J117" s="58">
        <f ca="1">VLOOKUP($B117,Q4BaseShocks!BaseShockQ4_LR,MATCH(J$4,Q4BaseShocks!BaseShockQ4_CH,0),0)*J$183</f>
        <v>0</v>
      </c>
      <c r="K117" s="58">
        <f ca="1">VLOOKUP($B117,Q4BaseShocks!BaseShockQ4_LR,MATCH(K$4,Q4BaseShocks!BaseShockQ4_CH,0),0)*K$183</f>
        <v>-7.4999999999999982</v>
      </c>
      <c r="L117" s="58">
        <f ca="1">VLOOKUP($B117,Q4BaseShocks!BaseShockQ4_LR,MATCH(L$4,Q4BaseShocks!BaseShockQ4_CH,0),0)*L$183</f>
        <v>-7.4999999999999982</v>
      </c>
      <c r="M117" s="58">
        <f ca="1"/>
        <v>-7.0864073700590753</v>
      </c>
      <c r="N117" s="64">
        <f ca="1"/>
        <v>-197.29154210813357</v>
      </c>
      <c r="O117" s="64">
        <f ca="1"/>
        <v>0</v>
      </c>
      <c r="P117" s="64">
        <f ca="1"/>
        <v>-1.4523245094126283</v>
      </c>
      <c r="Q117" s="64">
        <f ca="1"/>
        <v>-28.737855678538324</v>
      </c>
      <c r="R117" s="60">
        <f t="shared" ca="1" si="8"/>
        <v>-227.48172229608451</v>
      </c>
      <c r="S117" s="61">
        <f ca="1"/>
        <v>-227.48172229608451</v>
      </c>
      <c r="T117" s="228" cm="1">
        <f t="array" aca="1" ref="T117" ca="1">IF(OR(N117:R117+D117:H117&lt;-0.01),1,0)</f>
        <v>0</v>
      </c>
    </row>
    <row r="118" spans="1:20" hidden="1" outlineLevel="1" x14ac:dyDescent="0.2">
      <c r="A118" s="47"/>
      <c r="B118" s="47" t="str">
        <f>'SAM and Preps'!B119</f>
        <v>cclay</v>
      </c>
      <c r="C118" s="47" t="str">
        <f>VLOOKUP(B118,Notes!$A$12:$B$206,2,0)</f>
        <v>Structure non-refractory clay</v>
      </c>
      <c r="D118" s="57">
        <f>Q1Impacts!C119</f>
        <v>815.85172333020785</v>
      </c>
      <c r="E118" s="57">
        <f>Q1Impacts!D119</f>
        <v>0</v>
      </c>
      <c r="F118" s="57">
        <f>Q1Impacts!E119</f>
        <v>0</v>
      </c>
      <c r="G118" s="57">
        <f>Q1Impacts!F119</f>
        <v>2124.7204777191569</v>
      </c>
      <c r="H118" s="57">
        <f t="shared" si="7"/>
        <v>2940.5722010493646</v>
      </c>
      <c r="I118" s="58">
        <f ca="1">VLOOKUP($B118,Q4BaseShocks!BaseShockQ4_LR,MATCH(I$4,Q4BaseShocks!BaseShockQ4_CH,0),0)*I$183</f>
        <v>-30</v>
      </c>
      <c r="J118" s="58">
        <f ca="1">VLOOKUP($B118,Q4BaseShocks!BaseShockQ4_LR,MATCH(J$4,Q4BaseShocks!BaseShockQ4_CH,0),0)*J$183</f>
        <v>0</v>
      </c>
      <c r="K118" s="58">
        <f ca="1">VLOOKUP($B118,Q4BaseShocks!BaseShockQ4_LR,MATCH(K$4,Q4BaseShocks!BaseShockQ4_CH,0),0)*K$183</f>
        <v>-7.4999999999999982</v>
      </c>
      <c r="L118" s="58">
        <f ca="1">VLOOKUP($B118,Q4BaseShocks!BaseShockQ4_LR,MATCH(L$4,Q4BaseShocks!BaseShockQ4_CH,0),0)*L$183</f>
        <v>-7.4999999999999982</v>
      </c>
      <c r="M118" s="58">
        <f ca="1"/>
        <v>-14.044652002979111</v>
      </c>
      <c r="N118" s="64">
        <f ca="1"/>
        <v>-244.75551699906234</v>
      </c>
      <c r="O118" s="64">
        <f ca="1"/>
        <v>0</v>
      </c>
      <c r="P118" s="64">
        <f ca="1"/>
        <v>0</v>
      </c>
      <c r="Q118" s="64">
        <f ca="1"/>
        <v>-159.35403582893673</v>
      </c>
      <c r="R118" s="60">
        <f t="shared" ca="1" si="8"/>
        <v>-404.1095528279991</v>
      </c>
      <c r="S118" s="61">
        <f ca="1"/>
        <v>-404.1095528279991</v>
      </c>
      <c r="T118" s="228" cm="1">
        <f t="array" aca="1" ref="T118" ca="1">IF(OR(N118:R118+D118:H118&lt;-0.01),1,0)</f>
        <v>0</v>
      </c>
    </row>
    <row r="119" spans="1:20" hidden="1" outlineLevel="1" x14ac:dyDescent="0.2">
      <c r="A119" s="47"/>
      <c r="B119" s="47" t="str">
        <f>'SAM and Preps'!B120</f>
        <v>ccmnt</v>
      </c>
      <c r="C119" s="47" t="str">
        <f>VLOOKUP(B119,Notes!$A$12:$B$206,2,0)</f>
        <v>Plaster, cement</v>
      </c>
      <c r="D119" s="57">
        <f>Q1Impacts!C120</f>
        <v>610.43422081059873</v>
      </c>
      <c r="E119" s="57">
        <f>Q1Impacts!D120</f>
        <v>0</v>
      </c>
      <c r="F119" s="57">
        <f>Q1Impacts!E120</f>
        <v>0</v>
      </c>
      <c r="G119" s="57">
        <f>Q1Impacts!F120</f>
        <v>625.99310627073646</v>
      </c>
      <c r="H119" s="57">
        <f t="shared" si="7"/>
        <v>1236.4273270813351</v>
      </c>
      <c r="I119" s="58">
        <f ca="1">VLOOKUP($B119,Q4BaseShocks!BaseShockQ4_LR,MATCH(I$4,Q4BaseShocks!BaseShockQ4_CH,0),0)*I$183</f>
        <v>-7.4999999999999982</v>
      </c>
      <c r="J119" s="58">
        <f ca="1">VLOOKUP($B119,Q4BaseShocks!BaseShockQ4_LR,MATCH(J$4,Q4BaseShocks!BaseShockQ4_CH,0),0)*J$183</f>
        <v>0</v>
      </c>
      <c r="K119" s="58">
        <f ca="1">VLOOKUP($B119,Q4BaseShocks!BaseShockQ4_LR,MATCH(K$4,Q4BaseShocks!BaseShockQ4_CH,0),0)*K$183</f>
        <v>-7.4999999999999982</v>
      </c>
      <c r="L119" s="58">
        <f ca="1">VLOOKUP($B119,Q4BaseShocks!BaseShockQ4_LR,MATCH(L$4,Q4BaseShocks!BaseShockQ4_CH,0),0)*L$183</f>
        <v>-7.4999999999999982</v>
      </c>
      <c r="M119" s="58">
        <f ca="1"/>
        <v>-7.6685871862443591</v>
      </c>
      <c r="N119" s="64">
        <f ca="1"/>
        <v>-45.782566560794898</v>
      </c>
      <c r="O119" s="64">
        <f ca="1"/>
        <v>0</v>
      </c>
      <c r="P119" s="64">
        <f ca="1"/>
        <v>0</v>
      </c>
      <c r="Q119" s="64">
        <f ca="1"/>
        <v>-46.949482970305226</v>
      </c>
      <c r="R119" s="60">
        <f t="shared" ca="1" si="8"/>
        <v>-92.732049531100131</v>
      </c>
      <c r="S119" s="61">
        <f ca="1"/>
        <v>-92.732049531100131</v>
      </c>
      <c r="T119" s="228" cm="1">
        <f t="array" aca="1" ref="T119" ca="1">IF(OR(N119:R119+D119:H119&lt;-0.01),1,0)</f>
        <v>0</v>
      </c>
    </row>
    <row r="120" spans="1:20" hidden="1" outlineLevel="1" x14ac:dyDescent="0.2">
      <c r="A120" s="47"/>
      <c r="B120" s="47" t="str">
        <f>'SAM and Preps'!B121</f>
        <v>cconc</v>
      </c>
      <c r="C120" s="47" t="str">
        <f>VLOOKUP(B120,Notes!$A$12:$B$206,2,0)</f>
        <v>Articles of concrete</v>
      </c>
      <c r="D120" s="57">
        <f>Q1Impacts!C121</f>
        <v>0</v>
      </c>
      <c r="E120" s="57">
        <f>Q1Impacts!D121</f>
        <v>0</v>
      </c>
      <c r="F120" s="57">
        <f>Q1Impacts!E121</f>
        <v>0</v>
      </c>
      <c r="G120" s="57">
        <f>Q1Impacts!F121</f>
        <v>1889.5518825568595</v>
      </c>
      <c r="H120" s="57">
        <f t="shared" si="7"/>
        <v>1889.5518825568595</v>
      </c>
      <c r="I120" s="58">
        <f ca="1">VLOOKUP($B120,Q4BaseShocks!BaseShockQ4_LR,MATCH(I$4,Q4BaseShocks!BaseShockQ4_CH,0),0)*I$183</f>
        <v>-30</v>
      </c>
      <c r="J120" s="58">
        <f ca="1">VLOOKUP($B120,Q4BaseShocks!BaseShockQ4_LR,MATCH(J$4,Q4BaseShocks!BaseShockQ4_CH,0),0)*J$183</f>
        <v>0</v>
      </c>
      <c r="K120" s="58">
        <f ca="1">VLOOKUP($B120,Q4BaseShocks!BaseShockQ4_LR,MATCH(K$4,Q4BaseShocks!BaseShockQ4_CH,0),0)*K$183</f>
        <v>-7.4999999999999982</v>
      </c>
      <c r="L120" s="58">
        <f ca="1">VLOOKUP($B120,Q4BaseShocks!BaseShockQ4_LR,MATCH(L$4,Q4BaseShocks!BaseShockQ4_CH,0),0)*L$183</f>
        <v>-7.4999999999999982</v>
      </c>
      <c r="M120" s="58">
        <f ca="1"/>
        <v>-6.9667586113999764</v>
      </c>
      <c r="N120" s="64">
        <f ca="1"/>
        <v>0</v>
      </c>
      <c r="O120" s="64">
        <f ca="1"/>
        <v>0</v>
      </c>
      <c r="P120" s="64">
        <f ca="1"/>
        <v>0</v>
      </c>
      <c r="Q120" s="64">
        <f ca="1"/>
        <v>-141.71639119176442</v>
      </c>
      <c r="R120" s="60">
        <f t="shared" ca="1" si="8"/>
        <v>-141.71639119176442</v>
      </c>
      <c r="S120" s="61">
        <f ca="1"/>
        <v>-141.71639119176442</v>
      </c>
      <c r="T120" s="228" cm="1">
        <f t="array" aca="1" ref="T120" ca="1">IF(OR(N120:R120+D120:H120&lt;-0.01),1,0)</f>
        <v>0</v>
      </c>
    </row>
    <row r="121" spans="1:20" hidden="1" outlineLevel="1" x14ac:dyDescent="0.2">
      <c r="A121" s="47"/>
      <c r="B121" s="47" t="str">
        <f>'SAM and Preps'!B122</f>
        <v>conmp</v>
      </c>
      <c r="C121" s="47" t="str">
        <f>VLOOKUP(B121,Notes!$A$12:$B$206,2,0)</f>
        <v>Non-metallic products n.e.c.</v>
      </c>
      <c r="D121" s="57">
        <f>Q1Impacts!C122</f>
        <v>0</v>
      </c>
      <c r="E121" s="57">
        <f>Q1Impacts!D122</f>
        <v>0</v>
      </c>
      <c r="F121" s="57">
        <f>Q1Impacts!E122</f>
        <v>0</v>
      </c>
      <c r="G121" s="57">
        <f>Q1Impacts!F122</f>
        <v>3016.3305260266188</v>
      </c>
      <c r="H121" s="57">
        <f t="shared" si="7"/>
        <v>3016.3305260266188</v>
      </c>
      <c r="I121" s="58">
        <f ca="1">VLOOKUP($B121,Q4BaseShocks!BaseShockQ4_LR,MATCH(I$4,Q4BaseShocks!BaseShockQ4_CH,0),0)*I$183</f>
        <v>-30</v>
      </c>
      <c r="J121" s="58">
        <f ca="1">VLOOKUP($B121,Q4BaseShocks!BaseShockQ4_LR,MATCH(J$4,Q4BaseShocks!BaseShockQ4_CH,0),0)*J$183</f>
        <v>0</v>
      </c>
      <c r="K121" s="58">
        <f ca="1">VLOOKUP($B121,Q4BaseShocks!BaseShockQ4_LR,MATCH(K$4,Q4BaseShocks!BaseShockQ4_CH,0),0)*K$183</f>
        <v>-7.4999999999999982</v>
      </c>
      <c r="L121" s="58">
        <f ca="1">VLOOKUP($B121,Q4BaseShocks!BaseShockQ4_LR,MATCH(L$4,Q4BaseShocks!BaseShockQ4_CH,0),0)*L$183</f>
        <v>-7.4999999999999982</v>
      </c>
      <c r="M121" s="58">
        <f ca="1"/>
        <v>-7.0952631936150246</v>
      </c>
      <c r="N121" s="64">
        <f ca="1"/>
        <v>0</v>
      </c>
      <c r="O121" s="64">
        <f ca="1"/>
        <v>0</v>
      </c>
      <c r="P121" s="64">
        <f ca="1"/>
        <v>0</v>
      </c>
      <c r="Q121" s="64">
        <f ca="1"/>
        <v>-226.22478945199637</v>
      </c>
      <c r="R121" s="60">
        <f t="shared" ca="1" si="8"/>
        <v>-226.22478945199637</v>
      </c>
      <c r="S121" s="61">
        <f ca="1"/>
        <v>-226.22478945199637</v>
      </c>
      <c r="T121" s="228" cm="1">
        <f t="array" aca="1" ref="T121" ca="1">IF(OR(N121:R121+D121:H121&lt;-0.01),1,0)</f>
        <v>0</v>
      </c>
    </row>
    <row r="122" spans="1:20" hidden="1" outlineLevel="1" x14ac:dyDescent="0.2">
      <c r="A122" s="47"/>
      <c r="B122" s="47" t="str">
        <f>'SAM and Preps'!B123</f>
        <v>cfurn</v>
      </c>
      <c r="C122" s="47" t="str">
        <f>VLOOKUP(B122,Notes!$A$12:$B$206,2,0)</f>
        <v>Furniture</v>
      </c>
      <c r="D122" s="57">
        <f>Q1Impacts!C123</f>
        <v>17553.850767118172</v>
      </c>
      <c r="E122" s="57">
        <f>Q1Impacts!D123</f>
        <v>0</v>
      </c>
      <c r="F122" s="57">
        <f>Q1Impacts!E123</f>
        <v>9000.0679871745724</v>
      </c>
      <c r="G122" s="57">
        <f>Q1Impacts!F123</f>
        <v>5985.6763321654862</v>
      </c>
      <c r="H122" s="57">
        <f t="shared" si="7"/>
        <v>32539.595086458234</v>
      </c>
      <c r="I122" s="58">
        <f ca="1">VLOOKUP($B122,Q4BaseShocks!BaseShockQ4_LR,MATCH(I$4,Q4BaseShocks!BaseShockQ4_CH,0),0)*I$183</f>
        <v>-7.4999999999999982</v>
      </c>
      <c r="J122" s="58">
        <f ca="1">VLOOKUP($B122,Q4BaseShocks!BaseShockQ4_LR,MATCH(J$4,Q4BaseShocks!BaseShockQ4_CH,0),0)*J$183</f>
        <v>0</v>
      </c>
      <c r="K122" s="58">
        <f ca="1">VLOOKUP($B122,Q4BaseShocks!BaseShockQ4_LR,MATCH(K$4,Q4BaseShocks!BaseShockQ4_CH,0),0)*K$183</f>
        <v>-7.4999999999999982</v>
      </c>
      <c r="L122" s="58">
        <f ca="1">VLOOKUP($B122,Q4BaseShocks!BaseShockQ4_LR,MATCH(L$4,Q4BaseShocks!BaseShockQ4_CH,0),0)*L$183</f>
        <v>-7.4999999999999982</v>
      </c>
      <c r="M122" s="58">
        <f ca="1"/>
        <v>-7.442138592038293</v>
      </c>
      <c r="N122" s="64">
        <f ca="1"/>
        <v>-1316.5388075338626</v>
      </c>
      <c r="O122" s="64">
        <f ca="1"/>
        <v>0</v>
      </c>
      <c r="P122" s="64">
        <f ca="1"/>
        <v>-675.00509903809279</v>
      </c>
      <c r="Q122" s="64">
        <f ca="1"/>
        <v>-448.92572491241134</v>
      </c>
      <c r="R122" s="60">
        <f t="shared" ca="1" si="8"/>
        <v>-2440.4696314843668</v>
      </c>
      <c r="S122" s="61">
        <f ca="1"/>
        <v>-2440.4696314843668</v>
      </c>
      <c r="T122" s="228" cm="1">
        <f t="array" aca="1" ref="T122" ca="1">IF(OR(N122:R122+D122:H122&lt;-0.01),1,0)</f>
        <v>0</v>
      </c>
    </row>
    <row r="123" spans="1:20" hidden="1" outlineLevel="1" x14ac:dyDescent="0.2">
      <c r="A123" s="47"/>
      <c r="B123" s="47" t="str">
        <f>'SAM and Preps'!B124</f>
        <v>cjewl</v>
      </c>
      <c r="C123" s="47" t="str">
        <f>VLOOKUP(B123,Notes!$A$12:$B$206,2,0)</f>
        <v>Jewellery</v>
      </c>
      <c r="D123" s="57">
        <f>Q1Impacts!C124</f>
        <v>5719.0421563099062</v>
      </c>
      <c r="E123" s="57">
        <f>Q1Impacts!D124</f>
        <v>0</v>
      </c>
      <c r="F123" s="57">
        <f>Q1Impacts!E124</f>
        <v>0</v>
      </c>
      <c r="G123" s="57">
        <f>Q1Impacts!F124</f>
        <v>8163.3739676706236</v>
      </c>
      <c r="H123" s="57">
        <f t="shared" si="7"/>
        <v>13882.416123980529</v>
      </c>
      <c r="I123" s="58">
        <f ca="1">VLOOKUP($B123,Q4BaseShocks!BaseShockQ4_LR,MATCH(I$4,Q4BaseShocks!BaseShockQ4_CH,0),0)*I$183</f>
        <v>-30</v>
      </c>
      <c r="J123" s="58">
        <f ca="1">VLOOKUP($B123,Q4BaseShocks!BaseShockQ4_LR,MATCH(J$4,Q4BaseShocks!BaseShockQ4_CH,0),0)*J$183</f>
        <v>0</v>
      </c>
      <c r="K123" s="58">
        <f ca="1">VLOOKUP($B123,Q4BaseShocks!BaseShockQ4_LR,MATCH(K$4,Q4BaseShocks!BaseShockQ4_CH,0),0)*K$183</f>
        <v>-7.4999999999999982</v>
      </c>
      <c r="L123" s="58">
        <f ca="1">VLOOKUP($B123,Q4BaseShocks!BaseShockQ4_LR,MATCH(L$4,Q4BaseShocks!BaseShockQ4_CH,0),0)*L$183</f>
        <v>-7.4999999999999982</v>
      </c>
      <c r="M123" s="58">
        <f ca="1"/>
        <v>-16.764521842591254</v>
      </c>
      <c r="N123" s="64">
        <f ca="1"/>
        <v>-1715.7126468929719</v>
      </c>
      <c r="O123" s="64">
        <f ca="1"/>
        <v>0</v>
      </c>
      <c r="P123" s="64">
        <f ca="1"/>
        <v>0</v>
      </c>
      <c r="Q123" s="64">
        <f ca="1"/>
        <v>-612.25304757529659</v>
      </c>
      <c r="R123" s="60">
        <f t="shared" ca="1" si="8"/>
        <v>-2327.9656944682683</v>
      </c>
      <c r="S123" s="61">
        <f ca="1"/>
        <v>-2327.9656944682683</v>
      </c>
      <c r="T123" s="228" cm="1">
        <f t="array" aca="1" ref="T123" ca="1">IF(OR(N123:R123+D123:H123&lt;-0.01),1,0)</f>
        <v>0</v>
      </c>
    </row>
    <row r="124" spans="1:20" hidden="1" outlineLevel="1" x14ac:dyDescent="0.2">
      <c r="A124" s="47"/>
      <c r="B124" s="47" t="str">
        <f>'SAM and Preps'!B125</f>
        <v>comnf</v>
      </c>
      <c r="C124" s="47" t="str">
        <f>VLOOKUP(B124,Notes!$A$12:$B$206,2,0)</f>
        <v>Manufactured products n.e.c.</v>
      </c>
      <c r="D124" s="57">
        <f>Q1Impacts!C125</f>
        <v>12002.119578337752</v>
      </c>
      <c r="E124" s="57">
        <f>Q1Impacts!D125</f>
        <v>0</v>
      </c>
      <c r="F124" s="57">
        <f>Q1Impacts!E125</f>
        <v>1508.6397911123329</v>
      </c>
      <c r="G124" s="57">
        <f>Q1Impacts!F125</f>
        <v>4507.7562150015538</v>
      </c>
      <c r="H124" s="57">
        <f t="shared" si="7"/>
        <v>18018.515584451638</v>
      </c>
      <c r="I124" s="58">
        <f ca="1">VLOOKUP($B124,Q4BaseShocks!BaseShockQ4_LR,MATCH(I$4,Q4BaseShocks!BaseShockQ4_CH,0),0)*I$183</f>
        <v>-7.4999999999999982</v>
      </c>
      <c r="J124" s="58">
        <f ca="1">VLOOKUP($B124,Q4BaseShocks!BaseShockQ4_LR,MATCH(J$4,Q4BaseShocks!BaseShockQ4_CH,0),0)*J$183</f>
        <v>0</v>
      </c>
      <c r="K124" s="58">
        <f ca="1">VLOOKUP($B124,Q4BaseShocks!BaseShockQ4_LR,MATCH(K$4,Q4BaseShocks!BaseShockQ4_CH,0),0)*K$183</f>
        <v>-7.4999999999999982</v>
      </c>
      <c r="L124" s="58">
        <f ca="1">VLOOKUP($B124,Q4BaseShocks!BaseShockQ4_LR,MATCH(L$4,Q4BaseShocks!BaseShockQ4_CH,0),0)*L$183</f>
        <v>-7.4999999999999982</v>
      </c>
      <c r="M124" s="58">
        <f ca="1"/>
        <v>-7.1670216927122077</v>
      </c>
      <c r="N124" s="64">
        <f ca="1"/>
        <v>-900.15896837533114</v>
      </c>
      <c r="O124" s="64">
        <f ca="1"/>
        <v>0</v>
      </c>
      <c r="P124" s="64">
        <f ca="1"/>
        <v>-113.14798433342494</v>
      </c>
      <c r="Q124" s="64">
        <f ca="1"/>
        <v>-338.08171612511643</v>
      </c>
      <c r="R124" s="60">
        <f t="shared" ca="1" si="8"/>
        <v>-1351.3886688338725</v>
      </c>
      <c r="S124" s="61">
        <f ca="1"/>
        <v>-1351.3886688338725</v>
      </c>
      <c r="T124" s="228" cm="1">
        <f t="array" aca="1" ref="T124" ca="1">IF(OR(N124:R124+D124:H124&lt;-0.01),1,0)</f>
        <v>0</v>
      </c>
    </row>
    <row r="125" spans="1:20" hidden="1" outlineLevel="1" x14ac:dyDescent="0.2">
      <c r="A125" s="47"/>
      <c r="B125" s="47" t="str">
        <f>'SAM and Preps'!B126</f>
        <v>cwast</v>
      </c>
      <c r="C125" s="47" t="str">
        <f>VLOOKUP(B125,Notes!$A$12:$B$206,2,0)</f>
        <v>Wastes, scraps</v>
      </c>
      <c r="D125" s="57">
        <f>Q1Impacts!C126</f>
        <v>160.09341831515374</v>
      </c>
      <c r="E125" s="57">
        <f>Q1Impacts!D126</f>
        <v>0</v>
      </c>
      <c r="F125" s="57">
        <f>Q1Impacts!E126</f>
        <v>0</v>
      </c>
      <c r="G125" s="57">
        <f>Q1Impacts!F126</f>
        <v>7612.6317653539836</v>
      </c>
      <c r="H125" s="57">
        <f t="shared" si="7"/>
        <v>7772.7251836691376</v>
      </c>
      <c r="I125" s="58">
        <f ca="1">VLOOKUP($B125,Q4BaseShocks!BaseShockQ4_LR,MATCH(I$4,Q4BaseShocks!BaseShockQ4_CH,0),0)*I$183</f>
        <v>-30</v>
      </c>
      <c r="J125" s="58">
        <f ca="1">VLOOKUP($B125,Q4BaseShocks!BaseShockQ4_LR,MATCH(J$4,Q4BaseShocks!BaseShockQ4_CH,0),0)*J$183</f>
        <v>0</v>
      </c>
      <c r="K125" s="58">
        <f ca="1">VLOOKUP($B125,Q4BaseShocks!BaseShockQ4_LR,MATCH(K$4,Q4BaseShocks!BaseShockQ4_CH,0),0)*K$183</f>
        <v>-7.4999999999999982</v>
      </c>
      <c r="L125" s="58">
        <f ca="1">VLOOKUP($B125,Q4BaseShocks!BaseShockQ4_LR,MATCH(L$4,Q4BaseShocks!BaseShockQ4_CH,0),0)*L$183</f>
        <v>-7.4999999999999982</v>
      </c>
      <c r="M125" s="58">
        <f ca="1"/>
        <v>-8.0732815925412194</v>
      </c>
      <c r="N125" s="64">
        <f ca="1"/>
        <v>-48.028025494546121</v>
      </c>
      <c r="O125" s="64">
        <f ca="1"/>
        <v>0</v>
      </c>
      <c r="P125" s="64">
        <f ca="1"/>
        <v>0</v>
      </c>
      <c r="Q125" s="64">
        <f ca="1"/>
        <v>-570.94738240154868</v>
      </c>
      <c r="R125" s="60">
        <f t="shared" ca="1" si="8"/>
        <v>-618.97540789609479</v>
      </c>
      <c r="S125" s="61">
        <f ca="1"/>
        <v>-618.97540789609479</v>
      </c>
      <c r="T125" s="228" cm="1">
        <f t="array" aca="1" ref="T125" ca="1">IF(OR(N125:R125+D125:H125&lt;-0.01),1,0)</f>
        <v>0</v>
      </c>
    </row>
    <row r="126" spans="1:20" hidden="1" outlineLevel="1" x14ac:dyDescent="0.2">
      <c r="A126" s="47"/>
      <c r="B126" s="47" t="str">
        <f>'SAM and Preps'!B127</f>
        <v>cirst</v>
      </c>
      <c r="C126" s="47" t="str">
        <f>VLOOKUP(B126,Notes!$A$12:$B$206,2,0)</f>
        <v>Iron, steel products</v>
      </c>
      <c r="D126" s="57">
        <f>Q1Impacts!C127</f>
        <v>0</v>
      </c>
      <c r="E126" s="57">
        <f>Q1Impacts!D127</f>
        <v>0</v>
      </c>
      <c r="F126" s="57">
        <f>Q1Impacts!E127</f>
        <v>0</v>
      </c>
      <c r="G126" s="57">
        <f>Q1Impacts!F127</f>
        <v>104266.22068489504</v>
      </c>
      <c r="H126" s="57">
        <f t="shared" si="7"/>
        <v>104266.22068489504</v>
      </c>
      <c r="I126" s="58">
        <f ca="1">VLOOKUP($B126,Q4BaseShocks!BaseShockQ4_LR,MATCH(I$4,Q4BaseShocks!BaseShockQ4_CH,0),0)*I$183</f>
        <v>-30</v>
      </c>
      <c r="J126" s="58">
        <f ca="1">VLOOKUP($B126,Q4BaseShocks!BaseShockQ4_LR,MATCH(J$4,Q4BaseShocks!BaseShockQ4_CH,0),0)*J$183</f>
        <v>0</v>
      </c>
      <c r="K126" s="58">
        <f ca="1">VLOOKUP($B126,Q4BaseShocks!BaseShockQ4_LR,MATCH(K$4,Q4BaseShocks!BaseShockQ4_CH,0),0)*K$183</f>
        <v>-7.4999999999999982</v>
      </c>
      <c r="L126" s="58">
        <f ca="1">VLOOKUP($B126,Q4BaseShocks!BaseShockQ4_LR,MATCH(L$4,Q4BaseShocks!BaseShockQ4_CH,0),0)*L$183</f>
        <v>-7.4999999999999982</v>
      </c>
      <c r="M126" s="58">
        <f ca="1"/>
        <v>-7.4084780514875437</v>
      </c>
      <c r="N126" s="64">
        <f ca="1"/>
        <v>0</v>
      </c>
      <c r="O126" s="64">
        <f ca="1"/>
        <v>0</v>
      </c>
      <c r="P126" s="64">
        <f ca="1"/>
        <v>0</v>
      </c>
      <c r="Q126" s="64">
        <f ca="1"/>
        <v>-7819.9665513671262</v>
      </c>
      <c r="R126" s="60">
        <f t="shared" ca="1" si="8"/>
        <v>-7819.9665513671262</v>
      </c>
      <c r="S126" s="61">
        <f ca="1"/>
        <v>-7819.9665513671262</v>
      </c>
      <c r="T126" s="228" cm="1">
        <f t="array" aca="1" ref="T126" ca="1">IF(OR(N126:R126+D126:H126&lt;-0.01),1,0)</f>
        <v>0</v>
      </c>
    </row>
    <row r="127" spans="1:20" hidden="1" outlineLevel="1" x14ac:dyDescent="0.2">
      <c r="A127" s="47"/>
      <c r="B127" s="47" t="str">
        <f>'SAM and Preps'!B128</f>
        <v>cnfme</v>
      </c>
      <c r="C127" s="47" t="str">
        <f>VLOOKUP(B127,Notes!$A$12:$B$206,2,0)</f>
        <v>Non-ferrous metals</v>
      </c>
      <c r="D127" s="57">
        <f>Q1Impacts!C128</f>
        <v>0</v>
      </c>
      <c r="E127" s="57">
        <f>Q1Impacts!D128</f>
        <v>0</v>
      </c>
      <c r="F127" s="57">
        <f>Q1Impacts!E128</f>
        <v>1616.2450215176889</v>
      </c>
      <c r="G127" s="57">
        <f>Q1Impacts!F128</f>
        <v>36047.031722453314</v>
      </c>
      <c r="H127" s="57">
        <f t="shared" si="7"/>
        <v>37663.276743971001</v>
      </c>
      <c r="I127" s="58">
        <f ca="1">VLOOKUP($B127,Q4BaseShocks!BaseShockQ4_LR,MATCH(I$4,Q4BaseShocks!BaseShockQ4_CH,0),0)*I$183</f>
        <v>-30</v>
      </c>
      <c r="J127" s="58">
        <f ca="1">VLOOKUP($B127,Q4BaseShocks!BaseShockQ4_LR,MATCH(J$4,Q4BaseShocks!BaseShockQ4_CH,0),0)*J$183</f>
        <v>0</v>
      </c>
      <c r="K127" s="58">
        <f ca="1">VLOOKUP($B127,Q4BaseShocks!BaseShockQ4_LR,MATCH(K$4,Q4BaseShocks!BaseShockQ4_CH,0),0)*K$183</f>
        <v>-7.4999999999999982</v>
      </c>
      <c r="L127" s="58">
        <f ca="1">VLOOKUP($B127,Q4BaseShocks!BaseShockQ4_LR,MATCH(L$4,Q4BaseShocks!BaseShockQ4_CH,0),0)*L$183</f>
        <v>-7.4999999999999982</v>
      </c>
      <c r="M127" s="58">
        <f ca="1"/>
        <v>-7.5031830818870997</v>
      </c>
      <c r="N127" s="64">
        <f ca="1"/>
        <v>0</v>
      </c>
      <c r="O127" s="64">
        <f ca="1"/>
        <v>0</v>
      </c>
      <c r="P127" s="64">
        <f ca="1"/>
        <v>-121.21837661382663</v>
      </c>
      <c r="Q127" s="64">
        <f ca="1"/>
        <v>-2703.5273791839977</v>
      </c>
      <c r="R127" s="60">
        <f t="shared" ca="1" si="8"/>
        <v>-2824.7457557978241</v>
      </c>
      <c r="S127" s="61">
        <f ca="1"/>
        <v>-2824.7457557978241</v>
      </c>
      <c r="T127" s="228" cm="1">
        <f t="array" aca="1" ref="T127" ca="1">IF(OR(N127:R127+D127:H127&lt;-0.01),1,0)</f>
        <v>0</v>
      </c>
    </row>
    <row r="128" spans="1:20" hidden="1" outlineLevel="1" x14ac:dyDescent="0.2">
      <c r="A128" s="47"/>
      <c r="B128" s="47" t="str">
        <f>'SAM and Preps'!B129</f>
        <v>cstrm</v>
      </c>
      <c r="C128" s="47" t="str">
        <f>VLOOKUP(B128,Notes!$A$12:$B$206,2,0)</f>
        <v>Structural metal products</v>
      </c>
      <c r="D128" s="57">
        <f>Q1Impacts!C129</f>
        <v>0</v>
      </c>
      <c r="E128" s="57">
        <f>Q1Impacts!D129</f>
        <v>0</v>
      </c>
      <c r="F128" s="57">
        <f>Q1Impacts!E129</f>
        <v>2231.1128999548528</v>
      </c>
      <c r="G128" s="57">
        <f>Q1Impacts!F129</f>
        <v>7458.1284729673316</v>
      </c>
      <c r="H128" s="57">
        <f t="shared" si="7"/>
        <v>9689.2413729221844</v>
      </c>
      <c r="I128" s="58">
        <f ca="1">VLOOKUP($B128,Q4BaseShocks!BaseShockQ4_LR,MATCH(I$4,Q4BaseShocks!BaseShockQ4_CH,0),0)*I$183</f>
        <v>-30</v>
      </c>
      <c r="J128" s="58">
        <f ca="1">VLOOKUP($B128,Q4BaseShocks!BaseShockQ4_LR,MATCH(J$4,Q4BaseShocks!BaseShockQ4_CH,0),0)*J$183</f>
        <v>0</v>
      </c>
      <c r="K128" s="58">
        <f ca="1">VLOOKUP($B128,Q4BaseShocks!BaseShockQ4_LR,MATCH(K$4,Q4BaseShocks!BaseShockQ4_CH,0),0)*K$183</f>
        <v>-7.4999999999999982</v>
      </c>
      <c r="L128" s="58">
        <f ca="1">VLOOKUP($B128,Q4BaseShocks!BaseShockQ4_LR,MATCH(L$4,Q4BaseShocks!BaseShockQ4_CH,0),0)*L$183</f>
        <v>-7.4999999999999982</v>
      </c>
      <c r="M128" s="58">
        <f ca="1"/>
        <v>-7.4478420596135857</v>
      </c>
      <c r="N128" s="64">
        <f ca="1"/>
        <v>0</v>
      </c>
      <c r="O128" s="64">
        <f ca="1"/>
        <v>0</v>
      </c>
      <c r="P128" s="64">
        <f ca="1"/>
        <v>-167.33346749661391</v>
      </c>
      <c r="Q128" s="64">
        <f ca="1"/>
        <v>-559.35963547254971</v>
      </c>
      <c r="R128" s="60">
        <f t="shared" ca="1" si="8"/>
        <v>-726.69310296916365</v>
      </c>
      <c r="S128" s="61">
        <f ca="1"/>
        <v>-726.69310296916365</v>
      </c>
      <c r="T128" s="228" cm="1">
        <f t="array" aca="1" ref="T128" ca="1">IF(OR(N128:R128+D128:H128&lt;-0.01),1,0)</f>
        <v>0</v>
      </c>
    </row>
    <row r="129" spans="1:20" hidden="1" outlineLevel="1" x14ac:dyDescent="0.2">
      <c r="A129" s="47"/>
      <c r="B129" s="47" t="str">
        <f>'SAM and Preps'!B130</f>
        <v>ctank</v>
      </c>
      <c r="C129" s="47" t="str">
        <f>VLOOKUP(B129,Notes!$A$12:$B$206,2,0)</f>
        <v>Tanks, reservoirs</v>
      </c>
      <c r="D129" s="57">
        <f>Q1Impacts!C130</f>
        <v>0</v>
      </c>
      <c r="E129" s="57">
        <f>Q1Impacts!D130</f>
        <v>0</v>
      </c>
      <c r="F129" s="57">
        <f>Q1Impacts!E130</f>
        <v>1163.2178214056119</v>
      </c>
      <c r="G129" s="57">
        <f>Q1Impacts!F130</f>
        <v>468.2004225145879</v>
      </c>
      <c r="H129" s="57">
        <f t="shared" si="7"/>
        <v>1631.4182439201998</v>
      </c>
      <c r="I129" s="58">
        <f ca="1">VLOOKUP($B129,Q4BaseShocks!BaseShockQ4_LR,MATCH(I$4,Q4BaseShocks!BaseShockQ4_CH,0),0)*I$183</f>
        <v>-30</v>
      </c>
      <c r="J129" s="58">
        <f ca="1">VLOOKUP($B129,Q4BaseShocks!BaseShockQ4_LR,MATCH(J$4,Q4BaseShocks!BaseShockQ4_CH,0),0)*J$183</f>
        <v>0</v>
      </c>
      <c r="K129" s="58">
        <f ca="1">VLOOKUP($B129,Q4BaseShocks!BaseShockQ4_LR,MATCH(K$4,Q4BaseShocks!BaseShockQ4_CH,0),0)*K$183</f>
        <v>-7.4999999999999982</v>
      </c>
      <c r="L129" s="58">
        <f ca="1">VLOOKUP($B129,Q4BaseShocks!BaseShockQ4_LR,MATCH(L$4,Q4BaseShocks!BaseShockQ4_CH,0),0)*L$183</f>
        <v>-7.4999999999999982</v>
      </c>
      <c r="M129" s="58">
        <f ca="1"/>
        <v>-6.9126001650737052</v>
      </c>
      <c r="N129" s="64">
        <f ca="1"/>
        <v>0</v>
      </c>
      <c r="O129" s="64">
        <f ca="1"/>
        <v>0</v>
      </c>
      <c r="P129" s="64">
        <f ca="1"/>
        <v>-87.241336605420869</v>
      </c>
      <c r="Q129" s="64">
        <f ca="1"/>
        <v>-35.115031688594087</v>
      </c>
      <c r="R129" s="60">
        <f t="shared" ca="1" si="8"/>
        <v>-122.35636829401496</v>
      </c>
      <c r="S129" s="61">
        <f ca="1"/>
        <v>-122.35636829401496</v>
      </c>
      <c r="T129" s="228" cm="1">
        <f t="array" aca="1" ref="T129" ca="1">IF(OR(N129:R129+D129:H129&lt;-0.01),1,0)</f>
        <v>0</v>
      </c>
    </row>
    <row r="130" spans="1:20" hidden="1" outlineLevel="1" x14ac:dyDescent="0.2">
      <c r="A130" s="47"/>
      <c r="B130" s="47" t="str">
        <f>'SAM and Preps'!B131</f>
        <v>cofbm</v>
      </c>
      <c r="C130" s="47" t="str">
        <f>VLOOKUP(B130,Notes!$A$12:$B$206,2,0)</f>
        <v xml:space="preserve">Other fabricated metal </v>
      </c>
      <c r="D130" s="57">
        <f>Q1Impacts!C131</f>
        <v>5154.6380363886938</v>
      </c>
      <c r="E130" s="57">
        <f>Q1Impacts!D131</f>
        <v>0</v>
      </c>
      <c r="F130" s="57">
        <f>Q1Impacts!E131</f>
        <v>74.735805087617678</v>
      </c>
      <c r="G130" s="57">
        <f>Q1Impacts!F131</f>
        <v>12807.346617913918</v>
      </c>
      <c r="H130" s="57">
        <f t="shared" si="7"/>
        <v>18036.720459390228</v>
      </c>
      <c r="I130" s="58">
        <f ca="1">VLOOKUP($B130,Q4BaseShocks!BaseShockQ4_LR,MATCH(I$4,Q4BaseShocks!BaseShockQ4_CH,0),0)*I$183</f>
        <v>-30</v>
      </c>
      <c r="J130" s="58">
        <f ca="1">VLOOKUP($B130,Q4BaseShocks!BaseShockQ4_LR,MATCH(J$4,Q4BaseShocks!BaseShockQ4_CH,0),0)*J$183</f>
        <v>0</v>
      </c>
      <c r="K130" s="58">
        <f ca="1">VLOOKUP($B130,Q4BaseShocks!BaseShockQ4_LR,MATCH(K$4,Q4BaseShocks!BaseShockQ4_CH,0),0)*K$183</f>
        <v>-7.4999999999999982</v>
      </c>
      <c r="L130" s="58">
        <f ca="1">VLOOKUP($B130,Q4BaseShocks!BaseShockQ4_LR,MATCH(L$4,Q4BaseShocks!BaseShockQ4_CH,0),0)*L$183</f>
        <v>-7.4999999999999982</v>
      </c>
      <c r="M130" s="58">
        <f ca="1"/>
        <v>-13.941254481443393</v>
      </c>
      <c r="N130" s="64">
        <f ca="1"/>
        <v>-1546.391410916608</v>
      </c>
      <c r="O130" s="64">
        <f ca="1"/>
        <v>0</v>
      </c>
      <c r="P130" s="64">
        <f ca="1"/>
        <v>-5.6051853815713244</v>
      </c>
      <c r="Q130" s="64">
        <f ca="1"/>
        <v>-960.5509963435436</v>
      </c>
      <c r="R130" s="60">
        <f t="shared" ca="1" si="8"/>
        <v>-2512.547592641723</v>
      </c>
      <c r="S130" s="61">
        <f ca="1"/>
        <v>-2512.547592641723</v>
      </c>
      <c r="T130" s="228" cm="1">
        <f t="array" aca="1" ref="T130" ca="1">IF(OR(N130:R130+D130:H130&lt;-0.01),1,0)</f>
        <v>0</v>
      </c>
    </row>
    <row r="131" spans="1:20" hidden="1" outlineLevel="1" x14ac:dyDescent="0.2">
      <c r="A131" s="47"/>
      <c r="B131" s="47" t="str">
        <f>'SAM and Preps'!B132</f>
        <v>cengt</v>
      </c>
      <c r="C131" s="47" t="str">
        <f>VLOOKUP(B131,Notes!$A$12:$B$206,2,0)</f>
        <v>Engines, turbines</v>
      </c>
      <c r="D131" s="57">
        <f>Q1Impacts!C132</f>
        <v>0</v>
      </c>
      <c r="E131" s="57">
        <f>Q1Impacts!D132</f>
        <v>0</v>
      </c>
      <c r="F131" s="57">
        <f>Q1Impacts!E132</f>
        <v>19021.258725817421</v>
      </c>
      <c r="G131" s="57">
        <f>Q1Impacts!F132</f>
        <v>9450.8778594501418</v>
      </c>
      <c r="H131" s="57">
        <f t="shared" si="7"/>
        <v>28472.136585267563</v>
      </c>
      <c r="I131" s="58">
        <f ca="1">VLOOKUP($B131,Q4BaseShocks!BaseShockQ4_LR,MATCH(I$4,Q4BaseShocks!BaseShockQ4_CH,0),0)*I$183</f>
        <v>-30</v>
      </c>
      <c r="J131" s="58">
        <f ca="1">VLOOKUP($B131,Q4BaseShocks!BaseShockQ4_LR,MATCH(J$4,Q4BaseShocks!BaseShockQ4_CH,0),0)*J$183</f>
        <v>0</v>
      </c>
      <c r="K131" s="58">
        <f ca="1">VLOOKUP($B131,Q4BaseShocks!BaseShockQ4_LR,MATCH(K$4,Q4BaseShocks!BaseShockQ4_CH,0),0)*K$183</f>
        <v>-7.4999999999999982</v>
      </c>
      <c r="L131" s="58">
        <f ca="1">VLOOKUP($B131,Q4BaseShocks!BaseShockQ4_LR,MATCH(L$4,Q4BaseShocks!BaseShockQ4_CH,0),0)*L$183</f>
        <v>-7.4999999999999982</v>
      </c>
      <c r="M131" s="58">
        <f ca="1"/>
        <v>-10.070352974477913</v>
      </c>
      <c r="N131" s="64">
        <f ca="1"/>
        <v>0</v>
      </c>
      <c r="O131" s="64">
        <f ca="1"/>
        <v>0</v>
      </c>
      <c r="P131" s="64">
        <f ca="1"/>
        <v>-1426.5944044363061</v>
      </c>
      <c r="Q131" s="64">
        <f ca="1"/>
        <v>-708.81583945876048</v>
      </c>
      <c r="R131" s="60">
        <f t="shared" ca="1" si="8"/>
        <v>-2135.4102438950667</v>
      </c>
      <c r="S131" s="61">
        <f ca="1"/>
        <v>-2135.4102438950667</v>
      </c>
      <c r="T131" s="228" cm="1">
        <f t="array" aca="1" ref="T131" ca="1">IF(OR(N131:R131+D131:H131&lt;-0.01),1,0)</f>
        <v>0</v>
      </c>
    </row>
    <row r="132" spans="1:20" hidden="1" outlineLevel="1" x14ac:dyDescent="0.2">
      <c r="A132" s="47"/>
      <c r="B132" s="47" t="str">
        <f>'SAM and Preps'!B133</f>
        <v>cpump</v>
      </c>
      <c r="C132" s="47" t="str">
        <f>VLOOKUP(B132,Notes!$A$12:$B$206,2,0)</f>
        <v>Pumps, compressors</v>
      </c>
      <c r="D132" s="57">
        <f>Q1Impacts!C133</f>
        <v>413.78358163040878</v>
      </c>
      <c r="E132" s="57">
        <f>Q1Impacts!D133</f>
        <v>0</v>
      </c>
      <c r="F132" s="57">
        <f>Q1Impacts!E133</f>
        <v>11847.009182061998</v>
      </c>
      <c r="G132" s="57">
        <f>Q1Impacts!F133</f>
        <v>4719.0899529487451</v>
      </c>
      <c r="H132" s="57">
        <f t="shared" si="7"/>
        <v>16979.88271664115</v>
      </c>
      <c r="I132" s="58">
        <f ca="1">VLOOKUP($B132,Q4BaseShocks!BaseShockQ4_LR,MATCH(I$4,Q4BaseShocks!BaseShockQ4_CH,0),0)*I$183</f>
        <v>-30</v>
      </c>
      <c r="J132" s="58">
        <f ca="1">VLOOKUP($B132,Q4BaseShocks!BaseShockQ4_LR,MATCH(J$4,Q4BaseShocks!BaseShockQ4_CH,0),0)*J$183</f>
        <v>0</v>
      </c>
      <c r="K132" s="58">
        <f ca="1">VLOOKUP($B132,Q4BaseShocks!BaseShockQ4_LR,MATCH(K$4,Q4BaseShocks!BaseShockQ4_CH,0),0)*K$183</f>
        <v>-7.4999999999999982</v>
      </c>
      <c r="L132" s="58">
        <f ca="1">VLOOKUP($B132,Q4BaseShocks!BaseShockQ4_LR,MATCH(L$4,Q4BaseShocks!BaseShockQ4_CH,0),0)*L$183</f>
        <v>-7.4999999999999982</v>
      </c>
      <c r="M132" s="58">
        <f ca="1"/>
        <v>-8.0209804749424229</v>
      </c>
      <c r="N132" s="64">
        <f ca="1"/>
        <v>-124.13507448912263</v>
      </c>
      <c r="O132" s="64">
        <f ca="1"/>
        <v>0</v>
      </c>
      <c r="P132" s="64">
        <f ca="1"/>
        <v>-888.52568865464968</v>
      </c>
      <c r="Q132" s="64">
        <f ca="1"/>
        <v>-353.9317464711558</v>
      </c>
      <c r="R132" s="60">
        <f t="shared" ca="1" si="8"/>
        <v>-1366.5925096149281</v>
      </c>
      <c r="S132" s="61">
        <f ca="1"/>
        <v>-1366.5925096149281</v>
      </c>
      <c r="T132" s="228" cm="1">
        <f t="array" aca="1" ref="T132" ca="1">IF(OR(N132:R132+D132:H132&lt;-0.01),1,0)</f>
        <v>0</v>
      </c>
    </row>
    <row r="133" spans="1:20" hidden="1" outlineLevel="1" x14ac:dyDescent="0.2">
      <c r="A133" s="47"/>
      <c r="B133" s="47" t="str">
        <f>'SAM and Preps'!B134</f>
        <v>cgear</v>
      </c>
      <c r="C133" s="47" t="str">
        <f>VLOOKUP(B133,Notes!$A$12:$B$206,2,0)</f>
        <v>Bearings, gears</v>
      </c>
      <c r="D133" s="57">
        <f>Q1Impacts!C134</f>
        <v>0</v>
      </c>
      <c r="E133" s="57">
        <f>Q1Impacts!D134</f>
        <v>0</v>
      </c>
      <c r="F133" s="57">
        <f>Q1Impacts!E134</f>
        <v>2247.7351682334079</v>
      </c>
      <c r="G133" s="57">
        <f>Q1Impacts!F134</f>
        <v>5123.173527336091</v>
      </c>
      <c r="H133" s="57">
        <f t="shared" si="7"/>
        <v>7370.9086955694984</v>
      </c>
      <c r="I133" s="58">
        <f ca="1">VLOOKUP($B133,Q4BaseShocks!BaseShockQ4_LR,MATCH(I$4,Q4BaseShocks!BaseShockQ4_CH,0),0)*I$183</f>
        <v>-30</v>
      </c>
      <c r="J133" s="58">
        <f ca="1">VLOOKUP($B133,Q4BaseShocks!BaseShockQ4_LR,MATCH(J$4,Q4BaseShocks!BaseShockQ4_CH,0),0)*J$183</f>
        <v>0</v>
      </c>
      <c r="K133" s="58">
        <f ca="1">VLOOKUP($B133,Q4BaseShocks!BaseShockQ4_LR,MATCH(K$4,Q4BaseShocks!BaseShockQ4_CH,0),0)*K$183</f>
        <v>-7.4999999999999982</v>
      </c>
      <c r="L133" s="58">
        <f ca="1">VLOOKUP($B133,Q4BaseShocks!BaseShockQ4_LR,MATCH(L$4,Q4BaseShocks!BaseShockQ4_CH,0),0)*L$183</f>
        <v>-7.4999999999999982</v>
      </c>
      <c r="M133" s="58">
        <f ca="1"/>
        <v>-7.4911420142304408</v>
      </c>
      <c r="N133" s="64">
        <f ca="1"/>
        <v>0</v>
      </c>
      <c r="O133" s="64">
        <f ca="1"/>
        <v>0</v>
      </c>
      <c r="P133" s="64">
        <f ca="1"/>
        <v>-168.58013761750556</v>
      </c>
      <c r="Q133" s="64">
        <f ca="1"/>
        <v>-384.23801455020674</v>
      </c>
      <c r="R133" s="60">
        <f t="shared" ca="1" si="8"/>
        <v>-552.81815216771224</v>
      </c>
      <c r="S133" s="61">
        <f ca="1"/>
        <v>-552.81815216771224</v>
      </c>
      <c r="T133" s="228" cm="1">
        <f t="array" aca="1" ref="T133" ca="1">IF(OR(N133:R133+D133:H133&lt;-0.01),1,0)</f>
        <v>0</v>
      </c>
    </row>
    <row r="134" spans="1:20" hidden="1" outlineLevel="1" x14ac:dyDescent="0.2">
      <c r="A134" s="47"/>
      <c r="B134" s="47" t="str">
        <f>'SAM and Preps'!B135</f>
        <v>clift</v>
      </c>
      <c r="C134" s="47" t="str">
        <f>VLOOKUP(B134,Notes!$A$12:$B$206,2,0)</f>
        <v>Lifting equipment</v>
      </c>
      <c r="D134" s="57">
        <f>Q1Impacts!C135</f>
        <v>0</v>
      </c>
      <c r="E134" s="57">
        <f>Q1Impacts!D135</f>
        <v>0</v>
      </c>
      <c r="F134" s="57">
        <f>Q1Impacts!E135</f>
        <v>4016.5415568887265</v>
      </c>
      <c r="G134" s="57">
        <f>Q1Impacts!F135</f>
        <v>3272.8559682847963</v>
      </c>
      <c r="H134" s="57">
        <f t="shared" si="7"/>
        <v>7289.3975251735228</v>
      </c>
      <c r="I134" s="58">
        <f ca="1">VLOOKUP($B134,Q4BaseShocks!BaseShockQ4_LR,MATCH(I$4,Q4BaseShocks!BaseShockQ4_CH,0),0)*I$183</f>
        <v>-30</v>
      </c>
      <c r="J134" s="58">
        <f ca="1">VLOOKUP($B134,Q4BaseShocks!BaseShockQ4_LR,MATCH(J$4,Q4BaseShocks!BaseShockQ4_CH,0),0)*J$183</f>
        <v>0</v>
      </c>
      <c r="K134" s="58">
        <f ca="1">VLOOKUP($B134,Q4BaseShocks!BaseShockQ4_LR,MATCH(K$4,Q4BaseShocks!BaseShockQ4_CH,0),0)*K$183</f>
        <v>-7.4999999999999982</v>
      </c>
      <c r="L134" s="58">
        <f ca="1">VLOOKUP($B134,Q4BaseShocks!BaseShockQ4_LR,MATCH(L$4,Q4BaseShocks!BaseShockQ4_CH,0),0)*L$183</f>
        <v>-7.4999999999999982</v>
      </c>
      <c r="M134" s="58">
        <f ca="1"/>
        <v>-7.2997505605109101</v>
      </c>
      <c r="N134" s="64">
        <f ca="1"/>
        <v>0</v>
      </c>
      <c r="O134" s="64">
        <f ca="1"/>
        <v>0</v>
      </c>
      <c r="P134" s="64">
        <f ca="1"/>
        <v>-301.2406167666544</v>
      </c>
      <c r="Q134" s="64">
        <f ca="1"/>
        <v>-245.46419762135966</v>
      </c>
      <c r="R134" s="60">
        <f t="shared" ca="1" si="8"/>
        <v>-546.70481438801403</v>
      </c>
      <c r="S134" s="61">
        <f ca="1"/>
        <v>-546.70481438801403</v>
      </c>
      <c r="T134" s="228" cm="1">
        <f t="array" aca="1" ref="T134" ca="1">IF(OR(N134:R134+D134:H134&lt;-0.01),1,0)</f>
        <v>0</v>
      </c>
    </row>
    <row r="135" spans="1:20" hidden="1" outlineLevel="1" x14ac:dyDescent="0.2">
      <c r="A135" s="47"/>
      <c r="B135" s="47" t="str">
        <f>'SAM and Preps'!B136</f>
        <v>cgenm</v>
      </c>
      <c r="C135" s="47" t="str">
        <f>VLOOKUP(B135,Notes!$A$12:$B$206,2,0)</f>
        <v>General machinery</v>
      </c>
      <c r="D135" s="57">
        <f>Q1Impacts!C136</f>
        <v>414.87231771558015</v>
      </c>
      <c r="E135" s="57">
        <f>Q1Impacts!D136</f>
        <v>0</v>
      </c>
      <c r="F135" s="57">
        <f>Q1Impacts!E136</f>
        <v>12977.688294371559</v>
      </c>
      <c r="G135" s="57">
        <f>Q1Impacts!F136</f>
        <v>17737.823473910456</v>
      </c>
      <c r="H135" s="57">
        <f t="shared" ref="H135:H166" si="9">SUM(D135:G135)</f>
        <v>31130.384085997597</v>
      </c>
      <c r="I135" s="58">
        <f ca="1">VLOOKUP($B135,Q4BaseShocks!BaseShockQ4_LR,MATCH(I$4,Q4BaseShocks!BaseShockQ4_CH,0),0)*I$183</f>
        <v>-30</v>
      </c>
      <c r="J135" s="58">
        <f ca="1">VLOOKUP($B135,Q4BaseShocks!BaseShockQ4_LR,MATCH(J$4,Q4BaseShocks!BaseShockQ4_CH,0),0)*J$183</f>
        <v>0</v>
      </c>
      <c r="K135" s="58">
        <f ca="1">VLOOKUP($B135,Q4BaseShocks!BaseShockQ4_LR,MATCH(K$4,Q4BaseShocks!BaseShockQ4_CH,0),0)*K$183</f>
        <v>-7.4999999999999982</v>
      </c>
      <c r="L135" s="58">
        <f ca="1">VLOOKUP($B135,Q4BaseShocks!BaseShockQ4_LR,MATCH(L$4,Q4BaseShocks!BaseShockQ4_CH,0),0)*L$183</f>
        <v>-7.4999999999999982</v>
      </c>
      <c r="M135" s="58">
        <f ca="1"/>
        <v>-7.7965908349788107</v>
      </c>
      <c r="N135" s="64">
        <f ca="1"/>
        <v>-124.46169531467405</v>
      </c>
      <c r="O135" s="64">
        <f ca="1"/>
        <v>0</v>
      </c>
      <c r="P135" s="64">
        <f ca="1"/>
        <v>-973.32662207786666</v>
      </c>
      <c r="Q135" s="64">
        <f ca="1"/>
        <v>-1330.3367605432838</v>
      </c>
      <c r="R135" s="60">
        <f t="shared" ca="1" si="8"/>
        <v>-2428.1250779358243</v>
      </c>
      <c r="S135" s="61">
        <f ca="1"/>
        <v>-2428.1250779358243</v>
      </c>
      <c r="T135" s="228" cm="1">
        <f t="array" aca="1" ref="T135" ca="1">IF(OR(N135:R135+D135:H135&lt;-0.01),1,0)</f>
        <v>0</v>
      </c>
    </row>
    <row r="136" spans="1:20" hidden="1" outlineLevel="1" x14ac:dyDescent="0.2">
      <c r="A136" s="47"/>
      <c r="B136" s="47" t="str">
        <f>'SAM and Preps'!B137</f>
        <v>cspcm</v>
      </c>
      <c r="C136" s="47" t="str">
        <f>VLOOKUP(B136,Notes!$A$12:$B$206,2,0)</f>
        <v>Special machinery</v>
      </c>
      <c r="D136" s="57">
        <f>Q1Impacts!C137</f>
        <v>1009.9321729421947</v>
      </c>
      <c r="E136" s="57">
        <f>Q1Impacts!D137</f>
        <v>0</v>
      </c>
      <c r="F136" s="57">
        <f>Q1Impacts!E137</f>
        <v>84311.532812867707</v>
      </c>
      <c r="G136" s="57">
        <f>Q1Impacts!F137</f>
        <v>8721.3091634990196</v>
      </c>
      <c r="H136" s="57">
        <f t="shared" si="9"/>
        <v>94042.774149308912</v>
      </c>
      <c r="I136" s="58">
        <f ca="1">VLOOKUP($B136,Q4BaseShocks!BaseShockQ4_LR,MATCH(I$4,Q4BaseShocks!BaseShockQ4_CH,0),0)*I$183</f>
        <v>-30</v>
      </c>
      <c r="J136" s="58">
        <f ca="1">VLOOKUP($B136,Q4BaseShocks!BaseShockQ4_LR,MATCH(J$4,Q4BaseShocks!BaseShockQ4_CH,0),0)*J$183</f>
        <v>0</v>
      </c>
      <c r="K136" s="58">
        <f ca="1">VLOOKUP($B136,Q4BaseShocks!BaseShockQ4_LR,MATCH(K$4,Q4BaseShocks!BaseShockQ4_CH,0),0)*K$183</f>
        <v>-7.4999999999999982</v>
      </c>
      <c r="L136" s="58">
        <f ca="1">VLOOKUP($B136,Q4BaseShocks!BaseShockQ4_LR,MATCH(L$4,Q4BaseShocks!BaseShockQ4_CH,0),0)*L$183</f>
        <v>-7.4999999999999982</v>
      </c>
      <c r="M136" s="58">
        <f ca="1"/>
        <v>-7.7407114784896125</v>
      </c>
      <c r="N136" s="64">
        <f ca="1"/>
        <v>-302.9796518826584</v>
      </c>
      <c r="O136" s="64">
        <f ca="1"/>
        <v>0</v>
      </c>
      <c r="P136" s="64">
        <f ca="1"/>
        <v>-6323.3649609650765</v>
      </c>
      <c r="Q136" s="64">
        <f ca="1"/>
        <v>-654.09818726242634</v>
      </c>
      <c r="R136" s="60">
        <f t="shared" ca="1" si="8"/>
        <v>-7280.4428001101614</v>
      </c>
      <c r="S136" s="61">
        <f ca="1"/>
        <v>-7280.4428001101614</v>
      </c>
      <c r="T136" s="228" cm="1">
        <f t="array" aca="1" ref="T136" ca="1">IF(OR(N136:R136+D136:H136&lt;-0.01),1,0)</f>
        <v>0</v>
      </c>
    </row>
    <row r="137" spans="1:20" hidden="1" outlineLevel="1" x14ac:dyDescent="0.2">
      <c r="A137" s="47"/>
      <c r="B137" s="47" t="str">
        <f>'SAM and Preps'!B138</f>
        <v>cdoma</v>
      </c>
      <c r="C137" s="47" t="str">
        <f>VLOOKUP(B137,Notes!$A$12:$B$206,2,0)</f>
        <v>Domestic appliances</v>
      </c>
      <c r="D137" s="57">
        <f>Q1Impacts!C138</f>
        <v>10589.371254685149</v>
      </c>
      <c r="E137" s="57">
        <f>Q1Impacts!D138</f>
        <v>0</v>
      </c>
      <c r="F137" s="57">
        <f>Q1Impacts!E138</f>
        <v>4839.784617481343</v>
      </c>
      <c r="G137" s="57">
        <f>Q1Impacts!F138</f>
        <v>1655.1988442479969</v>
      </c>
      <c r="H137" s="57">
        <f t="shared" si="9"/>
        <v>17084.354716414487</v>
      </c>
      <c r="I137" s="58">
        <f ca="1">VLOOKUP($B137,Q4BaseShocks!BaseShockQ4_LR,MATCH(I$4,Q4BaseShocks!BaseShockQ4_CH,0),0)*I$183</f>
        <v>-7.4999999999999982</v>
      </c>
      <c r="J137" s="58">
        <f ca="1">VLOOKUP($B137,Q4BaseShocks!BaseShockQ4_LR,MATCH(J$4,Q4BaseShocks!BaseShockQ4_CH,0),0)*J$183</f>
        <v>0</v>
      </c>
      <c r="K137" s="58">
        <f ca="1">VLOOKUP($B137,Q4BaseShocks!BaseShockQ4_LR,MATCH(K$4,Q4BaseShocks!BaseShockQ4_CH,0),0)*K$183</f>
        <v>-7.4999999999999982</v>
      </c>
      <c r="L137" s="58">
        <f ca="1">VLOOKUP($B137,Q4BaseShocks!BaseShockQ4_LR,MATCH(L$4,Q4BaseShocks!BaseShockQ4_CH,0),0)*L$183</f>
        <v>-7.4999999999999982</v>
      </c>
      <c r="M137" s="58">
        <f ca="1"/>
        <v>-7.5057807136186403</v>
      </c>
      <c r="N137" s="64">
        <f ca="1"/>
        <v>-794.20284410138606</v>
      </c>
      <c r="O137" s="64">
        <f ca="1"/>
        <v>0</v>
      </c>
      <c r="P137" s="64">
        <f ca="1"/>
        <v>-362.98384631110065</v>
      </c>
      <c r="Q137" s="64">
        <f ca="1"/>
        <v>-124.13991331859974</v>
      </c>
      <c r="R137" s="60">
        <f t="shared" ca="1" si="8"/>
        <v>-1281.3266037310866</v>
      </c>
      <c r="S137" s="61">
        <f ca="1"/>
        <v>-1281.3266037310866</v>
      </c>
      <c r="T137" s="228" cm="1">
        <f t="array" aca="1" ref="T137" ca="1">IF(OR(N137:R137+D137:H137&lt;-0.01),1,0)</f>
        <v>0</v>
      </c>
    </row>
    <row r="138" spans="1:20" hidden="1" outlineLevel="1" x14ac:dyDescent="0.2">
      <c r="A138" s="47"/>
      <c r="B138" s="47" t="str">
        <f>'SAM and Preps'!B139</f>
        <v>coffm</v>
      </c>
      <c r="C138" s="47" t="str">
        <f>VLOOKUP(B138,Notes!$A$12:$B$206,2,0)</f>
        <v>Office machinery</v>
      </c>
      <c r="D138" s="57">
        <f>Q1Impacts!C139</f>
        <v>6319.2105696311792</v>
      </c>
      <c r="E138" s="57">
        <f>Q1Impacts!D139</f>
        <v>0</v>
      </c>
      <c r="F138" s="57">
        <f>Q1Impacts!E139</f>
        <v>35948.848584368432</v>
      </c>
      <c r="G138" s="57">
        <f>Q1Impacts!F139</f>
        <v>4728.0958290197859</v>
      </c>
      <c r="H138" s="57">
        <f t="shared" si="9"/>
        <v>46996.154983019398</v>
      </c>
      <c r="I138" s="58">
        <f ca="1">VLOOKUP($B138,Q4BaseShocks!BaseShockQ4_LR,MATCH(I$4,Q4BaseShocks!BaseShockQ4_CH,0),0)*I$183</f>
        <v>-30</v>
      </c>
      <c r="J138" s="58">
        <f ca="1">VLOOKUP($B138,Q4BaseShocks!BaseShockQ4_LR,MATCH(J$4,Q4BaseShocks!BaseShockQ4_CH,0),0)*J$183</f>
        <v>0</v>
      </c>
      <c r="K138" s="58">
        <f ca="1">VLOOKUP($B138,Q4BaseShocks!BaseShockQ4_LR,MATCH(K$4,Q4BaseShocks!BaseShockQ4_CH,0),0)*K$183</f>
        <v>-7.4999999999999982</v>
      </c>
      <c r="L138" s="58">
        <f ca="1">VLOOKUP($B138,Q4BaseShocks!BaseShockQ4_LR,MATCH(L$4,Q4BaseShocks!BaseShockQ4_CH,0),0)*L$183</f>
        <v>-7.4999999999999982</v>
      </c>
      <c r="M138" s="58">
        <f ca="1"/>
        <v>-15.449607243372387</v>
      </c>
      <c r="N138" s="64">
        <f ca="1"/>
        <v>-1895.7631708893537</v>
      </c>
      <c r="O138" s="64">
        <f ca="1"/>
        <v>0</v>
      </c>
      <c r="P138" s="64">
        <f ca="1"/>
        <v>-2696.1636438276319</v>
      </c>
      <c r="Q138" s="64">
        <f ca="1"/>
        <v>-354.60718717648388</v>
      </c>
      <c r="R138" s="60">
        <f t="shared" ca="1" si="8"/>
        <v>-4946.5340018934694</v>
      </c>
      <c r="S138" s="61">
        <f ca="1"/>
        <v>-4946.5340018934694</v>
      </c>
      <c r="T138" s="228" cm="1">
        <f t="array" aca="1" ref="T138" ca="1">IF(OR(N138:R138+D138:H138&lt;-0.01),1,0)</f>
        <v>0</v>
      </c>
    </row>
    <row r="139" spans="1:20" hidden="1" outlineLevel="1" x14ac:dyDescent="0.2">
      <c r="A139" s="47"/>
      <c r="B139" s="47" t="str">
        <f>'SAM and Preps'!B140</f>
        <v>celcm</v>
      </c>
      <c r="C139" s="47" t="str">
        <f>VLOOKUP(B139,Notes!$A$12:$B$206,2,0)</f>
        <v>Electrical machinery</v>
      </c>
      <c r="D139" s="57">
        <f>Q1Impacts!C140</f>
        <v>2507.99964971905</v>
      </c>
      <c r="E139" s="57">
        <f>Q1Impacts!D140</f>
        <v>0</v>
      </c>
      <c r="F139" s="57">
        <f>Q1Impacts!E140</f>
        <v>40438.311034789549</v>
      </c>
      <c r="G139" s="57">
        <f>Q1Impacts!F140</f>
        <v>15344.519778023594</v>
      </c>
      <c r="H139" s="57">
        <f t="shared" si="9"/>
        <v>58290.830462532191</v>
      </c>
      <c r="I139" s="58">
        <f ca="1">VLOOKUP($B139,Q4BaseShocks!BaseShockQ4_LR,MATCH(I$4,Q4BaseShocks!BaseShockQ4_CH,0),0)*I$183</f>
        <v>-30</v>
      </c>
      <c r="J139" s="58">
        <f ca="1">VLOOKUP($B139,Q4BaseShocks!BaseShockQ4_LR,MATCH(J$4,Q4BaseShocks!BaseShockQ4_CH,0),0)*J$183</f>
        <v>0</v>
      </c>
      <c r="K139" s="58">
        <f ca="1">VLOOKUP($B139,Q4BaseShocks!BaseShockQ4_LR,MATCH(K$4,Q4BaseShocks!BaseShockQ4_CH,0),0)*K$183</f>
        <v>-7.4999999999999982</v>
      </c>
      <c r="L139" s="58">
        <f ca="1">VLOOKUP($B139,Q4BaseShocks!BaseShockQ4_LR,MATCH(L$4,Q4BaseShocks!BaseShockQ4_CH,0),0)*L$183</f>
        <v>-7.4999999999999982</v>
      </c>
      <c r="M139" s="58">
        <f ca="1"/>
        <v>-8.4294056511225719</v>
      </c>
      <c r="N139" s="64">
        <f ca="1"/>
        <v>-752.39989491571498</v>
      </c>
      <c r="O139" s="64">
        <f ca="1"/>
        <v>0</v>
      </c>
      <c r="P139" s="64">
        <f ca="1"/>
        <v>-3032.8733276092157</v>
      </c>
      <c r="Q139" s="64">
        <f ca="1"/>
        <v>-1150.8389833517692</v>
      </c>
      <c r="R139" s="60">
        <f t="shared" ca="1" si="8"/>
        <v>-4936.1122058766996</v>
      </c>
      <c r="S139" s="61">
        <f ca="1"/>
        <v>-4936.1122058766996</v>
      </c>
      <c r="T139" s="228" cm="1">
        <f t="array" aca="1" ref="T139" ca="1">IF(OR(N139:R139+D139:H139&lt;-0.01),1,0)</f>
        <v>0</v>
      </c>
    </row>
    <row r="140" spans="1:20" hidden="1" outlineLevel="1" x14ac:dyDescent="0.2">
      <c r="A140" s="47"/>
      <c r="B140" s="47" t="str">
        <f>'SAM and Preps'!B141</f>
        <v>crdtv</v>
      </c>
      <c r="C140" s="47" t="str">
        <f>VLOOKUP(B140,Notes!$A$12:$B$206,2,0)</f>
        <v>Radio, television</v>
      </c>
      <c r="D140" s="57">
        <f>Q1Impacts!C141</f>
        <v>6450.2007804909799</v>
      </c>
      <c r="E140" s="57">
        <f>Q1Impacts!D141</f>
        <v>0</v>
      </c>
      <c r="F140" s="57">
        <f>Q1Impacts!E141</f>
        <v>2868.6351807442065</v>
      </c>
      <c r="G140" s="57">
        <f>Q1Impacts!F141</f>
        <v>5002.496826283701</v>
      </c>
      <c r="H140" s="57">
        <f t="shared" si="9"/>
        <v>14321.332787518888</v>
      </c>
      <c r="I140" s="58">
        <f ca="1">VLOOKUP($B140,Q4BaseShocks!BaseShockQ4_LR,MATCH(I$4,Q4BaseShocks!BaseShockQ4_CH,0),0)*I$183</f>
        <v>-7.4999999999999982</v>
      </c>
      <c r="J140" s="58">
        <f ca="1">VLOOKUP($B140,Q4BaseShocks!BaseShockQ4_LR,MATCH(J$4,Q4BaseShocks!BaseShockQ4_CH,0),0)*J$183</f>
        <v>0</v>
      </c>
      <c r="K140" s="58">
        <f ca="1">VLOOKUP($B140,Q4BaseShocks!BaseShockQ4_LR,MATCH(K$4,Q4BaseShocks!BaseShockQ4_CH,0),0)*K$183</f>
        <v>-7.4999999999999982</v>
      </c>
      <c r="L140" s="58">
        <f ca="1">VLOOKUP($B140,Q4BaseShocks!BaseShockQ4_LR,MATCH(L$4,Q4BaseShocks!BaseShockQ4_CH,0),0)*L$183</f>
        <v>-7.4999999999999982</v>
      </c>
      <c r="M140" s="58">
        <f ca="1"/>
        <v>-7.5018287156681378</v>
      </c>
      <c r="N140" s="64">
        <f ca="1"/>
        <v>-483.7650585368234</v>
      </c>
      <c r="O140" s="64">
        <f ca="1"/>
        <v>0</v>
      </c>
      <c r="P140" s="64">
        <f ca="1"/>
        <v>-215.14763855581543</v>
      </c>
      <c r="Q140" s="64">
        <f ca="1"/>
        <v>-375.18726197127751</v>
      </c>
      <c r="R140" s="60">
        <f t="shared" ca="1" si="8"/>
        <v>-1074.0999590639162</v>
      </c>
      <c r="S140" s="61">
        <f ca="1"/>
        <v>-1074.0999590639162</v>
      </c>
      <c r="T140" s="228" cm="1">
        <f t="array" aca="1" ref="T140" ca="1">IF(OR(N140:R140+D140:H140&lt;-0.01),1,0)</f>
        <v>0</v>
      </c>
    </row>
    <row r="141" spans="1:20" hidden="1" outlineLevel="1" x14ac:dyDescent="0.2">
      <c r="A141" s="47"/>
      <c r="B141" s="47" t="str">
        <f>'SAM and Preps'!B142</f>
        <v>cmeda</v>
      </c>
      <c r="C141" s="47" t="str">
        <f>VLOOKUP(B141,Notes!$A$12:$B$206,2,0)</f>
        <v>Medical appliances</v>
      </c>
      <c r="D141" s="57">
        <f>Q1Impacts!C142</f>
        <v>9297.4290531848455</v>
      </c>
      <c r="E141" s="57">
        <f>Q1Impacts!D142</f>
        <v>0</v>
      </c>
      <c r="F141" s="57">
        <f>Q1Impacts!E142</f>
        <v>27846.151039941229</v>
      </c>
      <c r="G141" s="57">
        <f>Q1Impacts!F142</f>
        <v>4411.0683676072231</v>
      </c>
      <c r="H141" s="57">
        <f t="shared" si="9"/>
        <v>41554.648460733297</v>
      </c>
      <c r="I141" s="58">
        <f ca="1">VLOOKUP($B141,Q4BaseShocks!BaseShockQ4_LR,MATCH(I$4,Q4BaseShocks!BaseShockQ4_CH,0),0)*I$183</f>
        <v>8</v>
      </c>
      <c r="J141" s="58">
        <f ca="1">VLOOKUP($B141,Q4BaseShocks!BaseShockQ4_LR,MATCH(J$4,Q4BaseShocks!BaseShockQ4_CH,0),0)*J$183</f>
        <v>0</v>
      </c>
      <c r="K141" s="58">
        <f ca="1">VLOOKUP($B141,Q4BaseShocks!BaseShockQ4_LR,MATCH(K$4,Q4BaseShocks!BaseShockQ4_CH,0),0)*K$183</f>
        <v>-6.4999999999999982</v>
      </c>
      <c r="L141" s="58">
        <f ca="1">VLOOKUP($B141,Q4BaseShocks!BaseShockQ4_LR,MATCH(L$4,Q4BaseShocks!BaseShockQ4_CH,0),0)*L$183</f>
        <v>-3.9999999999999991</v>
      </c>
      <c r="M141" s="58">
        <f ca="1"/>
        <v>-2.9784175144584539</v>
      </c>
      <c r="N141" s="64">
        <f ca="1"/>
        <v>743.79432425478763</v>
      </c>
      <c r="O141" s="64">
        <f ca="1"/>
        <v>0</v>
      </c>
      <c r="P141" s="64">
        <f ca="1"/>
        <v>-1809.9998175961796</v>
      </c>
      <c r="Q141" s="64">
        <f ca="1"/>
        <v>-176.44273470428891</v>
      </c>
      <c r="R141" s="60">
        <f t="shared" ca="1" si="8"/>
        <v>-1242.6482280456808</v>
      </c>
      <c r="S141" s="61">
        <f ca="1"/>
        <v>-1242.6482280456808</v>
      </c>
      <c r="T141" s="228" cm="1">
        <f t="array" aca="1" ref="T141" ca="1">IF(OR(N141:R141+D141:H141&lt;-0.01),1,0)</f>
        <v>0</v>
      </c>
    </row>
    <row r="142" spans="1:20" hidden="1" outlineLevel="1" x14ac:dyDescent="0.2">
      <c r="A142" s="47"/>
      <c r="B142" s="47" t="str">
        <f>'SAM and Preps'!B143</f>
        <v>cmtvp</v>
      </c>
      <c r="C142" s="47" t="str">
        <f>VLOOKUP(B142,Notes!$A$12:$B$206,2,0)</f>
        <v xml:space="preserve">Motor vehicles, parts </v>
      </c>
      <c r="D142" s="57">
        <f>Q1Impacts!C143</f>
        <v>106563.48703761221</v>
      </c>
      <c r="E142" s="57">
        <f>Q1Impacts!D143</f>
        <v>0</v>
      </c>
      <c r="F142" s="57">
        <f>Q1Impacts!E143</f>
        <v>124203.3363528737</v>
      </c>
      <c r="G142" s="57">
        <f>Q1Impacts!F143</f>
        <v>68563.399786204929</v>
      </c>
      <c r="H142" s="57">
        <f t="shared" si="9"/>
        <v>299330.22317669081</v>
      </c>
      <c r="I142" s="58">
        <f ca="1">VLOOKUP($B142,Q4BaseShocks!BaseShockQ4_LR,MATCH(I$4,Q4BaseShocks!BaseShockQ4_CH,0),0)*I$183</f>
        <v>-7.4999999999999982</v>
      </c>
      <c r="J142" s="58">
        <f ca="1">VLOOKUP($B142,Q4BaseShocks!BaseShockQ4_LR,MATCH(J$4,Q4BaseShocks!BaseShockQ4_CH,0),0)*J$183</f>
        <v>0</v>
      </c>
      <c r="K142" s="58">
        <f ca="1">VLOOKUP($B142,Q4BaseShocks!BaseShockQ4_LR,MATCH(K$4,Q4BaseShocks!BaseShockQ4_CH,0),0)*K$183</f>
        <v>-7.4999999999999982</v>
      </c>
      <c r="L142" s="58">
        <f ca="1">VLOOKUP($B142,Q4BaseShocks!BaseShockQ4_LR,MATCH(L$4,Q4BaseShocks!BaseShockQ4_CH,0),0)*L$183</f>
        <v>-7.4999999999999982</v>
      </c>
      <c r="M142" s="58">
        <f ca="1"/>
        <v>-7.4161716164477065</v>
      </c>
      <c r="N142" s="64">
        <f ca="1"/>
        <v>-7992.2615278209141</v>
      </c>
      <c r="O142" s="64">
        <f ca="1"/>
        <v>0</v>
      </c>
      <c r="P142" s="64">
        <f ca="1"/>
        <v>-9315.250226465525</v>
      </c>
      <c r="Q142" s="64">
        <f ca="1"/>
        <v>-5142.2549839653684</v>
      </c>
      <c r="R142" s="60">
        <f t="shared" ca="1" si="8"/>
        <v>-22449.766738251808</v>
      </c>
      <c r="S142" s="61">
        <f ca="1"/>
        <v>-22449.766738251808</v>
      </c>
      <c r="T142" s="228" cm="1">
        <f t="array" aca="1" ref="T142" ca="1">IF(OR(N142:R142+D142:H142&lt;-0.01),1,0)</f>
        <v>0</v>
      </c>
    </row>
    <row r="143" spans="1:20" hidden="1" outlineLevel="1" x14ac:dyDescent="0.2">
      <c r="A143" s="47"/>
      <c r="B143" s="47" t="str">
        <f>'SAM and Preps'!B144</f>
        <v>cship</v>
      </c>
      <c r="C143" s="47" t="str">
        <f>VLOOKUP(B143,Notes!$A$12:$B$206,2,0)</f>
        <v>Ships and boats</v>
      </c>
      <c r="D143" s="57">
        <f>Q1Impacts!C144</f>
        <v>676.9574250292037</v>
      </c>
      <c r="E143" s="57">
        <f>Q1Impacts!D144</f>
        <v>0</v>
      </c>
      <c r="F143" s="57">
        <f>Q1Impacts!E144</f>
        <v>15583.999349475404</v>
      </c>
      <c r="G143" s="57">
        <f>Q1Impacts!F144</f>
        <v>3466.8395224016544</v>
      </c>
      <c r="H143" s="57">
        <f t="shared" si="9"/>
        <v>19727.796296906261</v>
      </c>
      <c r="I143" s="58">
        <f ca="1">VLOOKUP($B143,Q4BaseShocks!BaseShockQ4_LR,MATCH(I$4,Q4BaseShocks!BaseShockQ4_CH,0),0)*I$183</f>
        <v>-30</v>
      </c>
      <c r="J143" s="58">
        <f ca="1">VLOOKUP($B143,Q4BaseShocks!BaseShockQ4_LR,MATCH(J$4,Q4BaseShocks!BaseShockQ4_CH,0),0)*J$183</f>
        <v>0</v>
      </c>
      <c r="K143" s="58">
        <f ca="1">VLOOKUP($B143,Q4BaseShocks!BaseShockQ4_LR,MATCH(K$4,Q4BaseShocks!BaseShockQ4_CH,0),0)*K$183</f>
        <v>-7.4999999999999982</v>
      </c>
      <c r="L143" s="58">
        <f ca="1">VLOOKUP($B143,Q4BaseShocks!BaseShockQ4_LR,MATCH(L$4,Q4BaseShocks!BaseShockQ4_CH,0),0)*L$183</f>
        <v>-7.4999999999999982</v>
      </c>
      <c r="M143" s="58">
        <f ca="1"/>
        <v>-8.2720073160839807</v>
      </c>
      <c r="N143" s="64">
        <f ca="1"/>
        <v>-203.08722750876112</v>
      </c>
      <c r="O143" s="64">
        <f ca="1"/>
        <v>0</v>
      </c>
      <c r="P143" s="64">
        <f ca="1"/>
        <v>-1168.7999512106551</v>
      </c>
      <c r="Q143" s="64">
        <f ca="1"/>
        <v>-260.01296418012402</v>
      </c>
      <c r="R143" s="60">
        <f t="shared" ca="1" si="8"/>
        <v>-1631.9001428995402</v>
      </c>
      <c r="S143" s="61">
        <f ca="1"/>
        <v>-1631.9001428995402</v>
      </c>
      <c r="T143" s="228" cm="1">
        <f t="array" aca="1" ref="T143" ca="1">IF(OR(N143:R143+D143:H143&lt;-0.01),1,0)</f>
        <v>0</v>
      </c>
    </row>
    <row r="144" spans="1:20" hidden="1" outlineLevel="1" x14ac:dyDescent="0.2">
      <c r="A144" s="47"/>
      <c r="B144" s="47" t="str">
        <f>'SAM and Preps'!B145</f>
        <v>crail</v>
      </c>
      <c r="C144" s="47" t="str">
        <f>VLOOKUP(B144,Notes!$A$12:$B$206,2,0)</f>
        <v>Railway and trams</v>
      </c>
      <c r="D144" s="57">
        <f>Q1Impacts!C145</f>
        <v>0</v>
      </c>
      <c r="E144" s="57">
        <f>Q1Impacts!D145</f>
        <v>0</v>
      </c>
      <c r="F144" s="57">
        <f>Q1Impacts!E145</f>
        <v>3278.2849365949746</v>
      </c>
      <c r="G144" s="57">
        <f>Q1Impacts!F145</f>
        <v>1579.1161115363263</v>
      </c>
      <c r="H144" s="57">
        <f t="shared" si="9"/>
        <v>4857.4010481313007</v>
      </c>
      <c r="I144" s="58">
        <f ca="1">VLOOKUP($B144,Q4BaseShocks!BaseShockQ4_LR,MATCH(I$4,Q4BaseShocks!BaseShockQ4_CH,0),0)*I$183</f>
        <v>-30</v>
      </c>
      <c r="J144" s="58">
        <f ca="1">VLOOKUP($B144,Q4BaseShocks!BaseShockQ4_LR,MATCH(J$4,Q4BaseShocks!BaseShockQ4_CH,0),0)*J$183</f>
        <v>0</v>
      </c>
      <c r="K144" s="58">
        <f ca="1">VLOOKUP($B144,Q4BaseShocks!BaseShockQ4_LR,MATCH(K$4,Q4BaseShocks!BaseShockQ4_CH,0),0)*K$183</f>
        <v>-7.4999999999999982</v>
      </c>
      <c r="L144" s="58">
        <f ca="1">VLOOKUP($B144,Q4BaseShocks!BaseShockQ4_LR,MATCH(L$4,Q4BaseShocks!BaseShockQ4_CH,0),0)*L$183</f>
        <v>-7.4999999999999982</v>
      </c>
      <c r="M144" s="58">
        <f ca="1"/>
        <v>-7.5028053442478653</v>
      </c>
      <c r="N144" s="64">
        <f ca="1"/>
        <v>0</v>
      </c>
      <c r="O144" s="64">
        <f ca="1"/>
        <v>0</v>
      </c>
      <c r="P144" s="64">
        <f ca="1"/>
        <v>-245.87137024462305</v>
      </c>
      <c r="Q144" s="64">
        <f ca="1"/>
        <v>-118.43370836522445</v>
      </c>
      <c r="R144" s="60">
        <f t="shared" ca="1" si="8"/>
        <v>-364.3050786098475</v>
      </c>
      <c r="S144" s="61">
        <f ca="1"/>
        <v>-364.3050786098475</v>
      </c>
      <c r="T144" s="228" cm="1">
        <f t="array" aca="1" ref="T144" ca="1">IF(OR(N144:R144+D144:H144&lt;-0.01),1,0)</f>
        <v>0</v>
      </c>
    </row>
    <row r="145" spans="1:20" hidden="1" outlineLevel="1" x14ac:dyDescent="0.2">
      <c r="A145" s="47"/>
      <c r="B145" s="47" t="str">
        <f>'SAM and Preps'!B146</f>
        <v>cairc</v>
      </c>
      <c r="C145" s="47" t="str">
        <f>VLOOKUP(B145,Notes!$A$12:$B$206,2,0)</f>
        <v xml:space="preserve">Aircrafts </v>
      </c>
      <c r="D145" s="57">
        <f>Q1Impacts!C146</f>
        <v>0</v>
      </c>
      <c r="E145" s="57">
        <f>Q1Impacts!D146</f>
        <v>0</v>
      </c>
      <c r="F145" s="57">
        <f>Q1Impacts!E146</f>
        <v>6994.070920624441</v>
      </c>
      <c r="G145" s="57">
        <f>Q1Impacts!F146</f>
        <v>12969.537522841709</v>
      </c>
      <c r="H145" s="57">
        <f t="shared" si="9"/>
        <v>19963.60844346615</v>
      </c>
      <c r="I145" s="58">
        <f ca="1">VLOOKUP($B145,Q4BaseShocks!BaseShockQ4_LR,MATCH(I$4,Q4BaseShocks!BaseShockQ4_CH,0),0)*I$183</f>
        <v>-30</v>
      </c>
      <c r="J145" s="58">
        <f ca="1">VLOOKUP($B145,Q4BaseShocks!BaseShockQ4_LR,MATCH(J$4,Q4BaseShocks!BaseShockQ4_CH,0),0)*J$183</f>
        <v>0</v>
      </c>
      <c r="K145" s="58">
        <f ca="1">VLOOKUP($B145,Q4BaseShocks!BaseShockQ4_LR,MATCH(K$4,Q4BaseShocks!BaseShockQ4_CH,0),0)*K$183</f>
        <v>-7.4999999999999982</v>
      </c>
      <c r="L145" s="58">
        <f ca="1">VLOOKUP($B145,Q4BaseShocks!BaseShockQ4_LR,MATCH(L$4,Q4BaseShocks!BaseShockQ4_CH,0),0)*L$183</f>
        <v>-7.4999999999999982</v>
      </c>
      <c r="M145" s="58">
        <f ca="1"/>
        <v>-8.0291848420680356</v>
      </c>
      <c r="N145" s="64">
        <f ca="1"/>
        <v>0</v>
      </c>
      <c r="O145" s="64">
        <f ca="1"/>
        <v>0</v>
      </c>
      <c r="P145" s="64">
        <f ca="1"/>
        <v>-524.55531904683301</v>
      </c>
      <c r="Q145" s="64">
        <f ca="1"/>
        <v>-972.71531421312795</v>
      </c>
      <c r="R145" s="60">
        <f t="shared" ca="1" si="8"/>
        <v>-1497.270633259961</v>
      </c>
      <c r="S145" s="61">
        <f ca="1"/>
        <v>-1497.270633259961</v>
      </c>
      <c r="T145" s="228" cm="1">
        <f t="array" aca="1" ref="T145" ca="1">IF(OR(N145:R145+D145:H145&lt;-0.01),1,0)</f>
        <v>0</v>
      </c>
    </row>
    <row r="146" spans="1:20" hidden="1" outlineLevel="1" x14ac:dyDescent="0.2">
      <c r="A146" s="47"/>
      <c r="B146" s="47" t="str">
        <f>'SAM and Preps'!B147</f>
        <v>coteq</v>
      </c>
      <c r="C146" s="47" t="str">
        <f>VLOOKUP(B146,Notes!$A$12:$B$206,2,0)</f>
        <v>Other transport equipment</v>
      </c>
      <c r="D146" s="57">
        <f>Q1Impacts!C147</f>
        <v>1625.2536470633481</v>
      </c>
      <c r="E146" s="57">
        <f>Q1Impacts!D147</f>
        <v>0</v>
      </c>
      <c r="F146" s="57">
        <f>Q1Impacts!E147</f>
        <v>0</v>
      </c>
      <c r="G146" s="57">
        <f>Q1Impacts!F147</f>
        <v>282.22199549154408</v>
      </c>
      <c r="H146" s="57">
        <f t="shared" si="9"/>
        <v>1907.4756425548921</v>
      </c>
      <c r="I146" s="58">
        <f ca="1">VLOOKUP($B146,Q4BaseShocks!BaseShockQ4_LR,MATCH(I$4,Q4BaseShocks!BaseShockQ4_CH,0),0)*I$183</f>
        <v>-7.4999999999999982</v>
      </c>
      <c r="J146" s="58">
        <f ca="1">VLOOKUP($B146,Q4BaseShocks!BaseShockQ4_LR,MATCH(J$4,Q4BaseShocks!BaseShockQ4_CH,0),0)*J$183</f>
        <v>0</v>
      </c>
      <c r="K146" s="58">
        <f ca="1">VLOOKUP($B146,Q4BaseShocks!BaseShockQ4_LR,MATCH(K$4,Q4BaseShocks!BaseShockQ4_CH,0),0)*K$183</f>
        <v>-7.4999999999999982</v>
      </c>
      <c r="L146" s="58">
        <f ca="1">VLOOKUP($B146,Q4BaseShocks!BaseShockQ4_LR,MATCH(L$4,Q4BaseShocks!BaseShockQ4_CH,0),0)*L$183</f>
        <v>-7.4999999999999982</v>
      </c>
      <c r="M146" s="58">
        <f ca="1"/>
        <v>-7.6144967277312183</v>
      </c>
      <c r="N146" s="64">
        <f ca="1"/>
        <v>-121.89402352975108</v>
      </c>
      <c r="O146" s="64">
        <f ca="1"/>
        <v>0</v>
      </c>
      <c r="P146" s="64">
        <f ca="1"/>
        <v>0</v>
      </c>
      <c r="Q146" s="64">
        <f ca="1"/>
        <v>-21.166649661865801</v>
      </c>
      <c r="R146" s="60">
        <f t="shared" ca="1" si="8"/>
        <v>-143.06067319161687</v>
      </c>
      <c r="S146" s="61">
        <f ca="1"/>
        <v>-143.06067319161687</v>
      </c>
      <c r="T146" s="228" cm="1">
        <f t="array" aca="1" ref="T146" ca="1">IF(OR(N146:R146+D146:H146&lt;-0.01),1,0)</f>
        <v>0</v>
      </c>
    </row>
    <row r="147" spans="1:20" hidden="1" outlineLevel="1" x14ac:dyDescent="0.2">
      <c r="A147" s="47"/>
      <c r="B147" s="47" t="str">
        <f>'SAM and Preps'!B148</f>
        <v>ccnst</v>
      </c>
      <c r="C147" s="47" t="str">
        <f>VLOOKUP(B147,Notes!$A$12:$B$206,2,0)</f>
        <v>Construction</v>
      </c>
      <c r="D147" s="57">
        <f>Q1Impacts!C148</f>
        <v>0</v>
      </c>
      <c r="E147" s="57">
        <f>Q1Impacts!D148</f>
        <v>0</v>
      </c>
      <c r="F147" s="57">
        <f>Q1Impacts!E148</f>
        <v>183530.60164912924</v>
      </c>
      <c r="G147" s="57">
        <f>Q1Impacts!F148</f>
        <v>273.22159998498108</v>
      </c>
      <c r="H147" s="57">
        <f t="shared" si="9"/>
        <v>183803.82324911421</v>
      </c>
      <c r="I147" s="58">
        <f ca="1">VLOOKUP($B147,Q4BaseShocks!BaseShockQ4_LR,MATCH(I$4,Q4BaseShocks!BaseShockQ4_CH,0),0)*I$183</f>
        <v>-32</v>
      </c>
      <c r="J147" s="58">
        <f ca="1">VLOOKUP($B147,Q4BaseShocks!BaseShockQ4_LR,MATCH(J$4,Q4BaseShocks!BaseShockQ4_CH,0),0)*J$183</f>
        <v>0</v>
      </c>
      <c r="K147" s="58">
        <f ca="1">VLOOKUP($B147,Q4BaseShocks!BaseShockQ4_LR,MATCH(K$4,Q4BaseShocks!BaseShockQ4_CH,0),0)*K$183</f>
        <v>-7.9999999999999982</v>
      </c>
      <c r="L147" s="58">
        <f ca="1">VLOOKUP($B147,Q4BaseShocks!BaseShockQ4_LR,MATCH(L$4,Q4BaseShocks!BaseShockQ4_CH,0),0)*L$183</f>
        <v>-7.9999999999999982</v>
      </c>
      <c r="M147" s="58">
        <f ca="1"/>
        <v>-8.0040716368888809</v>
      </c>
      <c r="N147" s="64">
        <f ca="1"/>
        <v>0</v>
      </c>
      <c r="O147" s="64">
        <f ca="1"/>
        <v>0</v>
      </c>
      <c r="P147" s="64">
        <f ca="1"/>
        <v>-14682.448131930338</v>
      </c>
      <c r="Q147" s="64">
        <f ca="1"/>
        <v>-21.857727998798484</v>
      </c>
      <c r="R147" s="60">
        <f t="shared" ca="1" si="8"/>
        <v>-14704.305859929136</v>
      </c>
      <c r="S147" s="61">
        <f ca="1"/>
        <v>-14704.305859929136</v>
      </c>
      <c r="T147" s="228" cm="1">
        <f t="array" aca="1" ref="T147" ca="1">IF(OR(N147:R147+D147:H147&lt;-0.01),1,0)</f>
        <v>0</v>
      </c>
    </row>
    <row r="148" spans="1:20" hidden="1" outlineLevel="1" x14ac:dyDescent="0.2">
      <c r="A148" s="47"/>
      <c r="B148" s="47" t="str">
        <f>'SAM and Preps'!B149</f>
        <v>ccsrv</v>
      </c>
      <c r="C148" s="47" t="str">
        <f>VLOOKUP(B148,Notes!$A$12:$B$206,2,0)</f>
        <v>Construction services</v>
      </c>
      <c r="D148" s="57">
        <f>Q1Impacts!C149</f>
        <v>3520.6639064283186</v>
      </c>
      <c r="E148" s="57">
        <f>Q1Impacts!D149</f>
        <v>0</v>
      </c>
      <c r="F148" s="57">
        <f>Q1Impacts!E149</f>
        <v>166673.12392239421</v>
      </c>
      <c r="G148" s="57">
        <f>Q1Impacts!F149</f>
        <v>847.68925279563734</v>
      </c>
      <c r="H148" s="57">
        <f t="shared" si="9"/>
        <v>171041.47708161818</v>
      </c>
      <c r="I148" s="58">
        <f ca="1">VLOOKUP($B148,Q4BaseShocks!BaseShockQ4_LR,MATCH(I$4,Q4BaseShocks!BaseShockQ4_CH,0),0)*I$183</f>
        <v>-32</v>
      </c>
      <c r="J148" s="58">
        <f ca="1">VLOOKUP($B148,Q4BaseShocks!BaseShockQ4_LR,MATCH(J$4,Q4BaseShocks!BaseShockQ4_CH,0),0)*J$183</f>
        <v>0</v>
      </c>
      <c r="K148" s="58">
        <f ca="1">VLOOKUP($B148,Q4BaseShocks!BaseShockQ4_LR,MATCH(K$4,Q4BaseShocks!BaseShockQ4_CH,0),0)*K$183</f>
        <v>-7.9999999999999982</v>
      </c>
      <c r="L148" s="58">
        <f ca="1">VLOOKUP($B148,Q4BaseShocks!BaseShockQ4_LR,MATCH(L$4,Q4BaseShocks!BaseShockQ4_CH,0),0)*L$183</f>
        <v>-7.9999999999999982</v>
      </c>
      <c r="M148" s="58">
        <f ca="1"/>
        <v>-8.498945433850567</v>
      </c>
      <c r="N148" s="64">
        <f ca="1"/>
        <v>-1126.612450057062</v>
      </c>
      <c r="O148" s="64">
        <f ca="1"/>
        <v>0</v>
      </c>
      <c r="P148" s="64">
        <f ca="1"/>
        <v>-13333.849913791535</v>
      </c>
      <c r="Q148" s="64">
        <f ca="1"/>
        <v>-67.815140223650971</v>
      </c>
      <c r="R148" s="60">
        <f t="shared" ca="1" si="8"/>
        <v>-14528.277504072248</v>
      </c>
      <c r="S148" s="61">
        <f ca="1"/>
        <v>-14528.277504072248</v>
      </c>
      <c r="T148" s="228" cm="1">
        <f t="array" aca="1" ref="T148" ca="1">IF(OR(N148:R148+D148:H148&lt;-0.01),1,0)</f>
        <v>0</v>
      </c>
    </row>
    <row r="149" spans="1:20" hidden="1" outlineLevel="1" x14ac:dyDescent="0.2">
      <c r="A149" s="47"/>
      <c r="B149" s="47" t="str">
        <f>'SAM and Preps'!B150</f>
        <v>ctrad</v>
      </c>
      <c r="C149" s="47" t="str">
        <f>VLOOKUP(B149,Notes!$A$12:$B$206,2,0)</f>
        <v>Trade services</v>
      </c>
      <c r="D149" s="57">
        <f>Q1Impacts!C150</f>
        <v>0</v>
      </c>
      <c r="E149" s="57">
        <f>Q1Impacts!D150</f>
        <v>0</v>
      </c>
      <c r="F149" s="57">
        <f>Q1Impacts!E150</f>
        <v>0</v>
      </c>
      <c r="G149" s="57">
        <f>Q1Impacts!F150</f>
        <v>787.89511067582703</v>
      </c>
      <c r="H149" s="57">
        <f t="shared" si="9"/>
        <v>787.89511067582703</v>
      </c>
      <c r="I149" s="58">
        <f ca="1">VLOOKUP($B149,Q4BaseShocks!BaseShockQ4_LR,MATCH(I$4,Q4BaseShocks!BaseShockQ4_CH,0),0)*I$183</f>
        <v>-16</v>
      </c>
      <c r="J149" s="58">
        <f ca="1">VLOOKUP($B149,Q4BaseShocks!BaseShockQ4_LR,MATCH(J$4,Q4BaseShocks!BaseShockQ4_CH,0),0)*J$183</f>
        <v>0</v>
      </c>
      <c r="K149" s="58">
        <f ca="1">VLOOKUP($B149,Q4BaseShocks!BaseShockQ4_LR,MATCH(K$4,Q4BaseShocks!BaseShockQ4_CH,0),0)*K$183</f>
        <v>-6.4999999999999982</v>
      </c>
      <c r="L149" s="58">
        <f ca="1">VLOOKUP($B149,Q4BaseShocks!BaseShockQ4_LR,MATCH(L$4,Q4BaseShocks!BaseShockQ4_CH,0),0)*L$183</f>
        <v>-3.9999999999999991</v>
      </c>
      <c r="M149" s="58">
        <f ca="1"/>
        <v>-4.409853053292216</v>
      </c>
      <c r="N149" s="64">
        <f ca="1"/>
        <v>0</v>
      </c>
      <c r="O149" s="64">
        <f ca="1"/>
        <v>0</v>
      </c>
      <c r="P149" s="64">
        <f ca="1"/>
        <v>0</v>
      </c>
      <c r="Q149" s="64">
        <f ca="1"/>
        <v>-31.515804427033075</v>
      </c>
      <c r="R149" s="60">
        <f t="shared" ca="1" si="8"/>
        <v>-31.515804427033075</v>
      </c>
      <c r="S149" s="61">
        <f ca="1"/>
        <v>-31.515804427033075</v>
      </c>
      <c r="T149" s="228" cm="1">
        <f t="array" aca="1" ref="T149" ca="1">IF(OR(N149:R149+D149:H149&lt;-0.01),1,0)</f>
        <v>0</v>
      </c>
    </row>
    <row r="150" spans="1:20" hidden="1" outlineLevel="1" x14ac:dyDescent="0.2">
      <c r="A150" s="47"/>
      <c r="B150" s="47" t="str">
        <f>'SAM and Preps'!B151</f>
        <v>cacco</v>
      </c>
      <c r="C150" s="47" t="str">
        <f>VLOOKUP(B150,Notes!$A$12:$B$206,2,0)</f>
        <v xml:space="preserve">Accommodation </v>
      </c>
      <c r="D150" s="57">
        <f>Q1Impacts!C151</f>
        <v>24911.096918348347</v>
      </c>
      <c r="E150" s="57">
        <f>Q1Impacts!D151</f>
        <v>0</v>
      </c>
      <c r="F150" s="57">
        <f>Q1Impacts!E151</f>
        <v>0</v>
      </c>
      <c r="G150" s="57">
        <f>Q1Impacts!F151</f>
        <v>12374.45898055504</v>
      </c>
      <c r="H150" s="57">
        <f t="shared" si="9"/>
        <v>37285.555898903389</v>
      </c>
      <c r="I150" s="58">
        <f ca="1">VLOOKUP($B150,Q4BaseShocks!BaseShockQ4_LR,MATCH(I$4,Q4BaseShocks!BaseShockQ4_CH,0),0)*I$183</f>
        <v>-11.999999999999998</v>
      </c>
      <c r="J150" s="58">
        <f ca="1">VLOOKUP($B150,Q4BaseShocks!BaseShockQ4_LR,MATCH(J$4,Q4BaseShocks!BaseShockQ4_CH,0),0)*J$183</f>
        <v>0</v>
      </c>
      <c r="K150" s="58">
        <f ca="1">VLOOKUP($B150,Q4BaseShocks!BaseShockQ4_LR,MATCH(K$4,Q4BaseShocks!BaseShockQ4_CH,0),0)*K$183</f>
        <v>-8.9999999999999982</v>
      </c>
      <c r="L150" s="58">
        <f ca="1">VLOOKUP($B150,Q4BaseShocks!BaseShockQ4_LR,MATCH(L$4,Q4BaseShocks!BaseShockQ4_CH,0),0)*L$183</f>
        <v>-8.9999999999999982</v>
      </c>
      <c r="M150" s="58">
        <f ca="1"/>
        <v>-11.031681670532537</v>
      </c>
      <c r="N150" s="64">
        <f ca="1"/>
        <v>-2989.3316302018011</v>
      </c>
      <c r="O150" s="64">
        <f ca="1"/>
        <v>0</v>
      </c>
      <c r="P150" s="64">
        <f ca="1"/>
        <v>0</v>
      </c>
      <c r="Q150" s="64">
        <f ca="1"/>
        <v>-1113.7013082499534</v>
      </c>
      <c r="R150" s="60">
        <f t="shared" ca="1" si="8"/>
        <v>-4103.0329384517545</v>
      </c>
      <c r="S150" s="61">
        <f ca="1"/>
        <v>-4103.0329384517545</v>
      </c>
      <c r="T150" s="228" cm="1">
        <f t="array" aca="1" ref="T150" ca="1">IF(OR(N150:R150+D150:H150&lt;-0.01),1,0)</f>
        <v>0</v>
      </c>
    </row>
    <row r="151" spans="1:20" hidden="1" outlineLevel="1" x14ac:dyDescent="0.2">
      <c r="A151" s="47"/>
      <c r="B151" s="47" t="str">
        <f>'SAM and Preps'!B152</f>
        <v>ccats</v>
      </c>
      <c r="C151" s="47" t="str">
        <f>VLOOKUP(B151,Notes!$A$12:$B$206,2,0)</f>
        <v>Catering services</v>
      </c>
      <c r="D151" s="57">
        <f>Q1Impacts!C152</f>
        <v>50133.216142010424</v>
      </c>
      <c r="E151" s="57">
        <f>Q1Impacts!D152</f>
        <v>0</v>
      </c>
      <c r="F151" s="57">
        <f>Q1Impacts!E152</f>
        <v>0</v>
      </c>
      <c r="G151" s="57">
        <f>Q1Impacts!F152</f>
        <v>3395.2585411950008</v>
      </c>
      <c r="H151" s="57">
        <f t="shared" si="9"/>
        <v>53528.474683205422</v>
      </c>
      <c r="I151" s="58">
        <f ca="1">VLOOKUP($B151,Q4BaseShocks!BaseShockQ4_LR,MATCH(I$4,Q4BaseShocks!BaseShockQ4_CH,0),0)*I$183</f>
        <v>-10.499999999999998</v>
      </c>
      <c r="J151" s="58">
        <f ca="1">VLOOKUP($B151,Q4BaseShocks!BaseShockQ4_LR,MATCH(J$4,Q4BaseShocks!BaseShockQ4_CH,0),0)*J$183</f>
        <v>0</v>
      </c>
      <c r="K151" s="58">
        <f ca="1">VLOOKUP($B151,Q4BaseShocks!BaseShockQ4_LR,MATCH(K$4,Q4BaseShocks!BaseShockQ4_CH,0),0)*K$183</f>
        <v>-8.9999999999999982</v>
      </c>
      <c r="L151" s="58">
        <f ca="1">VLOOKUP($B151,Q4BaseShocks!BaseShockQ4_LR,MATCH(L$4,Q4BaseShocks!BaseShockQ4_CH,0),0)*L$183</f>
        <v>-8.9999999999999982</v>
      </c>
      <c r="M151" s="58">
        <f ca="1"/>
        <v>-10.424011217359512</v>
      </c>
      <c r="N151" s="64">
        <f ca="1"/>
        <v>-5263.987694911094</v>
      </c>
      <c r="O151" s="64">
        <f ca="1"/>
        <v>0</v>
      </c>
      <c r="P151" s="64">
        <f ca="1"/>
        <v>0</v>
      </c>
      <c r="Q151" s="64">
        <f ca="1"/>
        <v>-305.57326870755003</v>
      </c>
      <c r="R151" s="60">
        <f t="shared" ca="1" si="8"/>
        <v>-5569.5609636186437</v>
      </c>
      <c r="S151" s="61">
        <f ca="1"/>
        <v>-5569.5609636186437</v>
      </c>
      <c r="T151" s="228" cm="1">
        <f t="array" aca="1" ref="T151" ca="1">IF(OR(N151:R151+D151:H151&lt;-0.01),1,0)</f>
        <v>0</v>
      </c>
    </row>
    <row r="152" spans="1:20" hidden="1" outlineLevel="1" x14ac:dyDescent="0.2">
      <c r="A152" s="47"/>
      <c r="B152" s="47" t="str">
        <f>'SAM and Preps'!B153</f>
        <v>cptrp</v>
      </c>
      <c r="C152" s="47" t="str">
        <f>VLOOKUP(B152,Notes!$A$12:$B$206,2,0)</f>
        <v xml:space="preserve">Passenger transport </v>
      </c>
      <c r="D152" s="57">
        <f>Q1Impacts!C153</f>
        <v>119204.99288511279</v>
      </c>
      <c r="E152" s="57">
        <f>Q1Impacts!D153</f>
        <v>0</v>
      </c>
      <c r="F152" s="57">
        <f>Q1Impacts!E153</f>
        <v>0</v>
      </c>
      <c r="G152" s="57">
        <f>Q1Impacts!F153</f>
        <v>24908.353928978464</v>
      </c>
      <c r="H152" s="57">
        <f t="shared" si="9"/>
        <v>144113.34681409126</v>
      </c>
      <c r="I152" s="58">
        <f ca="1">VLOOKUP($B152,Q4BaseShocks!BaseShockQ4_LR,MATCH(I$4,Q4BaseShocks!BaseShockQ4_CH,0),0)*I$183</f>
        <v>-14</v>
      </c>
      <c r="J152" s="58">
        <f ca="1">VLOOKUP($B152,Q4BaseShocks!BaseShockQ4_LR,MATCH(J$4,Q4BaseShocks!BaseShockQ4_CH,0),0)*J$183</f>
        <v>0</v>
      </c>
      <c r="K152" s="58">
        <f ca="1">VLOOKUP($B152,Q4BaseShocks!BaseShockQ4_LR,MATCH(K$4,Q4BaseShocks!BaseShockQ4_CH,0),0)*K$183</f>
        <v>-6.4999999999999982</v>
      </c>
      <c r="L152" s="58">
        <f ca="1">VLOOKUP($B152,Q4BaseShocks!BaseShockQ4_LR,MATCH(L$4,Q4BaseShocks!BaseShockQ4_CH,0),0)*L$183</f>
        <v>-6.4999999999999982</v>
      </c>
      <c r="M152" s="58">
        <f ca="1"/>
        <v>-12.712474480743339</v>
      </c>
      <c r="N152" s="64">
        <f ca="1"/>
        <v>-16688.699003915794</v>
      </c>
      <c r="O152" s="64">
        <f ca="1"/>
        <v>0</v>
      </c>
      <c r="P152" s="64">
        <f ca="1"/>
        <v>0</v>
      </c>
      <c r="Q152" s="64">
        <f ca="1"/>
        <v>-1619.0430053835998</v>
      </c>
      <c r="R152" s="60">
        <f t="shared" ca="1" si="8"/>
        <v>-18307.742009299393</v>
      </c>
      <c r="S152" s="61">
        <f ca="1"/>
        <v>-18307.742009299393</v>
      </c>
      <c r="T152" s="228" cm="1">
        <f t="array" aca="1" ref="T152" ca="1">IF(OR(N152:R152+D152:H152&lt;-0.01),1,0)</f>
        <v>0</v>
      </c>
    </row>
    <row r="153" spans="1:20" hidden="1" outlineLevel="1" x14ac:dyDescent="0.2">
      <c r="A153" s="47"/>
      <c r="B153" s="47" t="str">
        <f>'SAM and Preps'!B154</f>
        <v>cftrp</v>
      </c>
      <c r="C153" s="47" t="str">
        <f>VLOOKUP(B153,Notes!$A$12:$B$206,2,0)</f>
        <v xml:space="preserve">Freight transport </v>
      </c>
      <c r="D153" s="57">
        <f>Q1Impacts!C154</f>
        <v>34161.667433467679</v>
      </c>
      <c r="E153" s="57">
        <f>Q1Impacts!D154</f>
        <v>0</v>
      </c>
      <c r="F153" s="57">
        <f>Q1Impacts!E154</f>
        <v>0</v>
      </c>
      <c r="G153" s="57">
        <f>Q1Impacts!F154</f>
        <v>4090.0560562974297</v>
      </c>
      <c r="H153" s="57">
        <f t="shared" si="9"/>
        <v>38251.723489765107</v>
      </c>
      <c r="I153" s="58">
        <f ca="1">VLOOKUP($B153,Q4BaseShocks!BaseShockQ4_LR,MATCH(I$4,Q4BaseShocks!BaseShockQ4_CH,0),0)*I$183</f>
        <v>-3.4999999999999991</v>
      </c>
      <c r="J153" s="58">
        <f ca="1">VLOOKUP($B153,Q4BaseShocks!BaseShockQ4_LR,MATCH(J$4,Q4BaseShocks!BaseShockQ4_CH,0),0)*J$183</f>
        <v>0</v>
      </c>
      <c r="K153" s="58">
        <f ca="1">VLOOKUP($B153,Q4BaseShocks!BaseShockQ4_LR,MATCH(K$4,Q4BaseShocks!BaseShockQ4_CH,0),0)*K$183</f>
        <v>-6.4999999999999982</v>
      </c>
      <c r="L153" s="58">
        <f ca="1">VLOOKUP($B153,Q4BaseShocks!BaseShockQ4_LR,MATCH(L$4,Q4BaseShocks!BaseShockQ4_CH,0),0)*L$183</f>
        <v>-3.9999999999999991</v>
      </c>
      <c r="M153" s="58">
        <f ca="1"/>
        <v>-3.5716710797548581</v>
      </c>
      <c r="N153" s="64">
        <f ca="1"/>
        <v>-1195.6583601713685</v>
      </c>
      <c r="O153" s="64">
        <f ca="1"/>
        <v>0</v>
      </c>
      <c r="P153" s="64">
        <f ca="1"/>
        <v>0</v>
      </c>
      <c r="Q153" s="64">
        <f ca="1"/>
        <v>-163.60224225189717</v>
      </c>
      <c r="R153" s="60">
        <f t="shared" ca="1" si="8"/>
        <v>-1359.2606024232657</v>
      </c>
      <c r="S153" s="61">
        <f ca="1"/>
        <v>-1359.2606024232657</v>
      </c>
      <c r="T153" s="228" cm="1">
        <f t="array" aca="1" ref="T153" ca="1">IF(OR(N153:R153+D153:H153&lt;-0.01),1,0)</f>
        <v>0</v>
      </c>
    </row>
    <row r="154" spans="1:20" hidden="1" outlineLevel="1" x14ac:dyDescent="0.2">
      <c r="A154" s="47"/>
      <c r="B154" s="47" t="str">
        <f>'SAM and Preps'!B155</f>
        <v>ctrps</v>
      </c>
      <c r="C154" s="47" t="str">
        <f>VLOOKUP(B154,Notes!$A$12:$B$206,2,0)</f>
        <v>Supporting transport services</v>
      </c>
      <c r="D154" s="57">
        <f>Q1Impacts!C155</f>
        <v>12136.805903261444</v>
      </c>
      <c r="E154" s="57">
        <f>Q1Impacts!D155</f>
        <v>0</v>
      </c>
      <c r="F154" s="57">
        <f>Q1Impacts!E155</f>
        <v>0</v>
      </c>
      <c r="G154" s="57">
        <f>Q1Impacts!F155</f>
        <v>1488.0090470336436</v>
      </c>
      <c r="H154" s="57">
        <f t="shared" si="9"/>
        <v>13624.814950295087</v>
      </c>
      <c r="I154" s="58">
        <f ca="1">VLOOKUP($B154,Q4BaseShocks!BaseShockQ4_LR,MATCH(I$4,Q4BaseShocks!BaseShockQ4_CH,0),0)*I$183</f>
        <v>-3.4999999999999991</v>
      </c>
      <c r="J154" s="58">
        <f ca="1">VLOOKUP($B154,Q4BaseShocks!BaseShockQ4_LR,MATCH(J$4,Q4BaseShocks!BaseShockQ4_CH,0),0)*J$183</f>
        <v>0</v>
      </c>
      <c r="K154" s="58">
        <f ca="1">VLOOKUP($B154,Q4BaseShocks!BaseShockQ4_LR,MATCH(K$4,Q4BaseShocks!BaseShockQ4_CH,0),0)*K$183</f>
        <v>-6.4999999999999982</v>
      </c>
      <c r="L154" s="58">
        <f ca="1">VLOOKUP($B154,Q4BaseShocks!BaseShockQ4_LR,MATCH(L$4,Q4BaseShocks!BaseShockQ4_CH,0),0)*L$183</f>
        <v>-3.9999999999999991</v>
      </c>
      <c r="M154" s="58">
        <f ca="1"/>
        <v>-3.5833114465737967</v>
      </c>
      <c r="N154" s="64">
        <f ca="1"/>
        <v>-424.7882066141504</v>
      </c>
      <c r="O154" s="64">
        <f ca="1"/>
        <v>0</v>
      </c>
      <c r="P154" s="64">
        <f ca="1"/>
        <v>0</v>
      </c>
      <c r="Q154" s="64">
        <f ca="1"/>
        <v>-59.520361881345735</v>
      </c>
      <c r="R154" s="60">
        <f t="shared" ca="1" si="8"/>
        <v>-484.30856849549616</v>
      </c>
      <c r="S154" s="61">
        <f ca="1"/>
        <v>-484.30856849549616</v>
      </c>
      <c r="T154" s="228" cm="1">
        <f t="array" aca="1" ref="T154" ca="1">IF(OR(N154:R154+D154:H154&lt;-0.01),1,0)</f>
        <v>0</v>
      </c>
    </row>
    <row r="155" spans="1:20" hidden="1" outlineLevel="1" x14ac:dyDescent="0.2">
      <c r="A155" s="47"/>
      <c r="B155" s="47" t="str">
        <f>'SAM and Preps'!B156</f>
        <v>cpost</v>
      </c>
      <c r="C155" s="47" t="str">
        <f>VLOOKUP(B155,Notes!$A$12:$B$206,2,0)</f>
        <v>Postal,  courier services</v>
      </c>
      <c r="D155" s="57">
        <f>Q1Impacts!C156</f>
        <v>1353.8486631428436</v>
      </c>
      <c r="E155" s="57">
        <f>Q1Impacts!D156</f>
        <v>0</v>
      </c>
      <c r="F155" s="57">
        <f>Q1Impacts!E156</f>
        <v>0</v>
      </c>
      <c r="G155" s="57">
        <f>Q1Impacts!F156</f>
        <v>1075.7520533070958</v>
      </c>
      <c r="H155" s="57">
        <f t="shared" si="9"/>
        <v>2429.6007164499397</v>
      </c>
      <c r="I155" s="58">
        <f ca="1">VLOOKUP($B155,Q4BaseShocks!BaseShockQ4_LR,MATCH(I$4,Q4BaseShocks!BaseShockQ4_CH,0),0)*I$183</f>
        <v>2.4999999999999996</v>
      </c>
      <c r="J155" s="58">
        <f ca="1">VLOOKUP($B155,Q4BaseShocks!BaseShockQ4_LR,MATCH(J$4,Q4BaseShocks!BaseShockQ4_CH,0),0)*J$183</f>
        <v>0</v>
      </c>
      <c r="K155" s="58">
        <f ca="1">VLOOKUP($B155,Q4BaseShocks!BaseShockQ4_LR,MATCH(K$4,Q4BaseShocks!BaseShockQ4_CH,0),0)*K$183</f>
        <v>-6.4999999999999982</v>
      </c>
      <c r="L155" s="58">
        <f ca="1">VLOOKUP($B155,Q4BaseShocks!BaseShockQ4_LR,MATCH(L$4,Q4BaseShocks!BaseShockQ4_CH,0),0)*L$183</f>
        <v>-3.9999999999999991</v>
      </c>
      <c r="M155" s="58">
        <f ca="1"/>
        <v>-0.38341516794186414</v>
      </c>
      <c r="N155" s="64">
        <f ca="1"/>
        <v>33.846216578571081</v>
      </c>
      <c r="O155" s="64">
        <f ca="1"/>
        <v>0</v>
      </c>
      <c r="P155" s="64">
        <f ca="1"/>
        <v>0</v>
      </c>
      <c r="Q155" s="64">
        <f ca="1"/>
        <v>-43.030082132283823</v>
      </c>
      <c r="R155" s="60">
        <f t="shared" ca="1" si="8"/>
        <v>-9.1838655537127423</v>
      </c>
      <c r="S155" s="61">
        <f ca="1"/>
        <v>-9.1838655537127423</v>
      </c>
      <c r="T155" s="228" cm="1">
        <f t="array" aca="1" ref="T155" ca="1">IF(OR(N155:R155+D155:H155&lt;-0.01),1,0)</f>
        <v>0</v>
      </c>
    </row>
    <row r="156" spans="1:20" hidden="1" outlineLevel="1" x14ac:dyDescent="0.2">
      <c r="A156" s="47"/>
      <c r="B156" s="47" t="str">
        <f>'SAM and Preps'!B157</f>
        <v>celcd</v>
      </c>
      <c r="C156" s="47" t="str">
        <f>VLOOKUP(B156,Notes!$A$12:$B$206,2,0)</f>
        <v xml:space="preserve">Electricity distribution </v>
      </c>
      <c r="D156" s="57">
        <f>Q1Impacts!C157</f>
        <v>76931.437742112379</v>
      </c>
      <c r="E156" s="57">
        <f>Q1Impacts!D157</f>
        <v>0</v>
      </c>
      <c r="F156" s="57">
        <f>Q1Impacts!E157</f>
        <v>0</v>
      </c>
      <c r="G156" s="57">
        <f>Q1Impacts!F157</f>
        <v>3027.8058607202929</v>
      </c>
      <c r="H156" s="57">
        <f t="shared" si="9"/>
        <v>79959.243602832677</v>
      </c>
      <c r="I156" s="58">
        <f ca="1">VLOOKUP($B156,Q4BaseShocks!BaseShockQ4_LR,MATCH(I$4,Q4BaseShocks!BaseShockQ4_CH,0),0)*I$183</f>
        <v>0</v>
      </c>
      <c r="J156" s="58">
        <f ca="1">VLOOKUP($B156,Q4BaseShocks!BaseShockQ4_LR,MATCH(J$4,Q4BaseShocks!BaseShockQ4_CH,0),0)*J$183</f>
        <v>0</v>
      </c>
      <c r="K156" s="58">
        <f ca="1">VLOOKUP($B156,Q4BaseShocks!BaseShockQ4_LR,MATCH(K$4,Q4BaseShocks!BaseShockQ4_CH,0),0)*K$183</f>
        <v>-6.4999999999999982</v>
      </c>
      <c r="L156" s="58">
        <f ca="1">VLOOKUP($B156,Q4BaseShocks!BaseShockQ4_LR,MATCH(L$4,Q4BaseShocks!BaseShockQ4_CH,0),0)*L$183</f>
        <v>-3.9999999999999991</v>
      </c>
      <c r="M156" s="58">
        <f ca="1"/>
        <v>-0.15157968953422871</v>
      </c>
      <c r="N156" s="64">
        <f ca="1"/>
        <v>0</v>
      </c>
      <c r="O156" s="64">
        <f ca="1"/>
        <v>0</v>
      </c>
      <c r="P156" s="64">
        <f ca="1"/>
        <v>0</v>
      </c>
      <c r="Q156" s="64">
        <f ca="1"/>
        <v>-121.1122344288117</v>
      </c>
      <c r="R156" s="60">
        <f t="shared" ca="1" si="8"/>
        <v>-121.1122344288117</v>
      </c>
      <c r="S156" s="61">
        <f ca="1"/>
        <v>-121.1122344288117</v>
      </c>
      <c r="T156" s="228" cm="1">
        <f t="array" aca="1" ref="T156" ca="1">IF(OR(N156:R156+D156:H156&lt;-0.01),1,0)</f>
        <v>0</v>
      </c>
    </row>
    <row r="157" spans="1:20" hidden="1" outlineLevel="1" x14ac:dyDescent="0.2">
      <c r="A157" s="47"/>
      <c r="B157" s="47" t="str">
        <f>'SAM and Preps'!B158</f>
        <v>cwatd</v>
      </c>
      <c r="C157" s="47" t="str">
        <f>VLOOKUP(B157,Notes!$A$12:$B$206,2,0)</f>
        <v xml:space="preserve">Water distribution </v>
      </c>
      <c r="D157" s="57">
        <f>Q1Impacts!C158</f>
        <v>23216.874584238805</v>
      </c>
      <c r="E157" s="57">
        <f>Q1Impacts!D158</f>
        <v>0</v>
      </c>
      <c r="F157" s="57">
        <f>Q1Impacts!E158</f>
        <v>0</v>
      </c>
      <c r="G157" s="57">
        <f>Q1Impacts!F158</f>
        <v>913.75113993594391</v>
      </c>
      <c r="H157" s="57">
        <f t="shared" si="9"/>
        <v>24130.625724174748</v>
      </c>
      <c r="I157" s="58">
        <f ca="1">VLOOKUP($B157,Q4BaseShocks!BaseShockQ4_LR,MATCH(I$4,Q4BaseShocks!BaseShockQ4_CH,0),0)*I$183</f>
        <v>0</v>
      </c>
      <c r="J157" s="58">
        <f ca="1">VLOOKUP($B157,Q4BaseShocks!BaseShockQ4_LR,MATCH(J$4,Q4BaseShocks!BaseShockQ4_CH,0),0)*J$183</f>
        <v>0</v>
      </c>
      <c r="K157" s="58">
        <f ca="1">VLOOKUP($B157,Q4BaseShocks!BaseShockQ4_LR,MATCH(K$4,Q4BaseShocks!BaseShockQ4_CH,0),0)*K$183</f>
        <v>-6.4999999999999982</v>
      </c>
      <c r="L157" s="58">
        <f ca="1">VLOOKUP($B157,Q4BaseShocks!BaseShockQ4_LR,MATCH(L$4,Q4BaseShocks!BaseShockQ4_CH,0),0)*L$183</f>
        <v>-3.9999999999999991</v>
      </c>
      <c r="M157" s="58">
        <f ca="1"/>
        <v>-0.15228532754493421</v>
      </c>
      <c r="N157" s="64">
        <f ca="1"/>
        <v>0</v>
      </c>
      <c r="O157" s="64">
        <f ca="1"/>
        <v>0</v>
      </c>
      <c r="P157" s="64">
        <f ca="1"/>
        <v>0</v>
      </c>
      <c r="Q157" s="64">
        <f ca="1"/>
        <v>-36.550045597437752</v>
      </c>
      <c r="R157" s="60">
        <f t="shared" ca="1" si="8"/>
        <v>-36.550045597437752</v>
      </c>
      <c r="S157" s="61">
        <f ca="1"/>
        <v>-36.550045597437752</v>
      </c>
      <c r="T157" s="228" cm="1">
        <f t="array" aca="1" ref="T157" ca="1">IF(OR(N157:R157+D157:H157&lt;-0.01),1,0)</f>
        <v>0</v>
      </c>
    </row>
    <row r="158" spans="1:20" hidden="1" outlineLevel="1" x14ac:dyDescent="0.2">
      <c r="A158" s="47"/>
      <c r="B158" s="47" t="str">
        <f>'SAM and Preps'!B159</f>
        <v>cfins</v>
      </c>
      <c r="C158" s="47" t="str">
        <f>VLOOKUP(B158,Notes!$A$12:$B$206,2,0)</f>
        <v>Financial services</v>
      </c>
      <c r="D158" s="57">
        <f>Q1Impacts!C159</f>
        <v>61848.654575608591</v>
      </c>
      <c r="E158" s="57">
        <f>Q1Impacts!D159</f>
        <v>0</v>
      </c>
      <c r="F158" s="57">
        <f>Q1Impacts!E159</f>
        <v>0</v>
      </c>
      <c r="G158" s="57">
        <f>Q1Impacts!F159</f>
        <v>3607.1266854076503</v>
      </c>
      <c r="H158" s="57">
        <f t="shared" si="9"/>
        <v>65455.781261016244</v>
      </c>
      <c r="I158" s="58">
        <f ca="1">VLOOKUP($B158,Q4BaseShocks!BaseShockQ4_LR,MATCH(I$4,Q4BaseShocks!BaseShockQ4_CH,0),0)*I$183</f>
        <v>-0.49999999999999989</v>
      </c>
      <c r="J158" s="58">
        <f ca="1">VLOOKUP($B158,Q4BaseShocks!BaseShockQ4_LR,MATCH(J$4,Q4BaseShocks!BaseShockQ4_CH,0),0)*J$183</f>
        <v>0</v>
      </c>
      <c r="K158" s="58">
        <f ca="1">VLOOKUP($B158,Q4BaseShocks!BaseShockQ4_LR,MATCH(K$4,Q4BaseShocks!BaseShockQ4_CH,0),0)*K$183</f>
        <v>-6.4999999999999982</v>
      </c>
      <c r="L158" s="58">
        <f ca="1">VLOOKUP($B158,Q4BaseShocks!BaseShockQ4_LR,MATCH(L$4,Q4BaseShocks!BaseShockQ4_CH,0),0)*L$183</f>
        <v>-3.9999999999999991</v>
      </c>
      <c r="M158" s="58">
        <f ca="1"/>
        <v>-0.69364387800969451</v>
      </c>
      <c r="N158" s="64">
        <f ca="1"/>
        <v>-309.24327287804289</v>
      </c>
      <c r="O158" s="64">
        <f ca="1"/>
        <v>0</v>
      </c>
      <c r="P158" s="64">
        <f ca="1"/>
        <v>0</v>
      </c>
      <c r="Q158" s="64">
        <f ca="1"/>
        <v>-144.28506741630599</v>
      </c>
      <c r="R158" s="60">
        <f t="shared" ca="1" si="8"/>
        <v>-453.52834029434888</v>
      </c>
      <c r="S158" s="61">
        <f ca="1"/>
        <v>-453.52834029434888</v>
      </c>
      <c r="T158" s="228" cm="1">
        <f t="array" aca="1" ref="T158" ca="1">IF(OR(N158:R158+D158:H158&lt;-0.01),1,0)</f>
        <v>0</v>
      </c>
    </row>
    <row r="159" spans="1:20" hidden="1" outlineLevel="1" x14ac:dyDescent="0.2">
      <c r="A159" s="47"/>
      <c r="B159" s="47" t="str">
        <f>'SAM and Preps'!B160</f>
        <v>cinsp</v>
      </c>
      <c r="C159" s="47" t="str">
        <f>VLOOKUP(B159,Notes!$A$12:$B$206,2,0)</f>
        <v xml:space="preserve">Insurance, pension </v>
      </c>
      <c r="D159" s="57">
        <f>Q1Impacts!C160</f>
        <v>113950.49437137764</v>
      </c>
      <c r="E159" s="57">
        <f>Q1Impacts!D160</f>
        <v>0</v>
      </c>
      <c r="F159" s="57">
        <f>Q1Impacts!E160</f>
        <v>0</v>
      </c>
      <c r="G159" s="57">
        <f>Q1Impacts!F160</f>
        <v>17885.111129619814</v>
      </c>
      <c r="H159" s="57">
        <f t="shared" si="9"/>
        <v>131835.60550099745</v>
      </c>
      <c r="I159" s="58">
        <f ca="1">VLOOKUP($B159,Q4BaseShocks!BaseShockQ4_LR,MATCH(I$4,Q4BaseShocks!BaseShockQ4_CH,0),0)*I$183</f>
        <v>-0.49999999999999989</v>
      </c>
      <c r="J159" s="58">
        <f ca="1">VLOOKUP($B159,Q4BaseShocks!BaseShockQ4_LR,MATCH(J$4,Q4BaseShocks!BaseShockQ4_CH,0),0)*J$183</f>
        <v>0</v>
      </c>
      <c r="K159" s="58">
        <f ca="1">VLOOKUP($B159,Q4BaseShocks!BaseShockQ4_LR,MATCH(K$4,Q4BaseShocks!BaseShockQ4_CH,0),0)*K$183</f>
        <v>-6.4999999999999982</v>
      </c>
      <c r="L159" s="58">
        <f ca="1">VLOOKUP($B159,Q4BaseShocks!BaseShockQ4_LR,MATCH(L$4,Q4BaseShocks!BaseShockQ4_CH,0),0)*L$183</f>
        <v>-3.9999999999999991</v>
      </c>
      <c r="M159" s="58">
        <f ca="1"/>
        <v>-0.97533881229792141</v>
      </c>
      <c r="N159" s="64">
        <f ca="1"/>
        <v>-569.75247185688818</v>
      </c>
      <c r="O159" s="64">
        <f ca="1"/>
        <v>0</v>
      </c>
      <c r="P159" s="64">
        <f ca="1"/>
        <v>0</v>
      </c>
      <c r="Q159" s="64">
        <f ca="1"/>
        <v>-715.40444518479251</v>
      </c>
      <c r="R159" s="60">
        <f t="shared" ca="1" si="8"/>
        <v>-1285.1569170416806</v>
      </c>
      <c r="S159" s="61">
        <f ca="1"/>
        <v>-1285.1569170416806</v>
      </c>
      <c r="T159" s="228" cm="1">
        <f t="array" aca="1" ref="T159" ca="1">IF(OR(N159:R159+D159:H159&lt;-0.01),1,0)</f>
        <v>0</v>
      </c>
    </row>
    <row r="160" spans="1:20" hidden="1" outlineLevel="1" x14ac:dyDescent="0.2">
      <c r="A160" s="47"/>
      <c r="B160" s="47" t="str">
        <f>'SAM and Preps'!B161</f>
        <v>cofin</v>
      </c>
      <c r="C160" s="47" t="str">
        <f>VLOOKUP(B160,Notes!$A$12:$B$206,2,0)</f>
        <v>Other financial services</v>
      </c>
      <c r="D160" s="57">
        <f>Q1Impacts!C161</f>
        <v>218.19466774810155</v>
      </c>
      <c r="E160" s="57">
        <f>Q1Impacts!D161</f>
        <v>0</v>
      </c>
      <c r="F160" s="57">
        <f>Q1Impacts!E161</f>
        <v>8095.9996620477968</v>
      </c>
      <c r="G160" s="57">
        <f>Q1Impacts!F161</f>
        <v>6980.5441323458208</v>
      </c>
      <c r="H160" s="57">
        <f t="shared" si="9"/>
        <v>15294.738462141719</v>
      </c>
      <c r="I160" s="58">
        <f ca="1">VLOOKUP($B160,Q4BaseShocks!BaseShockQ4_LR,MATCH(I$4,Q4BaseShocks!BaseShockQ4_CH,0),0)*I$183</f>
        <v>-2</v>
      </c>
      <c r="J160" s="58">
        <f ca="1">VLOOKUP($B160,Q4BaseShocks!BaseShockQ4_LR,MATCH(J$4,Q4BaseShocks!BaseShockQ4_CH,0),0)*J$183</f>
        <v>0</v>
      </c>
      <c r="K160" s="58">
        <f ca="1">VLOOKUP($B160,Q4BaseShocks!BaseShockQ4_LR,MATCH(K$4,Q4BaseShocks!BaseShockQ4_CH,0),0)*K$183</f>
        <v>-6.4999999999999982</v>
      </c>
      <c r="L160" s="58">
        <f ca="1">VLOOKUP($B160,Q4BaseShocks!BaseShockQ4_LR,MATCH(L$4,Q4BaseShocks!BaseShockQ4_CH,0),0)*L$183</f>
        <v>-3.9999999999999991</v>
      </c>
      <c r="M160" s="58">
        <f ca="1"/>
        <v>-5.3184598194359047</v>
      </c>
      <c r="N160" s="64">
        <f ca="1"/>
        <v>-4.3638933549620313</v>
      </c>
      <c r="O160" s="64">
        <f ca="1"/>
        <v>0</v>
      </c>
      <c r="P160" s="64">
        <f ca="1"/>
        <v>-526.23997803310669</v>
      </c>
      <c r="Q160" s="64">
        <f ca="1"/>
        <v>-279.22176529383279</v>
      </c>
      <c r="R160" s="60">
        <f t="shared" ca="1" si="8"/>
        <v>-809.82563668190141</v>
      </c>
      <c r="S160" s="61">
        <f ca="1"/>
        <v>-809.82563668190141</v>
      </c>
      <c r="T160" s="228" cm="1">
        <f t="array" aca="1" ref="T160" ca="1">IF(OR(N160:R160+D160:H160&lt;-0.01),1,0)</f>
        <v>0</v>
      </c>
    </row>
    <row r="161" spans="1:20" hidden="1" outlineLevel="1" x14ac:dyDescent="0.2">
      <c r="A161" s="47"/>
      <c r="B161" s="47" t="str">
        <f>'SAM and Preps'!B162</f>
        <v>creal</v>
      </c>
      <c r="C161" s="47" t="str">
        <f>VLOOKUP(B161,Notes!$A$12:$B$206,2,0)</f>
        <v>Real estate services</v>
      </c>
      <c r="D161" s="57">
        <f>Q1Impacts!C162</f>
        <v>269934.89401119656</v>
      </c>
      <c r="E161" s="57">
        <f>Q1Impacts!D162</f>
        <v>0</v>
      </c>
      <c r="F161" s="57">
        <f>Q1Impacts!E162</f>
        <v>27204.556687454791</v>
      </c>
      <c r="G161" s="57">
        <f>Q1Impacts!F162</f>
        <v>11669.845675060018</v>
      </c>
      <c r="H161" s="57">
        <f t="shared" si="9"/>
        <v>308809.29637371138</v>
      </c>
      <c r="I161" s="58">
        <f ca="1">VLOOKUP($B161,Q4BaseShocks!BaseShockQ4_LR,MATCH(I$4,Q4BaseShocks!BaseShockQ4_CH,0),0)*I$183</f>
        <v>-2.4999999999999996</v>
      </c>
      <c r="J161" s="58">
        <f ca="1">VLOOKUP($B161,Q4BaseShocks!BaseShockQ4_LR,MATCH(J$4,Q4BaseShocks!BaseShockQ4_CH,0),0)*J$183</f>
        <v>0</v>
      </c>
      <c r="K161" s="58">
        <f ca="1">VLOOKUP($B161,Q4BaseShocks!BaseShockQ4_LR,MATCH(K$4,Q4BaseShocks!BaseShockQ4_CH,0),0)*K$183</f>
        <v>-6.4999999999999982</v>
      </c>
      <c r="L161" s="58">
        <f ca="1">VLOOKUP($B161,Q4BaseShocks!BaseShockQ4_LR,MATCH(L$4,Q4BaseShocks!BaseShockQ4_CH,0),0)*L$183</f>
        <v>-3.9999999999999991</v>
      </c>
      <c r="M161" s="58">
        <f ca="1"/>
        <v>-2.9104144877232545</v>
      </c>
      <c r="N161" s="64">
        <f ca="1"/>
        <v>-6748.372350279913</v>
      </c>
      <c r="O161" s="64">
        <f ca="1"/>
        <v>0</v>
      </c>
      <c r="P161" s="64">
        <f ca="1"/>
        <v>-1768.296184684561</v>
      </c>
      <c r="Q161" s="64">
        <f ca="1"/>
        <v>-466.79382700240063</v>
      </c>
      <c r="R161" s="60">
        <f t="shared" ca="1" si="8"/>
        <v>-8983.4623619668746</v>
      </c>
      <c r="S161" s="61">
        <f ca="1"/>
        <v>-8983.4623619668746</v>
      </c>
      <c r="T161" s="228" cm="1">
        <f t="array" aca="1" ref="T161" ca="1">IF(OR(N161:R161+D161:H161&lt;-0.01),1,0)</f>
        <v>0</v>
      </c>
    </row>
    <row r="162" spans="1:20" hidden="1" outlineLevel="1" x14ac:dyDescent="0.2">
      <c r="A162" s="47"/>
      <c r="B162" s="47" t="str">
        <f>'SAM and Preps'!B163</f>
        <v>crent</v>
      </c>
      <c r="C162" s="47" t="str">
        <f>VLOOKUP(B162,Notes!$A$12:$B$206,2,0)</f>
        <v>Leasing, Rental services</v>
      </c>
      <c r="D162" s="57">
        <f>Q1Impacts!C163</f>
        <v>8960.1804251973026</v>
      </c>
      <c r="E162" s="57">
        <f>Q1Impacts!D163</f>
        <v>0</v>
      </c>
      <c r="F162" s="57">
        <f>Q1Impacts!E163</f>
        <v>0</v>
      </c>
      <c r="G162" s="57">
        <f>Q1Impacts!F163</f>
        <v>352.64759896295061</v>
      </c>
      <c r="H162" s="57">
        <f t="shared" si="9"/>
        <v>9312.8280241602533</v>
      </c>
      <c r="I162" s="58">
        <f ca="1">VLOOKUP($B162,Q4BaseShocks!BaseShockQ4_LR,MATCH(I$4,Q4BaseShocks!BaseShockQ4_CH,0),0)*I$183</f>
        <v>-5.9999999999999982</v>
      </c>
      <c r="J162" s="58">
        <f ca="1">VLOOKUP($B162,Q4BaseShocks!BaseShockQ4_LR,MATCH(J$4,Q4BaseShocks!BaseShockQ4_CH,0),0)*J$183</f>
        <v>0</v>
      </c>
      <c r="K162" s="58">
        <f ca="1">VLOOKUP($B162,Q4BaseShocks!BaseShockQ4_LR,MATCH(K$4,Q4BaseShocks!BaseShockQ4_CH,0),0)*K$183</f>
        <v>-6.4999999999999982</v>
      </c>
      <c r="L162" s="58">
        <f ca="1">VLOOKUP($B162,Q4BaseShocks!BaseShockQ4_LR,MATCH(L$4,Q4BaseShocks!BaseShockQ4_CH,0),0)*L$183</f>
        <v>-5.9999999999999982</v>
      </c>
      <c r="M162" s="58">
        <f ca="1"/>
        <v>-6.0476924297864176</v>
      </c>
      <c r="N162" s="64">
        <f ca="1"/>
        <v>-537.61082551183802</v>
      </c>
      <c r="O162" s="64">
        <f ca="1"/>
        <v>0</v>
      </c>
      <c r="P162" s="64">
        <f ca="1"/>
        <v>0</v>
      </c>
      <c r="Q162" s="64">
        <f ca="1"/>
        <v>-21.15885593777703</v>
      </c>
      <c r="R162" s="60">
        <f t="shared" ca="1" si="8"/>
        <v>-558.76968144961506</v>
      </c>
      <c r="S162" s="61">
        <f ca="1"/>
        <v>-558.76968144961506</v>
      </c>
      <c r="T162" s="228" cm="1">
        <f t="array" aca="1" ref="T162" ca="1">IF(OR(N162:R162+D162:H162&lt;-0.01),1,0)</f>
        <v>0</v>
      </c>
    </row>
    <row r="163" spans="1:20" hidden="1" outlineLevel="1" x14ac:dyDescent="0.2">
      <c r="A163" s="47"/>
      <c r="B163" s="47" t="str">
        <f>'SAM and Preps'!B164</f>
        <v>crsea</v>
      </c>
      <c r="C163" s="47" t="str">
        <f>VLOOKUP(B163,Notes!$A$12:$B$206,2,0)</f>
        <v>Research, development</v>
      </c>
      <c r="D163" s="57">
        <f>Q1Impacts!C164</f>
        <v>0</v>
      </c>
      <c r="E163" s="57">
        <f>Q1Impacts!D164</f>
        <v>0</v>
      </c>
      <c r="F163" s="57">
        <f>Q1Impacts!E164</f>
        <v>21323.999109869961</v>
      </c>
      <c r="G163" s="57">
        <f>Q1Impacts!F164</f>
        <v>170.52338649417928</v>
      </c>
      <c r="H163" s="57">
        <f t="shared" si="9"/>
        <v>21494.522496364141</v>
      </c>
      <c r="I163" s="58">
        <f ca="1">VLOOKUP($B163,Q4BaseShocks!BaseShockQ4_LR,MATCH(I$4,Q4BaseShocks!BaseShockQ4_CH,0),0)*I$183</f>
        <v>-20</v>
      </c>
      <c r="J163" s="58">
        <f ca="1">VLOOKUP($B163,Q4BaseShocks!BaseShockQ4_LR,MATCH(J$4,Q4BaseShocks!BaseShockQ4_CH,0),0)*J$183</f>
        <v>0</v>
      </c>
      <c r="K163" s="58">
        <f ca="1">VLOOKUP($B163,Q4BaseShocks!BaseShockQ4_LR,MATCH(K$4,Q4BaseShocks!BaseShockQ4_CH,0),0)*K$183</f>
        <v>-6.4999999999999982</v>
      </c>
      <c r="L163" s="58">
        <f ca="1">VLOOKUP($B163,Q4BaseShocks!BaseShockQ4_LR,MATCH(L$4,Q4BaseShocks!BaseShockQ4_CH,0),0)*L$183</f>
        <v>-4.9999999999999991</v>
      </c>
      <c r="M163" s="58">
        <f ca="1"/>
        <v>-3.7673748089526549</v>
      </c>
      <c r="N163" s="64">
        <f ca="1"/>
        <v>0</v>
      </c>
      <c r="O163" s="64">
        <f ca="1"/>
        <v>0</v>
      </c>
      <c r="P163" s="64">
        <f ca="1"/>
        <v>-1386.0599421415473</v>
      </c>
      <c r="Q163" s="64">
        <f ca="1"/>
        <v>-8.5261693247089614</v>
      </c>
      <c r="R163" s="60">
        <f t="shared" ca="1" si="8"/>
        <v>-1394.5861114662562</v>
      </c>
      <c r="S163" s="61">
        <f ca="1"/>
        <v>-1394.5861114662562</v>
      </c>
      <c r="T163" s="228" cm="1">
        <f t="array" aca="1" ref="T163" ca="1">IF(OR(N163:R163+D163:H163&lt;-0.01),1,0)</f>
        <v>0</v>
      </c>
    </row>
    <row r="164" spans="1:20" hidden="1" outlineLevel="1" x14ac:dyDescent="0.2">
      <c r="A164" s="47"/>
      <c r="B164" s="47" t="str">
        <f>'SAM and Preps'!B165</f>
        <v>clacc</v>
      </c>
      <c r="C164" s="47" t="str">
        <f>VLOOKUP(B164,Notes!$A$12:$B$206,2,0)</f>
        <v xml:space="preserve">Legal, accounting </v>
      </c>
      <c r="D164" s="57">
        <f>Q1Impacts!C165</f>
        <v>11212.088051142862</v>
      </c>
      <c r="E164" s="57">
        <f>Q1Impacts!D165</f>
        <v>0</v>
      </c>
      <c r="F164" s="57">
        <f>Q1Impacts!E165</f>
        <v>7229.2872208119988</v>
      </c>
      <c r="G164" s="57">
        <f>Q1Impacts!F165</f>
        <v>4151.4121701170561</v>
      </c>
      <c r="H164" s="57">
        <f t="shared" si="9"/>
        <v>22592.787442071916</v>
      </c>
      <c r="I164" s="58">
        <f ca="1">VLOOKUP($B164,Q4BaseShocks!BaseShockQ4_LR,MATCH(I$4,Q4BaseShocks!BaseShockQ4_CH,0),0)*I$183</f>
        <v>-2.4999999999999996</v>
      </c>
      <c r="J164" s="58">
        <f ca="1">VLOOKUP($B164,Q4BaseShocks!BaseShockQ4_LR,MATCH(J$4,Q4BaseShocks!BaseShockQ4_CH,0),0)*J$183</f>
        <v>0</v>
      </c>
      <c r="K164" s="58">
        <f ca="1">VLOOKUP($B164,Q4BaseShocks!BaseShockQ4_LR,MATCH(K$4,Q4BaseShocks!BaseShockQ4_CH,0),0)*K$183</f>
        <v>-6.4999999999999982</v>
      </c>
      <c r="L164" s="58">
        <f ca="1">VLOOKUP($B164,Q4BaseShocks!BaseShockQ4_LR,MATCH(L$4,Q4BaseShocks!BaseShockQ4_CH,0),0)*L$183</f>
        <v>-3.9999999999999991</v>
      </c>
      <c r="M164" s="58">
        <f ca="1"/>
        <v>-4.0675138105403361</v>
      </c>
      <c r="N164" s="64">
        <f ca="1"/>
        <v>-280.30220127857149</v>
      </c>
      <c r="O164" s="64">
        <f ca="1"/>
        <v>0</v>
      </c>
      <c r="P164" s="64">
        <f ca="1"/>
        <v>-469.90366935277984</v>
      </c>
      <c r="Q164" s="64">
        <f ca="1"/>
        <v>-166.05648680468221</v>
      </c>
      <c r="R164" s="60">
        <f t="shared" ca="1" si="8"/>
        <v>-916.26235743603354</v>
      </c>
      <c r="S164" s="61">
        <f ca="1"/>
        <v>-916.26235743603354</v>
      </c>
      <c r="T164" s="228" cm="1">
        <f t="array" aca="1" ref="T164" ca="1">IF(OR(N164:R164+D164:H164&lt;-0.01),1,0)</f>
        <v>0</v>
      </c>
    </row>
    <row r="165" spans="1:20" hidden="1" outlineLevel="1" x14ac:dyDescent="0.2">
      <c r="A165" s="47"/>
      <c r="B165" s="47" t="str">
        <f>'SAM and Preps'!B166</f>
        <v>cobus</v>
      </c>
      <c r="C165" s="47" t="str">
        <f>VLOOKUP(B165,Notes!$A$12:$B$206,2,0)</f>
        <v>Other business services</v>
      </c>
      <c r="D165" s="57">
        <f>Q1Impacts!C166</f>
        <v>8907.0517611902851</v>
      </c>
      <c r="E165" s="57">
        <f>Q1Impacts!D166</f>
        <v>0</v>
      </c>
      <c r="F165" s="57">
        <f>Q1Impacts!E166</f>
        <v>0</v>
      </c>
      <c r="G165" s="57">
        <f>Q1Impacts!F166</f>
        <v>8160.5624190297276</v>
      </c>
      <c r="H165" s="57">
        <f t="shared" si="9"/>
        <v>17067.614180220015</v>
      </c>
      <c r="I165" s="58">
        <f ca="1">VLOOKUP($B165,Q4BaseShocks!BaseShockQ4_LR,MATCH(I$4,Q4BaseShocks!BaseShockQ4_CH,0),0)*I$183</f>
        <v>-2.5</v>
      </c>
      <c r="J165" s="58">
        <f ca="1">VLOOKUP($B165,Q4BaseShocks!BaseShockQ4_LR,MATCH(J$4,Q4BaseShocks!BaseShockQ4_CH,0),0)*J$183</f>
        <v>0</v>
      </c>
      <c r="K165" s="58">
        <f ca="1">VLOOKUP($B165,Q4BaseShocks!BaseShockQ4_LR,MATCH(K$4,Q4BaseShocks!BaseShockQ4_CH,0),0)*K$183</f>
        <v>-6.4999999999999982</v>
      </c>
      <c r="L165" s="58">
        <f ca="1">VLOOKUP($B165,Q4BaseShocks!BaseShockQ4_LR,MATCH(L$4,Q4BaseShocks!BaseShockQ4_CH,0),0)*L$183</f>
        <v>-3.9999999999999991</v>
      </c>
      <c r="M165" s="58">
        <f ca="1"/>
        <v>-3.2488221862961</v>
      </c>
      <c r="N165" s="64">
        <f ca="1"/>
        <v>-222.67629402975714</v>
      </c>
      <c r="O165" s="64">
        <f ca="1"/>
        <v>0</v>
      </c>
      <c r="P165" s="64">
        <f ca="1"/>
        <v>0</v>
      </c>
      <c r="Q165" s="64">
        <f ca="1"/>
        <v>-326.42249676118905</v>
      </c>
      <c r="R165" s="60">
        <f t="shared" ca="1" si="8"/>
        <v>-549.09879079094617</v>
      </c>
      <c r="S165" s="61">
        <f ca="1"/>
        <v>-549.09879079094617</v>
      </c>
      <c r="T165" s="228" cm="1">
        <f t="array" aca="1" ref="T165" ca="1">IF(OR(N165:R165+D165:H165&lt;-0.01),1,0)</f>
        <v>0</v>
      </c>
    </row>
    <row r="166" spans="1:20" hidden="1" outlineLevel="1" x14ac:dyDescent="0.2">
      <c r="A166" s="47"/>
      <c r="B166" s="47" t="str">
        <f>'SAM and Preps'!B167</f>
        <v>ctelc</v>
      </c>
      <c r="C166" s="47" t="str">
        <f>VLOOKUP(B166,Notes!$A$12:$B$206,2,0)</f>
        <v>Telecommunications</v>
      </c>
      <c r="D166" s="57">
        <f>Q1Impacts!C167</f>
        <v>64732.192625652599</v>
      </c>
      <c r="E166" s="57">
        <f>Q1Impacts!D167</f>
        <v>0</v>
      </c>
      <c r="F166" s="57">
        <f>Q1Impacts!E167</f>
        <v>0</v>
      </c>
      <c r="G166" s="57">
        <f>Q1Impacts!F167</f>
        <v>12460.830663540566</v>
      </c>
      <c r="H166" s="57">
        <f t="shared" si="9"/>
        <v>77193.023289193166</v>
      </c>
      <c r="I166" s="58">
        <f ca="1">VLOOKUP($B166,Q4BaseShocks!BaseShockQ4_LR,MATCH(I$4,Q4BaseShocks!BaseShockQ4_CH,0),0)*I$183</f>
        <v>0.49999999999999989</v>
      </c>
      <c r="J166" s="58">
        <f ca="1">VLOOKUP($B166,Q4BaseShocks!BaseShockQ4_LR,MATCH(J$4,Q4BaseShocks!BaseShockQ4_CH,0),0)*J$183</f>
        <v>0</v>
      </c>
      <c r="K166" s="58">
        <f ca="1">VLOOKUP($B166,Q4BaseShocks!BaseShockQ4_LR,MATCH(K$4,Q4BaseShocks!BaseShockQ4_CH,0),0)*K$183</f>
        <v>-6.4999999999999982</v>
      </c>
      <c r="L166" s="58">
        <f ca="1">VLOOKUP($B166,Q4BaseShocks!BaseShockQ4_LR,MATCH(L$4,Q4BaseShocks!BaseShockQ4_CH,0),0)*L$183</f>
        <v>-3.9999999999999991</v>
      </c>
      <c r="M166" s="58">
        <f ca="1"/>
        <v>-0.22682394802180256</v>
      </c>
      <c r="N166" s="64">
        <f ca="1"/>
        <v>323.66096312826295</v>
      </c>
      <c r="O166" s="64">
        <f ca="1"/>
        <v>0</v>
      </c>
      <c r="P166" s="64">
        <f ca="1"/>
        <v>0</v>
      </c>
      <c r="Q166" s="64">
        <f ca="1"/>
        <v>-498.43322654162256</v>
      </c>
      <c r="R166" s="60">
        <f t="shared" ca="1" si="8"/>
        <v>-174.77226341335961</v>
      </c>
      <c r="S166" s="61">
        <f ca="1"/>
        <v>-174.77226341335961</v>
      </c>
      <c r="T166" s="228" cm="1">
        <f t="array" aca="1" ref="T166" ca="1">IF(OR(N166:R166+D166:H166&lt;-0.01),1,0)</f>
        <v>0</v>
      </c>
    </row>
    <row r="167" spans="1:20" hidden="1" outlineLevel="1" x14ac:dyDescent="0.2">
      <c r="A167" s="47"/>
      <c r="B167" s="47" t="str">
        <f>'SAM and Preps'!B168</f>
        <v>csupp</v>
      </c>
      <c r="C167" s="47" t="str">
        <f>VLOOKUP(B167,Notes!$A$12:$B$206,2,0)</f>
        <v>Support services</v>
      </c>
      <c r="D167" s="57">
        <f>Q1Impacts!C168</f>
        <v>65355.056311880748</v>
      </c>
      <c r="E167" s="57">
        <f>Q1Impacts!D168</f>
        <v>0</v>
      </c>
      <c r="F167" s="57">
        <f>Q1Impacts!E168</f>
        <v>0</v>
      </c>
      <c r="G167" s="57">
        <f>Q1Impacts!F168</f>
        <v>3380.7307835185629</v>
      </c>
      <c r="H167" s="57">
        <f t="shared" ref="H167:H179" si="10">SUM(D167:G167)</f>
        <v>68735.787095399312</v>
      </c>
      <c r="I167" s="58">
        <f ca="1">VLOOKUP($B167,Q4BaseShocks!BaseShockQ4_LR,MATCH(I$4,Q4BaseShocks!BaseShockQ4_CH,0),0)*I$183</f>
        <v>-2.4999999999999996</v>
      </c>
      <c r="J167" s="58">
        <f ca="1">VLOOKUP($B167,Q4BaseShocks!BaseShockQ4_LR,MATCH(J$4,Q4BaseShocks!BaseShockQ4_CH,0),0)*J$183</f>
        <v>0</v>
      </c>
      <c r="K167" s="58">
        <f ca="1">VLOOKUP($B167,Q4BaseShocks!BaseShockQ4_LR,MATCH(K$4,Q4BaseShocks!BaseShockQ4_CH,0),0)*K$183</f>
        <v>-6.4999999999999982</v>
      </c>
      <c r="L167" s="58">
        <f ca="1">VLOOKUP($B167,Q4BaseShocks!BaseShockQ4_LR,MATCH(L$4,Q4BaseShocks!BaseShockQ4_CH,0),0)*L$183</f>
        <v>-3.9999999999999991</v>
      </c>
      <c r="M167" s="58">
        <f ca="1"/>
        <v>-2.5765512975872538</v>
      </c>
      <c r="N167" s="64">
        <f ca="1"/>
        <v>-1633.8764077970184</v>
      </c>
      <c r="O167" s="64">
        <f ca="1"/>
        <v>0</v>
      </c>
      <c r="P167" s="64">
        <f ca="1"/>
        <v>0</v>
      </c>
      <c r="Q167" s="64">
        <f ca="1"/>
        <v>-135.2292313407425</v>
      </c>
      <c r="R167" s="60">
        <f t="shared" ref="R167:R179" ca="1" si="11">SUM(N167:Q167)</f>
        <v>-1769.1056391377608</v>
      </c>
      <c r="S167" s="61">
        <f ca="1"/>
        <v>-1769.1056391377608</v>
      </c>
      <c r="T167" s="228" cm="1">
        <f t="array" aca="1" ref="T167" ca="1">IF(OR(N167:R167+D167:H167&lt;-0.01),1,0)</f>
        <v>0</v>
      </c>
    </row>
    <row r="168" spans="1:20" hidden="1" outlineLevel="1" x14ac:dyDescent="0.2">
      <c r="A168" s="47"/>
      <c r="B168" s="47" t="str">
        <f>'SAM and Preps'!B169</f>
        <v>cmnfs</v>
      </c>
      <c r="C168" s="47" t="str">
        <f>VLOOKUP(B168,Notes!$A$12:$B$206,2,0)</f>
        <v>Manufactured services n.e.c.</v>
      </c>
      <c r="D168" s="57">
        <f>Q1Impacts!C169</f>
        <v>0</v>
      </c>
      <c r="E168" s="57">
        <f>Q1Impacts!D169</f>
        <v>0</v>
      </c>
      <c r="F168" s="57">
        <f>Q1Impacts!E169</f>
        <v>0</v>
      </c>
      <c r="G168" s="57">
        <f>Q1Impacts!F169</f>
        <v>806.07790346998797</v>
      </c>
      <c r="H168" s="57">
        <f t="shared" si="10"/>
        <v>806.07790346998797</v>
      </c>
      <c r="I168" s="58">
        <f ca="1">VLOOKUP($B168,Q4BaseShocks!BaseShockQ4_LR,MATCH(I$4,Q4BaseShocks!BaseShockQ4_CH,0),0)*I$183</f>
        <v>-10</v>
      </c>
      <c r="J168" s="58">
        <f ca="1">VLOOKUP($B168,Q4BaseShocks!BaseShockQ4_LR,MATCH(J$4,Q4BaseShocks!BaseShockQ4_CH,0),0)*J$183</f>
        <v>0</v>
      </c>
      <c r="K168" s="58">
        <f ca="1">VLOOKUP($B168,Q4BaseShocks!BaseShockQ4_LR,MATCH(K$4,Q4BaseShocks!BaseShockQ4_CH,0),0)*K$183</f>
        <v>-6.4999999999999982</v>
      </c>
      <c r="L168" s="58">
        <f ca="1">VLOOKUP($B168,Q4BaseShocks!BaseShockQ4_LR,MATCH(L$4,Q4BaseShocks!BaseShockQ4_CH,0),0)*L$183</f>
        <v>-3.9999999999999991</v>
      </c>
      <c r="M168" s="58">
        <f ca="1"/>
        <v>-4.0778815297395248</v>
      </c>
      <c r="N168" s="64">
        <f ca="1"/>
        <v>0</v>
      </c>
      <c r="O168" s="64">
        <f ca="1"/>
        <v>0</v>
      </c>
      <c r="P168" s="64">
        <f ca="1"/>
        <v>0</v>
      </c>
      <c r="Q168" s="64">
        <f ca="1"/>
        <v>-32.243116138799515</v>
      </c>
      <c r="R168" s="60">
        <f t="shared" ca="1" si="11"/>
        <v>-32.243116138799515</v>
      </c>
      <c r="S168" s="61">
        <f ca="1"/>
        <v>-32.243116138799515</v>
      </c>
      <c r="T168" s="228" cm="1">
        <f t="array" aca="1" ref="T168" ca="1">IF(OR(N168:R168+D168:H168&lt;-0.01),1,0)</f>
        <v>0</v>
      </c>
    </row>
    <row r="169" spans="1:20" hidden="1" outlineLevel="1" x14ac:dyDescent="0.2">
      <c r="A169" s="47"/>
      <c r="B169" s="47" t="str">
        <f>'SAM and Preps'!B170</f>
        <v>cpuba</v>
      </c>
      <c r="C169" s="47" t="str">
        <f>VLOOKUP(B169,Notes!$A$12:$B$206,2,0)</f>
        <v>Public administration</v>
      </c>
      <c r="D169" s="57">
        <f>Q1Impacts!C170</f>
        <v>28381.063418196427</v>
      </c>
      <c r="E169" s="57">
        <f>Q1Impacts!D170</f>
        <v>828934</v>
      </c>
      <c r="F169" s="57">
        <f>Q1Impacts!E170</f>
        <v>0</v>
      </c>
      <c r="G169" s="57">
        <f>Q1Impacts!F170</f>
        <v>1116.9991446039228</v>
      </c>
      <c r="H169" s="57">
        <f t="shared" si="10"/>
        <v>858432.06256280036</v>
      </c>
      <c r="I169" s="58">
        <f ca="1">VLOOKUP($B169,Q4BaseShocks!BaseShockQ4_LR,MATCH(I$4,Q4BaseShocks!BaseShockQ4_CH,0),0)*I$183</f>
        <v>0</v>
      </c>
      <c r="J169" s="58">
        <f ca="1">VLOOKUP($B169,Q4BaseShocks!BaseShockQ4_LR,MATCH(J$4,Q4BaseShocks!BaseShockQ4_CH,0),0)*J$183</f>
        <v>0</v>
      </c>
      <c r="K169" s="58">
        <f ca="1">VLOOKUP($B169,Q4BaseShocks!BaseShockQ4_LR,MATCH(K$4,Q4BaseShocks!BaseShockQ4_CH,0),0)*K$183</f>
        <v>-6.4999999999999982</v>
      </c>
      <c r="L169" s="58">
        <f ca="1">VLOOKUP($B169,Q4BaseShocks!BaseShockQ4_LR,MATCH(L$4,Q4BaseShocks!BaseShockQ4_CH,0),0)*L$183</f>
        <v>-3.9999999999999991</v>
      </c>
      <c r="M169" s="58">
        <f ca="1"/>
        <v>-5.2056998017002759E-3</v>
      </c>
      <c r="N169" s="64">
        <f ca="1"/>
        <v>0</v>
      </c>
      <c r="O169" s="64">
        <f ca="1"/>
        <v>0</v>
      </c>
      <c r="P169" s="64">
        <f ca="1"/>
        <v>0</v>
      </c>
      <c r="Q169" s="64">
        <f ca="1"/>
        <v>-44.679965784156906</v>
      </c>
      <c r="R169" s="60">
        <f t="shared" ca="1" si="11"/>
        <v>-44.679965784156906</v>
      </c>
      <c r="S169" s="61">
        <f ca="1"/>
        <v>-44.679965784156906</v>
      </c>
      <c r="T169" s="228" cm="1">
        <f t="array" aca="1" ref="T169" ca="1">IF(OR(N169:R169+D169:H169&lt;-0.01),1,0)</f>
        <v>0</v>
      </c>
    </row>
    <row r="170" spans="1:20" hidden="1" outlineLevel="1" x14ac:dyDescent="0.2">
      <c r="A170" s="47"/>
      <c r="B170" s="47" t="str">
        <f>'SAM and Preps'!B171</f>
        <v>ceduc</v>
      </c>
      <c r="C170" s="47" t="str">
        <f>VLOOKUP(B170,Notes!$A$12:$B$206,2,0)</f>
        <v>Education services</v>
      </c>
      <c r="D170" s="57">
        <f>Q1Impacts!C171</f>
        <v>50558.582534513684</v>
      </c>
      <c r="E170" s="57">
        <f>Q1Impacts!D171</f>
        <v>0</v>
      </c>
      <c r="F170" s="57">
        <f>Q1Impacts!E171</f>
        <v>0</v>
      </c>
      <c r="G170" s="57">
        <f>Q1Impacts!F171</f>
        <v>1989.84416514959</v>
      </c>
      <c r="H170" s="57">
        <f t="shared" si="10"/>
        <v>52548.426699663272</v>
      </c>
      <c r="I170" s="58">
        <f ca="1">VLOOKUP($B170,Q4BaseShocks!BaseShockQ4_LR,MATCH(I$4,Q4BaseShocks!BaseShockQ4_CH,0),0)*I$183</f>
        <v>-4.9999999999999991</v>
      </c>
      <c r="J170" s="58">
        <f ca="1">VLOOKUP($B170,Q4BaseShocks!BaseShockQ4_LR,MATCH(J$4,Q4BaseShocks!BaseShockQ4_CH,0),0)*J$183</f>
        <v>0</v>
      </c>
      <c r="K170" s="58">
        <f ca="1">VLOOKUP($B170,Q4BaseShocks!BaseShockQ4_LR,MATCH(K$4,Q4BaseShocks!BaseShockQ4_CH,0),0)*K$183</f>
        <v>-6.4999999999999982</v>
      </c>
      <c r="L170" s="58">
        <f ca="1">VLOOKUP($B170,Q4BaseShocks!BaseShockQ4_LR,MATCH(L$4,Q4BaseShocks!BaseShockQ4_CH,0),0)*L$183</f>
        <v>-4.9999999999999991</v>
      </c>
      <c r="M170" s="58">
        <f ca="1"/>
        <v>-5.0061812721555361</v>
      </c>
      <c r="N170" s="64">
        <f ca="1"/>
        <v>-2527.9291267256835</v>
      </c>
      <c r="O170" s="64">
        <f ca="1"/>
        <v>0</v>
      </c>
      <c r="P170" s="64">
        <f ca="1"/>
        <v>0</v>
      </c>
      <c r="Q170" s="64">
        <f ca="1"/>
        <v>-99.492208257479476</v>
      </c>
      <c r="R170" s="60">
        <f t="shared" ca="1" si="11"/>
        <v>-2627.421334983163</v>
      </c>
      <c r="S170" s="61">
        <f ca="1"/>
        <v>-2627.421334983163</v>
      </c>
      <c r="T170" s="228" cm="1">
        <f t="array" aca="1" ref="T170" ca="1">IF(OR(N170:R170+D170:H170&lt;-0.01),1,0)</f>
        <v>0</v>
      </c>
    </row>
    <row r="171" spans="1:20" hidden="1" outlineLevel="1" x14ac:dyDescent="0.2">
      <c r="A171" s="47"/>
      <c r="B171" s="47" t="str">
        <f>'SAM and Preps'!B172</f>
        <v>cheal</v>
      </c>
      <c r="C171" s="47" t="str">
        <f>VLOOKUP(B171,Notes!$A$12:$B$206,2,0)</f>
        <v>Health, social services</v>
      </c>
      <c r="D171" s="57">
        <f>Q1Impacts!C172</f>
        <v>125243.70326037481</v>
      </c>
      <c r="E171" s="57">
        <f>Q1Impacts!D172</f>
        <v>0</v>
      </c>
      <c r="F171" s="57">
        <f>Q1Impacts!E172</f>
        <v>0</v>
      </c>
      <c r="G171" s="57">
        <f>Q1Impacts!F172</f>
        <v>7137.6664785760895</v>
      </c>
      <c r="H171" s="57">
        <f t="shared" si="10"/>
        <v>132381.36973895089</v>
      </c>
      <c r="I171" s="58">
        <f ca="1">VLOOKUP($B171,Q4BaseShocks!BaseShockQ4_LR,MATCH(I$4,Q4BaseShocks!BaseShockQ4_CH,0),0)*I$183</f>
        <v>1.4999999999999996</v>
      </c>
      <c r="J171" s="58">
        <f ca="1">VLOOKUP($B171,Q4BaseShocks!BaseShockQ4_LR,MATCH(J$4,Q4BaseShocks!BaseShockQ4_CH,0),0)*J$183</f>
        <v>0</v>
      </c>
      <c r="K171" s="58">
        <f ca="1">VLOOKUP($B171,Q4BaseShocks!BaseShockQ4_LR,MATCH(K$4,Q4BaseShocks!BaseShockQ4_CH,0),0)*K$183</f>
        <v>-6.4999999999999982</v>
      </c>
      <c r="L171" s="58">
        <f ca="1">VLOOKUP($B171,Q4BaseShocks!BaseShockQ4_LR,MATCH(L$4,Q4BaseShocks!BaseShockQ4_CH,0),0)*L$183</f>
        <v>-3.9999999999999991</v>
      </c>
      <c r="M171" s="58">
        <f ca="1"/>
        <v>1.2047972282430137</v>
      </c>
      <c r="N171" s="64">
        <f ca="1"/>
        <v>1878.6555489056216</v>
      </c>
      <c r="O171" s="64">
        <f ca="1"/>
        <v>0</v>
      </c>
      <c r="P171" s="64">
        <f ca="1"/>
        <v>0</v>
      </c>
      <c r="Q171" s="64">
        <f ca="1"/>
        <v>-285.50665914304352</v>
      </c>
      <c r="R171" s="60">
        <f t="shared" ca="1" si="11"/>
        <v>1593.1488897625782</v>
      </c>
      <c r="S171" s="61">
        <f ca="1"/>
        <v>1593.1488897625782</v>
      </c>
      <c r="T171" s="228" cm="1">
        <f t="array" aca="1" ref="T171" ca="1">IF(OR(N171:R171+D171:H171&lt;-0.01),1,0)</f>
        <v>0</v>
      </c>
    </row>
    <row r="172" spans="1:20" collapsed="1" x14ac:dyDescent="0.2">
      <c r="A172" s="47"/>
      <c r="B172" s="47" t="str">
        <f>'SAM and Preps'!B173</f>
        <v>cosrv</v>
      </c>
      <c r="C172" s="47" t="str">
        <f>VLOOKUP(B172,Notes!$A$12:$B$206,2,0)</f>
        <v>Other services n.e.c.</v>
      </c>
      <c r="D172" s="57">
        <f>Q1Impacts!C173</f>
        <v>127750.42921376471</v>
      </c>
      <c r="E172" s="57">
        <f>Q1Impacts!D173</f>
        <v>0</v>
      </c>
      <c r="F172" s="57">
        <f>Q1Impacts!E173</f>
        <v>0</v>
      </c>
      <c r="G172" s="57">
        <f>Q1Impacts!F173</f>
        <v>14878.225322645849</v>
      </c>
      <c r="H172" s="57">
        <f t="shared" si="10"/>
        <v>142628.65453641056</v>
      </c>
      <c r="I172" s="58">
        <f ca="1">VLOOKUP($B172,Q4BaseShocks!BaseShockQ4_LR,MATCH(I$4,Q4BaseShocks!BaseShockQ4_CH,0),0)*I$183</f>
        <v>-6.9999999999999982</v>
      </c>
      <c r="J172" s="58">
        <f ca="1">VLOOKUP($B172,Q4BaseShocks!BaseShockQ4_LR,MATCH(J$4,Q4BaseShocks!BaseShockQ4_CH,0),0)*J$183</f>
        <v>0</v>
      </c>
      <c r="K172" s="58">
        <f ca="1">VLOOKUP($B172,Q4BaseShocks!BaseShockQ4_LR,MATCH(K$4,Q4BaseShocks!BaseShockQ4_CH,0),0)*K$183</f>
        <v>-6.9999999999999982</v>
      </c>
      <c r="L172" s="58">
        <f ca="1">VLOOKUP($B172,Q4BaseShocks!BaseShockQ4_LR,MATCH(L$4,Q4BaseShocks!BaseShockQ4_CH,0),0)*L$183</f>
        <v>-6.9999999999999982</v>
      </c>
      <c r="M172" s="58">
        <f ca="1"/>
        <v>-7.0068665893318949</v>
      </c>
      <c r="N172" s="64">
        <f ca="1"/>
        <v>-8942.530044963527</v>
      </c>
      <c r="O172" s="64">
        <f ca="1"/>
        <v>0</v>
      </c>
      <c r="P172" s="64">
        <f ca="1"/>
        <v>0</v>
      </c>
      <c r="Q172" s="64">
        <f ca="1"/>
        <v>-1041.4757725852091</v>
      </c>
      <c r="R172" s="60">
        <f t="shared" ca="1" si="11"/>
        <v>-9984.0058175487356</v>
      </c>
      <c r="S172" s="61">
        <f ca="1"/>
        <v>-9984.0058175487356</v>
      </c>
      <c r="T172" s="228" cm="1">
        <f t="array" aca="1" ref="T172" ca="1">IF(OR(N172:R172+D172:H172&lt;-0.01),1,0)</f>
        <v>0</v>
      </c>
    </row>
    <row r="173" spans="1:20" x14ac:dyDescent="0.2">
      <c r="A173" s="47"/>
      <c r="B173" s="47" t="str">
        <f>'SAM and Preps'!B174</f>
        <v>trc</v>
      </c>
      <c r="C173" s="47" t="str">
        <f>VLOOKUP(B173,Notes!$A$12:$B$206,2,0)</f>
        <v>Margins</v>
      </c>
      <c r="D173" s="57">
        <f>Q1Impacts!C174</f>
        <v>0</v>
      </c>
      <c r="E173" s="57">
        <f>Q1Impacts!D174</f>
        <v>0</v>
      </c>
      <c r="F173" s="57">
        <f>Q1Impacts!E174</f>
        <v>0</v>
      </c>
      <c r="G173" s="57">
        <f>Q1Impacts!F174</f>
        <v>0</v>
      </c>
      <c r="H173" s="57">
        <f t="shared" si="10"/>
        <v>0</v>
      </c>
      <c r="I173" s="58"/>
      <c r="J173" s="58"/>
      <c r="K173" s="58"/>
      <c r="L173" s="58"/>
      <c r="M173" s="58">
        <v>0</v>
      </c>
      <c r="N173" s="64">
        <v>0</v>
      </c>
      <c r="O173" s="64">
        <v>0</v>
      </c>
      <c r="P173" s="64">
        <v>0</v>
      </c>
      <c r="Q173" s="64">
        <v>0</v>
      </c>
      <c r="R173" s="60">
        <f t="shared" si="11"/>
        <v>0</v>
      </c>
      <c r="S173" s="61">
        <v>0</v>
      </c>
    </row>
    <row r="174" spans="1:20" x14ac:dyDescent="0.2">
      <c r="A174" s="47"/>
      <c r="B174" s="47" t="str">
        <f>'SAM and Preps'!B175</f>
        <v>flab-p</v>
      </c>
      <c r="C174" s="47" t="str">
        <f>VLOOKUP(B174,Notes!$A$12:$B$206,2,0)</f>
        <v>Labor with primary school education (grades 1-7)</v>
      </c>
      <c r="D174" s="57">
        <f>Q1Impacts!C175</f>
        <v>0</v>
      </c>
      <c r="E174" s="57">
        <f>Q1Impacts!D175</f>
        <v>0</v>
      </c>
      <c r="F174" s="57">
        <f>Q1Impacts!E175</f>
        <v>0</v>
      </c>
      <c r="G174" s="57">
        <f>Q1Impacts!F175</f>
        <v>558.8534566711279</v>
      </c>
      <c r="H174" s="57">
        <f t="shared" si="10"/>
        <v>558.8534566711279</v>
      </c>
      <c r="I174" s="58"/>
      <c r="J174" s="58"/>
      <c r="K174" s="58"/>
      <c r="L174" s="58"/>
      <c r="M174" s="58">
        <v>0</v>
      </c>
      <c r="N174" s="64">
        <v>0</v>
      </c>
      <c r="O174" s="64">
        <v>0</v>
      </c>
      <c r="P174" s="64">
        <v>0</v>
      </c>
      <c r="Q174" s="64">
        <v>0</v>
      </c>
      <c r="R174" s="60">
        <f t="shared" si="11"/>
        <v>0</v>
      </c>
      <c r="S174" s="61">
        <v>0</v>
      </c>
    </row>
    <row r="175" spans="1:20" hidden="1" outlineLevel="1" x14ac:dyDescent="0.2">
      <c r="A175" s="47"/>
      <c r="B175" s="47" t="str">
        <f>'SAM and Preps'!B176</f>
        <v>flab-m</v>
      </c>
      <c r="C175" s="47" t="str">
        <f>VLOOKUP(B175,Notes!$A$12:$B$206,2,0)</f>
        <v>Labor with middle school education (grades 8-11)</v>
      </c>
      <c r="D175" s="57">
        <f>Q1Impacts!C176</f>
        <v>0</v>
      </c>
      <c r="E175" s="57">
        <f>Q1Impacts!D176</f>
        <v>0</v>
      </c>
      <c r="F175" s="57">
        <f>Q1Impacts!E176</f>
        <v>0</v>
      </c>
      <c r="G175" s="57">
        <f>Q1Impacts!F176</f>
        <v>1020.275501172206</v>
      </c>
      <c r="H175" s="57">
        <f t="shared" si="10"/>
        <v>1020.275501172206</v>
      </c>
      <c r="I175" s="58"/>
      <c r="J175" s="58"/>
      <c r="K175" s="58"/>
      <c r="L175" s="58"/>
      <c r="M175" s="58">
        <v>0</v>
      </c>
      <c r="N175" s="64">
        <v>0</v>
      </c>
      <c r="O175" s="64">
        <v>0</v>
      </c>
      <c r="P175" s="64">
        <v>0</v>
      </c>
      <c r="Q175" s="64">
        <v>0</v>
      </c>
      <c r="R175" s="60">
        <f t="shared" si="11"/>
        <v>0</v>
      </c>
      <c r="S175" s="61">
        <v>0</v>
      </c>
    </row>
    <row r="176" spans="1:20" hidden="1" outlineLevel="1" x14ac:dyDescent="0.2">
      <c r="A176" s="47"/>
      <c r="B176" s="47" t="str">
        <f>'SAM and Preps'!B177</f>
        <v>flab-s</v>
      </c>
      <c r="C176" s="47" t="str">
        <f>VLOOKUP(B176,Notes!$A$12:$B$206,2,0)</f>
        <v>Labor completed sedondary school education (grade 12)</v>
      </c>
      <c r="D176" s="57">
        <f>Q1Impacts!C177</f>
        <v>0</v>
      </c>
      <c r="E176" s="57">
        <f>Q1Impacts!D177</f>
        <v>0</v>
      </c>
      <c r="F176" s="57">
        <f>Q1Impacts!E177</f>
        <v>0</v>
      </c>
      <c r="G176" s="57">
        <f>Q1Impacts!F177</f>
        <v>2632.342070812927</v>
      </c>
      <c r="H176" s="57">
        <f t="shared" si="10"/>
        <v>2632.342070812927</v>
      </c>
      <c r="I176" s="58"/>
      <c r="J176" s="58"/>
      <c r="K176" s="58"/>
      <c r="L176" s="58"/>
      <c r="M176" s="58">
        <v>0</v>
      </c>
      <c r="N176" s="64">
        <v>0</v>
      </c>
      <c r="O176" s="64">
        <v>0</v>
      </c>
      <c r="P176" s="64">
        <v>0</v>
      </c>
      <c r="Q176" s="64">
        <v>0</v>
      </c>
      <c r="R176" s="60">
        <f t="shared" si="11"/>
        <v>0</v>
      </c>
      <c r="S176" s="61">
        <v>0</v>
      </c>
    </row>
    <row r="177" spans="1:19" hidden="1" outlineLevel="1" x14ac:dyDescent="0.2">
      <c r="A177" s="47"/>
      <c r="B177" s="47" t="str">
        <f>'SAM and Preps'!B178</f>
        <v>flab-t</v>
      </c>
      <c r="C177" s="47" t="str">
        <f>VLOOKUP(B177,Notes!$A$12:$B$206,2,0)</f>
        <v>Labor with tertiary education (certificates, diplomas or degrees)</v>
      </c>
      <c r="D177" s="57">
        <f>Q1Impacts!C178</f>
        <v>0</v>
      </c>
      <c r="E177" s="57">
        <f>Q1Impacts!D178</f>
        <v>0</v>
      </c>
      <c r="F177" s="57">
        <f>Q1Impacts!E178</f>
        <v>0</v>
      </c>
      <c r="G177" s="57">
        <f>Q1Impacts!F178</f>
        <v>6276.5289713437396</v>
      </c>
      <c r="H177" s="57">
        <f t="shared" si="10"/>
        <v>6276.5289713437396</v>
      </c>
      <c r="I177" s="58"/>
      <c r="J177" s="58"/>
      <c r="K177" s="58"/>
      <c r="L177" s="58"/>
      <c r="M177" s="58">
        <v>0</v>
      </c>
      <c r="N177" s="64">
        <v>0</v>
      </c>
      <c r="O177" s="64">
        <v>0</v>
      </c>
      <c r="P177" s="64">
        <v>0</v>
      </c>
      <c r="Q177" s="64">
        <v>0</v>
      </c>
      <c r="R177" s="60">
        <f t="shared" si="11"/>
        <v>0</v>
      </c>
      <c r="S177" s="61">
        <v>0</v>
      </c>
    </row>
    <row r="178" spans="1:19" collapsed="1" x14ac:dyDescent="0.2">
      <c r="A178" s="47"/>
      <c r="B178" s="47" t="str">
        <f>'SAM and Preps'!B179</f>
        <v>fcap</v>
      </c>
      <c r="C178" s="47" t="str">
        <f>VLOOKUP(B178,Notes!$A$12:$B$206,2,0)</f>
        <v>Capital</v>
      </c>
      <c r="D178" s="57">
        <f>Q1Impacts!C179</f>
        <v>0</v>
      </c>
      <c r="E178" s="57">
        <f>Q1Impacts!D179</f>
        <v>0</v>
      </c>
      <c r="F178" s="57">
        <f>Q1Impacts!E179</f>
        <v>0</v>
      </c>
      <c r="G178" s="57">
        <f>Q1Impacts!F179</f>
        <v>87528</v>
      </c>
      <c r="H178" s="57">
        <f t="shared" si="10"/>
        <v>87528</v>
      </c>
      <c r="I178" s="58"/>
      <c r="J178" s="58"/>
      <c r="K178" s="58"/>
      <c r="L178" s="58"/>
      <c r="M178" s="58">
        <v>0</v>
      </c>
      <c r="N178" s="64">
        <v>0</v>
      </c>
      <c r="O178" s="64">
        <v>0</v>
      </c>
      <c r="P178" s="64">
        <v>0</v>
      </c>
      <c r="Q178" s="64">
        <v>0</v>
      </c>
      <c r="R178" s="60">
        <f t="shared" si="11"/>
        <v>0</v>
      </c>
      <c r="S178" s="61">
        <v>0</v>
      </c>
    </row>
    <row r="179" spans="1:19" x14ac:dyDescent="0.2">
      <c r="A179" s="47"/>
      <c r="B179" s="47" t="str">
        <f>'SAM and Preps'!B180</f>
        <v>ent</v>
      </c>
      <c r="C179" s="47" t="str">
        <f>VLOOKUP(B179,Notes!$A$12:$B$206,2,0)</f>
        <v>Enterprises</v>
      </c>
      <c r="D179" s="57">
        <f>Q1Impacts!C181</f>
        <v>0</v>
      </c>
      <c r="E179" s="57">
        <f>Q1Impacts!D181</f>
        <v>0</v>
      </c>
      <c r="F179" s="57">
        <f>Q1Impacts!E181</f>
        <v>0</v>
      </c>
      <c r="G179" s="57">
        <f>Q1Impacts!F181</f>
        <v>0</v>
      </c>
      <c r="H179" s="57">
        <f t="shared" si="10"/>
        <v>0</v>
      </c>
      <c r="I179" s="58"/>
      <c r="J179" s="58"/>
      <c r="K179" s="58"/>
      <c r="L179" s="58"/>
      <c r="M179" s="58">
        <v>0</v>
      </c>
      <c r="N179" s="64">
        <f t="array" ref="N179:Q179">I179:L350/100*D179:G350</f>
        <v>0</v>
      </c>
      <c r="O179" s="64">
        <v>0</v>
      </c>
      <c r="P179" s="64">
        <v>0</v>
      </c>
      <c r="Q179" s="64">
        <v>0</v>
      </c>
      <c r="R179" s="60">
        <f t="shared" si="11"/>
        <v>0</v>
      </c>
      <c r="S179" s="61">
        <v>0</v>
      </c>
    </row>
    <row r="180" spans="1:19" x14ac:dyDescent="0.2">
      <c r="A180" s="47"/>
      <c r="B180" s="47"/>
      <c r="C180" s="47" t="s">
        <v>252</v>
      </c>
      <c r="D180" s="57">
        <f>SUM(D7:D178)</f>
        <v>2417271.0000000005</v>
      </c>
      <c r="E180" s="57">
        <f t="shared" ref="E180:H180" si="12">SUM(E7:E178)</f>
        <v>828934</v>
      </c>
      <c r="F180" s="57">
        <f t="shared" si="12"/>
        <v>828245</v>
      </c>
      <c r="G180" s="57">
        <f t="shared" si="12"/>
        <v>1319764.0000000007</v>
      </c>
      <c r="H180" s="57">
        <f t="shared" si="12"/>
        <v>5394213.9999999991</v>
      </c>
      <c r="I180" s="58">
        <f ca="1">100*N180/D180</f>
        <v>-4.1600335802558694</v>
      </c>
      <c r="J180" s="58">
        <f t="shared" ref="J180:M180" ca="1" si="13">100*O180/E180</f>
        <v>0</v>
      </c>
      <c r="K180" s="58">
        <f t="shared" ca="1" si="13"/>
        <v>-7.5986596138794518</v>
      </c>
      <c r="L180" s="58">
        <f t="shared" ca="1" si="13"/>
        <v>-5.0123422908150728</v>
      </c>
      <c r="M180" s="58">
        <f t="shared" ca="1" si="13"/>
        <v>-4.2572632964824049</v>
      </c>
      <c r="N180" s="64">
        <f t="shared" ref="N180" ca="1" si="14">SUM(N7:N178)</f>
        <v>-100559.28532578688</v>
      </c>
      <c r="O180" s="64">
        <f t="shared" ref="O180:S180" ca="1" si="15">SUM(O7:O178)</f>
        <v>0</v>
      </c>
      <c r="P180" s="64">
        <f t="shared" ca="1" si="15"/>
        <v>-62935.518318975868</v>
      </c>
      <c r="Q180" s="64">
        <f t="shared" ca="1" si="15"/>
        <v>-66151.089110952671</v>
      </c>
      <c r="R180" s="60">
        <f t="shared" ca="1" si="15"/>
        <v>-229645.89275571535</v>
      </c>
      <c r="S180" s="61">
        <f t="shared" ca="1" si="15"/>
        <v>-229645.89275571535</v>
      </c>
    </row>
    <row r="181" spans="1:19" x14ac:dyDescent="0.2">
      <c r="A181" s="47"/>
      <c r="B181" s="47"/>
      <c r="C181" s="47"/>
      <c r="D181" s="47"/>
      <c r="E181" s="47"/>
      <c r="F181" s="47"/>
      <c r="G181" s="65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</row>
    <row r="182" spans="1:19" x14ac:dyDescent="0.2">
      <c r="A182" s="47"/>
      <c r="B182" s="47"/>
      <c r="C182" s="47" t="s">
        <v>633</v>
      </c>
      <c r="I182" s="58">
        <v>-40</v>
      </c>
      <c r="J182" s="58"/>
      <c r="K182" s="58">
        <v>-20</v>
      </c>
      <c r="L182" s="58">
        <v>-30</v>
      </c>
      <c r="M182" s="58"/>
      <c r="N182" s="121">
        <f ca="1">100*N180/$R180</f>
        <v>43.788845565270485</v>
      </c>
      <c r="O182" s="121">
        <f t="shared" ref="O182:R182" ca="1" si="16">100*O180/$R180</f>
        <v>0</v>
      </c>
      <c r="P182" s="121">
        <f t="shared" ca="1" si="16"/>
        <v>27.405462193884393</v>
      </c>
      <c r="Q182" s="121">
        <f t="shared" ca="1" si="16"/>
        <v>28.805692240845151</v>
      </c>
      <c r="R182" s="122">
        <f t="shared" ca="1" si="16"/>
        <v>100</v>
      </c>
      <c r="S182" s="61" t="s">
        <v>703</v>
      </c>
    </row>
    <row r="183" spans="1:19" x14ac:dyDescent="0.2">
      <c r="A183" s="47"/>
      <c r="B183" s="47"/>
      <c r="C183" s="47" t="s">
        <v>607</v>
      </c>
      <c r="I183" s="114">
        <f t="array" ref="I183:L183">TRANSPOSE(Adj_Q4)</f>
        <v>1</v>
      </c>
      <c r="J183" s="114">
        <v>1</v>
      </c>
      <c r="K183" s="114">
        <v>1</v>
      </c>
      <c r="L183" s="114">
        <v>1</v>
      </c>
      <c r="M183" s="58"/>
      <c r="N183" s="121"/>
      <c r="O183" s="121"/>
      <c r="P183" s="121"/>
      <c r="Q183" s="121"/>
      <c r="R183" s="122"/>
      <c r="S183" s="61"/>
    </row>
    <row r="184" spans="1:19" x14ac:dyDescent="0.2">
      <c r="L184" s="68"/>
    </row>
  </sheetData>
  <mergeCells count="5">
    <mergeCell ref="D2:H2"/>
    <mergeCell ref="I2:R2"/>
    <mergeCell ref="D3:H3"/>
    <mergeCell ref="I3:M3"/>
    <mergeCell ref="N3:R3"/>
  </mergeCells>
  <conditionalFormatting sqref="I7:M68 I173:M180 M69:M172">
    <cfRule type="cellIs" dxfId="13" priority="6" operator="greaterThan">
      <formula>0</formula>
    </cfRule>
  </conditionalFormatting>
  <conditionalFormatting sqref="I68:M68 I173:M180 M69:M172">
    <cfRule type="cellIs" dxfId="12" priority="7" operator="greaterThan">
      <formula>0</formula>
    </cfRule>
  </conditionalFormatting>
  <conditionalFormatting sqref="I182:M183">
    <cfRule type="cellIs" dxfId="11" priority="3" operator="greaterThan">
      <formula>0</formula>
    </cfRule>
  </conditionalFormatting>
  <conditionalFormatting sqref="I182:M183">
    <cfRule type="cellIs" dxfId="10" priority="4" operator="greaterThan">
      <formula>0</formula>
    </cfRule>
  </conditionalFormatting>
  <conditionalFormatting sqref="I70:L172">
    <cfRule type="cellIs" dxfId="9" priority="2" operator="greaterThan">
      <formula>0</formula>
    </cfRule>
  </conditionalFormatting>
  <conditionalFormatting sqref="I69:L172">
    <cfRule type="cellIs" dxfId="8" priority="1" operator="greaterThan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0DAB4-99FC-476F-A6E9-1E83D47C663C}">
  <sheetPr>
    <tabColor theme="9" tint="0.59999389629810485"/>
  </sheetPr>
  <dimension ref="A1:EJ240"/>
  <sheetViews>
    <sheetView zoomScaleNormal="100" workbookViewId="0">
      <pane xSplit="7" ySplit="9" topLeftCell="J176" activePane="bottomRight" state="frozen"/>
      <selection activeCell="BI7" sqref="BI7"/>
      <selection pane="topRight" activeCell="BI7" sqref="BI7"/>
      <selection pane="bottomLeft" activeCell="BI7" sqref="BI7"/>
      <selection pane="bottomRight" activeCell="O8" sqref="O8"/>
    </sheetView>
  </sheetViews>
  <sheetFormatPr defaultRowHeight="12.75" outlineLevelRow="1" x14ac:dyDescent="0.2"/>
  <cols>
    <col min="1" max="1" width="9.140625" style="2"/>
    <col min="2" max="2" width="37.85546875" style="2" customWidth="1"/>
    <col min="3" max="6" width="10.7109375" style="2" hidden="1" customWidth="1"/>
    <col min="7" max="17" width="10.7109375" style="2" customWidth="1"/>
    <col min="18" max="18" width="8.42578125" style="2" hidden="1" customWidth="1"/>
    <col min="19" max="19" width="9.5703125" style="2" hidden="1" customWidth="1"/>
    <col min="20" max="20" width="11" style="2" hidden="1" customWidth="1"/>
    <col min="21" max="21" width="10.7109375" style="2" customWidth="1"/>
    <col min="22" max="22" width="13.7109375" style="2" hidden="1" customWidth="1"/>
    <col min="23" max="23" width="9.28515625" style="2" hidden="1" customWidth="1"/>
    <col min="24" max="24" width="9.28515625" style="2" customWidth="1"/>
    <col min="25" max="28" width="10.7109375" style="2" customWidth="1"/>
    <col min="29" max="29" width="3.7109375" style="2" customWidth="1"/>
    <col min="30" max="35" width="10.7109375" style="2" customWidth="1"/>
    <col min="36" max="36" width="3.7109375" style="2" customWidth="1"/>
    <col min="37" max="39" width="9.140625" style="2"/>
    <col min="40" max="47" width="10.7109375" style="2" customWidth="1"/>
    <col min="48" max="48" width="3.7109375" style="2" customWidth="1"/>
    <col min="49" max="52" width="10.7109375" style="2" customWidth="1"/>
    <col min="53" max="16384" width="9.140625" style="2"/>
  </cols>
  <sheetData>
    <row r="1" spans="1:76" x14ac:dyDescent="0.2">
      <c r="A1" s="15" t="str" cm="1">
        <f t="array" aca="1" ref="A1" ca="1">MID(CELL("filename",A1),FIND("]",CELL("filename",A1))+1,255)</f>
        <v>Q4Impacts</v>
      </c>
    </row>
    <row r="5" spans="1:76" x14ac:dyDescent="0.2">
      <c r="P5" s="6"/>
    </row>
    <row r="6" spans="1:76" x14ac:dyDescent="0.2">
      <c r="A6" s="16"/>
      <c r="B6" s="16"/>
      <c r="C6" s="17" t="s">
        <v>257</v>
      </c>
      <c r="D6" s="17" t="s">
        <v>552</v>
      </c>
      <c r="E6" s="17" t="s">
        <v>554</v>
      </c>
      <c r="F6" s="17" t="s">
        <v>259</v>
      </c>
      <c r="G6" s="17" t="s">
        <v>575</v>
      </c>
      <c r="H6" s="17" t="s">
        <v>309</v>
      </c>
      <c r="I6" s="17" t="s">
        <v>261</v>
      </c>
      <c r="J6" s="17" t="s">
        <v>261</v>
      </c>
      <c r="K6" s="17" t="s">
        <v>261</v>
      </c>
      <c r="L6" s="17" t="s">
        <v>261</v>
      </c>
      <c r="M6" s="17" t="s">
        <v>261</v>
      </c>
      <c r="N6" s="17" t="s">
        <v>131</v>
      </c>
      <c r="O6" s="17" t="s">
        <v>123</v>
      </c>
      <c r="P6" s="17" t="s">
        <v>586</v>
      </c>
      <c r="Q6" s="17" t="s">
        <v>589</v>
      </c>
      <c r="R6" s="17"/>
      <c r="S6" s="17" t="s">
        <v>129</v>
      </c>
      <c r="T6" s="18" t="s">
        <v>310</v>
      </c>
      <c r="U6" s="18" t="s">
        <v>571</v>
      </c>
      <c r="V6" s="18" t="s">
        <v>253</v>
      </c>
      <c r="W6" s="18" t="s">
        <v>256</v>
      </c>
      <c r="X6" s="18" t="s">
        <v>587</v>
      </c>
      <c r="Y6" s="18" t="s">
        <v>305</v>
      </c>
      <c r="Z6" s="20" t="s">
        <v>304</v>
      </c>
      <c r="AA6" s="19" t="s">
        <v>590</v>
      </c>
      <c r="AB6" s="20" t="s">
        <v>304</v>
      </c>
      <c r="AC6" s="21"/>
      <c r="AD6" s="21"/>
      <c r="AE6" s="21" t="s">
        <v>587</v>
      </c>
      <c r="AF6" s="21"/>
      <c r="AG6" s="21" t="s">
        <v>307</v>
      </c>
      <c r="AH6" s="21"/>
      <c r="AI6" s="21" t="s">
        <v>119</v>
      </c>
      <c r="AJ6" s="17"/>
      <c r="AK6" s="17" t="s">
        <v>704</v>
      </c>
      <c r="AL6" s="17" t="s">
        <v>587</v>
      </c>
      <c r="AM6" s="17" t="s">
        <v>610</v>
      </c>
      <c r="AN6" s="17" t="s">
        <v>308</v>
      </c>
      <c r="AO6" s="17" t="s">
        <v>577</v>
      </c>
      <c r="AP6" s="17" t="s">
        <v>308</v>
      </c>
      <c r="AQ6" s="17" t="s">
        <v>308</v>
      </c>
      <c r="AR6" s="17" t="s">
        <v>308</v>
      </c>
      <c r="AS6" s="17" t="s">
        <v>308</v>
      </c>
      <c r="AT6" s="17" t="s">
        <v>308</v>
      </c>
      <c r="AU6" s="17" t="s">
        <v>577</v>
      </c>
      <c r="AV6" s="21"/>
      <c r="AW6" s="21"/>
      <c r="AX6" s="21" t="s">
        <v>308</v>
      </c>
      <c r="AY6" s="21"/>
      <c r="AZ6" s="21" t="s">
        <v>308</v>
      </c>
      <c r="BA6" s="199"/>
      <c r="BB6" s="200" t="s">
        <v>740</v>
      </c>
      <c r="BC6" s="200" t="s">
        <v>741</v>
      </c>
      <c r="BD6" s="200" t="s">
        <v>304</v>
      </c>
      <c r="BE6" s="200" t="s">
        <v>742</v>
      </c>
      <c r="BF6" s="200" t="s">
        <v>743</v>
      </c>
      <c r="BG6" s="200" t="s">
        <v>744</v>
      </c>
      <c r="BH6" s="200" t="s">
        <v>741</v>
      </c>
      <c r="BI6" s="200" t="s">
        <v>304</v>
      </c>
      <c r="BJ6" s="200" t="s">
        <v>742</v>
      </c>
      <c r="BK6" s="200" t="s">
        <v>743</v>
      </c>
      <c r="BL6" s="201"/>
      <c r="BM6" s="201"/>
      <c r="BN6" s="201" t="s">
        <v>742</v>
      </c>
      <c r="BO6" s="201"/>
      <c r="BP6" s="201" t="s">
        <v>742</v>
      </c>
      <c r="BQ6" s="202"/>
      <c r="BR6" s="202"/>
      <c r="BS6" s="202"/>
      <c r="BT6" s="202" t="s">
        <v>745</v>
      </c>
      <c r="BU6" s="202"/>
      <c r="BV6" s="202"/>
      <c r="BW6" s="202"/>
      <c r="BX6" s="202" t="s">
        <v>745</v>
      </c>
    </row>
    <row r="7" spans="1:76" x14ac:dyDescent="0.2">
      <c r="A7" s="16"/>
      <c r="B7" s="16"/>
      <c r="C7" s="17" t="s">
        <v>258</v>
      </c>
      <c r="D7" s="17" t="s">
        <v>553</v>
      </c>
      <c r="E7" s="17"/>
      <c r="F7" s="17"/>
      <c r="G7" s="17" t="s">
        <v>258</v>
      </c>
      <c r="H7" s="22" t="s">
        <v>260</v>
      </c>
      <c r="I7" s="22" t="s">
        <v>91</v>
      </c>
      <c r="J7" s="22" t="s">
        <v>92</v>
      </c>
      <c r="K7" s="22" t="s">
        <v>93</v>
      </c>
      <c r="L7" s="22" t="s">
        <v>94</v>
      </c>
      <c r="M7" s="22" t="s">
        <v>119</v>
      </c>
      <c r="N7" s="22" t="s">
        <v>302</v>
      </c>
      <c r="O7" s="17" t="s">
        <v>124</v>
      </c>
      <c r="P7" s="17" t="s">
        <v>556</v>
      </c>
      <c r="Q7" s="17" t="s">
        <v>570</v>
      </c>
      <c r="R7" s="17" t="s">
        <v>543</v>
      </c>
      <c r="S7" s="17" t="s">
        <v>128</v>
      </c>
      <c r="T7" s="18" t="s">
        <v>311</v>
      </c>
      <c r="U7" s="18" t="s">
        <v>255</v>
      </c>
      <c r="V7" s="18" t="s">
        <v>254</v>
      </c>
      <c r="W7" s="18" t="s">
        <v>130</v>
      </c>
      <c r="X7" s="18" t="s">
        <v>588</v>
      </c>
      <c r="Y7" s="18" t="s">
        <v>306</v>
      </c>
      <c r="Z7" s="20" t="s">
        <v>587</v>
      </c>
      <c r="AA7" s="19" t="s">
        <v>306</v>
      </c>
      <c r="AB7" s="20" t="s">
        <v>127</v>
      </c>
      <c r="AC7" s="21"/>
      <c r="AD7" s="21"/>
      <c r="AE7" s="21" t="s">
        <v>306</v>
      </c>
      <c r="AF7" s="21"/>
      <c r="AG7" s="21" t="s">
        <v>306</v>
      </c>
      <c r="AH7" s="21"/>
      <c r="AI7" s="21" t="s">
        <v>306</v>
      </c>
      <c r="AJ7" s="17"/>
      <c r="AK7" s="22" t="s">
        <v>585</v>
      </c>
      <c r="AL7" s="22" t="s">
        <v>585</v>
      </c>
      <c r="AM7" s="22" t="s">
        <v>585</v>
      </c>
      <c r="AN7" s="22" t="s">
        <v>585</v>
      </c>
      <c r="AO7" s="22" t="s">
        <v>584</v>
      </c>
      <c r="AP7" s="22" t="s">
        <v>578</v>
      </c>
      <c r="AQ7" s="22" t="s">
        <v>579</v>
      </c>
      <c r="AR7" s="22" t="s">
        <v>580</v>
      </c>
      <c r="AS7" s="22" t="s">
        <v>581</v>
      </c>
      <c r="AT7" s="22" t="s">
        <v>582</v>
      </c>
      <c r="AU7" s="22" t="s">
        <v>583</v>
      </c>
      <c r="AV7" s="21"/>
      <c r="AW7" s="21"/>
      <c r="AX7" s="21" t="s">
        <v>585</v>
      </c>
      <c r="AY7" s="21"/>
      <c r="AZ7" s="21" t="s">
        <v>582</v>
      </c>
      <c r="BA7" s="199"/>
      <c r="BB7" s="203" t="s">
        <v>585</v>
      </c>
      <c r="BC7" s="203" t="s">
        <v>585</v>
      </c>
      <c r="BD7" s="203" t="s">
        <v>746</v>
      </c>
      <c r="BE7" s="203" t="s">
        <v>747</v>
      </c>
      <c r="BF7" s="203" t="s">
        <v>746</v>
      </c>
      <c r="BG7" s="203" t="s">
        <v>748</v>
      </c>
      <c r="BH7" s="203" t="s">
        <v>749</v>
      </c>
      <c r="BI7" s="203" t="s">
        <v>768</v>
      </c>
      <c r="BJ7" s="203" t="s">
        <v>750</v>
      </c>
      <c r="BK7" s="203" t="s">
        <v>751</v>
      </c>
      <c r="BL7" s="201"/>
      <c r="BM7" s="201"/>
      <c r="BN7" s="201" t="s">
        <v>747</v>
      </c>
      <c r="BO7" s="201"/>
      <c r="BP7" s="201" t="s">
        <v>750</v>
      </c>
      <c r="BQ7" s="202"/>
      <c r="BR7" s="202"/>
      <c r="BS7" s="204" t="str">
        <f ca="1">$A$1</f>
        <v>Q4Impacts</v>
      </c>
      <c r="BT7" s="202" t="s">
        <v>747</v>
      </c>
      <c r="BU7" s="202"/>
      <c r="BV7" s="202"/>
      <c r="BW7" s="204" t="str">
        <f ca="1">$A$1</f>
        <v>Q4Impacts</v>
      </c>
      <c r="BX7" s="202" t="s">
        <v>750</v>
      </c>
    </row>
    <row r="8" spans="1:76" x14ac:dyDescent="0.2">
      <c r="A8" s="23" t="s">
        <v>3</v>
      </c>
      <c r="B8" s="23" t="str">
        <f>VLOOKUP(A8,Notes!$A$12:$B$206,2,0)</f>
        <v>Agriculture</v>
      </c>
      <c r="C8" s="24">
        <f>SUM('SAM and Preps'!FS8:GG8)</f>
        <v>0</v>
      </c>
      <c r="D8" s="24">
        <f>'SAM and Preps'!GH8</f>
        <v>0</v>
      </c>
      <c r="E8" s="24">
        <f>'SAM and Preps'!GM8</f>
        <v>0</v>
      </c>
      <c r="F8" s="24">
        <f>'SAM and Preps'!GO8</f>
        <v>0</v>
      </c>
      <c r="G8" s="24">
        <f t="array" ref="G8:G180">f</f>
        <v>0</v>
      </c>
      <c r="H8" s="25">
        <f>SUM('SAM and Preps'!C$175:C$179)</f>
        <v>71772.679721382781</v>
      </c>
      <c r="I8" s="24">
        <f>IFERROR(VLOOKUP($A8,Employment!$A$5:$F$66,3,0),0)</f>
        <v>278.70519949748518</v>
      </c>
      <c r="J8" s="24">
        <f>IFERROR(VLOOKUP($A8,Employment!$A$5:$F$66,4,0),0)</f>
        <v>182.56243160016422</v>
      </c>
      <c r="K8" s="24">
        <f>IFERROR(VLOOKUP($A8,Employment!$A$5:$F$66,5,0),0)</f>
        <v>118.65125562135289</v>
      </c>
      <c r="L8" s="24">
        <f>IFERROR(VLOOKUP($A8,Employment!$A$5:$F$66,6,0),0)</f>
        <v>71.019604810004509</v>
      </c>
      <c r="M8" s="24">
        <f t="shared" ref="M8:M71" si="0">SUM(I8:L8)</f>
        <v>650.9384915290068</v>
      </c>
      <c r="N8" s="25" cm="1">
        <f t="array" ref="N8:N180">x</f>
        <v>192501.30452507257</v>
      </c>
      <c r="O8" s="26">
        <v>0</v>
      </c>
      <c r="P8" s="27">
        <f t="array" ref="P8:P180">Q4Shock!shock</f>
        <v>0</v>
      </c>
      <c r="Q8" s="28">
        <f t="array" aca="1" ref="Q8:Q180" ca="1">IF(Constraint_Selector_Mod=1,dm_exo,MMULT(MINVERSE(M),MMULT(N,dm_exo)))</f>
        <v>-5697.8853278575471</v>
      </c>
      <c r="R8" s="28">
        <v>0</v>
      </c>
      <c r="S8" s="26" t="e" cm="1">
        <f t="array" ref="S8">MMULT(MINVERSE(_xlfn.MUNIT(ROWS(x))-Z/TRANSPOSE(x)),df)</f>
        <v>#VALUE!</v>
      </c>
      <c r="T8" s="29" t="e" cm="1">
        <f t="array" aca="1" ref="T8:T180" ca="1">(dm_endo/dx-1)*100</f>
        <v>#VALUE!</v>
      </c>
      <c r="U8" s="30">
        <f t="array" aca="1" ref="U8:U179" ca="1">dm_endo/x*100</f>
        <v>-2.9599203714047655</v>
      </c>
      <c r="V8" s="31" t="e" cm="1">
        <f t="array" ref="V8:V180">dx/x*100</f>
        <v>#VALUE!</v>
      </c>
      <c r="W8" s="32" t="e" cm="1">
        <f t="array" aca="1" ref="W8:W180" ca="1">(dm_endo-dx)/x*100</f>
        <v>#VALUE!</v>
      </c>
      <c r="X8" s="28">
        <f t="array" aca="1" ref="X8:X69" ca="1">MMULT(supply_col_coeff,comm_shock)</f>
        <v>-1507.7584712479127</v>
      </c>
      <c r="Y8" s="28">
        <f ca="1">Q8-X8</f>
        <v>-4190.1268566096342</v>
      </c>
      <c r="Z8" s="33">
        <f ca="1">RANK(X8,X$8:X$69,1)</f>
        <v>21</v>
      </c>
      <c r="AA8" s="33">
        <f ca="1">RANK(Y8,Y$8:Y$69,1)</f>
        <v>15</v>
      </c>
      <c r="AB8" s="33">
        <f t="shared" ref="AB8:AB69" ca="1" si="1">RANK(Q8,Q$8:Q$69,1)</f>
        <v>20</v>
      </c>
      <c r="AC8" s="21">
        <v>1</v>
      </c>
      <c r="AD8" s="6" t="str">
        <f ca="1">INDEX($A$8:$A$69,MATCH($AC8,$Z$8:$Z$69,0),1)</f>
        <v>acnst</v>
      </c>
      <c r="AE8" s="6">
        <f ca="1">INDEX($X$8:$X$69,MATCH($AC8,$Z$8:$Z$69,0),1)</f>
        <v>-23712.463952380898</v>
      </c>
      <c r="AF8" s="6" t="str">
        <f t="shared" ref="AF8:AF69" ca="1" si="2">INDEX($A$8:$A$69,MATCH($AC8,$AA$8:$AA$69,0),1)</f>
        <v>awtrd</v>
      </c>
      <c r="AG8" s="6">
        <f t="shared" ref="AG8:AG69" ca="1" si="3">INDEX($Y$8:$Y$69,MATCH($AC8,$AA$8:$AA$69,0),1)</f>
        <v>-17778.158388291329</v>
      </c>
      <c r="AH8" s="6" t="str">
        <f t="shared" ref="AH8:AH69" ca="1" si="4">INDEX($A$8:$A$69,MATCH($AC8,$AB$8:$AB$69,0),1)</f>
        <v>acnst</v>
      </c>
      <c r="AI8" s="6">
        <f t="shared" ref="AI8:AI69" ca="1" si="5">INDEX($Q$8:$Q$69,MATCH($AC8,$AB$8:$AB$69,0),1)</f>
        <v>-29163.097203795791</v>
      </c>
      <c r="AJ8" s="17"/>
      <c r="AK8" s="6">
        <f t="array" ref="AK8:AK69">gdp_act/x_act*x_act</f>
        <v>71772.679721382781</v>
      </c>
      <c r="AL8" s="6">
        <f t="array" aca="1" ref="AL8:AL69" ca="1">gdp_act/x_act*first_rnd</f>
        <v>-562.15653250278865</v>
      </c>
      <c r="AM8" s="6">
        <f ca="1">AN8-AL8</f>
        <v>-1562.2576356735176</v>
      </c>
      <c r="AN8" s="6" cm="1">
        <f t="array" aca="1" ref="AN8:AN69" ca="1">gdp_act/x_act*dm_endo_act</f>
        <v>-2124.4141681763062</v>
      </c>
      <c r="AO8" s="33">
        <f ca="1">RANK(AN8,AN$8:AN$69,1)</f>
        <v>18</v>
      </c>
      <c r="AP8" s="34" cm="1">
        <f t="array" aca="1" ref="AP8:AS69" ca="1">EMP_all*EMP_ELAS_all/x_act*dm_endo_act</f>
        <v>-8.2494519760903575</v>
      </c>
      <c r="AQ8" s="34">
        <f ca="1"/>
        <v>-5.4037026034651516</v>
      </c>
      <c r="AR8" s="34">
        <f ca="1"/>
        <v>-3.5119826860639667</v>
      </c>
      <c r="AS8" s="34">
        <f ca="1"/>
        <v>-2.1021237504624821</v>
      </c>
      <c r="AT8" s="34">
        <f ca="1">SUM(AP8:AS8)</f>
        <v>-19.267261016081957</v>
      </c>
      <c r="AU8" s="33">
        <f ca="1">RANK(AT8,AT$8:AT$69,1)</f>
        <v>5</v>
      </c>
      <c r="AV8" s="21">
        <v>1</v>
      </c>
      <c r="AW8" s="6" t="str">
        <f t="shared" ref="AW8:AW69" ca="1" si="6">INDEX($A$8:$A$69,MATCH($AV8,$AO$8:$AO$69,0),1)</f>
        <v>anobs</v>
      </c>
      <c r="AX8" s="6">
        <f ca="1">INDEX($AN$8:$AN$69,MATCH($AV8,$AO$8:$AO$69,0),1)</f>
        <v>-17440.985481315682</v>
      </c>
      <c r="AY8" s="6" t="str">
        <f t="shared" ref="AY8:AY69" ca="1" si="7">INDEX($A$8:$A$69,MATCH($AV8,$AU$8:$AU$69,0),1)</f>
        <v>acnst</v>
      </c>
      <c r="AZ8" s="6">
        <f ca="1">INDEX($AT$8:$AT$69,MATCH($AV8,$AU$8:$AU$69,0),1)</f>
        <v>-88.526144717396292</v>
      </c>
      <c r="BA8" s="199"/>
      <c r="BB8" s="36">
        <f>100*AK8/SUM(AK$8:AK$69)</f>
        <v>2.0198072663457785</v>
      </c>
      <c r="BC8" s="36">
        <f t="array" aca="1" ref="BC8:BC69" ca="1">100*_xlfn.ANCHORARRAY(AN8)/AK8:AK69</f>
        <v>-2.9599203714047655</v>
      </c>
      <c r="BD8" s="33">
        <f ca="1">RANK(BC8,BC$8:BC$69,1)</f>
        <v>53</v>
      </c>
      <c r="BE8" s="205">
        <f t="array" aca="1" ref="BE8:BE69" ca="1">BB8:BB69*BC8:BC69/100</f>
        <v>-5.9784686739682409E-2</v>
      </c>
      <c r="BF8" s="33">
        <f ca="1">RANK(BE8,BE$8:BE$69,1)</f>
        <v>18</v>
      </c>
      <c r="BG8" s="36">
        <f>100*M8/SUM(M$8:M$69)</f>
        <v>4.2974746915495263</v>
      </c>
      <c r="BH8" s="36">
        <f t="array" aca="1" ref="BH8:BH69" ca="1">100*AT8:AT69/M8:M69</f>
        <v>-2.9599203714047655</v>
      </c>
      <c r="BI8" s="33">
        <f ca="1">RANK(BH8,BH$8:BH$69,1)</f>
        <v>33</v>
      </c>
      <c r="BJ8" s="205">
        <f t="array" aca="1" ref="BJ8:BJ69" ca="1">BG8:BG69*BH8:BH69/100</f>
        <v>-0.12720182885113854</v>
      </c>
      <c r="BK8" s="33">
        <f ca="1">RANK(BJ8,BJ$8:BJ$69,1)</f>
        <v>5</v>
      </c>
      <c r="BL8" s="206">
        <v>1</v>
      </c>
      <c r="BM8" s="6" t="str">
        <f t="shared" ref="BM8:BM69" ca="1" si="8">INDEX($A$8:$A$69,MATCH($BL8,$BF$8:$BF$69,0),1)</f>
        <v>anobs</v>
      </c>
      <c r="BN8" s="42">
        <f t="shared" ref="BN8:BN69" ca="1" si="9">INDEX($BE$8:$BE$69,MATCH($BL8,$BF$8:$BF$69,0),1)</f>
        <v>-0.49081947816555549</v>
      </c>
      <c r="BO8" s="6" t="str">
        <f ca="1">INDEX($A$8:$A$69,MATCH($BL8,$BK$8:$BK$69,0),1)</f>
        <v>acnst</v>
      </c>
      <c r="BP8" s="42">
        <f ca="1">INDEX($BJ$8:$BJ$69,MATCH($BL8,$BK$8:$BK$69,0),1)</f>
        <v>-0.58444672025745226</v>
      </c>
      <c r="BQ8" s="207">
        <v>1</v>
      </c>
      <c r="BR8" s="6" t="str">
        <f ca="1">INDEX($A$8:$A$69,MATCH($BQ8,$BD$8:$BD$69,0),1)</f>
        <v>aleat</v>
      </c>
      <c r="BS8" s="6" t="str">
        <f ca="1">VLOOKUP(BR8,Notes!$A$12:$B$206,2,0)</f>
        <v>Tanning and dressing of leather</v>
      </c>
      <c r="BT8" s="42">
        <f t="shared" ref="BT8:BT39" ca="1" si="10">INDEX($BC$8:$BC$69,MATCH($BQ8,$BD$8:$BD$69,0),1)</f>
        <v>-10.255067150881402</v>
      </c>
      <c r="BU8" s="207">
        <v>1</v>
      </c>
      <c r="BV8" s="6" t="str">
        <f t="shared" ref="BV8:BV39" ca="1" si="11">INDEX($A$8:$A$69,MATCH($BU8,$BI$8:$BI$69,0),1)</f>
        <v>aleat</v>
      </c>
      <c r="BW8" s="6" t="str">
        <f ca="1">VLOOKUP(BV8,Notes!$A$12:$B$206,2,0)</f>
        <v>Tanning and dressing of leather</v>
      </c>
      <c r="BX8" s="42">
        <f t="shared" ref="BX8:BX39" ca="1" si="12">INDEX($BH$8:$BH$69,MATCH($BU8,$BI$8:$BI$69,0),1)</f>
        <v>-9.410234596121871</v>
      </c>
    </row>
    <row r="9" spans="1:76" outlineLevel="1" x14ac:dyDescent="0.2">
      <c r="A9" s="23" t="s">
        <v>4</v>
      </c>
      <c r="B9" s="23" t="str">
        <f>VLOOKUP(A9,Notes!$A$12:$B$206,2,0)</f>
        <v>Forestry</v>
      </c>
      <c r="C9" s="24">
        <f>SUM('SAM and Preps'!FS9:GG9)</f>
        <v>0</v>
      </c>
      <c r="D9" s="24">
        <f>'SAM and Preps'!GH9</f>
        <v>0</v>
      </c>
      <c r="E9" s="24">
        <f>'SAM and Preps'!GM9</f>
        <v>0</v>
      </c>
      <c r="F9" s="24">
        <f>'SAM and Preps'!GO9</f>
        <v>0</v>
      </c>
      <c r="G9" s="24">
        <v>0</v>
      </c>
      <c r="H9" s="25">
        <f>SUM('SAM and Preps'!D$175:D$179)</f>
        <v>6711.9146317608192</v>
      </c>
      <c r="I9" s="24">
        <f>IFERROR(VLOOKUP($A9,Employment!$A$5:$F$66,3,0),0)</f>
        <v>19.712242594384286</v>
      </c>
      <c r="J9" s="24">
        <f>IFERROR(VLOOKUP($A9,Employment!$A$5:$F$66,4,0),0)</f>
        <v>9.4435741429655629</v>
      </c>
      <c r="K9" s="24">
        <f>IFERROR(VLOOKUP($A9,Employment!$A$5:$F$66,5,0),0)</f>
        <v>7.977709051102396</v>
      </c>
      <c r="L9" s="24">
        <f>IFERROR(VLOOKUP($A9,Employment!$A$5:$F$66,6,0),0)</f>
        <v>2.5470078690151801</v>
      </c>
      <c r="M9" s="24">
        <f t="shared" si="0"/>
        <v>39.680533657467429</v>
      </c>
      <c r="N9" s="25">
        <v>19126.046433830546</v>
      </c>
      <c r="O9" s="26">
        <v>0</v>
      </c>
      <c r="P9" s="27">
        <v>0</v>
      </c>
      <c r="Q9" s="28">
        <f ca="1"/>
        <v>-727.64243975299166</v>
      </c>
      <c r="R9" s="28">
        <v>0</v>
      </c>
      <c r="S9" s="28"/>
      <c r="T9" s="35" t="e">
        <f ca="1"/>
        <v>#DIV/0!</v>
      </c>
      <c r="U9" s="30">
        <f ca="1"/>
        <v>-3.8044581888388738</v>
      </c>
      <c r="V9" s="31">
        <v>0</v>
      </c>
      <c r="W9" s="32">
        <f ca="1"/>
        <v>-3.8044581888388738</v>
      </c>
      <c r="X9" s="28">
        <f ca="1"/>
        <v>-53.987315137696704</v>
      </c>
      <c r="Y9" s="28">
        <f ca="1">Q9-X9</f>
        <v>-673.65512461529499</v>
      </c>
      <c r="Z9" s="33">
        <f t="shared" ref="Z9:AA69" ca="1" si="13">RANK(X9,X$8:X$69,1)</f>
        <v>57</v>
      </c>
      <c r="AA9" s="33">
        <f t="shared" ca="1" si="13"/>
        <v>47</v>
      </c>
      <c r="AB9" s="33">
        <f t="shared" ca="1" si="1"/>
        <v>50</v>
      </c>
      <c r="AC9" s="21">
        <v>2</v>
      </c>
      <c r="AD9" s="6" t="str">
        <f t="shared" ref="AD9:AD69" ca="1" si="14">INDEX($A$8:$A$69,MATCH($AC9,$Z$8:$Z$69,0),1)</f>
        <v>anobs</v>
      </c>
      <c r="AE9" s="6">
        <f t="shared" ref="AE9:AE69" ca="1" si="15">INDEX($X$8:$X$69,MATCH($AC9,$Z$8:$Z$69,0),1)</f>
        <v>-13979.887164032705</v>
      </c>
      <c r="AF9" s="6" t="str">
        <f t="shared" ca="1" si="2"/>
        <v>artrd</v>
      </c>
      <c r="AG9" s="6">
        <f t="shared" ca="1" si="3"/>
        <v>-14281.096064341222</v>
      </c>
      <c r="AH9" s="6" t="str">
        <f t="shared" ca="1" si="4"/>
        <v>anobs</v>
      </c>
      <c r="AI9" s="6">
        <f t="shared" ca="1" si="5"/>
        <v>-26611.084351998183</v>
      </c>
      <c r="AJ9" s="17"/>
      <c r="AK9" s="6">
        <v>6711.9146317608192</v>
      </c>
      <c r="AL9" s="6">
        <f ca="1"/>
        <v>-18.945799993523078</v>
      </c>
      <c r="AM9" s="6">
        <f t="shared" ref="AM9:AM69" ca="1" si="16">AN9-AL9</f>
        <v>-236.40618584237598</v>
      </c>
      <c r="AN9" s="6">
        <f ca="1"/>
        <v>-255.35198583589906</v>
      </c>
      <c r="AO9" s="33">
        <f t="shared" ref="AO9:AO69" ca="1" si="17">RANK(AN9,AN$8:AN$69,1)</f>
        <v>50</v>
      </c>
      <c r="AP9" s="34">
        <f ca="1"/>
        <v>-0.74994402758583745</v>
      </c>
      <c r="AQ9" s="34">
        <f ca="1"/>
        <v>-0.35927682980112391</v>
      </c>
      <c r="AR9" s="34">
        <f ca="1"/>
        <v>-0.30350860527640516</v>
      </c>
      <c r="AS9" s="34">
        <f ca="1"/>
        <v>-9.689984944311851E-2</v>
      </c>
      <c r="AT9" s="34">
        <f t="shared" ref="AT9:AT69" ca="1" si="18">SUM(AP9:AS9)</f>
        <v>-1.509629312106485</v>
      </c>
      <c r="AU9" s="33">
        <f t="shared" ref="AU9:AU69" ca="1" si="19">RANK(AT9,AT$8:AT$69,1)</f>
        <v>38</v>
      </c>
      <c r="AV9" s="21">
        <v>2</v>
      </c>
      <c r="AW9" s="6" t="str">
        <f t="shared" ca="1" si="6"/>
        <v>altrp</v>
      </c>
      <c r="AX9" s="6">
        <f t="shared" ref="AX9:AX69" ca="1" si="20">INDEX($AN$8:$AN$69,MATCH($AV9,$AO$8:$AO$69,0),1)</f>
        <v>-13952.080208379841</v>
      </c>
      <c r="AY9" s="6" t="str">
        <f t="shared" ca="1" si="7"/>
        <v>artrd</v>
      </c>
      <c r="AZ9" s="6">
        <f t="shared" ref="AZ9:AZ69" ca="1" si="21">INDEX($AT$8:$AT$69,MATCH($AV9,$AU$8:$AU$69,0),1)</f>
        <v>-58.729080913769593</v>
      </c>
      <c r="BA9" s="199"/>
      <c r="BB9" s="36">
        <f t="shared" ref="BB9:BB69" si="22">100*AK9/SUM(AK$8:AK$69)</f>
        <v>0.18888487927369624</v>
      </c>
      <c r="BC9" s="36">
        <f ca="1"/>
        <v>-3.8044581888388742</v>
      </c>
      <c r="BD9" s="33">
        <f t="shared" ref="BD9:BD69" ca="1" si="23">RANK(BC9,BC$8:BC$69,1)</f>
        <v>44</v>
      </c>
      <c r="BE9" s="205">
        <f ca="1"/>
        <v>-7.1860462570065573E-3</v>
      </c>
      <c r="BF9" s="33">
        <f t="shared" ref="BF9:BF69" ca="1" si="24">RANK(BE9,BE$8:BE$69,1)</f>
        <v>50</v>
      </c>
      <c r="BG9" s="36">
        <f t="shared" ref="BG9:BG69" si="25">100*M9/SUM(M$8:M$69)</f>
        <v>0.26196958907682993</v>
      </c>
      <c r="BH9" s="42">
        <f ca="1"/>
        <v>-3.8044581888388733</v>
      </c>
      <c r="BI9" s="33">
        <f t="shared" ref="BI9:BI69" ca="1" si="26">RANK(BH9,BH$8:BH$69,1)</f>
        <v>19</v>
      </c>
      <c r="BJ9" s="205">
        <f ca="1"/>
        <v>-9.9665234839010023E-3</v>
      </c>
      <c r="BK9" s="33">
        <f t="shared" ref="BK9:BK69" ca="1" si="27">RANK(BJ9,BJ$8:BJ$69,1)</f>
        <v>38</v>
      </c>
      <c r="BL9" s="206">
        <v>2</v>
      </c>
      <c r="BM9" s="6" t="str">
        <f t="shared" ca="1" si="8"/>
        <v>altrp</v>
      </c>
      <c r="BN9" s="42">
        <f t="shared" ca="1" si="9"/>
        <v>-0.39263565321679189</v>
      </c>
      <c r="BO9" s="6" t="str">
        <f t="shared" ref="BO9:BO69" ca="1" si="28">INDEX($A$8:$A$69,MATCH($AV9,$AU$8:$AU$69,0),1)</f>
        <v>artrd</v>
      </c>
      <c r="BP9" s="42">
        <f t="shared" ref="BP9:BP69" ca="1" si="29">INDEX($BJ$8:$BJ$69,MATCH($BL9,$BK$8:$BK$69,0),1)</f>
        <v>-0.38772747681897146</v>
      </c>
      <c r="BQ9" s="207">
        <v>2</v>
      </c>
      <c r="BR9" s="6" t="str">
        <f t="shared" ref="BR9:BR69" ca="1" si="30">INDEX($A$8:$A$69,MATCH($BL9,$BF$8:$BF$69,0),1)</f>
        <v>altrp</v>
      </c>
      <c r="BS9" s="6" t="str">
        <f ca="1">VLOOKUP(BR9,Notes!$A$12:$B$206,2,0)</f>
        <v>Land transport, transport via pipe lines</v>
      </c>
      <c r="BT9" s="42">
        <f t="shared" ca="1" si="10"/>
        <v>-9.1125789199319165</v>
      </c>
      <c r="BU9" s="207">
        <v>2</v>
      </c>
      <c r="BV9" s="6" t="str">
        <f t="shared" ca="1" si="11"/>
        <v>acnst</v>
      </c>
      <c r="BW9" s="6" t="str">
        <f ca="1">VLOOKUP(BV9,Notes!$A$12:$B$206,2,0)</f>
        <v>Construction</v>
      </c>
      <c r="BX9" s="42">
        <f t="shared" ca="1" si="12"/>
        <v>-7.0877617868211606</v>
      </c>
    </row>
    <row r="10" spans="1:76" outlineLevel="1" x14ac:dyDescent="0.2">
      <c r="A10" s="23" t="s">
        <v>5</v>
      </c>
      <c r="B10" s="23" t="str">
        <f>VLOOKUP(A10,Notes!$A$12:$B$206,2,0)</f>
        <v>Fishing</v>
      </c>
      <c r="C10" s="24">
        <f>SUM('SAM and Preps'!FS10:GG10)</f>
        <v>0</v>
      </c>
      <c r="D10" s="24">
        <f>'SAM and Preps'!GH10</f>
        <v>0</v>
      </c>
      <c r="E10" s="24">
        <f>'SAM and Preps'!GM10</f>
        <v>0</v>
      </c>
      <c r="F10" s="24">
        <f>'SAM and Preps'!GO10</f>
        <v>0</v>
      </c>
      <c r="G10" s="24">
        <v>0</v>
      </c>
      <c r="H10" s="25">
        <f>SUM('SAM and Preps'!E$175:E$179)</f>
        <v>5109.3359822034436</v>
      </c>
      <c r="I10" s="24">
        <f>IFERROR(VLOOKUP($A10,Employment!$A$5:$F$66,3,0),0)</f>
        <v>3.1047124062117533</v>
      </c>
      <c r="J10" s="24">
        <f>IFERROR(VLOOKUP($A10,Employment!$A$5:$F$66,4,0),0)</f>
        <v>2.4683774475389817</v>
      </c>
      <c r="K10" s="24">
        <f>IFERROR(VLOOKUP($A10,Employment!$A$5:$F$66,5,0),0)</f>
        <v>4.0293647287822614</v>
      </c>
      <c r="L10" s="24">
        <f>IFERROR(VLOOKUP($A10,Employment!$A$5:$F$66,6,0),0)</f>
        <v>1.7785202309927479</v>
      </c>
      <c r="M10" s="24">
        <f t="shared" si="0"/>
        <v>11.380974813525743</v>
      </c>
      <c r="N10" s="25">
        <v>7162.95166339153</v>
      </c>
      <c r="O10" s="26">
        <v>0</v>
      </c>
      <c r="P10" s="27">
        <v>0</v>
      </c>
      <c r="Q10" s="28">
        <f ca="1"/>
        <v>-225.44501319405836</v>
      </c>
      <c r="R10" s="28">
        <v>0</v>
      </c>
      <c r="S10" s="28"/>
      <c r="T10" s="35" t="e">
        <f ca="1"/>
        <v>#DIV/0!</v>
      </c>
      <c r="U10" s="30">
        <f ca="1"/>
        <v>-3.1473758834122045</v>
      </c>
      <c r="V10" s="31">
        <v>0</v>
      </c>
      <c r="W10" s="32">
        <f ca="1"/>
        <v>-3.1473758834122045</v>
      </c>
      <c r="X10" s="28">
        <f ca="1"/>
        <v>-71.118766508635019</v>
      </c>
      <c r="Y10" s="28">
        <f t="shared" ref="Y10:Y69" ca="1" si="31">Q10-X10</f>
        <v>-154.32624668542334</v>
      </c>
      <c r="Z10" s="33">
        <f t="shared" ca="1" si="13"/>
        <v>56</v>
      </c>
      <c r="AA10" s="33">
        <f t="shared" ca="1" si="13"/>
        <v>55</v>
      </c>
      <c r="AB10" s="33">
        <f t="shared" ca="1" si="1"/>
        <v>60</v>
      </c>
      <c r="AC10" s="21">
        <v>3</v>
      </c>
      <c r="AD10" s="6" t="str">
        <f t="shared" ca="1" si="14"/>
        <v>altrp</v>
      </c>
      <c r="AE10" s="6">
        <f t="shared" ca="1" si="15"/>
        <v>-13701.009794127665</v>
      </c>
      <c r="AF10" s="6" t="str">
        <f t="shared" ca="1" si="2"/>
        <v>anobs</v>
      </c>
      <c r="AG10" s="6">
        <f t="shared" ca="1" si="3"/>
        <v>-12631.197187965477</v>
      </c>
      <c r="AH10" s="6" t="str">
        <f t="shared" ca="1" si="4"/>
        <v>altrp</v>
      </c>
      <c r="AI10" s="6">
        <f t="shared" ca="1" si="5"/>
        <v>-25864.756092664418</v>
      </c>
      <c r="AJ10" s="17"/>
      <c r="AK10" s="6">
        <v>5109.3359822034436</v>
      </c>
      <c r="AL10" s="6">
        <f ca="1"/>
        <v>-50.729041575082327</v>
      </c>
      <c r="AM10" s="6">
        <f t="shared" ca="1" si="16"/>
        <v>-110.08096693129093</v>
      </c>
      <c r="AN10" s="6">
        <f ca="1"/>
        <v>-160.81000850637326</v>
      </c>
      <c r="AO10" s="33">
        <f t="shared" ca="1" si="17"/>
        <v>53</v>
      </c>
      <c r="AP10" s="34">
        <f ca="1"/>
        <v>-9.7716969522415473E-2</v>
      </c>
      <c r="AQ10" s="34">
        <f ca="1"/>
        <v>-7.7689116495427646E-2</v>
      </c>
      <c r="AR10" s="34">
        <f ca="1"/>
        <v>-0.12681925372841046</v>
      </c>
      <c r="AS10" s="34">
        <f ca="1"/>
        <v>-5.5976716831872775E-2</v>
      </c>
      <c r="AT10" s="34">
        <f t="shared" ca="1" si="18"/>
        <v>-0.35820205657812637</v>
      </c>
      <c r="AU10" s="33">
        <f t="shared" ca="1" si="19"/>
        <v>57</v>
      </c>
      <c r="AV10" s="21">
        <v>3</v>
      </c>
      <c r="AW10" s="6" t="str">
        <f t="shared" ca="1" si="6"/>
        <v>awtrd</v>
      </c>
      <c r="AX10" s="6">
        <f t="shared" ca="1" si="20"/>
        <v>-9164.6392788692228</v>
      </c>
      <c r="AY10" s="6" t="str">
        <f t="shared" ca="1" si="7"/>
        <v>aobus</v>
      </c>
      <c r="AZ10" s="6">
        <f t="shared" ca="1" si="21"/>
        <v>-51.414560441089826</v>
      </c>
      <c r="BA10" s="199"/>
      <c r="BB10" s="36">
        <f t="shared" si="22"/>
        <v>0.14378554601998406</v>
      </c>
      <c r="BC10" s="36">
        <f ca="1"/>
        <v>-3.1473758834122045</v>
      </c>
      <c r="BD10" s="33">
        <f t="shared" ca="1" si="23"/>
        <v>51</v>
      </c>
      <c r="BE10" s="205">
        <f ca="1"/>
        <v>-4.5254715992655353E-3</v>
      </c>
      <c r="BF10" s="33">
        <f t="shared" ca="1" si="24"/>
        <v>53</v>
      </c>
      <c r="BG10" s="36">
        <f t="shared" si="25"/>
        <v>7.5136824542983718E-2</v>
      </c>
      <c r="BH10" s="42">
        <f ca="1"/>
        <v>-3.1473758834122045</v>
      </c>
      <c r="BI10" s="33">
        <f t="shared" ca="1" si="26"/>
        <v>32</v>
      </c>
      <c r="BJ10" s="205">
        <f ca="1"/>
        <v>-2.3648382952276121E-3</v>
      </c>
      <c r="BK10" s="33">
        <f t="shared" ca="1" si="27"/>
        <v>57</v>
      </c>
      <c r="BL10" s="206">
        <v>3</v>
      </c>
      <c r="BM10" s="6" t="str">
        <f t="shared" ca="1" si="8"/>
        <v>awtrd</v>
      </c>
      <c r="BN10" s="42">
        <f t="shared" ca="1" si="9"/>
        <v>-0.25790879037477521</v>
      </c>
      <c r="BO10" s="6" t="str">
        <f t="shared" ca="1" si="28"/>
        <v>aobus</v>
      </c>
      <c r="BP10" s="42">
        <f t="shared" ca="1" si="29"/>
        <v>-0.33943725121205398</v>
      </c>
      <c r="BQ10" s="207">
        <v>3</v>
      </c>
      <c r="BR10" s="6" t="str">
        <f t="shared" ca="1" si="30"/>
        <v>awtrd</v>
      </c>
      <c r="BS10" s="6" t="str">
        <f ca="1">VLOOKUP(BR10,Notes!$A$12:$B$206,2,0)</f>
        <v>Wholesale trade, commission trade</v>
      </c>
      <c r="BT10" s="42">
        <f t="shared" ca="1" si="10"/>
        <v>-8.6293925284281698</v>
      </c>
      <c r="BU10" s="207">
        <v>3</v>
      </c>
      <c r="BV10" s="6" t="str">
        <f t="shared" ca="1" si="11"/>
        <v>amach</v>
      </c>
      <c r="BW10" s="6" t="str">
        <f ca="1">VLOOKUP(BV10,Notes!$A$12:$B$206,2,0)</f>
        <v>Machinery and equipment</v>
      </c>
      <c r="BX10" s="42">
        <f t="shared" ca="1" si="12"/>
        <v>-6.4248443587565998</v>
      </c>
    </row>
    <row r="11" spans="1:76" outlineLevel="1" x14ac:dyDescent="0.2">
      <c r="A11" s="23" t="s">
        <v>6</v>
      </c>
      <c r="B11" s="23" t="str">
        <f>VLOOKUP(A11,Notes!$A$12:$B$206,2,0)</f>
        <v>Mining of coal and lignite</v>
      </c>
      <c r="C11" s="24">
        <f>SUM('SAM and Preps'!FS11:GG11)</f>
        <v>0</v>
      </c>
      <c r="D11" s="24">
        <f>'SAM and Preps'!GH11</f>
        <v>0</v>
      </c>
      <c r="E11" s="24">
        <f>'SAM and Preps'!GM11</f>
        <v>0</v>
      </c>
      <c r="F11" s="24">
        <f>'SAM and Preps'!GO11</f>
        <v>0</v>
      </c>
      <c r="G11" s="24">
        <v>0</v>
      </c>
      <c r="H11" s="25">
        <f>SUM('SAM and Preps'!F$175:F$179)</f>
        <v>66041.550037649853</v>
      </c>
      <c r="I11" s="24">
        <f>IFERROR(VLOOKUP($A11,Employment!$A$5:$F$66,3,0),0)</f>
        <v>10.787748902943095</v>
      </c>
      <c r="J11" s="24">
        <f>IFERROR(VLOOKUP($A11,Employment!$A$5:$F$66,4,0),0)</f>
        <v>14.660034582108979</v>
      </c>
      <c r="K11" s="24">
        <f>IFERROR(VLOOKUP($A11,Employment!$A$5:$F$66,5,0),0)</f>
        <v>24.413334756346522</v>
      </c>
      <c r="L11" s="24">
        <f>IFERROR(VLOOKUP($A11,Employment!$A$5:$F$66,6,0),0)</f>
        <v>32.174733547481992</v>
      </c>
      <c r="M11" s="24">
        <f t="shared" si="0"/>
        <v>82.035851788880592</v>
      </c>
      <c r="N11" s="25">
        <v>112598.50314129386</v>
      </c>
      <c r="O11" s="26">
        <v>0</v>
      </c>
      <c r="P11" s="27">
        <v>0</v>
      </c>
      <c r="Q11" s="28">
        <f ca="1"/>
        <v>-4336.8942116037751</v>
      </c>
      <c r="R11" s="28">
        <v>0</v>
      </c>
      <c r="S11" s="28"/>
      <c r="T11" s="35" t="e">
        <f ca="1"/>
        <v>#DIV/0!</v>
      </c>
      <c r="U11" s="30">
        <f ca="1"/>
        <v>-3.8516446405700773</v>
      </c>
      <c r="V11" s="31">
        <v>0</v>
      </c>
      <c r="W11" s="32">
        <f ca="1"/>
        <v>-3.8516446405700773</v>
      </c>
      <c r="X11" s="28">
        <f ca="1"/>
        <v>-2228.284049035834</v>
      </c>
      <c r="Y11" s="28">
        <f t="shared" ca="1" si="31"/>
        <v>-2108.6101625679412</v>
      </c>
      <c r="Z11" s="33">
        <f t="shared" ca="1" si="13"/>
        <v>18</v>
      </c>
      <c r="AA11" s="33">
        <f t="shared" ca="1" si="13"/>
        <v>27</v>
      </c>
      <c r="AB11" s="33">
        <f t="shared" ca="1" si="1"/>
        <v>25</v>
      </c>
      <c r="AC11" s="21">
        <v>4</v>
      </c>
      <c r="AD11" s="6" t="str">
        <f t="shared" ca="1" si="14"/>
        <v>afood</v>
      </c>
      <c r="AE11" s="6">
        <f t="shared" ca="1" si="15"/>
        <v>-9430.1629430890534</v>
      </c>
      <c r="AF11" s="6" t="str">
        <f t="shared" ca="1" si="2"/>
        <v>altrp</v>
      </c>
      <c r="AG11" s="6">
        <f t="shared" ca="1" si="3"/>
        <v>-12163.746298536753</v>
      </c>
      <c r="AH11" s="6" t="str">
        <f t="shared" ca="1" si="4"/>
        <v>awtrd</v>
      </c>
      <c r="AI11" s="6">
        <f t="shared" ca="1" si="5"/>
        <v>-17870.040088632941</v>
      </c>
      <c r="AJ11" s="17"/>
      <c r="AK11" s="6">
        <v>66041.550037649853</v>
      </c>
      <c r="AL11" s="6">
        <f ca="1"/>
        <v>-1306.9386218912223</v>
      </c>
      <c r="AM11" s="6">
        <f t="shared" ca="1" si="16"/>
        <v>-1236.7472006833241</v>
      </c>
      <c r="AN11" s="6">
        <f ca="1"/>
        <v>-2543.6858225745464</v>
      </c>
      <c r="AO11" s="33">
        <f t="shared" ca="1" si="17"/>
        <v>15</v>
      </c>
      <c r="AP11" s="34">
        <f ca="1"/>
        <v>-0.27838885414710463</v>
      </c>
      <c r="AQ11" s="34">
        <f ca="1"/>
        <v>-0.37831713231263869</v>
      </c>
      <c r="AR11" s="34">
        <f ca="1"/>
        <v>-0.45605272636771754</v>
      </c>
      <c r="AS11" s="34">
        <f ca="1"/>
        <v>-0.53288025212869594</v>
      </c>
      <c r="AT11" s="34">
        <f t="shared" ca="1" si="18"/>
        <v>-1.6456389649561569</v>
      </c>
      <c r="AU11" s="33">
        <f t="shared" ca="1" si="19"/>
        <v>35</v>
      </c>
      <c r="AV11" s="21">
        <v>4</v>
      </c>
      <c r="AW11" s="6" t="str">
        <f t="shared" ca="1" si="6"/>
        <v>acnst</v>
      </c>
      <c r="AX11" s="6">
        <f t="shared" ca="1" si="20"/>
        <v>-8709.6992804014135</v>
      </c>
      <c r="AY11" s="6" t="str">
        <f t="shared" ca="1" si="7"/>
        <v>aeduc</v>
      </c>
      <c r="AZ11" s="6">
        <f t="shared" ca="1" si="21"/>
        <v>-19.713302150517688</v>
      </c>
      <c r="BA11" s="199"/>
      <c r="BB11" s="36">
        <f t="shared" si="22"/>
        <v>1.8585233707951285</v>
      </c>
      <c r="BC11" s="36">
        <f ca="1"/>
        <v>-3.8516446405700773</v>
      </c>
      <c r="BD11" s="33">
        <f t="shared" ca="1" si="23"/>
        <v>43</v>
      </c>
      <c r="BE11" s="205">
        <f ca="1"/>
        <v>-7.1583715804972914E-2</v>
      </c>
      <c r="BF11" s="33">
        <f t="shared" ca="1" si="24"/>
        <v>15</v>
      </c>
      <c r="BG11" s="36">
        <f t="shared" si="25"/>
        <v>0.54159801801598062</v>
      </c>
      <c r="BH11" s="42">
        <f ca="1"/>
        <v>-2.0059997294734155</v>
      </c>
      <c r="BI11" s="33">
        <f t="shared" ca="1" si="26"/>
        <v>50</v>
      </c>
      <c r="BJ11" s="205">
        <f ca="1"/>
        <v>-1.0864454776233951E-2</v>
      </c>
      <c r="BK11" s="33">
        <f t="shared" ca="1" si="27"/>
        <v>35</v>
      </c>
      <c r="BL11" s="206">
        <v>4</v>
      </c>
      <c r="BM11" s="6" t="str">
        <f t="shared" ca="1" si="8"/>
        <v>acnst</v>
      </c>
      <c r="BN11" s="42">
        <f t="shared" ca="1" si="9"/>
        <v>-0.24510599245467943</v>
      </c>
      <c r="BO11" s="6" t="str">
        <f t="shared" ca="1" si="28"/>
        <v>aeduc</v>
      </c>
      <c r="BP11" s="42">
        <f t="shared" ca="1" si="29"/>
        <v>-0.13014657787362308</v>
      </c>
      <c r="BQ11" s="207">
        <v>4</v>
      </c>
      <c r="BR11" s="6" t="str">
        <f t="shared" ca="1" si="30"/>
        <v>acnst</v>
      </c>
      <c r="BS11" s="6" t="str">
        <f ca="1">VLOOKUP(BR11,Notes!$A$12:$B$206,2,0)</f>
        <v>Construction</v>
      </c>
      <c r="BT11" s="42">
        <f t="shared" ca="1" si="10"/>
        <v>-7.9550225832048156</v>
      </c>
      <c r="BU11" s="207">
        <v>4</v>
      </c>
      <c r="BV11" s="6" t="str">
        <f t="shared" ca="1" si="11"/>
        <v>anfme</v>
      </c>
      <c r="BW11" s="6" t="str">
        <f ca="1">VLOOKUP(BV11,Notes!$A$12:$B$206,2,0)</f>
        <v>Basic precious and non-ferrous metals</v>
      </c>
      <c r="BX11" s="42">
        <f t="shared" ca="1" si="12"/>
        <v>-6.1615129509193149</v>
      </c>
    </row>
    <row r="12" spans="1:76" outlineLevel="1" x14ac:dyDescent="0.2">
      <c r="A12" s="23" t="s">
        <v>264</v>
      </c>
      <c r="B12" s="23" t="str">
        <f>VLOOKUP(A12,Notes!$A$12:$B$206,2,0)</f>
        <v>Mining of gold and uranium ore</v>
      </c>
      <c r="C12" s="24">
        <f>SUM('SAM and Preps'!FS12:GG12)</f>
        <v>0</v>
      </c>
      <c r="D12" s="24">
        <f>'SAM and Preps'!GH12</f>
        <v>0</v>
      </c>
      <c r="E12" s="24">
        <f>'SAM and Preps'!GM12</f>
        <v>0</v>
      </c>
      <c r="F12" s="24">
        <f>'SAM and Preps'!GO12</f>
        <v>0</v>
      </c>
      <c r="G12" s="24">
        <v>0</v>
      </c>
      <c r="H12" s="25">
        <f>SUM('SAM and Preps'!G$175:G$179)</f>
        <v>40940.266271125038</v>
      </c>
      <c r="I12" s="24">
        <f>IFERROR(VLOOKUP($A12,Employment!$A$5:$F$66,3,0),0)</f>
        <v>12.280993347091618</v>
      </c>
      <c r="J12" s="24">
        <f>IFERROR(VLOOKUP($A12,Employment!$A$5:$F$66,4,0),0)</f>
        <v>20.416574772539583</v>
      </c>
      <c r="K12" s="24">
        <f>IFERROR(VLOOKUP($A12,Employment!$A$5:$F$66,5,0),0)</f>
        <v>42.085950975205527</v>
      </c>
      <c r="L12" s="24">
        <f>IFERROR(VLOOKUP($A12,Employment!$A$5:$F$66,6,0),0)</f>
        <v>33.619297809937294</v>
      </c>
      <c r="M12" s="24">
        <f t="shared" si="0"/>
        <v>108.40281690477401</v>
      </c>
      <c r="N12" s="25">
        <v>74075.191799659471</v>
      </c>
      <c r="O12" s="26">
        <v>0</v>
      </c>
      <c r="P12" s="27">
        <v>0</v>
      </c>
      <c r="Q12" s="28">
        <f ca="1"/>
        <v>-3258.1171671253001</v>
      </c>
      <c r="R12" s="28">
        <v>0</v>
      </c>
      <c r="S12" s="28"/>
      <c r="T12" s="35" t="e">
        <f ca="1"/>
        <v>#DIV/0!</v>
      </c>
      <c r="U12" s="30">
        <f ca="1"/>
        <v>-4.3983918069858818</v>
      </c>
      <c r="V12" s="31">
        <v>0</v>
      </c>
      <c r="W12" s="32">
        <f ca="1"/>
        <v>-4.3983918069858818</v>
      </c>
      <c r="X12" s="28">
        <f ca="1"/>
        <v>-2257.5016039965421</v>
      </c>
      <c r="Y12" s="28">
        <f t="shared" ca="1" si="31"/>
        <v>-1000.6155631287579</v>
      </c>
      <c r="Z12" s="33">
        <f t="shared" ca="1" si="13"/>
        <v>17</v>
      </c>
      <c r="AA12" s="33">
        <f t="shared" ca="1" si="13"/>
        <v>43</v>
      </c>
      <c r="AB12" s="33">
        <f t="shared" ca="1" si="1"/>
        <v>34</v>
      </c>
      <c r="AC12" s="21">
        <v>5</v>
      </c>
      <c r="AD12" s="6" t="str">
        <f t="shared" ca="1" si="14"/>
        <v>amtvp</v>
      </c>
      <c r="AE12" s="6">
        <f t="shared" ca="1" si="15"/>
        <v>-8842.8056174542198</v>
      </c>
      <c r="AF12" s="6" t="str">
        <f t="shared" ca="1" si="2"/>
        <v>aobus</v>
      </c>
      <c r="AG12" s="6">
        <f t="shared" ca="1" si="3"/>
        <v>-9530.0866541953983</v>
      </c>
      <c r="AH12" s="6" t="str">
        <f t="shared" ca="1" si="4"/>
        <v>artrd</v>
      </c>
      <c r="AI12" s="6">
        <f t="shared" ca="1" si="5"/>
        <v>-14332.647168614669</v>
      </c>
      <c r="AJ12" s="17"/>
      <c r="AK12" s="6">
        <v>40940.266271125038</v>
      </c>
      <c r="AL12" s="6">
        <f ca="1"/>
        <v>-1247.687849733454</v>
      </c>
      <c r="AM12" s="6">
        <f t="shared" ca="1" si="16"/>
        <v>-553.02546769391392</v>
      </c>
      <c r="AN12" s="6">
        <f ca="1"/>
        <v>-1800.7133174273679</v>
      </c>
      <c r="AO12" s="33">
        <f t="shared" ca="1" si="17"/>
        <v>21</v>
      </c>
      <c r="AP12" s="34">
        <f ca="1"/>
        <v>-0.36191135748062259</v>
      </c>
      <c r="AQ12" s="34">
        <f ca="1"/>
        <v>-0.60166063788189339</v>
      </c>
      <c r="AR12" s="34">
        <f ca="1"/>
        <v>-0.89778593449898447</v>
      </c>
      <c r="AS12" s="34">
        <f ca="1"/>
        <v>-0.63584462938854036</v>
      </c>
      <c r="AT12" s="34">
        <f t="shared" ca="1" si="18"/>
        <v>-2.4972025592500406</v>
      </c>
      <c r="AU12" s="33">
        <f t="shared" ca="1" si="19"/>
        <v>26</v>
      </c>
      <c r="AV12" s="21">
        <v>5</v>
      </c>
      <c r="AW12" s="6" t="str">
        <f t="shared" ca="1" si="6"/>
        <v>artrd</v>
      </c>
      <c r="AX12" s="6">
        <f t="shared" ca="1" si="20"/>
        <v>-7452.4780068513664</v>
      </c>
      <c r="AY12" s="6" t="str">
        <f t="shared" ca="1" si="7"/>
        <v>aagri</v>
      </c>
      <c r="AZ12" s="6">
        <f t="shared" ca="1" si="21"/>
        <v>-19.267261016081957</v>
      </c>
      <c r="BA12" s="199"/>
      <c r="BB12" s="36">
        <f t="shared" si="22"/>
        <v>1.1521298580678965</v>
      </c>
      <c r="BC12" s="36">
        <f ca="1"/>
        <v>-4.3983918069858818</v>
      </c>
      <c r="BD12" s="33">
        <f t="shared" ca="1" si="23"/>
        <v>35</v>
      </c>
      <c r="BE12" s="205">
        <f ca="1"/>
        <v>-5.0675185283096426E-2</v>
      </c>
      <c r="BF12" s="33">
        <f t="shared" ca="1" si="24"/>
        <v>21</v>
      </c>
      <c r="BG12" s="36">
        <f t="shared" si="25"/>
        <v>0.71567186178632081</v>
      </c>
      <c r="BH12" s="42">
        <f ca="1"/>
        <v>-2.3036325351616069</v>
      </c>
      <c r="BI12" s="33">
        <f t="shared" ca="1" si="26"/>
        <v>44</v>
      </c>
      <c r="BJ12" s="205">
        <f ca="1"/>
        <v>-1.6486449853106492E-2</v>
      </c>
      <c r="BK12" s="33">
        <f t="shared" ca="1" si="27"/>
        <v>26</v>
      </c>
      <c r="BL12" s="206">
        <v>5</v>
      </c>
      <c r="BM12" s="6" t="str">
        <f t="shared" ca="1" si="8"/>
        <v>artrd</v>
      </c>
      <c r="BN12" s="42">
        <f t="shared" ca="1" si="9"/>
        <v>-0.2097256127116009</v>
      </c>
      <c r="BO12" s="6" t="str">
        <f t="shared" ca="1" si="28"/>
        <v>aagri</v>
      </c>
      <c r="BP12" s="42">
        <f t="shared" ca="1" si="29"/>
        <v>-0.12720182885113854</v>
      </c>
      <c r="BQ12" s="207">
        <v>5</v>
      </c>
      <c r="BR12" s="6" t="str">
        <f t="shared" ca="1" si="30"/>
        <v>artrd</v>
      </c>
      <c r="BS12" s="6" t="str">
        <f ca="1">VLOOKUP(BR12,Notes!$A$12:$B$206,2,0)</f>
        <v>Retail trade</v>
      </c>
      <c r="BT12" s="42">
        <f t="shared" ca="1" si="10"/>
        <v>-7.3060505304495997</v>
      </c>
      <c r="BU12" s="207">
        <v>5</v>
      </c>
      <c r="BV12" s="6" t="str">
        <f t="shared" ca="1" si="11"/>
        <v>aotrp</v>
      </c>
      <c r="BW12" s="6" t="str">
        <f ca="1">VLOOKUP(BV12,Notes!$A$12:$B$206,2,0)</f>
        <v>Other transport equipment</v>
      </c>
      <c r="BX12" s="42">
        <f t="shared" ca="1" si="12"/>
        <v>-6.1529749203128006</v>
      </c>
    </row>
    <row r="13" spans="1:76" outlineLevel="1" x14ac:dyDescent="0.2">
      <c r="A13" s="23" t="s">
        <v>7</v>
      </c>
      <c r="B13" s="23" t="str">
        <f>VLOOKUP(A13,Notes!$A$12:$B$206,2,0)</f>
        <v>Mining of metal ores</v>
      </c>
      <c r="C13" s="24">
        <f>SUM('SAM and Preps'!FS13:GG13)</f>
        <v>0</v>
      </c>
      <c r="D13" s="24">
        <f>'SAM and Preps'!GH13</f>
        <v>0</v>
      </c>
      <c r="E13" s="24">
        <f>'SAM and Preps'!GM13</f>
        <v>0</v>
      </c>
      <c r="F13" s="24">
        <f>'SAM and Preps'!GO13</f>
        <v>0</v>
      </c>
      <c r="G13" s="24">
        <v>0</v>
      </c>
      <c r="H13" s="25">
        <f>SUM('SAM and Preps'!H$175:H$179)</f>
        <v>127526.83286913998</v>
      </c>
      <c r="I13" s="24">
        <f>IFERROR(VLOOKUP($A13,Employment!$A$5:$F$66,3,0),0)</f>
        <v>26.490556416429392</v>
      </c>
      <c r="J13" s="24">
        <f>IFERROR(VLOOKUP($A13,Employment!$A$5:$F$66,4,0),0)</f>
        <v>32.771039767067741</v>
      </c>
      <c r="K13" s="24">
        <f>IFERROR(VLOOKUP($A13,Employment!$A$5:$F$66,5,0),0)</f>
        <v>55.557380284250634</v>
      </c>
      <c r="L13" s="24">
        <f>IFERROR(VLOOKUP($A13,Employment!$A$5:$F$66,6,0),0)</f>
        <v>62.2227387770943</v>
      </c>
      <c r="M13" s="24">
        <f t="shared" si="0"/>
        <v>177.04171524484207</v>
      </c>
      <c r="N13" s="25">
        <v>256827.38268893352</v>
      </c>
      <c r="O13" s="26">
        <v>0</v>
      </c>
      <c r="P13" s="27">
        <v>0</v>
      </c>
      <c r="Q13" s="28">
        <f ca="1"/>
        <v>-11293.488016323505</v>
      </c>
      <c r="R13" s="28">
        <v>0</v>
      </c>
      <c r="S13" s="28"/>
      <c r="T13" s="35" t="e">
        <f ca="1"/>
        <v>#DIV/0!</v>
      </c>
      <c r="U13" s="30">
        <f ca="1"/>
        <v>-4.3973068206679704</v>
      </c>
      <c r="V13" s="31">
        <v>0</v>
      </c>
      <c r="W13" s="32">
        <f ca="1"/>
        <v>-4.3973068206679704</v>
      </c>
      <c r="X13" s="28">
        <f ca="1"/>
        <v>-7654.9208004257243</v>
      </c>
      <c r="Y13" s="28">
        <f t="shared" ca="1" si="31"/>
        <v>-3638.5672158977804</v>
      </c>
      <c r="Z13" s="33">
        <f t="shared" ca="1" si="13"/>
        <v>6</v>
      </c>
      <c r="AA13" s="33">
        <f t="shared" ca="1" si="13"/>
        <v>18</v>
      </c>
      <c r="AB13" s="33">
        <f t="shared" ca="1" si="1"/>
        <v>11</v>
      </c>
      <c r="AC13" s="21">
        <v>6</v>
      </c>
      <c r="AD13" s="6" t="str">
        <f t="shared" ca="1" si="14"/>
        <v>amore</v>
      </c>
      <c r="AE13" s="6">
        <f t="shared" ca="1" si="15"/>
        <v>-7654.9208004257243</v>
      </c>
      <c r="AF13" s="6" t="str">
        <f t="shared" ca="1" si="2"/>
        <v>aofin</v>
      </c>
      <c r="AG13" s="6">
        <f t="shared" ca="1" si="3"/>
        <v>-6807.7345169432501</v>
      </c>
      <c r="AH13" s="6" t="str">
        <f t="shared" ca="1" si="4"/>
        <v>areal</v>
      </c>
      <c r="AI13" s="6">
        <f t="shared" ca="1" si="5"/>
        <v>-12505.589554385113</v>
      </c>
      <c r="AJ13" s="17"/>
      <c r="AK13" s="6">
        <v>127526.83286913998</v>
      </c>
      <c r="AL13" s="6">
        <f ca="1"/>
        <v>-3801.0269595153204</v>
      </c>
      <c r="AM13" s="6">
        <f t="shared" ca="1" si="16"/>
        <v>-1806.7191604212157</v>
      </c>
      <c r="AN13" s="6">
        <f ca="1"/>
        <v>-5607.7461199365362</v>
      </c>
      <c r="AO13" s="33">
        <f t="shared" ca="1" si="17"/>
        <v>7</v>
      </c>
      <c r="AP13" s="34">
        <f ca="1"/>
        <v>-0.78046359956880607</v>
      </c>
      <c r="AQ13" s="34">
        <f ca="1"/>
        <v>-0.96549892181032559</v>
      </c>
      <c r="AR13" s="34">
        <f ca="1"/>
        <v>-1.1848688092225408</v>
      </c>
      <c r="AS13" s="34">
        <f ca="1"/>
        <v>-1.17653363658818</v>
      </c>
      <c r="AT13" s="34">
        <f t="shared" ca="1" si="18"/>
        <v>-4.1073649671898522</v>
      </c>
      <c r="AU13" s="33">
        <f t="shared" ca="1" si="19"/>
        <v>19</v>
      </c>
      <c r="AV13" s="21">
        <v>6</v>
      </c>
      <c r="AW13" s="6" t="str">
        <f t="shared" ca="1" si="6"/>
        <v>areal</v>
      </c>
      <c r="AX13" s="6">
        <f t="shared" ca="1" si="20"/>
        <v>-6058.2596323985836</v>
      </c>
      <c r="AY13" s="6" t="str">
        <f t="shared" ca="1" si="7"/>
        <v>anobs</v>
      </c>
      <c r="AZ13" s="6">
        <f t="shared" ca="1" si="21"/>
        <v>-19.234102139768321</v>
      </c>
      <c r="BA13" s="199"/>
      <c r="BB13" s="36">
        <f t="shared" si="22"/>
        <v>3.5888255069068231</v>
      </c>
      <c r="BC13" s="36">
        <f ca="1"/>
        <v>-4.3973068206679704</v>
      </c>
      <c r="BD13" s="33">
        <f t="shared" ca="1" si="23"/>
        <v>36</v>
      </c>
      <c r="BE13" s="205">
        <f ca="1"/>
        <v>-0.15781166879708558</v>
      </c>
      <c r="BF13" s="33">
        <f t="shared" ca="1" si="24"/>
        <v>7</v>
      </c>
      <c r="BG13" s="36">
        <f t="shared" si="25"/>
        <v>1.1688236300577148</v>
      </c>
      <c r="BH13" s="42">
        <f ca="1"/>
        <v>-2.3199984034889858</v>
      </c>
      <c r="BI13" s="33">
        <f t="shared" ca="1" si="26"/>
        <v>43</v>
      </c>
      <c r="BJ13" s="205">
        <f ca="1"/>
        <v>-2.7116689556940993E-2</v>
      </c>
      <c r="BK13" s="33">
        <f t="shared" ca="1" si="27"/>
        <v>19</v>
      </c>
      <c r="BL13" s="206">
        <v>6</v>
      </c>
      <c r="BM13" s="6" t="str">
        <f t="shared" ca="1" si="8"/>
        <v>areal</v>
      </c>
      <c r="BN13" s="42">
        <f t="shared" ca="1" si="9"/>
        <v>-0.17048989774980378</v>
      </c>
      <c r="BO13" s="6" t="str">
        <f t="shared" ca="1" si="28"/>
        <v>anobs</v>
      </c>
      <c r="BP13" s="42">
        <f t="shared" ca="1" si="29"/>
        <v>-0.12698291503115022</v>
      </c>
      <c r="BQ13" s="207">
        <v>6</v>
      </c>
      <c r="BR13" s="6" t="str">
        <f t="shared" ca="1" si="30"/>
        <v>areal</v>
      </c>
      <c r="BS13" s="6" t="str">
        <f ca="1">VLOOKUP(BR13,Notes!$A$12:$B$206,2,0)</f>
        <v>Real estate activities</v>
      </c>
      <c r="BT13" s="42">
        <f t="shared" ca="1" si="10"/>
        <v>-7.253673285892833</v>
      </c>
      <c r="BU13" s="207">
        <v>6</v>
      </c>
      <c r="BV13" s="6" t="str">
        <f t="shared" ca="1" si="11"/>
        <v>afoot</v>
      </c>
      <c r="BW13" s="6" t="str">
        <f ca="1">VLOOKUP(BV13,Notes!$A$12:$B$206,2,0)</f>
        <v>Footwear</v>
      </c>
      <c r="BX13" s="42">
        <f t="shared" ca="1" si="12"/>
        <v>-6.1141824821018087</v>
      </c>
    </row>
    <row r="14" spans="1:76" outlineLevel="1" x14ac:dyDescent="0.2">
      <c r="A14" s="23" t="s">
        <v>8</v>
      </c>
      <c r="B14" s="23" t="str">
        <f>VLOOKUP(A14,Notes!$A$12:$B$206,2,0)</f>
        <v>Other mining and quarrying</v>
      </c>
      <c r="C14" s="24">
        <f>SUM('SAM and Preps'!FS14:GG14)</f>
        <v>0</v>
      </c>
      <c r="D14" s="24">
        <f>'SAM and Preps'!GH14</f>
        <v>0</v>
      </c>
      <c r="E14" s="24">
        <f>'SAM and Preps'!GM14</f>
        <v>0</v>
      </c>
      <c r="F14" s="24">
        <f>'SAM and Preps'!GO14</f>
        <v>0</v>
      </c>
      <c r="G14" s="24">
        <v>0</v>
      </c>
      <c r="H14" s="25">
        <f>SUM('SAM and Preps'!I$175:I$179)</f>
        <v>44443.674617146105</v>
      </c>
      <c r="I14" s="24">
        <f>IFERROR(VLOOKUP($A14,Employment!$A$5:$F$66,3,0),0)</f>
        <v>4.8793422225313616</v>
      </c>
      <c r="J14" s="24">
        <f>IFERROR(VLOOKUP($A14,Employment!$A$5:$F$66,4,0),0)</f>
        <v>9.573705699680831</v>
      </c>
      <c r="K14" s="24">
        <f>IFERROR(VLOOKUP($A14,Employment!$A$5:$F$66,5,0),0)</f>
        <v>15.325551016446928</v>
      </c>
      <c r="L14" s="24">
        <f>IFERROR(VLOOKUP($A14,Employment!$A$5:$F$66,6,0),0)</f>
        <v>30.741017122844251</v>
      </c>
      <c r="M14" s="24">
        <f t="shared" si="0"/>
        <v>60.51961606150337</v>
      </c>
      <c r="N14" s="25">
        <v>90055.886579330079</v>
      </c>
      <c r="O14" s="26">
        <v>0</v>
      </c>
      <c r="P14" s="27">
        <v>0</v>
      </c>
      <c r="Q14" s="28">
        <f ca="1"/>
        <v>-3987.900909916073</v>
      </c>
      <c r="R14" s="28">
        <v>0</v>
      </c>
      <c r="S14" s="28"/>
      <c r="T14" s="35" t="e">
        <f ca="1"/>
        <v>#DIV/0!</v>
      </c>
      <c r="U14" s="30">
        <f ca="1"/>
        <v>-4.4282512353072425</v>
      </c>
      <c r="V14" s="31">
        <v>0</v>
      </c>
      <c r="W14" s="32">
        <f ca="1"/>
        <v>-4.4282512353072425</v>
      </c>
      <c r="X14" s="28">
        <f ca="1"/>
        <v>-1168.3080883281743</v>
      </c>
      <c r="Y14" s="28">
        <f t="shared" ca="1" si="31"/>
        <v>-2819.5928215878985</v>
      </c>
      <c r="Z14" s="33">
        <f t="shared" ca="1" si="13"/>
        <v>28</v>
      </c>
      <c r="AA14" s="33">
        <f t="shared" ca="1" si="13"/>
        <v>21</v>
      </c>
      <c r="AB14" s="33">
        <f t="shared" ca="1" si="1"/>
        <v>26</v>
      </c>
      <c r="AC14" s="21">
        <v>7</v>
      </c>
      <c r="AD14" s="6" t="str">
        <f t="shared" ca="1" si="14"/>
        <v>areal</v>
      </c>
      <c r="AE14" s="6">
        <f t="shared" ca="1" si="15"/>
        <v>-7368.6228950448049</v>
      </c>
      <c r="AF14" s="6" t="str">
        <f t="shared" ca="1" si="2"/>
        <v>afins</v>
      </c>
      <c r="AG14" s="6">
        <f t="shared" ca="1" si="3"/>
        <v>-6593.5214188453183</v>
      </c>
      <c r="AH14" s="6" t="str">
        <f t="shared" ca="1" si="4"/>
        <v>afood</v>
      </c>
      <c r="AI14" s="6">
        <f t="shared" ca="1" si="5"/>
        <v>-12243.216288472013</v>
      </c>
      <c r="AJ14" s="17"/>
      <c r="AK14" s="6">
        <v>44443.674617146105</v>
      </c>
      <c r="AL14" s="6">
        <f ca="1"/>
        <v>-576.5742418681059</v>
      </c>
      <c r="AM14" s="6">
        <f t="shared" ca="1" si="16"/>
        <v>-1391.5033283815976</v>
      </c>
      <c r="AN14" s="6">
        <f ca="1"/>
        <v>-1968.0775702497035</v>
      </c>
      <c r="AO14" s="33">
        <f t="shared" ca="1" si="17"/>
        <v>19</v>
      </c>
      <c r="AP14" s="34">
        <f ca="1"/>
        <v>-0.14476658660355562</v>
      </c>
      <c r="AQ14" s="34">
        <f ca="1"/>
        <v>-0.28404498641023346</v>
      </c>
      <c r="AR14" s="34">
        <f ca="1"/>
        <v>-0.32914714256867456</v>
      </c>
      <c r="AS14" s="34">
        <f ca="1"/>
        <v>-0.58535447230999538</v>
      </c>
      <c r="AT14" s="34">
        <f t="shared" ca="1" si="18"/>
        <v>-1.3433131878924591</v>
      </c>
      <c r="AU14" s="33">
        <f t="shared" ca="1" si="19"/>
        <v>40</v>
      </c>
      <c r="AV14" s="21">
        <v>7</v>
      </c>
      <c r="AW14" s="6" t="str">
        <f t="shared" ca="1" si="6"/>
        <v>amore</v>
      </c>
      <c r="AX14" s="6">
        <f t="shared" ca="1" si="20"/>
        <v>-5607.7461199365362</v>
      </c>
      <c r="AY14" s="6" t="str">
        <f t="shared" ca="1" si="7"/>
        <v>amtvs</v>
      </c>
      <c r="AZ14" s="6">
        <f t="shared" ca="1" si="21"/>
        <v>-15.26857428318181</v>
      </c>
      <c r="BA14" s="199"/>
      <c r="BB14" s="36">
        <f t="shared" si="22"/>
        <v>1.2507218245618219</v>
      </c>
      <c r="BC14" s="36">
        <f ca="1"/>
        <v>-4.4282512353072416</v>
      </c>
      <c r="BD14" s="33">
        <f t="shared" ca="1" si="23"/>
        <v>33</v>
      </c>
      <c r="BE14" s="205">
        <f ca="1"/>
        <v>-5.5385104646416147E-2</v>
      </c>
      <c r="BF14" s="33">
        <f t="shared" ca="1" si="24"/>
        <v>19</v>
      </c>
      <c r="BG14" s="36">
        <f t="shared" si="25"/>
        <v>0.39954853146829977</v>
      </c>
      <c r="BH14" s="42">
        <f ca="1"/>
        <v>-2.2196326997965592</v>
      </c>
      <c r="BI14" s="33">
        <f t="shared" ca="1" si="26"/>
        <v>46</v>
      </c>
      <c r="BJ14" s="205">
        <f ca="1"/>
        <v>-8.8685098560273273E-3</v>
      </c>
      <c r="BK14" s="33">
        <f t="shared" ca="1" si="27"/>
        <v>40</v>
      </c>
      <c r="BL14" s="206">
        <v>7</v>
      </c>
      <c r="BM14" s="6" t="str">
        <f t="shared" ca="1" si="8"/>
        <v>amore</v>
      </c>
      <c r="BN14" s="42">
        <f t="shared" ca="1" si="9"/>
        <v>-0.15781166879708558</v>
      </c>
      <c r="BO14" s="6" t="str">
        <f t="shared" ca="1" si="28"/>
        <v>amtvs</v>
      </c>
      <c r="BP14" s="42">
        <f t="shared" ca="1" si="29"/>
        <v>-0.10080262945257683</v>
      </c>
      <c r="BQ14" s="207">
        <v>7</v>
      </c>
      <c r="BR14" s="6" t="str">
        <f t="shared" ca="1" si="30"/>
        <v>amore</v>
      </c>
      <c r="BS14" s="6" t="str">
        <f ca="1">VLOOKUP(BR14,Notes!$A$12:$B$206,2,0)</f>
        <v>Mining of metal ores</v>
      </c>
      <c r="BT14" s="42">
        <f t="shared" ca="1" si="10"/>
        <v>-7.1210238424594587</v>
      </c>
      <c r="BU14" s="207">
        <v>7</v>
      </c>
      <c r="BV14" s="6" t="str">
        <f t="shared" ca="1" si="11"/>
        <v>abisc</v>
      </c>
      <c r="BW14" s="6" t="str">
        <f ca="1">VLOOKUP(BV14,Notes!$A$12:$B$206,2,0)</f>
        <v>Basic iron and steel, casting of metals</v>
      </c>
      <c r="BX14" s="42">
        <f t="shared" ca="1" si="12"/>
        <v>-5.4169006376183395</v>
      </c>
    </row>
    <row r="15" spans="1:76" outlineLevel="1" x14ac:dyDescent="0.2">
      <c r="A15" s="23" t="s">
        <v>9</v>
      </c>
      <c r="B15" s="23" t="str">
        <f>VLOOKUP(A15,Notes!$A$12:$B$206,2,0)</f>
        <v>Food</v>
      </c>
      <c r="C15" s="24">
        <f>SUM('SAM and Preps'!FS15:GG15)</f>
        <v>0</v>
      </c>
      <c r="D15" s="24">
        <f>'SAM and Preps'!GH15</f>
        <v>0</v>
      </c>
      <c r="E15" s="24">
        <f>'SAM and Preps'!GM15</f>
        <v>0</v>
      </c>
      <c r="F15" s="24">
        <f>'SAM and Preps'!GO15</f>
        <v>0</v>
      </c>
      <c r="G15" s="24">
        <v>0</v>
      </c>
      <c r="H15" s="25">
        <f>SUM('SAM and Preps'!J$175:J$179)</f>
        <v>88002.229638785298</v>
      </c>
      <c r="I15" s="24">
        <f>IFERROR(VLOOKUP($A15,Employment!$A$5:$F$66,3,0),0)</f>
        <v>26.478153343014398</v>
      </c>
      <c r="J15" s="24">
        <f>IFERROR(VLOOKUP($A15,Employment!$A$5:$F$66,4,0),0)</f>
        <v>61.81428202420053</v>
      </c>
      <c r="K15" s="24">
        <f>IFERROR(VLOOKUP($A15,Employment!$A$5:$F$66,5,0),0)</f>
        <v>105.37942772089707</v>
      </c>
      <c r="L15" s="24">
        <f>IFERROR(VLOOKUP($A15,Employment!$A$5:$F$66,6,0),0)</f>
        <v>76.610601696247073</v>
      </c>
      <c r="M15" s="24">
        <f t="shared" si="0"/>
        <v>270.28246478435904</v>
      </c>
      <c r="N15" s="25">
        <v>301059.87784730288</v>
      </c>
      <c r="O15" s="26">
        <v>0</v>
      </c>
      <c r="P15" s="27">
        <v>0</v>
      </c>
      <c r="Q15" s="28">
        <f ca="1"/>
        <v>-12243.216288472013</v>
      </c>
      <c r="R15" s="28">
        <v>0</v>
      </c>
      <c r="S15" s="28"/>
      <c r="T15" s="35" t="e">
        <f ca="1"/>
        <v>#DIV/0!</v>
      </c>
      <c r="U15" s="30">
        <f ca="1"/>
        <v>-4.0667047286459583</v>
      </c>
      <c r="V15" s="31">
        <v>0</v>
      </c>
      <c r="W15" s="32">
        <f ca="1"/>
        <v>-4.0667047286459583</v>
      </c>
      <c r="X15" s="28">
        <f ca="1"/>
        <v>-9430.1629430890534</v>
      </c>
      <c r="Y15" s="28">
        <f t="shared" ca="1" si="31"/>
        <v>-2813.0533453829594</v>
      </c>
      <c r="Z15" s="33">
        <f t="shared" ca="1" si="13"/>
        <v>4</v>
      </c>
      <c r="AA15" s="33">
        <f t="shared" ca="1" si="13"/>
        <v>22</v>
      </c>
      <c r="AB15" s="33">
        <f t="shared" ca="1" si="1"/>
        <v>7</v>
      </c>
      <c r="AC15" s="21">
        <v>8</v>
      </c>
      <c r="AD15" s="6" t="str">
        <f t="shared" ca="1" si="14"/>
        <v>aacct</v>
      </c>
      <c r="AE15" s="6">
        <f t="shared" ca="1" si="15"/>
        <v>-5833.9058324097923</v>
      </c>
      <c r="AF15" s="6" t="str">
        <f t="shared" ca="1" si="2"/>
        <v>amtvs</v>
      </c>
      <c r="AG15" s="6">
        <f t="shared" ca="1" si="3"/>
        <v>-6228.7257315312499</v>
      </c>
      <c r="AH15" s="6" t="str">
        <f t="shared" ca="1" si="4"/>
        <v>amtvp</v>
      </c>
      <c r="AI15" s="6">
        <f t="shared" ca="1" si="5"/>
        <v>-12065.927036829655</v>
      </c>
      <c r="AJ15" s="17"/>
      <c r="AK15" s="6">
        <v>88002.229638785313</v>
      </c>
      <c r="AL15" s="6">
        <f ca="1"/>
        <v>-2756.512660480776</v>
      </c>
      <c r="AM15" s="6">
        <f t="shared" ca="1" si="16"/>
        <v>-822.27817355358138</v>
      </c>
      <c r="AN15" s="6">
        <f ca="1"/>
        <v>-3578.7908340343574</v>
      </c>
      <c r="AO15" s="33">
        <f t="shared" ca="1" si="17"/>
        <v>12</v>
      </c>
      <c r="AP15" s="34">
        <f ca="1"/>
        <v>-0.38764379306105795</v>
      </c>
      <c r="AQ15" s="34">
        <f ca="1"/>
        <v>-0.9049695588204163</v>
      </c>
      <c r="AR15" s="34">
        <f ca="1"/>
        <v>-3.9426325565341096</v>
      </c>
      <c r="AS15" s="34">
        <f ca="1"/>
        <v>-2.4301110302238125</v>
      </c>
      <c r="AT15" s="34">
        <f t="shared" ca="1" si="18"/>
        <v>-7.6653569386393965</v>
      </c>
      <c r="AU15" s="33">
        <f t="shared" ca="1" si="19"/>
        <v>12</v>
      </c>
      <c r="AV15" s="21">
        <v>8</v>
      </c>
      <c r="AW15" s="6" t="str">
        <f t="shared" ca="1" si="6"/>
        <v>aobus</v>
      </c>
      <c r="AX15" s="6">
        <f t="shared" ca="1" si="20"/>
        <v>-4708.5505339071524</v>
      </c>
      <c r="AY15" s="6" t="str">
        <f t="shared" ca="1" si="7"/>
        <v>aacct</v>
      </c>
      <c r="AZ15" s="6">
        <f t="shared" ca="1" si="21"/>
        <v>-15.172747939433808</v>
      </c>
      <c r="BA15" s="199"/>
      <c r="BB15" s="36">
        <f t="shared" si="22"/>
        <v>2.476534853777979</v>
      </c>
      <c r="BC15" s="36">
        <f ca="1"/>
        <v>-4.0667047286459583</v>
      </c>
      <c r="BD15" s="33">
        <f t="shared" ca="1" si="23"/>
        <v>41</v>
      </c>
      <c r="BE15" s="205">
        <f ca="1"/>
        <v>-0.10071336000515434</v>
      </c>
      <c r="BF15" s="33">
        <f t="shared" ca="1" si="24"/>
        <v>12</v>
      </c>
      <c r="BG15" s="36">
        <f t="shared" si="25"/>
        <v>1.7843960175900115</v>
      </c>
      <c r="BH15" s="42">
        <f ca="1"/>
        <v>-2.8360541053801218</v>
      </c>
      <c r="BI15" s="33">
        <f t="shared" ca="1" si="26"/>
        <v>35</v>
      </c>
      <c r="BJ15" s="205">
        <f ca="1"/>
        <v>-5.0606436513100921E-2</v>
      </c>
      <c r="BK15" s="33">
        <f t="shared" ca="1" si="27"/>
        <v>12</v>
      </c>
      <c r="BL15" s="206">
        <v>8</v>
      </c>
      <c r="BM15" s="6" t="str">
        <f t="shared" ca="1" si="8"/>
        <v>aobus</v>
      </c>
      <c r="BN15" s="42">
        <f t="shared" ca="1" si="9"/>
        <v>-0.13250675074778626</v>
      </c>
      <c r="BO15" s="6" t="str">
        <f t="shared" ca="1" si="28"/>
        <v>aacct</v>
      </c>
      <c r="BP15" s="42">
        <f t="shared" ca="1" si="29"/>
        <v>-0.10016998705640595</v>
      </c>
      <c r="BQ15" s="207">
        <v>8</v>
      </c>
      <c r="BR15" s="6" t="str">
        <f t="shared" ca="1" si="30"/>
        <v>aobus</v>
      </c>
      <c r="BS15" s="6" t="str">
        <f ca="1">VLOOKUP(BR15,Notes!$A$12:$B$206,2,0)</f>
        <v>Other business activities</v>
      </c>
      <c r="BT15" s="42">
        <f t="shared" ca="1" si="10"/>
        <v>-7.0357638883601679</v>
      </c>
      <c r="BU15" s="207">
        <v>8</v>
      </c>
      <c r="BV15" s="6" t="str">
        <f t="shared" ca="1" si="11"/>
        <v>afabm</v>
      </c>
      <c r="BW15" s="6" t="str">
        <f ca="1">VLOOKUP(BV15,Notes!$A$12:$B$206,2,0)</f>
        <v>Fabricated metal products</v>
      </c>
      <c r="BX15" s="42">
        <f t="shared" ca="1" si="12"/>
        <v>-5.3843547232084568</v>
      </c>
    </row>
    <row r="16" spans="1:76" outlineLevel="1" x14ac:dyDescent="0.2">
      <c r="A16" s="23" t="s">
        <v>10</v>
      </c>
      <c r="B16" s="23" t="str">
        <f>VLOOKUP(A16,Notes!$A$12:$B$206,2,0)</f>
        <v>Beverages and tobacco</v>
      </c>
      <c r="C16" s="24">
        <f>SUM('SAM and Preps'!FS16:GG16)</f>
        <v>0</v>
      </c>
      <c r="D16" s="24">
        <f>'SAM and Preps'!GH16</f>
        <v>0</v>
      </c>
      <c r="E16" s="24">
        <f>'SAM and Preps'!GM16</f>
        <v>0</v>
      </c>
      <c r="F16" s="24">
        <f>'SAM and Preps'!GO16</f>
        <v>0</v>
      </c>
      <c r="G16" s="24">
        <v>0</v>
      </c>
      <c r="H16" s="25">
        <f>SUM('SAM and Preps'!K$175:K$179)</f>
        <v>34682.718447577441</v>
      </c>
      <c r="I16" s="24">
        <f>IFERROR(VLOOKUP($A16,Employment!$A$5:$F$66,3,0),0)</f>
        <v>14.834886542156251</v>
      </c>
      <c r="J16" s="24">
        <f>IFERROR(VLOOKUP($A16,Employment!$A$5:$F$66,4,0),0)</f>
        <v>13.082711802806671</v>
      </c>
      <c r="K16" s="24">
        <f>IFERROR(VLOOKUP($A16,Employment!$A$5:$F$66,5,0),0)</f>
        <v>20.806687471956689</v>
      </c>
      <c r="L16" s="24">
        <f>IFERROR(VLOOKUP($A16,Employment!$A$5:$F$66,6,0),0)</f>
        <v>23.608281138830531</v>
      </c>
      <c r="M16" s="24">
        <f t="shared" si="0"/>
        <v>72.332566955750139</v>
      </c>
      <c r="N16" s="25">
        <v>99920.013961558478</v>
      </c>
      <c r="O16" s="26">
        <v>0</v>
      </c>
      <c r="P16" s="27">
        <v>0</v>
      </c>
      <c r="Q16" s="28">
        <f ca="1"/>
        <v>-6645.8013374059674</v>
      </c>
      <c r="R16" s="28">
        <v>0</v>
      </c>
      <c r="S16" s="28"/>
      <c r="T16" s="35" t="e">
        <f ca="1"/>
        <v>#DIV/0!</v>
      </c>
      <c r="U16" s="30">
        <f ca="1"/>
        <v>-6.6511213058504577</v>
      </c>
      <c r="V16" s="31">
        <v>0</v>
      </c>
      <c r="W16" s="32">
        <f ca="1"/>
        <v>-6.6511213058504577</v>
      </c>
      <c r="X16" s="28">
        <f ca="1"/>
        <v>-4619.5878352405989</v>
      </c>
      <c r="Y16" s="28">
        <f t="shared" ca="1" si="31"/>
        <v>-2026.2135021653685</v>
      </c>
      <c r="Z16" s="33">
        <f t="shared" ca="1" si="13"/>
        <v>11</v>
      </c>
      <c r="AA16" s="33">
        <f t="shared" ca="1" si="13"/>
        <v>29</v>
      </c>
      <c r="AB16" s="33">
        <f t="shared" ca="1" si="1"/>
        <v>17</v>
      </c>
      <c r="AC16" s="21">
        <v>9</v>
      </c>
      <c r="AD16" s="6" t="str">
        <f t="shared" ca="1" si="14"/>
        <v>amach</v>
      </c>
      <c r="AE16" s="6">
        <f t="shared" ca="1" si="15"/>
        <v>-5752.8051654329793</v>
      </c>
      <c r="AF16" s="6" t="str">
        <f t="shared" ca="1" si="2"/>
        <v>abisc</v>
      </c>
      <c r="AG16" s="6">
        <f t="shared" ca="1" si="3"/>
        <v>-6092.0142006780034</v>
      </c>
      <c r="AH16" s="6" t="str">
        <f t="shared" ca="1" si="4"/>
        <v>aobus</v>
      </c>
      <c r="AI16" s="6">
        <f t="shared" ca="1" si="5"/>
        <v>-11922.099710447284</v>
      </c>
      <c r="AJ16" s="17"/>
      <c r="AK16" s="6">
        <v>34682.718447577441</v>
      </c>
      <c r="AL16" s="6">
        <f ca="1"/>
        <v>-1603.4812034268102</v>
      </c>
      <c r="AM16" s="6">
        <f t="shared" ca="1" si="16"/>
        <v>-703.30847268813977</v>
      </c>
      <c r="AN16" s="6">
        <f ca="1"/>
        <v>-2306.78967611495</v>
      </c>
      <c r="AO16" s="33">
        <f t="shared" ca="1" si="17"/>
        <v>16</v>
      </c>
      <c r="AP16" s="34">
        <f ca="1"/>
        <v>-0.11840235594049159</v>
      </c>
      <c r="AQ16" s="34">
        <f ca="1"/>
        <v>-0.10441764385193841</v>
      </c>
      <c r="AR16" s="34">
        <f ca="1"/>
        <v>-0.73345535244918547</v>
      </c>
      <c r="AS16" s="34">
        <f ca="1"/>
        <v>-1.5702154167698323</v>
      </c>
      <c r="AT16" s="34">
        <f t="shared" ca="1" si="18"/>
        <v>-2.5264907690114478</v>
      </c>
      <c r="AU16" s="33">
        <f t="shared" ca="1" si="19"/>
        <v>25</v>
      </c>
      <c r="AV16" s="21">
        <v>9</v>
      </c>
      <c r="AW16" s="6" t="str">
        <f t="shared" ca="1" si="6"/>
        <v>afins</v>
      </c>
      <c r="AX16" s="6">
        <f t="shared" ca="1" si="20"/>
        <v>-4629.5751543560391</v>
      </c>
      <c r="AY16" s="6" t="str">
        <f t="shared" ca="1" si="7"/>
        <v>altrp</v>
      </c>
      <c r="AZ16" s="6">
        <f t="shared" ca="1" si="21"/>
        <v>-12.739864538330544</v>
      </c>
      <c r="BA16" s="199"/>
      <c r="BB16" s="36">
        <f t="shared" si="22"/>
        <v>0.97603164614977345</v>
      </c>
      <c r="BC16" s="36">
        <f ca="1"/>
        <v>-6.6511213058504568</v>
      </c>
      <c r="BD16" s="33">
        <f t="shared" ca="1" si="23"/>
        <v>15</v>
      </c>
      <c r="BE16" s="205">
        <f ca="1"/>
        <v>-6.4917048768910524E-2</v>
      </c>
      <c r="BF16" s="33">
        <f t="shared" ca="1" si="24"/>
        <v>16</v>
      </c>
      <c r="BG16" s="36">
        <f t="shared" si="25"/>
        <v>0.47753724800785724</v>
      </c>
      <c r="BH16" s="42">
        <f ca="1"/>
        <v>-3.4928813884858294</v>
      </c>
      <c r="BI16" s="33">
        <f t="shared" ca="1" si="26"/>
        <v>28</v>
      </c>
      <c r="BJ16" s="205">
        <f ca="1"/>
        <v>-1.6679809658753864E-2</v>
      </c>
      <c r="BK16" s="33">
        <f t="shared" ca="1" si="27"/>
        <v>25</v>
      </c>
      <c r="BL16" s="206">
        <v>9</v>
      </c>
      <c r="BM16" s="6" t="str">
        <f t="shared" ca="1" si="8"/>
        <v>afins</v>
      </c>
      <c r="BN16" s="42">
        <f t="shared" ca="1" si="9"/>
        <v>-0.13028424705837433</v>
      </c>
      <c r="BO16" s="6" t="str">
        <f t="shared" ca="1" si="28"/>
        <v>altrp</v>
      </c>
      <c r="BP16" s="42">
        <f t="shared" ca="1" si="29"/>
        <v>-8.410817018769752E-2</v>
      </c>
      <c r="BQ16" s="207">
        <v>9</v>
      </c>
      <c r="BR16" s="6" t="str">
        <f t="shared" ca="1" si="30"/>
        <v>afins</v>
      </c>
      <c r="BS16" s="6" t="str">
        <f ca="1">VLOOKUP(BR16,Notes!$A$12:$B$206,2,0)</f>
        <v>Financial intermediation</v>
      </c>
      <c r="BT16" s="42">
        <f t="shared" ca="1" si="10"/>
        <v>-6.9671652809731279</v>
      </c>
      <c r="BU16" s="207">
        <v>9</v>
      </c>
      <c r="BV16" s="6" t="str">
        <f t="shared" ca="1" si="11"/>
        <v>aweav</v>
      </c>
      <c r="BW16" s="6" t="str">
        <f ca="1">VLOOKUP(BV16,Notes!$A$12:$B$206,2,0)</f>
        <v>Spinning, weaving and finishing of textiles</v>
      </c>
      <c r="BX16" s="42">
        <f t="shared" ca="1" si="12"/>
        <v>-5.1909307838552561</v>
      </c>
    </row>
    <row r="17" spans="1:76" outlineLevel="1" x14ac:dyDescent="0.2">
      <c r="A17" s="23" t="s">
        <v>11</v>
      </c>
      <c r="B17" s="23" t="str">
        <f>VLOOKUP(A17,Notes!$A$12:$B$206,2,0)</f>
        <v>Spinning, weaving and finishing of textiles</v>
      </c>
      <c r="C17" s="24">
        <f>SUM('SAM and Preps'!FS17:GG17)</f>
        <v>0</v>
      </c>
      <c r="D17" s="24">
        <f>'SAM and Preps'!GH17</f>
        <v>0</v>
      </c>
      <c r="E17" s="24">
        <f>'SAM and Preps'!GM17</f>
        <v>0</v>
      </c>
      <c r="F17" s="24">
        <f>'SAM and Preps'!GO17</f>
        <v>0</v>
      </c>
      <c r="G17" s="24">
        <v>0</v>
      </c>
      <c r="H17" s="25">
        <f>SUM('SAM and Preps'!L$175:L$179)</f>
        <v>5397.3207380130389</v>
      </c>
      <c r="I17" s="24">
        <f>IFERROR(VLOOKUP($A17,Employment!$A$5:$F$66,3,0),0)</f>
        <v>9.420759031242854</v>
      </c>
      <c r="J17" s="24">
        <f>IFERROR(VLOOKUP($A17,Employment!$A$5:$F$66,4,0),0)</f>
        <v>12.153296477162533</v>
      </c>
      <c r="K17" s="24">
        <f>IFERROR(VLOOKUP($A17,Employment!$A$5:$F$66,5,0),0)</f>
        <v>23.845760869698438</v>
      </c>
      <c r="L17" s="24">
        <f>IFERROR(VLOOKUP($A17,Employment!$A$5:$F$66,6,0),0)</f>
        <v>21.13292263088298</v>
      </c>
      <c r="M17" s="24">
        <f t="shared" si="0"/>
        <v>66.552739008986805</v>
      </c>
      <c r="N17" s="25">
        <v>31262.752075848439</v>
      </c>
      <c r="O17" s="26">
        <v>0</v>
      </c>
      <c r="P17" s="27">
        <v>0</v>
      </c>
      <c r="Q17" s="28">
        <f ca="1"/>
        <v>-1878.5973845884414</v>
      </c>
      <c r="R17" s="28">
        <v>0</v>
      </c>
      <c r="S17" s="28"/>
      <c r="T17" s="35" t="e">
        <f ca="1"/>
        <v>#DIV/0!</v>
      </c>
      <c r="U17" s="30">
        <f ca="1"/>
        <v>-6.0090595352279408</v>
      </c>
      <c r="V17" s="31">
        <v>0</v>
      </c>
      <c r="W17" s="32">
        <f ca="1"/>
        <v>-6.0090595352279408</v>
      </c>
      <c r="X17" s="28">
        <f ca="1"/>
        <v>-622.99182114299458</v>
      </c>
      <c r="Y17" s="28">
        <f t="shared" ca="1" si="31"/>
        <v>-1255.6055634454469</v>
      </c>
      <c r="Z17" s="33">
        <f t="shared" ca="1" si="13"/>
        <v>34</v>
      </c>
      <c r="AA17" s="33">
        <f t="shared" ca="1" si="13"/>
        <v>38</v>
      </c>
      <c r="AB17" s="33">
        <f t="shared" ca="1" si="1"/>
        <v>39</v>
      </c>
      <c r="AC17" s="21">
        <v>10</v>
      </c>
      <c r="AD17" s="6" t="str">
        <f t="shared" ca="1" si="14"/>
        <v>abisc</v>
      </c>
      <c r="AE17" s="6">
        <f t="shared" ca="1" si="15"/>
        <v>-5538.2473095612813</v>
      </c>
      <c r="AF17" s="6" t="str">
        <f t="shared" ca="1" si="2"/>
        <v>acnst</v>
      </c>
      <c r="AG17" s="6">
        <f t="shared" ca="1" si="3"/>
        <v>-5450.6332514148926</v>
      </c>
      <c r="AH17" s="6" t="str">
        <f t="shared" ca="1" si="4"/>
        <v>abisc</v>
      </c>
      <c r="AI17" s="6">
        <f t="shared" ca="1" si="5"/>
        <v>-11630.261510239285</v>
      </c>
      <c r="AJ17" s="17"/>
      <c r="AK17" s="6">
        <v>5397.3207380130389</v>
      </c>
      <c r="AL17" s="6">
        <f ca="1"/>
        <v>-107.5556837641697</v>
      </c>
      <c r="AM17" s="6">
        <f t="shared" ca="1" si="16"/>
        <v>-216.77253269023782</v>
      </c>
      <c r="AN17" s="6">
        <f ca="1"/>
        <v>-324.32821645440754</v>
      </c>
      <c r="AO17" s="33">
        <f t="shared" ca="1" si="17"/>
        <v>47</v>
      </c>
      <c r="AP17" s="34">
        <f ca="1"/>
        <v>-0.32833743093749268</v>
      </c>
      <c r="AQ17" s="34">
        <f ca="1"/>
        <v>-0.42357331606716475</v>
      </c>
      <c r="AR17" s="34">
        <f ca="1"/>
        <v>-1.4329059672882671</v>
      </c>
      <c r="AS17" s="34">
        <f ca="1"/>
        <v>-1.2698899024234169</v>
      </c>
      <c r="AT17" s="34">
        <f t="shared" ca="1" si="18"/>
        <v>-3.4547066167163414</v>
      </c>
      <c r="AU17" s="33">
        <f t="shared" ca="1" si="19"/>
        <v>20</v>
      </c>
      <c r="AV17" s="21">
        <v>10</v>
      </c>
      <c r="AW17" s="6" t="str">
        <f t="shared" ca="1" si="6"/>
        <v>amtvs</v>
      </c>
      <c r="AX17" s="6">
        <f t="shared" ca="1" si="20"/>
        <v>-3770.572469698976</v>
      </c>
      <c r="AY17" s="6" t="str">
        <f t="shared" ca="1" si="7"/>
        <v>aoact</v>
      </c>
      <c r="AZ17" s="6">
        <f t="shared" ca="1" si="21"/>
        <v>-10.47034665184454</v>
      </c>
      <c r="BA17" s="199"/>
      <c r="BB17" s="36">
        <f t="shared" si="22"/>
        <v>0.15188993482975202</v>
      </c>
      <c r="BC17" s="36">
        <f ca="1"/>
        <v>-6.0090595352279399</v>
      </c>
      <c r="BD17" s="33">
        <f t="shared" ca="1" si="23"/>
        <v>22</v>
      </c>
      <c r="BE17" s="205">
        <f ca="1"/>
        <v>-9.1271566119387176E-3</v>
      </c>
      <c r="BF17" s="33">
        <f t="shared" ca="1" si="24"/>
        <v>47</v>
      </c>
      <c r="BG17" s="36">
        <f t="shared" si="25"/>
        <v>0.43937901240500965</v>
      </c>
      <c r="BH17" s="42">
        <f ca="1"/>
        <v>-5.1909307838552561</v>
      </c>
      <c r="BI17" s="33">
        <f t="shared" ca="1" si="26"/>
        <v>9</v>
      </c>
      <c r="BJ17" s="205">
        <f ca="1"/>
        <v>-2.2807860412730849E-2</v>
      </c>
      <c r="BK17" s="33">
        <f t="shared" ca="1" si="27"/>
        <v>20</v>
      </c>
      <c r="BL17" s="206">
        <v>10</v>
      </c>
      <c r="BM17" s="6" t="str">
        <f t="shared" ca="1" si="8"/>
        <v>amtvs</v>
      </c>
      <c r="BN17" s="42">
        <f t="shared" ca="1" si="9"/>
        <v>-0.10611042672707123</v>
      </c>
      <c r="BO17" s="6" t="str">
        <f t="shared" ca="1" si="28"/>
        <v>aoact</v>
      </c>
      <c r="BP17" s="42">
        <f t="shared" ca="1" si="29"/>
        <v>-6.9124887118535303E-2</v>
      </c>
      <c r="BQ17" s="207">
        <v>10</v>
      </c>
      <c r="BR17" s="6" t="str">
        <f t="shared" ca="1" si="30"/>
        <v>amtvs</v>
      </c>
      <c r="BS17" s="6" t="str">
        <f ca="1">VLOOKUP(BR17,Notes!$A$12:$B$206,2,0)</f>
        <v>Sale, maintenance, repair of motor vehicles</v>
      </c>
      <c r="BT17" s="42">
        <f t="shared" ca="1" si="10"/>
        <v>-6.9303077433010021</v>
      </c>
      <c r="BU17" s="207">
        <v>10</v>
      </c>
      <c r="BV17" s="6" t="str">
        <f t="shared" ca="1" si="11"/>
        <v>arent</v>
      </c>
      <c r="BW17" s="6" t="str">
        <f ca="1">VLOOKUP(BV17,Notes!$A$12:$B$206,2,0)</f>
        <v>Renting of machinery and equipment</v>
      </c>
      <c r="BX17" s="42">
        <f t="shared" ca="1" si="12"/>
        <v>-5.1834372663674708</v>
      </c>
    </row>
    <row r="18" spans="1:76" outlineLevel="1" x14ac:dyDescent="0.2">
      <c r="A18" s="23" t="s">
        <v>12</v>
      </c>
      <c r="B18" s="23" t="str">
        <f>VLOOKUP(A18,Notes!$A$12:$B$206,2,0)</f>
        <v>Knitted, crouched fabrics, wearing apparel, fur articles</v>
      </c>
      <c r="C18" s="24">
        <f>SUM('SAM and Preps'!FS18:GG18)</f>
        <v>0</v>
      </c>
      <c r="D18" s="24">
        <f>'SAM and Preps'!GH18</f>
        <v>0</v>
      </c>
      <c r="E18" s="24">
        <f>'SAM and Preps'!GM18</f>
        <v>0</v>
      </c>
      <c r="F18" s="24">
        <f>'SAM and Preps'!GO18</f>
        <v>0</v>
      </c>
      <c r="G18" s="24">
        <v>0</v>
      </c>
      <c r="H18" s="25">
        <f>SUM('SAM and Preps'!M$175:M$179)</f>
        <v>5657.1193846404985</v>
      </c>
      <c r="I18" s="24">
        <f>IFERROR(VLOOKUP($A18,Employment!$A$5:$F$66,3,0),0)</f>
        <v>19.582761169118566</v>
      </c>
      <c r="J18" s="24">
        <f>IFERROR(VLOOKUP($A18,Employment!$A$5:$F$66,4,0),0)</f>
        <v>42.958770871913103</v>
      </c>
      <c r="K18" s="24">
        <f>IFERROR(VLOOKUP($A18,Employment!$A$5:$F$66,5,0),0)</f>
        <v>52.515797632423443</v>
      </c>
      <c r="L18" s="24">
        <f>IFERROR(VLOOKUP($A18,Employment!$A$5:$F$66,6,0),0)</f>
        <v>31.035265532415515</v>
      </c>
      <c r="M18" s="24">
        <f t="shared" si="0"/>
        <v>146.09259520587062</v>
      </c>
      <c r="N18" s="25">
        <v>25396.648791479889</v>
      </c>
      <c r="O18" s="26">
        <v>0</v>
      </c>
      <c r="P18" s="27">
        <v>0</v>
      </c>
      <c r="Q18" s="28">
        <f ca="1"/>
        <v>-1256.5978765773939</v>
      </c>
      <c r="R18" s="28">
        <v>0</v>
      </c>
      <c r="S18" s="28"/>
      <c r="T18" s="35" t="e">
        <f ca="1"/>
        <v>#DIV/0!</v>
      </c>
      <c r="U18" s="30">
        <f ca="1"/>
        <v>-4.947888545826407</v>
      </c>
      <c r="V18" s="31">
        <v>0</v>
      </c>
      <c r="W18" s="32">
        <f ca="1"/>
        <v>-4.947888545826407</v>
      </c>
      <c r="X18" s="28">
        <f ca="1"/>
        <v>-1076.9674218545761</v>
      </c>
      <c r="Y18" s="28">
        <f t="shared" ca="1" si="31"/>
        <v>-179.63045472281783</v>
      </c>
      <c r="Z18" s="33">
        <f t="shared" ca="1" si="13"/>
        <v>29</v>
      </c>
      <c r="AA18" s="33">
        <f t="shared" ca="1" si="13"/>
        <v>53</v>
      </c>
      <c r="AB18" s="33">
        <f t="shared" ca="1" si="1"/>
        <v>47</v>
      </c>
      <c r="AC18" s="21">
        <v>11</v>
      </c>
      <c r="AD18" s="6" t="str">
        <f t="shared" ca="1" si="14"/>
        <v>abevt</v>
      </c>
      <c r="AE18" s="6">
        <f t="shared" ca="1" si="15"/>
        <v>-4619.5878352405989</v>
      </c>
      <c r="AF18" s="6" t="str">
        <f t="shared" ca="1" si="2"/>
        <v>apetr</v>
      </c>
      <c r="AG18" s="6">
        <f t="shared" ca="1" si="3"/>
        <v>-5308.4747421606371</v>
      </c>
      <c r="AH18" s="6" t="str">
        <f t="shared" ca="1" si="4"/>
        <v>amore</v>
      </c>
      <c r="AI18" s="6">
        <f t="shared" ca="1" si="5"/>
        <v>-11293.488016323505</v>
      </c>
      <c r="AJ18" s="17"/>
      <c r="AK18" s="6">
        <v>5657.1193846404985</v>
      </c>
      <c r="AL18" s="6">
        <f ca="1"/>
        <v>-239.89516604426004</v>
      </c>
      <c r="AM18" s="6">
        <f t="shared" ca="1" si="16"/>
        <v>-40.01279601209248</v>
      </c>
      <c r="AN18" s="6">
        <f ca="1"/>
        <v>-279.90796205635252</v>
      </c>
      <c r="AO18" s="33">
        <f t="shared" ca="1" si="17"/>
        <v>49</v>
      </c>
      <c r="AP18" s="34">
        <f ca="1"/>
        <v>-0.37788394676890996</v>
      </c>
      <c r="AQ18" s="34">
        <f ca="1"/>
        <v>-0.82896532032568759</v>
      </c>
      <c r="AR18" s="34">
        <f ca="1"/>
        <v>-0.3637792390125677</v>
      </c>
      <c r="AS18" s="34">
        <f ca="1"/>
        <v>-0.81386288467595502</v>
      </c>
      <c r="AT18" s="34">
        <f t="shared" ca="1" si="18"/>
        <v>-2.3844913907831202</v>
      </c>
      <c r="AU18" s="33">
        <f t="shared" ca="1" si="19"/>
        <v>27</v>
      </c>
      <c r="AV18" s="21">
        <v>11</v>
      </c>
      <c r="AW18" s="6" t="str">
        <f t="shared" ca="1" si="6"/>
        <v>aofin</v>
      </c>
      <c r="AX18" s="6">
        <f t="shared" ca="1" si="20"/>
        <v>-3745.4433332713566</v>
      </c>
      <c r="AY18" s="6" t="str">
        <f t="shared" ca="1" si="7"/>
        <v>afabm</v>
      </c>
      <c r="AZ18" s="6">
        <f t="shared" ca="1" si="21"/>
        <v>-9.152582118835884</v>
      </c>
      <c r="BA18" s="199"/>
      <c r="BB18" s="36">
        <f t="shared" si="22"/>
        <v>0.15920111780748067</v>
      </c>
      <c r="BC18" s="36">
        <f ca="1"/>
        <v>-4.9478885458264061</v>
      </c>
      <c r="BD18" s="33">
        <f t="shared" ca="1" si="23"/>
        <v>30</v>
      </c>
      <c r="BE18" s="205">
        <f ca="1"/>
        <v>-7.8770938728239398E-3</v>
      </c>
      <c r="BF18" s="33">
        <f t="shared" ca="1" si="24"/>
        <v>49</v>
      </c>
      <c r="BG18" s="36">
        <f t="shared" si="25"/>
        <v>0.96449854892632614</v>
      </c>
      <c r="BH18" s="42">
        <f ca="1"/>
        <v>-1.6321781315630302</v>
      </c>
      <c r="BI18" s="33">
        <f t="shared" ca="1" si="26"/>
        <v>54</v>
      </c>
      <c r="BJ18" s="205">
        <f ca="1"/>
        <v>-1.5742334394818248E-2</v>
      </c>
      <c r="BK18" s="33">
        <f t="shared" ca="1" si="27"/>
        <v>27</v>
      </c>
      <c r="BL18" s="206">
        <v>11</v>
      </c>
      <c r="BM18" s="6" t="str">
        <f t="shared" ca="1" si="8"/>
        <v>aofin</v>
      </c>
      <c r="BN18" s="42">
        <f t="shared" ca="1" si="9"/>
        <v>-0.10540324939231752</v>
      </c>
      <c r="BO18" s="6" t="str">
        <f t="shared" ca="1" si="28"/>
        <v>afabm</v>
      </c>
      <c r="BP18" s="42">
        <f t="shared" ca="1" si="29"/>
        <v>-6.0425048648814178E-2</v>
      </c>
      <c r="BQ18" s="207">
        <v>11</v>
      </c>
      <c r="BR18" s="6" t="str">
        <f t="shared" ca="1" si="30"/>
        <v>aofin</v>
      </c>
      <c r="BS18" s="6" t="str">
        <f ca="1">VLOOKUP(BR18,Notes!$A$12:$B$206,2,0)</f>
        <v>Activities to financial intermediation</v>
      </c>
      <c r="BT18" s="42">
        <f t="shared" ca="1" si="10"/>
        <v>-6.8951123685099462</v>
      </c>
      <c r="BU18" s="207">
        <v>11</v>
      </c>
      <c r="BV18" s="6" t="str">
        <f t="shared" ca="1" si="11"/>
        <v>aatrp</v>
      </c>
      <c r="BW18" s="6" t="str">
        <f ca="1">VLOOKUP(BV18,Notes!$A$12:$B$206,2,0)</f>
        <v>Air transport</v>
      </c>
      <c r="BX18" s="42">
        <f t="shared" ca="1" si="12"/>
        <v>-5.0399780170998341</v>
      </c>
    </row>
    <row r="19" spans="1:76" outlineLevel="1" x14ac:dyDescent="0.2">
      <c r="A19" s="23" t="s">
        <v>13</v>
      </c>
      <c r="B19" s="23" t="str">
        <f>VLOOKUP(A19,Notes!$A$12:$B$206,2,0)</f>
        <v>Tanning and dressing of leather</v>
      </c>
      <c r="C19" s="24">
        <f>SUM('SAM and Preps'!FS19:GG19)</f>
        <v>0</v>
      </c>
      <c r="D19" s="24">
        <f>'SAM and Preps'!GH19</f>
        <v>0</v>
      </c>
      <c r="E19" s="24">
        <f>'SAM and Preps'!GM19</f>
        <v>0</v>
      </c>
      <c r="F19" s="24">
        <f>'SAM and Preps'!GO19</f>
        <v>0</v>
      </c>
      <c r="G19" s="24">
        <v>0</v>
      </c>
      <c r="H19" s="25">
        <f>SUM('SAM and Preps'!N$175:N$179)</f>
        <v>1697.5108360016977</v>
      </c>
      <c r="I19" s="24">
        <f>IFERROR(VLOOKUP($A19,Employment!$A$5:$F$66,3,0),0)</f>
        <v>8.6128762643538928E-2</v>
      </c>
      <c r="J19" s="24">
        <f>IFERROR(VLOOKUP($A19,Employment!$A$5:$F$66,4,0),0)</f>
        <v>2.6672225311843678</v>
      </c>
      <c r="K19" s="24">
        <f>IFERROR(VLOOKUP($A19,Employment!$A$5:$F$66,5,0),0)</f>
        <v>8.2652814229533256</v>
      </c>
      <c r="L19" s="24">
        <f>IFERROR(VLOOKUP($A19,Employment!$A$5:$F$66,6,0),0)</f>
        <v>3.018512211668503</v>
      </c>
      <c r="M19" s="24">
        <f t="shared" si="0"/>
        <v>14.037144928449734</v>
      </c>
      <c r="N19" s="25">
        <v>7307.2915083974049</v>
      </c>
      <c r="O19" s="26">
        <v>0</v>
      </c>
      <c r="P19" s="27">
        <v>0</v>
      </c>
      <c r="Q19" s="28">
        <f ca="1"/>
        <v>-749.36765109680834</v>
      </c>
      <c r="R19" s="28">
        <v>0</v>
      </c>
      <c r="S19" s="28"/>
      <c r="T19" s="35" t="e">
        <f ca="1"/>
        <v>#DIV/0!</v>
      </c>
      <c r="U19" s="30">
        <f ca="1"/>
        <v>-10.255067150881402</v>
      </c>
      <c r="V19" s="31">
        <v>0</v>
      </c>
      <c r="W19" s="32">
        <f ca="1"/>
        <v>-10.255067150881402</v>
      </c>
      <c r="X19" s="28">
        <f ca="1"/>
        <v>-564.25805060361699</v>
      </c>
      <c r="Y19" s="28">
        <f t="shared" ca="1" si="31"/>
        <v>-185.10960049319135</v>
      </c>
      <c r="Z19" s="33">
        <f t="shared" ca="1" si="13"/>
        <v>39</v>
      </c>
      <c r="AA19" s="33">
        <f t="shared" ca="1" si="13"/>
        <v>51</v>
      </c>
      <c r="AB19" s="33">
        <f t="shared" ca="1" si="1"/>
        <v>49</v>
      </c>
      <c r="AC19" s="21">
        <v>12</v>
      </c>
      <c r="AD19" s="6" t="str">
        <f t="shared" ca="1" si="14"/>
        <v>aeduc</v>
      </c>
      <c r="AE19" s="6">
        <f t="shared" ca="1" si="15"/>
        <v>-3300.9948154068975</v>
      </c>
      <c r="AF19" s="6" t="str">
        <f t="shared" ca="1" si="2"/>
        <v>areal</v>
      </c>
      <c r="AG19" s="6">
        <f t="shared" ca="1" si="3"/>
        <v>-5136.9666593403081</v>
      </c>
      <c r="AH19" s="6" t="str">
        <f t="shared" ca="1" si="4"/>
        <v>aofin</v>
      </c>
      <c r="AI19" s="6">
        <f t="shared" ca="1" si="5"/>
        <v>-7588.3685370525509</v>
      </c>
      <c r="AJ19" s="17"/>
      <c r="AK19" s="6">
        <v>1697.5108360016977</v>
      </c>
      <c r="AL19" s="6">
        <f ca="1"/>
        <v>-131.07923149091681</v>
      </c>
      <c r="AM19" s="6">
        <f t="shared" ca="1" si="16"/>
        <v>-43.001644634545556</v>
      </c>
      <c r="AN19" s="6">
        <f ca="1"/>
        <v>-174.08087612546237</v>
      </c>
      <c r="AO19" s="33">
        <f t="shared" ca="1" si="17"/>
        <v>52</v>
      </c>
      <c r="AP19" s="34">
        <f ca="1"/>
        <v>-5.122886218284539E-3</v>
      </c>
      <c r="AQ19" s="34">
        <f ca="1"/>
        <v>-0.15864476774910941</v>
      </c>
      <c r="AR19" s="34">
        <f ca="1"/>
        <v>-0.84761016013318946</v>
      </c>
      <c r="AS19" s="34">
        <f ca="1"/>
        <v>-0.30955045426416034</v>
      </c>
      <c r="AT19" s="34">
        <f t="shared" ca="1" si="18"/>
        <v>-1.3209282683647436</v>
      </c>
      <c r="AU19" s="33">
        <f t="shared" ca="1" si="19"/>
        <v>42</v>
      </c>
      <c r="AV19" s="21">
        <v>12</v>
      </c>
      <c r="AW19" s="6" t="str">
        <f t="shared" ca="1" si="6"/>
        <v>afood</v>
      </c>
      <c r="AX19" s="6">
        <f t="shared" ca="1" si="20"/>
        <v>-3578.7908340343574</v>
      </c>
      <c r="AY19" s="6" t="str">
        <f t="shared" ca="1" si="7"/>
        <v>afood</v>
      </c>
      <c r="AZ19" s="6">
        <f t="shared" ca="1" si="21"/>
        <v>-7.6653569386393965</v>
      </c>
      <c r="BA19" s="199"/>
      <c r="BB19" s="36">
        <f t="shared" si="22"/>
        <v>4.7770889070419535E-2</v>
      </c>
      <c r="BC19" s="36">
        <f ca="1"/>
        <v>-10.255067150881402</v>
      </c>
      <c r="BD19" s="33">
        <f t="shared" ca="1" si="23"/>
        <v>1</v>
      </c>
      <c r="BE19" s="205">
        <f ca="1"/>
        <v>-4.8989367527445876E-3</v>
      </c>
      <c r="BF19" s="33">
        <f t="shared" ca="1" si="24"/>
        <v>52</v>
      </c>
      <c r="BG19" s="36">
        <f t="shared" si="25"/>
        <v>9.267277301412645E-2</v>
      </c>
      <c r="BH19" s="42">
        <f ca="1"/>
        <v>-9.410234596121871</v>
      </c>
      <c r="BI19" s="33">
        <f t="shared" ca="1" si="26"/>
        <v>1</v>
      </c>
      <c r="BJ19" s="205">
        <f ca="1"/>
        <v>-8.720725347360821E-3</v>
      </c>
      <c r="BK19" s="33">
        <f t="shared" ca="1" si="27"/>
        <v>42</v>
      </c>
      <c r="BL19" s="206">
        <v>12</v>
      </c>
      <c r="BM19" s="6" t="str">
        <f t="shared" ca="1" si="8"/>
        <v>afood</v>
      </c>
      <c r="BN19" s="42">
        <f t="shared" ca="1" si="9"/>
        <v>-0.10071336000515434</v>
      </c>
      <c r="BO19" s="6" t="str">
        <f t="shared" ca="1" si="28"/>
        <v>afood</v>
      </c>
      <c r="BP19" s="42">
        <f t="shared" ca="1" si="29"/>
        <v>-5.0606436513100921E-2</v>
      </c>
      <c r="BQ19" s="207">
        <v>12</v>
      </c>
      <c r="BR19" s="6" t="str">
        <f t="shared" ca="1" si="30"/>
        <v>afood</v>
      </c>
      <c r="BS19" s="6" t="str">
        <f ca="1">VLOOKUP(BR19,Notes!$A$12:$B$206,2,0)</f>
        <v>Food</v>
      </c>
      <c r="BT19" s="42">
        <f t="shared" ca="1" si="10"/>
        <v>-6.8653404466997818</v>
      </c>
      <c r="BU19" s="207">
        <v>12</v>
      </c>
      <c r="BV19" s="6" t="str">
        <f t="shared" ca="1" si="11"/>
        <v>amtvp</v>
      </c>
      <c r="BW19" s="6" t="str">
        <f ca="1">VLOOKUP(BV19,Notes!$A$12:$B$206,2,0)</f>
        <v>Motor vehicles, trailers, parts</v>
      </c>
      <c r="BX19" s="42">
        <f t="shared" ca="1" si="12"/>
        <v>-4.8310262927350882</v>
      </c>
    </row>
    <row r="20" spans="1:76" outlineLevel="1" x14ac:dyDescent="0.2">
      <c r="A20" s="23" t="s">
        <v>14</v>
      </c>
      <c r="B20" s="23" t="str">
        <f>VLOOKUP(A20,Notes!$A$12:$B$206,2,0)</f>
        <v>Footwear</v>
      </c>
      <c r="C20" s="24">
        <f>SUM('SAM and Preps'!FS20:GG20)</f>
        <v>0</v>
      </c>
      <c r="D20" s="24">
        <f>'SAM and Preps'!GH20</f>
        <v>0</v>
      </c>
      <c r="E20" s="24">
        <f>'SAM and Preps'!GM20</f>
        <v>0</v>
      </c>
      <c r="F20" s="24">
        <f>'SAM and Preps'!GO20</f>
        <v>0</v>
      </c>
      <c r="G20" s="24">
        <v>0</v>
      </c>
      <c r="H20" s="25">
        <f>SUM('SAM and Preps'!O$175:O$179)</f>
        <v>1535.4607687463567</v>
      </c>
      <c r="I20" s="24">
        <f>IFERROR(VLOOKUP($A20,Employment!$A$5:$F$66,3,0),0)</f>
        <v>0.70874474415498123</v>
      </c>
      <c r="J20" s="24">
        <f>IFERROR(VLOOKUP($A20,Employment!$A$5:$F$66,4,0),0)</f>
        <v>3.743011657886401</v>
      </c>
      <c r="K20" s="24">
        <f>IFERROR(VLOOKUP($A20,Employment!$A$5:$F$66,5,0),0)</f>
        <v>4.1553155965717314</v>
      </c>
      <c r="L20" s="24">
        <f>IFERROR(VLOOKUP($A20,Employment!$A$5:$F$66,6,0),0)</f>
        <v>4.7570248244282105</v>
      </c>
      <c r="M20" s="24">
        <f t="shared" si="0"/>
        <v>13.364096823041324</v>
      </c>
      <c r="N20" s="25">
        <v>9538.646751288059</v>
      </c>
      <c r="O20" s="26">
        <v>0</v>
      </c>
      <c r="P20" s="27">
        <v>0</v>
      </c>
      <c r="Q20" s="28">
        <f ca="1"/>
        <v>-657.70041193653515</v>
      </c>
      <c r="R20" s="28">
        <v>0</v>
      </c>
      <c r="S20" s="28"/>
      <c r="T20" s="35" t="e">
        <f ca="1"/>
        <v>#DIV/0!</v>
      </c>
      <c r="U20" s="30">
        <f ca="1"/>
        <v>-6.8951123685099462</v>
      </c>
      <c r="V20" s="31">
        <v>0</v>
      </c>
      <c r="W20" s="32">
        <f ca="1"/>
        <v>-6.8951123685099462</v>
      </c>
      <c r="X20" s="28">
        <f ca="1"/>
        <v>-556.80850041009523</v>
      </c>
      <c r="Y20" s="28">
        <f t="shared" ca="1" si="31"/>
        <v>-100.89191152643991</v>
      </c>
      <c r="Z20" s="33">
        <f t="shared" ca="1" si="13"/>
        <v>40</v>
      </c>
      <c r="AA20" s="33">
        <f t="shared" ca="1" si="13"/>
        <v>57</v>
      </c>
      <c r="AB20" s="33">
        <f t="shared" ca="1" si="1"/>
        <v>51</v>
      </c>
      <c r="AC20" s="21">
        <v>13</v>
      </c>
      <c r="AD20" s="6" t="str">
        <f t="shared" ca="1" si="14"/>
        <v>aatrp</v>
      </c>
      <c r="AE20" s="6">
        <f t="shared" ca="1" si="15"/>
        <v>-3046.1717156863629</v>
      </c>
      <c r="AF20" s="6" t="str">
        <f t="shared" ca="1" si="2"/>
        <v>apost</v>
      </c>
      <c r="AG20" s="6">
        <f t="shared" ca="1" si="3"/>
        <v>-4783.1710457051586</v>
      </c>
      <c r="AH20" s="6" t="str">
        <f t="shared" ca="1" si="4"/>
        <v>afins</v>
      </c>
      <c r="AI20" s="6">
        <f t="shared" ca="1" si="5"/>
        <v>-7214.3198376216169</v>
      </c>
      <c r="AJ20" s="17"/>
      <c r="AK20" s="6">
        <v>1535.4607687463567</v>
      </c>
      <c r="AL20" s="6">
        <f ca="1"/>
        <v>-89.630912054557527</v>
      </c>
      <c r="AM20" s="6">
        <f t="shared" ca="1" si="16"/>
        <v>-16.240833324890417</v>
      </c>
      <c r="AN20" s="6">
        <f ca="1"/>
        <v>-105.87174537944794</v>
      </c>
      <c r="AO20" s="33">
        <f t="shared" ca="1" si="17"/>
        <v>57</v>
      </c>
      <c r="AP20" s="34">
        <f ca="1"/>
        <v>-3.2253372700160231E-2</v>
      </c>
      <c r="AQ20" s="34">
        <f ca="1"/>
        <v>-0.17033600745327832</v>
      </c>
      <c r="AR20" s="34">
        <f ca="1"/>
        <v>-0.28651367964984031</v>
      </c>
      <c r="AS20" s="34">
        <f ca="1"/>
        <v>-0.32800220704223809</v>
      </c>
      <c r="AT20" s="34">
        <f t="shared" ca="1" si="18"/>
        <v>-0.81710526684551699</v>
      </c>
      <c r="AU20" s="33">
        <f t="shared" ca="1" si="19"/>
        <v>51</v>
      </c>
      <c r="AV20" s="21">
        <v>13</v>
      </c>
      <c r="AW20" s="6" t="str">
        <f t="shared" ca="1" si="6"/>
        <v>aelcg</v>
      </c>
      <c r="AX20" s="6">
        <f t="shared" ca="1" si="20"/>
        <v>-2766.44056703244</v>
      </c>
      <c r="AY20" s="6" t="str">
        <f t="shared" ca="1" si="7"/>
        <v>amach</v>
      </c>
      <c r="AZ20" s="6">
        <f t="shared" ca="1" si="21"/>
        <v>-7.1119074595940539</v>
      </c>
      <c r="BA20" s="199"/>
      <c r="BB20" s="36">
        <f t="shared" si="22"/>
        <v>4.3210520074518068E-2</v>
      </c>
      <c r="BC20" s="36">
        <f ca="1"/>
        <v>-6.8951123685099462</v>
      </c>
      <c r="BD20" s="33">
        <f t="shared" ca="1" si="23"/>
        <v>11</v>
      </c>
      <c r="BE20" s="205">
        <f ca="1"/>
        <v>-2.9794139141555687E-3</v>
      </c>
      <c r="BF20" s="33">
        <f t="shared" ca="1" si="24"/>
        <v>57</v>
      </c>
      <c r="BG20" s="36">
        <f t="shared" si="25"/>
        <v>8.8229331372821851E-2</v>
      </c>
      <c r="BH20" s="42">
        <f ca="1"/>
        <v>-6.1141824821018087</v>
      </c>
      <c r="BI20" s="33">
        <f t="shared" ca="1" si="26"/>
        <v>6</v>
      </c>
      <c r="BJ20" s="205">
        <f ca="1"/>
        <v>-5.3945023228726286E-3</v>
      </c>
      <c r="BK20" s="33">
        <f t="shared" ca="1" si="27"/>
        <v>51</v>
      </c>
      <c r="BL20" s="206">
        <v>13</v>
      </c>
      <c r="BM20" s="6" t="str">
        <f t="shared" ca="1" si="8"/>
        <v>aelcg</v>
      </c>
      <c r="BN20" s="42">
        <f t="shared" ca="1" si="9"/>
        <v>-7.7852419345311924E-2</v>
      </c>
      <c r="BO20" s="6" t="str">
        <f t="shared" ca="1" si="28"/>
        <v>amach</v>
      </c>
      <c r="BP20" s="42">
        <f t="shared" ca="1" si="29"/>
        <v>-4.6952581102489302E-2</v>
      </c>
      <c r="BQ20" s="207">
        <v>13</v>
      </c>
      <c r="BR20" s="6" t="str">
        <f t="shared" ca="1" si="30"/>
        <v>aelcg</v>
      </c>
      <c r="BS20" s="6" t="str">
        <f ca="1">VLOOKUP(BR20,Notes!$A$12:$B$206,2,0)</f>
        <v>Electricity, gas, steam and hot water supply</v>
      </c>
      <c r="BT20" s="42">
        <f t="shared" ca="1" si="10"/>
        <v>-6.7854988799874825</v>
      </c>
      <c r="BU20" s="207">
        <v>13</v>
      </c>
      <c r="BV20" s="6" t="str">
        <f t="shared" ca="1" si="11"/>
        <v>arubb</v>
      </c>
      <c r="BW20" s="6" t="str">
        <f ca="1">VLOOKUP(BV20,Notes!$A$12:$B$206,2,0)</f>
        <v>Rubber</v>
      </c>
      <c r="BX20" s="42">
        <f t="shared" ca="1" si="12"/>
        <v>-4.5304374169504991</v>
      </c>
    </row>
    <row r="21" spans="1:76" outlineLevel="1" x14ac:dyDescent="0.2">
      <c r="A21" s="23" t="s">
        <v>15</v>
      </c>
      <c r="B21" s="23" t="str">
        <f>VLOOKUP(A21,Notes!$A$12:$B$206,2,0)</f>
        <v>Sawmilling, planing of wood, cork, straw</v>
      </c>
      <c r="C21" s="24">
        <f>SUM('SAM and Preps'!FS21:GG21)</f>
        <v>0</v>
      </c>
      <c r="D21" s="24">
        <f>'SAM and Preps'!GH21</f>
        <v>0</v>
      </c>
      <c r="E21" s="24">
        <f>'SAM and Preps'!GM21</f>
        <v>0</v>
      </c>
      <c r="F21" s="24">
        <f>'SAM and Preps'!GO21</f>
        <v>0</v>
      </c>
      <c r="G21" s="24">
        <v>0</v>
      </c>
      <c r="H21" s="25">
        <f>SUM('SAM and Preps'!P$175:P$179)</f>
        <v>19056.848420258219</v>
      </c>
      <c r="I21" s="24">
        <f>IFERROR(VLOOKUP($A21,Employment!$A$5:$F$66,3,0),0)</f>
        <v>9.7902584002515596</v>
      </c>
      <c r="J21" s="24">
        <f>IFERROR(VLOOKUP($A21,Employment!$A$5:$F$66,4,0),0)</f>
        <v>17.293773943574291</v>
      </c>
      <c r="K21" s="24">
        <f>IFERROR(VLOOKUP($A21,Employment!$A$5:$F$66,5,0),0)</f>
        <v>20.094117415657077</v>
      </c>
      <c r="L21" s="24">
        <f>IFERROR(VLOOKUP($A21,Employment!$A$5:$F$66,6,0),0)</f>
        <v>13.827101578722605</v>
      </c>
      <c r="M21" s="24">
        <f t="shared" si="0"/>
        <v>61.005251338205532</v>
      </c>
      <c r="N21" s="25">
        <v>49982.645582632635</v>
      </c>
      <c r="O21" s="26">
        <v>0</v>
      </c>
      <c r="P21" s="27">
        <v>0</v>
      </c>
      <c r="Q21" s="28">
        <f ca="1"/>
        <v>-3010.5718809534142</v>
      </c>
      <c r="R21" s="28">
        <v>0</v>
      </c>
      <c r="S21" s="28"/>
      <c r="T21" s="35" t="e">
        <f ca="1"/>
        <v>#DIV/0!</v>
      </c>
      <c r="U21" s="30">
        <f ca="1"/>
        <v>-6.0232343563652648</v>
      </c>
      <c r="V21" s="31">
        <v>0</v>
      </c>
      <c r="W21" s="32">
        <f ca="1"/>
        <v>-6.0232343563652648</v>
      </c>
      <c r="X21" s="28">
        <f ca="1"/>
        <v>-923.20246342685095</v>
      </c>
      <c r="Y21" s="28">
        <f t="shared" ca="1" si="31"/>
        <v>-2087.3694175265632</v>
      </c>
      <c r="Z21" s="33">
        <f t="shared" ca="1" si="13"/>
        <v>30</v>
      </c>
      <c r="AA21" s="33">
        <f t="shared" ca="1" si="13"/>
        <v>28</v>
      </c>
      <c r="AB21" s="33">
        <f t="shared" ca="1" si="1"/>
        <v>37</v>
      </c>
      <c r="AC21" s="21">
        <v>14</v>
      </c>
      <c r="AD21" s="6" t="str">
        <f t="shared" ca="1" si="14"/>
        <v>afabm</v>
      </c>
      <c r="AE21" s="6">
        <f t="shared" ca="1" si="15"/>
        <v>-2507.9753713516866</v>
      </c>
      <c r="AF21" s="6" t="str">
        <f t="shared" ca="1" si="2"/>
        <v>aelcg</v>
      </c>
      <c r="AG21" s="6">
        <f t="shared" ca="1" si="3"/>
        <v>-4346.8324548077408</v>
      </c>
      <c r="AH21" s="6" t="str">
        <f t="shared" ca="1" si="4"/>
        <v>amach</v>
      </c>
      <c r="AI21" s="6">
        <f t="shared" ca="1" si="5"/>
        <v>-7043.6995209041634</v>
      </c>
      <c r="AJ21" s="17"/>
      <c r="AK21" s="6">
        <v>19056.848420258219</v>
      </c>
      <c r="AL21" s="6">
        <f ca="1"/>
        <v>-351.98875933145081</v>
      </c>
      <c r="AM21" s="6">
        <f t="shared" ca="1" si="16"/>
        <v>-795.84988195799338</v>
      </c>
      <c r="AN21" s="6">
        <f ca="1"/>
        <v>-1147.8386412894442</v>
      </c>
      <c r="AO21" s="33">
        <f t="shared" ca="1" si="17"/>
        <v>31</v>
      </c>
      <c r="AP21" s="34">
        <f ca="1"/>
        <v>-8.2556629055724362E-2</v>
      </c>
      <c r="AQ21" s="34">
        <f ca="1"/>
        <v>-0.14583023471541151</v>
      </c>
      <c r="AR21" s="34">
        <f ca="1"/>
        <v>-1.2103157837882332</v>
      </c>
      <c r="AS21" s="34">
        <f ca="1"/>
        <v>-0.83283873277914389</v>
      </c>
      <c r="AT21" s="34">
        <f t="shared" ca="1" si="18"/>
        <v>-2.2715413803385132</v>
      </c>
      <c r="AU21" s="33">
        <f t="shared" ca="1" si="19"/>
        <v>28</v>
      </c>
      <c r="AV21" s="21">
        <v>14</v>
      </c>
      <c r="AW21" s="6" t="str">
        <f t="shared" ca="1" si="6"/>
        <v>aacct</v>
      </c>
      <c r="AX21" s="6">
        <f t="shared" ca="1" si="20"/>
        <v>-2637.4843244805184</v>
      </c>
      <c r="AY21" s="6" t="str">
        <f t="shared" ca="1" si="7"/>
        <v>abisc</v>
      </c>
      <c r="AZ21" s="6">
        <f t="shared" ca="1" si="21"/>
        <v>-6.1576193943606654</v>
      </c>
      <c r="BA21" s="199"/>
      <c r="BB21" s="36">
        <f t="shared" si="22"/>
        <v>0.53629265428444339</v>
      </c>
      <c r="BC21" s="36">
        <f ca="1"/>
        <v>-6.0232343563652648</v>
      </c>
      <c r="BD21" s="33">
        <f t="shared" ca="1" si="23"/>
        <v>20</v>
      </c>
      <c r="BE21" s="205">
        <f ca="1"/>
        <v>-3.2302163403523786E-2</v>
      </c>
      <c r="BF21" s="33">
        <f t="shared" ca="1" si="24"/>
        <v>31</v>
      </c>
      <c r="BG21" s="36">
        <f t="shared" si="25"/>
        <v>0.40275467972671508</v>
      </c>
      <c r="BH21" s="42">
        <f ca="1"/>
        <v>-3.7235177800438359</v>
      </c>
      <c r="BI21" s="33">
        <f t="shared" ca="1" si="26"/>
        <v>23</v>
      </c>
      <c r="BJ21" s="205">
        <f ca="1"/>
        <v>-1.4996642109582842E-2</v>
      </c>
      <c r="BK21" s="33">
        <f t="shared" ca="1" si="27"/>
        <v>28</v>
      </c>
      <c r="BL21" s="206">
        <v>14</v>
      </c>
      <c r="BM21" s="6" t="str">
        <f t="shared" ca="1" si="8"/>
        <v>aacct</v>
      </c>
      <c r="BN21" s="42">
        <f t="shared" ca="1" si="9"/>
        <v>-7.4223367779198815E-2</v>
      </c>
      <c r="BO21" s="6" t="str">
        <f t="shared" ca="1" si="28"/>
        <v>abisc</v>
      </c>
      <c r="BP21" s="42">
        <f t="shared" ca="1" si="29"/>
        <v>-4.0652402418701161E-2</v>
      </c>
      <c r="BQ21" s="207">
        <v>14</v>
      </c>
      <c r="BR21" s="6" t="str">
        <f t="shared" ca="1" si="30"/>
        <v>aacct</v>
      </c>
      <c r="BS21" s="6" t="str">
        <f ca="1">VLOOKUP(BR21,Notes!$A$12:$B$206,2,0)</f>
        <v>Hotels and restaurants</v>
      </c>
      <c r="BT21" s="42">
        <f t="shared" ca="1" si="10"/>
        <v>-6.7350005320940243</v>
      </c>
      <c r="BU21" s="207">
        <v>14</v>
      </c>
      <c r="BV21" s="6" t="str">
        <f t="shared" ca="1" si="11"/>
        <v>aomnf</v>
      </c>
      <c r="BW21" s="6" t="str">
        <f ca="1">VLOOKUP(BV21,Notes!$A$12:$B$206,2,0)</f>
        <v>Manufacturing n.e.c, recycling</v>
      </c>
      <c r="BX21" s="42">
        <f t="shared" ca="1" si="12"/>
        <v>-4.5109805522119073</v>
      </c>
    </row>
    <row r="22" spans="1:76" outlineLevel="1" x14ac:dyDescent="0.2">
      <c r="A22" s="23" t="s">
        <v>16</v>
      </c>
      <c r="B22" s="23" t="str">
        <f>VLOOKUP(A22,Notes!$A$12:$B$206,2,0)</f>
        <v>Paper</v>
      </c>
      <c r="C22" s="24">
        <f>SUM('SAM and Preps'!FS22:GG22)</f>
        <v>0</v>
      </c>
      <c r="D22" s="24">
        <f>'SAM and Preps'!GH22</f>
        <v>0</v>
      </c>
      <c r="E22" s="24">
        <f>'SAM and Preps'!GM22</f>
        <v>0</v>
      </c>
      <c r="F22" s="24">
        <f>'SAM and Preps'!GO22</f>
        <v>0</v>
      </c>
      <c r="G22" s="24">
        <v>0</v>
      </c>
      <c r="H22" s="25">
        <f>SUM('SAM and Preps'!Q$175:Q$179)</f>
        <v>18842.519346137829</v>
      </c>
      <c r="I22" s="24">
        <f>IFERROR(VLOOKUP($A22,Employment!$A$5:$F$66,3,0),0)</f>
        <v>2.0690519977260866</v>
      </c>
      <c r="J22" s="24">
        <f>IFERROR(VLOOKUP($A22,Employment!$A$5:$F$66,4,0),0)</f>
        <v>9.218678731362445</v>
      </c>
      <c r="K22" s="24">
        <f>IFERROR(VLOOKUP($A22,Employment!$A$5:$F$66,5,0),0)</f>
        <v>18.841609500342599</v>
      </c>
      <c r="L22" s="24">
        <f>IFERROR(VLOOKUP($A22,Employment!$A$5:$F$66,6,0),0)</f>
        <v>19.330376180807058</v>
      </c>
      <c r="M22" s="24">
        <f t="shared" si="0"/>
        <v>49.459716410238187</v>
      </c>
      <c r="N22" s="25">
        <v>82209.685681650255</v>
      </c>
      <c r="O22" s="26">
        <v>0</v>
      </c>
      <c r="P22" s="27">
        <v>0</v>
      </c>
      <c r="Q22" s="28">
        <f ca="1"/>
        <v>-3619.8157269531216</v>
      </c>
      <c r="R22" s="28">
        <v>0</v>
      </c>
      <c r="S22" s="28"/>
      <c r="T22" s="35" t="e">
        <f ca="1"/>
        <v>#DIV/0!</v>
      </c>
      <c r="U22" s="30">
        <f ca="1"/>
        <v>-4.4031499414442941</v>
      </c>
      <c r="V22" s="31">
        <v>0</v>
      </c>
      <c r="W22" s="32">
        <f ca="1"/>
        <v>-4.4031499414442941</v>
      </c>
      <c r="X22" s="28">
        <f ca="1"/>
        <v>-818.52813904362472</v>
      </c>
      <c r="Y22" s="28">
        <f t="shared" ca="1" si="31"/>
        <v>-2801.2875879094968</v>
      </c>
      <c r="Z22" s="33">
        <f t="shared" ca="1" si="13"/>
        <v>31</v>
      </c>
      <c r="AA22" s="33">
        <f t="shared" ca="1" si="13"/>
        <v>23</v>
      </c>
      <c r="AB22" s="33">
        <f t="shared" ca="1" si="1"/>
        <v>29</v>
      </c>
      <c r="AC22" s="21">
        <v>15</v>
      </c>
      <c r="AD22" s="6" t="str">
        <f t="shared" ca="1" si="14"/>
        <v>aobus</v>
      </c>
      <c r="AE22" s="6">
        <f t="shared" ca="1" si="15"/>
        <v>-2392.0130562518871</v>
      </c>
      <c r="AF22" s="6" t="str">
        <f t="shared" ca="1" si="2"/>
        <v>aagri</v>
      </c>
      <c r="AG22" s="6">
        <f t="shared" ca="1" si="3"/>
        <v>-4190.1268566096342</v>
      </c>
      <c r="AH22" s="6" t="str">
        <f t="shared" ca="1" si="4"/>
        <v>aacct</v>
      </c>
      <c r="AI22" s="6">
        <f t="shared" ca="1" si="5"/>
        <v>-6929.363085674664</v>
      </c>
      <c r="AJ22" s="17"/>
      <c r="AK22" s="6">
        <v>18842.519346137829</v>
      </c>
      <c r="AL22" s="6">
        <f ca="1"/>
        <v>-187.60724076980918</v>
      </c>
      <c r="AM22" s="6">
        <f t="shared" ca="1" si="16"/>
        <v>-642.05713878628842</v>
      </c>
      <c r="AN22" s="6">
        <f ca="1"/>
        <v>-829.66437955609763</v>
      </c>
      <c r="AO22" s="33">
        <f t="shared" ca="1" si="17"/>
        <v>34</v>
      </c>
      <c r="AP22" s="34">
        <f ca="1"/>
        <v>-1.2754484655685948E-2</v>
      </c>
      <c r="AQ22" s="34">
        <f ca="1"/>
        <v>-5.6827714602669242E-2</v>
      </c>
      <c r="AR22" s="34">
        <f ca="1"/>
        <v>-0.8296243176814978</v>
      </c>
      <c r="AS22" s="34">
        <f ca="1"/>
        <v>-0.85114544748616772</v>
      </c>
      <c r="AT22" s="34">
        <f t="shared" ca="1" si="18"/>
        <v>-1.7503519644260206</v>
      </c>
      <c r="AU22" s="33">
        <f t="shared" ca="1" si="19"/>
        <v>33</v>
      </c>
      <c r="AV22" s="21">
        <v>15</v>
      </c>
      <c r="AW22" s="6" t="str">
        <f t="shared" ca="1" si="6"/>
        <v>acoal</v>
      </c>
      <c r="AX22" s="6">
        <f t="shared" ca="1" si="20"/>
        <v>-2543.6858225745464</v>
      </c>
      <c r="AY22" s="6" t="str">
        <f t="shared" ca="1" si="7"/>
        <v>amtvp</v>
      </c>
      <c r="AZ22" s="6">
        <f t="shared" ca="1" si="21"/>
        <v>-5.5549354940836917</v>
      </c>
      <c r="BA22" s="199"/>
      <c r="BB22" s="36">
        <f t="shared" si="22"/>
        <v>0.53026106367116232</v>
      </c>
      <c r="BC22" s="36">
        <f ca="1"/>
        <v>-4.4031499414442941</v>
      </c>
      <c r="BD22" s="33">
        <f t="shared" ca="1" si="23"/>
        <v>34</v>
      </c>
      <c r="BE22" s="205">
        <f ca="1"/>
        <v>-2.3348189714538673E-2</v>
      </c>
      <c r="BF22" s="33">
        <f t="shared" ca="1" si="24"/>
        <v>34</v>
      </c>
      <c r="BG22" s="36">
        <f t="shared" si="25"/>
        <v>0.3265314346751052</v>
      </c>
      <c r="BH22" s="42">
        <f ca="1"/>
        <v>-3.5389446027306715</v>
      </c>
      <c r="BI22" s="33">
        <f t="shared" ca="1" si="26"/>
        <v>27</v>
      </c>
      <c r="BJ22" s="205">
        <f ca="1"/>
        <v>-1.1555766583653664E-2</v>
      </c>
      <c r="BK22" s="33">
        <f t="shared" ca="1" si="27"/>
        <v>33</v>
      </c>
      <c r="BL22" s="206">
        <v>15</v>
      </c>
      <c r="BM22" s="6" t="str">
        <f t="shared" ca="1" si="8"/>
        <v>acoal</v>
      </c>
      <c r="BN22" s="42">
        <f t="shared" ca="1" si="9"/>
        <v>-7.1583715804972914E-2</v>
      </c>
      <c r="BO22" s="6" t="str">
        <f t="shared" ca="1" si="28"/>
        <v>amtvp</v>
      </c>
      <c r="BP22" s="42">
        <f t="shared" ca="1" si="29"/>
        <v>-3.6673502964835888E-2</v>
      </c>
      <c r="BQ22" s="207">
        <v>15</v>
      </c>
      <c r="BR22" s="6" t="str">
        <f t="shared" ca="1" si="30"/>
        <v>acoal</v>
      </c>
      <c r="BS22" s="6" t="str">
        <f ca="1">VLOOKUP(BR22,Notes!$A$12:$B$206,2,0)</f>
        <v>Mining of coal and lignite</v>
      </c>
      <c r="BT22" s="42">
        <f t="shared" ca="1" si="10"/>
        <v>-6.6511213058504568</v>
      </c>
      <c r="BU22" s="207">
        <v>15</v>
      </c>
      <c r="BV22" s="6" t="str">
        <f t="shared" ca="1" si="11"/>
        <v>anmmi</v>
      </c>
      <c r="BW22" s="6" t="str">
        <f ca="1">VLOOKUP(BV22,Notes!$A$12:$B$206,2,0)</f>
        <v>Non-metallic minerals</v>
      </c>
      <c r="BX22" s="42">
        <f t="shared" ca="1" si="12"/>
        <v>-4.459932305562047</v>
      </c>
    </row>
    <row r="23" spans="1:76" outlineLevel="1" x14ac:dyDescent="0.2">
      <c r="A23" s="23" t="s">
        <v>17</v>
      </c>
      <c r="B23" s="23" t="str">
        <f>VLOOKUP(A23,Notes!$A$12:$B$206,2,0)</f>
        <v>Publishing, printing, recorded media</v>
      </c>
      <c r="C23" s="24">
        <f>SUM('SAM and Preps'!FS23:GG23)</f>
        <v>0</v>
      </c>
      <c r="D23" s="24">
        <f>'SAM and Preps'!GH23</f>
        <v>0</v>
      </c>
      <c r="E23" s="24">
        <f>'SAM and Preps'!GM23</f>
        <v>0</v>
      </c>
      <c r="F23" s="24">
        <f>'SAM and Preps'!GO23</f>
        <v>0</v>
      </c>
      <c r="G23" s="24">
        <v>0</v>
      </c>
      <c r="H23" s="25">
        <f>SUM('SAM and Preps'!R$175:R$179)</f>
        <v>13671.117346026102</v>
      </c>
      <c r="I23" s="24">
        <f>IFERROR(VLOOKUP($A23,Employment!$A$5:$F$66,3,0),0)</f>
        <v>4.6686681655439903</v>
      </c>
      <c r="J23" s="24">
        <f>IFERROR(VLOOKUP($A23,Employment!$A$5:$F$66,4,0),0)</f>
        <v>11.123116118436773</v>
      </c>
      <c r="K23" s="24">
        <f>IFERROR(VLOOKUP($A23,Employment!$A$5:$F$66,5,0),0)</f>
        <v>30.027256417060549</v>
      </c>
      <c r="L23" s="24">
        <f>IFERROR(VLOOKUP($A23,Employment!$A$5:$F$66,6,0),0)</f>
        <v>41.622051411650986</v>
      </c>
      <c r="M23" s="24">
        <f t="shared" si="0"/>
        <v>87.441092112692303</v>
      </c>
      <c r="N23" s="25">
        <v>47947.109614052577</v>
      </c>
      <c r="O23" s="26">
        <v>0</v>
      </c>
      <c r="P23" s="27">
        <v>0</v>
      </c>
      <c r="Q23" s="28">
        <f ca="1"/>
        <v>-1651.6514896271881</v>
      </c>
      <c r="R23" s="28">
        <v>0</v>
      </c>
      <c r="S23" s="28"/>
      <c r="T23" s="35" t="e">
        <f ca="1"/>
        <v>#DIV/0!</v>
      </c>
      <c r="U23" s="30">
        <f ca="1"/>
        <v>-3.4447362998980733</v>
      </c>
      <c r="V23" s="31">
        <v>0</v>
      </c>
      <c r="W23" s="32">
        <f ca="1"/>
        <v>-3.4447362998980733</v>
      </c>
      <c r="X23" s="28">
        <f ca="1"/>
        <v>-92.336362154920167</v>
      </c>
      <c r="Y23" s="28">
        <f t="shared" ca="1" si="31"/>
        <v>-1559.3151274722679</v>
      </c>
      <c r="Z23" s="33">
        <f t="shared" ca="1" si="13"/>
        <v>53</v>
      </c>
      <c r="AA23" s="33">
        <f t="shared" ca="1" si="13"/>
        <v>32</v>
      </c>
      <c r="AB23" s="33">
        <f t="shared" ca="1" si="1"/>
        <v>41</v>
      </c>
      <c r="AC23" s="21">
        <v>16</v>
      </c>
      <c r="AD23" s="6" t="str">
        <f t="shared" ca="1" si="14"/>
        <v>aomnf</v>
      </c>
      <c r="AE23" s="6">
        <f t="shared" ca="1" si="15"/>
        <v>-2356.888187615451</v>
      </c>
      <c r="AF23" s="6" t="str">
        <f t="shared" ca="1" si="2"/>
        <v>afabm</v>
      </c>
      <c r="AG23" s="6">
        <f t="shared" ca="1" si="3"/>
        <v>-3836.06606455562</v>
      </c>
      <c r="AH23" s="6" t="str">
        <f t="shared" ca="1" si="4"/>
        <v>amtvs</v>
      </c>
      <c r="AI23" s="6">
        <f t="shared" ca="1" si="5"/>
        <v>-6677.6516746294838</v>
      </c>
      <c r="AJ23" s="17"/>
      <c r="AK23" s="6">
        <v>13671.117346026102</v>
      </c>
      <c r="AL23" s="6">
        <f ca="1"/>
        <v>-26.327786022686627</v>
      </c>
      <c r="AM23" s="6">
        <f t="shared" ca="1" si="16"/>
        <v>-444.60615579753659</v>
      </c>
      <c r="AN23" s="6">
        <f ca="1"/>
        <v>-470.9339418202232</v>
      </c>
      <c r="AO23" s="33">
        <f t="shared" ca="1" si="17"/>
        <v>41</v>
      </c>
      <c r="AP23" s="34">
        <f ca="1"/>
        <v>-4.1814059825272622E-2</v>
      </c>
      <c r="AQ23" s="34">
        <f ca="1"/>
        <v>-9.962212483901732E-2</v>
      </c>
      <c r="AR23" s="34">
        <f ca="1"/>
        <v>-0.68267746909689253</v>
      </c>
      <c r="AS23" s="34">
        <f ca="1"/>
        <v>-1.43376991373938</v>
      </c>
      <c r="AT23" s="34">
        <f t="shared" ca="1" si="18"/>
        <v>-2.2578835675005626</v>
      </c>
      <c r="AU23" s="33">
        <f t="shared" ca="1" si="19"/>
        <v>29</v>
      </c>
      <c r="AV23" s="21">
        <v>16</v>
      </c>
      <c r="AW23" s="6" t="str">
        <f t="shared" ca="1" si="6"/>
        <v>abevt</v>
      </c>
      <c r="AX23" s="6">
        <f t="shared" ca="1" si="20"/>
        <v>-2306.78967611495</v>
      </c>
      <c r="AY23" s="6" t="str">
        <f t="shared" ca="1" si="7"/>
        <v>afins</v>
      </c>
      <c r="AZ23" s="6">
        <f t="shared" ca="1" si="21"/>
        <v>-5.1860891569129492</v>
      </c>
      <c r="BA23" s="199"/>
      <c r="BB23" s="36">
        <f t="shared" si="22"/>
        <v>0.38472887262620575</v>
      </c>
      <c r="BC23" s="36">
        <f ca="1"/>
        <v>-3.4447362998980733</v>
      </c>
      <c r="BD23" s="33">
        <f t="shared" ca="1" si="23"/>
        <v>49</v>
      </c>
      <c r="BE23" s="205">
        <f ca="1"/>
        <v>-1.3252895131543532E-2</v>
      </c>
      <c r="BF23" s="33">
        <f t="shared" ca="1" si="24"/>
        <v>41</v>
      </c>
      <c r="BG23" s="36">
        <f t="shared" si="25"/>
        <v>0.57728323834879713</v>
      </c>
      <c r="BH23" s="42">
        <f ca="1"/>
        <v>-2.5821767694651481</v>
      </c>
      <c r="BI23" s="33">
        <f t="shared" ca="1" si="26"/>
        <v>37</v>
      </c>
      <c r="BJ23" s="205">
        <f ca="1"/>
        <v>-1.4906473674658759E-2</v>
      </c>
      <c r="BK23" s="33">
        <f t="shared" ca="1" si="27"/>
        <v>29</v>
      </c>
      <c r="BL23" s="206">
        <v>16</v>
      </c>
      <c r="BM23" s="6" t="str">
        <f t="shared" ca="1" si="8"/>
        <v>abevt</v>
      </c>
      <c r="BN23" s="42">
        <f t="shared" ca="1" si="9"/>
        <v>-6.4917048768910524E-2</v>
      </c>
      <c r="BO23" s="6" t="str">
        <f t="shared" ca="1" si="28"/>
        <v>afins</v>
      </c>
      <c r="BP23" s="42">
        <f t="shared" ca="1" si="29"/>
        <v>-3.42383914762854E-2</v>
      </c>
      <c r="BQ23" s="207">
        <v>16</v>
      </c>
      <c r="BR23" s="6" t="str">
        <f t="shared" ca="1" si="30"/>
        <v>abevt</v>
      </c>
      <c r="BS23" s="6" t="str">
        <f ca="1">VLOOKUP(BR23,Notes!$A$12:$B$206,2,0)</f>
        <v>Beverages and tobacco</v>
      </c>
      <c r="BT23" s="42">
        <f t="shared" ca="1" si="10"/>
        <v>-6.607827405110096</v>
      </c>
      <c r="BU23" s="207">
        <v>16</v>
      </c>
      <c r="BV23" s="6" t="str">
        <f t="shared" ca="1" si="11"/>
        <v>afurn</v>
      </c>
      <c r="BW23" s="6" t="str">
        <f ca="1">VLOOKUP(BV23,Notes!$A$12:$B$206,2,0)</f>
        <v>Furniture</v>
      </c>
      <c r="BX23" s="42">
        <f t="shared" ca="1" si="12"/>
        <v>-4.3248895840990569</v>
      </c>
    </row>
    <row r="24" spans="1:76" outlineLevel="1" x14ac:dyDescent="0.2">
      <c r="A24" s="23" t="s">
        <v>18</v>
      </c>
      <c r="B24" s="23" t="str">
        <f>VLOOKUP(A24,Notes!$A$12:$B$206,2,0)</f>
        <v>Coke oven, petroleum refineries</v>
      </c>
      <c r="C24" s="24">
        <f>SUM('SAM and Preps'!FS24:GG24)</f>
        <v>0</v>
      </c>
      <c r="D24" s="24">
        <f>'SAM and Preps'!GH24</f>
        <v>0</v>
      </c>
      <c r="E24" s="24">
        <f>'SAM and Preps'!GM24</f>
        <v>0</v>
      </c>
      <c r="F24" s="24">
        <f>'SAM and Preps'!GO24</f>
        <v>0</v>
      </c>
      <c r="G24" s="24">
        <v>0</v>
      </c>
      <c r="H24" s="25">
        <f>SUM('SAM and Preps'!S$175:S$179)</f>
        <v>40729.341659067555</v>
      </c>
      <c r="I24" s="24">
        <f>IFERROR(VLOOKUP($A24,Employment!$A$5:$F$66,3,0),0)</f>
        <v>0.94859269916628308</v>
      </c>
      <c r="J24" s="24">
        <f>IFERROR(VLOOKUP($A24,Employment!$A$5:$F$66,4,0),0)</f>
        <v>3.9417954069642316</v>
      </c>
      <c r="K24" s="24">
        <f>IFERROR(VLOOKUP($A24,Employment!$A$5:$F$66,5,0),0)</f>
        <v>8.5085811763344594</v>
      </c>
      <c r="L24" s="24">
        <f>IFERROR(VLOOKUP($A24,Employment!$A$5:$F$66,6,0),0)</f>
        <v>27.175533454520441</v>
      </c>
      <c r="M24" s="24">
        <f t="shared" si="0"/>
        <v>40.574502736985416</v>
      </c>
      <c r="N24" s="25">
        <v>159956.15418432592</v>
      </c>
      <c r="O24" s="26">
        <v>0</v>
      </c>
      <c r="P24" s="27">
        <v>0</v>
      </c>
      <c r="Q24" s="28">
        <f ca="1"/>
        <v>-6640.9627455772606</v>
      </c>
      <c r="R24" s="28">
        <v>0</v>
      </c>
      <c r="S24" s="28"/>
      <c r="T24" s="35" t="e">
        <f ca="1"/>
        <v>#DIV/0!</v>
      </c>
      <c r="U24" s="30">
        <f ca="1"/>
        <v>-4.1517394435005786</v>
      </c>
      <c r="V24" s="31">
        <v>0</v>
      </c>
      <c r="W24" s="32">
        <f ca="1"/>
        <v>-4.1517394435005786</v>
      </c>
      <c r="X24" s="28">
        <f ca="1"/>
        <v>-1332.4880034166233</v>
      </c>
      <c r="Y24" s="28">
        <f t="shared" ca="1" si="31"/>
        <v>-5308.4747421606371</v>
      </c>
      <c r="Z24" s="33">
        <f t="shared" ca="1" si="13"/>
        <v>23</v>
      </c>
      <c r="AA24" s="33">
        <f t="shared" ca="1" si="13"/>
        <v>11</v>
      </c>
      <c r="AB24" s="33">
        <f t="shared" ca="1" si="1"/>
        <v>18</v>
      </c>
      <c r="AC24" s="21">
        <v>17</v>
      </c>
      <c r="AD24" s="6" t="str">
        <f t="shared" ca="1" si="14"/>
        <v>agold</v>
      </c>
      <c r="AE24" s="6">
        <f t="shared" ca="1" si="15"/>
        <v>-2257.5016039965421</v>
      </c>
      <c r="AF24" s="6" t="str">
        <f t="shared" ca="1" si="2"/>
        <v>abchm</v>
      </c>
      <c r="AG24" s="6">
        <f t="shared" ca="1" si="3"/>
        <v>-3699.2436757837868</v>
      </c>
      <c r="AH24" s="6" t="str">
        <f t="shared" ca="1" si="4"/>
        <v>abevt</v>
      </c>
      <c r="AI24" s="6">
        <f t="shared" ca="1" si="5"/>
        <v>-6645.8013374059674</v>
      </c>
      <c r="AJ24" s="17"/>
      <c r="AK24" s="6">
        <v>40729.341659067555</v>
      </c>
      <c r="AL24" s="6">
        <f ca="1"/>
        <v>-339.28897218436919</v>
      </c>
      <c r="AM24" s="6">
        <f t="shared" ca="1" si="16"/>
        <v>-1351.6871705532515</v>
      </c>
      <c r="AN24" s="6">
        <f ca="1"/>
        <v>-1690.9761427376206</v>
      </c>
      <c r="AO24" s="33">
        <f t="shared" ca="1" si="17"/>
        <v>25</v>
      </c>
      <c r="AP24" s="34">
        <f ca="1"/>
        <v>-2.874966099210095E-2</v>
      </c>
      <c r="AQ24" s="34">
        <f ca="1"/>
        <v>-0.11946674452591055</v>
      </c>
      <c r="AR24" s="34">
        <f ca="1"/>
        <v>-0.32499379111773186</v>
      </c>
      <c r="AS24" s="34">
        <f ca="1"/>
        <v>-0.97030131361519767</v>
      </c>
      <c r="AT24" s="34">
        <f t="shared" ca="1" si="18"/>
        <v>-1.443511510250941</v>
      </c>
      <c r="AU24" s="33">
        <f t="shared" ca="1" si="19"/>
        <v>39</v>
      </c>
      <c r="AV24" s="21">
        <v>17</v>
      </c>
      <c r="AW24" s="6" t="str">
        <f t="shared" ca="1" si="6"/>
        <v>amach</v>
      </c>
      <c r="AX24" s="6">
        <f t="shared" ca="1" si="20"/>
        <v>-2295.5631387401227</v>
      </c>
      <c r="AY24" s="6" t="str">
        <f t="shared" ca="1" si="7"/>
        <v>awtrd</v>
      </c>
      <c r="AZ24" s="6">
        <f t="shared" ca="1" si="21"/>
        <v>-4.9317602058023073</v>
      </c>
      <c r="BA24" s="199"/>
      <c r="BB24" s="36">
        <f t="shared" si="22"/>
        <v>1.1461940749016741</v>
      </c>
      <c r="BC24" s="36">
        <f ca="1"/>
        <v>-4.1517394435005786</v>
      </c>
      <c r="BD24" s="33">
        <f t="shared" ca="1" si="23"/>
        <v>39</v>
      </c>
      <c r="BE24" s="205">
        <f ca="1"/>
        <v>-4.7586991506759366E-2</v>
      </c>
      <c r="BF24" s="33">
        <f t="shared" ca="1" si="24"/>
        <v>25</v>
      </c>
      <c r="BG24" s="36">
        <f t="shared" si="25"/>
        <v>0.2678715437841514</v>
      </c>
      <c r="BH24" s="42">
        <f ca="1"/>
        <v>-3.5576813340342381</v>
      </c>
      <c r="BI24" s="33">
        <f t="shared" ca="1" si="26"/>
        <v>26</v>
      </c>
      <c r="BJ24" s="205">
        <f ca="1"/>
        <v>-9.530015912398106E-3</v>
      </c>
      <c r="BK24" s="33">
        <f t="shared" ca="1" si="27"/>
        <v>39</v>
      </c>
      <c r="BL24" s="206">
        <v>17</v>
      </c>
      <c r="BM24" s="6" t="str">
        <f t="shared" ca="1" si="8"/>
        <v>amach</v>
      </c>
      <c r="BN24" s="42">
        <f t="shared" ca="1" si="9"/>
        <v>-6.4601114602127238E-2</v>
      </c>
      <c r="BO24" s="6" t="str">
        <f t="shared" ca="1" si="28"/>
        <v>awtrd</v>
      </c>
      <c r="BP24" s="42">
        <f t="shared" ca="1" si="29"/>
        <v>-3.2559320035665855E-2</v>
      </c>
      <c r="BQ24" s="207">
        <v>17</v>
      </c>
      <c r="BR24" s="6" t="str">
        <f t="shared" ca="1" si="30"/>
        <v>amach</v>
      </c>
      <c r="BS24" s="6" t="str">
        <f ca="1">VLOOKUP(BR24,Notes!$A$12:$B$206,2,0)</f>
        <v>Machinery and equipment</v>
      </c>
      <c r="BT24" s="42">
        <f t="shared" ca="1" si="10"/>
        <v>-6.4346139705096723</v>
      </c>
      <c r="BU24" s="207">
        <v>17</v>
      </c>
      <c r="BV24" s="6" t="str">
        <f t="shared" ca="1" si="11"/>
        <v>aacct</v>
      </c>
      <c r="BW24" s="6" t="str">
        <f ca="1">VLOOKUP(BV24,Notes!$A$12:$B$206,2,0)</f>
        <v>Hotels and restaurants</v>
      </c>
      <c r="BX24" s="42">
        <f t="shared" ca="1" si="12"/>
        <v>-4.2117642312660157</v>
      </c>
    </row>
    <row r="25" spans="1:76" outlineLevel="1" x14ac:dyDescent="0.2">
      <c r="A25" s="23" t="s">
        <v>19</v>
      </c>
      <c r="B25" s="23" t="str">
        <f>VLOOKUP(A25,Notes!$A$12:$B$206,2,0)</f>
        <v>Nuclear fuel, basic chemicals</v>
      </c>
      <c r="C25" s="24">
        <f>SUM('SAM and Preps'!FS25:GG25)</f>
        <v>0</v>
      </c>
      <c r="D25" s="24">
        <f>'SAM and Preps'!GH25</f>
        <v>0</v>
      </c>
      <c r="E25" s="24">
        <f>'SAM and Preps'!GM25</f>
        <v>0</v>
      </c>
      <c r="F25" s="24">
        <f>'SAM and Preps'!GO25</f>
        <v>0</v>
      </c>
      <c r="G25" s="24">
        <v>0</v>
      </c>
      <c r="H25" s="25">
        <f>SUM('SAM and Preps'!T$175:T$179)</f>
        <v>21963.228322968826</v>
      </c>
      <c r="I25" s="24">
        <f>IFERROR(VLOOKUP($A25,Employment!$A$5:$F$66,3,0),0)</f>
        <v>0.4376100398597994</v>
      </c>
      <c r="J25" s="24">
        <f>IFERROR(VLOOKUP($A25,Employment!$A$5:$F$66,4,0),0)</f>
        <v>3.8190858813001562</v>
      </c>
      <c r="K25" s="24">
        <f>IFERROR(VLOOKUP($A25,Employment!$A$5:$F$66,5,0),0)</f>
        <v>7.6359362178289389</v>
      </c>
      <c r="L25" s="24">
        <f>IFERROR(VLOOKUP($A25,Employment!$A$5:$F$66,6,0),0)</f>
        <v>6.1670916451914435</v>
      </c>
      <c r="M25" s="24">
        <f t="shared" si="0"/>
        <v>18.059723784180338</v>
      </c>
      <c r="N25" s="25">
        <v>115414.23199092479</v>
      </c>
      <c r="O25" s="26">
        <v>0</v>
      </c>
      <c r="P25" s="27">
        <v>0</v>
      </c>
      <c r="Q25" s="28">
        <f ca="1"/>
        <v>-4955.9416535001146</v>
      </c>
      <c r="R25" s="28">
        <v>0</v>
      </c>
      <c r="S25" s="28"/>
      <c r="T25" s="35" t="e">
        <f ca="1"/>
        <v>#DIV/0!</v>
      </c>
      <c r="U25" s="30">
        <f ca="1"/>
        <v>-4.2940472487741443</v>
      </c>
      <c r="V25" s="31">
        <v>0</v>
      </c>
      <c r="W25" s="32">
        <f ca="1"/>
        <v>-4.2940472487741443</v>
      </c>
      <c r="X25" s="28">
        <f ca="1"/>
        <v>-1256.6979777163276</v>
      </c>
      <c r="Y25" s="28">
        <f t="shared" ca="1" si="31"/>
        <v>-3699.2436757837868</v>
      </c>
      <c r="Z25" s="33">
        <f t="shared" ca="1" si="13"/>
        <v>25</v>
      </c>
      <c r="AA25" s="33">
        <f t="shared" ca="1" si="13"/>
        <v>17</v>
      </c>
      <c r="AB25" s="33">
        <f t="shared" ca="1" si="1"/>
        <v>22</v>
      </c>
      <c r="AC25" s="21">
        <v>18</v>
      </c>
      <c r="AD25" s="6" t="str">
        <f t="shared" ca="1" si="14"/>
        <v>acoal</v>
      </c>
      <c r="AE25" s="6">
        <f t="shared" ca="1" si="15"/>
        <v>-2228.284049035834</v>
      </c>
      <c r="AF25" s="6" t="str">
        <f t="shared" ca="1" si="2"/>
        <v>amore</v>
      </c>
      <c r="AG25" s="6">
        <f t="shared" ca="1" si="3"/>
        <v>-3638.5672158977804</v>
      </c>
      <c r="AH25" s="6" t="str">
        <f t="shared" ca="1" si="4"/>
        <v>apetr</v>
      </c>
      <c r="AI25" s="6">
        <f t="shared" ca="1" si="5"/>
        <v>-6640.9627455772606</v>
      </c>
      <c r="AJ25" s="17"/>
      <c r="AK25" s="6">
        <v>21963.228322968826</v>
      </c>
      <c r="AL25" s="6">
        <f ca="1"/>
        <v>-239.14853602948392</v>
      </c>
      <c r="AM25" s="6">
        <f t="shared" ca="1" si="16"/>
        <v>-703.96286551494268</v>
      </c>
      <c r="AN25" s="6">
        <f ca="1"/>
        <v>-943.1114015444266</v>
      </c>
      <c r="AO25" s="33">
        <f t="shared" ca="1" si="17"/>
        <v>32</v>
      </c>
      <c r="AP25" s="34">
        <f ca="1"/>
        <v>-1.3717562770180183E-2</v>
      </c>
      <c r="AQ25" s="34">
        <f ca="1"/>
        <v>-0.11971514711643255</v>
      </c>
      <c r="AR25" s="34">
        <f ca="1"/>
        <v>-0.30165945235344549</v>
      </c>
      <c r="AS25" s="34">
        <f ca="1"/>
        <v>-0.22774333304296204</v>
      </c>
      <c r="AT25" s="34">
        <f t="shared" ca="1" si="18"/>
        <v>-0.66283549528302022</v>
      </c>
      <c r="AU25" s="33">
        <f t="shared" ca="1" si="19"/>
        <v>53</v>
      </c>
      <c r="AV25" s="21">
        <v>18</v>
      </c>
      <c r="AW25" s="6" t="str">
        <f t="shared" ca="1" si="6"/>
        <v>aagri</v>
      </c>
      <c r="AX25" s="6">
        <f t="shared" ca="1" si="20"/>
        <v>-2124.4141681763062</v>
      </c>
      <c r="AY25" s="6" t="str">
        <f t="shared" ca="1" si="7"/>
        <v>acomp</v>
      </c>
      <c r="AZ25" s="6">
        <f t="shared" ca="1" si="21"/>
        <v>-4.3464100401738417</v>
      </c>
      <c r="BA25" s="199"/>
      <c r="BB25" s="36">
        <f t="shared" si="22"/>
        <v>0.61808320842070374</v>
      </c>
      <c r="BC25" s="36">
        <f ca="1"/>
        <v>-4.2940472487741452</v>
      </c>
      <c r="BD25" s="33">
        <f t="shared" ca="1" si="23"/>
        <v>38</v>
      </c>
      <c r="BE25" s="205">
        <f ca="1"/>
        <v>-2.6540785006324195E-2</v>
      </c>
      <c r="BF25" s="33">
        <f t="shared" ca="1" si="24"/>
        <v>32</v>
      </c>
      <c r="BG25" s="36">
        <f t="shared" si="25"/>
        <v>0.1192297074284039</v>
      </c>
      <c r="BH25" s="42">
        <f ca="1"/>
        <v>-3.6702416006142906</v>
      </c>
      <c r="BI25" s="33">
        <f t="shared" ca="1" si="26"/>
        <v>25</v>
      </c>
      <c r="BJ25" s="205">
        <f ca="1"/>
        <v>-4.376018322327987E-3</v>
      </c>
      <c r="BK25" s="33">
        <f t="shared" ca="1" si="27"/>
        <v>53</v>
      </c>
      <c r="BL25" s="206">
        <v>18</v>
      </c>
      <c r="BM25" s="6" t="str">
        <f t="shared" ca="1" si="8"/>
        <v>aagri</v>
      </c>
      <c r="BN25" s="42">
        <f t="shared" ca="1" si="9"/>
        <v>-5.9784686739682409E-2</v>
      </c>
      <c r="BO25" s="6" t="str">
        <f t="shared" ca="1" si="28"/>
        <v>acomp</v>
      </c>
      <c r="BP25" s="42">
        <f t="shared" ca="1" si="29"/>
        <v>-2.8694857332632481E-2</v>
      </c>
      <c r="BQ25" s="207">
        <v>18</v>
      </c>
      <c r="BR25" s="6" t="str">
        <f t="shared" ca="1" si="30"/>
        <v>aagri</v>
      </c>
      <c r="BS25" s="6" t="str">
        <f ca="1">VLOOKUP(BR25,Notes!$A$12:$B$206,2,0)</f>
        <v>Agriculture</v>
      </c>
      <c r="BT25" s="42">
        <f t="shared" ca="1" si="10"/>
        <v>-6.2939070866083346</v>
      </c>
      <c r="BU25" s="207">
        <v>18</v>
      </c>
      <c r="BV25" s="6" t="str">
        <f t="shared" ca="1" si="11"/>
        <v>aemch</v>
      </c>
      <c r="BW25" s="6" t="str">
        <f ca="1">VLOOKUP(BV25,Notes!$A$12:$B$206,2,0)</f>
        <v>Electrical machinery and apparatus</v>
      </c>
      <c r="BX25" s="42">
        <f t="shared" ca="1" si="12"/>
        <v>-4.127470092520741</v>
      </c>
    </row>
    <row r="26" spans="1:76" outlineLevel="1" x14ac:dyDescent="0.2">
      <c r="A26" s="23" t="s">
        <v>20</v>
      </c>
      <c r="B26" s="23" t="str">
        <f>VLOOKUP(A26,Notes!$A$12:$B$206,2,0)</f>
        <v>Other chemical products, man-made fibres</v>
      </c>
      <c r="C26" s="24">
        <f>SUM('SAM and Preps'!FS26:GG26)</f>
        <v>0</v>
      </c>
      <c r="D26" s="24">
        <f>'SAM and Preps'!GH26</f>
        <v>0</v>
      </c>
      <c r="E26" s="24">
        <f>'SAM and Preps'!GM26</f>
        <v>0</v>
      </c>
      <c r="F26" s="24">
        <f>'SAM and Preps'!GO26</f>
        <v>0</v>
      </c>
      <c r="G26" s="24">
        <v>0</v>
      </c>
      <c r="H26" s="25">
        <f>SUM('SAM and Preps'!U$175:U$179)</f>
        <v>27789.485082196501</v>
      </c>
      <c r="I26" s="24">
        <f>IFERROR(VLOOKUP($A26,Employment!$A$5:$F$66,3,0),0)</f>
        <v>3.0847462732137227</v>
      </c>
      <c r="J26" s="24">
        <f>IFERROR(VLOOKUP($A26,Employment!$A$5:$F$66,4,0),0)</f>
        <v>12.83364131077928</v>
      </c>
      <c r="K26" s="24">
        <f>IFERROR(VLOOKUP($A26,Employment!$A$5:$F$66,5,0),0)</f>
        <v>30.248732792336355</v>
      </c>
      <c r="L26" s="24">
        <f>IFERROR(VLOOKUP($A26,Employment!$A$5:$F$66,6,0),0)</f>
        <v>40.740487890705445</v>
      </c>
      <c r="M26" s="24">
        <f t="shared" si="0"/>
        <v>86.907608267034803</v>
      </c>
      <c r="N26" s="25">
        <v>126864.19834843345</v>
      </c>
      <c r="O26" s="26">
        <v>0</v>
      </c>
      <c r="P26" s="27">
        <v>0</v>
      </c>
      <c r="Q26" s="28">
        <f ca="1"/>
        <v>-3016.5359461872395</v>
      </c>
      <c r="R26" s="28">
        <v>0</v>
      </c>
      <c r="S26" s="28"/>
      <c r="T26" s="35" t="e">
        <f ca="1"/>
        <v>#DIV/0!</v>
      </c>
      <c r="U26" s="30">
        <f ca="1"/>
        <v>-2.3777677118191387</v>
      </c>
      <c r="V26" s="31">
        <v>0</v>
      </c>
      <c r="W26" s="32">
        <f ca="1"/>
        <v>-2.3777677118191387</v>
      </c>
      <c r="X26" s="28">
        <f ca="1"/>
        <v>-735.25417833011238</v>
      </c>
      <c r="Y26" s="28">
        <f t="shared" ca="1" si="31"/>
        <v>-2281.2817678571273</v>
      </c>
      <c r="Z26" s="33">
        <f t="shared" ca="1" si="13"/>
        <v>33</v>
      </c>
      <c r="AA26" s="33">
        <f t="shared" ca="1" si="13"/>
        <v>25</v>
      </c>
      <c r="AB26" s="33">
        <f t="shared" ca="1" si="1"/>
        <v>36</v>
      </c>
      <c r="AC26" s="21">
        <v>19</v>
      </c>
      <c r="AD26" s="6" t="str">
        <f t="shared" ca="1" si="14"/>
        <v>aemch</v>
      </c>
      <c r="AE26" s="6">
        <f t="shared" ca="1" si="15"/>
        <v>-2013.213437940783</v>
      </c>
      <c r="AF26" s="6" t="str">
        <f t="shared" ca="1" si="2"/>
        <v>amtvp</v>
      </c>
      <c r="AG26" s="6">
        <f t="shared" ca="1" si="3"/>
        <v>-3223.1214193754349</v>
      </c>
      <c r="AH26" s="6" t="str">
        <f t="shared" ca="1" si="4"/>
        <v>afabm</v>
      </c>
      <c r="AI26" s="6">
        <f t="shared" ca="1" si="5"/>
        <v>-6344.0414359073065</v>
      </c>
      <c r="AJ26" s="17"/>
      <c r="AK26" s="6">
        <v>27789.485082196501</v>
      </c>
      <c r="AL26" s="6">
        <f ca="1"/>
        <v>-161.05674639751197</v>
      </c>
      <c r="AM26" s="6">
        <f t="shared" ca="1" si="16"/>
        <v>-499.71265716775264</v>
      </c>
      <c r="AN26" s="6">
        <f ca="1"/>
        <v>-660.76940356526461</v>
      </c>
      <c r="AO26" s="33">
        <f t="shared" ca="1" si="17"/>
        <v>36</v>
      </c>
      <c r="AP26" s="34">
        <f ca="1"/>
        <v>-2.2004430262806025E-2</v>
      </c>
      <c r="AQ26" s="34">
        <f ca="1"/>
        <v>-9.1546253801517652E-2</v>
      </c>
      <c r="AR26" s="34">
        <f ca="1"/>
        <v>-0.30927517867536725</v>
      </c>
      <c r="AS26" s="34">
        <f ca="1"/>
        <v>-0.73622276669411291</v>
      </c>
      <c r="AT26" s="34">
        <f t="shared" ca="1" si="18"/>
        <v>-1.1590486294338038</v>
      </c>
      <c r="AU26" s="33">
        <f t="shared" ca="1" si="19"/>
        <v>46</v>
      </c>
      <c r="AV26" s="21">
        <v>19</v>
      </c>
      <c r="AW26" s="6" t="str">
        <f t="shared" ca="1" si="6"/>
        <v>aomin</v>
      </c>
      <c r="AX26" s="6">
        <f t="shared" ca="1" si="20"/>
        <v>-1968.0775702497035</v>
      </c>
      <c r="AY26" s="6" t="str">
        <f t="shared" ca="1" si="7"/>
        <v>amore</v>
      </c>
      <c r="AZ26" s="6">
        <f t="shared" ca="1" si="21"/>
        <v>-4.1073649671898522</v>
      </c>
      <c r="BA26" s="199"/>
      <c r="BB26" s="36">
        <f t="shared" si="22"/>
        <v>0.78204414430280533</v>
      </c>
      <c r="BC26" s="36">
        <f ca="1"/>
        <v>-2.3777677118191387</v>
      </c>
      <c r="BD26" s="33">
        <f t="shared" ca="1" si="23"/>
        <v>57</v>
      </c>
      <c r="BE26" s="205">
        <f ca="1"/>
        <v>-1.8595193155404376E-2</v>
      </c>
      <c r="BF26" s="33">
        <f t="shared" ca="1" si="24"/>
        <v>36</v>
      </c>
      <c r="BG26" s="36">
        <f t="shared" si="25"/>
        <v>0.57376119539865855</v>
      </c>
      <c r="BH26" s="42">
        <f ca="1"/>
        <v>-1.3336561119855903</v>
      </c>
      <c r="BI26" s="33">
        <f t="shared" ca="1" si="26"/>
        <v>59</v>
      </c>
      <c r="BJ26" s="205">
        <f ca="1"/>
        <v>-7.6520012506357945E-3</v>
      </c>
      <c r="BK26" s="33">
        <f t="shared" ca="1" si="27"/>
        <v>46</v>
      </c>
      <c r="BL26" s="206">
        <v>19</v>
      </c>
      <c r="BM26" s="6" t="str">
        <f t="shared" ca="1" si="8"/>
        <v>aomin</v>
      </c>
      <c r="BN26" s="42">
        <f t="shared" ca="1" si="9"/>
        <v>-5.5385104646416147E-2</v>
      </c>
      <c r="BO26" s="6" t="str">
        <f t="shared" ca="1" si="28"/>
        <v>amore</v>
      </c>
      <c r="BP26" s="42">
        <f t="shared" ca="1" si="29"/>
        <v>-2.7116689556940993E-2</v>
      </c>
      <c r="BQ26" s="207">
        <v>19</v>
      </c>
      <c r="BR26" s="6" t="str">
        <f t="shared" ca="1" si="30"/>
        <v>aomin</v>
      </c>
      <c r="BS26" s="6" t="str">
        <f ca="1">VLOOKUP(BR26,Notes!$A$12:$B$206,2,0)</f>
        <v>Other mining and quarrying</v>
      </c>
      <c r="BT26" s="42">
        <f t="shared" ca="1" si="10"/>
        <v>-6.2293579913800361</v>
      </c>
      <c r="BU26" s="207">
        <v>19</v>
      </c>
      <c r="BV26" s="6" t="str">
        <f t="shared" ca="1" si="11"/>
        <v>afore</v>
      </c>
      <c r="BW26" s="6" t="str">
        <f ca="1">VLOOKUP(BV26,Notes!$A$12:$B$206,2,0)</f>
        <v>Forestry</v>
      </c>
      <c r="BX26" s="42">
        <f t="shared" ca="1" si="12"/>
        <v>-3.8044581888388733</v>
      </c>
    </row>
    <row r="27" spans="1:76" outlineLevel="1" x14ac:dyDescent="0.2">
      <c r="A27" s="23" t="s">
        <v>21</v>
      </c>
      <c r="B27" s="23" t="str">
        <f>VLOOKUP(A27,Notes!$A$12:$B$206,2,0)</f>
        <v>Rubber</v>
      </c>
      <c r="C27" s="24">
        <f>SUM('SAM and Preps'!FS27:GG27)</f>
        <v>0</v>
      </c>
      <c r="D27" s="24">
        <f>'SAM and Preps'!GH27</f>
        <v>0</v>
      </c>
      <c r="E27" s="24">
        <f>'SAM and Preps'!GM27</f>
        <v>0</v>
      </c>
      <c r="F27" s="24">
        <f>'SAM and Preps'!GO27</f>
        <v>0</v>
      </c>
      <c r="G27" s="24">
        <v>0</v>
      </c>
      <c r="H27" s="25">
        <f>SUM('SAM and Preps'!V$175:V$179)</f>
        <v>6023.609044630939</v>
      </c>
      <c r="I27" s="24">
        <f>IFERROR(VLOOKUP($A27,Employment!$A$5:$F$66,3,0),0)</f>
        <v>1.1914175539906284</v>
      </c>
      <c r="J27" s="24">
        <f>IFERROR(VLOOKUP($A27,Employment!$A$5:$F$66,4,0),0)</f>
        <v>3.1944996199672935</v>
      </c>
      <c r="K27" s="24">
        <f>IFERROR(VLOOKUP($A27,Employment!$A$5:$F$66,5,0),0)</f>
        <v>8.1388143089070368</v>
      </c>
      <c r="L27" s="24">
        <f>IFERROR(VLOOKUP($A27,Employment!$A$5:$F$66,6,0),0)</f>
        <v>7.2627771343544874</v>
      </c>
      <c r="M27" s="24">
        <f t="shared" si="0"/>
        <v>19.787508617219444</v>
      </c>
      <c r="N27" s="25">
        <v>20794.812412394105</v>
      </c>
      <c r="O27" s="26">
        <v>0</v>
      </c>
      <c r="P27" s="27">
        <v>0</v>
      </c>
      <c r="Q27" s="28">
        <f ca="1"/>
        <v>-1295.3833088039596</v>
      </c>
      <c r="R27" s="28">
        <v>0</v>
      </c>
      <c r="S27" s="28"/>
      <c r="T27" s="35" t="e">
        <f ca="1"/>
        <v>#DIV/0!</v>
      </c>
      <c r="U27" s="30">
        <f ca="1"/>
        <v>-6.2293579913800352</v>
      </c>
      <c r="V27" s="31">
        <v>0</v>
      </c>
      <c r="W27" s="32">
        <f ca="1"/>
        <v>-6.2293579913800352</v>
      </c>
      <c r="X27" s="28">
        <f ca="1"/>
        <v>-598.94332742333006</v>
      </c>
      <c r="Y27" s="28">
        <f t="shared" ca="1" si="31"/>
        <v>-696.43998138062955</v>
      </c>
      <c r="Z27" s="33">
        <f t="shared" ca="1" si="13"/>
        <v>36</v>
      </c>
      <c r="AA27" s="33">
        <f t="shared" ca="1" si="13"/>
        <v>46</v>
      </c>
      <c r="AB27" s="33">
        <f t="shared" ca="1" si="1"/>
        <v>45</v>
      </c>
      <c r="AC27" s="21">
        <v>20</v>
      </c>
      <c r="AD27" s="6" t="str">
        <f t="shared" ca="1" si="14"/>
        <v>arecr</v>
      </c>
      <c r="AE27" s="6">
        <f t="shared" ca="1" si="15"/>
        <v>-1593.4394283918789</v>
      </c>
      <c r="AF27" s="6" t="str">
        <f t="shared" ca="1" si="2"/>
        <v>atrps</v>
      </c>
      <c r="AG27" s="6">
        <f t="shared" ca="1" si="3"/>
        <v>-2873.0099830258464</v>
      </c>
      <c r="AH27" s="6" t="str">
        <f t="shared" ca="1" si="4"/>
        <v>aagri</v>
      </c>
      <c r="AI27" s="6">
        <f t="shared" ca="1" si="5"/>
        <v>-5697.8853278575471</v>
      </c>
      <c r="AJ27" s="17"/>
      <c r="AK27" s="6">
        <v>6023.609044630939</v>
      </c>
      <c r="AL27" s="6">
        <f ca="1"/>
        <v>-173.49521470740476</v>
      </c>
      <c r="AM27" s="6">
        <f t="shared" ca="1" si="16"/>
        <v>-201.73695668380324</v>
      </c>
      <c r="AN27" s="6">
        <f ca="1"/>
        <v>-375.232171391208</v>
      </c>
      <c r="AO27" s="33">
        <f t="shared" ca="1" si="17"/>
        <v>45</v>
      </c>
      <c r="AP27" s="34">
        <f ca="1"/>
        <v>-5.4178895165460414E-2</v>
      </c>
      <c r="AQ27" s="34">
        <f ca="1"/>
        <v>-0.14526767667355731</v>
      </c>
      <c r="AR27" s="34">
        <f ca="1"/>
        <v>-0.50699587955548231</v>
      </c>
      <c r="AS27" s="34">
        <f ca="1"/>
        <v>-0.19001824288231392</v>
      </c>
      <c r="AT27" s="34">
        <f t="shared" ca="1" si="18"/>
        <v>-0.89646069427681396</v>
      </c>
      <c r="AU27" s="33">
        <f t="shared" ca="1" si="19"/>
        <v>49</v>
      </c>
      <c r="AV27" s="21">
        <v>20</v>
      </c>
      <c r="AW27" s="6" t="str">
        <f t="shared" ca="1" si="6"/>
        <v>aeduc</v>
      </c>
      <c r="AX27" s="6">
        <f t="shared" ca="1" si="20"/>
        <v>-1924.8674332800656</v>
      </c>
      <c r="AY27" s="6" t="str">
        <f t="shared" ca="1" si="7"/>
        <v>aweav</v>
      </c>
      <c r="AZ27" s="6">
        <f t="shared" ca="1" si="21"/>
        <v>-3.4547066167163414</v>
      </c>
      <c r="BA27" s="199"/>
      <c r="BB27" s="36">
        <f t="shared" si="22"/>
        <v>0.16951477031652515</v>
      </c>
      <c r="BC27" s="36">
        <f ca="1"/>
        <v>-6.2293579913800361</v>
      </c>
      <c r="BD27" s="33">
        <f t="shared" ca="1" si="23"/>
        <v>19</v>
      </c>
      <c r="BE27" s="205">
        <f ca="1"/>
        <v>-1.0559681891281973E-2</v>
      </c>
      <c r="BF27" s="33">
        <f t="shared" ca="1" si="24"/>
        <v>45</v>
      </c>
      <c r="BG27" s="36">
        <f t="shared" si="25"/>
        <v>0.13063648654663923</v>
      </c>
      <c r="BH27" s="42">
        <f ca="1"/>
        <v>-4.5304374169504991</v>
      </c>
      <c r="BI27" s="33">
        <f t="shared" ca="1" si="26"/>
        <v>13</v>
      </c>
      <c r="BJ27" s="205">
        <f ca="1"/>
        <v>-5.9184042666984484E-3</v>
      </c>
      <c r="BK27" s="33">
        <f t="shared" ca="1" si="27"/>
        <v>49</v>
      </c>
      <c r="BL27" s="206">
        <v>20</v>
      </c>
      <c r="BM27" s="6" t="str">
        <f t="shared" ca="1" si="8"/>
        <v>aeduc</v>
      </c>
      <c r="BN27" s="42">
        <f t="shared" ca="1" si="9"/>
        <v>-5.4169096703423472E-2</v>
      </c>
      <c r="BO27" s="6" t="str">
        <f t="shared" ca="1" si="28"/>
        <v>aweav</v>
      </c>
      <c r="BP27" s="42">
        <f t="shared" ca="1" si="29"/>
        <v>-2.2807860412730849E-2</v>
      </c>
      <c r="BQ27" s="207">
        <v>20</v>
      </c>
      <c r="BR27" s="6" t="str">
        <f t="shared" ca="1" si="30"/>
        <v>aeduc</v>
      </c>
      <c r="BS27" s="6" t="str">
        <f ca="1">VLOOKUP(BR27,Notes!$A$12:$B$206,2,0)</f>
        <v>Education</v>
      </c>
      <c r="BT27" s="42">
        <f t="shared" ca="1" si="10"/>
        <v>-6.0232343563652648</v>
      </c>
      <c r="BU27" s="207">
        <v>20</v>
      </c>
      <c r="BV27" s="6" t="str">
        <f t="shared" ca="1" si="11"/>
        <v>aplas</v>
      </c>
      <c r="BW27" s="6" t="str">
        <f ca="1">VLOOKUP(BV27,Notes!$A$12:$B$206,2,0)</f>
        <v>Plastic</v>
      </c>
      <c r="BX27" s="42">
        <f t="shared" ca="1" si="12"/>
        <v>-3.7998761479144894</v>
      </c>
    </row>
    <row r="28" spans="1:76" outlineLevel="1" x14ac:dyDescent="0.2">
      <c r="A28" s="23" t="s">
        <v>22</v>
      </c>
      <c r="B28" s="23" t="str">
        <f>VLOOKUP(A28,Notes!$A$12:$B$206,2,0)</f>
        <v>Plastic</v>
      </c>
      <c r="C28" s="24">
        <f>SUM('SAM and Preps'!FS28:GG28)</f>
        <v>0</v>
      </c>
      <c r="D28" s="24">
        <f>'SAM and Preps'!GH28</f>
        <v>0</v>
      </c>
      <c r="E28" s="24">
        <f>'SAM and Preps'!GM28</f>
        <v>0</v>
      </c>
      <c r="F28" s="24">
        <f>'SAM and Preps'!GO28</f>
        <v>0</v>
      </c>
      <c r="G28" s="24">
        <v>0</v>
      </c>
      <c r="H28" s="25">
        <f>SUM('SAM and Preps'!W$175:W$179)</f>
        <v>12625.804926817915</v>
      </c>
      <c r="I28" s="24">
        <f>IFERROR(VLOOKUP($A28,Employment!$A$5:$F$66,3,0),0)</f>
        <v>1.9646768457023231</v>
      </c>
      <c r="J28" s="24">
        <f>IFERROR(VLOOKUP($A28,Employment!$A$5:$F$66,4,0),0)</f>
        <v>11.056869568482595</v>
      </c>
      <c r="K28" s="24">
        <f>IFERROR(VLOOKUP($A28,Employment!$A$5:$F$66,5,0),0)</f>
        <v>19.993229445920328</v>
      </c>
      <c r="L28" s="24">
        <f>IFERROR(VLOOKUP($A28,Employment!$A$5:$F$66,6,0),0)</f>
        <v>12.335725465056086</v>
      </c>
      <c r="M28" s="24">
        <f t="shared" si="0"/>
        <v>45.350501325161332</v>
      </c>
      <c r="N28" s="25">
        <v>34577.587646091604</v>
      </c>
      <c r="O28" s="26">
        <v>0</v>
      </c>
      <c r="P28" s="27">
        <v>0</v>
      </c>
      <c r="Q28" s="28">
        <f ca="1"/>
        <v>-1718.1758044905098</v>
      </c>
      <c r="R28" s="28">
        <v>0</v>
      </c>
      <c r="S28" s="28"/>
      <c r="T28" s="35" t="e">
        <f ca="1"/>
        <v>#DIV/0!</v>
      </c>
      <c r="U28" s="30">
        <f ca="1"/>
        <v>-4.9690447525616195</v>
      </c>
      <c r="V28" s="31">
        <v>0</v>
      </c>
      <c r="W28" s="32">
        <f ca="1"/>
        <v>-4.9690447525616195</v>
      </c>
      <c r="X28" s="28">
        <f ca="1"/>
        <v>-188.9129291868374</v>
      </c>
      <c r="Y28" s="28">
        <f t="shared" ca="1" si="31"/>
        <v>-1529.2628753036724</v>
      </c>
      <c r="Z28" s="33">
        <f t="shared" ca="1" si="13"/>
        <v>48</v>
      </c>
      <c r="AA28" s="33">
        <f t="shared" ca="1" si="13"/>
        <v>33</v>
      </c>
      <c r="AB28" s="33">
        <f t="shared" ca="1" si="1"/>
        <v>40</v>
      </c>
      <c r="AC28" s="21">
        <v>21</v>
      </c>
      <c r="AD28" s="6" t="str">
        <f t="shared" ca="1" si="14"/>
        <v>aagri</v>
      </c>
      <c r="AE28" s="6">
        <f t="shared" ca="1" si="15"/>
        <v>-1507.7584712479127</v>
      </c>
      <c r="AF28" s="6" t="str">
        <f t="shared" ca="1" si="2"/>
        <v>aomin</v>
      </c>
      <c r="AG28" s="6">
        <f t="shared" ca="1" si="3"/>
        <v>-2819.5928215878985</v>
      </c>
      <c r="AH28" s="6" t="str">
        <f t="shared" ca="1" si="4"/>
        <v>apost</v>
      </c>
      <c r="AI28" s="6">
        <f t="shared" ca="1" si="5"/>
        <v>-5066.8934384410459</v>
      </c>
      <c r="AJ28" s="17"/>
      <c r="AK28" s="6">
        <v>12625.804926817915</v>
      </c>
      <c r="AL28" s="6">
        <f ca="1"/>
        <v>-68.980456834627631</v>
      </c>
      <c r="AM28" s="6">
        <f t="shared" ca="1" si="16"/>
        <v>-558.40144035008439</v>
      </c>
      <c r="AN28" s="6">
        <f ca="1"/>
        <v>-627.38189718471199</v>
      </c>
      <c r="AO28" s="33">
        <f t="shared" ca="1" si="17"/>
        <v>37</v>
      </c>
      <c r="AP28" s="34">
        <f ca="1"/>
        <v>-7.126674034550004E-2</v>
      </c>
      <c r="AQ28" s="34">
        <f ca="1"/>
        <v>-0.40107718187589486</v>
      </c>
      <c r="AR28" s="34">
        <f ca="1"/>
        <v>-0.99347251865010866</v>
      </c>
      <c r="AS28" s="34">
        <f ca="1"/>
        <v>-0.2574464419429463</v>
      </c>
      <c r="AT28" s="34">
        <f t="shared" ca="1" si="18"/>
        <v>-1.7232628828144498</v>
      </c>
      <c r="AU28" s="33">
        <f t="shared" ca="1" si="19"/>
        <v>34</v>
      </c>
      <c r="AV28" s="21">
        <v>21</v>
      </c>
      <c r="AW28" s="6" t="str">
        <f t="shared" ca="1" si="6"/>
        <v>agold</v>
      </c>
      <c r="AX28" s="6">
        <f t="shared" ca="1" si="20"/>
        <v>-1800.7133174273679</v>
      </c>
      <c r="AY28" s="6" t="str">
        <f t="shared" ca="1" si="7"/>
        <v>anmmi</v>
      </c>
      <c r="AZ28" s="6">
        <f t="shared" ca="1" si="21"/>
        <v>-3.3974044033196127</v>
      </c>
      <c r="BA28" s="199"/>
      <c r="BB28" s="36">
        <f t="shared" si="22"/>
        <v>0.35531197432849365</v>
      </c>
      <c r="BC28" s="36">
        <f ca="1"/>
        <v>-4.9690447525616195</v>
      </c>
      <c r="BD28" s="33">
        <f t="shared" ca="1" si="23"/>
        <v>29</v>
      </c>
      <c r="BE28" s="205">
        <f ca="1"/>
        <v>-1.7655611015593101E-2</v>
      </c>
      <c r="BF28" s="33">
        <f t="shared" ca="1" si="24"/>
        <v>37</v>
      </c>
      <c r="BG28" s="36">
        <f t="shared" si="25"/>
        <v>0.29940253070021344</v>
      </c>
      <c r="BH28" s="42">
        <f ca="1"/>
        <v>-3.7998761479144894</v>
      </c>
      <c r="BI28" s="33">
        <f t="shared" ca="1" si="26"/>
        <v>20</v>
      </c>
      <c r="BJ28" s="205">
        <f ca="1"/>
        <v>-1.1376925350329768E-2</v>
      </c>
      <c r="BK28" s="33">
        <f t="shared" ca="1" si="27"/>
        <v>34</v>
      </c>
      <c r="BL28" s="206">
        <v>21</v>
      </c>
      <c r="BM28" s="6" t="str">
        <f t="shared" ca="1" si="8"/>
        <v>agold</v>
      </c>
      <c r="BN28" s="42">
        <f t="shared" ca="1" si="9"/>
        <v>-5.0675185283096426E-2</v>
      </c>
      <c r="BO28" s="6" t="str">
        <f t="shared" ca="1" si="28"/>
        <v>anmmi</v>
      </c>
      <c r="BP28" s="42">
        <f t="shared" ca="1" si="29"/>
        <v>-2.242955306872392E-2</v>
      </c>
      <c r="BQ28" s="207">
        <v>21</v>
      </c>
      <c r="BR28" s="6" t="str">
        <f t="shared" ca="1" si="30"/>
        <v>agold</v>
      </c>
      <c r="BS28" s="6" t="str">
        <f ca="1">VLOOKUP(BR28,Notes!$A$12:$B$206,2,0)</f>
        <v>Mining of gold and uranium ore</v>
      </c>
      <c r="BT28" s="42">
        <f t="shared" ca="1" si="10"/>
        <v>-6.020741446310252</v>
      </c>
      <c r="BU28" s="207">
        <v>21</v>
      </c>
      <c r="BV28" s="6" t="str">
        <f t="shared" ca="1" si="11"/>
        <v>aobus</v>
      </c>
      <c r="BW28" s="6" t="str">
        <f ca="1">VLOOKUP(BV28,Notes!$A$12:$B$206,2,0)</f>
        <v>Other business activities</v>
      </c>
      <c r="BX28" s="42">
        <f t="shared" ca="1" si="12"/>
        <v>-3.78987175676638</v>
      </c>
    </row>
    <row r="29" spans="1:76" outlineLevel="1" x14ac:dyDescent="0.2">
      <c r="A29" s="23" t="s">
        <v>23</v>
      </c>
      <c r="B29" s="23" t="str">
        <f>VLOOKUP(A29,Notes!$A$12:$B$206,2,0)</f>
        <v>Glass</v>
      </c>
      <c r="C29" s="24">
        <f>SUM('SAM and Preps'!FS29:GG29)</f>
        <v>0</v>
      </c>
      <c r="D29" s="24">
        <f>'SAM and Preps'!GH29</f>
        <v>0</v>
      </c>
      <c r="E29" s="24">
        <f>'SAM and Preps'!GM29</f>
        <v>0</v>
      </c>
      <c r="F29" s="24">
        <f>'SAM and Preps'!GO29</f>
        <v>0</v>
      </c>
      <c r="G29" s="24">
        <v>0</v>
      </c>
      <c r="H29" s="25">
        <f>SUM('SAM and Preps'!X$175:X$179)</f>
        <v>3016.7141420282951</v>
      </c>
      <c r="I29" s="24">
        <f>IFERROR(VLOOKUP($A29,Employment!$A$5:$F$66,3,0),0)</f>
        <v>0.5618088263862846</v>
      </c>
      <c r="J29" s="24">
        <f>IFERROR(VLOOKUP($A29,Employment!$A$5:$F$66,4,0),0)</f>
        <v>2.0793560537222961</v>
      </c>
      <c r="K29" s="24">
        <f>IFERROR(VLOOKUP($A29,Employment!$A$5:$F$66,5,0),0)</f>
        <v>9.9075977387436964</v>
      </c>
      <c r="L29" s="24">
        <f>IFERROR(VLOOKUP($A29,Employment!$A$5:$F$66,6,0),0)</f>
        <v>4.3885539437824201</v>
      </c>
      <c r="M29" s="24">
        <f t="shared" si="0"/>
        <v>16.937316562634695</v>
      </c>
      <c r="N29" s="25">
        <v>9774.3333805764305</v>
      </c>
      <c r="O29" s="26">
        <v>0</v>
      </c>
      <c r="P29" s="27">
        <v>0</v>
      </c>
      <c r="Q29" s="28">
        <f ca="1"/>
        <v>-404.45537708089449</v>
      </c>
      <c r="R29" s="28">
        <v>0</v>
      </c>
      <c r="S29" s="28"/>
      <c r="T29" s="35" t="e">
        <f ca="1"/>
        <v>#DIV/0!</v>
      </c>
      <c r="U29" s="30">
        <f ca="1"/>
        <v>-4.1379331084064397</v>
      </c>
      <c r="V29" s="31">
        <v>0</v>
      </c>
      <c r="W29" s="32">
        <f ca="1"/>
        <v>-4.1379331084064397</v>
      </c>
      <c r="X29" s="28">
        <f ca="1"/>
        <v>-84.868797981124018</v>
      </c>
      <c r="Y29" s="28">
        <f t="shared" ca="1" si="31"/>
        <v>-319.58657909977046</v>
      </c>
      <c r="Z29" s="33">
        <f t="shared" ca="1" si="13"/>
        <v>55</v>
      </c>
      <c r="AA29" s="33">
        <f t="shared" ca="1" si="13"/>
        <v>49</v>
      </c>
      <c r="AB29" s="33">
        <f t="shared" ca="1" si="1"/>
        <v>54</v>
      </c>
      <c r="AC29" s="21">
        <v>22</v>
      </c>
      <c r="AD29" s="6" t="str">
        <f t="shared" ca="1" si="14"/>
        <v>ainsp</v>
      </c>
      <c r="AE29" s="6">
        <f t="shared" ca="1" si="15"/>
        <v>-1446.004755596281</v>
      </c>
      <c r="AF29" s="6" t="str">
        <f t="shared" ca="1" si="2"/>
        <v>afood</v>
      </c>
      <c r="AG29" s="6">
        <f t="shared" ca="1" si="3"/>
        <v>-2813.0533453829594</v>
      </c>
      <c r="AH29" s="6" t="str">
        <f t="shared" ca="1" si="4"/>
        <v>abchm</v>
      </c>
      <c r="AI29" s="6">
        <f t="shared" ca="1" si="5"/>
        <v>-4955.9416535001146</v>
      </c>
      <c r="AJ29" s="17"/>
      <c r="AK29" s="6">
        <v>3016.7141420282951</v>
      </c>
      <c r="AL29" s="6">
        <f ca="1"/>
        <v>-26.193592250022114</v>
      </c>
      <c r="AM29" s="6">
        <f t="shared" ca="1" si="16"/>
        <v>-98.636021018945968</v>
      </c>
      <c r="AN29" s="6">
        <f ca="1"/>
        <v>-124.82961326896807</v>
      </c>
      <c r="AO29" s="33">
        <f t="shared" ca="1" si="17"/>
        <v>56</v>
      </c>
      <c r="AP29" s="34">
        <f ca="1"/>
        <v>-2.5572000776286495E-3</v>
      </c>
      <c r="AQ29" s="34">
        <f ca="1"/>
        <v>-9.4646598847491336E-3</v>
      </c>
      <c r="AR29" s="34">
        <f ca="1"/>
        <v>-0.29927792996781827</v>
      </c>
      <c r="AS29" s="34">
        <f ca="1"/>
        <v>-0.18159542662004929</v>
      </c>
      <c r="AT29" s="34">
        <f t="shared" ca="1" si="18"/>
        <v>-0.49289521655024532</v>
      </c>
      <c r="AU29" s="33">
        <f t="shared" ca="1" si="19"/>
        <v>55</v>
      </c>
      <c r="AV29" s="21">
        <v>22</v>
      </c>
      <c r="AW29" s="6" t="str">
        <f t="shared" ca="1" si="6"/>
        <v>afabm</v>
      </c>
      <c r="AX29" s="6">
        <f t="shared" ca="1" si="20"/>
        <v>-1788.203066659453</v>
      </c>
      <c r="AY29" s="6" t="str">
        <f t="shared" ca="1" si="7"/>
        <v>areal</v>
      </c>
      <c r="AZ29" s="6">
        <f t="shared" ca="1" si="21"/>
        <v>-3.3683618162317526</v>
      </c>
      <c r="BA29" s="199"/>
      <c r="BB29" s="36">
        <f t="shared" si="22"/>
        <v>8.4895550343252954E-2</v>
      </c>
      <c r="BC29" s="36">
        <f ca="1"/>
        <v>-4.1379331084064397</v>
      </c>
      <c r="BD29" s="33">
        <f t="shared" ca="1" si="23"/>
        <v>40</v>
      </c>
      <c r="BE29" s="205">
        <f ca="1"/>
        <v>-3.5129210852173211E-3</v>
      </c>
      <c r="BF29" s="33">
        <f t="shared" ca="1" si="24"/>
        <v>56</v>
      </c>
      <c r="BG29" s="36">
        <f t="shared" si="25"/>
        <v>0.11181961155763318</v>
      </c>
      <c r="BH29" s="42">
        <f ca="1"/>
        <v>-2.9101139766001554</v>
      </c>
      <c r="BI29" s="33">
        <f t="shared" ca="1" si="26"/>
        <v>34</v>
      </c>
      <c r="BJ29" s="205">
        <f ca="1"/>
        <v>-3.2540781445186857E-3</v>
      </c>
      <c r="BK29" s="33">
        <f t="shared" ca="1" si="27"/>
        <v>55</v>
      </c>
      <c r="BL29" s="206">
        <v>22</v>
      </c>
      <c r="BM29" s="6" t="str">
        <f t="shared" ca="1" si="8"/>
        <v>afabm</v>
      </c>
      <c r="BN29" s="42">
        <f t="shared" ca="1" si="9"/>
        <v>-5.0323125202534687E-2</v>
      </c>
      <c r="BO29" s="6" t="str">
        <f t="shared" ca="1" si="28"/>
        <v>areal</v>
      </c>
      <c r="BP29" s="42">
        <f t="shared" ca="1" si="29"/>
        <v>-2.2237814855956644E-2</v>
      </c>
      <c r="BQ29" s="207">
        <v>22</v>
      </c>
      <c r="BR29" s="6" t="str">
        <f t="shared" ca="1" si="30"/>
        <v>afabm</v>
      </c>
      <c r="BS29" s="6" t="str">
        <f ca="1">VLOOKUP(BR29,Notes!$A$12:$B$206,2,0)</f>
        <v>Fabricated metal products</v>
      </c>
      <c r="BT29" s="42">
        <f t="shared" ca="1" si="10"/>
        <v>-6.0090595352279399</v>
      </c>
      <c r="BU29" s="207">
        <v>22</v>
      </c>
      <c r="BV29" s="6" t="str">
        <f t="shared" ca="1" si="11"/>
        <v>arsea</v>
      </c>
      <c r="BW29" s="6" t="str">
        <f ca="1">VLOOKUP(BV29,Notes!$A$12:$B$206,2,0)</f>
        <v>Research and experimental development</v>
      </c>
      <c r="BX29" s="42">
        <f t="shared" ca="1" si="12"/>
        <v>-3.7697019216548662</v>
      </c>
    </row>
    <row r="30" spans="1:76" outlineLevel="1" x14ac:dyDescent="0.2">
      <c r="A30" s="23" t="s">
        <v>24</v>
      </c>
      <c r="B30" s="23" t="str">
        <f>VLOOKUP(A30,Notes!$A$12:$B$206,2,0)</f>
        <v>Non-metallic minerals</v>
      </c>
      <c r="C30" s="24">
        <f>SUM('SAM and Preps'!FS30:GG30)</f>
        <v>0</v>
      </c>
      <c r="D30" s="24">
        <f>'SAM and Preps'!GH30</f>
        <v>0</v>
      </c>
      <c r="E30" s="24">
        <f>'SAM and Preps'!GM30</f>
        <v>0</v>
      </c>
      <c r="F30" s="24">
        <f>'SAM and Preps'!GO30</f>
        <v>0</v>
      </c>
      <c r="G30" s="24">
        <v>0</v>
      </c>
      <c r="H30" s="25">
        <f>SUM('SAM and Preps'!Y$175:Y$179)</f>
        <v>12522.307117476332</v>
      </c>
      <c r="I30" s="24">
        <f>IFERROR(VLOOKUP($A30,Employment!$A$5:$F$66,3,0),0)</f>
        <v>16.617240425586466</v>
      </c>
      <c r="J30" s="24">
        <f>IFERROR(VLOOKUP($A30,Employment!$A$5:$F$66,4,0),0)</f>
        <v>22.544277422170826</v>
      </c>
      <c r="K30" s="24">
        <f>IFERROR(VLOOKUP($A30,Employment!$A$5:$F$66,5,0),0)</f>
        <v>19.092560381760585</v>
      </c>
      <c r="L30" s="24">
        <f>IFERROR(VLOOKUP($A30,Employment!$A$5:$F$66,6,0),0)</f>
        <v>17.922064603023763</v>
      </c>
      <c r="M30" s="24">
        <f t="shared" si="0"/>
        <v>76.176142832541643</v>
      </c>
      <c r="N30" s="25">
        <v>46772.852858721621</v>
      </c>
      <c r="O30" s="26">
        <v>0</v>
      </c>
      <c r="P30" s="27">
        <v>0</v>
      </c>
      <c r="Q30" s="28">
        <f ca="1"/>
        <v>-3258.7419652935</v>
      </c>
      <c r="R30" s="28">
        <v>0</v>
      </c>
      <c r="S30" s="28"/>
      <c r="T30" s="35" t="e">
        <f ca="1"/>
        <v>#DIV/0!</v>
      </c>
      <c r="U30" s="30">
        <f ca="1"/>
        <v>-6.9671652809731279</v>
      </c>
      <c r="V30" s="31">
        <v>0</v>
      </c>
      <c r="W30" s="32">
        <f ca="1"/>
        <v>-6.9671652809731279</v>
      </c>
      <c r="X30" s="28">
        <f ca="1"/>
        <v>-514.6853149970932</v>
      </c>
      <c r="Y30" s="28">
        <f t="shared" ca="1" si="31"/>
        <v>-2744.0566502964066</v>
      </c>
      <c r="Z30" s="33">
        <f t="shared" ca="1" si="13"/>
        <v>41</v>
      </c>
      <c r="AA30" s="33">
        <f t="shared" ca="1" si="13"/>
        <v>24</v>
      </c>
      <c r="AB30" s="33">
        <f t="shared" ca="1" si="1"/>
        <v>33</v>
      </c>
      <c r="AC30" s="21">
        <v>23</v>
      </c>
      <c r="AD30" s="6" t="str">
        <f t="shared" ca="1" si="14"/>
        <v>apetr</v>
      </c>
      <c r="AE30" s="6">
        <f t="shared" ca="1" si="15"/>
        <v>-1332.4880034166233</v>
      </c>
      <c r="AF30" s="6" t="str">
        <f t="shared" ca="1" si="2"/>
        <v>apapr</v>
      </c>
      <c r="AG30" s="6">
        <f t="shared" ca="1" si="3"/>
        <v>-2801.2875879094968</v>
      </c>
      <c r="AH30" s="6" t="str">
        <f t="shared" ca="1" si="4"/>
        <v>aelcg</v>
      </c>
      <c r="AI30" s="6">
        <f t="shared" ca="1" si="5"/>
        <v>-4569.3321395747025</v>
      </c>
      <c r="AJ30" s="17"/>
      <c r="AK30" s="6">
        <v>12522.307117476332</v>
      </c>
      <c r="AL30" s="6">
        <f ca="1"/>
        <v>-137.79462207952224</v>
      </c>
      <c r="AM30" s="6">
        <f t="shared" ca="1" si="16"/>
        <v>-734.65521178611561</v>
      </c>
      <c r="AN30" s="6">
        <f ca="1"/>
        <v>-872.44983386563786</v>
      </c>
      <c r="AO30" s="33">
        <f t="shared" ca="1" si="17"/>
        <v>33</v>
      </c>
      <c r="AP30" s="34">
        <f ca="1"/>
        <v>-0.34732518167618742</v>
      </c>
      <c r="AQ30" s="34">
        <f ca="1"/>
        <v>-0.47120912082112487</v>
      </c>
      <c r="AR30" s="34">
        <f ca="1"/>
        <v>-1.3302102381668541</v>
      </c>
      <c r="AS30" s="34">
        <f ca="1"/>
        <v>-1.2486598626554462</v>
      </c>
      <c r="AT30" s="34">
        <f t="shared" ca="1" si="18"/>
        <v>-3.3974044033196127</v>
      </c>
      <c r="AU30" s="33">
        <f t="shared" ca="1" si="19"/>
        <v>21</v>
      </c>
      <c r="AV30" s="21">
        <v>23</v>
      </c>
      <c r="AW30" s="6" t="str">
        <f t="shared" ca="1" si="6"/>
        <v>atrps</v>
      </c>
      <c r="AX30" s="6">
        <f t="shared" ca="1" si="20"/>
        <v>-1775.2878269062028</v>
      </c>
      <c r="AY30" s="6" t="str">
        <f t="shared" ca="1" si="7"/>
        <v>arecr</v>
      </c>
      <c r="AZ30" s="6">
        <f t="shared" ca="1" si="21"/>
        <v>-3.0841288831872151</v>
      </c>
      <c r="BA30" s="199"/>
      <c r="BB30" s="36">
        <f t="shared" si="22"/>
        <v>0.35239936707778907</v>
      </c>
      <c r="BC30" s="36">
        <f ca="1"/>
        <v>-6.9671652809731279</v>
      </c>
      <c r="BD30" s="33">
        <f t="shared" ca="1" si="23"/>
        <v>9</v>
      </c>
      <c r="BE30" s="205">
        <f ca="1"/>
        <v>-2.4552246353412768E-2</v>
      </c>
      <c r="BF30" s="33">
        <f t="shared" ca="1" si="24"/>
        <v>33</v>
      </c>
      <c r="BG30" s="36">
        <f t="shared" si="25"/>
        <v>0.50291241059313163</v>
      </c>
      <c r="BH30" s="42">
        <f ca="1"/>
        <v>-4.459932305562047</v>
      </c>
      <c r="BI30" s="33">
        <f t="shared" ca="1" si="26"/>
        <v>15</v>
      </c>
      <c r="BJ30" s="205">
        <f ca="1"/>
        <v>-2.242955306872392E-2</v>
      </c>
      <c r="BK30" s="33">
        <f t="shared" ca="1" si="27"/>
        <v>21</v>
      </c>
      <c r="BL30" s="206">
        <v>23</v>
      </c>
      <c r="BM30" s="6" t="str">
        <f t="shared" ca="1" si="8"/>
        <v>atrps</v>
      </c>
      <c r="BN30" s="42">
        <f t="shared" ca="1" si="9"/>
        <v>-4.9959668031902653E-2</v>
      </c>
      <c r="BO30" s="6" t="str">
        <f t="shared" ca="1" si="28"/>
        <v>arecr</v>
      </c>
      <c r="BP30" s="42">
        <f t="shared" ca="1" si="29"/>
        <v>-2.0361318301889583E-2</v>
      </c>
      <c r="BQ30" s="207">
        <v>23</v>
      </c>
      <c r="BR30" s="6" t="str">
        <f t="shared" ca="1" si="30"/>
        <v>atrps</v>
      </c>
      <c r="BS30" s="6" t="str">
        <f ca="1">VLOOKUP(BR30,Notes!$A$12:$B$206,2,0)</f>
        <v>Auxiliary transport</v>
      </c>
      <c r="BT30" s="42">
        <f t="shared" ca="1" si="10"/>
        <v>-5.8086513746042279</v>
      </c>
      <c r="BU30" s="207">
        <v>23</v>
      </c>
      <c r="BV30" s="6" t="str">
        <f t="shared" ca="1" si="11"/>
        <v>awood</v>
      </c>
      <c r="BW30" s="6" t="str">
        <f ca="1">VLOOKUP(BV30,Notes!$A$12:$B$206,2,0)</f>
        <v>Sawmilling, planing of wood, cork, straw</v>
      </c>
      <c r="BX30" s="42">
        <f t="shared" ca="1" si="12"/>
        <v>-3.7235177800438359</v>
      </c>
    </row>
    <row r="31" spans="1:76" outlineLevel="1" x14ac:dyDescent="0.2">
      <c r="A31" s="23" t="s">
        <v>25</v>
      </c>
      <c r="B31" s="23" t="str">
        <f>VLOOKUP(A31,Notes!$A$12:$B$206,2,0)</f>
        <v>Basic iron and steel, casting of metals</v>
      </c>
      <c r="C31" s="24">
        <f>SUM('SAM and Preps'!FS31:GG31)</f>
        <v>0</v>
      </c>
      <c r="D31" s="24">
        <f>'SAM and Preps'!GH31</f>
        <v>0</v>
      </c>
      <c r="E31" s="24">
        <f>'SAM and Preps'!GM31</f>
        <v>0</v>
      </c>
      <c r="F31" s="24">
        <f>'SAM and Preps'!GO31</f>
        <v>0</v>
      </c>
      <c r="G31" s="24">
        <v>0</v>
      </c>
      <c r="H31" s="25">
        <f>SUM('SAM and Preps'!Z$175:Z$179)</f>
        <v>18426.285025698515</v>
      </c>
      <c r="I31" s="24">
        <f>IFERROR(VLOOKUP($A31,Employment!$A$5:$F$66,3,0),0)</f>
        <v>8.567010352242459</v>
      </c>
      <c r="J31" s="24">
        <f>IFERROR(VLOOKUP($A31,Employment!$A$5:$F$66,4,0),0)</f>
        <v>39.568169842978577</v>
      </c>
      <c r="K31" s="24">
        <f>IFERROR(VLOOKUP($A31,Employment!$A$5:$F$66,5,0),0)</f>
        <v>36.701891624201387</v>
      </c>
      <c r="L31" s="24">
        <f>IFERROR(VLOOKUP($A31,Employment!$A$5:$F$66,6,0),0)</f>
        <v>28.837145344509153</v>
      </c>
      <c r="M31" s="24">
        <f t="shared" si="0"/>
        <v>113.67421716393157</v>
      </c>
      <c r="N31" s="25">
        <v>165302.04388297003</v>
      </c>
      <c r="O31" s="26">
        <v>0</v>
      </c>
      <c r="P31" s="27">
        <v>0</v>
      </c>
      <c r="Q31" s="28">
        <f ca="1"/>
        <v>-11630.261510239285</v>
      </c>
      <c r="R31" s="28">
        <v>0</v>
      </c>
      <c r="S31" s="28"/>
      <c r="T31" s="35" t="e">
        <f ca="1"/>
        <v>#DIV/0!</v>
      </c>
      <c r="U31" s="30">
        <f ca="1"/>
        <v>-7.0357638883601687</v>
      </c>
      <c r="V31" s="31">
        <v>0</v>
      </c>
      <c r="W31" s="32">
        <f ca="1"/>
        <v>-7.0357638883601687</v>
      </c>
      <c r="X31" s="28">
        <f ca="1"/>
        <v>-5538.2473095612813</v>
      </c>
      <c r="Y31" s="28">
        <f t="shared" ca="1" si="31"/>
        <v>-6092.0142006780034</v>
      </c>
      <c r="Z31" s="33">
        <f t="shared" ca="1" si="13"/>
        <v>10</v>
      </c>
      <c r="AA31" s="33">
        <f t="shared" ca="1" si="13"/>
        <v>9</v>
      </c>
      <c r="AB31" s="33">
        <f t="shared" ca="1" si="1"/>
        <v>10</v>
      </c>
      <c r="AC31" s="21">
        <v>24</v>
      </c>
      <c r="AD31" s="6" t="str">
        <f t="shared" ca="1" si="14"/>
        <v>aotrp</v>
      </c>
      <c r="AE31" s="6">
        <f t="shared" ca="1" si="15"/>
        <v>-1316.6096249934467</v>
      </c>
      <c r="AF31" s="6" t="str">
        <f t="shared" ca="1" si="2"/>
        <v>anmmi</v>
      </c>
      <c r="AG31" s="6">
        <f t="shared" ca="1" si="3"/>
        <v>-2744.0566502964066</v>
      </c>
      <c r="AH31" s="6" t="str">
        <f t="shared" ca="1" si="4"/>
        <v>aeduc</v>
      </c>
      <c r="AI31" s="6">
        <f t="shared" ca="1" si="5"/>
        <v>-4340.1955412017205</v>
      </c>
      <c r="AJ31" s="17"/>
      <c r="AK31" s="6">
        <v>18426.285025698515</v>
      </c>
      <c r="AL31" s="6">
        <f ca="1"/>
        <v>-617.35064534974924</v>
      </c>
      <c r="AM31" s="6">
        <f t="shared" ca="1" si="16"/>
        <v>-679.07926245466399</v>
      </c>
      <c r="AN31" s="6">
        <f ca="1"/>
        <v>-1296.4299078044132</v>
      </c>
      <c r="AO31" s="33">
        <f t="shared" ca="1" si="17"/>
        <v>30</v>
      </c>
      <c r="AP31" s="34">
        <f ca="1"/>
        <v>-0.30740485654432764</v>
      </c>
      <c r="AQ31" s="34">
        <f ca="1"/>
        <v>-1.4198007325996256</v>
      </c>
      <c r="AR31" s="34">
        <f ca="1"/>
        <v>-2.4015003466338016</v>
      </c>
      <c r="AS31" s="34">
        <f ca="1"/>
        <v>-2.0289134585829105</v>
      </c>
      <c r="AT31" s="34">
        <f t="shared" ca="1" si="18"/>
        <v>-6.1576193943606654</v>
      </c>
      <c r="AU31" s="33">
        <f t="shared" ca="1" si="19"/>
        <v>14</v>
      </c>
      <c r="AV31" s="21">
        <v>24</v>
      </c>
      <c r="AW31" s="6" t="str">
        <f t="shared" ca="1" si="6"/>
        <v>apost</v>
      </c>
      <c r="AX31" s="6">
        <f t="shared" ca="1" si="20"/>
        <v>-1738.401327166265</v>
      </c>
      <c r="AY31" s="6" t="str">
        <f t="shared" ca="1" si="7"/>
        <v>arent</v>
      </c>
      <c r="AZ31" s="6">
        <f t="shared" ca="1" si="21"/>
        <v>-2.7130489106512341</v>
      </c>
      <c r="BA31" s="199"/>
      <c r="BB31" s="36">
        <f t="shared" si="22"/>
        <v>0.51854751043350389</v>
      </c>
      <c r="BC31" s="36">
        <f ca="1"/>
        <v>-7.0357638883601679</v>
      </c>
      <c r="BD31" s="33">
        <f t="shared" ca="1" si="23"/>
        <v>8</v>
      </c>
      <c r="BE31" s="205">
        <f ca="1"/>
        <v>-3.648377848307114E-2</v>
      </c>
      <c r="BF31" s="33">
        <f t="shared" ca="1" si="24"/>
        <v>30</v>
      </c>
      <c r="BG31" s="36">
        <f t="shared" si="25"/>
        <v>0.75047347437731282</v>
      </c>
      <c r="BH31" s="42">
        <f ca="1"/>
        <v>-5.4169006376183395</v>
      </c>
      <c r="BI31" s="33">
        <f t="shared" ca="1" si="26"/>
        <v>7</v>
      </c>
      <c r="BJ31" s="205">
        <f ca="1"/>
        <v>-4.0652402418701161E-2</v>
      </c>
      <c r="BK31" s="33">
        <f t="shared" ca="1" si="27"/>
        <v>14</v>
      </c>
      <c r="BL31" s="206">
        <v>24</v>
      </c>
      <c r="BM31" s="6" t="str">
        <f t="shared" ca="1" si="8"/>
        <v>apost</v>
      </c>
      <c r="BN31" s="42">
        <f t="shared" ca="1" si="9"/>
        <v>-4.8921618170952696E-2</v>
      </c>
      <c r="BO31" s="6" t="str">
        <f t="shared" ca="1" si="28"/>
        <v>arent</v>
      </c>
      <c r="BP31" s="42">
        <f t="shared" ca="1" si="29"/>
        <v>-1.7911460425504944E-2</v>
      </c>
      <c r="BQ31" s="207">
        <v>24</v>
      </c>
      <c r="BR31" s="6" t="str">
        <f t="shared" ca="1" si="30"/>
        <v>apost</v>
      </c>
      <c r="BS31" s="6" t="str">
        <f ca="1">VLOOKUP(BR31,Notes!$A$12:$B$206,2,0)</f>
        <v>Post and telecommunication</v>
      </c>
      <c r="BT31" s="42">
        <f t="shared" ca="1" si="10"/>
        <v>-5.7796698714512083</v>
      </c>
      <c r="BU31" s="207">
        <v>24</v>
      </c>
      <c r="BV31" s="6" t="str">
        <f t="shared" ca="1" si="11"/>
        <v>acomp</v>
      </c>
      <c r="BW31" s="6" t="str">
        <f ca="1">VLOOKUP(BV31,Notes!$A$12:$B$206,2,0)</f>
        <v>Computer and related activities</v>
      </c>
      <c r="BX31" s="42">
        <f t="shared" ca="1" si="12"/>
        <v>-3.7105675149101969</v>
      </c>
    </row>
    <row r="32" spans="1:76" outlineLevel="1" x14ac:dyDescent="0.2">
      <c r="A32" s="23" t="s">
        <v>26</v>
      </c>
      <c r="B32" s="23" t="str">
        <f>VLOOKUP(A32,Notes!$A$12:$B$206,2,0)</f>
        <v>Basic precious and non-ferrous metals</v>
      </c>
      <c r="C32" s="24">
        <f>SUM('SAM and Preps'!FS32:GG32)</f>
        <v>0</v>
      </c>
      <c r="D32" s="24">
        <f>'SAM and Preps'!GH32</f>
        <v>0</v>
      </c>
      <c r="E32" s="24">
        <f>'SAM and Preps'!GM32</f>
        <v>0</v>
      </c>
      <c r="F32" s="24">
        <f>'SAM and Preps'!GO32</f>
        <v>0</v>
      </c>
      <c r="G32" s="24">
        <v>0</v>
      </c>
      <c r="H32" s="25">
        <f>SUM('SAM and Preps'!AA$175:AA$179)</f>
        <v>8917.4891927943318</v>
      </c>
      <c r="I32" s="24">
        <f>IFERROR(VLOOKUP($A32,Employment!$A$5:$F$66,3,0),0)</f>
        <v>1.1081953078444757</v>
      </c>
      <c r="J32" s="24">
        <f>IFERROR(VLOOKUP($A32,Employment!$A$5:$F$66,4,0),0)</f>
        <v>2.2294216525990751</v>
      </c>
      <c r="K32" s="24">
        <f>IFERROR(VLOOKUP($A32,Employment!$A$5:$F$66,5,0),0)</f>
        <v>6.7784459533219215</v>
      </c>
      <c r="L32" s="24">
        <f>IFERROR(VLOOKUP($A32,Employment!$A$5:$F$66,6,0),0)</f>
        <v>8.9038621745227413</v>
      </c>
      <c r="M32" s="24">
        <f t="shared" si="0"/>
        <v>19.019925088288211</v>
      </c>
      <c r="N32" s="25">
        <v>48787.523941718006</v>
      </c>
      <c r="O32" s="26">
        <v>0</v>
      </c>
      <c r="P32" s="27">
        <v>0</v>
      </c>
      <c r="Q32" s="28">
        <f ca="1"/>
        <v>-3381.1255494977131</v>
      </c>
      <c r="R32" s="28">
        <v>0</v>
      </c>
      <c r="S32" s="28"/>
      <c r="T32" s="35" t="e">
        <f ca="1"/>
        <v>#DIV/0!</v>
      </c>
      <c r="U32" s="30">
        <f ca="1"/>
        <v>-6.9303077433010021</v>
      </c>
      <c r="V32" s="31">
        <v>0</v>
      </c>
      <c r="W32" s="32">
        <f ca="1"/>
        <v>-6.9303077433010021</v>
      </c>
      <c r="X32" s="28">
        <f ca="1"/>
        <v>-1215.2769789787337</v>
      </c>
      <c r="Y32" s="28">
        <f t="shared" ca="1" si="31"/>
        <v>-2165.8485705189796</v>
      </c>
      <c r="Z32" s="33">
        <f t="shared" ca="1" si="13"/>
        <v>27</v>
      </c>
      <c r="AA32" s="33">
        <f t="shared" ca="1" si="13"/>
        <v>26</v>
      </c>
      <c r="AB32" s="33">
        <f t="shared" ca="1" si="1"/>
        <v>31</v>
      </c>
      <c r="AC32" s="21">
        <v>25</v>
      </c>
      <c r="AD32" s="6" t="str">
        <f t="shared" ca="1" si="14"/>
        <v>abchm</v>
      </c>
      <c r="AE32" s="6">
        <f t="shared" ca="1" si="15"/>
        <v>-1256.6979777163276</v>
      </c>
      <c r="AF32" s="6" t="str">
        <f t="shared" ca="1" si="2"/>
        <v>aochm</v>
      </c>
      <c r="AG32" s="6">
        <f t="shared" ca="1" si="3"/>
        <v>-2281.2817678571273</v>
      </c>
      <c r="AH32" s="6" t="str">
        <f t="shared" ca="1" si="4"/>
        <v>acoal</v>
      </c>
      <c r="AI32" s="6">
        <f t="shared" ca="1" si="5"/>
        <v>-4336.8942116037751</v>
      </c>
      <c r="AJ32" s="17"/>
      <c r="AK32" s="6">
        <v>8917.4891927943318</v>
      </c>
      <c r="AL32" s="6">
        <f ca="1"/>
        <v>-222.13095584110474</v>
      </c>
      <c r="AM32" s="6">
        <f t="shared" ca="1" si="16"/>
        <v>-395.87848819515079</v>
      </c>
      <c r="AN32" s="6">
        <f ca="1"/>
        <v>-618.00944403625556</v>
      </c>
      <c r="AO32" s="33">
        <f t="shared" ca="1" si="17"/>
        <v>38</v>
      </c>
      <c r="AP32" s="34">
        <f ca="1"/>
        <v>-3.9168686067526479E-2</v>
      </c>
      <c r="AQ32" s="34">
        <f ca="1"/>
        <v>-7.8797948524660461E-2</v>
      </c>
      <c r="AR32" s="34">
        <f ca="1"/>
        <v>-0.43688346324404459</v>
      </c>
      <c r="AS32" s="34">
        <f ca="1"/>
        <v>-0.6170650497337985</v>
      </c>
      <c r="AT32" s="34">
        <f t="shared" ca="1" si="18"/>
        <v>-1.17191514757003</v>
      </c>
      <c r="AU32" s="33">
        <f t="shared" ca="1" si="19"/>
        <v>45</v>
      </c>
      <c r="AV32" s="21">
        <v>25</v>
      </c>
      <c r="AW32" s="6" t="str">
        <f t="shared" ca="1" si="6"/>
        <v>apetr</v>
      </c>
      <c r="AX32" s="6">
        <f t="shared" ca="1" si="20"/>
        <v>-1690.9761427376206</v>
      </c>
      <c r="AY32" s="6" t="str">
        <f t="shared" ca="1" si="7"/>
        <v>abevt</v>
      </c>
      <c r="AZ32" s="6">
        <f t="shared" ca="1" si="21"/>
        <v>-2.5264907690114478</v>
      </c>
      <c r="BA32" s="199"/>
      <c r="BB32" s="36">
        <f t="shared" si="22"/>
        <v>0.25095355975401679</v>
      </c>
      <c r="BC32" s="36">
        <f ca="1"/>
        <v>-6.9303077433010021</v>
      </c>
      <c r="BD32" s="33">
        <f t="shared" ca="1" si="23"/>
        <v>10</v>
      </c>
      <c r="BE32" s="205">
        <f ca="1"/>
        <v>-1.739185398372213E-2</v>
      </c>
      <c r="BF32" s="33">
        <f t="shared" ca="1" si="24"/>
        <v>38</v>
      </c>
      <c r="BG32" s="36">
        <f t="shared" si="25"/>
        <v>0.12556892512238868</v>
      </c>
      <c r="BH32" s="42">
        <f ca="1"/>
        <v>-6.1615129509193149</v>
      </c>
      <c r="BI32" s="33">
        <f t="shared" ca="1" si="26"/>
        <v>4</v>
      </c>
      <c r="BJ32" s="205">
        <f ca="1"/>
        <v>-7.736945583746155E-3</v>
      </c>
      <c r="BK32" s="33">
        <f t="shared" ca="1" si="27"/>
        <v>45</v>
      </c>
      <c r="BL32" s="206">
        <v>25</v>
      </c>
      <c r="BM32" s="6" t="str">
        <f t="shared" ca="1" si="8"/>
        <v>apetr</v>
      </c>
      <c r="BN32" s="42">
        <f t="shared" ca="1" si="9"/>
        <v>-4.7586991506759366E-2</v>
      </c>
      <c r="BO32" s="6" t="str">
        <f t="shared" ca="1" si="28"/>
        <v>abevt</v>
      </c>
      <c r="BP32" s="42">
        <f t="shared" ca="1" si="29"/>
        <v>-1.6679809658753864E-2</v>
      </c>
      <c r="BQ32" s="207">
        <v>25</v>
      </c>
      <c r="BR32" s="6" t="str">
        <f t="shared" ca="1" si="30"/>
        <v>apetr</v>
      </c>
      <c r="BS32" s="6" t="str">
        <f ca="1">VLOOKUP(BR32,Notes!$A$12:$B$206,2,0)</f>
        <v>Coke oven, petroleum refineries</v>
      </c>
      <c r="BT32" s="42">
        <f t="shared" ca="1" si="10"/>
        <v>-5.2562687790276437</v>
      </c>
      <c r="BU32" s="207">
        <v>25</v>
      </c>
      <c r="BV32" s="6" t="str">
        <f t="shared" ca="1" si="11"/>
        <v>abchm</v>
      </c>
      <c r="BW32" s="6" t="str">
        <f ca="1">VLOOKUP(BV32,Notes!$A$12:$B$206,2,0)</f>
        <v>Nuclear fuel, basic chemicals</v>
      </c>
      <c r="BX32" s="42">
        <f t="shared" ca="1" si="12"/>
        <v>-3.6702416006142906</v>
      </c>
    </row>
    <row r="33" spans="1:76" outlineLevel="1" x14ac:dyDescent="0.2">
      <c r="A33" s="23" t="s">
        <v>27</v>
      </c>
      <c r="B33" s="23" t="str">
        <f>VLOOKUP(A33,Notes!$A$12:$B$206,2,0)</f>
        <v>Fabricated metal products</v>
      </c>
      <c r="C33" s="24">
        <f>SUM('SAM and Preps'!FS33:GG33)</f>
        <v>0</v>
      </c>
      <c r="D33" s="24">
        <f>'SAM and Preps'!GH33</f>
        <v>0</v>
      </c>
      <c r="E33" s="24">
        <f>'SAM and Preps'!GM33</f>
        <v>0</v>
      </c>
      <c r="F33" s="24">
        <f>'SAM and Preps'!GO33</f>
        <v>0</v>
      </c>
      <c r="G33" s="24">
        <v>0</v>
      </c>
      <c r="H33" s="25">
        <f>SUM('SAM and Preps'!AB$175:AB$179)</f>
        <v>26550.897184613448</v>
      </c>
      <c r="I33" s="24">
        <f>IFERROR(VLOOKUP($A33,Employment!$A$5:$F$66,3,0),0)</f>
        <v>18.889981519616406</v>
      </c>
      <c r="J33" s="24">
        <f>IFERROR(VLOOKUP($A33,Employment!$A$5:$F$66,4,0),0)</f>
        <v>41.572965581928855</v>
      </c>
      <c r="K33" s="24">
        <f>IFERROR(VLOOKUP($A33,Employment!$A$5:$F$66,5,0),0)</f>
        <v>63.744580019946042</v>
      </c>
      <c r="L33" s="24">
        <f>IFERROR(VLOOKUP($A33,Employment!$A$5:$F$66,6,0),0)</f>
        <v>45.777226657546429</v>
      </c>
      <c r="M33" s="24">
        <f t="shared" si="0"/>
        <v>169.98475377903773</v>
      </c>
      <c r="N33" s="25">
        <v>94195.114100975989</v>
      </c>
      <c r="O33" s="26">
        <v>0</v>
      </c>
      <c r="P33" s="27">
        <v>0</v>
      </c>
      <c r="Q33" s="28">
        <f ca="1"/>
        <v>-6344.0414359073065</v>
      </c>
      <c r="R33" s="28">
        <v>0</v>
      </c>
      <c r="S33" s="28"/>
      <c r="T33" s="35" t="e">
        <f ca="1"/>
        <v>#DIV/0!</v>
      </c>
      <c r="U33" s="30">
        <f ca="1"/>
        <v>-6.7350005320940252</v>
      </c>
      <c r="V33" s="31">
        <v>0</v>
      </c>
      <c r="W33" s="32">
        <f ca="1"/>
        <v>-6.7350005320940252</v>
      </c>
      <c r="X33" s="28">
        <f ca="1"/>
        <v>-2507.9753713516866</v>
      </c>
      <c r="Y33" s="28">
        <f t="shared" ca="1" si="31"/>
        <v>-3836.06606455562</v>
      </c>
      <c r="Z33" s="33">
        <f t="shared" ca="1" si="13"/>
        <v>14</v>
      </c>
      <c r="AA33" s="33">
        <f t="shared" ca="1" si="13"/>
        <v>16</v>
      </c>
      <c r="AB33" s="33">
        <f t="shared" ca="1" si="1"/>
        <v>19</v>
      </c>
      <c r="AC33" s="21">
        <v>26</v>
      </c>
      <c r="AD33" s="6" t="str">
        <f t="shared" ca="1" si="14"/>
        <v>afurn</v>
      </c>
      <c r="AE33" s="6">
        <f t="shared" ca="1" si="15"/>
        <v>-1220.4778639207746</v>
      </c>
      <c r="AF33" s="6" t="str">
        <f t="shared" ca="1" si="2"/>
        <v>anfme</v>
      </c>
      <c r="AG33" s="6">
        <f t="shared" ca="1" si="3"/>
        <v>-2165.8485705189796</v>
      </c>
      <c r="AH33" s="6" t="str">
        <f t="shared" ca="1" si="4"/>
        <v>aomin</v>
      </c>
      <c r="AI33" s="6">
        <f t="shared" ca="1" si="5"/>
        <v>-3987.900909916073</v>
      </c>
      <c r="AJ33" s="17"/>
      <c r="AK33" s="6">
        <v>26550.897184613448</v>
      </c>
      <c r="AL33" s="6">
        <f ca="1"/>
        <v>-706.92622289218514</v>
      </c>
      <c r="AM33" s="6">
        <f t="shared" ca="1" si="16"/>
        <v>-1081.276843767268</v>
      </c>
      <c r="AN33" s="6">
        <f ca="1"/>
        <v>-1788.203066659453</v>
      </c>
      <c r="AO33" s="33">
        <f t="shared" ca="1" si="17"/>
        <v>22</v>
      </c>
      <c r="AP33" s="34">
        <f ca="1"/>
        <v>-0.64884258148790019</v>
      </c>
      <c r="AQ33" s="34">
        <f ca="1"/>
        <v>-1.4279691211065888</v>
      </c>
      <c r="AR33" s="34">
        <f ca="1"/>
        <v>-3.9926739572777548</v>
      </c>
      <c r="AS33" s="34">
        <f ca="1"/>
        <v>-3.0830964589636398</v>
      </c>
      <c r="AT33" s="34">
        <f t="shared" ca="1" si="18"/>
        <v>-9.152582118835884</v>
      </c>
      <c r="AU33" s="33">
        <f t="shared" ca="1" si="19"/>
        <v>11</v>
      </c>
      <c r="AV33" s="21">
        <v>26</v>
      </c>
      <c r="AW33" s="6" t="str">
        <f t="shared" ca="1" si="6"/>
        <v>amtvp</v>
      </c>
      <c r="AX33" s="6">
        <f t="shared" ca="1" si="20"/>
        <v>-1632.2542078416488</v>
      </c>
      <c r="AY33" s="6" t="str">
        <f t="shared" ca="1" si="7"/>
        <v>agold</v>
      </c>
      <c r="AZ33" s="6">
        <f t="shared" ca="1" si="21"/>
        <v>-2.4972025592500406</v>
      </c>
      <c r="BA33" s="199"/>
      <c r="BB33" s="36">
        <f t="shared" si="22"/>
        <v>0.74718813996720479</v>
      </c>
      <c r="BC33" s="36">
        <f ca="1"/>
        <v>-6.7350005320940243</v>
      </c>
      <c r="BD33" s="33">
        <f t="shared" ca="1" si="23"/>
        <v>14</v>
      </c>
      <c r="BE33" s="205">
        <f ca="1"/>
        <v>-5.0323125202534687E-2</v>
      </c>
      <c r="BF33" s="33">
        <f t="shared" ca="1" si="24"/>
        <v>22</v>
      </c>
      <c r="BG33" s="36">
        <f t="shared" si="25"/>
        <v>1.1222338006142321</v>
      </c>
      <c r="BH33" s="42">
        <f ca="1"/>
        <v>-5.3843547232084568</v>
      </c>
      <c r="BI33" s="33">
        <f t="shared" ca="1" si="26"/>
        <v>8</v>
      </c>
      <c r="BJ33" s="205">
        <f ca="1"/>
        <v>-6.0425048648814178E-2</v>
      </c>
      <c r="BK33" s="33">
        <f t="shared" ca="1" si="27"/>
        <v>11</v>
      </c>
      <c r="BL33" s="206">
        <v>26</v>
      </c>
      <c r="BM33" s="6" t="str">
        <f t="shared" ca="1" si="8"/>
        <v>amtvp</v>
      </c>
      <c r="BN33" s="42">
        <f t="shared" ca="1" si="9"/>
        <v>-4.5934454757996568E-2</v>
      </c>
      <c r="BO33" s="6" t="str">
        <f t="shared" ca="1" si="28"/>
        <v>agold</v>
      </c>
      <c r="BP33" s="42">
        <f t="shared" ca="1" si="29"/>
        <v>-1.6486449853106492E-2</v>
      </c>
      <c r="BQ33" s="207">
        <v>26</v>
      </c>
      <c r="BR33" s="6" t="str">
        <f t="shared" ca="1" si="30"/>
        <v>amtvp</v>
      </c>
      <c r="BS33" s="6" t="str">
        <f ca="1">VLOOKUP(BR33,Notes!$A$12:$B$206,2,0)</f>
        <v>Motor vehicles, trailers, parts</v>
      </c>
      <c r="BT33" s="42">
        <f t="shared" ca="1" si="10"/>
        <v>-5.2552292583800071</v>
      </c>
      <c r="BU33" s="207">
        <v>26</v>
      </c>
      <c r="BV33" s="6" t="str">
        <f t="shared" ca="1" si="11"/>
        <v>apetr</v>
      </c>
      <c r="BW33" s="6" t="str">
        <f ca="1">VLOOKUP(BV33,Notes!$A$12:$B$206,2,0)</f>
        <v>Coke oven, petroleum refineries</v>
      </c>
      <c r="BX33" s="42">
        <f t="shared" ca="1" si="12"/>
        <v>-3.5576813340342381</v>
      </c>
    </row>
    <row r="34" spans="1:76" outlineLevel="1" x14ac:dyDescent="0.2">
      <c r="A34" s="23" t="s">
        <v>28</v>
      </c>
      <c r="B34" s="23" t="str">
        <f>VLOOKUP(A34,Notes!$A$12:$B$206,2,0)</f>
        <v>Machinery and equipment</v>
      </c>
      <c r="C34" s="24">
        <f>SUM('SAM and Preps'!FS34:GG34)</f>
        <v>0</v>
      </c>
      <c r="D34" s="24">
        <f>'SAM and Preps'!GH34</f>
        <v>0</v>
      </c>
      <c r="E34" s="24">
        <f>'SAM and Preps'!GM34</f>
        <v>0</v>
      </c>
      <c r="F34" s="24">
        <f>'SAM and Preps'!GO34</f>
        <v>0</v>
      </c>
      <c r="G34" s="24">
        <v>0</v>
      </c>
      <c r="H34" s="25">
        <f>SUM('SAM and Preps'!AC$175:AC$179)</f>
        <v>31420.028224180081</v>
      </c>
      <c r="I34" s="24">
        <f>IFERROR(VLOOKUP($A34,Employment!$A$5:$F$66,3,0),0)</f>
        <v>7.0750094055087516</v>
      </c>
      <c r="J34" s="24">
        <f>IFERROR(VLOOKUP($A34,Employment!$A$5:$F$66,4,0),0)</f>
        <v>15.135424712619185</v>
      </c>
      <c r="K34" s="24">
        <f>IFERROR(VLOOKUP($A34,Employment!$A$5:$F$66,5,0),0)</f>
        <v>35.257530052132111</v>
      </c>
      <c r="L34" s="24">
        <f>IFERROR(VLOOKUP($A34,Employment!$A$5:$F$66,6,0),0)</f>
        <v>53.225883999011742</v>
      </c>
      <c r="M34" s="24">
        <f t="shared" si="0"/>
        <v>110.69384816927179</v>
      </c>
      <c r="N34" s="25">
        <v>96409.12681274199</v>
      </c>
      <c r="O34" s="26">
        <v>0</v>
      </c>
      <c r="P34" s="27">
        <v>0</v>
      </c>
      <c r="Q34" s="28">
        <f ca="1"/>
        <v>-7043.6995209041634</v>
      </c>
      <c r="R34" s="28">
        <v>0</v>
      </c>
      <c r="S34" s="28"/>
      <c r="T34" s="35" t="e">
        <f ca="1"/>
        <v>#DIV/0!</v>
      </c>
      <c r="U34" s="30">
        <f ca="1"/>
        <v>-7.3060505304495997</v>
      </c>
      <c r="V34" s="31">
        <v>0</v>
      </c>
      <c r="W34" s="32">
        <f ca="1"/>
        <v>-7.3060505304495997</v>
      </c>
      <c r="X34" s="28">
        <f ca="1"/>
        <v>-5752.8051654329793</v>
      </c>
      <c r="Y34" s="28">
        <f t="shared" ca="1" si="31"/>
        <v>-1290.8943554711841</v>
      </c>
      <c r="Z34" s="33">
        <f t="shared" ca="1" si="13"/>
        <v>9</v>
      </c>
      <c r="AA34" s="33">
        <f t="shared" ca="1" si="13"/>
        <v>37</v>
      </c>
      <c r="AB34" s="33">
        <f t="shared" ca="1" si="1"/>
        <v>14</v>
      </c>
      <c r="AC34" s="21">
        <v>27</v>
      </c>
      <c r="AD34" s="6" t="str">
        <f t="shared" ca="1" si="14"/>
        <v>anfme</v>
      </c>
      <c r="AE34" s="6">
        <f t="shared" ca="1" si="15"/>
        <v>-1215.2769789787337</v>
      </c>
      <c r="AF34" s="6" t="str">
        <f t="shared" ca="1" si="2"/>
        <v>acoal</v>
      </c>
      <c r="AG34" s="6">
        <f t="shared" ca="1" si="3"/>
        <v>-2108.6101625679412</v>
      </c>
      <c r="AH34" s="6" t="str">
        <f t="shared" ca="1" si="4"/>
        <v>aatrp</v>
      </c>
      <c r="AI34" s="6">
        <f t="shared" ca="1" si="5"/>
        <v>-3925.5532340571622</v>
      </c>
      <c r="AJ34" s="17"/>
      <c r="AK34" s="6">
        <v>31420.028224180081</v>
      </c>
      <c r="AL34" s="6">
        <f ca="1"/>
        <v>-1874.856734437551</v>
      </c>
      <c r="AM34" s="6">
        <f t="shared" ca="1" si="16"/>
        <v>-420.70640430257163</v>
      </c>
      <c r="AN34" s="6">
        <f ca="1"/>
        <v>-2295.5631387401227</v>
      </c>
      <c r="AO34" s="33">
        <f t="shared" ca="1" si="17"/>
        <v>17</v>
      </c>
      <c r="AP34" s="34">
        <f ca="1"/>
        <v>-0.26362091872227089</v>
      </c>
      <c r="AQ34" s="34">
        <f ca="1"/>
        <v>-0.56395890652607805</v>
      </c>
      <c r="AR34" s="34">
        <f ca="1"/>
        <v>-2.3956176540994192</v>
      </c>
      <c r="AS34" s="34">
        <f ca="1"/>
        <v>-3.8887099802462859</v>
      </c>
      <c r="AT34" s="34">
        <f t="shared" ca="1" si="18"/>
        <v>-7.1119074595940539</v>
      </c>
      <c r="AU34" s="33">
        <f t="shared" ca="1" si="19"/>
        <v>13</v>
      </c>
      <c r="AV34" s="21">
        <v>27</v>
      </c>
      <c r="AW34" s="6" t="str">
        <f t="shared" ca="1" si="6"/>
        <v>ainsp</v>
      </c>
      <c r="AX34" s="6">
        <f t="shared" ca="1" si="20"/>
        <v>-1494.1956196236758</v>
      </c>
      <c r="AY34" s="6" t="str">
        <f t="shared" ca="1" si="7"/>
        <v>aknit</v>
      </c>
      <c r="AZ34" s="6">
        <f t="shared" ca="1" si="21"/>
        <v>-2.3844913907831202</v>
      </c>
      <c r="BA34" s="199"/>
      <c r="BB34" s="36">
        <f t="shared" si="22"/>
        <v>0.88421390370744957</v>
      </c>
      <c r="BC34" s="36">
        <f ca="1"/>
        <v>-7.3060505304495997</v>
      </c>
      <c r="BD34" s="33">
        <f t="shared" ca="1" si="23"/>
        <v>5</v>
      </c>
      <c r="BE34" s="205">
        <f ca="1"/>
        <v>-6.4601114602127238E-2</v>
      </c>
      <c r="BF34" s="33">
        <f t="shared" ca="1" si="24"/>
        <v>17</v>
      </c>
      <c r="BG34" s="36">
        <f t="shared" si="25"/>
        <v>0.73079717547548551</v>
      </c>
      <c r="BH34" s="42">
        <f ca="1"/>
        <v>-6.4248443587565998</v>
      </c>
      <c r="BI34" s="33">
        <f t="shared" ca="1" si="26"/>
        <v>3</v>
      </c>
      <c r="BJ34" s="205">
        <f ca="1"/>
        <v>-4.6952581102489302E-2</v>
      </c>
      <c r="BK34" s="33">
        <f t="shared" ca="1" si="27"/>
        <v>13</v>
      </c>
      <c r="BL34" s="206">
        <v>27</v>
      </c>
      <c r="BM34" s="6" t="str">
        <f t="shared" ca="1" si="8"/>
        <v>ainsp</v>
      </c>
      <c r="BN34" s="42">
        <f t="shared" ca="1" si="9"/>
        <v>-4.2049247451447801E-2</v>
      </c>
      <c r="BO34" s="6" t="str">
        <f t="shared" ca="1" si="28"/>
        <v>aknit</v>
      </c>
      <c r="BP34" s="42">
        <f t="shared" ca="1" si="29"/>
        <v>-1.5742334394818248E-2</v>
      </c>
      <c r="BQ34" s="207">
        <v>27</v>
      </c>
      <c r="BR34" s="6" t="str">
        <f t="shared" ca="1" si="30"/>
        <v>ainsp</v>
      </c>
      <c r="BS34" s="6" t="str">
        <f ca="1">VLOOKUP(BR34,Notes!$A$12:$B$206,2,0)</f>
        <v>Insurance and pension funding</v>
      </c>
      <c r="BT34" s="42">
        <f t="shared" ca="1" si="10"/>
        <v>-5.236040379824586</v>
      </c>
      <c r="BU34" s="207">
        <v>27</v>
      </c>
      <c r="BV34" s="6" t="str">
        <f t="shared" ca="1" si="11"/>
        <v>apapr</v>
      </c>
      <c r="BW34" s="6" t="str">
        <f ca="1">VLOOKUP(BV34,Notes!$A$12:$B$206,2,0)</f>
        <v>Paper</v>
      </c>
      <c r="BX34" s="42">
        <f t="shared" ca="1" si="12"/>
        <v>-3.5389446027306715</v>
      </c>
    </row>
    <row r="35" spans="1:76" outlineLevel="1" x14ac:dyDescent="0.2">
      <c r="A35" s="23" t="s">
        <v>29</v>
      </c>
      <c r="B35" s="23" t="str">
        <f>VLOOKUP(A35,Notes!$A$12:$B$206,2,0)</f>
        <v>Electrical machinery and apparatus</v>
      </c>
      <c r="C35" s="24">
        <f>SUM('SAM and Preps'!FS35:GG35)</f>
        <v>0</v>
      </c>
      <c r="D35" s="24">
        <f>'SAM and Preps'!GH35</f>
        <v>0</v>
      </c>
      <c r="E35" s="24">
        <f>'SAM and Preps'!GM35</f>
        <v>0</v>
      </c>
      <c r="F35" s="24">
        <f>'SAM and Preps'!GO35</f>
        <v>0</v>
      </c>
      <c r="G35" s="24">
        <v>0</v>
      </c>
      <c r="H35" s="25">
        <f>SUM('SAM and Preps'!AD$175:AD$179)</f>
        <v>7488.4574357530018</v>
      </c>
      <c r="I35" s="24">
        <f>IFERROR(VLOOKUP($A35,Employment!$A$5:$F$66,3,0),0)</f>
        <v>2.9378379221540079</v>
      </c>
      <c r="J35" s="24">
        <f>IFERROR(VLOOKUP($A35,Employment!$A$5:$F$66,4,0),0)</f>
        <v>8.6366402829308164</v>
      </c>
      <c r="K35" s="24">
        <f>IFERROR(VLOOKUP($A35,Employment!$A$5:$F$66,5,0),0)</f>
        <v>9.0788434297974021</v>
      </c>
      <c r="L35" s="24">
        <f>IFERROR(VLOOKUP($A35,Employment!$A$5:$F$66,6,0),0)</f>
        <v>11.089648773474975</v>
      </c>
      <c r="M35" s="24">
        <f t="shared" si="0"/>
        <v>31.742970408357202</v>
      </c>
      <c r="N35" s="25">
        <v>50179.042208356972</v>
      </c>
      <c r="O35" s="26">
        <v>0</v>
      </c>
      <c r="P35" s="27">
        <v>0</v>
      </c>
      <c r="Q35" s="28">
        <f ca="1"/>
        <v>-3315.7445026655741</v>
      </c>
      <c r="R35" s="28">
        <v>0</v>
      </c>
      <c r="S35" s="28"/>
      <c r="T35" s="35" t="e">
        <f ca="1"/>
        <v>#DIV/0!</v>
      </c>
      <c r="U35" s="30">
        <f ca="1"/>
        <v>-6.607827405110096</v>
      </c>
      <c r="V35" s="31">
        <v>0</v>
      </c>
      <c r="W35" s="32">
        <f ca="1"/>
        <v>-6.607827405110096</v>
      </c>
      <c r="X35" s="28">
        <f ca="1"/>
        <v>-2013.213437940783</v>
      </c>
      <c r="Y35" s="28">
        <f t="shared" ca="1" si="31"/>
        <v>-1302.5310647247911</v>
      </c>
      <c r="Z35" s="33">
        <f t="shared" ca="1" si="13"/>
        <v>19</v>
      </c>
      <c r="AA35" s="33">
        <f t="shared" ca="1" si="13"/>
        <v>36</v>
      </c>
      <c r="AB35" s="33">
        <f t="shared" ca="1" si="1"/>
        <v>32</v>
      </c>
      <c r="AC35" s="21">
        <v>28</v>
      </c>
      <c r="AD35" s="6" t="str">
        <f t="shared" ca="1" si="14"/>
        <v>aomin</v>
      </c>
      <c r="AE35" s="6">
        <f t="shared" ca="1" si="15"/>
        <v>-1168.3080883281743</v>
      </c>
      <c r="AF35" s="6" t="str">
        <f t="shared" ca="1" si="2"/>
        <v>awood</v>
      </c>
      <c r="AG35" s="6">
        <f t="shared" ca="1" si="3"/>
        <v>-2087.3694175265632</v>
      </c>
      <c r="AH35" s="6" t="str">
        <f t="shared" ca="1" si="4"/>
        <v>aomnf</v>
      </c>
      <c r="AI35" s="6">
        <f t="shared" ca="1" si="5"/>
        <v>-3733.6968534187467</v>
      </c>
      <c r="AJ35" s="17"/>
      <c r="AK35" s="6">
        <v>7488.4574357530018</v>
      </c>
      <c r="AL35" s="6">
        <f ca="1"/>
        <v>-300.4414288440671</v>
      </c>
      <c r="AM35" s="6">
        <f t="shared" ca="1" si="16"/>
        <v>-194.38291381562448</v>
      </c>
      <c r="AN35" s="6">
        <f ca="1"/>
        <v>-494.82434265969158</v>
      </c>
      <c r="AO35" s="33">
        <f t="shared" ca="1" si="17"/>
        <v>40</v>
      </c>
      <c r="AP35" s="34">
        <f ca="1"/>
        <v>-5.8238177801342862E-2</v>
      </c>
      <c r="AQ35" s="34">
        <f ca="1"/>
        <v>-0.17120828504888419</v>
      </c>
      <c r="AR35" s="34">
        <f ca="1"/>
        <v>-0.34795029644829023</v>
      </c>
      <c r="AS35" s="34">
        <f ca="1"/>
        <v>-0.73278485078413502</v>
      </c>
      <c r="AT35" s="34">
        <f t="shared" ca="1" si="18"/>
        <v>-1.3101816100826524</v>
      </c>
      <c r="AU35" s="33">
        <f t="shared" ca="1" si="19"/>
        <v>44</v>
      </c>
      <c r="AV35" s="21">
        <v>28</v>
      </c>
      <c r="AW35" s="6" t="str">
        <f t="shared" ca="1" si="6"/>
        <v>aomnf</v>
      </c>
      <c r="AX35" s="6">
        <f t="shared" ca="1" si="20"/>
        <v>-1467.2775552944538</v>
      </c>
      <c r="AY35" s="6" t="str">
        <f t="shared" ca="1" si="7"/>
        <v>awood</v>
      </c>
      <c r="AZ35" s="6">
        <f t="shared" ca="1" si="21"/>
        <v>-2.2715413803385132</v>
      </c>
      <c r="BA35" s="199"/>
      <c r="BB35" s="36">
        <f t="shared" si="22"/>
        <v>0.21073813603129024</v>
      </c>
      <c r="BC35" s="36">
        <f ca="1"/>
        <v>-6.607827405110096</v>
      </c>
      <c r="BD35" s="33">
        <f t="shared" ca="1" si="23"/>
        <v>16</v>
      </c>
      <c r="BE35" s="205">
        <f ca="1"/>
        <v>-1.3925212305693791E-2</v>
      </c>
      <c r="BF35" s="33">
        <f t="shared" ca="1" si="24"/>
        <v>40</v>
      </c>
      <c r="BG35" s="36">
        <f t="shared" si="25"/>
        <v>0.20956605537966067</v>
      </c>
      <c r="BH35" s="42">
        <f ca="1"/>
        <v>-4.127470092520741</v>
      </c>
      <c r="BI35" s="33">
        <f t="shared" ca="1" si="26"/>
        <v>18</v>
      </c>
      <c r="BJ35" s="205">
        <f ca="1"/>
        <v>-8.6497762598709473E-3</v>
      </c>
      <c r="BK35" s="33">
        <f t="shared" ca="1" si="27"/>
        <v>44</v>
      </c>
      <c r="BL35" s="206">
        <v>28</v>
      </c>
      <c r="BM35" s="6" t="str">
        <f t="shared" ca="1" si="8"/>
        <v>aomnf</v>
      </c>
      <c r="BN35" s="42">
        <f t="shared" ca="1" si="9"/>
        <v>-4.1291726593383364E-2</v>
      </c>
      <c r="BO35" s="6" t="str">
        <f t="shared" ca="1" si="28"/>
        <v>awood</v>
      </c>
      <c r="BP35" s="42">
        <f t="shared" ca="1" si="29"/>
        <v>-1.4996642109582842E-2</v>
      </c>
      <c r="BQ35" s="207">
        <v>28</v>
      </c>
      <c r="BR35" s="6" t="str">
        <f t="shared" ca="1" si="30"/>
        <v>aomnf</v>
      </c>
      <c r="BS35" s="6" t="str">
        <f ca="1">VLOOKUP(BR35,Notes!$A$12:$B$206,2,0)</f>
        <v>Manufacturing n.e.c, recycling</v>
      </c>
      <c r="BT35" s="42">
        <f t="shared" ca="1" si="10"/>
        <v>-5.1834372663674708</v>
      </c>
      <c r="BU35" s="207">
        <v>28</v>
      </c>
      <c r="BV35" s="6" t="str">
        <f t="shared" ca="1" si="11"/>
        <v>abevt</v>
      </c>
      <c r="BW35" s="6" t="str">
        <f ca="1">VLOOKUP(BV35,Notes!$A$12:$B$206,2,0)</f>
        <v>Beverages and tobacco</v>
      </c>
      <c r="BX35" s="42">
        <f t="shared" ca="1" si="12"/>
        <v>-3.4928813884858294</v>
      </c>
    </row>
    <row r="36" spans="1:76" outlineLevel="1" x14ac:dyDescent="0.2">
      <c r="A36" s="23" t="s">
        <v>30</v>
      </c>
      <c r="B36" s="23" t="str">
        <f>VLOOKUP(A36,Notes!$A$12:$B$206,2,0)</f>
        <v>Radio, television, communication equipment and apparatus</v>
      </c>
      <c r="C36" s="24">
        <f>SUM('SAM and Preps'!FS36:GG36)</f>
        <v>0</v>
      </c>
      <c r="D36" s="24">
        <f>'SAM and Preps'!GH36</f>
        <v>0</v>
      </c>
      <c r="E36" s="24">
        <f>'SAM and Preps'!GM36</f>
        <v>0</v>
      </c>
      <c r="F36" s="24">
        <f>'SAM and Preps'!GO36</f>
        <v>0</v>
      </c>
      <c r="G36" s="24">
        <v>0</v>
      </c>
      <c r="H36" s="25">
        <f>SUM('SAM and Preps'!AE$175:AE$179)</f>
        <v>4004.303818894839</v>
      </c>
      <c r="I36" s="24">
        <f>IFERROR(VLOOKUP($A36,Employment!$A$5:$F$66,3,0),0)</f>
        <v>6.3088377280699992E-2</v>
      </c>
      <c r="J36" s="24">
        <f>IFERROR(VLOOKUP($A36,Employment!$A$5:$F$66,4,0),0)</f>
        <v>2.6548293173078066</v>
      </c>
      <c r="K36" s="24">
        <f>IFERROR(VLOOKUP($A36,Employment!$A$5:$F$66,5,0),0)</f>
        <v>0.39448087354636385</v>
      </c>
      <c r="L36" s="24">
        <f>IFERROR(VLOOKUP($A36,Employment!$A$5:$F$66,6,0),0)</f>
        <v>1.9705088128203956</v>
      </c>
      <c r="M36" s="24">
        <f t="shared" si="0"/>
        <v>5.0829073809552661</v>
      </c>
      <c r="N36" s="25">
        <v>14055.809224748593</v>
      </c>
      <c r="O36" s="26">
        <v>0</v>
      </c>
      <c r="P36" s="27">
        <v>0</v>
      </c>
      <c r="Q36" s="28">
        <f ca="1"/>
        <v>-531.25036599528198</v>
      </c>
      <c r="R36" s="28">
        <v>0</v>
      </c>
      <c r="S36" s="28"/>
      <c r="T36" s="35" t="e">
        <f ca="1"/>
        <v>#DIV/0!</v>
      </c>
      <c r="U36" s="30">
        <f ca="1"/>
        <v>-3.7795786603299186</v>
      </c>
      <c r="V36" s="31">
        <v>0</v>
      </c>
      <c r="W36" s="32">
        <f ca="1"/>
        <v>-3.7795786603299186</v>
      </c>
      <c r="X36" s="28">
        <f ca="1"/>
        <v>-153.35219409505493</v>
      </c>
      <c r="Y36" s="28">
        <f t="shared" ca="1" si="31"/>
        <v>-377.89817190022706</v>
      </c>
      <c r="Z36" s="33">
        <f t="shared" ca="1" si="13"/>
        <v>49</v>
      </c>
      <c r="AA36" s="33">
        <f t="shared" ca="1" si="13"/>
        <v>48</v>
      </c>
      <c r="AB36" s="33">
        <f t="shared" ca="1" si="1"/>
        <v>53</v>
      </c>
      <c r="AC36" s="21">
        <v>29</v>
      </c>
      <c r="AD36" s="6" t="str">
        <f t="shared" ca="1" si="14"/>
        <v>aknit</v>
      </c>
      <c r="AE36" s="6">
        <f t="shared" ca="1" si="15"/>
        <v>-1076.9674218545761</v>
      </c>
      <c r="AF36" s="6" t="str">
        <f t="shared" ca="1" si="2"/>
        <v>abevt</v>
      </c>
      <c r="AG36" s="6">
        <f t="shared" ca="1" si="3"/>
        <v>-2026.2135021653685</v>
      </c>
      <c r="AH36" s="6" t="str">
        <f t="shared" ca="1" si="4"/>
        <v>apapr</v>
      </c>
      <c r="AI36" s="6">
        <f t="shared" ca="1" si="5"/>
        <v>-3619.8157269531216</v>
      </c>
      <c r="AJ36" s="17"/>
      <c r="AK36" s="6">
        <v>4004.303818894839</v>
      </c>
      <c r="AL36" s="6">
        <f ca="1"/>
        <v>-43.687899190429889</v>
      </c>
      <c r="AM36" s="6">
        <f t="shared" ca="1" si="16"/>
        <v>-107.65791344329544</v>
      </c>
      <c r="AN36" s="6">
        <f ca="1"/>
        <v>-151.34581263372533</v>
      </c>
      <c r="AO36" s="33">
        <f t="shared" ca="1" si="17"/>
        <v>55</v>
      </c>
      <c r="AP36" s="34">
        <f ca="1"/>
        <v>-1.0491689317338967E-3</v>
      </c>
      <c r="AQ36" s="34">
        <f ca="1"/>
        <v>-4.415019943186526E-2</v>
      </c>
      <c r="AR36" s="34">
        <f ca="1"/>
        <v>-8.9458289493848514E-3</v>
      </c>
      <c r="AS36" s="34">
        <f ca="1"/>
        <v>-3.3514618765176044E-2</v>
      </c>
      <c r="AT36" s="34">
        <f t="shared" ca="1" si="18"/>
        <v>-8.7659816078160049E-2</v>
      </c>
      <c r="AU36" s="33">
        <f t="shared" ca="1" si="19"/>
        <v>61</v>
      </c>
      <c r="AV36" s="21">
        <v>29</v>
      </c>
      <c r="AW36" s="6" t="str">
        <f t="shared" ca="1" si="6"/>
        <v>aatrp</v>
      </c>
      <c r="AX36" s="6">
        <f t="shared" ca="1" si="20"/>
        <v>-1412.573052878942</v>
      </c>
      <c r="AY36" s="6" t="str">
        <f t="shared" ca="1" si="7"/>
        <v>aprnt</v>
      </c>
      <c r="AZ36" s="6">
        <f t="shared" ca="1" si="21"/>
        <v>-2.2578835675005626</v>
      </c>
      <c r="BA36" s="199"/>
      <c r="BB36" s="36">
        <f t="shared" si="22"/>
        <v>0.11268803089778412</v>
      </c>
      <c r="BC36" s="36">
        <f ca="1"/>
        <v>-3.7795786603299186</v>
      </c>
      <c r="BD36" s="33">
        <f t="shared" ca="1" si="23"/>
        <v>46</v>
      </c>
      <c r="BE36" s="205">
        <f ca="1"/>
        <v>-4.2591327685586339E-3</v>
      </c>
      <c r="BF36" s="33">
        <f t="shared" ca="1" si="24"/>
        <v>55</v>
      </c>
      <c r="BG36" s="36">
        <f t="shared" si="25"/>
        <v>3.355718875655421E-2</v>
      </c>
      <c r="BH36" s="42">
        <f ca="1"/>
        <v>-1.7245999092292241</v>
      </c>
      <c r="BI36" s="33">
        <f t="shared" ca="1" si="26"/>
        <v>53</v>
      </c>
      <c r="BJ36" s="205">
        <f ca="1"/>
        <v>-5.7872724683541324E-4</v>
      </c>
      <c r="BK36" s="33">
        <f t="shared" ca="1" si="27"/>
        <v>61</v>
      </c>
      <c r="BL36" s="206">
        <v>29</v>
      </c>
      <c r="BM36" s="6" t="str">
        <f t="shared" ca="1" si="8"/>
        <v>aatrp</v>
      </c>
      <c r="BN36" s="42">
        <f t="shared" ca="1" si="9"/>
        <v>-3.9752247338747659E-2</v>
      </c>
      <c r="BO36" s="6" t="str">
        <f t="shared" ca="1" si="28"/>
        <v>aprnt</v>
      </c>
      <c r="BP36" s="42">
        <f t="shared" ca="1" si="29"/>
        <v>-1.4906473674658759E-2</v>
      </c>
      <c r="BQ36" s="207">
        <v>29</v>
      </c>
      <c r="BR36" s="6" t="str">
        <f t="shared" ca="1" si="30"/>
        <v>aatrp</v>
      </c>
      <c r="BS36" s="6" t="str">
        <f ca="1">VLOOKUP(BR36,Notes!$A$12:$B$206,2,0)</f>
        <v>Air transport</v>
      </c>
      <c r="BT36" s="42">
        <f t="shared" ca="1" si="10"/>
        <v>-4.9690447525616195</v>
      </c>
      <c r="BU36" s="207">
        <v>29</v>
      </c>
      <c r="BV36" s="6" t="str">
        <f t="shared" ca="1" si="11"/>
        <v>areal</v>
      </c>
      <c r="BW36" s="6" t="str">
        <f ca="1">VLOOKUP(BV36,Notes!$A$12:$B$206,2,0)</f>
        <v>Real estate activities</v>
      </c>
      <c r="BX36" s="42">
        <f t="shared" ca="1" si="12"/>
        <v>-3.3751378422142526</v>
      </c>
    </row>
    <row r="37" spans="1:76" outlineLevel="1" x14ac:dyDescent="0.2">
      <c r="A37" s="23" t="s">
        <v>31</v>
      </c>
      <c r="B37" s="23" t="str">
        <f>VLOOKUP(A37,Notes!$A$12:$B$206,2,0)</f>
        <v>Medical, precision, optical instruments, watches and clocks</v>
      </c>
      <c r="C37" s="24">
        <f>SUM('SAM and Preps'!FS37:GG37)</f>
        <v>0</v>
      </c>
      <c r="D37" s="24">
        <f>'SAM and Preps'!GH37</f>
        <v>0</v>
      </c>
      <c r="E37" s="24">
        <f>'SAM and Preps'!GM37</f>
        <v>0</v>
      </c>
      <c r="F37" s="24">
        <f>'SAM and Preps'!GO37</f>
        <v>0</v>
      </c>
      <c r="G37" s="24">
        <v>0</v>
      </c>
      <c r="H37" s="25">
        <f>SUM('SAM and Preps'!AF$175:AF$179)</f>
        <v>3260.801567941734</v>
      </c>
      <c r="I37" s="24">
        <f>IFERROR(VLOOKUP($A37,Employment!$A$5:$F$66,3,0),0)</f>
        <v>0</v>
      </c>
      <c r="J37" s="24">
        <f>IFERROR(VLOOKUP($A37,Employment!$A$5:$F$66,4,0),0)</f>
        <v>2.2697851269483444</v>
      </c>
      <c r="K37" s="24">
        <f>IFERROR(VLOOKUP($A37,Employment!$A$5:$F$66,5,0),0)</f>
        <v>5.5713493185770391</v>
      </c>
      <c r="L37" s="24">
        <f>IFERROR(VLOOKUP($A37,Employment!$A$5:$F$66,6,0),0)</f>
        <v>10.952386078016385</v>
      </c>
      <c r="M37" s="24">
        <f t="shared" si="0"/>
        <v>18.793520523541769</v>
      </c>
      <c r="N37" s="25">
        <v>9581.4940664632486</v>
      </c>
      <c r="O37" s="26">
        <v>0</v>
      </c>
      <c r="P37" s="27">
        <v>0</v>
      </c>
      <c r="Q37" s="28">
        <f ca="1"/>
        <v>-299.30821988689286</v>
      </c>
      <c r="R37" s="28">
        <v>0</v>
      </c>
      <c r="S37" s="28"/>
      <c r="T37" s="35" t="e">
        <f ca="1"/>
        <v>#DIV/0!</v>
      </c>
      <c r="U37" s="30">
        <f ca="1"/>
        <v>-3.1238157411642007</v>
      </c>
      <c r="V37" s="31">
        <v>0</v>
      </c>
      <c r="W37" s="32">
        <f ca="1"/>
        <v>-3.1238157411642007</v>
      </c>
      <c r="X37" s="28">
        <f ca="1"/>
        <v>-250.81277800451664</v>
      </c>
      <c r="Y37" s="28">
        <f t="shared" ca="1" si="31"/>
        <v>-48.495441882376213</v>
      </c>
      <c r="Z37" s="33">
        <f t="shared" ca="1" si="13"/>
        <v>44</v>
      </c>
      <c r="AA37" s="33">
        <f t="shared" ca="1" si="13"/>
        <v>60</v>
      </c>
      <c r="AB37" s="33">
        <f t="shared" ca="1" si="1"/>
        <v>57</v>
      </c>
      <c r="AC37" s="21">
        <v>30</v>
      </c>
      <c r="AD37" s="6" t="str">
        <f t="shared" ca="1" si="14"/>
        <v>awood</v>
      </c>
      <c r="AE37" s="6">
        <f t="shared" ca="1" si="15"/>
        <v>-923.20246342685095</v>
      </c>
      <c r="AF37" s="6" t="str">
        <f t="shared" ca="1" si="2"/>
        <v>aheal</v>
      </c>
      <c r="AG37" s="6">
        <f t="shared" ca="1" si="3"/>
        <v>-1735.3399941219375</v>
      </c>
      <c r="AH37" s="6" t="str">
        <f t="shared" ca="1" si="4"/>
        <v>atrps</v>
      </c>
      <c r="AI37" s="6">
        <f t="shared" ca="1" si="5"/>
        <v>-3467.6495910810463</v>
      </c>
      <c r="AJ37" s="17"/>
      <c r="AK37" s="6">
        <v>3260.8015679417335</v>
      </c>
      <c r="AL37" s="6">
        <f ca="1"/>
        <v>-85.357324661876817</v>
      </c>
      <c r="AM37" s="6">
        <f t="shared" ca="1" si="16"/>
        <v>-16.504108005616132</v>
      </c>
      <c r="AN37" s="6">
        <f ca="1"/>
        <v>-101.86143266749295</v>
      </c>
      <c r="AO37" s="33">
        <f t="shared" ca="1" si="17"/>
        <v>59</v>
      </c>
      <c r="AP37" s="34">
        <f ca="1"/>
        <v>0</v>
      </c>
      <c r="AQ37" s="34">
        <f ca="1"/>
        <v>-1.7725976271554058E-2</v>
      </c>
      <c r="AR37" s="34">
        <f ca="1"/>
        <v>-8.5278956634387448E-2</v>
      </c>
      <c r="AS37" s="34">
        <f ca="1"/>
        <v>-0.16080220935893158</v>
      </c>
      <c r="AT37" s="34">
        <f t="shared" ca="1" si="18"/>
        <v>-0.26380714226487312</v>
      </c>
      <c r="AU37" s="33">
        <f t="shared" ca="1" si="19"/>
        <v>58</v>
      </c>
      <c r="AV37" s="21">
        <v>30</v>
      </c>
      <c r="AW37" s="6" t="str">
        <f t="shared" ca="1" si="6"/>
        <v>abisc</v>
      </c>
      <c r="AX37" s="6">
        <f t="shared" ca="1" si="20"/>
        <v>-1296.4299078044132</v>
      </c>
      <c r="AY37" s="6" t="str">
        <f t="shared" ca="1" si="7"/>
        <v>afurn</v>
      </c>
      <c r="AZ37" s="6">
        <f t="shared" ca="1" si="21"/>
        <v>-2.0105124170816535</v>
      </c>
      <c r="BA37" s="199"/>
      <c r="BB37" s="36">
        <f t="shared" si="22"/>
        <v>9.1764592413263887E-2</v>
      </c>
      <c r="BC37" s="36">
        <f ca="1"/>
        <v>-3.1238157411642011</v>
      </c>
      <c r="BD37" s="33">
        <f t="shared" ca="1" si="23"/>
        <v>52</v>
      </c>
      <c r="BE37" s="205">
        <f ca="1"/>
        <v>-2.866556782620708E-3</v>
      </c>
      <c r="BF37" s="33">
        <f t="shared" ca="1" si="24"/>
        <v>59</v>
      </c>
      <c r="BG37" s="36">
        <f t="shared" si="25"/>
        <v>0.1240742095698275</v>
      </c>
      <c r="BH37" s="42">
        <f ca="1"/>
        <v>-1.4037132741277196</v>
      </c>
      <c r="BI37" s="33">
        <f t="shared" ca="1" si="26"/>
        <v>57</v>
      </c>
      <c r="BJ37" s="205">
        <f ca="1"/>
        <v>-1.741646149500714E-3</v>
      </c>
      <c r="BK37" s="33">
        <f t="shared" ca="1" si="27"/>
        <v>58</v>
      </c>
      <c r="BL37" s="206">
        <v>30</v>
      </c>
      <c r="BM37" s="6" t="str">
        <f t="shared" ca="1" si="8"/>
        <v>abisc</v>
      </c>
      <c r="BN37" s="42">
        <f t="shared" ca="1" si="9"/>
        <v>-3.648377848307114E-2</v>
      </c>
      <c r="BO37" s="6" t="str">
        <f t="shared" ca="1" si="28"/>
        <v>afurn</v>
      </c>
      <c r="BP37" s="42">
        <f t="shared" ca="1" si="29"/>
        <v>-1.3273337407286282E-2</v>
      </c>
      <c r="BQ37" s="207">
        <v>30</v>
      </c>
      <c r="BR37" s="6" t="str">
        <f t="shared" ca="1" si="30"/>
        <v>abisc</v>
      </c>
      <c r="BS37" s="6" t="str">
        <f ca="1">VLOOKUP(BR37,Notes!$A$12:$B$206,2,0)</f>
        <v>Basic iron and steel, casting of metals</v>
      </c>
      <c r="BT37" s="42">
        <f t="shared" ca="1" si="10"/>
        <v>-4.9478885458264061</v>
      </c>
      <c r="BU37" s="207">
        <v>30</v>
      </c>
      <c r="BV37" s="6" t="str">
        <f t="shared" ca="1" si="11"/>
        <v>aoact</v>
      </c>
      <c r="BW37" s="6" t="str">
        <f ca="1">VLOOKUP(BV37,Notes!$A$12:$B$206,2,0)</f>
        <v>Other activities</v>
      </c>
      <c r="BX37" s="42">
        <f t="shared" ca="1" si="12"/>
        <v>-3.3218899799176858</v>
      </c>
    </row>
    <row r="38" spans="1:76" outlineLevel="1" x14ac:dyDescent="0.2">
      <c r="A38" s="23" t="s">
        <v>32</v>
      </c>
      <c r="B38" s="23" t="str">
        <f>VLOOKUP(A38,Notes!$A$12:$B$206,2,0)</f>
        <v>Motor vehicles, trailers, parts</v>
      </c>
      <c r="C38" s="24">
        <f>SUM('SAM and Preps'!FS38:GG38)</f>
        <v>0</v>
      </c>
      <c r="D38" s="24">
        <f>'SAM and Preps'!GH38</f>
        <v>0</v>
      </c>
      <c r="E38" s="24">
        <f>'SAM and Preps'!GM38</f>
        <v>0</v>
      </c>
      <c r="F38" s="24">
        <f>'SAM and Preps'!GO38</f>
        <v>0</v>
      </c>
      <c r="G38" s="24">
        <v>0</v>
      </c>
      <c r="H38" s="25">
        <f>SUM('SAM and Preps'!AG$175:AG$179)</f>
        <v>25366.7774838148</v>
      </c>
      <c r="I38" s="24">
        <f>IFERROR(VLOOKUP($A38,Employment!$A$5:$F$66,3,0),0)</f>
        <v>4.2043662366931533</v>
      </c>
      <c r="J38" s="24">
        <f>IFERROR(VLOOKUP($A38,Employment!$A$5:$F$66,4,0),0)</f>
        <v>14.492905522190002</v>
      </c>
      <c r="K38" s="24">
        <f>IFERROR(VLOOKUP($A38,Employment!$A$5:$F$66,5,0),0)</f>
        <v>39.980361315479819</v>
      </c>
      <c r="L38" s="24">
        <f>IFERROR(VLOOKUP($A38,Employment!$A$5:$F$66,6,0),0)</f>
        <v>56.306951100581813</v>
      </c>
      <c r="M38" s="24">
        <f t="shared" si="0"/>
        <v>114.98458417494479</v>
      </c>
      <c r="N38" s="25">
        <v>187515.94255892772</v>
      </c>
      <c r="O38" s="26">
        <v>0</v>
      </c>
      <c r="P38" s="27">
        <v>0</v>
      </c>
      <c r="Q38" s="28">
        <f ca="1"/>
        <v>-12065.927036829655</v>
      </c>
      <c r="R38" s="28">
        <v>0</v>
      </c>
      <c r="S38" s="28"/>
      <c r="T38" s="35" t="e">
        <f ca="1"/>
        <v>#DIV/0!</v>
      </c>
      <c r="U38" s="30">
        <f ca="1"/>
        <v>-6.4346139705096714</v>
      </c>
      <c r="V38" s="31">
        <v>0</v>
      </c>
      <c r="W38" s="32">
        <f ca="1"/>
        <v>-6.4346139705096714</v>
      </c>
      <c r="X38" s="28">
        <f ca="1"/>
        <v>-8842.8056174542198</v>
      </c>
      <c r="Y38" s="28">
        <f t="shared" ca="1" si="31"/>
        <v>-3223.1214193754349</v>
      </c>
      <c r="Z38" s="33">
        <f t="shared" ca="1" si="13"/>
        <v>5</v>
      </c>
      <c r="AA38" s="33">
        <f t="shared" ca="1" si="13"/>
        <v>19</v>
      </c>
      <c r="AB38" s="33">
        <f t="shared" ca="1" si="1"/>
        <v>8</v>
      </c>
      <c r="AC38" s="21">
        <v>31</v>
      </c>
      <c r="AD38" s="6" t="str">
        <f t="shared" ca="1" si="14"/>
        <v>apapr</v>
      </c>
      <c r="AE38" s="6">
        <f t="shared" ca="1" si="15"/>
        <v>-818.52813904362472</v>
      </c>
      <c r="AF38" s="6" t="str">
        <f t="shared" ca="1" si="2"/>
        <v>ainsp</v>
      </c>
      <c r="AG38" s="6">
        <f t="shared" ca="1" si="3"/>
        <v>-1719.8154453886855</v>
      </c>
      <c r="AH38" s="6" t="str">
        <f t="shared" ca="1" si="4"/>
        <v>anfme</v>
      </c>
      <c r="AI38" s="6">
        <f t="shared" ca="1" si="5"/>
        <v>-3381.1255494977131</v>
      </c>
      <c r="AJ38" s="17"/>
      <c r="AK38" s="6">
        <v>25366.777483814796</v>
      </c>
      <c r="AL38" s="6">
        <f ca="1"/>
        <v>-1196.2368605543884</v>
      </c>
      <c r="AM38" s="6">
        <f t="shared" ca="1" si="16"/>
        <v>-436.01734728726046</v>
      </c>
      <c r="AN38" s="6">
        <f ca="1"/>
        <v>-1632.2542078416488</v>
      </c>
      <c r="AO38" s="33">
        <f t="shared" ca="1" si="17"/>
        <v>26</v>
      </c>
      <c r="AP38" s="34">
        <f ca="1"/>
        <v>-0.22995452665200194</v>
      </c>
      <c r="AQ38" s="34">
        <f ca="1"/>
        <v>-0.79267814494406474</v>
      </c>
      <c r="AR38" s="34">
        <f ca="1"/>
        <v>-2.0323397125862259</v>
      </c>
      <c r="AS38" s="34">
        <f ca="1"/>
        <v>-2.4999631099013992</v>
      </c>
      <c r="AT38" s="34">
        <f t="shared" ca="1" si="18"/>
        <v>-5.5549354940836917</v>
      </c>
      <c r="AU38" s="33">
        <f t="shared" ca="1" si="19"/>
        <v>15</v>
      </c>
      <c r="AV38" s="21">
        <v>31</v>
      </c>
      <c r="AW38" s="6" t="str">
        <f t="shared" ca="1" si="6"/>
        <v>awood</v>
      </c>
      <c r="AX38" s="6">
        <f t="shared" ca="1" si="20"/>
        <v>-1147.8386412894442</v>
      </c>
      <c r="AY38" s="6" t="str">
        <f t="shared" ca="1" si="7"/>
        <v>aelcg</v>
      </c>
      <c r="AZ38" s="6">
        <f t="shared" ca="1" si="21"/>
        <v>-1.9867600832896095</v>
      </c>
      <c r="BA38" s="199"/>
      <c r="BB38" s="36">
        <f t="shared" si="22"/>
        <v>0.71386496483732642</v>
      </c>
      <c r="BC38" s="36">
        <f ca="1"/>
        <v>-6.4346139705096723</v>
      </c>
      <c r="BD38" s="33">
        <f t="shared" ca="1" si="23"/>
        <v>17</v>
      </c>
      <c r="BE38" s="205">
        <f ca="1"/>
        <v>-4.5934454757996568E-2</v>
      </c>
      <c r="BF38" s="33">
        <f t="shared" ca="1" si="24"/>
        <v>26</v>
      </c>
      <c r="BG38" s="36">
        <f t="shared" si="25"/>
        <v>0.75912447464808075</v>
      </c>
      <c r="BH38" s="42">
        <f ca="1"/>
        <v>-4.8310262927350882</v>
      </c>
      <c r="BI38" s="33">
        <f t="shared" ca="1" si="26"/>
        <v>12</v>
      </c>
      <c r="BJ38" s="205">
        <f ca="1"/>
        <v>-3.6673502964835888E-2</v>
      </c>
      <c r="BK38" s="33">
        <f t="shared" ca="1" si="27"/>
        <v>15</v>
      </c>
      <c r="BL38" s="206">
        <v>31</v>
      </c>
      <c r="BM38" s="6" t="str">
        <f t="shared" ca="1" si="8"/>
        <v>awood</v>
      </c>
      <c r="BN38" s="42">
        <f t="shared" ca="1" si="9"/>
        <v>-3.2302163403523786E-2</v>
      </c>
      <c r="BO38" s="6" t="str">
        <f t="shared" ca="1" si="28"/>
        <v>aelcg</v>
      </c>
      <c r="BP38" s="42">
        <f t="shared" ca="1" si="29"/>
        <v>-1.3116525274243148E-2</v>
      </c>
      <c r="BQ38" s="207">
        <v>31</v>
      </c>
      <c r="BR38" s="6" t="str">
        <f t="shared" ca="1" si="30"/>
        <v>awood</v>
      </c>
      <c r="BS38" s="6" t="str">
        <f ca="1">VLOOKUP(BR38,Notes!$A$12:$B$206,2,0)</f>
        <v>Sawmilling, planing of wood, cork, straw</v>
      </c>
      <c r="BT38" s="42">
        <f t="shared" ca="1" si="10"/>
        <v>-4.9125123277970069</v>
      </c>
      <c r="BU38" s="207">
        <v>31</v>
      </c>
      <c r="BV38" s="6" t="str">
        <f t="shared" ca="1" si="11"/>
        <v>altrp</v>
      </c>
      <c r="BW38" s="6" t="str">
        <f ca="1">VLOOKUP(BV38,Notes!$A$12:$B$206,2,0)</f>
        <v>Land transport, transport via pipe lines</v>
      </c>
      <c r="BX38" s="42">
        <f t="shared" ca="1" si="12"/>
        <v>-3.3057246181284228</v>
      </c>
    </row>
    <row r="39" spans="1:76" outlineLevel="1" x14ac:dyDescent="0.2">
      <c r="A39" s="23" t="s">
        <v>33</v>
      </c>
      <c r="B39" s="23" t="str">
        <f>VLOOKUP(A39,Notes!$A$12:$B$206,2,0)</f>
        <v>Other transport equipment</v>
      </c>
      <c r="C39" s="24">
        <f>SUM('SAM and Preps'!FS39:GG39)</f>
        <v>0</v>
      </c>
      <c r="D39" s="24">
        <f>'SAM and Preps'!GH39</f>
        <v>0</v>
      </c>
      <c r="E39" s="24">
        <f>'SAM and Preps'!GM39</f>
        <v>0</v>
      </c>
      <c r="F39" s="24">
        <f>'SAM and Preps'!GO39</f>
        <v>0</v>
      </c>
      <c r="G39" s="24">
        <v>0</v>
      </c>
      <c r="H39" s="25">
        <f>SUM('SAM and Preps'!AH$175:AH$179)</f>
        <v>5628.1452329343529</v>
      </c>
      <c r="I39" s="24">
        <f>IFERROR(VLOOKUP($A39,Employment!$A$5:$F$66,3,0),0)</f>
        <v>0</v>
      </c>
      <c r="J39" s="24">
        <f>IFERROR(VLOOKUP($A39,Employment!$A$5:$F$66,4,0),0)</f>
        <v>5.6712020291374641</v>
      </c>
      <c r="K39" s="24">
        <f>IFERROR(VLOOKUP($A39,Employment!$A$5:$F$66,5,0),0)</f>
        <v>4.2698929369845384</v>
      </c>
      <c r="L39" s="24">
        <f>IFERROR(VLOOKUP($A39,Employment!$A$5:$F$66,6,0),0)</f>
        <v>6.045180079675271</v>
      </c>
      <c r="M39" s="24">
        <f t="shared" si="0"/>
        <v>15.986275045797273</v>
      </c>
      <c r="N39" s="25">
        <v>18603.957599001631</v>
      </c>
      <c r="O39" s="26">
        <v>0</v>
      </c>
      <c r="P39" s="27">
        <v>0</v>
      </c>
      <c r="Q39" s="28">
        <f ca="1"/>
        <v>-1479.9490283704281</v>
      </c>
      <c r="R39" s="28">
        <v>0</v>
      </c>
      <c r="S39" s="28"/>
      <c r="T39" s="35" t="e">
        <f ca="1"/>
        <v>#DIV/0!</v>
      </c>
      <c r="U39" s="30">
        <f ca="1"/>
        <v>-7.9550225832048156</v>
      </c>
      <c r="V39" s="31">
        <v>0</v>
      </c>
      <c r="W39" s="32">
        <f ca="1"/>
        <v>-7.9550225832048156</v>
      </c>
      <c r="X39" s="28">
        <f ca="1"/>
        <v>-1316.6096249934467</v>
      </c>
      <c r="Y39" s="28">
        <f t="shared" ca="1" si="31"/>
        <v>-163.33940337698141</v>
      </c>
      <c r="Z39" s="33">
        <f t="shared" ca="1" si="13"/>
        <v>24</v>
      </c>
      <c r="AA39" s="33">
        <f t="shared" ca="1" si="13"/>
        <v>54</v>
      </c>
      <c r="AB39" s="33">
        <f t="shared" ca="1" si="1"/>
        <v>43</v>
      </c>
      <c r="AC39" s="21">
        <v>32</v>
      </c>
      <c r="AD39" s="6" t="str">
        <f t="shared" ca="1" si="14"/>
        <v>aofin</v>
      </c>
      <c r="AE39" s="6">
        <f t="shared" ca="1" si="15"/>
        <v>-780.63402010930054</v>
      </c>
      <c r="AF39" s="6" t="str">
        <f t="shared" ca="1" si="2"/>
        <v>aprnt</v>
      </c>
      <c r="AG39" s="6">
        <f t="shared" ca="1" si="3"/>
        <v>-1559.3151274722679</v>
      </c>
      <c r="AH39" s="6" t="str">
        <f t="shared" ca="1" si="4"/>
        <v>aemch</v>
      </c>
      <c r="AI39" s="6">
        <f t="shared" ca="1" si="5"/>
        <v>-3315.7445026655741</v>
      </c>
      <c r="AJ39" s="17"/>
      <c r="AK39" s="6">
        <v>5628.1452329343529</v>
      </c>
      <c r="AL39" s="6">
        <f ca="1"/>
        <v>-398.30612089440632</v>
      </c>
      <c r="AM39" s="6">
        <f t="shared" ca="1" si="16"/>
        <v>-49.41410340108672</v>
      </c>
      <c r="AN39" s="6">
        <f ca="1"/>
        <v>-447.72022429549304</v>
      </c>
      <c r="AO39" s="33">
        <f t="shared" ca="1" si="17"/>
        <v>42</v>
      </c>
      <c r="AP39" s="34">
        <f ca="1"/>
        <v>0</v>
      </c>
      <c r="AQ39" s="34">
        <f ca="1"/>
        <v>-0.38347359183349672</v>
      </c>
      <c r="AR39" s="34">
        <f ca="1"/>
        <v>-0.26834004845847204</v>
      </c>
      <c r="AS39" s="34">
        <f ca="1"/>
        <v>-0.33181785396816099</v>
      </c>
      <c r="AT39" s="34">
        <f t="shared" ca="1" si="18"/>
        <v>-0.98363149426012975</v>
      </c>
      <c r="AU39" s="33">
        <f t="shared" ca="1" si="19"/>
        <v>47</v>
      </c>
      <c r="AV39" s="21">
        <v>32</v>
      </c>
      <c r="AW39" s="6" t="str">
        <f t="shared" ca="1" si="6"/>
        <v>abchm</v>
      </c>
      <c r="AX39" s="6">
        <f t="shared" ca="1" si="20"/>
        <v>-943.1114015444266</v>
      </c>
      <c r="AY39" s="6" t="str">
        <f t="shared" ca="1" si="7"/>
        <v>amorg</v>
      </c>
      <c r="AZ39" s="6">
        <f t="shared" ca="1" si="21"/>
        <v>-1.8354895218656788</v>
      </c>
      <c r="BA39" s="199"/>
      <c r="BB39" s="36">
        <f t="shared" si="22"/>
        <v>0.15838573509668519</v>
      </c>
      <c r="BC39" s="36">
        <f ca="1"/>
        <v>-7.9550225832048156</v>
      </c>
      <c r="BD39" s="33">
        <f t="shared" ca="1" si="23"/>
        <v>4</v>
      </c>
      <c r="BE39" s="205">
        <f ca="1"/>
        <v>-1.2599620995516264E-2</v>
      </c>
      <c r="BF39" s="33">
        <f t="shared" ca="1" si="24"/>
        <v>42</v>
      </c>
      <c r="BG39" s="36">
        <f t="shared" si="25"/>
        <v>0.10554086648047317</v>
      </c>
      <c r="BH39" s="42">
        <f ca="1"/>
        <v>-6.1529749203128006</v>
      </c>
      <c r="BI39" s="33">
        <f t="shared" ca="1" si="26"/>
        <v>5</v>
      </c>
      <c r="BJ39" s="205">
        <f ca="1"/>
        <v>-6.4939030452243326E-3</v>
      </c>
      <c r="BK39" s="33">
        <f t="shared" ca="1" si="27"/>
        <v>47</v>
      </c>
      <c r="BL39" s="206">
        <v>32</v>
      </c>
      <c r="BM39" s="6" t="str">
        <f t="shared" ca="1" si="8"/>
        <v>abchm</v>
      </c>
      <c r="BN39" s="42">
        <f t="shared" ca="1" si="9"/>
        <v>-2.6540785006324195E-2</v>
      </c>
      <c r="BO39" s="6" t="str">
        <f t="shared" ca="1" si="28"/>
        <v>amorg</v>
      </c>
      <c r="BP39" s="42">
        <f t="shared" ca="1" si="29"/>
        <v>-1.2117841961217924E-2</v>
      </c>
      <c r="BQ39" s="207">
        <v>32</v>
      </c>
      <c r="BR39" s="6" t="str">
        <f t="shared" ca="1" si="30"/>
        <v>abchm</v>
      </c>
      <c r="BS39" s="6" t="str">
        <f ca="1">VLOOKUP(BR39,Notes!$A$12:$B$206,2,0)</f>
        <v>Nuclear fuel, basic chemicals</v>
      </c>
      <c r="BT39" s="42">
        <f t="shared" ca="1" si="10"/>
        <v>-4.7873362117264433</v>
      </c>
      <c r="BU39" s="207">
        <v>32</v>
      </c>
      <c r="BV39" s="6" t="str">
        <f t="shared" ca="1" si="11"/>
        <v>afish</v>
      </c>
      <c r="BW39" s="6" t="str">
        <f ca="1">VLOOKUP(BV39,Notes!$A$12:$B$206,2,0)</f>
        <v>Fishing</v>
      </c>
      <c r="BX39" s="42">
        <f t="shared" ca="1" si="12"/>
        <v>-3.1473758834122045</v>
      </c>
    </row>
    <row r="40" spans="1:76" outlineLevel="1" x14ac:dyDescent="0.2">
      <c r="A40" s="23" t="s">
        <v>34</v>
      </c>
      <c r="B40" s="23" t="str">
        <f>VLOOKUP(A40,Notes!$A$12:$B$206,2,0)</f>
        <v>Furniture</v>
      </c>
      <c r="C40" s="24">
        <f>SUM('SAM and Preps'!FS40:GG40)</f>
        <v>0</v>
      </c>
      <c r="D40" s="24">
        <f>'SAM and Preps'!GH40</f>
        <v>0</v>
      </c>
      <c r="E40" s="24">
        <f>'SAM and Preps'!GM40</f>
        <v>0</v>
      </c>
      <c r="F40" s="24">
        <f>'SAM and Preps'!GO40</f>
        <v>0</v>
      </c>
      <c r="G40" s="24">
        <v>0</v>
      </c>
      <c r="H40" s="25">
        <f>SUM('SAM and Preps'!AI$175:AI$179)</f>
        <v>5033.5644922268402</v>
      </c>
      <c r="I40" s="24">
        <f>IFERROR(VLOOKUP($A40,Employment!$A$5:$F$66,3,0),0)</f>
        <v>6.8253800404976008</v>
      </c>
      <c r="J40" s="24">
        <f>IFERROR(VLOOKUP($A40,Employment!$A$5:$F$66,4,0),0)</f>
        <v>11.905696850512172</v>
      </c>
      <c r="K40" s="24">
        <f>IFERROR(VLOOKUP($A40,Employment!$A$5:$F$66,5,0),0)</f>
        <v>19.699079538594692</v>
      </c>
      <c r="L40" s="24">
        <f>IFERROR(VLOOKUP($A40,Employment!$A$5:$F$66,6,0),0)</f>
        <v>8.0568666026951004</v>
      </c>
      <c r="M40" s="24">
        <f t="shared" si="0"/>
        <v>46.487023032299568</v>
      </c>
      <c r="N40" s="25">
        <v>20697.562656987142</v>
      </c>
      <c r="O40" s="26">
        <v>0</v>
      </c>
      <c r="P40" s="27">
        <v>0</v>
      </c>
      <c r="Q40" s="28">
        <f ca="1"/>
        <v>-1404.4328822745697</v>
      </c>
      <c r="R40" s="28">
        <v>0</v>
      </c>
      <c r="S40" s="28"/>
      <c r="T40" s="35" t="e">
        <f ca="1"/>
        <v>#DIV/0!</v>
      </c>
      <c r="U40" s="30">
        <f ca="1"/>
        <v>-6.7854988799874807</v>
      </c>
      <c r="V40" s="31">
        <v>0</v>
      </c>
      <c r="W40" s="32">
        <f ca="1"/>
        <v>-6.7854988799874807</v>
      </c>
      <c r="X40" s="28">
        <f ca="1"/>
        <v>-1220.4778639207746</v>
      </c>
      <c r="Y40" s="28">
        <f t="shared" ca="1" si="31"/>
        <v>-183.95501835379514</v>
      </c>
      <c r="Z40" s="33">
        <f t="shared" ca="1" si="13"/>
        <v>26</v>
      </c>
      <c r="AA40" s="33">
        <f t="shared" ca="1" si="13"/>
        <v>52</v>
      </c>
      <c r="AB40" s="33">
        <f t="shared" ca="1" si="1"/>
        <v>44</v>
      </c>
      <c r="AC40" s="21">
        <v>33</v>
      </c>
      <c r="AD40" s="6" t="str">
        <f t="shared" ca="1" si="14"/>
        <v>aochm</v>
      </c>
      <c r="AE40" s="6">
        <f t="shared" ca="1" si="15"/>
        <v>-735.25417833011238</v>
      </c>
      <c r="AF40" s="6" t="str">
        <f t="shared" ca="1" si="2"/>
        <v>aplas</v>
      </c>
      <c r="AG40" s="6">
        <f t="shared" ca="1" si="3"/>
        <v>-1529.2628753036724</v>
      </c>
      <c r="AH40" s="6" t="str">
        <f t="shared" ca="1" si="4"/>
        <v>anmmi</v>
      </c>
      <c r="AI40" s="6">
        <f t="shared" ca="1" si="5"/>
        <v>-3258.7419652935</v>
      </c>
      <c r="AJ40" s="17"/>
      <c r="AK40" s="6">
        <v>5033.5644922268402</v>
      </c>
      <c r="AL40" s="6">
        <f ca="1"/>
        <v>-296.81533720621837</v>
      </c>
      <c r="AM40" s="6">
        <f t="shared" ca="1" si="16"/>
        <v>-44.73712503728143</v>
      </c>
      <c r="AN40" s="6">
        <f ca="1"/>
        <v>-341.5524622434998</v>
      </c>
      <c r="AO40" s="33">
        <f t="shared" ca="1" si="17"/>
        <v>46</v>
      </c>
      <c r="AP40" s="34">
        <f ca="1"/>
        <v>-0.32882662120402617</v>
      </c>
      <c r="AQ40" s="34">
        <f ca="1"/>
        <v>-0.5735812577768078</v>
      </c>
      <c r="AR40" s="34">
        <f ca="1"/>
        <v>-0.56140594501285812</v>
      </c>
      <c r="AS40" s="34">
        <f ca="1"/>
        <v>-0.54669859308796143</v>
      </c>
      <c r="AT40" s="34">
        <f t="shared" ca="1" si="18"/>
        <v>-2.0105124170816535</v>
      </c>
      <c r="AU40" s="33">
        <f t="shared" ca="1" si="19"/>
        <v>30</v>
      </c>
      <c r="AV40" s="21">
        <v>33</v>
      </c>
      <c r="AW40" s="6" t="str">
        <f t="shared" ca="1" si="6"/>
        <v>anmmi</v>
      </c>
      <c r="AX40" s="6">
        <f t="shared" ca="1" si="20"/>
        <v>-872.44983386563786</v>
      </c>
      <c r="AY40" s="6" t="str">
        <f t="shared" ca="1" si="7"/>
        <v>apapr</v>
      </c>
      <c r="AZ40" s="6">
        <f t="shared" ca="1" si="21"/>
        <v>-1.7503519644260206</v>
      </c>
      <c r="BA40" s="199"/>
      <c r="BB40" s="36">
        <f t="shared" si="22"/>
        <v>0.14165320532111791</v>
      </c>
      <c r="BC40" s="36">
        <f ca="1"/>
        <v>-6.7854988799874825</v>
      </c>
      <c r="BD40" s="33">
        <f t="shared" ca="1" si="23"/>
        <v>13</v>
      </c>
      <c r="BE40" s="205">
        <f ca="1"/>
        <v>-9.6118766605308246E-3</v>
      </c>
      <c r="BF40" s="33">
        <f t="shared" ca="1" si="24"/>
        <v>46</v>
      </c>
      <c r="BG40" s="36">
        <f t="shared" si="25"/>
        <v>0.30690580994454059</v>
      </c>
      <c r="BH40" s="42">
        <f ca="1"/>
        <v>-4.3248895840990569</v>
      </c>
      <c r="BI40" s="33">
        <f t="shared" ca="1" si="26"/>
        <v>16</v>
      </c>
      <c r="BJ40" s="205">
        <f ca="1"/>
        <v>-1.3273337407286282E-2</v>
      </c>
      <c r="BK40" s="33">
        <f t="shared" ca="1" si="27"/>
        <v>30</v>
      </c>
      <c r="BL40" s="206">
        <v>33</v>
      </c>
      <c r="BM40" s="6" t="str">
        <f t="shared" ca="1" si="8"/>
        <v>anmmi</v>
      </c>
      <c r="BN40" s="42">
        <f t="shared" ca="1" si="9"/>
        <v>-2.4552246353412768E-2</v>
      </c>
      <c r="BO40" s="6" t="str">
        <f t="shared" ca="1" si="28"/>
        <v>apapr</v>
      </c>
      <c r="BP40" s="42">
        <f t="shared" ca="1" si="29"/>
        <v>-1.1555766583653664E-2</v>
      </c>
      <c r="BQ40" s="207">
        <v>33</v>
      </c>
      <c r="BR40" s="6" t="str">
        <f t="shared" ca="1" si="30"/>
        <v>anmmi</v>
      </c>
      <c r="BS40" s="6" t="str">
        <f ca="1">VLOOKUP(BR40,Notes!$A$12:$B$206,2,0)</f>
        <v>Non-metallic minerals</v>
      </c>
      <c r="BT40" s="42">
        <f t="shared" ref="BT40:BT69" ca="1" si="32">INDEX($BC$8:$BC$69,MATCH($BQ40,$BD$8:$BD$69,0),1)</f>
        <v>-4.4282512353072416</v>
      </c>
      <c r="BU40" s="207">
        <v>33</v>
      </c>
      <c r="BV40" s="6" t="str">
        <f t="shared" ref="BV40:BV69" ca="1" si="33">INDEX($A$8:$A$69,MATCH($BU40,$BI$8:$BI$69,0),1)</f>
        <v>aagri</v>
      </c>
      <c r="BW40" s="6" t="str">
        <f ca="1">VLOOKUP(BV40,Notes!$A$12:$B$206,2,0)</f>
        <v>Agriculture</v>
      </c>
      <c r="BX40" s="42">
        <f t="shared" ref="BX40:BX69" ca="1" si="34">INDEX($BH$8:$BH$69,MATCH($BU40,$BI$8:$BI$69,0),1)</f>
        <v>-2.9599203714047655</v>
      </c>
    </row>
    <row r="41" spans="1:76" outlineLevel="1" x14ac:dyDescent="0.2">
      <c r="A41" s="23" t="s">
        <v>35</v>
      </c>
      <c r="B41" s="23" t="str">
        <f>VLOOKUP(A41,Notes!$A$12:$B$206,2,0)</f>
        <v>Manufacturing n.e.c, recycling</v>
      </c>
      <c r="C41" s="24">
        <f>SUM('SAM and Preps'!FS41:GG41)</f>
        <v>0</v>
      </c>
      <c r="D41" s="24">
        <f>'SAM and Preps'!GH41</f>
        <v>0</v>
      </c>
      <c r="E41" s="24">
        <f>'SAM and Preps'!GM41</f>
        <v>0</v>
      </c>
      <c r="F41" s="24">
        <f>'SAM and Preps'!GO41</f>
        <v>0</v>
      </c>
      <c r="G41" s="24">
        <v>0</v>
      </c>
      <c r="H41" s="25">
        <f>SUM('SAM and Preps'!AJ$175:AJ$179)</f>
        <v>20228.06235494588</v>
      </c>
      <c r="I41" s="24">
        <f>IFERROR(VLOOKUP($A41,Employment!$A$5:$F$66,3,0),0)</f>
        <v>4.2717871219333317</v>
      </c>
      <c r="J41" s="24">
        <f>IFERROR(VLOOKUP($A41,Employment!$A$5:$F$66,4,0),0)</f>
        <v>5.7694913381520596</v>
      </c>
      <c r="K41" s="24">
        <f>IFERROR(VLOOKUP($A41,Employment!$A$5:$F$66,5,0),0)</f>
        <v>10.520949062007883</v>
      </c>
      <c r="L41" s="24">
        <f>IFERROR(VLOOKUP($A41,Employment!$A$5:$F$66,6,0),0)</f>
        <v>8.6267760181303164</v>
      </c>
      <c r="M41" s="24">
        <f t="shared" si="0"/>
        <v>29.189003540223588</v>
      </c>
      <c r="N41" s="25">
        <v>51473.187532172917</v>
      </c>
      <c r="O41" s="26">
        <v>0</v>
      </c>
      <c r="P41" s="27">
        <v>0</v>
      </c>
      <c r="Q41" s="28">
        <f ca="1"/>
        <v>-3733.6968534187467</v>
      </c>
      <c r="R41" s="28">
        <v>0</v>
      </c>
      <c r="S41" s="28"/>
      <c r="T41" s="35" t="e">
        <f ca="1"/>
        <v>#DIV/0!</v>
      </c>
      <c r="U41" s="30">
        <f ca="1"/>
        <v>-7.2536732858928321</v>
      </c>
      <c r="V41" s="31">
        <v>0</v>
      </c>
      <c r="W41" s="32">
        <f ca="1"/>
        <v>-7.2536732858928321</v>
      </c>
      <c r="X41" s="28">
        <f ca="1"/>
        <v>-2356.888187615451</v>
      </c>
      <c r="Y41" s="28">
        <f t="shared" ca="1" si="31"/>
        <v>-1376.8086658032958</v>
      </c>
      <c r="Z41" s="33">
        <f t="shared" ca="1" si="13"/>
        <v>16</v>
      </c>
      <c r="AA41" s="33">
        <f t="shared" ca="1" si="13"/>
        <v>35</v>
      </c>
      <c r="AB41" s="33">
        <f t="shared" ca="1" si="1"/>
        <v>28</v>
      </c>
      <c r="AC41" s="21">
        <v>34</v>
      </c>
      <c r="AD41" s="6" t="str">
        <f t="shared" ca="1" si="14"/>
        <v>aweav</v>
      </c>
      <c r="AE41" s="6">
        <f t="shared" ca="1" si="15"/>
        <v>-622.99182114299458</v>
      </c>
      <c r="AF41" s="6" t="str">
        <f t="shared" ca="1" si="2"/>
        <v>awatd</v>
      </c>
      <c r="AG41" s="6">
        <f t="shared" ca="1" si="3"/>
        <v>-1450.6180586167989</v>
      </c>
      <c r="AH41" s="6" t="str">
        <f t="shared" ca="1" si="4"/>
        <v>agold</v>
      </c>
      <c r="AI41" s="6">
        <f t="shared" ca="1" si="5"/>
        <v>-3258.1171671253001</v>
      </c>
      <c r="AJ41" s="17"/>
      <c r="AK41" s="6">
        <v>20228.06235494588</v>
      </c>
      <c r="AL41" s="6">
        <f ca="1"/>
        <v>-926.21583213438385</v>
      </c>
      <c r="AM41" s="6">
        <f t="shared" ca="1" si="16"/>
        <v>-541.06172316006996</v>
      </c>
      <c r="AN41" s="6">
        <f ca="1"/>
        <v>-1467.2775552944538</v>
      </c>
      <c r="AO41" s="33">
        <f t="shared" ca="1" si="17"/>
        <v>28</v>
      </c>
      <c r="AP41" s="34">
        <f ca="1"/>
        <v>-8.9859829575227618E-2</v>
      </c>
      <c r="AQ41" s="34">
        <f ca="1"/>
        <v>-0.12136501505895668</v>
      </c>
      <c r="AR41" s="34">
        <f ca="1"/>
        <v>-0.64868198080326955</v>
      </c>
      <c r="AS41" s="34">
        <f ca="1"/>
        <v>-0.45680344764647751</v>
      </c>
      <c r="AT41" s="34">
        <f t="shared" ca="1" si="18"/>
        <v>-1.3167102730839313</v>
      </c>
      <c r="AU41" s="33">
        <f t="shared" ca="1" si="19"/>
        <v>43</v>
      </c>
      <c r="AV41" s="21">
        <v>34</v>
      </c>
      <c r="AW41" s="6" t="str">
        <f t="shared" ca="1" si="6"/>
        <v>apapr</v>
      </c>
      <c r="AX41" s="6">
        <f t="shared" ca="1" si="20"/>
        <v>-829.66437955609763</v>
      </c>
      <c r="AY41" s="6" t="str">
        <f t="shared" ca="1" si="7"/>
        <v>aplas</v>
      </c>
      <c r="AZ41" s="6">
        <f t="shared" ca="1" si="21"/>
        <v>-1.7232628828144498</v>
      </c>
      <c r="BA41" s="199"/>
      <c r="BB41" s="36">
        <f t="shared" si="22"/>
        <v>0.56925263884835819</v>
      </c>
      <c r="BC41" s="36">
        <f ca="1"/>
        <v>-7.253673285892833</v>
      </c>
      <c r="BD41" s="33">
        <f t="shared" ca="1" si="23"/>
        <v>6</v>
      </c>
      <c r="BE41" s="205">
        <f ca="1"/>
        <v>-4.1291726593383364E-2</v>
      </c>
      <c r="BF41" s="33">
        <f t="shared" ca="1" si="24"/>
        <v>28</v>
      </c>
      <c r="BG41" s="36">
        <f t="shared" si="25"/>
        <v>0.19270484941060004</v>
      </c>
      <c r="BH41" s="42">
        <f ca="1"/>
        <v>-4.5109805522119073</v>
      </c>
      <c r="BI41" s="33">
        <f t="shared" ca="1" si="26"/>
        <v>14</v>
      </c>
      <c r="BJ41" s="205">
        <f ca="1"/>
        <v>-8.6928782800814106E-3</v>
      </c>
      <c r="BK41" s="33">
        <f t="shared" ca="1" si="27"/>
        <v>43</v>
      </c>
      <c r="BL41" s="206">
        <v>34</v>
      </c>
      <c r="BM41" s="6" t="str">
        <f t="shared" ca="1" si="8"/>
        <v>apapr</v>
      </c>
      <c r="BN41" s="42">
        <f t="shared" ca="1" si="9"/>
        <v>-2.3348189714538673E-2</v>
      </c>
      <c r="BO41" s="6" t="str">
        <f t="shared" ca="1" si="28"/>
        <v>aplas</v>
      </c>
      <c r="BP41" s="42">
        <f t="shared" ca="1" si="29"/>
        <v>-1.1376925350329768E-2</v>
      </c>
      <c r="BQ41" s="207">
        <v>34</v>
      </c>
      <c r="BR41" s="6" t="str">
        <f t="shared" ca="1" si="30"/>
        <v>apapr</v>
      </c>
      <c r="BS41" s="6" t="str">
        <f ca="1">VLOOKUP(BR41,Notes!$A$12:$B$206,2,0)</f>
        <v>Paper</v>
      </c>
      <c r="BT41" s="42">
        <f t="shared" ca="1" si="32"/>
        <v>-4.4031499414442941</v>
      </c>
      <c r="BU41" s="207">
        <v>34</v>
      </c>
      <c r="BV41" s="6" t="str">
        <f t="shared" ca="1" si="33"/>
        <v>aglss</v>
      </c>
      <c r="BW41" s="6" t="str">
        <f ca="1">VLOOKUP(BV41,Notes!$A$12:$B$206,2,0)</f>
        <v>Glass</v>
      </c>
      <c r="BX41" s="42">
        <f t="shared" ca="1" si="34"/>
        <v>-2.9101139766001554</v>
      </c>
    </row>
    <row r="42" spans="1:76" outlineLevel="1" x14ac:dyDescent="0.2">
      <c r="A42" s="23" t="s">
        <v>36</v>
      </c>
      <c r="B42" s="23" t="str">
        <f>VLOOKUP(A42,Notes!$A$12:$B$206,2,0)</f>
        <v>Electricity, gas, steam and hot water supply</v>
      </c>
      <c r="C42" s="24">
        <f>SUM('SAM and Preps'!FS42:GG42)</f>
        <v>0</v>
      </c>
      <c r="D42" s="24">
        <f>'SAM and Preps'!GH42</f>
        <v>0</v>
      </c>
      <c r="E42" s="24">
        <f>'SAM and Preps'!GM42</f>
        <v>0</v>
      </c>
      <c r="F42" s="24">
        <f>'SAM and Preps'!GO42</f>
        <v>0</v>
      </c>
      <c r="G42" s="24">
        <v>0</v>
      </c>
      <c r="H42" s="25">
        <f>SUM('SAM and Preps'!AK$175:AK$179)</f>
        <v>107582.99406347788</v>
      </c>
      <c r="I42" s="24">
        <f>IFERROR(VLOOKUP($A42,Employment!$A$5:$F$66,3,0),0)</f>
        <v>4.9300351462803036</v>
      </c>
      <c r="J42" s="24">
        <f>IFERROR(VLOOKUP($A42,Employment!$A$5:$F$66,4,0),0)</f>
        <v>5.2284525317934341</v>
      </c>
      <c r="K42" s="24">
        <f>IFERROR(VLOOKUP($A42,Employment!$A$5:$F$66,5,0),0)</f>
        <v>16.256450979767425</v>
      </c>
      <c r="L42" s="24">
        <f>IFERROR(VLOOKUP($A42,Employment!$A$5:$F$66,6,0),0)</f>
        <v>56.942467404513685</v>
      </c>
      <c r="M42" s="24">
        <f t="shared" si="0"/>
        <v>83.357406062354841</v>
      </c>
      <c r="N42" s="25">
        <v>177694.9189887149</v>
      </c>
      <c r="O42" s="26">
        <v>0</v>
      </c>
      <c r="P42" s="27">
        <v>0</v>
      </c>
      <c r="Q42" s="28">
        <f ca="1"/>
        <v>-4569.3321395747025</v>
      </c>
      <c r="R42" s="28">
        <v>0</v>
      </c>
      <c r="S42" s="28"/>
      <c r="T42" s="35" t="e">
        <f ca="1"/>
        <v>#DIV/0!</v>
      </c>
      <c r="U42" s="30">
        <f ca="1"/>
        <v>-2.5714478306860835</v>
      </c>
      <c r="V42" s="31">
        <v>0</v>
      </c>
      <c r="W42" s="32">
        <f ca="1"/>
        <v>-2.5714478306860835</v>
      </c>
      <c r="X42" s="28">
        <f ca="1"/>
        <v>-222.49968476696176</v>
      </c>
      <c r="Y42" s="28">
        <f t="shared" ca="1" si="31"/>
        <v>-4346.8324548077408</v>
      </c>
      <c r="Z42" s="33">
        <f t="shared" ca="1" si="13"/>
        <v>46</v>
      </c>
      <c r="AA42" s="33">
        <f t="shared" ca="1" si="13"/>
        <v>14</v>
      </c>
      <c r="AB42" s="33">
        <f t="shared" ca="1" si="1"/>
        <v>23</v>
      </c>
      <c r="AC42" s="21">
        <v>35</v>
      </c>
      <c r="AD42" s="6" t="str">
        <f t="shared" ca="1" si="14"/>
        <v>afins</v>
      </c>
      <c r="AE42" s="6">
        <f t="shared" ca="1" si="15"/>
        <v>-620.79841877629838</v>
      </c>
      <c r="AF42" s="6" t="str">
        <f t="shared" ca="1" si="2"/>
        <v>aomnf</v>
      </c>
      <c r="AG42" s="6">
        <f t="shared" ca="1" si="3"/>
        <v>-1376.8086658032958</v>
      </c>
      <c r="AH42" s="6" t="str">
        <f t="shared" ca="1" si="4"/>
        <v>ainsp</v>
      </c>
      <c r="AI42" s="6">
        <f t="shared" ca="1" si="5"/>
        <v>-3165.8202009849665</v>
      </c>
      <c r="AJ42" s="17"/>
      <c r="AK42" s="6">
        <v>107582.99406347789</v>
      </c>
      <c r="AL42" s="6">
        <f ca="1"/>
        <v>-134.70943570946989</v>
      </c>
      <c r="AM42" s="6">
        <f t="shared" ca="1" si="16"/>
        <v>-2631.7311313229702</v>
      </c>
      <c r="AN42" s="6">
        <f ca="1"/>
        <v>-2766.44056703244</v>
      </c>
      <c r="AO42" s="33">
        <f t="shared" ca="1" si="17"/>
        <v>13</v>
      </c>
      <c r="AP42" s="34">
        <f ca="1"/>
        <v>-5.0709312728434541E-2</v>
      </c>
      <c r="AQ42" s="34">
        <f ca="1"/>
        <v>-5.3778771682901544E-2</v>
      </c>
      <c r="AR42" s="34">
        <f ca="1"/>
        <v>-0.41802615606577603</v>
      </c>
      <c r="AS42" s="34">
        <f ca="1"/>
        <v>-1.4642458428124974</v>
      </c>
      <c r="AT42" s="34">
        <f t="shared" ca="1" si="18"/>
        <v>-1.9867600832896095</v>
      </c>
      <c r="AU42" s="33">
        <f t="shared" ca="1" si="19"/>
        <v>31</v>
      </c>
      <c r="AV42" s="21">
        <v>35</v>
      </c>
      <c r="AW42" s="6" t="str">
        <f t="shared" ca="1" si="6"/>
        <v>awatd</v>
      </c>
      <c r="AX42" s="6">
        <f t="shared" ca="1" si="20"/>
        <v>-690.35366730560804</v>
      </c>
      <c r="AY42" s="6" t="str">
        <f t="shared" ca="1" si="7"/>
        <v>acoal</v>
      </c>
      <c r="AZ42" s="6">
        <f t="shared" ca="1" si="21"/>
        <v>-1.6456389649561569</v>
      </c>
      <c r="BA42" s="199"/>
      <c r="BB42" s="36">
        <f t="shared" si="22"/>
        <v>3.0275714100153559</v>
      </c>
      <c r="BC42" s="36">
        <f ca="1"/>
        <v>-2.5714478306860831</v>
      </c>
      <c r="BD42" s="33">
        <f t="shared" ca="1" si="23"/>
        <v>56</v>
      </c>
      <c r="BE42" s="205">
        <f ca="1"/>
        <v>-7.7852419345311924E-2</v>
      </c>
      <c r="BF42" s="33">
        <f t="shared" ca="1" si="24"/>
        <v>13</v>
      </c>
      <c r="BG42" s="36">
        <f t="shared" si="25"/>
        <v>0.55032287622865805</v>
      </c>
      <c r="BH42" s="42">
        <f ca="1"/>
        <v>-2.3834235938237205</v>
      </c>
      <c r="BI42" s="33">
        <f t="shared" ca="1" si="26"/>
        <v>41</v>
      </c>
      <c r="BJ42" s="205">
        <f ca="1"/>
        <v>-1.3116525274243148E-2</v>
      </c>
      <c r="BK42" s="33">
        <f t="shared" ca="1" si="27"/>
        <v>31</v>
      </c>
      <c r="BL42" s="206">
        <v>35</v>
      </c>
      <c r="BM42" s="6" t="str">
        <f t="shared" ca="1" si="8"/>
        <v>awatd</v>
      </c>
      <c r="BN42" s="42">
        <f t="shared" ca="1" si="9"/>
        <v>-1.9427745473420074E-2</v>
      </c>
      <c r="BO42" s="6" t="str">
        <f t="shared" ca="1" si="28"/>
        <v>acoal</v>
      </c>
      <c r="BP42" s="42">
        <f t="shared" ca="1" si="29"/>
        <v>-1.0864454776233951E-2</v>
      </c>
      <c r="BQ42" s="207">
        <v>35</v>
      </c>
      <c r="BR42" s="6" t="str">
        <f t="shared" ca="1" si="30"/>
        <v>awatd</v>
      </c>
      <c r="BS42" s="6" t="str">
        <f ca="1">VLOOKUP(BR42,Notes!$A$12:$B$206,2,0)</f>
        <v>Collection, purification and distribution of water</v>
      </c>
      <c r="BT42" s="42">
        <f t="shared" ca="1" si="32"/>
        <v>-4.3983918069858818</v>
      </c>
      <c r="BU42" s="207">
        <v>35</v>
      </c>
      <c r="BV42" s="6" t="str">
        <f t="shared" ca="1" si="33"/>
        <v>afood</v>
      </c>
      <c r="BW42" s="6" t="str">
        <f ca="1">VLOOKUP(BV42,Notes!$A$12:$B$206,2,0)</f>
        <v>Food</v>
      </c>
      <c r="BX42" s="42">
        <f t="shared" ca="1" si="34"/>
        <v>-2.8360541053801218</v>
      </c>
    </row>
    <row r="43" spans="1:76" outlineLevel="1" x14ac:dyDescent="0.2">
      <c r="A43" s="23" t="s">
        <v>37</v>
      </c>
      <c r="B43" s="23" t="str">
        <f>VLOOKUP(A43,Notes!$A$12:$B$206,2,0)</f>
        <v>Collection, purification and distribution of water</v>
      </c>
      <c r="C43" s="24">
        <f>SUM('SAM and Preps'!FS43:GG43)</f>
        <v>0</v>
      </c>
      <c r="D43" s="24">
        <f>'SAM and Preps'!GH43</f>
        <v>0</v>
      </c>
      <c r="E43" s="24">
        <f>'SAM and Preps'!GM43</f>
        <v>0</v>
      </c>
      <c r="F43" s="24">
        <f>'SAM and Preps'!GO43</f>
        <v>0</v>
      </c>
      <c r="G43" s="24">
        <v>0</v>
      </c>
      <c r="H43" s="25">
        <f>SUM('SAM and Preps'!AL$175:AL$179)</f>
        <v>29379.110323085428</v>
      </c>
      <c r="I43" s="24">
        <f>IFERROR(VLOOKUP($A43,Employment!$A$5:$F$66,3,0),0)</f>
        <v>7.137279511479206</v>
      </c>
      <c r="J43" s="24">
        <f>IFERROR(VLOOKUP($A43,Employment!$A$5:$F$66,4,0),0)</f>
        <v>7.0133888754565819</v>
      </c>
      <c r="K43" s="24">
        <f>IFERROR(VLOOKUP($A43,Employment!$A$5:$F$66,5,0),0)</f>
        <v>8.9357798787984493</v>
      </c>
      <c r="L43" s="24">
        <f>IFERROR(VLOOKUP($A43,Employment!$A$5:$F$66,6,0),0)</f>
        <v>10.556145671910915</v>
      </c>
      <c r="M43" s="24">
        <f t="shared" si="0"/>
        <v>33.642593937645152</v>
      </c>
      <c r="N43" s="25">
        <v>63127.991680792191</v>
      </c>
      <c r="O43" s="26">
        <v>0</v>
      </c>
      <c r="P43" s="27">
        <v>0</v>
      </c>
      <c r="Q43" s="28">
        <f ca="1"/>
        <v>-1483.3887101144837</v>
      </c>
      <c r="R43" s="28">
        <v>0</v>
      </c>
      <c r="S43" s="28"/>
      <c r="T43" s="35" t="e">
        <f ca="1"/>
        <v>#DIV/0!</v>
      </c>
      <c r="U43" s="30">
        <f ca="1"/>
        <v>-2.3498113445700364</v>
      </c>
      <c r="V43" s="31">
        <v>0</v>
      </c>
      <c r="W43" s="32">
        <f ca="1"/>
        <v>-2.3498113445700364</v>
      </c>
      <c r="X43" s="28">
        <f ca="1"/>
        <v>-32.770651497684753</v>
      </c>
      <c r="Y43" s="28">
        <f t="shared" ca="1" si="31"/>
        <v>-1450.6180586167989</v>
      </c>
      <c r="Z43" s="33">
        <f t="shared" ca="1" si="13"/>
        <v>59</v>
      </c>
      <c r="AA43" s="33">
        <f t="shared" ca="1" si="13"/>
        <v>34</v>
      </c>
      <c r="AB43" s="33">
        <f t="shared" ca="1" si="1"/>
        <v>42</v>
      </c>
      <c r="AC43" s="21">
        <v>36</v>
      </c>
      <c r="AD43" s="6" t="str">
        <f t="shared" ca="1" si="14"/>
        <v>arubb</v>
      </c>
      <c r="AE43" s="6">
        <f t="shared" ca="1" si="15"/>
        <v>-598.94332742333006</v>
      </c>
      <c r="AF43" s="6" t="str">
        <f t="shared" ca="1" si="2"/>
        <v>aemch</v>
      </c>
      <c r="AG43" s="6">
        <f t="shared" ca="1" si="3"/>
        <v>-1302.5310647247911</v>
      </c>
      <c r="AH43" s="6" t="str">
        <f t="shared" ca="1" si="4"/>
        <v>aochm</v>
      </c>
      <c r="AI43" s="6">
        <f t="shared" ca="1" si="5"/>
        <v>-3016.5359461872395</v>
      </c>
      <c r="AJ43" s="17"/>
      <c r="AK43" s="6">
        <v>29379.110323085428</v>
      </c>
      <c r="AL43" s="6">
        <f ca="1"/>
        <v>-15.251120146164979</v>
      </c>
      <c r="AM43" s="6">
        <f t="shared" ca="1" si="16"/>
        <v>-675.10254715944302</v>
      </c>
      <c r="AN43" s="6">
        <f ca="1"/>
        <v>-690.35366730560804</v>
      </c>
      <c r="AO43" s="33">
        <f t="shared" ca="1" si="17"/>
        <v>35</v>
      </c>
      <c r="AP43" s="34">
        <f ca="1"/>
        <v>-6.7085041461764514E-2</v>
      </c>
      <c r="AQ43" s="34">
        <f ca="1"/>
        <v>-6.5920562973716665E-2</v>
      </c>
      <c r="AR43" s="34">
        <f ca="1"/>
        <v>-0.20997396931781262</v>
      </c>
      <c r="AS43" s="34">
        <f ca="1"/>
        <v>-0.24804950854790159</v>
      </c>
      <c r="AT43" s="34">
        <f t="shared" ca="1" si="18"/>
        <v>-0.59102908230119544</v>
      </c>
      <c r="AU43" s="33">
        <f t="shared" ca="1" si="19"/>
        <v>54</v>
      </c>
      <c r="AV43" s="21">
        <v>36</v>
      </c>
      <c r="AW43" s="6" t="str">
        <f t="shared" ca="1" si="6"/>
        <v>aochm</v>
      </c>
      <c r="AX43" s="6">
        <f t="shared" ca="1" si="20"/>
        <v>-660.76940356526461</v>
      </c>
      <c r="AY43" s="6" t="str">
        <f t="shared" ca="1" si="7"/>
        <v>apost</v>
      </c>
      <c r="AZ43" s="6">
        <f t="shared" ca="1" si="21"/>
        <v>-1.6403614213923026</v>
      </c>
      <c r="BA43" s="199"/>
      <c r="BB43" s="36">
        <f t="shared" si="22"/>
        <v>0.82677894624663684</v>
      </c>
      <c r="BC43" s="36">
        <f ca="1"/>
        <v>-2.3498113445700364</v>
      </c>
      <c r="BD43" s="33">
        <f t="shared" ca="1" si="23"/>
        <v>58</v>
      </c>
      <c r="BE43" s="205">
        <f ca="1"/>
        <v>-1.9427745473420074E-2</v>
      </c>
      <c r="BF43" s="33">
        <f t="shared" ca="1" si="24"/>
        <v>35</v>
      </c>
      <c r="BG43" s="36">
        <f t="shared" si="25"/>
        <v>0.22210730796623193</v>
      </c>
      <c r="BH43" s="42">
        <f ca="1"/>
        <v>-1.7567880865448069</v>
      </c>
      <c r="BI43" s="33">
        <f t="shared" ca="1" si="26"/>
        <v>52</v>
      </c>
      <c r="BJ43" s="205">
        <f ca="1"/>
        <v>-3.9019547256961473E-3</v>
      </c>
      <c r="BK43" s="33">
        <f t="shared" ca="1" si="27"/>
        <v>54</v>
      </c>
      <c r="BL43" s="206">
        <v>36</v>
      </c>
      <c r="BM43" s="6" t="str">
        <f t="shared" ca="1" si="8"/>
        <v>aochm</v>
      </c>
      <c r="BN43" s="42">
        <f t="shared" ca="1" si="9"/>
        <v>-1.8595193155404376E-2</v>
      </c>
      <c r="BO43" s="6" t="str">
        <f t="shared" ca="1" si="28"/>
        <v>apost</v>
      </c>
      <c r="BP43" s="42">
        <f t="shared" ca="1" si="29"/>
        <v>-1.0829612605745709E-2</v>
      </c>
      <c r="BQ43" s="207">
        <v>36</v>
      </c>
      <c r="BR43" s="6" t="str">
        <f t="shared" ca="1" si="30"/>
        <v>aochm</v>
      </c>
      <c r="BS43" s="6" t="str">
        <f ca="1">VLOOKUP(BR43,Notes!$A$12:$B$206,2,0)</f>
        <v>Other chemical products, man-made fibres</v>
      </c>
      <c r="BT43" s="42">
        <f t="shared" ca="1" si="32"/>
        <v>-4.3973068206679704</v>
      </c>
      <c r="BU43" s="207">
        <v>36</v>
      </c>
      <c r="BV43" s="6" t="str">
        <f t="shared" ca="1" si="33"/>
        <v>awtrp</v>
      </c>
      <c r="BW43" s="6" t="str">
        <f ca="1">VLOOKUP(BV43,Notes!$A$12:$B$206,2,0)</f>
        <v>Water transport</v>
      </c>
      <c r="BX43" s="42">
        <f t="shared" ca="1" si="34"/>
        <v>-2.7715491111706179</v>
      </c>
    </row>
    <row r="44" spans="1:76" outlineLevel="1" x14ac:dyDescent="0.2">
      <c r="A44" s="23" t="s">
        <v>38</v>
      </c>
      <c r="B44" s="23" t="str">
        <f>VLOOKUP(A44,Notes!$A$12:$B$206,2,0)</f>
        <v>Construction</v>
      </c>
      <c r="C44" s="24">
        <f>SUM('SAM and Preps'!FS44:GG44)</f>
        <v>0</v>
      </c>
      <c r="D44" s="24">
        <f>'SAM and Preps'!GH44</f>
        <v>0</v>
      </c>
      <c r="E44" s="24">
        <f>'SAM and Preps'!GM44</f>
        <v>0</v>
      </c>
      <c r="F44" s="24">
        <f>'SAM and Preps'!GO44</f>
        <v>0</v>
      </c>
      <c r="G44" s="24">
        <v>0</v>
      </c>
      <c r="H44" s="25">
        <f>SUM('SAM and Preps'!AM$175:AM$179)</f>
        <v>122309.64918933986</v>
      </c>
      <c r="I44" s="24">
        <f>IFERROR(VLOOKUP($A44,Employment!$A$5:$F$66,3,0),0)</f>
        <v>261.49313816107411</v>
      </c>
      <c r="J44" s="24">
        <f>IFERROR(VLOOKUP($A44,Employment!$A$5:$F$66,4,0),0)</f>
        <v>321.91043429327249</v>
      </c>
      <c r="K44" s="24">
        <f>IFERROR(VLOOKUP($A44,Employment!$A$5:$F$66,5,0),0)</f>
        <v>384.08457367891026</v>
      </c>
      <c r="L44" s="24">
        <f>IFERROR(VLOOKUP($A44,Employment!$A$5:$F$66,6,0),0)</f>
        <v>281.51185386674308</v>
      </c>
      <c r="M44" s="24">
        <f t="shared" si="0"/>
        <v>1249</v>
      </c>
      <c r="N44" s="25">
        <v>409535.17147224495</v>
      </c>
      <c r="O44" s="26">
        <v>0</v>
      </c>
      <c r="P44" s="27">
        <v>0</v>
      </c>
      <c r="Q44" s="28">
        <f ca="1"/>
        <v>-29163.097203795791</v>
      </c>
      <c r="R44" s="28">
        <v>0</v>
      </c>
      <c r="S44" s="28"/>
      <c r="T44" s="35" t="e">
        <f ca="1"/>
        <v>#DIV/0!</v>
      </c>
      <c r="U44" s="30">
        <f ca="1"/>
        <v>-7.1210238424594587</v>
      </c>
      <c r="V44" s="31">
        <v>0</v>
      </c>
      <c r="W44" s="32">
        <f ca="1"/>
        <v>-7.1210238424594587</v>
      </c>
      <c r="X44" s="28">
        <f ca="1"/>
        <v>-23712.463952380898</v>
      </c>
      <c r="Y44" s="28">
        <f t="shared" ca="1" si="31"/>
        <v>-5450.6332514148926</v>
      </c>
      <c r="Z44" s="33">
        <f t="shared" ca="1" si="13"/>
        <v>1</v>
      </c>
      <c r="AA44" s="33">
        <f t="shared" ca="1" si="13"/>
        <v>10</v>
      </c>
      <c r="AB44" s="33">
        <f t="shared" ca="1" si="1"/>
        <v>1</v>
      </c>
      <c r="AC44" s="21">
        <v>37</v>
      </c>
      <c r="AD44" s="6" t="str">
        <f t="shared" ca="1" si="14"/>
        <v>atrps</v>
      </c>
      <c r="AE44" s="6">
        <f t="shared" ca="1" si="15"/>
        <v>-594.63960805519991</v>
      </c>
      <c r="AF44" s="6" t="str">
        <f t="shared" ca="1" si="2"/>
        <v>amach</v>
      </c>
      <c r="AG44" s="6">
        <f t="shared" ca="1" si="3"/>
        <v>-1290.8943554711841</v>
      </c>
      <c r="AH44" s="6" t="str">
        <f t="shared" ca="1" si="4"/>
        <v>awood</v>
      </c>
      <c r="AI44" s="6">
        <f t="shared" ca="1" si="5"/>
        <v>-3010.5718809534142</v>
      </c>
      <c r="AJ44" s="17"/>
      <c r="AK44" s="6">
        <v>122309.64918933986</v>
      </c>
      <c r="AL44" s="6">
        <f ca="1"/>
        <v>-7081.8414374627946</v>
      </c>
      <c r="AM44" s="6">
        <f t="shared" ca="1" si="16"/>
        <v>-1627.8578429386189</v>
      </c>
      <c r="AN44" s="6">
        <f ca="1"/>
        <v>-8709.6992804014135</v>
      </c>
      <c r="AO44" s="33">
        <f t="shared" ca="1" si="17"/>
        <v>4</v>
      </c>
      <c r="AP44" s="34">
        <f ca="1"/>
        <v>-18.434778827697084</v>
      </c>
      <c r="AQ44" s="34">
        <f ca="1"/>
        <v>-22.694085589614836</v>
      </c>
      <c r="AR44" s="34">
        <f ca="1"/>
        <v>-27.350754066883965</v>
      </c>
      <c r="AS44" s="34">
        <f ca="1"/>
        <v>-20.046526233200407</v>
      </c>
      <c r="AT44" s="34">
        <f t="shared" ca="1" si="18"/>
        <v>-88.526144717396292</v>
      </c>
      <c r="AU44" s="33">
        <f t="shared" ca="1" si="19"/>
        <v>1</v>
      </c>
      <c r="AV44" s="21">
        <v>37</v>
      </c>
      <c r="AW44" s="6" t="str">
        <f t="shared" ca="1" si="6"/>
        <v>aplas</v>
      </c>
      <c r="AX44" s="6">
        <f t="shared" ca="1" si="20"/>
        <v>-627.38189718471199</v>
      </c>
      <c r="AY44" s="6" t="str">
        <f t="shared" ca="1" si="7"/>
        <v>ainsp</v>
      </c>
      <c r="AZ44" s="6">
        <f t="shared" ca="1" si="21"/>
        <v>-1.5867054412199955</v>
      </c>
      <c r="BA44" s="199"/>
      <c r="BB44" s="36">
        <f t="shared" si="22"/>
        <v>3.4420049402618593</v>
      </c>
      <c r="BC44" s="36">
        <f ca="1"/>
        <v>-7.1210238424594587</v>
      </c>
      <c r="BD44" s="33">
        <f t="shared" ca="1" si="23"/>
        <v>7</v>
      </c>
      <c r="BE44" s="205">
        <f ca="1"/>
        <v>-0.24510599245467943</v>
      </c>
      <c r="BF44" s="33">
        <f t="shared" ca="1" si="24"/>
        <v>4</v>
      </c>
      <c r="BG44" s="36">
        <f t="shared" si="25"/>
        <v>8.2458572654651086</v>
      </c>
      <c r="BH44" s="42">
        <f ca="1"/>
        <v>-7.0877617868211606</v>
      </c>
      <c r="BI44" s="33">
        <f t="shared" ca="1" si="26"/>
        <v>2</v>
      </c>
      <c r="BJ44" s="205">
        <f ca="1"/>
        <v>-0.58444672025745226</v>
      </c>
      <c r="BK44" s="33">
        <f t="shared" ca="1" si="27"/>
        <v>1</v>
      </c>
      <c r="BL44" s="206">
        <v>37</v>
      </c>
      <c r="BM44" s="6" t="str">
        <f t="shared" ca="1" si="8"/>
        <v>aplas</v>
      </c>
      <c r="BN44" s="42">
        <f t="shared" ca="1" si="9"/>
        <v>-1.7655611015593101E-2</v>
      </c>
      <c r="BO44" s="6" t="str">
        <f t="shared" ca="1" si="28"/>
        <v>ainsp</v>
      </c>
      <c r="BP44" s="42">
        <f t="shared" ca="1" si="29"/>
        <v>-1.0475377574569192E-2</v>
      </c>
      <c r="BQ44" s="207">
        <v>37</v>
      </c>
      <c r="BR44" s="6" t="str">
        <f t="shared" ca="1" si="30"/>
        <v>aplas</v>
      </c>
      <c r="BS44" s="6" t="str">
        <f ca="1">VLOOKUP(BR44,Notes!$A$12:$B$206,2,0)</f>
        <v>Plastic</v>
      </c>
      <c r="BT44" s="42">
        <f t="shared" ca="1" si="32"/>
        <v>-4.3273186841333855</v>
      </c>
      <c r="BU44" s="207">
        <v>37</v>
      </c>
      <c r="BV44" s="6" t="str">
        <f t="shared" ca="1" si="33"/>
        <v>aprnt</v>
      </c>
      <c r="BW44" s="6" t="str">
        <f ca="1">VLOOKUP(BV44,Notes!$A$12:$B$206,2,0)</f>
        <v>Publishing, printing, recorded media</v>
      </c>
      <c r="BX44" s="42">
        <f t="shared" ca="1" si="34"/>
        <v>-2.5821767694651481</v>
      </c>
    </row>
    <row r="45" spans="1:76" outlineLevel="1" x14ac:dyDescent="0.2">
      <c r="A45" s="23" t="s">
        <v>265</v>
      </c>
      <c r="B45" s="23" t="str">
        <f>VLOOKUP(A45,Notes!$A$12:$B$206,2,0)</f>
        <v>Wholesale trade, commission trade</v>
      </c>
      <c r="C45" s="24">
        <f>SUM('SAM and Preps'!FS45:GG45)</f>
        <v>0</v>
      </c>
      <c r="D45" s="24">
        <f>'SAM and Preps'!GH45</f>
        <v>0</v>
      </c>
      <c r="E45" s="24">
        <f>'SAM and Preps'!GM45</f>
        <v>0</v>
      </c>
      <c r="F45" s="24">
        <f>'SAM and Preps'!GO45</f>
        <v>0</v>
      </c>
      <c r="G45" s="24">
        <v>0</v>
      </c>
      <c r="H45" s="25">
        <f>SUM('SAM and Preps'!AN$175:AN$179)</f>
        <v>174356.36692392637</v>
      </c>
      <c r="I45" s="24">
        <f>IFERROR(VLOOKUP($A45,Employment!$A$5:$F$66,3,0),0)</f>
        <v>20.439445983042759</v>
      </c>
      <c r="J45" s="24">
        <f>IFERROR(VLOOKUP($A45,Employment!$A$5:$F$66,4,0),0)</f>
        <v>30.629175003781022</v>
      </c>
      <c r="K45" s="24">
        <f>IFERROR(VLOOKUP($A45,Employment!$A$5:$F$66,5,0),0)</f>
        <v>64.204181836125059</v>
      </c>
      <c r="L45" s="24">
        <f>IFERROR(VLOOKUP($A45,Employment!$A$5:$F$66,6,0),0)</f>
        <v>78.138370131050195</v>
      </c>
      <c r="M45" s="24">
        <f t="shared" si="0"/>
        <v>193.41117295399903</v>
      </c>
      <c r="N45" s="25">
        <v>339975.7668392809</v>
      </c>
      <c r="O45" s="26">
        <v>0</v>
      </c>
      <c r="P45" s="27">
        <v>0</v>
      </c>
      <c r="Q45" s="28">
        <f ca="1"/>
        <v>-17870.040088632941</v>
      </c>
      <c r="R45" s="28">
        <f>-90%*N45</f>
        <v>-305978.19015535282</v>
      </c>
      <c r="S45" s="28"/>
      <c r="T45" s="35" t="e">
        <f ca="1"/>
        <v>#DIV/0!</v>
      </c>
      <c r="U45" s="30">
        <f ca="1"/>
        <v>-5.2562687790276446</v>
      </c>
      <c r="V45" s="31">
        <v>0</v>
      </c>
      <c r="W45" s="32">
        <f ca="1"/>
        <v>-5.2562687790276446</v>
      </c>
      <c r="X45" s="28">
        <f ca="1"/>
        <v>-91.881700341611079</v>
      </c>
      <c r="Y45" s="28">
        <f t="shared" ca="1" si="31"/>
        <v>-17778.158388291329</v>
      </c>
      <c r="Z45" s="33">
        <f t="shared" ca="1" si="13"/>
        <v>54</v>
      </c>
      <c r="AA45" s="33">
        <f t="shared" ca="1" si="13"/>
        <v>1</v>
      </c>
      <c r="AB45" s="33">
        <f t="shared" ca="1" si="1"/>
        <v>4</v>
      </c>
      <c r="AC45" s="21">
        <v>38</v>
      </c>
      <c r="AD45" s="6" t="str">
        <f t="shared" ca="1" si="14"/>
        <v>arsea</v>
      </c>
      <c r="AE45" s="6">
        <f t="shared" ca="1" si="15"/>
        <v>-582.73290318563465</v>
      </c>
      <c r="AF45" s="6" t="str">
        <f t="shared" ca="1" si="2"/>
        <v>aweav</v>
      </c>
      <c r="AG45" s="6">
        <f t="shared" ca="1" si="3"/>
        <v>-1255.6055634454469</v>
      </c>
      <c r="AH45" s="6" t="str">
        <f t="shared" ca="1" si="4"/>
        <v>arecr</v>
      </c>
      <c r="AI45" s="6">
        <f t="shared" ca="1" si="5"/>
        <v>-2420.5190402664698</v>
      </c>
      <c r="AJ45" s="17"/>
      <c r="AK45" s="6">
        <v>174356.36692392637</v>
      </c>
      <c r="AL45" s="6">
        <f ca="1"/>
        <v>-47.121474590068395</v>
      </c>
      <c r="AM45" s="6">
        <f t="shared" ca="1" si="16"/>
        <v>-9117.517804279154</v>
      </c>
      <c r="AN45" s="6">
        <f ca="1"/>
        <v>-9164.6392788692228</v>
      </c>
      <c r="AO45" s="33">
        <f t="shared" ca="1" si="17"/>
        <v>3</v>
      </c>
      <c r="AP45" s="34">
        <f ca="1"/>
        <v>-0.38676679841264272</v>
      </c>
      <c r="AQ45" s="34">
        <f ca="1"/>
        <v>-0.57958263467909321</v>
      </c>
      <c r="AR45" s="34">
        <f ca="1"/>
        <v>-1.7886145132816613</v>
      </c>
      <c r="AS45" s="34">
        <f ca="1"/>
        <v>-2.1767962594289103</v>
      </c>
      <c r="AT45" s="34">
        <f t="shared" ca="1" si="18"/>
        <v>-4.9317602058023073</v>
      </c>
      <c r="AU45" s="33">
        <f t="shared" ca="1" si="19"/>
        <v>17</v>
      </c>
      <c r="AV45" s="21">
        <v>38</v>
      </c>
      <c r="AW45" s="6" t="str">
        <f t="shared" ca="1" si="6"/>
        <v>anfme</v>
      </c>
      <c r="AX45" s="6">
        <f t="shared" ca="1" si="20"/>
        <v>-618.00944403625556</v>
      </c>
      <c r="AY45" s="6" t="str">
        <f t="shared" ca="1" si="7"/>
        <v>afore</v>
      </c>
      <c r="AZ45" s="6">
        <f t="shared" ca="1" si="21"/>
        <v>-1.509629312106485</v>
      </c>
      <c r="BA45" s="199"/>
      <c r="BB45" s="36">
        <f t="shared" si="22"/>
        <v>4.9066895399988608</v>
      </c>
      <c r="BC45" s="36">
        <f ca="1"/>
        <v>-5.2562687790276437</v>
      </c>
      <c r="BD45" s="33">
        <f t="shared" ca="1" si="23"/>
        <v>25</v>
      </c>
      <c r="BE45" s="205">
        <f ca="1"/>
        <v>-0.25790879037477521</v>
      </c>
      <c r="BF45" s="33">
        <f t="shared" ca="1" si="24"/>
        <v>3</v>
      </c>
      <c r="BG45" s="36">
        <f t="shared" si="25"/>
        <v>1.276894255984677</v>
      </c>
      <c r="BH45" s="42">
        <f ca="1"/>
        <v>-2.5498838202978473</v>
      </c>
      <c r="BI45" s="33">
        <f t="shared" ca="1" si="26"/>
        <v>38</v>
      </c>
      <c r="BJ45" s="205">
        <f ca="1"/>
        <v>-3.2559320035665855E-2</v>
      </c>
      <c r="BK45" s="33">
        <f t="shared" ca="1" si="27"/>
        <v>17</v>
      </c>
      <c r="BL45" s="206">
        <v>38</v>
      </c>
      <c r="BM45" s="6" t="str">
        <f t="shared" ca="1" si="8"/>
        <v>anfme</v>
      </c>
      <c r="BN45" s="42">
        <f t="shared" ca="1" si="9"/>
        <v>-1.739185398372213E-2</v>
      </c>
      <c r="BO45" s="6" t="str">
        <f t="shared" ca="1" si="28"/>
        <v>afore</v>
      </c>
      <c r="BP45" s="42">
        <f t="shared" ca="1" si="29"/>
        <v>-9.9665234839010023E-3</v>
      </c>
      <c r="BQ45" s="207">
        <v>38</v>
      </c>
      <c r="BR45" s="6" t="str">
        <f t="shared" ca="1" si="30"/>
        <v>anfme</v>
      </c>
      <c r="BS45" s="6" t="str">
        <f ca="1">VLOOKUP(BR45,Notes!$A$12:$B$206,2,0)</f>
        <v>Basic precious and non-ferrous metals</v>
      </c>
      <c r="BT45" s="42">
        <f t="shared" ca="1" si="32"/>
        <v>-4.2940472487741452</v>
      </c>
      <c r="BU45" s="207">
        <v>38</v>
      </c>
      <c r="BV45" s="6" t="str">
        <f t="shared" ca="1" si="33"/>
        <v>awtrd</v>
      </c>
      <c r="BW45" s="6" t="str">
        <f ca="1">VLOOKUP(BV45,Notes!$A$12:$B$206,2,0)</f>
        <v>Wholesale trade, commission trade</v>
      </c>
      <c r="BX45" s="42">
        <f t="shared" ca="1" si="34"/>
        <v>-2.5498838202978473</v>
      </c>
    </row>
    <row r="46" spans="1:76" outlineLevel="1" x14ac:dyDescent="0.2">
      <c r="A46" s="23" t="s">
        <v>266</v>
      </c>
      <c r="B46" s="23" t="str">
        <f>VLOOKUP(A46,Notes!$A$12:$B$206,2,0)</f>
        <v>Retail trade</v>
      </c>
      <c r="C46" s="24">
        <f>SUM('SAM and Preps'!FS46:GG46)</f>
        <v>0</v>
      </c>
      <c r="D46" s="24">
        <f>'SAM and Preps'!GH46</f>
        <v>0</v>
      </c>
      <c r="E46" s="24">
        <f>'SAM and Preps'!GM46</f>
        <v>0</v>
      </c>
      <c r="F46" s="24">
        <f>'SAM and Preps'!GO46</f>
        <v>0</v>
      </c>
      <c r="G46" s="24">
        <v>0</v>
      </c>
      <c r="H46" s="25">
        <f>SUM('SAM and Preps'!AO$175:AO$179)</f>
        <v>141810.71158727509</v>
      </c>
      <c r="I46" s="24">
        <f>IFERROR(VLOOKUP($A46,Employment!$A$5:$F$66,3,0),0)</f>
        <v>314.53334817676284</v>
      </c>
      <c r="J46" s="24">
        <f>IFERROR(VLOOKUP($A46,Employment!$A$5:$F$66,4,0),0)</f>
        <v>489.64547147733276</v>
      </c>
      <c r="K46" s="24">
        <f>IFERROR(VLOOKUP($A46,Employment!$A$5:$F$66,5,0),0)</f>
        <v>864.65360126004271</v>
      </c>
      <c r="L46" s="24">
        <f>IFERROR(VLOOKUP($A46,Employment!$A$5:$F$66,6,0),0)</f>
        <v>697.6702936301275</v>
      </c>
      <c r="M46" s="24">
        <f t="shared" si="0"/>
        <v>2366.5027145442659</v>
      </c>
      <c r="N46" s="25">
        <v>272731.14956421324</v>
      </c>
      <c r="O46" s="26">
        <v>0</v>
      </c>
      <c r="P46" s="27">
        <v>0</v>
      </c>
      <c r="Q46" s="28">
        <f ca="1"/>
        <v>-14332.647168614669</v>
      </c>
      <c r="R46" s="28">
        <v>0</v>
      </c>
      <c r="S46" s="28"/>
      <c r="T46" s="35" t="e">
        <f ca="1"/>
        <v>#DIV/0!</v>
      </c>
      <c r="U46" s="30">
        <f ca="1"/>
        <v>-5.2552292583800062</v>
      </c>
      <c r="V46" s="31">
        <v>0</v>
      </c>
      <c r="W46" s="32">
        <f ca="1"/>
        <v>-5.2552292583800062</v>
      </c>
      <c r="X46" s="28">
        <f ca="1"/>
        <v>-51.551104273446498</v>
      </c>
      <c r="Y46" s="28">
        <f t="shared" ca="1" si="31"/>
        <v>-14281.096064341222</v>
      </c>
      <c r="Z46" s="33">
        <f t="shared" ca="1" si="13"/>
        <v>58</v>
      </c>
      <c r="AA46" s="33">
        <f t="shared" ca="1" si="13"/>
        <v>2</v>
      </c>
      <c r="AB46" s="33">
        <f t="shared" ca="1" si="1"/>
        <v>5</v>
      </c>
      <c r="AC46" s="21">
        <v>39</v>
      </c>
      <c r="AD46" s="6" t="str">
        <f t="shared" ca="1" si="14"/>
        <v>aleat</v>
      </c>
      <c r="AE46" s="6">
        <f t="shared" ca="1" si="15"/>
        <v>-564.25805060361699</v>
      </c>
      <c r="AF46" s="6" t="str">
        <f t="shared" ca="1" si="2"/>
        <v>arent</v>
      </c>
      <c r="AG46" s="6">
        <f t="shared" ca="1" si="3"/>
        <v>-1137.8259189779781</v>
      </c>
      <c r="AH46" s="6" t="str">
        <f t="shared" ca="1" si="4"/>
        <v>aweav</v>
      </c>
      <c r="AI46" s="6">
        <f t="shared" ca="1" si="5"/>
        <v>-1878.5973845884414</v>
      </c>
      <c r="AJ46" s="17"/>
      <c r="AK46" s="6">
        <v>141810.71158727509</v>
      </c>
      <c r="AL46" s="6">
        <f ca="1"/>
        <v>-26.804781161992075</v>
      </c>
      <c r="AM46" s="6">
        <f t="shared" ca="1" si="16"/>
        <v>-7425.6732256893747</v>
      </c>
      <c r="AN46" s="6">
        <f ca="1"/>
        <v>-7452.4780068513664</v>
      </c>
      <c r="AO46" s="33">
        <f t="shared" ca="1" si="17"/>
        <v>5</v>
      </c>
      <c r="AP46" s="34">
        <f ca="1"/>
        <v>-5.9506014746690994</v>
      </c>
      <c r="AQ46" s="34">
        <f ca="1"/>
        <v>-9.263517148587427</v>
      </c>
      <c r="AR46" s="34">
        <f ca="1"/>
        <v>-24.082950389638704</v>
      </c>
      <c r="AS46" s="34">
        <f ca="1"/>
        <v>-19.432011900874368</v>
      </c>
      <c r="AT46" s="34">
        <f t="shared" ca="1" si="18"/>
        <v>-58.729080913769593</v>
      </c>
      <c r="AU46" s="33">
        <f t="shared" ca="1" si="19"/>
        <v>2</v>
      </c>
      <c r="AV46" s="21">
        <v>39</v>
      </c>
      <c r="AW46" s="6" t="str">
        <f t="shared" ca="1" si="6"/>
        <v>arecr</v>
      </c>
      <c r="AX46" s="6">
        <f t="shared" ca="1" si="20"/>
        <v>-609.43930811086227</v>
      </c>
      <c r="AY46" s="6" t="str">
        <f t="shared" ca="1" si="7"/>
        <v>apetr</v>
      </c>
      <c r="AZ46" s="6">
        <f t="shared" ca="1" si="21"/>
        <v>-1.443511510250941</v>
      </c>
      <c r="BA46" s="199"/>
      <c r="BB46" s="36">
        <f t="shared" si="22"/>
        <v>3.9907985437014322</v>
      </c>
      <c r="BC46" s="36">
        <f ca="1"/>
        <v>-5.2552292583800071</v>
      </c>
      <c r="BD46" s="33">
        <f t="shared" ca="1" si="23"/>
        <v>26</v>
      </c>
      <c r="BE46" s="205">
        <f ca="1"/>
        <v>-0.2097256127116009</v>
      </c>
      <c r="BF46" s="33">
        <f t="shared" ca="1" si="24"/>
        <v>5</v>
      </c>
      <c r="BG46" s="36">
        <f t="shared" si="25"/>
        <v>15.623573740966965</v>
      </c>
      <c r="BH46" s="42">
        <f ca="1"/>
        <v>-2.4816823810438549</v>
      </c>
      <c r="BI46" s="33">
        <f t="shared" ca="1" si="26"/>
        <v>40</v>
      </c>
      <c r="BJ46" s="205">
        <f ca="1"/>
        <v>-0.38772747681897146</v>
      </c>
      <c r="BK46" s="33">
        <f t="shared" ca="1" si="27"/>
        <v>2</v>
      </c>
      <c r="BL46" s="206">
        <v>39</v>
      </c>
      <c r="BM46" s="6" t="str">
        <f t="shared" ca="1" si="8"/>
        <v>arecr</v>
      </c>
      <c r="BN46" s="42">
        <f t="shared" ca="1" si="9"/>
        <v>-1.7150675545312462E-2</v>
      </c>
      <c r="BO46" s="6" t="str">
        <f t="shared" ca="1" si="28"/>
        <v>apetr</v>
      </c>
      <c r="BP46" s="42">
        <f t="shared" ca="1" si="29"/>
        <v>-9.530015912398106E-3</v>
      </c>
      <c r="BQ46" s="207">
        <v>39</v>
      </c>
      <c r="BR46" s="6" t="str">
        <f t="shared" ca="1" si="30"/>
        <v>arecr</v>
      </c>
      <c r="BS46" s="6" t="str">
        <f ca="1">VLOOKUP(BR46,Notes!$A$12:$B$206,2,0)</f>
        <v>Recreational, cultural and sporting activities</v>
      </c>
      <c r="BT46" s="42">
        <f t="shared" ca="1" si="32"/>
        <v>-4.1517394435005786</v>
      </c>
      <c r="BU46" s="207">
        <v>39</v>
      </c>
      <c r="BV46" s="6" t="str">
        <f t="shared" ca="1" si="33"/>
        <v>aofin</v>
      </c>
      <c r="BW46" s="6" t="str">
        <f ca="1">VLOOKUP(BV46,Notes!$A$12:$B$206,2,0)</f>
        <v>Activities to financial intermediation</v>
      </c>
      <c r="BX46" s="42">
        <f t="shared" ca="1" si="34"/>
        <v>-2.5348761949705385</v>
      </c>
    </row>
    <row r="47" spans="1:76" outlineLevel="1" x14ac:dyDescent="0.2">
      <c r="A47" s="23" t="s">
        <v>267</v>
      </c>
      <c r="B47" s="23" t="str">
        <f>VLOOKUP(A47,Notes!$A$12:$B$206,2,0)</f>
        <v>Sale, maintenance, repair of motor vehicles</v>
      </c>
      <c r="C47" s="24">
        <f>SUM('SAM and Preps'!FS47:GG47)</f>
        <v>0</v>
      </c>
      <c r="D47" s="24">
        <f>'SAM and Preps'!GH47</f>
        <v>0</v>
      </c>
      <c r="E47" s="24">
        <f>'SAM and Preps'!GM47</f>
        <v>0</v>
      </c>
      <c r="F47" s="24">
        <f>'SAM and Preps'!GO47</f>
        <v>0</v>
      </c>
      <c r="G47" s="24">
        <v>0</v>
      </c>
      <c r="H47" s="25">
        <f>SUM('SAM and Preps'!AP$175:AP$179)</f>
        <v>76754.463258311487</v>
      </c>
      <c r="I47" s="24">
        <f>IFERROR(VLOOKUP($A47,Employment!$A$5:$F$66,3,0),0)</f>
        <v>47.06972460802487</v>
      </c>
      <c r="J47" s="24">
        <f>IFERROR(VLOOKUP($A47,Employment!$A$5:$F$66,4,0),0)</f>
        <v>126.43467047703487</v>
      </c>
      <c r="K47" s="24">
        <f>IFERROR(VLOOKUP($A47,Employment!$A$5:$F$66,5,0),0)</f>
        <v>252.33856970235286</v>
      </c>
      <c r="L47" s="24">
        <f>IFERROR(VLOOKUP($A47,Employment!$A$5:$F$66,6,0),0)</f>
        <v>216.24314771432228</v>
      </c>
      <c r="M47" s="24">
        <f t="shared" si="0"/>
        <v>642.08611250173487</v>
      </c>
      <c r="N47" s="25">
        <v>135931.49958819637</v>
      </c>
      <c r="O47" s="26">
        <v>0</v>
      </c>
      <c r="P47" s="27">
        <v>0</v>
      </c>
      <c r="Q47" s="28">
        <f ca="1"/>
        <v>-6677.6516746294838</v>
      </c>
      <c r="R47" s="28">
        <v>0</v>
      </c>
      <c r="S47" s="28"/>
      <c r="T47" s="35" t="e">
        <f ca="1"/>
        <v>#DIV/0!</v>
      </c>
      <c r="U47" s="30">
        <f ca="1"/>
        <v>-4.912512327797006</v>
      </c>
      <c r="V47" s="31">
        <v>0</v>
      </c>
      <c r="W47" s="32">
        <f ca="1"/>
        <v>-4.912512327797006</v>
      </c>
      <c r="X47" s="28">
        <f ca="1"/>
        <v>-448.92594309823403</v>
      </c>
      <c r="Y47" s="28">
        <f t="shared" ca="1" si="31"/>
        <v>-6228.7257315312499</v>
      </c>
      <c r="Z47" s="33">
        <f t="shared" ca="1" si="13"/>
        <v>42</v>
      </c>
      <c r="AA47" s="33">
        <f t="shared" ca="1" si="13"/>
        <v>8</v>
      </c>
      <c r="AB47" s="33">
        <f t="shared" ca="1" si="1"/>
        <v>16</v>
      </c>
      <c r="AC47" s="21">
        <v>40</v>
      </c>
      <c r="AD47" s="6" t="str">
        <f t="shared" ca="1" si="14"/>
        <v>afoot</v>
      </c>
      <c r="AE47" s="6">
        <f t="shared" ca="1" si="15"/>
        <v>-556.80850041009523</v>
      </c>
      <c r="AF47" s="6" t="str">
        <f t="shared" ca="1" si="2"/>
        <v>aacct</v>
      </c>
      <c r="AG47" s="6">
        <f t="shared" ca="1" si="3"/>
        <v>-1095.4572532648717</v>
      </c>
      <c r="AH47" s="6" t="str">
        <f t="shared" ca="1" si="4"/>
        <v>aplas</v>
      </c>
      <c r="AI47" s="6">
        <f t="shared" ca="1" si="5"/>
        <v>-1718.1758044905098</v>
      </c>
      <c r="AJ47" s="17"/>
      <c r="AK47" s="6">
        <v>76754.463258311487</v>
      </c>
      <c r="AL47" s="6">
        <f ca="1"/>
        <v>-253.48848434412713</v>
      </c>
      <c r="AM47" s="6">
        <f t="shared" ca="1" si="16"/>
        <v>-3517.0839853548487</v>
      </c>
      <c r="AN47" s="6">
        <f ca="1"/>
        <v>-3770.572469698976</v>
      </c>
      <c r="AO47" s="33">
        <f t="shared" ca="1" si="17"/>
        <v>10</v>
      </c>
      <c r="AP47" s="34">
        <f ca="1"/>
        <v>-0.83243016865055619</v>
      </c>
      <c r="AQ47" s="34">
        <f ca="1"/>
        <v>-2.2360027585657898</v>
      </c>
      <c r="AR47" s="34">
        <f ca="1"/>
        <v>-6.5699665725398058</v>
      </c>
      <c r="AS47" s="34">
        <f ca="1"/>
        <v>-5.6301747834256579</v>
      </c>
      <c r="AT47" s="34">
        <f t="shared" ca="1" si="18"/>
        <v>-15.26857428318181</v>
      </c>
      <c r="AU47" s="33">
        <f t="shared" ca="1" si="19"/>
        <v>7</v>
      </c>
      <c r="AV47" s="21">
        <v>40</v>
      </c>
      <c r="AW47" s="6" t="str">
        <f t="shared" ca="1" si="6"/>
        <v>aemch</v>
      </c>
      <c r="AX47" s="6">
        <f t="shared" ca="1" si="20"/>
        <v>-494.82434265969158</v>
      </c>
      <c r="AY47" s="6" t="str">
        <f t="shared" ca="1" si="7"/>
        <v>aomin</v>
      </c>
      <c r="AZ47" s="6">
        <f t="shared" ca="1" si="21"/>
        <v>-1.3433131878924591</v>
      </c>
      <c r="BA47" s="199"/>
      <c r="BB47" s="36">
        <f t="shared" si="22"/>
        <v>2.1600032660814912</v>
      </c>
      <c r="BC47" s="36">
        <f ca="1"/>
        <v>-4.9125123277970069</v>
      </c>
      <c r="BD47" s="33">
        <f t="shared" ca="1" si="23"/>
        <v>31</v>
      </c>
      <c r="BE47" s="205">
        <f ca="1"/>
        <v>-0.10611042672707123</v>
      </c>
      <c r="BF47" s="33">
        <f t="shared" ca="1" si="24"/>
        <v>10</v>
      </c>
      <c r="BG47" s="36">
        <f t="shared" si="25"/>
        <v>4.2390315739204789</v>
      </c>
      <c r="BH47" s="42">
        <f ca="1"/>
        <v>-2.3779636385050389</v>
      </c>
      <c r="BI47" s="33">
        <f t="shared" ca="1" si="26"/>
        <v>42</v>
      </c>
      <c r="BJ47" s="205">
        <f ca="1"/>
        <v>-0.10080262945257683</v>
      </c>
      <c r="BK47" s="33">
        <f t="shared" ca="1" si="27"/>
        <v>7</v>
      </c>
      <c r="BL47" s="206">
        <v>40</v>
      </c>
      <c r="BM47" s="6" t="str">
        <f t="shared" ca="1" si="8"/>
        <v>aemch</v>
      </c>
      <c r="BN47" s="42">
        <f t="shared" ca="1" si="9"/>
        <v>-1.3925212305693791E-2</v>
      </c>
      <c r="BO47" s="6" t="str">
        <f t="shared" ca="1" si="28"/>
        <v>aomin</v>
      </c>
      <c r="BP47" s="42">
        <f t="shared" ca="1" si="29"/>
        <v>-8.8685098560273273E-3</v>
      </c>
      <c r="BQ47" s="207">
        <v>40</v>
      </c>
      <c r="BR47" s="6" t="str">
        <f t="shared" ca="1" si="30"/>
        <v>aemch</v>
      </c>
      <c r="BS47" s="6" t="str">
        <f ca="1">VLOOKUP(BR47,Notes!$A$12:$B$206,2,0)</f>
        <v>Electrical machinery and apparatus</v>
      </c>
      <c r="BT47" s="42">
        <f t="shared" ca="1" si="32"/>
        <v>-4.1379331084064397</v>
      </c>
      <c r="BU47" s="207">
        <v>40</v>
      </c>
      <c r="BV47" s="6" t="str">
        <f t="shared" ca="1" si="33"/>
        <v>artrd</v>
      </c>
      <c r="BW47" s="6" t="str">
        <f ca="1">VLOOKUP(BV47,Notes!$A$12:$B$206,2,0)</f>
        <v>Retail trade</v>
      </c>
      <c r="BX47" s="42">
        <f t="shared" ca="1" si="34"/>
        <v>-2.4816823810438549</v>
      </c>
    </row>
    <row r="48" spans="1:76" outlineLevel="1" x14ac:dyDescent="0.2">
      <c r="A48" s="23" t="s">
        <v>40</v>
      </c>
      <c r="B48" s="23" t="str">
        <f>VLOOKUP(A48,Notes!$A$12:$B$206,2,0)</f>
        <v>Hotels and restaurants</v>
      </c>
      <c r="C48" s="24">
        <f>SUM('SAM and Preps'!FS48:GG48)</f>
        <v>0</v>
      </c>
      <c r="D48" s="24">
        <f>'SAM and Preps'!GH48</f>
        <v>0</v>
      </c>
      <c r="E48" s="24">
        <f>'SAM and Preps'!GM48</f>
        <v>0</v>
      </c>
      <c r="F48" s="24">
        <f>'SAM and Preps'!GO48</f>
        <v>0</v>
      </c>
      <c r="G48" s="24">
        <v>0</v>
      </c>
      <c r="H48" s="25">
        <f>SUM('SAM and Preps'!AQ$175:AQ$179)</f>
        <v>30563.962825792696</v>
      </c>
      <c r="I48" s="24">
        <f>IFERROR(VLOOKUP($A48,Employment!$A$5:$F$66,3,0),0)</f>
        <v>26.223213836884071</v>
      </c>
      <c r="J48" s="24">
        <f>IFERROR(VLOOKUP($A48,Employment!$A$5:$F$66,4,0),0)</f>
        <v>62.626530659338719</v>
      </c>
      <c r="K48" s="24">
        <f>IFERROR(VLOOKUP($A48,Employment!$A$5:$F$66,5,0),0)</f>
        <v>153.05617635287237</v>
      </c>
      <c r="L48" s="24">
        <f>IFERROR(VLOOKUP($A48,Employment!$A$5:$F$66,6,0),0)</f>
        <v>118.34092836432882</v>
      </c>
      <c r="M48" s="24">
        <f t="shared" si="0"/>
        <v>360.24684921342396</v>
      </c>
      <c r="N48" s="25">
        <v>80299.546727616951</v>
      </c>
      <c r="O48" s="26">
        <v>0</v>
      </c>
      <c r="P48" s="27">
        <v>0</v>
      </c>
      <c r="Q48" s="28">
        <f ca="1"/>
        <v>-6929.363085674664</v>
      </c>
      <c r="R48" s="28">
        <v>0</v>
      </c>
      <c r="S48" s="28"/>
      <c r="T48" s="35" t="e">
        <f ca="1"/>
        <v>#DIV/0!</v>
      </c>
      <c r="U48" s="30">
        <f ca="1"/>
        <v>-8.6293925284281698</v>
      </c>
      <c r="V48" s="31">
        <v>0</v>
      </c>
      <c r="W48" s="32">
        <f ca="1"/>
        <v>-8.6293925284281698</v>
      </c>
      <c r="X48" s="28">
        <f ca="1"/>
        <v>-5833.9058324097923</v>
      </c>
      <c r="Y48" s="28">
        <f t="shared" ca="1" si="31"/>
        <v>-1095.4572532648717</v>
      </c>
      <c r="Z48" s="33">
        <f t="shared" ca="1" si="13"/>
        <v>8</v>
      </c>
      <c r="AA48" s="33">
        <f t="shared" ca="1" si="13"/>
        <v>40</v>
      </c>
      <c r="AB48" s="33">
        <f t="shared" ca="1" si="1"/>
        <v>15</v>
      </c>
      <c r="AC48" s="21">
        <v>41</v>
      </c>
      <c r="AD48" s="6" t="str">
        <f t="shared" ca="1" si="14"/>
        <v>anmmi</v>
      </c>
      <c r="AE48" s="6">
        <f t="shared" ca="1" si="15"/>
        <v>-514.6853149970932</v>
      </c>
      <c r="AF48" s="6" t="str">
        <f t="shared" ca="1" si="2"/>
        <v>acomp</v>
      </c>
      <c r="AG48" s="6">
        <f t="shared" ca="1" si="3"/>
        <v>-1040.817695419428</v>
      </c>
      <c r="AH48" s="6" t="str">
        <f t="shared" ca="1" si="4"/>
        <v>aprnt</v>
      </c>
      <c r="AI48" s="6">
        <f t="shared" ca="1" si="5"/>
        <v>-1651.6514896271881</v>
      </c>
      <c r="AJ48" s="17"/>
      <c r="AK48" s="6">
        <v>30563.962825792696</v>
      </c>
      <c r="AL48" s="6">
        <f ca="1"/>
        <v>-2220.5266188585338</v>
      </c>
      <c r="AM48" s="6">
        <f t="shared" ca="1" si="16"/>
        <v>-416.95770562198459</v>
      </c>
      <c r="AN48" s="6">
        <f ca="1"/>
        <v>-2637.4843244805184</v>
      </c>
      <c r="AO48" s="33">
        <f t="shared" ca="1" si="17"/>
        <v>14</v>
      </c>
      <c r="AP48" s="34">
        <f ca="1"/>
        <v>-0.81464545999937377</v>
      </c>
      <c r="AQ48" s="34">
        <f ca="1"/>
        <v>-1.9455440967110709</v>
      </c>
      <c r="AR48" s="34">
        <f ca="1"/>
        <v>-7.0001436706410844</v>
      </c>
      <c r="AS48" s="34">
        <f ca="1"/>
        <v>-5.4124147120822794</v>
      </c>
      <c r="AT48" s="34">
        <f t="shared" ca="1" si="18"/>
        <v>-15.172747939433808</v>
      </c>
      <c r="AU48" s="33">
        <f t="shared" ca="1" si="19"/>
        <v>8</v>
      </c>
      <c r="AV48" s="21">
        <v>41</v>
      </c>
      <c r="AW48" s="6" t="str">
        <f t="shared" ca="1" si="6"/>
        <v>aprnt</v>
      </c>
      <c r="AX48" s="6">
        <f t="shared" ca="1" si="20"/>
        <v>-470.9339418202232</v>
      </c>
      <c r="AY48" s="6" t="str">
        <f t="shared" ca="1" si="7"/>
        <v>aatrp</v>
      </c>
      <c r="AZ48" s="6">
        <f t="shared" ca="1" si="21"/>
        <v>-1.3216934352839529</v>
      </c>
      <c r="BA48" s="199"/>
      <c r="BB48" s="36">
        <f t="shared" si="22"/>
        <v>0.86012274368887098</v>
      </c>
      <c r="BC48" s="36">
        <f ca="1"/>
        <v>-8.6293925284281698</v>
      </c>
      <c r="BD48" s="33">
        <f t="shared" ca="1" si="23"/>
        <v>3</v>
      </c>
      <c r="BE48" s="205">
        <f ca="1"/>
        <v>-7.4223367779198815E-2</v>
      </c>
      <c r="BF48" s="33">
        <f t="shared" ca="1" si="24"/>
        <v>14</v>
      </c>
      <c r="BG48" s="36">
        <f t="shared" si="25"/>
        <v>2.3783379495175545</v>
      </c>
      <c r="BH48" s="42">
        <f ca="1"/>
        <v>-4.2117642312660157</v>
      </c>
      <c r="BI48" s="33">
        <f t="shared" ca="1" si="26"/>
        <v>17</v>
      </c>
      <c r="BJ48" s="205">
        <f ca="1"/>
        <v>-0.10016998705640595</v>
      </c>
      <c r="BK48" s="33">
        <f t="shared" ca="1" si="27"/>
        <v>8</v>
      </c>
      <c r="BL48" s="206">
        <v>41</v>
      </c>
      <c r="BM48" s="6" t="str">
        <f t="shared" ca="1" si="8"/>
        <v>aprnt</v>
      </c>
      <c r="BN48" s="42">
        <f t="shared" ca="1" si="9"/>
        <v>-1.3252895131543532E-2</v>
      </c>
      <c r="BO48" s="6" t="str">
        <f t="shared" ca="1" si="28"/>
        <v>aatrp</v>
      </c>
      <c r="BP48" s="42">
        <f t="shared" ca="1" si="29"/>
        <v>-8.7257769544065045E-3</v>
      </c>
      <c r="BQ48" s="207">
        <v>41</v>
      </c>
      <c r="BR48" s="6" t="str">
        <f t="shared" ca="1" si="30"/>
        <v>aprnt</v>
      </c>
      <c r="BS48" s="6" t="str">
        <f ca="1">VLOOKUP(BR48,Notes!$A$12:$B$206,2,0)</f>
        <v>Publishing, printing, recorded media</v>
      </c>
      <c r="BT48" s="42">
        <f t="shared" ca="1" si="32"/>
        <v>-4.0667047286459583</v>
      </c>
      <c r="BU48" s="207">
        <v>41</v>
      </c>
      <c r="BV48" s="6" t="str">
        <f t="shared" ca="1" si="33"/>
        <v>aelcg</v>
      </c>
      <c r="BW48" s="6" t="str">
        <f ca="1">VLOOKUP(BV48,Notes!$A$12:$B$206,2,0)</f>
        <v>Electricity, gas, steam and hot water supply</v>
      </c>
      <c r="BX48" s="42">
        <f t="shared" ca="1" si="34"/>
        <v>-2.3834235938237205</v>
      </c>
    </row>
    <row r="49" spans="1:76" outlineLevel="1" x14ac:dyDescent="0.2">
      <c r="A49" s="23" t="s">
        <v>268</v>
      </c>
      <c r="B49" s="23" t="str">
        <f>VLOOKUP(A49,Notes!$A$12:$B$206,2,0)</f>
        <v>Land transport, transport via pipe lines</v>
      </c>
      <c r="C49" s="24">
        <f>SUM('SAM and Preps'!FS49:GG49)</f>
        <v>0</v>
      </c>
      <c r="D49" s="24">
        <f>'SAM and Preps'!GH49</f>
        <v>0</v>
      </c>
      <c r="E49" s="24">
        <f>'SAM and Preps'!GM49</f>
        <v>0</v>
      </c>
      <c r="F49" s="24">
        <f>'SAM and Preps'!GO49</f>
        <v>0</v>
      </c>
      <c r="G49" s="24">
        <v>0</v>
      </c>
      <c r="H49" s="25">
        <f>SUM('SAM and Preps'!AR$175:AR$179)</f>
        <v>203224.88471910678</v>
      </c>
      <c r="I49" s="24">
        <f>IFERROR(VLOOKUP($A49,Employment!$A$5:$F$66,3,0),0)</f>
        <v>46.009899802760849</v>
      </c>
      <c r="J49" s="24">
        <f>IFERROR(VLOOKUP($A49,Employment!$A$5:$F$66,4,0),0)</f>
        <v>84.22183762871542</v>
      </c>
      <c r="K49" s="24">
        <f>IFERROR(VLOOKUP($A49,Employment!$A$5:$F$66,5,0),0)</f>
        <v>143.9207266792049</v>
      </c>
      <c r="L49" s="24">
        <f>IFERROR(VLOOKUP($A49,Employment!$A$5:$F$66,6,0),0)</f>
        <v>111.23549193580212</v>
      </c>
      <c r="M49" s="24">
        <f t="shared" si="0"/>
        <v>385.38795604648328</v>
      </c>
      <c r="N49" s="25">
        <v>376743.96912243136</v>
      </c>
      <c r="O49" s="26">
        <v>0</v>
      </c>
      <c r="P49" s="27">
        <v>0</v>
      </c>
      <c r="Q49" s="28">
        <f ca="1"/>
        <v>-25864.756092664418</v>
      </c>
      <c r="R49" s="28">
        <v>0</v>
      </c>
      <c r="S49" s="28"/>
      <c r="T49" s="35" t="e">
        <f ca="1"/>
        <v>#DIV/0!</v>
      </c>
      <c r="U49" s="30">
        <f ca="1"/>
        <v>-6.8653404466997818</v>
      </c>
      <c r="V49" s="31">
        <v>0</v>
      </c>
      <c r="W49" s="32">
        <f ca="1"/>
        <v>-6.8653404466997818</v>
      </c>
      <c r="X49" s="28">
        <f ca="1"/>
        <v>-13701.009794127665</v>
      </c>
      <c r="Y49" s="28">
        <f t="shared" ca="1" si="31"/>
        <v>-12163.746298536753</v>
      </c>
      <c r="Z49" s="33">
        <f t="shared" ca="1" si="13"/>
        <v>3</v>
      </c>
      <c r="AA49" s="33">
        <f t="shared" ca="1" si="13"/>
        <v>4</v>
      </c>
      <c r="AB49" s="33">
        <f t="shared" ca="1" si="1"/>
        <v>3</v>
      </c>
      <c r="AC49" s="21">
        <v>42</v>
      </c>
      <c r="AD49" s="6" t="str">
        <f t="shared" ca="1" si="14"/>
        <v>amtvs</v>
      </c>
      <c r="AE49" s="6">
        <f t="shared" ca="1" si="15"/>
        <v>-448.92594309823403</v>
      </c>
      <c r="AF49" s="6" t="str">
        <f t="shared" ca="1" si="2"/>
        <v>aeduc</v>
      </c>
      <c r="AG49" s="6">
        <f t="shared" ca="1" si="3"/>
        <v>-1039.200725794823</v>
      </c>
      <c r="AH49" s="6" t="str">
        <f t="shared" ca="1" si="4"/>
        <v>awatd</v>
      </c>
      <c r="AI49" s="6">
        <f t="shared" ca="1" si="5"/>
        <v>-1483.3887101144837</v>
      </c>
      <c r="AJ49" s="17"/>
      <c r="AK49" s="6">
        <v>203224.88471910675</v>
      </c>
      <c r="AL49" s="6">
        <f ca="1"/>
        <v>-7390.6588138166026</v>
      </c>
      <c r="AM49" s="6">
        <f t="shared" ca="1" si="16"/>
        <v>-6561.4213945632382</v>
      </c>
      <c r="AN49" s="6">
        <f ca="1"/>
        <v>-13952.080208379841</v>
      </c>
      <c r="AO49" s="33">
        <f t="shared" ca="1" si="17"/>
        <v>2</v>
      </c>
      <c r="AP49" s="34">
        <f ca="1"/>
        <v>-0.88444615298059559</v>
      </c>
      <c r="AQ49" s="34">
        <f ca="1"/>
        <v>-1.6189924474298449</v>
      </c>
      <c r="AR49" s="34">
        <f ca="1"/>
        <v>-5.7307757587371846</v>
      </c>
      <c r="AS49" s="34">
        <f ca="1"/>
        <v>-4.5056501791829175</v>
      </c>
      <c r="AT49" s="34">
        <f t="shared" ca="1" si="18"/>
        <v>-12.739864538330544</v>
      </c>
      <c r="AU49" s="33">
        <f t="shared" ca="1" si="19"/>
        <v>9</v>
      </c>
      <c r="AV49" s="21">
        <v>42</v>
      </c>
      <c r="AW49" s="6" t="str">
        <f t="shared" ca="1" si="6"/>
        <v>aotrp</v>
      </c>
      <c r="AX49" s="6">
        <f t="shared" ca="1" si="20"/>
        <v>-447.72022429549304</v>
      </c>
      <c r="AY49" s="6" t="str">
        <f t="shared" ca="1" si="7"/>
        <v>aleat</v>
      </c>
      <c r="AZ49" s="6">
        <f t="shared" ca="1" si="21"/>
        <v>-1.3209282683647436</v>
      </c>
      <c r="BA49" s="199"/>
      <c r="BB49" s="36">
        <f t="shared" si="22"/>
        <v>5.7190995299517109</v>
      </c>
      <c r="BC49" s="36">
        <f ca="1"/>
        <v>-6.8653404466997818</v>
      </c>
      <c r="BD49" s="33">
        <f t="shared" ca="1" si="23"/>
        <v>12</v>
      </c>
      <c r="BE49" s="205">
        <f ca="1"/>
        <v>-0.39263565321679189</v>
      </c>
      <c r="BF49" s="33">
        <f t="shared" ca="1" si="24"/>
        <v>2</v>
      </c>
      <c r="BG49" s="36">
        <f t="shared" si="25"/>
        <v>2.5443187168844212</v>
      </c>
      <c r="BH49" s="42">
        <f ca="1"/>
        <v>-3.3057246181284228</v>
      </c>
      <c r="BI49" s="33">
        <f t="shared" ca="1" si="26"/>
        <v>31</v>
      </c>
      <c r="BJ49" s="205">
        <f ca="1"/>
        <v>-8.410817018769752E-2</v>
      </c>
      <c r="BK49" s="33">
        <f t="shared" ca="1" si="27"/>
        <v>9</v>
      </c>
      <c r="BL49" s="206">
        <v>42</v>
      </c>
      <c r="BM49" s="6" t="str">
        <f t="shared" ca="1" si="8"/>
        <v>aotrp</v>
      </c>
      <c r="BN49" s="42">
        <f t="shared" ca="1" si="9"/>
        <v>-1.2599620995516264E-2</v>
      </c>
      <c r="BO49" s="6" t="str">
        <f t="shared" ca="1" si="28"/>
        <v>aleat</v>
      </c>
      <c r="BP49" s="42">
        <f t="shared" ca="1" si="29"/>
        <v>-8.720725347360821E-3</v>
      </c>
      <c r="BQ49" s="207">
        <v>42</v>
      </c>
      <c r="BR49" s="6" t="str">
        <f t="shared" ca="1" si="30"/>
        <v>aotrp</v>
      </c>
      <c r="BS49" s="6" t="str">
        <f ca="1">VLOOKUP(BR49,Notes!$A$12:$B$206,2,0)</f>
        <v>Other transport equipment</v>
      </c>
      <c r="BT49" s="42">
        <f t="shared" ca="1" si="32"/>
        <v>-3.9158295067778117</v>
      </c>
      <c r="BU49" s="207">
        <v>42</v>
      </c>
      <c r="BV49" s="6" t="str">
        <f t="shared" ca="1" si="33"/>
        <v>amtvs</v>
      </c>
      <c r="BW49" s="6" t="str">
        <f ca="1">VLOOKUP(BV49,Notes!$A$12:$B$206,2,0)</f>
        <v>Sale, maintenance, repair of motor vehicles</v>
      </c>
      <c r="BX49" s="42">
        <f t="shared" ca="1" si="34"/>
        <v>-2.3779636385050389</v>
      </c>
    </row>
    <row r="50" spans="1:76" outlineLevel="1" x14ac:dyDescent="0.2">
      <c r="A50" s="23" t="s">
        <v>269</v>
      </c>
      <c r="B50" s="23" t="str">
        <f>VLOOKUP(A50,Notes!$A$12:$B$206,2,0)</f>
        <v>Water transport</v>
      </c>
      <c r="C50" s="24">
        <f>SUM('SAM and Preps'!FS50:GG50)</f>
        <v>0</v>
      </c>
      <c r="D50" s="24">
        <f>'SAM and Preps'!GH50</f>
        <v>0</v>
      </c>
      <c r="E50" s="24">
        <f>'SAM and Preps'!GM50</f>
        <v>0</v>
      </c>
      <c r="F50" s="24">
        <f>'SAM and Preps'!GO50</f>
        <v>0</v>
      </c>
      <c r="G50" s="24">
        <v>0</v>
      </c>
      <c r="H50" s="25">
        <f>SUM('SAM and Preps'!AS$175:AS$179)</f>
        <v>1888.5297348594806</v>
      </c>
      <c r="I50" s="24">
        <f>IFERROR(VLOOKUP($A50,Employment!$A$5:$F$66,3,0),0)</f>
        <v>0</v>
      </c>
      <c r="J50" s="24">
        <f>IFERROR(VLOOKUP($A50,Employment!$A$5:$F$66,4,0),0)</f>
        <v>9.0419883353559133E-2</v>
      </c>
      <c r="K50" s="24">
        <f>IFERROR(VLOOKUP($A50,Employment!$A$5:$F$66,5,0),0)</f>
        <v>1.457682546984066</v>
      </c>
      <c r="L50" s="24">
        <f>IFERROR(VLOOKUP($A50,Employment!$A$5:$F$66,6,0),0)</f>
        <v>2.3019703503026125</v>
      </c>
      <c r="M50" s="24">
        <f t="shared" si="0"/>
        <v>3.8500727806402377</v>
      </c>
      <c r="N50" s="25">
        <v>4328.9991759371369</v>
      </c>
      <c r="O50" s="26">
        <v>0</v>
      </c>
      <c r="P50" s="27">
        <v>0</v>
      </c>
      <c r="Q50" s="28">
        <f ca="1"/>
        <v>-207.24374515497786</v>
      </c>
      <c r="R50" s="28">
        <v>0</v>
      </c>
      <c r="S50" s="28"/>
      <c r="T50" s="35" t="e">
        <f ca="1"/>
        <v>#DIV/0!</v>
      </c>
      <c r="U50" s="30">
        <f ca="1"/>
        <v>-4.7873362117264433</v>
      </c>
      <c r="V50" s="31">
        <v>0</v>
      </c>
      <c r="W50" s="32">
        <f ca="1"/>
        <v>-4.7873362117264433</v>
      </c>
      <c r="X50" s="28">
        <f ca="1"/>
        <v>-21.290070758753373</v>
      </c>
      <c r="Y50" s="28">
        <f t="shared" ca="1" si="31"/>
        <v>-185.95367439622447</v>
      </c>
      <c r="Z50" s="33">
        <f t="shared" ca="1" si="13"/>
        <v>60</v>
      </c>
      <c r="AA50" s="33">
        <f t="shared" ca="1" si="13"/>
        <v>50</v>
      </c>
      <c r="AB50" s="33">
        <f t="shared" ca="1" si="1"/>
        <v>61</v>
      </c>
      <c r="AC50" s="21">
        <v>43</v>
      </c>
      <c r="AD50" s="6" t="str">
        <f t="shared" ca="1" si="14"/>
        <v>apost</v>
      </c>
      <c r="AE50" s="6">
        <f t="shared" ca="1" si="15"/>
        <v>-283.72239273588747</v>
      </c>
      <c r="AF50" s="6" t="str">
        <f t="shared" ca="1" si="2"/>
        <v>agold</v>
      </c>
      <c r="AG50" s="6">
        <f t="shared" ca="1" si="3"/>
        <v>-1000.6155631287579</v>
      </c>
      <c r="AH50" s="6" t="str">
        <f t="shared" ca="1" si="4"/>
        <v>aotrp</v>
      </c>
      <c r="AI50" s="6">
        <f t="shared" ca="1" si="5"/>
        <v>-1479.9490283704281</v>
      </c>
      <c r="AJ50" s="17"/>
      <c r="AK50" s="6">
        <v>1888.5297348594806</v>
      </c>
      <c r="AL50" s="6">
        <f ca="1"/>
        <v>-9.2878122751003147</v>
      </c>
      <c r="AM50" s="6">
        <f t="shared" ca="1" si="16"/>
        <v>-81.122455591048976</v>
      </c>
      <c r="AN50" s="6">
        <f ca="1"/>
        <v>-90.410267866149297</v>
      </c>
      <c r="AO50" s="33">
        <f t="shared" ca="1" si="17"/>
        <v>61</v>
      </c>
      <c r="AP50" s="34">
        <f ca="1"/>
        <v>0</v>
      </c>
      <c r="AQ50" s="34">
        <f ca="1"/>
        <v>-1.2120370691480092E-3</v>
      </c>
      <c r="AR50" s="34">
        <f ca="1"/>
        <v>-4.047481536579501E-2</v>
      </c>
      <c r="AS50" s="34">
        <f ca="1"/>
        <v>-6.5019805496313379E-2</v>
      </c>
      <c r="AT50" s="34">
        <f t="shared" ca="1" si="18"/>
        <v>-0.10670665793125639</v>
      </c>
      <c r="AU50" s="33">
        <f t="shared" ca="1" si="19"/>
        <v>60</v>
      </c>
      <c r="AV50" s="21">
        <v>43</v>
      </c>
      <c r="AW50" s="6" t="str">
        <f t="shared" ca="1" si="6"/>
        <v>arent</v>
      </c>
      <c r="AX50" s="6">
        <f t="shared" ca="1" si="20"/>
        <v>-403.30660092626567</v>
      </c>
      <c r="AY50" s="6" t="str">
        <f t="shared" ca="1" si="7"/>
        <v>aomnf</v>
      </c>
      <c r="AZ50" s="6">
        <f t="shared" ca="1" si="21"/>
        <v>-1.3167102730839313</v>
      </c>
      <c r="BA50" s="199"/>
      <c r="BB50" s="36">
        <f t="shared" si="22"/>
        <v>5.3146491060202472E-2</v>
      </c>
      <c r="BC50" s="36">
        <f ca="1"/>
        <v>-4.7873362117264433</v>
      </c>
      <c r="BD50" s="33">
        <f t="shared" ca="1" si="23"/>
        <v>32</v>
      </c>
      <c r="BE50" s="205">
        <f ca="1"/>
        <v>-2.5443012117870299E-3</v>
      </c>
      <c r="BF50" s="33">
        <f t="shared" ca="1" si="24"/>
        <v>61</v>
      </c>
      <c r="BG50" s="36">
        <f t="shared" si="25"/>
        <v>2.5418054932595482E-2</v>
      </c>
      <c r="BH50" s="42">
        <f ca="1"/>
        <v>-2.7715491111706179</v>
      </c>
      <c r="BI50" s="33">
        <f t="shared" ca="1" si="26"/>
        <v>36</v>
      </c>
      <c r="BJ50" s="205">
        <f ca="1"/>
        <v>-7.0447387556120953E-4</v>
      </c>
      <c r="BK50" s="33">
        <f t="shared" ca="1" si="27"/>
        <v>60</v>
      </c>
      <c r="BL50" s="206">
        <v>43</v>
      </c>
      <c r="BM50" s="6" t="str">
        <f t="shared" ca="1" si="8"/>
        <v>arent</v>
      </c>
      <c r="BN50" s="42">
        <f t="shared" ca="1" si="9"/>
        <v>-1.1349744865014414E-2</v>
      </c>
      <c r="BO50" s="6" t="str">
        <f t="shared" ca="1" si="28"/>
        <v>aomnf</v>
      </c>
      <c r="BP50" s="42">
        <f t="shared" ca="1" si="29"/>
        <v>-8.6928782800814106E-3</v>
      </c>
      <c r="BQ50" s="207">
        <v>43</v>
      </c>
      <c r="BR50" s="6" t="str">
        <f t="shared" ca="1" si="30"/>
        <v>arent</v>
      </c>
      <c r="BS50" s="6" t="str">
        <f ca="1">VLOOKUP(BR50,Notes!$A$12:$B$206,2,0)</f>
        <v>Renting of machinery and equipment</v>
      </c>
      <c r="BT50" s="42">
        <f t="shared" ca="1" si="32"/>
        <v>-3.8516446405700773</v>
      </c>
      <c r="BU50" s="207">
        <v>43</v>
      </c>
      <c r="BV50" s="6" t="str">
        <f t="shared" ca="1" si="33"/>
        <v>amore</v>
      </c>
      <c r="BW50" s="6" t="str">
        <f ca="1">VLOOKUP(BV50,Notes!$A$12:$B$206,2,0)</f>
        <v>Mining of metal ores</v>
      </c>
      <c r="BX50" s="42">
        <f t="shared" ca="1" si="34"/>
        <v>-2.3199984034889858</v>
      </c>
    </row>
    <row r="51" spans="1:76" outlineLevel="1" x14ac:dyDescent="0.2">
      <c r="A51" s="23" t="s">
        <v>270</v>
      </c>
      <c r="B51" s="23" t="str">
        <f>VLOOKUP(A51,Notes!$A$12:$B$206,2,0)</f>
        <v>Air transport</v>
      </c>
      <c r="C51" s="24">
        <f>SUM('SAM and Preps'!FS51:GG51)</f>
        <v>0</v>
      </c>
      <c r="D51" s="24">
        <f>'SAM and Preps'!GH51</f>
        <v>0</v>
      </c>
      <c r="E51" s="24">
        <f>'SAM and Preps'!GM51</f>
        <v>0</v>
      </c>
      <c r="F51" s="24">
        <f>'SAM and Preps'!GO51</f>
        <v>0</v>
      </c>
      <c r="G51" s="24">
        <v>0</v>
      </c>
      <c r="H51" s="25">
        <f>SUM('SAM and Preps'!AT$175:AT$179)</f>
        <v>15501.353297354992</v>
      </c>
      <c r="I51" s="24">
        <f>IFERROR(VLOOKUP($A51,Employment!$A$5:$F$66,3,0),0)</f>
        <v>1.7559858570565057</v>
      </c>
      <c r="J51" s="24">
        <f>IFERROR(VLOOKUP($A51,Employment!$A$5:$F$66,4,0),0)</f>
        <v>1.1076059544502974</v>
      </c>
      <c r="K51" s="24">
        <f>IFERROR(VLOOKUP($A51,Employment!$A$5:$F$66,5,0),0)</f>
        <v>8.0504175197137613</v>
      </c>
      <c r="L51" s="24">
        <f>IFERROR(VLOOKUP($A51,Employment!$A$5:$F$66,6,0),0)</f>
        <v>15.310181147381922</v>
      </c>
      <c r="M51" s="24">
        <f t="shared" si="0"/>
        <v>26.224190478602488</v>
      </c>
      <c r="N51" s="25">
        <v>43078.400401787592</v>
      </c>
      <c r="O51" s="26">
        <v>0</v>
      </c>
      <c r="P51" s="27">
        <v>0</v>
      </c>
      <c r="Q51" s="28">
        <f ca="1"/>
        <v>-3925.5532340571622</v>
      </c>
      <c r="R51" s="28">
        <v>0</v>
      </c>
      <c r="S51" s="28"/>
      <c r="T51" s="35" t="e">
        <f ca="1"/>
        <v>#DIV/0!</v>
      </c>
      <c r="U51" s="30">
        <f ca="1"/>
        <v>-9.1125789199319165</v>
      </c>
      <c r="V51" s="31">
        <v>0</v>
      </c>
      <c r="W51" s="32">
        <f ca="1"/>
        <v>-9.1125789199319165</v>
      </c>
      <c r="X51" s="28">
        <f ca="1"/>
        <v>-3046.1717156863629</v>
      </c>
      <c r="Y51" s="28">
        <f t="shared" ca="1" si="31"/>
        <v>-879.38151837079931</v>
      </c>
      <c r="Z51" s="33">
        <f t="shared" ca="1" si="13"/>
        <v>13</v>
      </c>
      <c r="AA51" s="33">
        <f t="shared" ca="1" si="13"/>
        <v>44</v>
      </c>
      <c r="AB51" s="33">
        <f t="shared" ca="1" si="1"/>
        <v>27</v>
      </c>
      <c r="AC51" s="21">
        <v>44</v>
      </c>
      <c r="AD51" s="6" t="str">
        <f t="shared" ca="1" si="14"/>
        <v>amopt</v>
      </c>
      <c r="AE51" s="6">
        <f t="shared" ca="1" si="15"/>
        <v>-250.81277800451664</v>
      </c>
      <c r="AF51" s="6" t="str">
        <f t="shared" ca="1" si="2"/>
        <v>aatrp</v>
      </c>
      <c r="AG51" s="6">
        <f t="shared" ca="1" si="3"/>
        <v>-879.38151837079931</v>
      </c>
      <c r="AH51" s="6" t="str">
        <f t="shared" ca="1" si="4"/>
        <v>afurn</v>
      </c>
      <c r="AI51" s="6">
        <f t="shared" ca="1" si="5"/>
        <v>-1404.4328822745697</v>
      </c>
      <c r="AJ51" s="17"/>
      <c r="AK51" s="6">
        <v>15501.353297354992</v>
      </c>
      <c r="AL51" s="6">
        <f ca="1"/>
        <v>-1096.1359644009638</v>
      </c>
      <c r="AM51" s="6">
        <f t="shared" ca="1" si="16"/>
        <v>-316.43708847797825</v>
      </c>
      <c r="AN51" s="6">
        <f ca="1"/>
        <v>-1412.573052878942</v>
      </c>
      <c r="AO51" s="33">
        <f t="shared" ca="1" si="17"/>
        <v>29</v>
      </c>
      <c r="AP51" s="34">
        <f ca="1"/>
        <v>-4.480436717319275E-2</v>
      </c>
      <c r="AQ51" s="34">
        <f ca="1"/>
        <v>-2.8260810681921586E-2</v>
      </c>
      <c r="AR51" s="34">
        <f ca="1"/>
        <v>-0.42548837692340641</v>
      </c>
      <c r="AS51" s="34">
        <f ca="1"/>
        <v>-0.82313988050543208</v>
      </c>
      <c r="AT51" s="34">
        <f t="shared" ca="1" si="18"/>
        <v>-1.3216934352839529</v>
      </c>
      <c r="AU51" s="33">
        <f t="shared" ca="1" si="19"/>
        <v>41</v>
      </c>
      <c r="AV51" s="21">
        <v>44</v>
      </c>
      <c r="AW51" s="6" t="str">
        <f t="shared" ca="1" si="6"/>
        <v>arsea</v>
      </c>
      <c r="AX51" s="6">
        <f t="shared" ca="1" si="20"/>
        <v>-398.47620518098552</v>
      </c>
      <c r="AY51" s="6" t="str">
        <f t="shared" ca="1" si="7"/>
        <v>aemch</v>
      </c>
      <c r="AZ51" s="6">
        <f t="shared" ca="1" si="21"/>
        <v>-1.3101816100826524</v>
      </c>
      <c r="BA51" s="199"/>
      <c r="BB51" s="36">
        <f t="shared" si="22"/>
        <v>0.43623487585712634</v>
      </c>
      <c r="BC51" s="36">
        <f ca="1"/>
        <v>-9.1125789199319165</v>
      </c>
      <c r="BD51" s="33">
        <f t="shared" ca="1" si="23"/>
        <v>2</v>
      </c>
      <c r="BE51" s="205">
        <f ca="1"/>
        <v>-3.9752247338747659E-2</v>
      </c>
      <c r="BF51" s="33">
        <f t="shared" ca="1" si="24"/>
        <v>29</v>
      </c>
      <c r="BG51" s="36">
        <f t="shared" si="25"/>
        <v>0.17313125027135728</v>
      </c>
      <c r="BH51" s="42">
        <f ca="1"/>
        <v>-5.0399780170998341</v>
      </c>
      <c r="BI51" s="33">
        <f t="shared" ca="1" si="26"/>
        <v>11</v>
      </c>
      <c r="BJ51" s="205">
        <f ca="1"/>
        <v>-8.7257769544065045E-3</v>
      </c>
      <c r="BK51" s="33">
        <f t="shared" ca="1" si="27"/>
        <v>41</v>
      </c>
      <c r="BL51" s="206">
        <v>44</v>
      </c>
      <c r="BM51" s="6" t="str">
        <f t="shared" ca="1" si="8"/>
        <v>arsea</v>
      </c>
      <c r="BN51" s="42">
        <f t="shared" ca="1" si="9"/>
        <v>-1.12138091794093E-2</v>
      </c>
      <c r="BO51" s="6" t="str">
        <f t="shared" ca="1" si="28"/>
        <v>aemch</v>
      </c>
      <c r="BP51" s="42">
        <f t="shared" ca="1" si="29"/>
        <v>-8.6497762598709473E-3</v>
      </c>
      <c r="BQ51" s="207">
        <v>44</v>
      </c>
      <c r="BR51" s="6" t="str">
        <f t="shared" ca="1" si="30"/>
        <v>arsea</v>
      </c>
      <c r="BS51" s="6" t="str">
        <f ca="1">VLOOKUP(BR51,Notes!$A$12:$B$206,2,0)</f>
        <v>Research and experimental development</v>
      </c>
      <c r="BT51" s="42">
        <f t="shared" ca="1" si="32"/>
        <v>-3.8044581888388742</v>
      </c>
      <c r="BU51" s="207">
        <v>44</v>
      </c>
      <c r="BV51" s="6" t="str">
        <f t="shared" ca="1" si="33"/>
        <v>agold</v>
      </c>
      <c r="BW51" s="6" t="str">
        <f ca="1">VLOOKUP(BV51,Notes!$A$12:$B$206,2,0)</f>
        <v>Mining of gold and uranium ore</v>
      </c>
      <c r="BX51" s="42">
        <f t="shared" ca="1" si="34"/>
        <v>-2.3036325351616069</v>
      </c>
    </row>
    <row r="52" spans="1:76" outlineLevel="1" x14ac:dyDescent="0.2">
      <c r="A52" s="23" t="s">
        <v>42</v>
      </c>
      <c r="B52" s="23" t="str">
        <f>VLOOKUP(A52,Notes!$A$12:$B$206,2,0)</f>
        <v>Auxiliary transport</v>
      </c>
      <c r="C52" s="24">
        <f>SUM('SAM and Preps'!FS52:GG52)</f>
        <v>0</v>
      </c>
      <c r="D52" s="24">
        <f>'SAM and Preps'!GH52</f>
        <v>0</v>
      </c>
      <c r="E52" s="24">
        <f>'SAM and Preps'!GM52</f>
        <v>0</v>
      </c>
      <c r="F52" s="24">
        <f>'SAM and Preps'!GO52</f>
        <v>0</v>
      </c>
      <c r="G52" s="24">
        <v>0</v>
      </c>
      <c r="H52" s="25">
        <f>SUM('SAM and Preps'!AU$175:AU$179)</f>
        <v>41025.123326726563</v>
      </c>
      <c r="I52" s="24">
        <f>IFERROR(VLOOKUP($A52,Employment!$A$5:$F$66,3,0),0)</f>
        <v>2.5991025287322014</v>
      </c>
      <c r="J52" s="24">
        <f>IFERROR(VLOOKUP($A52,Employment!$A$5:$F$66,4,0),0)</f>
        <v>4.704406570060077</v>
      </c>
      <c r="K52" s="24">
        <f>IFERROR(VLOOKUP($A52,Employment!$A$5:$F$66,5,0),0)</f>
        <v>14.885045661303112</v>
      </c>
      <c r="L52" s="24">
        <f>IFERROR(VLOOKUP($A52,Employment!$A$5:$F$66,6,0),0)</f>
        <v>18.293985842623822</v>
      </c>
      <c r="M52" s="24">
        <f t="shared" si="0"/>
        <v>40.482540602719212</v>
      </c>
      <c r="N52" s="25">
        <v>80133.908412976016</v>
      </c>
      <c r="O52" s="26">
        <v>0</v>
      </c>
      <c r="P52" s="27">
        <v>0</v>
      </c>
      <c r="Q52" s="28">
        <f ca="1"/>
        <v>-3467.6495910810463</v>
      </c>
      <c r="R52" s="28">
        <v>0</v>
      </c>
      <c r="S52" s="28"/>
      <c r="T52" s="35" t="e">
        <f ca="1"/>
        <v>#DIV/0!</v>
      </c>
      <c r="U52" s="30">
        <f ca="1"/>
        <v>-4.3273186841333864</v>
      </c>
      <c r="V52" s="31">
        <v>0</v>
      </c>
      <c r="W52" s="32">
        <f ca="1"/>
        <v>-4.3273186841333864</v>
      </c>
      <c r="X52" s="28">
        <f ca="1"/>
        <v>-594.63960805519991</v>
      </c>
      <c r="Y52" s="28">
        <f t="shared" ca="1" si="31"/>
        <v>-2873.0099830258464</v>
      </c>
      <c r="Z52" s="33">
        <f t="shared" ca="1" si="13"/>
        <v>37</v>
      </c>
      <c r="AA52" s="33">
        <f t="shared" ca="1" si="13"/>
        <v>20</v>
      </c>
      <c r="AB52" s="33">
        <f t="shared" ca="1" si="1"/>
        <v>30</v>
      </c>
      <c r="AC52" s="21">
        <v>45</v>
      </c>
      <c r="AD52" s="6" t="str">
        <f t="shared" ca="1" si="14"/>
        <v>aoact</v>
      </c>
      <c r="AE52" s="6">
        <f t="shared" ca="1" si="15"/>
        <v>-235.18591067109162</v>
      </c>
      <c r="AF52" s="6" t="str">
        <f t="shared" ca="1" si="2"/>
        <v>arecr</v>
      </c>
      <c r="AG52" s="6">
        <f t="shared" ca="1" si="3"/>
        <v>-827.07961187459091</v>
      </c>
      <c r="AH52" s="6" t="str">
        <f t="shared" ca="1" si="4"/>
        <v>arubb</v>
      </c>
      <c r="AI52" s="6">
        <f t="shared" ca="1" si="5"/>
        <v>-1295.3833088039596</v>
      </c>
      <c r="AJ52" s="17"/>
      <c r="AK52" s="6">
        <v>41025.123326726571</v>
      </c>
      <c r="AL52" s="6">
        <f ca="1"/>
        <v>-304.42996901759301</v>
      </c>
      <c r="AM52" s="6">
        <f t="shared" ca="1" si="16"/>
        <v>-1470.8578578886097</v>
      </c>
      <c r="AN52" s="6">
        <f ca="1"/>
        <v>-1775.2878269062028</v>
      </c>
      <c r="AO52" s="33">
        <f t="shared" ca="1" si="17"/>
        <v>23</v>
      </c>
      <c r="AP52" s="34">
        <f ca="1"/>
        <v>-3.1492005816771328E-2</v>
      </c>
      <c r="AQ52" s="34">
        <f ca="1"/>
        <v>-5.7000906055466323E-2</v>
      </c>
      <c r="AR52" s="34">
        <f ca="1"/>
        <v>-0.3735915499851461</v>
      </c>
      <c r="AS52" s="34">
        <f ca="1"/>
        <v>-0.46706704978994051</v>
      </c>
      <c r="AT52" s="34">
        <f t="shared" ca="1" si="18"/>
        <v>-0.92915151164732424</v>
      </c>
      <c r="AU52" s="33">
        <f t="shared" ca="1" si="19"/>
        <v>48</v>
      </c>
      <c r="AV52" s="21">
        <v>45</v>
      </c>
      <c r="AW52" s="6" t="str">
        <f t="shared" ca="1" si="6"/>
        <v>arubb</v>
      </c>
      <c r="AX52" s="6">
        <f t="shared" ca="1" si="20"/>
        <v>-375.232171391208</v>
      </c>
      <c r="AY52" s="6" t="str">
        <f t="shared" ca="1" si="7"/>
        <v>anfme</v>
      </c>
      <c r="AZ52" s="6">
        <f t="shared" ca="1" si="21"/>
        <v>-1.17191514757003</v>
      </c>
      <c r="BA52" s="199"/>
      <c r="BB52" s="36">
        <f t="shared" si="22"/>
        <v>1.154517882287837</v>
      </c>
      <c r="BC52" s="36">
        <f ca="1"/>
        <v>-4.3273186841333855</v>
      </c>
      <c r="BD52" s="33">
        <f t="shared" ca="1" si="23"/>
        <v>37</v>
      </c>
      <c r="BE52" s="205">
        <f ca="1"/>
        <v>-4.9959668031902653E-2</v>
      </c>
      <c r="BF52" s="33">
        <f t="shared" ca="1" si="24"/>
        <v>23</v>
      </c>
      <c r="BG52" s="36">
        <f t="shared" si="25"/>
        <v>0.2672644127729531</v>
      </c>
      <c r="BH52" s="42">
        <f ca="1"/>
        <v>-2.295190711387598</v>
      </c>
      <c r="BI52" s="33">
        <f t="shared" ca="1" si="26"/>
        <v>45</v>
      </c>
      <c r="BJ52" s="205">
        <f ca="1"/>
        <v>-6.1342279768094284E-3</v>
      </c>
      <c r="BK52" s="33">
        <f t="shared" ca="1" si="27"/>
        <v>48</v>
      </c>
      <c r="BL52" s="206">
        <v>45</v>
      </c>
      <c r="BM52" s="6" t="str">
        <f t="shared" ca="1" si="8"/>
        <v>arubb</v>
      </c>
      <c r="BN52" s="42">
        <f t="shared" ca="1" si="9"/>
        <v>-1.0559681891281973E-2</v>
      </c>
      <c r="BO52" s="6" t="str">
        <f t="shared" ca="1" si="28"/>
        <v>anfme</v>
      </c>
      <c r="BP52" s="42">
        <f t="shared" ca="1" si="29"/>
        <v>-7.736945583746155E-3</v>
      </c>
      <c r="BQ52" s="207">
        <v>45</v>
      </c>
      <c r="BR52" s="6" t="str">
        <f t="shared" ca="1" si="30"/>
        <v>arubb</v>
      </c>
      <c r="BS52" s="6" t="str">
        <f ca="1">VLOOKUP(BR52,Notes!$A$12:$B$206,2,0)</f>
        <v>Rubber</v>
      </c>
      <c r="BT52" s="42">
        <f t="shared" ca="1" si="32"/>
        <v>-3.78987175676638</v>
      </c>
      <c r="BU52" s="207">
        <v>45</v>
      </c>
      <c r="BV52" s="6" t="str">
        <f t="shared" ca="1" si="33"/>
        <v>atrps</v>
      </c>
      <c r="BW52" s="6" t="str">
        <f ca="1">VLOOKUP(BV52,Notes!$A$12:$B$206,2,0)</f>
        <v>Auxiliary transport</v>
      </c>
      <c r="BX52" s="42">
        <f t="shared" ca="1" si="34"/>
        <v>-2.295190711387598</v>
      </c>
    </row>
    <row r="53" spans="1:76" outlineLevel="1" x14ac:dyDescent="0.2">
      <c r="A53" s="23" t="s">
        <v>43</v>
      </c>
      <c r="B53" s="23" t="str">
        <f>VLOOKUP(A53,Notes!$A$12:$B$206,2,0)</f>
        <v>Post and telecommunication</v>
      </c>
      <c r="C53" s="24">
        <f>SUM('SAM and Preps'!FS53:GG53)</f>
        <v>0</v>
      </c>
      <c r="D53" s="24">
        <f>'SAM and Preps'!GH53</f>
        <v>0</v>
      </c>
      <c r="E53" s="24">
        <f>'SAM and Preps'!GM53</f>
        <v>0</v>
      </c>
      <c r="F53" s="24">
        <f>'SAM and Preps'!GO53</f>
        <v>0</v>
      </c>
      <c r="G53" s="24">
        <v>0</v>
      </c>
      <c r="H53" s="25">
        <f>SUM('SAM and Preps'!AV$175:AV$179)</f>
        <v>67561.539773547294</v>
      </c>
      <c r="I53" s="24">
        <f>IFERROR(VLOOKUP($A53,Employment!$A$5:$F$66,3,0),0)</f>
        <v>2.960903646631952</v>
      </c>
      <c r="J53" s="24">
        <f>IFERROR(VLOOKUP($A53,Employment!$A$5:$F$66,4,0),0)</f>
        <v>10.611629914963201</v>
      </c>
      <c r="K53" s="24">
        <f>IFERROR(VLOOKUP($A53,Employment!$A$5:$F$66,5,0),0)</f>
        <v>36.816585492833099</v>
      </c>
      <c r="L53" s="24">
        <f>IFERROR(VLOOKUP($A53,Employment!$A$5:$F$66,6,0),0)</f>
        <v>65.419271823702474</v>
      </c>
      <c r="M53" s="24">
        <f t="shared" si="0"/>
        <v>115.80839087813072</v>
      </c>
      <c r="N53" s="25">
        <v>196920.65187707919</v>
      </c>
      <c r="O53" s="26">
        <v>0</v>
      </c>
      <c r="P53" s="27">
        <v>0</v>
      </c>
      <c r="Q53" s="28">
        <f ca="1"/>
        <v>-5066.8934384410459</v>
      </c>
      <c r="R53" s="28">
        <v>0</v>
      </c>
      <c r="S53" s="28"/>
      <c r="T53" s="35" t="e">
        <f ca="1"/>
        <v>#DIV/0!</v>
      </c>
      <c r="U53" s="30">
        <f ca="1"/>
        <v>-2.5730635106793556</v>
      </c>
      <c r="V53" s="31">
        <v>0</v>
      </c>
      <c r="W53" s="32">
        <f ca="1"/>
        <v>-2.5730635106793556</v>
      </c>
      <c r="X53" s="28">
        <f ca="1"/>
        <v>-283.72239273588747</v>
      </c>
      <c r="Y53" s="28">
        <f t="shared" ca="1" si="31"/>
        <v>-4783.1710457051586</v>
      </c>
      <c r="Z53" s="33">
        <f t="shared" ca="1" si="13"/>
        <v>43</v>
      </c>
      <c r="AA53" s="33">
        <f t="shared" ca="1" si="13"/>
        <v>13</v>
      </c>
      <c r="AB53" s="33">
        <f t="shared" ca="1" si="1"/>
        <v>21</v>
      </c>
      <c r="AC53" s="21">
        <v>46</v>
      </c>
      <c r="AD53" s="6" t="str">
        <f t="shared" ca="1" si="14"/>
        <v>aelcg</v>
      </c>
      <c r="AE53" s="6">
        <f t="shared" ca="1" si="15"/>
        <v>-222.49968476696176</v>
      </c>
      <c r="AF53" s="6" t="str">
        <f t="shared" ca="1" si="2"/>
        <v>arubb</v>
      </c>
      <c r="AG53" s="6">
        <f t="shared" ca="1" si="3"/>
        <v>-696.43998138062955</v>
      </c>
      <c r="AH53" s="6" t="str">
        <f t="shared" ca="1" si="4"/>
        <v>arent</v>
      </c>
      <c r="AI53" s="6">
        <f t="shared" ca="1" si="5"/>
        <v>-1285.6738414492211</v>
      </c>
      <c r="AJ53" s="17"/>
      <c r="AK53" s="6">
        <v>67561.539773547294</v>
      </c>
      <c r="AL53" s="6">
        <f ca="1"/>
        <v>-97.342363732561012</v>
      </c>
      <c r="AM53" s="6">
        <f t="shared" ca="1" si="16"/>
        <v>-1641.0589634337039</v>
      </c>
      <c r="AN53" s="6">
        <f ca="1"/>
        <v>-1738.401327166265</v>
      </c>
      <c r="AO53" s="33">
        <f t="shared" ca="1" si="17"/>
        <v>24</v>
      </c>
      <c r="AP53" s="34">
        <f ca="1"/>
        <v>-2.133206076900113E-2</v>
      </c>
      <c r="AQ53" s="34">
        <f ca="1"/>
        <v>-7.6452313624470802E-2</v>
      </c>
      <c r="AR53" s="34">
        <f ca="1"/>
        <v>-0.54944219377261139</v>
      </c>
      <c r="AS53" s="34">
        <f ca="1"/>
        <v>-0.99313485322621919</v>
      </c>
      <c r="AT53" s="34">
        <f t="shared" ca="1" si="18"/>
        <v>-1.6403614213923026</v>
      </c>
      <c r="AU53" s="33">
        <f t="shared" ca="1" si="19"/>
        <v>36</v>
      </c>
      <c r="AV53" s="21">
        <v>46</v>
      </c>
      <c r="AW53" s="6" t="str">
        <f t="shared" ca="1" si="6"/>
        <v>afurn</v>
      </c>
      <c r="AX53" s="6">
        <f t="shared" ca="1" si="20"/>
        <v>-341.5524622434998</v>
      </c>
      <c r="AY53" s="6" t="str">
        <f t="shared" ca="1" si="7"/>
        <v>aochm</v>
      </c>
      <c r="AZ53" s="6">
        <f t="shared" ca="1" si="21"/>
        <v>-1.1590486294338038</v>
      </c>
      <c r="BA53" s="199"/>
      <c r="BB53" s="36">
        <f t="shared" si="22"/>
        <v>1.9012985092636177</v>
      </c>
      <c r="BC53" s="36">
        <f ca="1"/>
        <v>-2.5730635106793556</v>
      </c>
      <c r="BD53" s="33">
        <f t="shared" ca="1" si="23"/>
        <v>55</v>
      </c>
      <c r="BE53" s="205">
        <f ca="1"/>
        <v>-4.8921618170952696E-2</v>
      </c>
      <c r="BF53" s="33">
        <f t="shared" ca="1" si="24"/>
        <v>24</v>
      </c>
      <c r="BG53" s="36">
        <f t="shared" si="25"/>
        <v>0.76456321963511398</v>
      </c>
      <c r="BH53" s="42">
        <f ca="1"/>
        <v>-1.4164443603387193</v>
      </c>
      <c r="BI53" s="33">
        <f t="shared" ca="1" si="26"/>
        <v>56</v>
      </c>
      <c r="BJ53" s="205">
        <f ca="1"/>
        <v>-1.0829612605745709E-2</v>
      </c>
      <c r="BK53" s="33">
        <f t="shared" ca="1" si="27"/>
        <v>36</v>
      </c>
      <c r="BL53" s="206">
        <v>46</v>
      </c>
      <c r="BM53" s="6" t="str">
        <f t="shared" ca="1" si="8"/>
        <v>afurn</v>
      </c>
      <c r="BN53" s="42">
        <f t="shared" ca="1" si="9"/>
        <v>-9.6118766605308246E-3</v>
      </c>
      <c r="BO53" s="6" t="str">
        <f t="shared" ca="1" si="28"/>
        <v>aochm</v>
      </c>
      <c r="BP53" s="42">
        <f t="shared" ca="1" si="29"/>
        <v>-7.6520012506357945E-3</v>
      </c>
      <c r="BQ53" s="207">
        <v>46</v>
      </c>
      <c r="BR53" s="6" t="str">
        <f t="shared" ca="1" si="30"/>
        <v>afurn</v>
      </c>
      <c r="BS53" s="6" t="str">
        <f ca="1">VLOOKUP(BR53,Notes!$A$12:$B$206,2,0)</f>
        <v>Furniture</v>
      </c>
      <c r="BT53" s="42">
        <f t="shared" ca="1" si="32"/>
        <v>-3.7795786603299186</v>
      </c>
      <c r="BU53" s="207">
        <v>46</v>
      </c>
      <c r="BV53" s="6" t="str">
        <f t="shared" ca="1" si="33"/>
        <v>aomin</v>
      </c>
      <c r="BW53" s="6" t="str">
        <f ca="1">VLOOKUP(BV53,Notes!$A$12:$B$206,2,0)</f>
        <v>Other mining and quarrying</v>
      </c>
      <c r="BX53" s="42">
        <f t="shared" ca="1" si="34"/>
        <v>-2.2196326997965592</v>
      </c>
    </row>
    <row r="54" spans="1:76" outlineLevel="1" x14ac:dyDescent="0.2">
      <c r="A54" s="23" t="s">
        <v>44</v>
      </c>
      <c r="B54" s="23" t="str">
        <f>VLOOKUP(A54,Notes!$A$12:$B$206,2,0)</f>
        <v>Financial intermediation</v>
      </c>
      <c r="C54" s="24">
        <f>SUM('SAM and Preps'!FS54:GG54)</f>
        <v>0</v>
      </c>
      <c r="D54" s="24">
        <f>'SAM and Preps'!GH54</f>
        <v>0</v>
      </c>
      <c r="E54" s="24">
        <f>'SAM and Preps'!GM54</f>
        <v>0</v>
      </c>
      <c r="F54" s="24">
        <f>'SAM and Preps'!GO54</f>
        <v>0</v>
      </c>
      <c r="G54" s="24">
        <v>0</v>
      </c>
      <c r="H54" s="25">
        <f>SUM('SAM and Preps'!AW$175:AW$179)</f>
        <v>161420.07249827456</v>
      </c>
      <c r="I54" s="24">
        <f>IFERROR(VLOOKUP($A54,Employment!$A$5:$F$66,3,0),0)</f>
        <v>11.960140132992448</v>
      </c>
      <c r="J54" s="24">
        <f>IFERROR(VLOOKUP($A54,Employment!$A$5:$F$66,4,0),0)</f>
        <v>8.3246964770675369</v>
      </c>
      <c r="K54" s="24">
        <f>IFERROR(VLOOKUP($A54,Employment!$A$5:$F$66,5,0),0)</f>
        <v>52.456308324263681</v>
      </c>
      <c r="L54" s="24">
        <f>IFERROR(VLOOKUP($A54,Employment!$A$5:$F$66,6,0),0)</f>
        <v>171.03662384160197</v>
      </c>
      <c r="M54" s="24">
        <f t="shared" si="0"/>
        <v>243.77776877592564</v>
      </c>
      <c r="N54" s="25">
        <v>251542.74256005799</v>
      </c>
      <c r="O54" s="26">
        <v>0</v>
      </c>
      <c r="P54" s="27">
        <v>0</v>
      </c>
      <c r="Q54" s="28">
        <f ca="1"/>
        <v>-7214.3198376216169</v>
      </c>
      <c r="R54" s="28">
        <v>0</v>
      </c>
      <c r="S54" s="28"/>
      <c r="T54" s="35" t="e">
        <f ca="1"/>
        <v>#DIV/0!</v>
      </c>
      <c r="U54" s="30">
        <f ca="1"/>
        <v>-2.8680294109058369</v>
      </c>
      <c r="V54" s="31">
        <v>0</v>
      </c>
      <c r="W54" s="32">
        <f ca="1"/>
        <v>-2.8680294109058369</v>
      </c>
      <c r="X54" s="28">
        <f ca="1"/>
        <v>-620.79841877629838</v>
      </c>
      <c r="Y54" s="28">
        <f t="shared" ca="1" si="31"/>
        <v>-6593.5214188453183</v>
      </c>
      <c r="Z54" s="33">
        <f t="shared" ca="1" si="13"/>
        <v>35</v>
      </c>
      <c r="AA54" s="33">
        <f t="shared" ca="1" si="13"/>
        <v>7</v>
      </c>
      <c r="AB54" s="33">
        <f t="shared" ca="1" si="1"/>
        <v>13</v>
      </c>
      <c r="AC54" s="21">
        <v>47</v>
      </c>
      <c r="AD54" s="6" t="str">
        <f t="shared" ca="1" si="14"/>
        <v>amorg</v>
      </c>
      <c r="AE54" s="6">
        <f t="shared" ca="1" si="15"/>
        <v>-195.48649964403174</v>
      </c>
      <c r="AF54" s="6" t="str">
        <f t="shared" ca="1" si="2"/>
        <v>afore</v>
      </c>
      <c r="AG54" s="6">
        <f t="shared" ca="1" si="3"/>
        <v>-673.65512461529499</v>
      </c>
      <c r="AH54" s="6" t="str">
        <f t="shared" ca="1" si="4"/>
        <v>aknit</v>
      </c>
      <c r="AI54" s="6">
        <f t="shared" ca="1" si="5"/>
        <v>-1256.5978765773939</v>
      </c>
      <c r="AJ54" s="17"/>
      <c r="AK54" s="6">
        <v>161420.07249827456</v>
      </c>
      <c r="AL54" s="6">
        <f ca="1"/>
        <v>-398.37891861164894</v>
      </c>
      <c r="AM54" s="6">
        <f t="shared" ca="1" si="16"/>
        <v>-4231.1962357443899</v>
      </c>
      <c r="AN54" s="6">
        <f ca="1"/>
        <v>-4629.5751543560391</v>
      </c>
      <c r="AO54" s="33">
        <f t="shared" ca="1" si="17"/>
        <v>9</v>
      </c>
      <c r="AP54" s="34">
        <f ca="1"/>
        <v>-0.29156728610980948</v>
      </c>
      <c r="AQ54" s="34">
        <f ca="1"/>
        <v>-0.20294153183129818</v>
      </c>
      <c r="AR54" s="34">
        <f ca="1"/>
        <v>-0.7672757988138178</v>
      </c>
      <c r="AS54" s="34">
        <f ca="1"/>
        <v>-3.9243045401580234</v>
      </c>
      <c r="AT54" s="34">
        <f t="shared" ca="1" si="18"/>
        <v>-5.1860891569129492</v>
      </c>
      <c r="AU54" s="33">
        <f t="shared" ca="1" si="19"/>
        <v>16</v>
      </c>
      <c r="AV54" s="21">
        <v>47</v>
      </c>
      <c r="AW54" s="6" t="str">
        <f t="shared" ca="1" si="6"/>
        <v>aweav</v>
      </c>
      <c r="AX54" s="6">
        <f t="shared" ca="1" si="20"/>
        <v>-324.32821645440754</v>
      </c>
      <c r="AY54" s="6" t="str">
        <f t="shared" ca="1" si="7"/>
        <v>aotrp</v>
      </c>
      <c r="AZ54" s="6">
        <f t="shared" ca="1" si="21"/>
        <v>-0.98363149426012975</v>
      </c>
      <c r="BA54" s="199"/>
      <c r="BB54" s="36">
        <f t="shared" si="22"/>
        <v>4.5426398544924753</v>
      </c>
      <c r="BC54" s="36">
        <f ca="1"/>
        <v>-2.8680294109058373</v>
      </c>
      <c r="BD54" s="33">
        <f t="shared" ca="1" si="23"/>
        <v>54</v>
      </c>
      <c r="BE54" s="205">
        <f ca="1"/>
        <v>-0.13028424705837433</v>
      </c>
      <c r="BF54" s="33">
        <f t="shared" ca="1" si="24"/>
        <v>9</v>
      </c>
      <c r="BG54" s="36">
        <f t="shared" si="25"/>
        <v>1.6094128789590392</v>
      </c>
      <c r="BH54" s="42">
        <f ca="1"/>
        <v>-2.1273839624317308</v>
      </c>
      <c r="BI54" s="33">
        <f t="shared" ca="1" si="26"/>
        <v>48</v>
      </c>
      <c r="BJ54" s="205">
        <f ca="1"/>
        <v>-3.42383914762854E-2</v>
      </c>
      <c r="BK54" s="33">
        <f t="shared" ca="1" si="27"/>
        <v>16</v>
      </c>
      <c r="BL54" s="206">
        <v>47</v>
      </c>
      <c r="BM54" s="6" t="str">
        <f t="shared" ca="1" si="8"/>
        <v>aweav</v>
      </c>
      <c r="BN54" s="42">
        <f t="shared" ca="1" si="9"/>
        <v>-9.1271566119387176E-3</v>
      </c>
      <c r="BO54" s="6" t="str">
        <f t="shared" ca="1" si="28"/>
        <v>aotrp</v>
      </c>
      <c r="BP54" s="42">
        <f t="shared" ca="1" si="29"/>
        <v>-6.4939030452243326E-3</v>
      </c>
      <c r="BQ54" s="207">
        <v>47</v>
      </c>
      <c r="BR54" s="6" t="str">
        <f t="shared" ca="1" si="30"/>
        <v>aweav</v>
      </c>
      <c r="BS54" s="6" t="str">
        <f ca="1">VLOOKUP(BR54,Notes!$A$12:$B$206,2,0)</f>
        <v>Spinning, weaving and finishing of textiles</v>
      </c>
      <c r="BT54" s="42">
        <f t="shared" ca="1" si="32"/>
        <v>-3.7697019216548662</v>
      </c>
      <c r="BU54" s="207">
        <v>47</v>
      </c>
      <c r="BV54" s="6" t="str">
        <f t="shared" ca="1" si="33"/>
        <v>amorg</v>
      </c>
      <c r="BW54" s="6" t="str">
        <f ca="1">VLOOKUP(BV54,Notes!$A$12:$B$206,2,0)</f>
        <v>Activities of membership organisations</v>
      </c>
      <c r="BX54" s="42">
        <f t="shared" ca="1" si="34"/>
        <v>-2.2137490871535732</v>
      </c>
    </row>
    <row r="55" spans="1:76" outlineLevel="1" x14ac:dyDescent="0.2">
      <c r="A55" s="23" t="s">
        <v>45</v>
      </c>
      <c r="B55" s="23" t="str">
        <f>VLOOKUP(A55,Notes!$A$12:$B$206,2,0)</f>
        <v>Insurance and pension funding</v>
      </c>
      <c r="C55" s="24">
        <f>SUM('SAM and Preps'!FS55:GG55)</f>
        <v>0</v>
      </c>
      <c r="D55" s="24">
        <f>'SAM and Preps'!GH55</f>
        <v>0</v>
      </c>
      <c r="E55" s="24">
        <f>'SAM and Preps'!GM55</f>
        <v>0</v>
      </c>
      <c r="F55" s="24">
        <f>'SAM and Preps'!GO55</f>
        <v>0</v>
      </c>
      <c r="G55" s="24">
        <v>0</v>
      </c>
      <c r="H55" s="25">
        <f>SUM('SAM and Preps'!AX$175:AX$179)</f>
        <v>80488.868949600466</v>
      </c>
      <c r="I55" s="24">
        <f>IFERROR(VLOOKUP($A55,Employment!$A$5:$F$66,3,0),0)</f>
        <v>0.52755285461677515</v>
      </c>
      <c r="J55" s="24">
        <f>IFERROR(VLOOKUP($A55,Employment!$A$5:$F$66,4,0),0)</f>
        <v>4.0950042195550784</v>
      </c>
      <c r="K55" s="24">
        <f>IFERROR(VLOOKUP($A55,Employment!$A$5:$F$66,5,0),0)</f>
        <v>31.024204918096839</v>
      </c>
      <c r="L55" s="24">
        <f>IFERROR(VLOOKUP($A55,Employment!$A$5:$F$66,6,0),0)</f>
        <v>82.150801844472142</v>
      </c>
      <c r="M55" s="24">
        <f t="shared" si="0"/>
        <v>117.79756383674084</v>
      </c>
      <c r="N55" s="25">
        <v>170535.42650543532</v>
      </c>
      <c r="O55" s="26">
        <v>0</v>
      </c>
      <c r="P55" s="27">
        <v>0</v>
      </c>
      <c r="Q55" s="28">
        <f ca="1"/>
        <v>-3165.8202009849665</v>
      </c>
      <c r="R55" s="28">
        <v>0</v>
      </c>
      <c r="S55" s="28"/>
      <c r="T55" s="35" t="e">
        <f ca="1"/>
        <v>#DIV/0!</v>
      </c>
      <c r="U55" s="30">
        <f ca="1"/>
        <v>-1.8564003186071518</v>
      </c>
      <c r="V55" s="31">
        <v>0</v>
      </c>
      <c r="W55" s="32">
        <f ca="1"/>
        <v>-1.8564003186071518</v>
      </c>
      <c r="X55" s="28">
        <f ca="1"/>
        <v>-1446.004755596281</v>
      </c>
      <c r="Y55" s="28">
        <f t="shared" ca="1" si="31"/>
        <v>-1719.8154453886855</v>
      </c>
      <c r="Z55" s="33">
        <f t="shared" ca="1" si="13"/>
        <v>22</v>
      </c>
      <c r="AA55" s="33">
        <f t="shared" ca="1" si="13"/>
        <v>31</v>
      </c>
      <c r="AB55" s="33">
        <f t="shared" ca="1" si="1"/>
        <v>35</v>
      </c>
      <c r="AC55" s="21">
        <v>48</v>
      </c>
      <c r="AD55" s="6" t="str">
        <f t="shared" ca="1" si="14"/>
        <v>aplas</v>
      </c>
      <c r="AE55" s="6">
        <f t="shared" ca="1" si="15"/>
        <v>-188.9129291868374</v>
      </c>
      <c r="AF55" s="6" t="str">
        <f t="shared" ca="1" si="2"/>
        <v>ardtv</v>
      </c>
      <c r="AG55" s="6">
        <f t="shared" ca="1" si="3"/>
        <v>-377.89817190022706</v>
      </c>
      <c r="AH55" s="6" t="str">
        <f t="shared" ca="1" si="4"/>
        <v>acomp</v>
      </c>
      <c r="AI55" s="6">
        <f t="shared" ca="1" si="5"/>
        <v>-1192.2054829794004</v>
      </c>
      <c r="AJ55" s="17"/>
      <c r="AK55" s="6">
        <v>80488.868949600466</v>
      </c>
      <c r="AL55" s="6">
        <f ca="1"/>
        <v>-682.48157968501994</v>
      </c>
      <c r="AM55" s="6">
        <f t="shared" ca="1" si="16"/>
        <v>-811.7140399386559</v>
      </c>
      <c r="AN55" s="6">
        <f ca="1"/>
        <v>-1494.1956196236758</v>
      </c>
      <c r="AO55" s="33">
        <f t="shared" ca="1" si="17"/>
        <v>27</v>
      </c>
      <c r="AP55" s="34">
        <f ca="1"/>
        <v>-8.3244689428378978E-3</v>
      </c>
      <c r="AQ55" s="34">
        <f ca="1"/>
        <v>-6.4616720671977268E-2</v>
      </c>
      <c r="AR55" s="34">
        <f ca="1"/>
        <v>-0.2937260538618916</v>
      </c>
      <c r="AS55" s="34">
        <f ca="1"/>
        <v>-1.2200381977432888</v>
      </c>
      <c r="AT55" s="34">
        <f t="shared" ca="1" si="18"/>
        <v>-1.5867054412199955</v>
      </c>
      <c r="AU55" s="33">
        <f t="shared" ca="1" si="19"/>
        <v>37</v>
      </c>
      <c r="AV55" s="21">
        <v>48</v>
      </c>
      <c r="AW55" s="6" t="str">
        <f t="shared" ca="1" si="6"/>
        <v>acomp</v>
      </c>
      <c r="AX55" s="6">
        <f t="shared" ca="1" si="20"/>
        <v>-287.14668559283609</v>
      </c>
      <c r="AY55" s="6" t="str">
        <f t="shared" ca="1" si="7"/>
        <v>atrps</v>
      </c>
      <c r="AZ55" s="6">
        <f t="shared" ca="1" si="21"/>
        <v>-0.92915151164732424</v>
      </c>
      <c r="BA55" s="199"/>
      <c r="BB55" s="36">
        <f t="shared" si="22"/>
        <v>2.2650958971498745</v>
      </c>
      <c r="BC55" s="36">
        <f ca="1"/>
        <v>-1.8564003186071518</v>
      </c>
      <c r="BD55" s="33">
        <f t="shared" ca="1" si="23"/>
        <v>59</v>
      </c>
      <c r="BE55" s="205">
        <f ca="1"/>
        <v>-4.2049247451447801E-2</v>
      </c>
      <c r="BF55" s="33">
        <f t="shared" ca="1" si="24"/>
        <v>27</v>
      </c>
      <c r="BG55" s="36">
        <f t="shared" si="25"/>
        <v>0.77769567463353029</v>
      </c>
      <c r="BH55" s="42">
        <f ca="1"/>
        <v>-1.3469764480181083</v>
      </c>
      <c r="BI55" s="33">
        <f t="shared" ca="1" si="26"/>
        <v>58</v>
      </c>
      <c r="BJ55" s="205">
        <f ca="1"/>
        <v>-1.0475377574569192E-2</v>
      </c>
      <c r="BK55" s="33">
        <f t="shared" ca="1" si="27"/>
        <v>37</v>
      </c>
      <c r="BL55" s="206">
        <v>48</v>
      </c>
      <c r="BM55" s="6" t="str">
        <f t="shared" ca="1" si="8"/>
        <v>acomp</v>
      </c>
      <c r="BN55" s="42">
        <f t="shared" ca="1" si="9"/>
        <v>-8.0808040652650577E-3</v>
      </c>
      <c r="BO55" s="6" t="str">
        <f t="shared" ca="1" si="28"/>
        <v>atrps</v>
      </c>
      <c r="BP55" s="42">
        <f t="shared" ca="1" si="29"/>
        <v>-6.1342279768094284E-3</v>
      </c>
      <c r="BQ55" s="207">
        <v>48</v>
      </c>
      <c r="BR55" s="6" t="str">
        <f t="shared" ca="1" si="30"/>
        <v>acomp</v>
      </c>
      <c r="BS55" s="6" t="str">
        <f ca="1">VLOOKUP(BR55,Notes!$A$12:$B$206,2,0)</f>
        <v>Computer and related activities</v>
      </c>
      <c r="BT55" s="42">
        <f t="shared" ca="1" si="32"/>
        <v>-3.7105675149101964</v>
      </c>
      <c r="BU55" s="207">
        <v>48</v>
      </c>
      <c r="BV55" s="6" t="str">
        <f t="shared" ca="1" si="33"/>
        <v>afins</v>
      </c>
      <c r="BW55" s="6" t="str">
        <f ca="1">VLOOKUP(BV55,Notes!$A$12:$B$206,2,0)</f>
        <v>Financial intermediation</v>
      </c>
      <c r="BX55" s="42">
        <f t="shared" ca="1" si="34"/>
        <v>-2.1273839624317308</v>
      </c>
    </row>
    <row r="56" spans="1:76" outlineLevel="1" x14ac:dyDescent="0.2">
      <c r="A56" s="23" t="s">
        <v>46</v>
      </c>
      <c r="B56" s="23" t="str">
        <f>VLOOKUP(A56,Notes!$A$12:$B$206,2,0)</f>
        <v>Activities to financial intermediation</v>
      </c>
      <c r="C56" s="24">
        <f>SUM('SAM and Preps'!FS56:GG56)</f>
        <v>0</v>
      </c>
      <c r="D56" s="24">
        <f>'SAM and Preps'!GH56</f>
        <v>0</v>
      </c>
      <c r="E56" s="24">
        <f>'SAM and Preps'!GM56</f>
        <v>0</v>
      </c>
      <c r="F56" s="24">
        <f>'SAM and Preps'!GO56</f>
        <v>0</v>
      </c>
      <c r="G56" s="24">
        <v>0</v>
      </c>
      <c r="H56" s="25">
        <f>SUM('SAM and Preps'!AY$175:AY$179)</f>
        <v>95648.784677383475</v>
      </c>
      <c r="I56" s="24">
        <f>IFERROR(VLOOKUP($A56,Employment!$A$5:$F$66,3,0),0)</f>
        <v>0.29175205821629818</v>
      </c>
      <c r="J56" s="24">
        <f>IFERROR(VLOOKUP($A56,Employment!$A$5:$F$66,4,0),0)</f>
        <v>0.23161788996633986</v>
      </c>
      <c r="K56" s="24">
        <f>IFERROR(VLOOKUP($A56,Employment!$A$5:$F$66,5,0),0)</f>
        <v>10.310945419045643</v>
      </c>
      <c r="L56" s="24">
        <f>IFERROR(VLOOKUP($A56,Employment!$A$5:$F$66,6,0),0)</f>
        <v>8.5815182117735258</v>
      </c>
      <c r="M56" s="24">
        <f t="shared" si="0"/>
        <v>19.415833579001806</v>
      </c>
      <c r="N56" s="25">
        <v>193787.00027460422</v>
      </c>
      <c r="O56" s="26">
        <v>0</v>
      </c>
      <c r="P56" s="27">
        <v>0</v>
      </c>
      <c r="Q56" s="28">
        <f ca="1"/>
        <v>-7588.3685370525509</v>
      </c>
      <c r="R56" s="28">
        <v>0</v>
      </c>
      <c r="S56" s="28"/>
      <c r="T56" s="35" t="e">
        <f ca="1"/>
        <v>#DIV/0!</v>
      </c>
      <c r="U56" s="30">
        <f ca="1"/>
        <v>-3.9158295067778117</v>
      </c>
      <c r="V56" s="31">
        <v>0</v>
      </c>
      <c r="W56" s="32">
        <f ca="1"/>
        <v>-3.9158295067778117</v>
      </c>
      <c r="X56" s="28">
        <f ca="1"/>
        <v>-780.63402010930054</v>
      </c>
      <c r="Y56" s="28">
        <f t="shared" ca="1" si="31"/>
        <v>-6807.7345169432501</v>
      </c>
      <c r="Z56" s="33">
        <f t="shared" ca="1" si="13"/>
        <v>32</v>
      </c>
      <c r="AA56" s="33">
        <f t="shared" ca="1" si="13"/>
        <v>6</v>
      </c>
      <c r="AB56" s="33">
        <f t="shared" ca="1" si="1"/>
        <v>12</v>
      </c>
      <c r="AC56" s="21">
        <v>49</v>
      </c>
      <c r="AD56" s="6" t="str">
        <f t="shared" ca="1" si="14"/>
        <v>ardtv</v>
      </c>
      <c r="AE56" s="6">
        <f t="shared" ca="1" si="15"/>
        <v>-153.35219409505493</v>
      </c>
      <c r="AF56" s="6" t="str">
        <f t="shared" ca="1" si="2"/>
        <v>aglss</v>
      </c>
      <c r="AG56" s="6">
        <f t="shared" ca="1" si="3"/>
        <v>-319.58657909977046</v>
      </c>
      <c r="AH56" s="6" t="str">
        <f t="shared" ca="1" si="4"/>
        <v>aleat</v>
      </c>
      <c r="AI56" s="6">
        <f t="shared" ca="1" si="5"/>
        <v>-749.36765109680834</v>
      </c>
      <c r="AJ56" s="17"/>
      <c r="AK56" s="6">
        <v>95648.784677383475</v>
      </c>
      <c r="AL56" s="6">
        <f ca="1"/>
        <v>-385.30291090459588</v>
      </c>
      <c r="AM56" s="6">
        <f t="shared" ca="1" si="16"/>
        <v>-3360.1404223667605</v>
      </c>
      <c r="AN56" s="6">
        <f ca="1"/>
        <v>-3745.4433332713566</v>
      </c>
      <c r="AO56" s="33">
        <f t="shared" ca="1" si="17"/>
        <v>11</v>
      </c>
      <c r="AP56" s="34">
        <f ca="1"/>
        <v>-9.7108362049255752E-3</v>
      </c>
      <c r="AQ56" s="34">
        <f ca="1"/>
        <v>-7.7092974265363847E-3</v>
      </c>
      <c r="AR56" s="34">
        <f ca="1"/>
        <v>-0.20591711200483964</v>
      </c>
      <c r="AS56" s="34">
        <f ca="1"/>
        <v>-0.26883009781291151</v>
      </c>
      <c r="AT56" s="34">
        <f t="shared" ca="1" si="18"/>
        <v>-0.49216734344921309</v>
      </c>
      <c r="AU56" s="33">
        <f t="shared" ca="1" si="19"/>
        <v>56</v>
      </c>
      <c r="AV56" s="21">
        <v>49</v>
      </c>
      <c r="AW56" s="6" t="str">
        <f t="shared" ca="1" si="6"/>
        <v>aknit</v>
      </c>
      <c r="AX56" s="6">
        <f t="shared" ca="1" si="20"/>
        <v>-279.90796205635252</v>
      </c>
      <c r="AY56" s="6" t="str">
        <f t="shared" ca="1" si="7"/>
        <v>arubb</v>
      </c>
      <c r="AZ56" s="6">
        <f t="shared" ca="1" si="21"/>
        <v>-0.89646069427681396</v>
      </c>
      <c r="BA56" s="199"/>
      <c r="BB56" s="36">
        <f t="shared" si="22"/>
        <v>2.6917221296248384</v>
      </c>
      <c r="BC56" s="36">
        <f ca="1"/>
        <v>-3.9158295067778117</v>
      </c>
      <c r="BD56" s="33">
        <f t="shared" ca="1" si="23"/>
        <v>42</v>
      </c>
      <c r="BE56" s="205">
        <f ca="1"/>
        <v>-0.10540324939231752</v>
      </c>
      <c r="BF56" s="33">
        <f t="shared" ca="1" si="24"/>
        <v>11</v>
      </c>
      <c r="BG56" s="36">
        <f t="shared" si="25"/>
        <v>0.12818270006603158</v>
      </c>
      <c r="BH56" s="42">
        <f ca="1"/>
        <v>-2.5348761949705385</v>
      </c>
      <c r="BI56" s="33">
        <f t="shared" ca="1" si="26"/>
        <v>39</v>
      </c>
      <c r="BJ56" s="205">
        <f ca="1"/>
        <v>-3.2492727500443193E-3</v>
      </c>
      <c r="BK56" s="33">
        <f t="shared" ca="1" si="27"/>
        <v>56</v>
      </c>
      <c r="BL56" s="206">
        <v>49</v>
      </c>
      <c r="BM56" s="6" t="str">
        <f t="shared" ca="1" si="8"/>
        <v>aknit</v>
      </c>
      <c r="BN56" s="42">
        <f t="shared" ca="1" si="9"/>
        <v>-7.8770938728239398E-3</v>
      </c>
      <c r="BO56" s="6" t="str">
        <f t="shared" ca="1" si="28"/>
        <v>arubb</v>
      </c>
      <c r="BP56" s="42">
        <f t="shared" ca="1" si="29"/>
        <v>-5.9184042666984484E-3</v>
      </c>
      <c r="BQ56" s="207">
        <v>49</v>
      </c>
      <c r="BR56" s="6" t="str">
        <f t="shared" ca="1" si="30"/>
        <v>aknit</v>
      </c>
      <c r="BS56" s="6" t="str">
        <f ca="1">VLOOKUP(BR56,Notes!$A$12:$B$206,2,0)</f>
        <v>Knitted, crouched fabrics, wearing apparel, fur articles</v>
      </c>
      <c r="BT56" s="42">
        <f t="shared" ca="1" si="32"/>
        <v>-3.4447362998980733</v>
      </c>
      <c r="BU56" s="207">
        <v>49</v>
      </c>
      <c r="BV56" s="6" t="str">
        <f t="shared" ca="1" si="33"/>
        <v>arecr</v>
      </c>
      <c r="BW56" s="6" t="str">
        <f ca="1">VLOOKUP(BV56,Notes!$A$12:$B$206,2,0)</f>
        <v>Recreational, cultural and sporting activities</v>
      </c>
      <c r="BX56" s="42">
        <f t="shared" ca="1" si="34"/>
        <v>-2.0635525486817237</v>
      </c>
    </row>
    <row r="57" spans="1:76" outlineLevel="1" x14ac:dyDescent="0.2">
      <c r="A57" s="23" t="s">
        <v>47</v>
      </c>
      <c r="B57" s="23" t="str">
        <f>VLOOKUP(A57,Notes!$A$12:$B$206,2,0)</f>
        <v>Real estate activities</v>
      </c>
      <c r="C57" s="24">
        <f>SUM('SAM and Preps'!FS57:GG57)</f>
        <v>0</v>
      </c>
      <c r="D57" s="24">
        <f>'SAM and Preps'!GH57</f>
        <v>0</v>
      </c>
      <c r="E57" s="24">
        <f>'SAM and Preps'!GM57</f>
        <v>0</v>
      </c>
      <c r="F57" s="24">
        <f>'SAM and Preps'!GO57</f>
        <v>0</v>
      </c>
      <c r="G57" s="24">
        <v>0</v>
      </c>
      <c r="H57" s="25">
        <f>SUM('SAM and Preps'!AZ$175:AZ$179)</f>
        <v>179496.65808090591</v>
      </c>
      <c r="I57" s="24">
        <f>IFERROR(VLOOKUP($A57,Employment!$A$5:$F$66,3,0),0)</f>
        <v>5.0019843903951768</v>
      </c>
      <c r="J57" s="24">
        <f>IFERROR(VLOOKUP($A57,Employment!$A$5:$F$66,4,0),0)</f>
        <v>12.967379913458419</v>
      </c>
      <c r="K57" s="24">
        <f>IFERROR(VLOOKUP($A57,Employment!$A$5:$F$66,5,0),0)</f>
        <v>29.737720506976398</v>
      </c>
      <c r="L57" s="24">
        <f>IFERROR(VLOOKUP($A57,Employment!$A$5:$F$66,6,0),0)</f>
        <v>52.092152248535413</v>
      </c>
      <c r="M57" s="24">
        <f t="shared" si="0"/>
        <v>99.79923705936541</v>
      </c>
      <c r="N57" s="25">
        <v>370520.85393291205</v>
      </c>
      <c r="O57" s="26">
        <v>0</v>
      </c>
      <c r="P57" s="27">
        <v>0</v>
      </c>
      <c r="Q57" s="28">
        <f ca="1"/>
        <v>-12505.589554385113</v>
      </c>
      <c r="R57" s="28">
        <v>0</v>
      </c>
      <c r="S57" s="28"/>
      <c r="T57" s="35" t="e">
        <f ca="1"/>
        <v>#DIV/0!</v>
      </c>
      <c r="U57" s="30">
        <f ca="1"/>
        <v>-3.3751378422142535</v>
      </c>
      <c r="V57" s="31">
        <v>0</v>
      </c>
      <c r="W57" s="32">
        <f ca="1"/>
        <v>-3.3751378422142535</v>
      </c>
      <c r="X57" s="28">
        <f ca="1"/>
        <v>-7368.6228950448049</v>
      </c>
      <c r="Y57" s="28">
        <f t="shared" ca="1" si="31"/>
        <v>-5136.9666593403081</v>
      </c>
      <c r="Z57" s="33">
        <f t="shared" ca="1" si="13"/>
        <v>7</v>
      </c>
      <c r="AA57" s="33">
        <f t="shared" ca="1" si="13"/>
        <v>12</v>
      </c>
      <c r="AB57" s="33">
        <f t="shared" ca="1" si="1"/>
        <v>6</v>
      </c>
      <c r="AC57" s="21">
        <v>50</v>
      </c>
      <c r="AD57" s="6" t="str">
        <f t="shared" ca="1" si="14"/>
        <v>acomp</v>
      </c>
      <c r="AE57" s="6">
        <f t="shared" ca="1" si="15"/>
        <v>-151.38778755997237</v>
      </c>
      <c r="AF57" s="6" t="str">
        <f t="shared" ca="1" si="2"/>
        <v>awtrp</v>
      </c>
      <c r="AG57" s="6">
        <f t="shared" ca="1" si="3"/>
        <v>-185.95367439622447</v>
      </c>
      <c r="AH57" s="6" t="str">
        <f t="shared" ca="1" si="4"/>
        <v>afore</v>
      </c>
      <c r="AI57" s="6">
        <f t="shared" ca="1" si="5"/>
        <v>-727.64243975299166</v>
      </c>
      <c r="AJ57" s="17"/>
      <c r="AK57" s="6">
        <v>179496.65808090591</v>
      </c>
      <c r="AL57" s="6">
        <f ca="1"/>
        <v>-3569.6862140949165</v>
      </c>
      <c r="AM57" s="6">
        <f t="shared" ca="1" si="16"/>
        <v>-2488.573418303667</v>
      </c>
      <c r="AN57" s="6">
        <f ca="1"/>
        <v>-6058.2596323985836</v>
      </c>
      <c r="AO57" s="33">
        <f t="shared" ca="1" si="17"/>
        <v>6</v>
      </c>
      <c r="AP57" s="34">
        <f ca="1"/>
        <v>-0.16882386802187754</v>
      </c>
      <c r="AQ57" s="34">
        <f ca="1"/>
        <v>-0.43766694660282496</v>
      </c>
      <c r="AR57" s="34">
        <f ca="1"/>
        <v>-1.0036890582428686</v>
      </c>
      <c r="AS57" s="34">
        <f ca="1"/>
        <v>-1.7581819433641817</v>
      </c>
      <c r="AT57" s="34">
        <f t="shared" ca="1" si="18"/>
        <v>-3.3683618162317526</v>
      </c>
      <c r="AU57" s="33">
        <f t="shared" ca="1" si="19"/>
        <v>22</v>
      </c>
      <c r="AV57" s="21">
        <v>50</v>
      </c>
      <c r="AW57" s="6" t="str">
        <f t="shared" ca="1" si="6"/>
        <v>afore</v>
      </c>
      <c r="AX57" s="6">
        <f t="shared" ca="1" si="20"/>
        <v>-255.35198583589906</v>
      </c>
      <c r="AY57" s="6" t="str">
        <f t="shared" ca="1" si="7"/>
        <v>arsea</v>
      </c>
      <c r="AZ57" s="6">
        <f t="shared" ca="1" si="21"/>
        <v>-0.87088643278315581</v>
      </c>
      <c r="BA57" s="199"/>
      <c r="BB57" s="36">
        <f t="shared" si="22"/>
        <v>5.0513462181430242</v>
      </c>
      <c r="BC57" s="36">
        <f ca="1"/>
        <v>-3.3751378422142535</v>
      </c>
      <c r="BD57" s="33">
        <f t="shared" ca="1" si="23"/>
        <v>50</v>
      </c>
      <c r="BE57" s="205">
        <f ca="1"/>
        <v>-0.17048989774980378</v>
      </c>
      <c r="BF57" s="33">
        <f t="shared" ca="1" si="24"/>
        <v>6</v>
      </c>
      <c r="BG57" s="36">
        <f t="shared" si="25"/>
        <v>0.65887130824166773</v>
      </c>
      <c r="BH57" s="42">
        <f ca="1"/>
        <v>-3.3751378422142526</v>
      </c>
      <c r="BI57" s="33">
        <f t="shared" ca="1" si="26"/>
        <v>29</v>
      </c>
      <c r="BJ57" s="205">
        <f ca="1"/>
        <v>-2.2237814855956644E-2</v>
      </c>
      <c r="BK57" s="33">
        <f t="shared" ca="1" si="27"/>
        <v>22</v>
      </c>
      <c r="BL57" s="206">
        <v>50</v>
      </c>
      <c r="BM57" s="6" t="str">
        <f t="shared" ca="1" si="8"/>
        <v>afore</v>
      </c>
      <c r="BN57" s="42">
        <f t="shared" ca="1" si="9"/>
        <v>-7.1860462570065573E-3</v>
      </c>
      <c r="BO57" s="6" t="str">
        <f t="shared" ca="1" si="28"/>
        <v>arsea</v>
      </c>
      <c r="BP57" s="42">
        <f t="shared" ca="1" si="29"/>
        <v>-5.7495638263890935E-3</v>
      </c>
      <c r="BQ57" s="207">
        <v>50</v>
      </c>
      <c r="BR57" s="6" t="str">
        <f t="shared" ca="1" si="30"/>
        <v>afore</v>
      </c>
      <c r="BS57" s="6" t="str">
        <f ca="1">VLOOKUP(BR57,Notes!$A$12:$B$206,2,0)</f>
        <v>Forestry</v>
      </c>
      <c r="BT57" s="42">
        <f t="shared" ca="1" si="32"/>
        <v>-3.3751378422142535</v>
      </c>
      <c r="BU57" s="207">
        <v>50</v>
      </c>
      <c r="BV57" s="6" t="str">
        <f t="shared" ca="1" si="33"/>
        <v>acoal</v>
      </c>
      <c r="BW57" s="6" t="str">
        <f ca="1">VLOOKUP(BV57,Notes!$A$12:$B$206,2,0)</f>
        <v>Mining of coal and lignite</v>
      </c>
      <c r="BX57" s="42">
        <f t="shared" ca="1" si="34"/>
        <v>-2.0059997294734155</v>
      </c>
    </row>
    <row r="58" spans="1:76" outlineLevel="1" x14ac:dyDescent="0.2">
      <c r="A58" s="23" t="s">
        <v>48</v>
      </c>
      <c r="B58" s="23" t="str">
        <f>VLOOKUP(A58,Notes!$A$12:$B$206,2,0)</f>
        <v>Renting of machinery and equipment</v>
      </c>
      <c r="C58" s="24">
        <f>SUM('SAM and Preps'!FS58:GG58)</f>
        <v>0</v>
      </c>
      <c r="D58" s="24">
        <f>'SAM and Preps'!GH58</f>
        <v>0</v>
      </c>
      <c r="E58" s="24">
        <f>'SAM and Preps'!GM58</f>
        <v>0</v>
      </c>
      <c r="F58" s="24">
        <f>'SAM and Preps'!GO58</f>
        <v>0</v>
      </c>
      <c r="G58" s="24">
        <v>0</v>
      </c>
      <c r="H58" s="25">
        <f>SUM('SAM and Preps'!BA$175:BA$179)</f>
        <v>7780.678731140526</v>
      </c>
      <c r="I58" s="24">
        <f>IFERROR(VLOOKUP($A58,Employment!$A$5:$F$66,3,0),0)</f>
        <v>2.4726992132302685</v>
      </c>
      <c r="J58" s="24">
        <f>IFERROR(VLOOKUP($A58,Employment!$A$5:$F$66,4,0),0)</f>
        <v>7.7965338908610731</v>
      </c>
      <c r="K58" s="24">
        <f>IFERROR(VLOOKUP($A58,Employment!$A$5:$F$66,5,0),0)</f>
        <v>17.127214019573341</v>
      </c>
      <c r="L58" s="24">
        <f>IFERROR(VLOOKUP($A58,Employment!$A$5:$F$66,6,0),0)</f>
        <v>24.944282998695346</v>
      </c>
      <c r="M58" s="24">
        <f t="shared" si="0"/>
        <v>52.340730122360029</v>
      </c>
      <c r="N58" s="25">
        <v>24803.499596518035</v>
      </c>
      <c r="O58" s="26">
        <v>0</v>
      </c>
      <c r="P58" s="27">
        <v>0</v>
      </c>
      <c r="Q58" s="28">
        <f ca="1"/>
        <v>-1285.6738414492211</v>
      </c>
      <c r="R58" s="28">
        <v>0</v>
      </c>
      <c r="S58" s="28"/>
      <c r="T58" s="35" t="e">
        <f ca="1"/>
        <v>#DIV/0!</v>
      </c>
      <c r="U58" s="30">
        <f ca="1"/>
        <v>-5.1834372663674708</v>
      </c>
      <c r="V58" s="31">
        <v>0</v>
      </c>
      <c r="W58" s="32">
        <f ca="1"/>
        <v>-5.1834372663674708</v>
      </c>
      <c r="X58" s="28">
        <f ca="1"/>
        <v>-147.84792247124309</v>
      </c>
      <c r="Y58" s="28">
        <f t="shared" ca="1" si="31"/>
        <v>-1137.8259189779781</v>
      </c>
      <c r="Z58" s="33">
        <f t="shared" ca="1" si="13"/>
        <v>51</v>
      </c>
      <c r="AA58" s="33">
        <f t="shared" ca="1" si="13"/>
        <v>39</v>
      </c>
      <c r="AB58" s="33">
        <f t="shared" ca="1" si="1"/>
        <v>46</v>
      </c>
      <c r="AC58" s="21">
        <v>51</v>
      </c>
      <c r="AD58" s="6" t="str">
        <f t="shared" ca="1" si="14"/>
        <v>arent</v>
      </c>
      <c r="AE58" s="6">
        <f t="shared" ca="1" si="15"/>
        <v>-147.84792247124309</v>
      </c>
      <c r="AF58" s="6" t="str">
        <f t="shared" ca="1" si="2"/>
        <v>aleat</v>
      </c>
      <c r="AG58" s="6">
        <f t="shared" ca="1" si="3"/>
        <v>-185.10960049319135</v>
      </c>
      <c r="AH58" s="6" t="str">
        <f t="shared" ca="1" si="4"/>
        <v>afoot</v>
      </c>
      <c r="AI58" s="6">
        <f t="shared" ca="1" si="5"/>
        <v>-657.70041193653515</v>
      </c>
      <c r="AJ58" s="17"/>
      <c r="AK58" s="6">
        <v>7780.6787311405251</v>
      </c>
      <c r="AL58" s="6">
        <f ca="1"/>
        <v>-46.378825751540475</v>
      </c>
      <c r="AM58" s="6">
        <f t="shared" ca="1" si="16"/>
        <v>-356.92777517472518</v>
      </c>
      <c r="AN58" s="6">
        <f ca="1"/>
        <v>-403.30660092626567</v>
      </c>
      <c r="AO58" s="33">
        <f t="shared" ca="1" si="17"/>
        <v>43</v>
      </c>
      <c r="AP58" s="34">
        <f ca="1"/>
        <v>-0.12817081250375298</v>
      </c>
      <c r="AQ58" s="34">
        <f ca="1"/>
        <v>-0.40412844318386265</v>
      </c>
      <c r="AR58" s="34">
        <f ca="1"/>
        <v>-0.88777839418107862</v>
      </c>
      <c r="AS58" s="34">
        <f ca="1"/>
        <v>-1.2929712607825399</v>
      </c>
      <c r="AT58" s="34">
        <f t="shared" ca="1" si="18"/>
        <v>-2.7130489106512341</v>
      </c>
      <c r="AU58" s="33">
        <f t="shared" ca="1" si="19"/>
        <v>24</v>
      </c>
      <c r="AV58" s="21">
        <v>51</v>
      </c>
      <c r="AW58" s="6" t="str">
        <f t="shared" ca="1" si="6"/>
        <v>apuba</v>
      </c>
      <c r="AX58" s="6">
        <f t="shared" ca="1" si="20"/>
        <v>-178.58754140483714</v>
      </c>
      <c r="AY58" s="6" t="str">
        <f t="shared" ca="1" si="7"/>
        <v>afoot</v>
      </c>
      <c r="AZ58" s="6">
        <f t="shared" ca="1" si="21"/>
        <v>-0.81710526684551699</v>
      </c>
      <c r="BA58" s="199"/>
      <c r="BB58" s="36">
        <f t="shared" si="22"/>
        <v>0.21896174838763438</v>
      </c>
      <c r="BC58" s="36">
        <f ca="1"/>
        <v>-5.1834372663674708</v>
      </c>
      <c r="BD58" s="33">
        <f t="shared" ca="1" si="23"/>
        <v>28</v>
      </c>
      <c r="BE58" s="205">
        <f ca="1"/>
        <v>-1.1349744865014414E-2</v>
      </c>
      <c r="BF58" s="33">
        <f t="shared" ca="1" si="24"/>
        <v>43</v>
      </c>
      <c r="BG58" s="36">
        <f t="shared" si="25"/>
        <v>0.34555179324196228</v>
      </c>
      <c r="BH58" s="42">
        <f ca="1"/>
        <v>-5.1834372663674708</v>
      </c>
      <c r="BI58" s="33">
        <f t="shared" ca="1" si="26"/>
        <v>10</v>
      </c>
      <c r="BJ58" s="205">
        <f ca="1"/>
        <v>-1.7911460425504944E-2</v>
      </c>
      <c r="BK58" s="33">
        <f t="shared" ca="1" si="27"/>
        <v>24</v>
      </c>
      <c r="BL58" s="206">
        <v>51</v>
      </c>
      <c r="BM58" s="6" t="str">
        <f t="shared" ca="1" si="8"/>
        <v>apuba</v>
      </c>
      <c r="BN58" s="42">
        <f t="shared" ca="1" si="9"/>
        <v>-5.0257621034714255E-3</v>
      </c>
      <c r="BO58" s="6" t="str">
        <f t="shared" ca="1" si="28"/>
        <v>afoot</v>
      </c>
      <c r="BP58" s="42">
        <f t="shared" ca="1" si="29"/>
        <v>-5.3945023228726286E-3</v>
      </c>
      <c r="BQ58" s="207">
        <v>51</v>
      </c>
      <c r="BR58" s="6" t="str">
        <f t="shared" ca="1" si="30"/>
        <v>apuba</v>
      </c>
      <c r="BS58" s="6" t="str">
        <f ca="1">VLOOKUP(BR58,Notes!$A$12:$B$206,2,0)</f>
        <v>Government</v>
      </c>
      <c r="BT58" s="42">
        <f t="shared" ca="1" si="32"/>
        <v>-3.1473758834122045</v>
      </c>
      <c r="BU58" s="207">
        <v>51</v>
      </c>
      <c r="BV58" s="6" t="str">
        <f t="shared" ca="1" si="33"/>
        <v>aeduc</v>
      </c>
      <c r="BW58" s="6" t="str">
        <f ca="1">VLOOKUP(BV58,Notes!$A$12:$B$206,2,0)</f>
        <v>Education</v>
      </c>
      <c r="BX58" s="42">
        <f t="shared" ca="1" si="34"/>
        <v>-1.9733402512941973</v>
      </c>
    </row>
    <row r="59" spans="1:76" outlineLevel="1" x14ac:dyDescent="0.2">
      <c r="A59" s="23" t="s">
        <v>271</v>
      </c>
      <c r="B59" s="23" t="str">
        <f>VLOOKUP(A59,Notes!$A$12:$B$206,2,0)</f>
        <v>Computer and related activities</v>
      </c>
      <c r="C59" s="24">
        <f>SUM('SAM and Preps'!FS59:GG59)</f>
        <v>0</v>
      </c>
      <c r="D59" s="24">
        <f>'SAM and Preps'!GH59</f>
        <v>0</v>
      </c>
      <c r="E59" s="24">
        <f>'SAM and Preps'!GM59</f>
        <v>0</v>
      </c>
      <c r="F59" s="24">
        <f>'SAM and Preps'!GO59</f>
        <v>0</v>
      </c>
      <c r="G59" s="24">
        <v>0</v>
      </c>
      <c r="H59" s="25">
        <f>SUM('SAM and Preps'!BB$175:BB$179)</f>
        <v>7738.6190775128807</v>
      </c>
      <c r="I59" s="24">
        <f>IFERROR(VLOOKUP($A59,Employment!$A$5:$F$66,3,0),0)</f>
        <v>2.2846519742792495</v>
      </c>
      <c r="J59" s="24">
        <f>IFERROR(VLOOKUP($A59,Employment!$A$5:$F$66,4,0),0)</f>
        <v>6.0423257065885112</v>
      </c>
      <c r="K59" s="24">
        <f>IFERROR(VLOOKUP($A59,Employment!$A$5:$F$66,5,0),0)</f>
        <v>24.315841927390391</v>
      </c>
      <c r="L59" s="24">
        <f>IFERROR(VLOOKUP($A59,Employment!$A$5:$F$66,6,0),0)</f>
        <v>84.493171657461573</v>
      </c>
      <c r="M59" s="24">
        <f t="shared" si="0"/>
        <v>117.13599126571972</v>
      </c>
      <c r="N59" s="25">
        <v>32130.003784832199</v>
      </c>
      <c r="O59" s="26">
        <v>0</v>
      </c>
      <c r="P59" s="27">
        <v>0</v>
      </c>
      <c r="Q59" s="28">
        <f ca="1"/>
        <v>-1192.2054829794004</v>
      </c>
      <c r="R59" s="28">
        <v>0</v>
      </c>
      <c r="S59" s="28"/>
      <c r="T59" s="35" t="e">
        <f ca="1"/>
        <v>#DIV/0!</v>
      </c>
      <c r="U59" s="30">
        <f ca="1"/>
        <v>-3.7105675149101973</v>
      </c>
      <c r="V59" s="31">
        <v>0</v>
      </c>
      <c r="W59" s="32">
        <f ca="1"/>
        <v>-3.7105675149101973</v>
      </c>
      <c r="X59" s="28">
        <f ca="1"/>
        <v>-151.38778755997237</v>
      </c>
      <c r="Y59" s="28">
        <f t="shared" ca="1" si="31"/>
        <v>-1040.817695419428</v>
      </c>
      <c r="Z59" s="33">
        <f t="shared" ca="1" si="13"/>
        <v>50</v>
      </c>
      <c r="AA59" s="33">
        <f t="shared" ca="1" si="13"/>
        <v>41</v>
      </c>
      <c r="AB59" s="33">
        <f t="shared" ca="1" si="1"/>
        <v>48</v>
      </c>
      <c r="AC59" s="21">
        <v>52</v>
      </c>
      <c r="AD59" s="6" t="str">
        <f t="shared" ca="1" si="14"/>
        <v>apuba</v>
      </c>
      <c r="AE59" s="6">
        <f t="shared" ca="1" si="15"/>
        <v>-137.96613950806699</v>
      </c>
      <c r="AF59" s="6" t="str">
        <f t="shared" ca="1" si="2"/>
        <v>afurn</v>
      </c>
      <c r="AG59" s="6">
        <f t="shared" ca="1" si="3"/>
        <v>-183.95501835379514</v>
      </c>
      <c r="AH59" s="6" t="str">
        <f t="shared" ca="1" si="4"/>
        <v>arsea</v>
      </c>
      <c r="AI59" s="6">
        <f t="shared" ca="1" si="5"/>
        <v>-585.13304513306036</v>
      </c>
      <c r="AJ59" s="17"/>
      <c r="AK59" s="6">
        <v>7738.6190775128807</v>
      </c>
      <c r="AL59" s="6">
        <f ca="1"/>
        <v>-36.462255926254251</v>
      </c>
      <c r="AM59" s="6">
        <f t="shared" ca="1" si="16"/>
        <v>-250.68442966658185</v>
      </c>
      <c r="AN59" s="6">
        <f ca="1"/>
        <v>-287.14668559283609</v>
      </c>
      <c r="AO59" s="33">
        <f t="shared" ca="1" si="17"/>
        <v>48</v>
      </c>
      <c r="AP59" s="34">
        <f ca="1"/>
        <v>-8.47735539863603E-2</v>
      </c>
      <c r="AQ59" s="34">
        <f ca="1"/>
        <v>-0.22420457481374134</v>
      </c>
      <c r="AR59" s="34">
        <f ca="1"/>
        <v>-0.90225573153466143</v>
      </c>
      <c r="AS59" s="34">
        <f ca="1"/>
        <v>-3.1351761798390787</v>
      </c>
      <c r="AT59" s="34">
        <f t="shared" ca="1" si="18"/>
        <v>-4.3464100401738417</v>
      </c>
      <c r="AU59" s="33">
        <f t="shared" ca="1" si="19"/>
        <v>18</v>
      </c>
      <c r="AV59" s="21">
        <v>52</v>
      </c>
      <c r="AW59" s="6" t="str">
        <f t="shared" ca="1" si="6"/>
        <v>aleat</v>
      </c>
      <c r="AX59" s="6">
        <f t="shared" ca="1" si="20"/>
        <v>-174.08087612546237</v>
      </c>
      <c r="AY59" s="6" t="str">
        <f t="shared" ca="1" si="7"/>
        <v>aheal</v>
      </c>
      <c r="AZ59" s="6">
        <f t="shared" ca="1" si="21"/>
        <v>-0.71830820978198062</v>
      </c>
      <c r="BA59" s="199"/>
      <c r="BB59" s="36">
        <f t="shared" si="22"/>
        <v>0.2177781170344944</v>
      </c>
      <c r="BC59" s="36">
        <f ca="1"/>
        <v>-3.7105675149101964</v>
      </c>
      <c r="BD59" s="33">
        <f t="shared" ca="1" si="23"/>
        <v>48</v>
      </c>
      <c r="BE59" s="205">
        <f ca="1"/>
        <v>-8.0808040652650577E-3</v>
      </c>
      <c r="BF59" s="33">
        <f t="shared" ca="1" si="24"/>
        <v>48</v>
      </c>
      <c r="BG59" s="36">
        <f t="shared" si="25"/>
        <v>0.77332799409599084</v>
      </c>
      <c r="BH59" s="42">
        <f ca="1"/>
        <v>-3.7105675149101969</v>
      </c>
      <c r="BI59" s="33">
        <f t="shared" ca="1" si="26"/>
        <v>24</v>
      </c>
      <c r="BJ59" s="205">
        <f ca="1"/>
        <v>-2.8694857332632481E-2</v>
      </c>
      <c r="BK59" s="33">
        <f t="shared" ca="1" si="27"/>
        <v>18</v>
      </c>
      <c r="BL59" s="206">
        <v>52</v>
      </c>
      <c r="BM59" s="6" t="str">
        <f t="shared" ca="1" si="8"/>
        <v>aleat</v>
      </c>
      <c r="BN59" s="42">
        <f t="shared" ca="1" si="9"/>
        <v>-4.8989367527445876E-3</v>
      </c>
      <c r="BO59" s="6" t="str">
        <f t="shared" ca="1" si="28"/>
        <v>aheal</v>
      </c>
      <c r="BP59" s="42">
        <f t="shared" ca="1" si="29"/>
        <v>-4.742247374278607E-3</v>
      </c>
      <c r="BQ59" s="207">
        <v>52</v>
      </c>
      <c r="BR59" s="6" t="str">
        <f t="shared" ca="1" si="30"/>
        <v>aleat</v>
      </c>
      <c r="BS59" s="6" t="str">
        <f ca="1">VLOOKUP(BR59,Notes!$A$12:$B$206,2,0)</f>
        <v>Tanning and dressing of leather</v>
      </c>
      <c r="BT59" s="42">
        <f t="shared" ca="1" si="32"/>
        <v>-3.1238157411642011</v>
      </c>
      <c r="BU59" s="207">
        <v>52</v>
      </c>
      <c r="BV59" s="6" t="str">
        <f t="shared" ca="1" si="33"/>
        <v>awatd</v>
      </c>
      <c r="BW59" s="6" t="str">
        <f ca="1">VLOOKUP(BV59,Notes!$A$12:$B$206,2,0)</f>
        <v>Collection, purification and distribution of water</v>
      </c>
      <c r="BX59" s="42">
        <f t="shared" ca="1" si="34"/>
        <v>-1.7567880865448069</v>
      </c>
    </row>
    <row r="60" spans="1:76" outlineLevel="1" x14ac:dyDescent="0.2">
      <c r="A60" s="23" t="s">
        <v>49</v>
      </c>
      <c r="B60" s="23" t="str">
        <f>VLOOKUP(A60,Notes!$A$12:$B$206,2,0)</f>
        <v>Research and experimental development</v>
      </c>
      <c r="C60" s="24">
        <f>SUM('SAM and Preps'!FS60:GG60)</f>
        <v>0</v>
      </c>
      <c r="D60" s="24">
        <f>'SAM and Preps'!GH60</f>
        <v>0</v>
      </c>
      <c r="E60" s="24">
        <f>'SAM and Preps'!GM60</f>
        <v>0</v>
      </c>
      <c r="F60" s="24">
        <f>'SAM and Preps'!GO60</f>
        <v>0</v>
      </c>
      <c r="G60" s="24">
        <v>0</v>
      </c>
      <c r="H60" s="25">
        <f>SUM('SAM and Preps'!BC$175:BC$179)</f>
        <v>10570.496380415614</v>
      </c>
      <c r="I60" s="24">
        <f>IFERROR(VLOOKUP($A60,Employment!$A$5:$F$66,3,0),0)</f>
        <v>0.45788609708030242</v>
      </c>
      <c r="J60" s="24">
        <f>IFERROR(VLOOKUP($A60,Employment!$A$5:$F$66,4,0),0)</f>
        <v>8.4926319257027707</v>
      </c>
      <c r="K60" s="24">
        <f>IFERROR(VLOOKUP($A60,Employment!$A$5:$F$66,5,0),0)</f>
        <v>1.9950223314349831</v>
      </c>
      <c r="L60" s="24">
        <f>IFERROR(VLOOKUP($A60,Employment!$A$5:$F$66,6,0),0)</f>
        <v>12.156722129199844</v>
      </c>
      <c r="M60" s="24">
        <f t="shared" si="0"/>
        <v>23.102262483417903</v>
      </c>
      <c r="N60" s="25">
        <v>15521.997688246714</v>
      </c>
      <c r="O60" s="26">
        <v>0</v>
      </c>
      <c r="P60" s="27">
        <v>0</v>
      </c>
      <c r="Q60" s="28">
        <f ca="1"/>
        <v>-585.13304513306036</v>
      </c>
      <c r="R60" s="28">
        <v>0</v>
      </c>
      <c r="S60" s="28"/>
      <c r="T60" s="35" t="e">
        <f ca="1"/>
        <v>#DIV/0!</v>
      </c>
      <c r="U60" s="30">
        <f ca="1"/>
        <v>-3.7697019216548666</v>
      </c>
      <c r="V60" s="31">
        <v>0</v>
      </c>
      <c r="W60" s="32">
        <f ca="1"/>
        <v>-3.7697019216548666</v>
      </c>
      <c r="X60" s="28">
        <f ca="1"/>
        <v>-582.73290318563465</v>
      </c>
      <c r="Y60" s="28">
        <f t="shared" ca="1" si="31"/>
        <v>-2.4001419474257091</v>
      </c>
      <c r="Z60" s="33">
        <f t="shared" ca="1" si="13"/>
        <v>38</v>
      </c>
      <c r="AA60" s="33">
        <f t="shared" ca="1" si="13"/>
        <v>61</v>
      </c>
      <c r="AB60" s="33">
        <f t="shared" ca="1" si="1"/>
        <v>52</v>
      </c>
      <c r="AC60" s="21">
        <v>53</v>
      </c>
      <c r="AD60" s="6" t="str">
        <f t="shared" ca="1" si="14"/>
        <v>aprnt</v>
      </c>
      <c r="AE60" s="6">
        <f t="shared" ca="1" si="15"/>
        <v>-92.336362154920167</v>
      </c>
      <c r="AF60" s="6" t="str">
        <f t="shared" ca="1" si="2"/>
        <v>aknit</v>
      </c>
      <c r="AG60" s="6">
        <f t="shared" ca="1" si="3"/>
        <v>-179.63045472281783</v>
      </c>
      <c r="AH60" s="6" t="str">
        <f t="shared" ca="1" si="4"/>
        <v>ardtv</v>
      </c>
      <c r="AI60" s="6">
        <f t="shared" ca="1" si="5"/>
        <v>-531.25036599528198</v>
      </c>
      <c r="AJ60" s="17"/>
      <c r="AK60" s="6">
        <v>10570.496380415614</v>
      </c>
      <c r="AL60" s="6">
        <f ca="1"/>
        <v>-396.84170604773556</v>
      </c>
      <c r="AM60" s="6">
        <f t="shared" ca="1" si="16"/>
        <v>-1.6344991332499603</v>
      </c>
      <c r="AN60" s="6">
        <f ca="1"/>
        <v>-398.47620518098552</v>
      </c>
      <c r="AO60" s="33">
        <f t="shared" ca="1" si="17"/>
        <v>44</v>
      </c>
      <c r="AP60" s="34">
        <f ca="1"/>
        <v>-1.7260941000626629E-2</v>
      </c>
      <c r="AQ60" s="34">
        <f ca="1"/>
        <v>-0.32014690890229203</v>
      </c>
      <c r="AR60" s="34">
        <f ca="1"/>
        <v>-7.5206395165548279E-2</v>
      </c>
      <c r="AS60" s="34">
        <f ca="1"/>
        <v>-0.45827218771468892</v>
      </c>
      <c r="AT60" s="34">
        <f t="shared" ca="1" si="18"/>
        <v>-0.87088643278315581</v>
      </c>
      <c r="AU60" s="33">
        <f t="shared" ca="1" si="19"/>
        <v>50</v>
      </c>
      <c r="AV60" s="21">
        <v>53</v>
      </c>
      <c r="AW60" s="6" t="str">
        <f t="shared" ca="1" si="6"/>
        <v>afish</v>
      </c>
      <c r="AX60" s="6">
        <f t="shared" ca="1" si="20"/>
        <v>-160.81000850637326</v>
      </c>
      <c r="AY60" s="6" t="str">
        <f t="shared" ca="1" si="7"/>
        <v>abchm</v>
      </c>
      <c r="AZ60" s="6">
        <f t="shared" ca="1" si="21"/>
        <v>-0.66283549528302022</v>
      </c>
      <c r="BA60" s="199"/>
      <c r="BB60" s="36">
        <f t="shared" si="22"/>
        <v>0.29747203923451154</v>
      </c>
      <c r="BC60" s="36">
        <f ca="1"/>
        <v>-3.7697019216548662</v>
      </c>
      <c r="BD60" s="33">
        <f t="shared" ca="1" si="23"/>
        <v>47</v>
      </c>
      <c r="BE60" s="205">
        <f ca="1"/>
        <v>-1.12138091794093E-2</v>
      </c>
      <c r="BF60" s="33">
        <f t="shared" ca="1" si="24"/>
        <v>44</v>
      </c>
      <c r="BG60" s="36">
        <f t="shared" si="25"/>
        <v>0.15252038346483068</v>
      </c>
      <c r="BH60" s="42">
        <f ca="1"/>
        <v>-3.7697019216548662</v>
      </c>
      <c r="BI60" s="33">
        <f t="shared" ca="1" si="26"/>
        <v>22</v>
      </c>
      <c r="BJ60" s="205">
        <f ca="1"/>
        <v>-5.7495638263890935E-3</v>
      </c>
      <c r="BK60" s="33">
        <f t="shared" ca="1" si="27"/>
        <v>50</v>
      </c>
      <c r="BL60" s="206">
        <v>53</v>
      </c>
      <c r="BM60" s="6" t="str">
        <f t="shared" ca="1" si="8"/>
        <v>afish</v>
      </c>
      <c r="BN60" s="42">
        <f t="shared" ca="1" si="9"/>
        <v>-4.5254715992655353E-3</v>
      </c>
      <c r="BO60" s="6" t="str">
        <f t="shared" ca="1" si="28"/>
        <v>abchm</v>
      </c>
      <c r="BP60" s="42">
        <f t="shared" ca="1" si="29"/>
        <v>-4.376018322327987E-3</v>
      </c>
      <c r="BQ60" s="207">
        <v>53</v>
      </c>
      <c r="BR60" s="6" t="str">
        <f t="shared" ca="1" si="30"/>
        <v>afish</v>
      </c>
      <c r="BS60" s="6" t="str">
        <f ca="1">VLOOKUP(BR60,Notes!$A$12:$B$206,2,0)</f>
        <v>Fishing</v>
      </c>
      <c r="BT60" s="42">
        <f t="shared" ca="1" si="32"/>
        <v>-2.9599203714047655</v>
      </c>
      <c r="BU60" s="207">
        <v>53</v>
      </c>
      <c r="BV60" s="6" t="str">
        <f t="shared" ca="1" si="33"/>
        <v>ardtv</v>
      </c>
      <c r="BW60" s="6" t="str">
        <f ca="1">VLOOKUP(BV60,Notes!$A$12:$B$206,2,0)</f>
        <v>Radio, television, communication equipment and apparatus</v>
      </c>
      <c r="BX60" s="42">
        <f t="shared" ca="1" si="34"/>
        <v>-1.7245999092292241</v>
      </c>
    </row>
    <row r="61" spans="1:76" outlineLevel="1" x14ac:dyDescent="0.2">
      <c r="A61" s="23" t="s">
        <v>50</v>
      </c>
      <c r="B61" s="23" t="str">
        <f>VLOOKUP(A61,Notes!$A$12:$B$206,2,0)</f>
        <v>Other business activities</v>
      </c>
      <c r="C61" s="24">
        <f>SUM('SAM and Preps'!FS61:GG61)</f>
        <v>0</v>
      </c>
      <c r="D61" s="24">
        <f>'SAM and Preps'!GH61</f>
        <v>0</v>
      </c>
      <c r="E61" s="24">
        <f>'SAM and Preps'!GM61</f>
        <v>0</v>
      </c>
      <c r="F61" s="24">
        <f>'SAM and Preps'!GO61</f>
        <v>0</v>
      </c>
      <c r="G61" s="24">
        <v>0</v>
      </c>
      <c r="H61" s="25">
        <f>SUM('SAM and Preps'!BD$175:BD$179)</f>
        <v>124240.36579867319</v>
      </c>
      <c r="I61" s="24">
        <f>IFERROR(VLOOKUP($A61,Employment!$A$5:$F$66,3,0),0)</f>
        <v>74.532563293148058</v>
      </c>
      <c r="J61" s="24">
        <f>IFERROR(VLOOKUP($A61,Employment!$A$5:$F$66,4,0),0)</f>
        <v>194.76480161599801</v>
      </c>
      <c r="K61" s="24">
        <f>IFERROR(VLOOKUP($A61,Employment!$A$5:$F$66,5,0),0)</f>
        <v>521.39320481316679</v>
      </c>
      <c r="L61" s="24">
        <f>IFERROR(VLOOKUP($A61,Employment!$A$5:$F$66,6,0),0)</f>
        <v>565.94004315515565</v>
      </c>
      <c r="M61" s="24">
        <f t="shared" si="0"/>
        <v>1356.6306128774686</v>
      </c>
      <c r="N61" s="25">
        <v>314577.91913833882</v>
      </c>
      <c r="O61" s="26">
        <v>0</v>
      </c>
      <c r="P61" s="27">
        <v>0</v>
      </c>
      <c r="Q61" s="28">
        <f ca="1"/>
        <v>-11922.099710447284</v>
      </c>
      <c r="R61" s="28">
        <v>0</v>
      </c>
      <c r="S61" s="28"/>
      <c r="T61" s="35" t="e">
        <f ca="1"/>
        <v>#DIV/0!</v>
      </c>
      <c r="U61" s="30">
        <f ca="1"/>
        <v>-3.7898717567663804</v>
      </c>
      <c r="V61" s="31">
        <v>0</v>
      </c>
      <c r="W61" s="32">
        <f ca="1"/>
        <v>-3.7898717567663804</v>
      </c>
      <c r="X61" s="28">
        <f ca="1"/>
        <v>-2392.0130562518871</v>
      </c>
      <c r="Y61" s="28">
        <f t="shared" ca="1" si="31"/>
        <v>-9530.0866541953983</v>
      </c>
      <c r="Z61" s="33">
        <f t="shared" ca="1" si="13"/>
        <v>15</v>
      </c>
      <c r="AA61" s="33">
        <f t="shared" ca="1" si="13"/>
        <v>5</v>
      </c>
      <c r="AB61" s="33">
        <f t="shared" ca="1" si="1"/>
        <v>9</v>
      </c>
      <c r="AC61" s="21">
        <v>54</v>
      </c>
      <c r="AD61" s="6" t="str">
        <f t="shared" ca="1" si="14"/>
        <v>awtrd</v>
      </c>
      <c r="AE61" s="6">
        <f t="shared" ca="1" si="15"/>
        <v>-91.881700341611079</v>
      </c>
      <c r="AF61" s="6" t="str">
        <f t="shared" ca="1" si="2"/>
        <v>aotrp</v>
      </c>
      <c r="AG61" s="6">
        <f t="shared" ca="1" si="3"/>
        <v>-163.33940337698141</v>
      </c>
      <c r="AH61" s="6" t="str">
        <f t="shared" ca="1" si="4"/>
        <v>aglss</v>
      </c>
      <c r="AI61" s="6">
        <f t="shared" ca="1" si="5"/>
        <v>-404.45537708089449</v>
      </c>
      <c r="AJ61" s="17"/>
      <c r="AK61" s="6">
        <v>124240.36579867319</v>
      </c>
      <c r="AL61" s="6">
        <f ca="1"/>
        <v>-944.70895451898116</v>
      </c>
      <c r="AM61" s="6">
        <f t="shared" ca="1" si="16"/>
        <v>-3763.8415793881713</v>
      </c>
      <c r="AN61" s="6">
        <f ca="1"/>
        <v>-4708.5505339071524</v>
      </c>
      <c r="AO61" s="33">
        <f t="shared" ca="1" si="17"/>
        <v>8</v>
      </c>
      <c r="AP61" s="34">
        <f ca="1"/>
        <v>-2.8246885658410448</v>
      </c>
      <c r="AQ61" s="34">
        <f ca="1"/>
        <v>-7.3813362085667791</v>
      </c>
      <c r="AR61" s="34">
        <f ca="1"/>
        <v>-19.760133810913295</v>
      </c>
      <c r="AS61" s="34">
        <f ca="1"/>
        <v>-21.448401855768708</v>
      </c>
      <c r="AT61" s="34">
        <f t="shared" ca="1" si="18"/>
        <v>-51.414560441089826</v>
      </c>
      <c r="AU61" s="33">
        <f t="shared" ca="1" si="19"/>
        <v>3</v>
      </c>
      <c r="AV61" s="21">
        <v>54</v>
      </c>
      <c r="AW61" s="6" t="str">
        <f t="shared" ca="1" si="6"/>
        <v>aheal</v>
      </c>
      <c r="AX61" s="6">
        <f t="shared" ca="1" si="20"/>
        <v>-155.69982765041911</v>
      </c>
      <c r="AY61" s="6" t="str">
        <f t="shared" ca="1" si="7"/>
        <v>awatd</v>
      </c>
      <c r="AZ61" s="6">
        <f t="shared" ca="1" si="21"/>
        <v>-0.59102908230119544</v>
      </c>
      <c r="BA61" s="199"/>
      <c r="BB61" s="36">
        <f t="shared" si="22"/>
        <v>3.496338642889715</v>
      </c>
      <c r="BC61" s="36">
        <f ca="1"/>
        <v>-3.78987175676638</v>
      </c>
      <c r="BD61" s="33">
        <f t="shared" ca="1" si="23"/>
        <v>45</v>
      </c>
      <c r="BE61" s="205">
        <f ca="1"/>
        <v>-0.13250675074778626</v>
      </c>
      <c r="BF61" s="33">
        <f t="shared" ca="1" si="24"/>
        <v>8</v>
      </c>
      <c r="BG61" s="36">
        <f t="shared" si="25"/>
        <v>8.9564310614476028</v>
      </c>
      <c r="BH61" s="42">
        <f ca="1"/>
        <v>-3.78987175676638</v>
      </c>
      <c r="BI61" s="33">
        <f t="shared" ca="1" si="26"/>
        <v>21</v>
      </c>
      <c r="BJ61" s="205">
        <f ca="1"/>
        <v>-0.33943725121205398</v>
      </c>
      <c r="BK61" s="33">
        <f t="shared" ca="1" si="27"/>
        <v>3</v>
      </c>
      <c r="BL61" s="206">
        <v>54</v>
      </c>
      <c r="BM61" s="6" t="str">
        <f t="shared" ca="1" si="8"/>
        <v>aheal</v>
      </c>
      <c r="BN61" s="42">
        <f t="shared" ca="1" si="9"/>
        <v>-4.3816622770378429E-3</v>
      </c>
      <c r="BO61" s="6" t="str">
        <f t="shared" ca="1" si="28"/>
        <v>awatd</v>
      </c>
      <c r="BP61" s="42">
        <f t="shared" ca="1" si="29"/>
        <v>-3.9019547256961473E-3</v>
      </c>
      <c r="BQ61" s="207">
        <v>54</v>
      </c>
      <c r="BR61" s="6" t="str">
        <f t="shared" ca="1" si="30"/>
        <v>aheal</v>
      </c>
      <c r="BS61" s="6" t="str">
        <f ca="1">VLOOKUP(BR61,Notes!$A$12:$B$206,2,0)</f>
        <v>Health and social work</v>
      </c>
      <c r="BT61" s="42">
        <f t="shared" ca="1" si="32"/>
        <v>-2.8680294109058373</v>
      </c>
      <c r="BU61" s="207">
        <v>54</v>
      </c>
      <c r="BV61" s="6" t="str">
        <f t="shared" ca="1" si="33"/>
        <v>aknit</v>
      </c>
      <c r="BW61" s="6" t="str">
        <f ca="1">VLOOKUP(BV61,Notes!$A$12:$B$206,2,0)</f>
        <v>Knitted, crouched fabrics, wearing apparel, fur articles</v>
      </c>
      <c r="BX61" s="42">
        <f t="shared" ca="1" si="34"/>
        <v>-1.6321781315630302</v>
      </c>
    </row>
    <row r="62" spans="1:76" outlineLevel="1" x14ac:dyDescent="0.2">
      <c r="A62" s="23" t="s">
        <v>51</v>
      </c>
      <c r="B62" s="23" t="str">
        <f>VLOOKUP(A62,Notes!$A$12:$B$206,2,0)</f>
        <v>Government</v>
      </c>
      <c r="C62" s="24">
        <f>SUM('SAM and Preps'!FS62:GG62)</f>
        <v>0</v>
      </c>
      <c r="D62" s="24">
        <f>'SAM and Preps'!GH62</f>
        <v>0</v>
      </c>
      <c r="E62" s="24">
        <f>'SAM and Preps'!GM62</f>
        <v>0</v>
      </c>
      <c r="F62" s="24">
        <f>'SAM and Preps'!GO62</f>
        <v>0</v>
      </c>
      <c r="G62" s="24">
        <v>0</v>
      </c>
      <c r="H62" s="25">
        <f>SUM('SAM and Preps'!BE$175:BE$179)</f>
        <v>619301.6821030922</v>
      </c>
      <c r="I62" s="24">
        <f>IFERROR(VLOOKUP($A62,Employment!$A$5:$F$66,3,0),0)</f>
        <v>46.858761723411241</v>
      </c>
      <c r="J62" s="24">
        <f>IFERROR(VLOOKUP($A62,Employment!$A$5:$F$66,4,0),0)</f>
        <v>78.535668535583397</v>
      </c>
      <c r="K62" s="24">
        <f>IFERROR(VLOOKUP($A62,Employment!$A$5:$F$66,5,0),0)</f>
        <v>260.5323141918883</v>
      </c>
      <c r="L62" s="24">
        <f>IFERROR(VLOOKUP($A62,Employment!$A$5:$F$66,6,0),0)</f>
        <v>560.58296144894825</v>
      </c>
      <c r="M62" s="24">
        <f t="shared" si="0"/>
        <v>946.50970589983126</v>
      </c>
      <c r="N62" s="25">
        <v>922105.48425514111</v>
      </c>
      <c r="O62" s="26">
        <v>0</v>
      </c>
      <c r="P62" s="27">
        <v>0</v>
      </c>
      <c r="Q62" s="28">
        <f ca="1"/>
        <v>-265.90683685827531</v>
      </c>
      <c r="R62" s="28">
        <v>0</v>
      </c>
      <c r="S62" s="28"/>
      <c r="T62" s="35" t="e">
        <f ca="1"/>
        <v>#DIV/0!</v>
      </c>
      <c r="U62" s="30">
        <f ca="1"/>
        <v>-2.8836921740365711E-2</v>
      </c>
      <c r="V62" s="31">
        <v>0</v>
      </c>
      <c r="W62" s="32">
        <f ca="1"/>
        <v>-2.8836921740365711E-2</v>
      </c>
      <c r="X62" s="28">
        <f ca="1"/>
        <v>-137.96613950806699</v>
      </c>
      <c r="Y62" s="28">
        <f t="shared" ca="1" si="31"/>
        <v>-127.94069735020832</v>
      </c>
      <c r="Z62" s="33">
        <f t="shared" ca="1" si="13"/>
        <v>52</v>
      </c>
      <c r="AA62" s="33">
        <f t="shared" ca="1" si="13"/>
        <v>56</v>
      </c>
      <c r="AB62" s="33">
        <f t="shared" ca="1" si="1"/>
        <v>59</v>
      </c>
      <c r="AC62" s="21">
        <v>55</v>
      </c>
      <c r="AD62" s="6" t="str">
        <f t="shared" ca="1" si="14"/>
        <v>aglss</v>
      </c>
      <c r="AE62" s="6">
        <f t="shared" ca="1" si="15"/>
        <v>-84.868797981124018</v>
      </c>
      <c r="AF62" s="6" t="str">
        <f t="shared" ca="1" si="2"/>
        <v>afish</v>
      </c>
      <c r="AG62" s="6">
        <f t="shared" ca="1" si="3"/>
        <v>-154.32624668542334</v>
      </c>
      <c r="AH62" s="6" t="str">
        <f t="shared" ca="1" si="4"/>
        <v>aheal</v>
      </c>
      <c r="AI62" s="6">
        <f t="shared" ca="1" si="5"/>
        <v>-388.71834395227205</v>
      </c>
      <c r="AJ62" s="17"/>
      <c r="AK62" s="6">
        <v>619301.6821030922</v>
      </c>
      <c r="AL62" s="6">
        <f ca="1"/>
        <v>-92.660399194604821</v>
      </c>
      <c r="AM62" s="6">
        <f t="shared" ca="1" si="16"/>
        <v>-85.927142210232319</v>
      </c>
      <c r="AN62" s="6">
        <f ca="1"/>
        <v>-178.58754140483714</v>
      </c>
      <c r="AO62" s="33">
        <f t="shared" ca="1" si="17"/>
        <v>51</v>
      </c>
      <c r="AP62" s="34">
        <f ca="1"/>
        <v>-2.8376511338037537E-3</v>
      </c>
      <c r="AQ62" s="34">
        <f ca="1"/>
        <v>-4.7559265475146323E-3</v>
      </c>
      <c r="AR62" s="34">
        <f ca="1"/>
        <v>-7.5129499551878531E-2</v>
      </c>
      <c r="AS62" s="34">
        <f ca="1"/>
        <v>-0.16165486988285771</v>
      </c>
      <c r="AT62" s="34">
        <f t="shared" ca="1" si="18"/>
        <v>-0.24437794711605462</v>
      </c>
      <c r="AU62" s="33">
        <f t="shared" ca="1" si="19"/>
        <v>59</v>
      </c>
      <c r="AV62" s="21">
        <v>55</v>
      </c>
      <c r="AW62" s="6" t="str">
        <f t="shared" ca="1" si="6"/>
        <v>ardtv</v>
      </c>
      <c r="AX62" s="6">
        <f t="shared" ca="1" si="20"/>
        <v>-151.34581263372533</v>
      </c>
      <c r="AY62" s="6" t="str">
        <f t="shared" ca="1" si="7"/>
        <v>aglss</v>
      </c>
      <c r="AZ62" s="6">
        <f t="shared" ca="1" si="21"/>
        <v>-0.49289521655024532</v>
      </c>
      <c r="BA62" s="199"/>
      <c r="BB62" s="36">
        <f t="shared" si="22"/>
        <v>17.428219796554778</v>
      </c>
      <c r="BC62" s="36">
        <f ca="1"/>
        <v>-2.8836921740365711E-2</v>
      </c>
      <c r="BD62" s="33">
        <f t="shared" ca="1" si="23"/>
        <v>62</v>
      </c>
      <c r="BE62" s="205">
        <f ca="1"/>
        <v>-5.0257621034714255E-3</v>
      </c>
      <c r="BF62" s="33">
        <f t="shared" ca="1" si="24"/>
        <v>51</v>
      </c>
      <c r="BG62" s="36">
        <f t="shared" si="25"/>
        <v>6.2488262091492128</v>
      </c>
      <c r="BH62" s="42">
        <f ca="1"/>
        <v>-2.5818852737883816E-2</v>
      </c>
      <c r="BI62" s="33">
        <f t="shared" ca="1" si="26"/>
        <v>62</v>
      </c>
      <c r="BJ62" s="205">
        <f ca="1"/>
        <v>-1.6133752367865231E-3</v>
      </c>
      <c r="BK62" s="33">
        <f t="shared" ca="1" si="27"/>
        <v>59</v>
      </c>
      <c r="BL62" s="206">
        <v>55</v>
      </c>
      <c r="BM62" s="6" t="str">
        <f t="shared" ca="1" si="8"/>
        <v>ardtv</v>
      </c>
      <c r="BN62" s="42">
        <f t="shared" ca="1" si="9"/>
        <v>-4.2591327685586339E-3</v>
      </c>
      <c r="BO62" s="6" t="str">
        <f t="shared" ca="1" si="28"/>
        <v>aglss</v>
      </c>
      <c r="BP62" s="42">
        <f t="shared" ca="1" si="29"/>
        <v>-3.2540781445186857E-3</v>
      </c>
      <c r="BQ62" s="207">
        <v>55</v>
      </c>
      <c r="BR62" s="6" t="str">
        <f t="shared" ca="1" si="30"/>
        <v>ardtv</v>
      </c>
      <c r="BS62" s="6" t="str">
        <f ca="1">VLOOKUP(BR62,Notes!$A$12:$B$206,2,0)</f>
        <v>Radio, television, communication equipment and apparatus</v>
      </c>
      <c r="BT62" s="42">
        <f t="shared" ca="1" si="32"/>
        <v>-2.5730635106793556</v>
      </c>
      <c r="BU62" s="207">
        <v>55</v>
      </c>
      <c r="BV62" s="6" t="str">
        <f t="shared" ca="1" si="33"/>
        <v>anobs</v>
      </c>
      <c r="BW62" s="6" t="str">
        <f ca="1">VLOOKUP(BV62,Notes!$A$12:$B$206,2,0)</f>
        <v>Non-observed, informal, non-profit, households,</v>
      </c>
      <c r="BX62" s="42">
        <f t="shared" ca="1" si="34"/>
        <v>-1.4943387504132568</v>
      </c>
    </row>
    <row r="63" spans="1:76" outlineLevel="1" x14ac:dyDescent="0.2">
      <c r="A63" s="23" t="s">
        <v>52</v>
      </c>
      <c r="B63" s="23" t="str">
        <f>VLOOKUP(A63,Notes!$A$12:$B$206,2,0)</f>
        <v>Education</v>
      </c>
      <c r="C63" s="24">
        <f>SUM('SAM and Preps'!FS63:GG63)</f>
        <v>0</v>
      </c>
      <c r="D63" s="24">
        <f>'SAM and Preps'!GH63</f>
        <v>0</v>
      </c>
      <c r="E63" s="24">
        <f>'SAM and Preps'!GM63</f>
        <v>0</v>
      </c>
      <c r="F63" s="24">
        <f>'SAM and Preps'!GO63</f>
        <v>0</v>
      </c>
      <c r="G63" s="24">
        <v>0</v>
      </c>
      <c r="H63" s="25">
        <f>SUM('SAM and Preps'!BF$175:BF$179)</f>
        <v>36761.890544177797</v>
      </c>
      <c r="I63" s="24">
        <f>IFERROR(VLOOKUP($A63,Employment!$A$5:$F$66,3,0),0)</f>
        <v>50.040186882914398</v>
      </c>
      <c r="J63" s="24">
        <f>IFERROR(VLOOKUP($A63,Employment!$A$5:$F$66,4,0),0)</f>
        <v>59.81517898843304</v>
      </c>
      <c r="K63" s="24">
        <f>IFERROR(VLOOKUP($A63,Employment!$A$5:$F$66,5,0),0)</f>
        <v>149.09652246938208</v>
      </c>
      <c r="L63" s="24">
        <f>IFERROR(VLOOKUP($A63,Employment!$A$5:$F$66,6,0),0)</f>
        <v>740.02951578300929</v>
      </c>
      <c r="M63" s="24">
        <f t="shared" si="0"/>
        <v>998.9814041237388</v>
      </c>
      <c r="N63" s="25">
        <v>82890.795837352242</v>
      </c>
      <c r="O63" s="26">
        <v>0</v>
      </c>
      <c r="P63" s="27">
        <v>0</v>
      </c>
      <c r="Q63" s="28">
        <f ca="1"/>
        <v>-4340.1955412017205</v>
      </c>
      <c r="R63" s="28">
        <v>0</v>
      </c>
      <c r="S63" s="28"/>
      <c r="T63" s="35" t="e">
        <f ca="1"/>
        <v>#DIV/0!</v>
      </c>
      <c r="U63" s="30">
        <f ca="1"/>
        <v>-5.236040379824586</v>
      </c>
      <c r="V63" s="31">
        <v>0</v>
      </c>
      <c r="W63" s="32">
        <f ca="1"/>
        <v>-5.236040379824586</v>
      </c>
      <c r="X63" s="28">
        <f ca="1"/>
        <v>-3300.9948154068975</v>
      </c>
      <c r="Y63" s="28">
        <f t="shared" ca="1" si="31"/>
        <v>-1039.200725794823</v>
      </c>
      <c r="Z63" s="33">
        <f t="shared" ca="1" si="13"/>
        <v>12</v>
      </c>
      <c r="AA63" s="33">
        <f t="shared" ca="1" si="13"/>
        <v>42</v>
      </c>
      <c r="AB63" s="33">
        <f t="shared" ca="1" si="1"/>
        <v>24</v>
      </c>
      <c r="AC63" s="21">
        <v>56</v>
      </c>
      <c r="AD63" s="6" t="str">
        <f t="shared" ca="1" si="14"/>
        <v>afish</v>
      </c>
      <c r="AE63" s="6">
        <f t="shared" ca="1" si="15"/>
        <v>-71.118766508635019</v>
      </c>
      <c r="AF63" s="6" t="str">
        <f t="shared" ca="1" si="2"/>
        <v>apuba</v>
      </c>
      <c r="AG63" s="6">
        <f t="shared" ca="1" si="3"/>
        <v>-127.94069735020832</v>
      </c>
      <c r="AH63" s="6" t="str">
        <f t="shared" ca="1" si="4"/>
        <v>aoact</v>
      </c>
      <c r="AI63" s="6">
        <f t="shared" ca="1" si="5"/>
        <v>-328.13865999483693</v>
      </c>
      <c r="AJ63" s="17"/>
      <c r="AK63" s="6">
        <v>36761.890544177797</v>
      </c>
      <c r="AL63" s="6">
        <f ca="1"/>
        <v>-1463.9841355727901</v>
      </c>
      <c r="AM63" s="6">
        <f t="shared" ca="1" si="16"/>
        <v>-460.88329770727546</v>
      </c>
      <c r="AN63" s="6">
        <f ca="1"/>
        <v>-1924.8674332800656</v>
      </c>
      <c r="AO63" s="33">
        <f t="shared" ca="1" si="17"/>
        <v>20</v>
      </c>
      <c r="AP63" s="34">
        <f ca="1"/>
        <v>-0.39301865869936259</v>
      </c>
      <c r="AQ63" s="34">
        <f ca="1"/>
        <v>-0.4697920387648058</v>
      </c>
      <c r="AR63" s="34">
        <f ca="1"/>
        <v>-2.5762288600656573</v>
      </c>
      <c r="AS63" s="34">
        <f ca="1"/>
        <v>-16.274262592987863</v>
      </c>
      <c r="AT63" s="34">
        <f t="shared" ca="1" si="18"/>
        <v>-19.713302150517688</v>
      </c>
      <c r="AU63" s="33">
        <f t="shared" ca="1" si="19"/>
        <v>4</v>
      </c>
      <c r="AV63" s="21">
        <v>56</v>
      </c>
      <c r="AW63" s="6" t="str">
        <f t="shared" ca="1" si="6"/>
        <v>aglss</v>
      </c>
      <c r="AX63" s="6">
        <f t="shared" ca="1" si="20"/>
        <v>-124.82961326896807</v>
      </c>
      <c r="AY63" s="6" t="str">
        <f t="shared" ca="1" si="7"/>
        <v>aofin</v>
      </c>
      <c r="AZ63" s="6">
        <f t="shared" ca="1" si="21"/>
        <v>-0.49216734344921309</v>
      </c>
      <c r="BA63" s="199"/>
      <c r="BB63" s="36">
        <f t="shared" si="22"/>
        <v>1.0345431427944451</v>
      </c>
      <c r="BC63" s="36">
        <f ca="1"/>
        <v>-5.236040379824586</v>
      </c>
      <c r="BD63" s="33">
        <f t="shared" ca="1" si="23"/>
        <v>27</v>
      </c>
      <c r="BE63" s="205">
        <f ca="1"/>
        <v>-5.4169096703423472E-2</v>
      </c>
      <c r="BF63" s="33">
        <f t="shared" ca="1" si="24"/>
        <v>20</v>
      </c>
      <c r="BG63" s="36">
        <f t="shared" si="25"/>
        <v>6.5952426495262344</v>
      </c>
      <c r="BH63" s="42">
        <f ca="1"/>
        <v>-1.9733402512941973</v>
      </c>
      <c r="BI63" s="33">
        <f t="shared" ca="1" si="26"/>
        <v>51</v>
      </c>
      <c r="BJ63" s="205">
        <f ca="1"/>
        <v>-0.13014657787362308</v>
      </c>
      <c r="BK63" s="33">
        <f t="shared" ca="1" si="27"/>
        <v>4</v>
      </c>
      <c r="BL63" s="206">
        <v>56</v>
      </c>
      <c r="BM63" s="6" t="str">
        <f t="shared" ca="1" si="8"/>
        <v>aglss</v>
      </c>
      <c r="BN63" s="42">
        <f t="shared" ca="1" si="9"/>
        <v>-3.5129210852173211E-3</v>
      </c>
      <c r="BO63" s="6" t="str">
        <f t="shared" ca="1" si="28"/>
        <v>aofin</v>
      </c>
      <c r="BP63" s="42">
        <f t="shared" ca="1" si="29"/>
        <v>-3.2492727500443193E-3</v>
      </c>
      <c r="BQ63" s="207">
        <v>56</v>
      </c>
      <c r="BR63" s="6" t="str">
        <f t="shared" ca="1" si="30"/>
        <v>aglss</v>
      </c>
      <c r="BS63" s="6" t="str">
        <f ca="1">VLOOKUP(BR63,Notes!$A$12:$B$206,2,0)</f>
        <v>Glass</v>
      </c>
      <c r="BT63" s="42">
        <f t="shared" ca="1" si="32"/>
        <v>-2.5714478306860831</v>
      </c>
      <c r="BU63" s="207">
        <v>56</v>
      </c>
      <c r="BV63" s="6" t="str">
        <f t="shared" ca="1" si="33"/>
        <v>apost</v>
      </c>
      <c r="BW63" s="6" t="str">
        <f ca="1">VLOOKUP(BV63,Notes!$A$12:$B$206,2,0)</f>
        <v>Post and telecommunication</v>
      </c>
      <c r="BX63" s="42">
        <f t="shared" ca="1" si="34"/>
        <v>-1.4164443603387193</v>
      </c>
    </row>
    <row r="64" spans="1:76" outlineLevel="1" x14ac:dyDescent="0.2">
      <c r="A64" s="23" t="s">
        <v>53</v>
      </c>
      <c r="B64" s="23" t="str">
        <f>VLOOKUP(A64,Notes!$A$12:$B$206,2,0)</f>
        <v>Health and social work</v>
      </c>
      <c r="C64" s="24">
        <f>SUM('SAM and Preps'!FS64:GG64)</f>
        <v>0</v>
      </c>
      <c r="D64" s="24">
        <f>'SAM and Preps'!GH64</f>
        <v>0</v>
      </c>
      <c r="E64" s="24">
        <f>'SAM and Preps'!GM64</f>
        <v>0</v>
      </c>
      <c r="F64" s="24">
        <f>'SAM and Preps'!GO64</f>
        <v>0</v>
      </c>
      <c r="G64" s="24">
        <v>0</v>
      </c>
      <c r="H64" s="25">
        <f>SUM('SAM and Preps'!BG$175:BG$179)</f>
        <v>69424.469589733781</v>
      </c>
      <c r="I64" s="24">
        <f>IFERROR(VLOOKUP($A64,Employment!$A$5:$F$66,3,0),0)</f>
        <v>55.397876865141924</v>
      </c>
      <c r="J64" s="24">
        <f>IFERROR(VLOOKUP($A64,Employment!$A$5:$F$66,4,0),0)</f>
        <v>93.866850572877865</v>
      </c>
      <c r="K64" s="24">
        <f>IFERROR(VLOOKUP($A64,Employment!$A$5:$F$66,5,0),0)</f>
        <v>245.94211573619359</v>
      </c>
      <c r="L64" s="24">
        <f>IFERROR(VLOOKUP($A64,Employment!$A$5:$F$66,6,0),0)</f>
        <v>516.03193120049639</v>
      </c>
      <c r="M64" s="24">
        <f t="shared" si="0"/>
        <v>911.23877437470981</v>
      </c>
      <c r="N64" s="25">
        <v>173324.30777815025</v>
      </c>
      <c r="O64" s="26">
        <v>0</v>
      </c>
      <c r="P64" s="27">
        <v>0</v>
      </c>
      <c r="Q64" s="28">
        <f ca="1"/>
        <v>-388.71834395227205</v>
      </c>
      <c r="R64" s="28">
        <v>0</v>
      </c>
      <c r="S64" s="28"/>
      <c r="T64" s="35" t="e">
        <f ca="1"/>
        <v>#DIV/0!</v>
      </c>
      <c r="U64" s="30">
        <f ca="1"/>
        <v>-0.22427226102054854</v>
      </c>
      <c r="V64" s="31">
        <v>0</v>
      </c>
      <c r="W64" s="32">
        <f ca="1"/>
        <v>-0.22427226102054854</v>
      </c>
      <c r="X64" s="28">
        <f ca="1"/>
        <v>1346.6216501696654</v>
      </c>
      <c r="Y64" s="28">
        <f t="shared" ca="1" si="31"/>
        <v>-1735.3399941219375</v>
      </c>
      <c r="Z64" s="33">
        <f t="shared" ca="1" si="13"/>
        <v>62</v>
      </c>
      <c r="AA64" s="33">
        <f t="shared" ca="1" si="13"/>
        <v>30</v>
      </c>
      <c r="AB64" s="33">
        <f t="shared" ca="1" si="1"/>
        <v>55</v>
      </c>
      <c r="AC64" s="21">
        <v>57</v>
      </c>
      <c r="AD64" s="6" t="str">
        <f t="shared" ca="1" si="14"/>
        <v>afore</v>
      </c>
      <c r="AE64" s="6">
        <f t="shared" ca="1" si="15"/>
        <v>-53.987315137696704</v>
      </c>
      <c r="AF64" s="6" t="str">
        <f t="shared" ca="1" si="2"/>
        <v>afoot</v>
      </c>
      <c r="AG64" s="6">
        <f t="shared" ca="1" si="3"/>
        <v>-100.89191152643991</v>
      </c>
      <c r="AH64" s="6" t="str">
        <f t="shared" ca="1" si="4"/>
        <v>amopt</v>
      </c>
      <c r="AI64" s="6">
        <f t="shared" ca="1" si="5"/>
        <v>-299.30821988689286</v>
      </c>
      <c r="AJ64" s="17"/>
      <c r="AK64" s="6">
        <v>69424.469589733781</v>
      </c>
      <c r="AL64" s="6">
        <f ca="1"/>
        <v>539.38478104723447</v>
      </c>
      <c r="AM64" s="6">
        <f t="shared" ca="1" si="16"/>
        <v>-695.08460869765361</v>
      </c>
      <c r="AN64" s="6">
        <f ca="1"/>
        <v>-155.69982765041911</v>
      </c>
      <c r="AO64" s="33">
        <f t="shared" ca="1" si="17"/>
        <v>54</v>
      </c>
      <c r="AP64" s="34">
        <f ca="1"/>
        <v>-1.8636310650424974E-2</v>
      </c>
      <c r="AQ64" s="34">
        <f ca="1"/>
        <v>-3.1577596219285936E-2</v>
      </c>
      <c r="AR64" s="34">
        <f ca="1"/>
        <v>-0.1820213814419008</v>
      </c>
      <c r="AS64" s="34">
        <f ca="1"/>
        <v>-0.48607292147036896</v>
      </c>
      <c r="AT64" s="34">
        <f t="shared" ca="1" si="18"/>
        <v>-0.71830820978198062</v>
      </c>
      <c r="AU64" s="33">
        <f t="shared" ca="1" si="19"/>
        <v>52</v>
      </c>
      <c r="AV64" s="21">
        <v>57</v>
      </c>
      <c r="AW64" s="6" t="str">
        <f t="shared" ca="1" si="6"/>
        <v>afoot</v>
      </c>
      <c r="AX64" s="6">
        <f t="shared" ca="1" si="20"/>
        <v>-105.87174537944794</v>
      </c>
      <c r="AY64" s="6" t="str">
        <f t="shared" ca="1" si="7"/>
        <v>afish</v>
      </c>
      <c r="AZ64" s="6">
        <f t="shared" ca="1" si="21"/>
        <v>-0.35820205657812637</v>
      </c>
      <c r="BA64" s="199"/>
      <c r="BB64" s="36">
        <f t="shared" si="22"/>
        <v>1.953724574362935</v>
      </c>
      <c r="BC64" s="36">
        <f ca="1"/>
        <v>-0.22427226102054856</v>
      </c>
      <c r="BD64" s="33">
        <f t="shared" ca="1" si="23"/>
        <v>60</v>
      </c>
      <c r="BE64" s="205">
        <f ca="1"/>
        <v>-4.3816622770378429E-3</v>
      </c>
      <c r="BF64" s="33">
        <f t="shared" ca="1" si="24"/>
        <v>54</v>
      </c>
      <c r="BG64" s="36">
        <f t="shared" si="25"/>
        <v>6.0159686695366066</v>
      </c>
      <c r="BH64" s="42">
        <f ca="1"/>
        <v>-7.8827660760472165E-2</v>
      </c>
      <c r="BI64" s="33">
        <f t="shared" ca="1" si="26"/>
        <v>60</v>
      </c>
      <c r="BJ64" s="205">
        <f ca="1"/>
        <v>-4.742247374278607E-3</v>
      </c>
      <c r="BK64" s="33">
        <f t="shared" ca="1" si="27"/>
        <v>52</v>
      </c>
      <c r="BL64" s="206">
        <v>57</v>
      </c>
      <c r="BM64" s="6" t="str">
        <f t="shared" ca="1" si="8"/>
        <v>afoot</v>
      </c>
      <c r="BN64" s="42">
        <f t="shared" ca="1" si="9"/>
        <v>-2.9794139141555687E-3</v>
      </c>
      <c r="BO64" s="6" t="str">
        <f t="shared" ca="1" si="28"/>
        <v>afish</v>
      </c>
      <c r="BP64" s="42">
        <f t="shared" ca="1" si="29"/>
        <v>-2.3648382952276121E-3</v>
      </c>
      <c r="BQ64" s="207">
        <v>57</v>
      </c>
      <c r="BR64" s="6" t="str">
        <f t="shared" ca="1" si="30"/>
        <v>afoot</v>
      </c>
      <c r="BS64" s="6" t="str">
        <f ca="1">VLOOKUP(BR64,Notes!$A$12:$B$206,2,0)</f>
        <v>Footwear</v>
      </c>
      <c r="BT64" s="42">
        <f t="shared" ca="1" si="32"/>
        <v>-2.3777677118191387</v>
      </c>
      <c r="BU64" s="207">
        <v>57</v>
      </c>
      <c r="BV64" s="6" t="str">
        <f t="shared" ca="1" si="33"/>
        <v>amopt</v>
      </c>
      <c r="BW64" s="6" t="str">
        <f ca="1">VLOOKUP(BV64,Notes!$A$12:$B$206,2,0)</f>
        <v>Medical, precision, optical instruments, watches and clocks</v>
      </c>
      <c r="BX64" s="42">
        <f t="shared" ca="1" si="34"/>
        <v>-1.4037132741277196</v>
      </c>
    </row>
    <row r="65" spans="1:76" outlineLevel="1" x14ac:dyDescent="0.2">
      <c r="A65" s="23" t="s">
        <v>272</v>
      </c>
      <c r="B65" s="23" t="str">
        <f>VLOOKUP(A65,Notes!$A$12:$B$206,2,0)</f>
        <v>Sewerage and refuse disposal</v>
      </c>
      <c r="C65" s="24">
        <f>SUM('SAM and Preps'!FS65:GG65)</f>
        <v>0</v>
      </c>
      <c r="D65" s="24">
        <f>'SAM and Preps'!GH65</f>
        <v>0</v>
      </c>
      <c r="E65" s="24">
        <f>'SAM and Preps'!GM65</f>
        <v>0</v>
      </c>
      <c r="F65" s="24">
        <f>'SAM and Preps'!GO65</f>
        <v>0</v>
      </c>
      <c r="G65" s="24">
        <v>0</v>
      </c>
      <c r="H65" s="25">
        <f>SUM('SAM and Preps'!BH$175:BH$179)</f>
        <v>1035.8608151617636</v>
      </c>
      <c r="I65" s="24">
        <f>IFERROR(VLOOKUP($A65,Employment!$A$5:$F$66,3,0),0)</f>
        <v>6.0787656907635848</v>
      </c>
      <c r="J65" s="24">
        <f>IFERROR(VLOOKUP($A65,Employment!$A$5:$F$66,4,0),0)</f>
        <v>5.7946339851378834</v>
      </c>
      <c r="K65" s="24">
        <f>IFERROR(VLOOKUP($A65,Employment!$A$5:$F$66,5,0),0)</f>
        <v>12.109627332182193</v>
      </c>
      <c r="L65" s="24">
        <f>IFERROR(VLOOKUP($A65,Employment!$A$5:$F$66,6,0),0)</f>
        <v>11.592889072258316</v>
      </c>
      <c r="M65" s="24">
        <f t="shared" si="0"/>
        <v>35.575916080341976</v>
      </c>
      <c r="N65" s="25">
        <v>2073.5649469502682</v>
      </c>
      <c r="O65" s="26">
        <v>0</v>
      </c>
      <c r="P65" s="27">
        <v>0</v>
      </c>
      <c r="Q65" s="28">
        <f ca="1"/>
        <v>-2.5048715722051726</v>
      </c>
      <c r="R65" s="28">
        <v>0</v>
      </c>
      <c r="S65" s="28"/>
      <c r="T65" s="35" t="e">
        <f ca="1"/>
        <v>#DIV/0!</v>
      </c>
      <c r="U65" s="30">
        <f ca="1"/>
        <v>-0.12080024673879911</v>
      </c>
      <c r="V65" s="31">
        <v>0</v>
      </c>
      <c r="W65" s="32">
        <f ca="1"/>
        <v>-0.12080024673879911</v>
      </c>
      <c r="X65" s="28">
        <f ca="1"/>
        <v>-1.0524045416773444</v>
      </c>
      <c r="Y65" s="28">
        <f t="shared" ca="1" si="31"/>
        <v>-1.4524670305278282</v>
      </c>
      <c r="Z65" s="33">
        <f t="shared" ca="1" si="13"/>
        <v>61</v>
      </c>
      <c r="AA65" s="33">
        <f t="shared" ca="1" si="13"/>
        <v>62</v>
      </c>
      <c r="AB65" s="33">
        <f t="shared" ca="1" si="1"/>
        <v>62</v>
      </c>
      <c r="AC65" s="21">
        <v>58</v>
      </c>
      <c r="AD65" s="6" t="str">
        <f t="shared" ca="1" si="14"/>
        <v>artrd</v>
      </c>
      <c r="AE65" s="6">
        <f t="shared" ca="1" si="15"/>
        <v>-51.551104273446498</v>
      </c>
      <c r="AF65" s="6" t="str">
        <f t="shared" ca="1" si="2"/>
        <v>aoact</v>
      </c>
      <c r="AG65" s="6">
        <f t="shared" ca="1" si="3"/>
        <v>-92.952749323745309</v>
      </c>
      <c r="AH65" s="6" t="str">
        <f t="shared" ca="1" si="4"/>
        <v>amorg</v>
      </c>
      <c r="AI65" s="6">
        <f t="shared" ca="1" si="5"/>
        <v>-267.94182651506492</v>
      </c>
      <c r="AJ65" s="17"/>
      <c r="AK65" s="6">
        <v>1035.8608151617636</v>
      </c>
      <c r="AL65" s="6">
        <f ca="1"/>
        <v>-0.52573449798386374</v>
      </c>
      <c r="AM65" s="6">
        <f t="shared" ca="1" si="16"/>
        <v>-0.72558792260208238</v>
      </c>
      <c r="AN65" s="6">
        <f ca="1"/>
        <v>-1.2513224205859461</v>
      </c>
      <c r="AO65" s="33">
        <f t="shared" ca="1" si="17"/>
        <v>62</v>
      </c>
      <c r="AP65" s="34">
        <f ca="1"/>
        <v>-1.1014745929673812E-3</v>
      </c>
      <c r="AQ65" s="34">
        <f ca="1"/>
        <v>-1.0499898227485304E-3</v>
      </c>
      <c r="AR65" s="34">
        <f ca="1"/>
        <v>-4.8273916998202975E-3</v>
      </c>
      <c r="AS65" s="34">
        <f ca="1"/>
        <v>-5.8817802134461961E-3</v>
      </c>
      <c r="AT65" s="34">
        <f t="shared" ca="1" si="18"/>
        <v>-1.2860636328982405E-2</v>
      </c>
      <c r="AU65" s="33">
        <f t="shared" ca="1" si="19"/>
        <v>62</v>
      </c>
      <c r="AV65" s="21">
        <v>58</v>
      </c>
      <c r="AW65" s="6" t="str">
        <f t="shared" ca="1" si="6"/>
        <v>amorg</v>
      </c>
      <c r="AX65" s="6">
        <f t="shared" ca="1" si="20"/>
        <v>-105.38359069525291</v>
      </c>
      <c r="AY65" s="6" t="str">
        <f t="shared" ca="1" si="7"/>
        <v>amopt</v>
      </c>
      <c r="AZ65" s="6">
        <f t="shared" ca="1" si="21"/>
        <v>-0.26380714226487312</v>
      </c>
      <c r="BA65" s="199"/>
      <c r="BB65" s="36">
        <f t="shared" si="22"/>
        <v>2.9150913822760111E-2</v>
      </c>
      <c r="BC65" s="36">
        <f ca="1"/>
        <v>-0.12080024673879909</v>
      </c>
      <c r="BD65" s="33">
        <f t="shared" ca="1" si="23"/>
        <v>61</v>
      </c>
      <c r="BE65" s="205">
        <f ca="1"/>
        <v>-3.5214375824508902E-5</v>
      </c>
      <c r="BF65" s="33">
        <f t="shared" ca="1" si="24"/>
        <v>62</v>
      </c>
      <c r="BG65" s="36">
        <f t="shared" si="25"/>
        <v>0.2348710376994915</v>
      </c>
      <c r="BH65" s="42">
        <f ca="1"/>
        <v>-3.6149838840239305E-2</v>
      </c>
      <c r="BI65" s="33">
        <f t="shared" ca="1" si="26"/>
        <v>61</v>
      </c>
      <c r="BJ65" s="205">
        <f ca="1"/>
        <v>-8.4905501610763872E-5</v>
      </c>
      <c r="BK65" s="33">
        <f t="shared" ca="1" si="27"/>
        <v>62</v>
      </c>
      <c r="BL65" s="206">
        <v>58</v>
      </c>
      <c r="BM65" s="6" t="str">
        <f t="shared" ca="1" si="8"/>
        <v>amorg</v>
      </c>
      <c r="BN65" s="42">
        <f t="shared" ca="1" si="9"/>
        <v>-2.9656763975675661E-3</v>
      </c>
      <c r="BO65" s="6" t="str">
        <f t="shared" ca="1" si="28"/>
        <v>amopt</v>
      </c>
      <c r="BP65" s="42">
        <f t="shared" ca="1" si="29"/>
        <v>-1.741646149500714E-3</v>
      </c>
      <c r="BQ65" s="207">
        <v>58</v>
      </c>
      <c r="BR65" s="6" t="str">
        <f t="shared" ca="1" si="30"/>
        <v>amorg</v>
      </c>
      <c r="BS65" s="6" t="str">
        <f ca="1">VLOOKUP(BR65,Notes!$A$12:$B$206,2,0)</f>
        <v>Activities of membership organisations</v>
      </c>
      <c r="BT65" s="42">
        <f t="shared" ca="1" si="32"/>
        <v>-2.3498113445700364</v>
      </c>
      <c r="BU65" s="207">
        <v>58</v>
      </c>
      <c r="BV65" s="6" t="str">
        <f t="shared" ca="1" si="33"/>
        <v>ainsp</v>
      </c>
      <c r="BW65" s="6" t="str">
        <f ca="1">VLOOKUP(BV65,Notes!$A$12:$B$206,2,0)</f>
        <v>Insurance and pension funding</v>
      </c>
      <c r="BX65" s="42">
        <f t="shared" ca="1" si="34"/>
        <v>-1.3469764480181083</v>
      </c>
    </row>
    <row r="66" spans="1:76" outlineLevel="1" x14ac:dyDescent="0.2">
      <c r="A66" s="23" t="s">
        <v>273</v>
      </c>
      <c r="B66" s="23" t="str">
        <f>VLOOKUP(A66,Notes!$A$12:$B$206,2,0)</f>
        <v>Activities of membership organisations</v>
      </c>
      <c r="C66" s="24">
        <f>SUM('SAM and Preps'!FS66:GG66)</f>
        <v>0</v>
      </c>
      <c r="D66" s="24">
        <f>'SAM and Preps'!GH66</f>
        <v>0</v>
      </c>
      <c r="E66" s="24">
        <f>'SAM and Preps'!GM66</f>
        <v>0</v>
      </c>
      <c r="F66" s="24">
        <f>'SAM and Preps'!GO66</f>
        <v>0</v>
      </c>
      <c r="G66" s="24">
        <v>0</v>
      </c>
      <c r="H66" s="25">
        <f>SUM('SAM and Preps'!BI$175:BI$179)</f>
        <v>1750.3424060808345</v>
      </c>
      <c r="I66" s="24">
        <f>IFERROR(VLOOKUP($A66,Employment!$A$5:$F$66,3,0),0)</f>
        <v>3.8318493353494141</v>
      </c>
      <c r="J66" s="24">
        <f>IFERROR(VLOOKUP($A66,Employment!$A$5:$F$66,4,0),0)</f>
        <v>7.5797387489080741</v>
      </c>
      <c r="K66" s="24">
        <f>IFERROR(VLOOKUP($A66,Employment!$A$5:$F$66,5,0),0)</f>
        <v>13.95886461843547</v>
      </c>
      <c r="L66" s="24">
        <f>IFERROR(VLOOKUP($A66,Employment!$A$5:$F$66,6,0),0)</f>
        <v>57.542716297220281</v>
      </c>
      <c r="M66" s="24">
        <f t="shared" si="0"/>
        <v>82.913168999913239</v>
      </c>
      <c r="N66" s="25">
        <v>4450.3127879585363</v>
      </c>
      <c r="O66" s="26">
        <v>0</v>
      </c>
      <c r="P66" s="27">
        <v>0</v>
      </c>
      <c r="Q66" s="28">
        <f ca="1"/>
        <v>-267.94182651506492</v>
      </c>
      <c r="R66" s="28">
        <v>0</v>
      </c>
      <c r="S66" s="28"/>
      <c r="T66" s="35" t="e">
        <f ca="1"/>
        <v>#DIV/0!</v>
      </c>
      <c r="U66" s="30">
        <f ca="1"/>
        <v>-6.0207414463102529</v>
      </c>
      <c r="V66" s="31">
        <v>0</v>
      </c>
      <c r="W66" s="32">
        <f ca="1"/>
        <v>-6.0207414463102529</v>
      </c>
      <c r="X66" s="28">
        <f ca="1"/>
        <v>-195.48649964403174</v>
      </c>
      <c r="Y66" s="28">
        <f t="shared" ca="1" si="31"/>
        <v>-72.455326871033179</v>
      </c>
      <c r="Z66" s="33">
        <f t="shared" ca="1" si="13"/>
        <v>47</v>
      </c>
      <c r="AA66" s="33">
        <f t="shared" ca="1" si="13"/>
        <v>59</v>
      </c>
      <c r="AB66" s="33">
        <f t="shared" ca="1" si="1"/>
        <v>58</v>
      </c>
      <c r="AC66" s="21">
        <v>59</v>
      </c>
      <c r="AD66" s="6" t="str">
        <f t="shared" ca="1" si="14"/>
        <v>awatd</v>
      </c>
      <c r="AE66" s="6">
        <f t="shared" ca="1" si="15"/>
        <v>-32.770651497684753</v>
      </c>
      <c r="AF66" s="6" t="str">
        <f t="shared" ca="1" si="2"/>
        <v>amorg</v>
      </c>
      <c r="AG66" s="6">
        <f t="shared" ca="1" si="3"/>
        <v>-72.455326871033179</v>
      </c>
      <c r="AH66" s="6" t="str">
        <f t="shared" ca="1" si="4"/>
        <v>apuba</v>
      </c>
      <c r="AI66" s="6">
        <f t="shared" ca="1" si="5"/>
        <v>-265.90683685827531</v>
      </c>
      <c r="AJ66" s="17"/>
      <c r="AK66" s="6">
        <v>1750.3424060808345</v>
      </c>
      <c r="AL66" s="6">
        <f ca="1"/>
        <v>-76.886350790685739</v>
      </c>
      <c r="AM66" s="6">
        <f t="shared" ca="1" si="16"/>
        <v>-28.497239904567166</v>
      </c>
      <c r="AN66" s="6">
        <f ca="1"/>
        <v>-105.38359069525291</v>
      </c>
      <c r="AO66" s="33">
        <f t="shared" ca="1" si="17"/>
        <v>58</v>
      </c>
      <c r="AP66" s="34">
        <f ca="1"/>
        <v>-3.4605861164031915E-2</v>
      </c>
      <c r="AQ66" s="34">
        <f ca="1"/>
        <v>-6.8453470856632004E-2</v>
      </c>
      <c r="AR66" s="34">
        <f ca="1"/>
        <v>-0.27734095868043906</v>
      </c>
      <c r="AS66" s="34">
        <f ca="1"/>
        <v>-1.4550892311645758</v>
      </c>
      <c r="AT66" s="34">
        <f t="shared" ca="1" si="18"/>
        <v>-1.8354895218656788</v>
      </c>
      <c r="AU66" s="33">
        <f t="shared" ca="1" si="19"/>
        <v>32</v>
      </c>
      <c r="AV66" s="21">
        <v>59</v>
      </c>
      <c r="AW66" s="6" t="str">
        <f t="shared" ca="1" si="6"/>
        <v>amopt</v>
      </c>
      <c r="AX66" s="6">
        <f t="shared" ca="1" si="20"/>
        <v>-101.86143266749295</v>
      </c>
      <c r="AY66" s="6" t="str">
        <f t="shared" ca="1" si="7"/>
        <v>apuba</v>
      </c>
      <c r="AZ66" s="6">
        <f t="shared" ca="1" si="21"/>
        <v>-0.24437794711605462</v>
      </c>
      <c r="BA66" s="199"/>
      <c r="BB66" s="36">
        <f t="shared" si="22"/>
        <v>4.9257660771748465E-2</v>
      </c>
      <c r="BC66" s="36">
        <f ca="1"/>
        <v>-6.020741446310252</v>
      </c>
      <c r="BD66" s="33">
        <f t="shared" ca="1" si="23"/>
        <v>21</v>
      </c>
      <c r="BE66" s="205">
        <f ca="1"/>
        <v>-2.9656763975675661E-3</v>
      </c>
      <c r="BF66" s="33">
        <f t="shared" ca="1" si="24"/>
        <v>58</v>
      </c>
      <c r="BG66" s="36">
        <f t="shared" si="25"/>
        <v>0.54739003763064131</v>
      </c>
      <c r="BH66" s="42">
        <f ca="1"/>
        <v>-2.2137490871535732</v>
      </c>
      <c r="BI66" s="33">
        <f t="shared" ca="1" si="26"/>
        <v>47</v>
      </c>
      <c r="BJ66" s="205">
        <f ca="1"/>
        <v>-1.2117841961217924E-2</v>
      </c>
      <c r="BK66" s="33">
        <f t="shared" ca="1" si="27"/>
        <v>32</v>
      </c>
      <c r="BL66" s="206">
        <v>59</v>
      </c>
      <c r="BM66" s="6" t="str">
        <f t="shared" ca="1" si="8"/>
        <v>amopt</v>
      </c>
      <c r="BN66" s="42">
        <f t="shared" ca="1" si="9"/>
        <v>-2.866556782620708E-3</v>
      </c>
      <c r="BO66" s="6" t="str">
        <f t="shared" ca="1" si="28"/>
        <v>apuba</v>
      </c>
      <c r="BP66" s="42">
        <f t="shared" ca="1" si="29"/>
        <v>-1.6133752367865231E-3</v>
      </c>
      <c r="BQ66" s="207">
        <v>59</v>
      </c>
      <c r="BR66" s="6" t="str">
        <f t="shared" ca="1" si="30"/>
        <v>amopt</v>
      </c>
      <c r="BS66" s="6" t="str">
        <f ca="1">VLOOKUP(BR66,Notes!$A$12:$B$206,2,0)</f>
        <v>Medical, precision, optical instruments, watches and clocks</v>
      </c>
      <c r="BT66" s="42">
        <f t="shared" ca="1" si="32"/>
        <v>-1.8564003186071518</v>
      </c>
      <c r="BU66" s="207">
        <v>59</v>
      </c>
      <c r="BV66" s="6" t="str">
        <f t="shared" ca="1" si="33"/>
        <v>aochm</v>
      </c>
      <c r="BW66" s="6" t="str">
        <f ca="1">VLOOKUP(BV66,Notes!$A$12:$B$206,2,0)</f>
        <v>Other chemical products, man-made fibres</v>
      </c>
      <c r="BX66" s="42">
        <f t="shared" ca="1" si="34"/>
        <v>-1.3336561119855903</v>
      </c>
    </row>
    <row r="67" spans="1:76" outlineLevel="1" x14ac:dyDescent="0.2">
      <c r="A67" s="23" t="s">
        <v>274</v>
      </c>
      <c r="B67" s="23" t="str">
        <f>VLOOKUP(A67,Notes!$A$12:$B$206,2,0)</f>
        <v>Recreational, cultural and sporting activities</v>
      </c>
      <c r="C67" s="24">
        <f>SUM('SAM and Preps'!FS67:GG67)</f>
        <v>0</v>
      </c>
      <c r="D67" s="24">
        <f>'SAM and Preps'!GH67</f>
        <v>0</v>
      </c>
      <c r="E67" s="24">
        <f>'SAM and Preps'!GM67</f>
        <v>0</v>
      </c>
      <c r="F67" s="24">
        <f>'SAM and Preps'!GO67</f>
        <v>0</v>
      </c>
      <c r="G67" s="24">
        <v>0</v>
      </c>
      <c r="H67" s="25">
        <f>SUM('SAM and Preps'!BJ$175:BJ$179)</f>
        <v>10491.924352275084</v>
      </c>
      <c r="I67" s="24">
        <f>IFERROR(VLOOKUP($A67,Employment!$A$5:$F$66,3,0),0)</f>
        <v>8.2866026865946907</v>
      </c>
      <c r="J67" s="24">
        <f>IFERROR(VLOOKUP($A67,Employment!$A$5:$F$66,4,0),0)</f>
        <v>12.816359498797235</v>
      </c>
      <c r="K67" s="24">
        <f>IFERROR(VLOOKUP($A67,Employment!$A$5:$F$66,5,0),0)</f>
        <v>44.208968262499006</v>
      </c>
      <c r="L67" s="24">
        <f>IFERROR(VLOOKUP($A67,Employment!$A$5:$F$66,6,0),0)</f>
        <v>84.145319146139286</v>
      </c>
      <c r="M67" s="24">
        <f t="shared" si="0"/>
        <v>149.4572495940302</v>
      </c>
      <c r="N67" s="25">
        <v>41670.929862465571</v>
      </c>
      <c r="O67" s="26">
        <v>0</v>
      </c>
      <c r="P67" s="27">
        <v>0</v>
      </c>
      <c r="Q67" s="28">
        <f ca="1"/>
        <v>-2420.5190402664698</v>
      </c>
      <c r="R67" s="28">
        <v>0</v>
      </c>
      <c r="S67" s="28"/>
      <c r="T67" s="35" t="e">
        <f ca="1"/>
        <v>#DIV/0!</v>
      </c>
      <c r="U67" s="30">
        <f ca="1"/>
        <v>-5.808651374604227</v>
      </c>
      <c r="V67" s="31">
        <v>0</v>
      </c>
      <c r="W67" s="32">
        <f ca="1"/>
        <v>-5.808651374604227</v>
      </c>
      <c r="X67" s="28">
        <f ca="1"/>
        <v>-1593.4394283918789</v>
      </c>
      <c r="Y67" s="28">
        <f t="shared" ca="1" si="31"/>
        <v>-827.07961187459091</v>
      </c>
      <c r="Z67" s="33">
        <f t="shared" ca="1" si="13"/>
        <v>20</v>
      </c>
      <c r="AA67" s="33">
        <f t="shared" ca="1" si="13"/>
        <v>45</v>
      </c>
      <c r="AB67" s="33">
        <f t="shared" ca="1" si="1"/>
        <v>38</v>
      </c>
      <c r="AC67" s="21">
        <v>60</v>
      </c>
      <c r="AD67" s="6" t="str">
        <f t="shared" ca="1" si="14"/>
        <v>awtrp</v>
      </c>
      <c r="AE67" s="6">
        <f t="shared" ca="1" si="15"/>
        <v>-21.290070758753373</v>
      </c>
      <c r="AF67" s="6" t="str">
        <f t="shared" ca="1" si="2"/>
        <v>amopt</v>
      </c>
      <c r="AG67" s="6">
        <f t="shared" ca="1" si="3"/>
        <v>-48.495441882376213</v>
      </c>
      <c r="AH67" s="6" t="str">
        <f t="shared" ca="1" si="4"/>
        <v>afish</v>
      </c>
      <c r="AI67" s="6">
        <f t="shared" ca="1" si="5"/>
        <v>-225.44501319405836</v>
      </c>
      <c r="AJ67" s="17"/>
      <c r="AK67" s="6">
        <v>10491.924352275082</v>
      </c>
      <c r="AL67" s="6">
        <f ca="1"/>
        <v>-401.19685348511354</v>
      </c>
      <c r="AM67" s="6">
        <f t="shared" ca="1" si="16"/>
        <v>-208.24245462574873</v>
      </c>
      <c r="AN67" s="6">
        <f ca="1"/>
        <v>-609.43930811086227</v>
      </c>
      <c r="AO67" s="33">
        <f t="shared" ca="1" si="17"/>
        <v>39</v>
      </c>
      <c r="AP67" s="34">
        <f ca="1"/>
        <v>-7.2200979129431006E-2</v>
      </c>
      <c r="AQ67" s="34">
        <f ca="1"/>
        <v>-0.11166864633016575</v>
      </c>
      <c r="AR67" s="34">
        <f ca="1"/>
        <v>-0.8474217980837383</v>
      </c>
      <c r="AS67" s="34">
        <f ca="1"/>
        <v>-2.0528374596438801</v>
      </c>
      <c r="AT67" s="34">
        <f t="shared" ca="1" si="18"/>
        <v>-3.0841288831872151</v>
      </c>
      <c r="AU67" s="33">
        <f t="shared" ca="1" si="19"/>
        <v>23</v>
      </c>
      <c r="AV67" s="21">
        <v>60</v>
      </c>
      <c r="AW67" s="6" t="str">
        <f t="shared" ca="1" si="6"/>
        <v>aoact</v>
      </c>
      <c r="AX67" s="6">
        <f t="shared" ca="1" si="20"/>
        <v>-93.389401019051363</v>
      </c>
      <c r="AY67" s="6" t="str">
        <f t="shared" ca="1" si="7"/>
        <v>awtrp</v>
      </c>
      <c r="AZ67" s="6">
        <f t="shared" ca="1" si="21"/>
        <v>-0.10670665793125639</v>
      </c>
      <c r="BA67" s="199"/>
      <c r="BB67" s="36">
        <f t="shared" si="22"/>
        <v>0.29526088655098576</v>
      </c>
      <c r="BC67" s="36">
        <f ca="1"/>
        <v>-5.8086513746042279</v>
      </c>
      <c r="BD67" s="33">
        <f t="shared" ca="1" si="23"/>
        <v>23</v>
      </c>
      <c r="BE67" s="205">
        <f ca="1"/>
        <v>-1.7150675545312462E-2</v>
      </c>
      <c r="BF67" s="33">
        <f t="shared" ca="1" si="24"/>
        <v>39</v>
      </c>
      <c r="BG67" s="36">
        <f t="shared" si="25"/>
        <v>0.98671188746306326</v>
      </c>
      <c r="BH67" s="42">
        <f ca="1"/>
        <v>-2.0635525486817237</v>
      </c>
      <c r="BI67" s="33">
        <f t="shared" ca="1" si="26"/>
        <v>49</v>
      </c>
      <c r="BJ67" s="205">
        <f ca="1"/>
        <v>-2.0361318301889583E-2</v>
      </c>
      <c r="BK67" s="33">
        <f t="shared" ca="1" si="27"/>
        <v>23</v>
      </c>
      <c r="BL67" s="206">
        <v>60</v>
      </c>
      <c r="BM67" s="6" t="str">
        <f t="shared" ca="1" si="8"/>
        <v>aoact</v>
      </c>
      <c r="BN67" s="42">
        <f t="shared" ca="1" si="9"/>
        <v>-2.6281391681375788E-3</v>
      </c>
      <c r="BO67" s="6" t="str">
        <f t="shared" ca="1" si="28"/>
        <v>awtrp</v>
      </c>
      <c r="BP67" s="42">
        <f t="shared" ca="1" si="29"/>
        <v>-7.0447387556120953E-4</v>
      </c>
      <c r="BQ67" s="207">
        <v>60</v>
      </c>
      <c r="BR67" s="6" t="str">
        <f t="shared" ca="1" si="30"/>
        <v>aoact</v>
      </c>
      <c r="BS67" s="6" t="str">
        <f ca="1">VLOOKUP(BR67,Notes!$A$12:$B$206,2,0)</f>
        <v>Other activities</v>
      </c>
      <c r="BT67" s="42">
        <f t="shared" ca="1" si="32"/>
        <v>-0.22427226102054856</v>
      </c>
      <c r="BU67" s="207">
        <v>60</v>
      </c>
      <c r="BV67" s="6" t="str">
        <f t="shared" ca="1" si="33"/>
        <v>aheal</v>
      </c>
      <c r="BW67" s="6" t="str">
        <f ca="1">VLOOKUP(BV67,Notes!$A$12:$B$206,2,0)</f>
        <v>Health and social work</v>
      </c>
      <c r="BX67" s="42">
        <f t="shared" ca="1" si="34"/>
        <v>-7.8827660760472165E-2</v>
      </c>
    </row>
    <row r="68" spans="1:76" outlineLevel="1" x14ac:dyDescent="0.2">
      <c r="A68" s="23" t="s">
        <v>275</v>
      </c>
      <c r="B68" s="23" t="str">
        <f>VLOOKUP(A68,Notes!$A$12:$B$206,2,0)</f>
        <v>Other activities</v>
      </c>
      <c r="C68" s="24">
        <f>SUM('SAM and Preps'!FS68:GG68)</f>
        <v>0</v>
      </c>
      <c r="D68" s="24">
        <f>'SAM and Preps'!GH68</f>
        <v>0</v>
      </c>
      <c r="E68" s="24">
        <f>'SAM and Preps'!GM68</f>
        <v>0</v>
      </c>
      <c r="F68" s="24">
        <f>'SAM and Preps'!GO68</f>
        <v>0</v>
      </c>
      <c r="G68" s="24">
        <v>0</v>
      </c>
      <c r="H68" s="25">
        <f>SUM('SAM and Preps'!BK$175:BK$179)</f>
        <v>1483.8064771842241</v>
      </c>
      <c r="I68" s="24">
        <f>IFERROR(VLOOKUP($A68,Employment!$A$5:$F$66,3,0),0)</f>
        <v>44.744782477111187</v>
      </c>
      <c r="J68" s="24">
        <f>IFERROR(VLOOKUP($A68,Employment!$A$5:$F$66,4,0),0)</f>
        <v>79.894421037616794</v>
      </c>
      <c r="K68" s="24">
        <f>IFERROR(VLOOKUP($A68,Employment!$A$5:$F$66,5,0),0)</f>
        <v>119.14518611840292</v>
      </c>
      <c r="L68" s="24">
        <f>IFERROR(VLOOKUP($A68,Employment!$A$5:$F$66,6,0),0)</f>
        <v>71.408067526572765</v>
      </c>
      <c r="M68" s="24">
        <f t="shared" si="0"/>
        <v>315.19245715970368</v>
      </c>
      <c r="N68" s="25">
        <v>5213.5923756012189</v>
      </c>
      <c r="O68" s="26">
        <v>0</v>
      </c>
      <c r="P68" s="27">
        <v>0</v>
      </c>
      <c r="Q68" s="28">
        <f ca="1"/>
        <v>-328.13865999483693</v>
      </c>
      <c r="R68" s="28">
        <v>0</v>
      </c>
      <c r="S68" s="28"/>
      <c r="T68" s="35" t="e">
        <f ca="1"/>
        <v>#DIV/0!</v>
      </c>
      <c r="U68" s="30">
        <f ca="1"/>
        <v>-6.2939070866083346</v>
      </c>
      <c r="V68" s="31">
        <v>0</v>
      </c>
      <c r="W68" s="32">
        <f ca="1"/>
        <v>-6.2939070866083346</v>
      </c>
      <c r="X68" s="28">
        <f ca="1"/>
        <v>-235.18591067109162</v>
      </c>
      <c r="Y68" s="28">
        <f t="shared" ca="1" si="31"/>
        <v>-92.952749323745309</v>
      </c>
      <c r="Z68" s="33">
        <f t="shared" ca="1" si="13"/>
        <v>45</v>
      </c>
      <c r="AA68" s="33">
        <f t="shared" ca="1" si="13"/>
        <v>58</v>
      </c>
      <c r="AB68" s="33">
        <f t="shared" ca="1" si="1"/>
        <v>56</v>
      </c>
      <c r="AC68" s="21">
        <v>61</v>
      </c>
      <c r="AD68" s="6" t="str">
        <f t="shared" ca="1" si="14"/>
        <v>awast</v>
      </c>
      <c r="AE68" s="6">
        <f t="shared" ca="1" si="15"/>
        <v>-1.0524045416773444</v>
      </c>
      <c r="AF68" s="6" t="str">
        <f t="shared" ca="1" si="2"/>
        <v>arsea</v>
      </c>
      <c r="AG68" s="6">
        <f t="shared" ca="1" si="3"/>
        <v>-2.4001419474257091</v>
      </c>
      <c r="AH68" s="6" t="str">
        <f t="shared" ca="1" si="4"/>
        <v>awtrp</v>
      </c>
      <c r="AI68" s="6">
        <f t="shared" ca="1" si="5"/>
        <v>-207.24374515497786</v>
      </c>
      <c r="AJ68" s="17"/>
      <c r="AK68" s="6">
        <v>1483.8064771842241</v>
      </c>
      <c r="AL68" s="6">
        <f ca="1"/>
        <v>-66.934726088169427</v>
      </c>
      <c r="AM68" s="6">
        <f t="shared" ca="1" si="16"/>
        <v>-26.454674930881936</v>
      </c>
      <c r="AN68" s="6">
        <f ca="1"/>
        <v>-93.389401019051363</v>
      </c>
      <c r="AO68" s="33">
        <f t="shared" ca="1" si="17"/>
        <v>60</v>
      </c>
      <c r="AP68" s="34">
        <f ca="1"/>
        <v>-0.42242925528215775</v>
      </c>
      <c r="AQ68" s="34">
        <f ca="1"/>
        <v>-0.75427209412368945</v>
      </c>
      <c r="AR68" s="34">
        <f ca="1"/>
        <v>-4.7992878799736651</v>
      </c>
      <c r="AS68" s="34">
        <f ca="1"/>
        <v>-4.4943574224650282</v>
      </c>
      <c r="AT68" s="34">
        <f t="shared" ca="1" si="18"/>
        <v>-10.47034665184454</v>
      </c>
      <c r="AU68" s="33">
        <f t="shared" ca="1" si="19"/>
        <v>10</v>
      </c>
      <c r="AV68" s="21">
        <v>61</v>
      </c>
      <c r="AW68" s="6" t="str">
        <f t="shared" ca="1" si="6"/>
        <v>awtrp</v>
      </c>
      <c r="AX68" s="6">
        <f t="shared" ca="1" si="20"/>
        <v>-90.410267866149297</v>
      </c>
      <c r="AY68" s="6" t="str">
        <f t="shared" ca="1" si="7"/>
        <v>ardtv</v>
      </c>
      <c r="AZ68" s="6">
        <f t="shared" ca="1" si="21"/>
        <v>-8.7659816078160049E-2</v>
      </c>
      <c r="BA68" s="199"/>
      <c r="BB68" s="36">
        <f t="shared" si="22"/>
        <v>4.1756879025582061E-2</v>
      </c>
      <c r="BC68" s="36">
        <f ca="1"/>
        <v>-6.2939070866083346</v>
      </c>
      <c r="BD68" s="33">
        <f t="shared" ca="1" si="23"/>
        <v>18</v>
      </c>
      <c r="BE68" s="205">
        <f ca="1"/>
        <v>-2.6281391681375788E-3</v>
      </c>
      <c r="BF68" s="33">
        <f t="shared" ca="1" si="24"/>
        <v>60</v>
      </c>
      <c r="BG68" s="36">
        <f t="shared" si="25"/>
        <v>2.0808903225701703</v>
      </c>
      <c r="BH68" s="42">
        <f ca="1"/>
        <v>-3.3218899799176858</v>
      </c>
      <c r="BI68" s="33">
        <f t="shared" ca="1" si="26"/>
        <v>30</v>
      </c>
      <c r="BJ68" s="205">
        <f ca="1"/>
        <v>-6.9124887118535303E-2</v>
      </c>
      <c r="BK68" s="33">
        <f t="shared" ca="1" si="27"/>
        <v>10</v>
      </c>
      <c r="BL68" s="206">
        <v>61</v>
      </c>
      <c r="BM68" s="6" t="str">
        <f t="shared" ca="1" si="8"/>
        <v>awtrp</v>
      </c>
      <c r="BN68" s="42">
        <f t="shared" ca="1" si="9"/>
        <v>-2.5443012117870299E-3</v>
      </c>
      <c r="BO68" s="6" t="str">
        <f t="shared" ca="1" si="28"/>
        <v>ardtv</v>
      </c>
      <c r="BP68" s="42">
        <f t="shared" ca="1" si="29"/>
        <v>-5.7872724683541324E-4</v>
      </c>
      <c r="BQ68" s="207">
        <v>61</v>
      </c>
      <c r="BR68" s="6" t="str">
        <f t="shared" ca="1" si="30"/>
        <v>awtrp</v>
      </c>
      <c r="BS68" s="6" t="str">
        <f ca="1">VLOOKUP(BR68,Notes!$A$12:$B$206,2,0)</f>
        <v>Water transport</v>
      </c>
      <c r="BT68" s="42">
        <f t="shared" ca="1" si="32"/>
        <v>-0.12080024673879909</v>
      </c>
      <c r="BU68" s="207">
        <v>61</v>
      </c>
      <c r="BV68" s="6" t="str">
        <f t="shared" ca="1" si="33"/>
        <v>awast</v>
      </c>
      <c r="BW68" s="6" t="str">
        <f ca="1">VLOOKUP(BV68,Notes!$A$12:$B$206,2,0)</f>
        <v>Sewerage and refuse disposal</v>
      </c>
      <c r="BX68" s="42">
        <f t="shared" ca="1" si="34"/>
        <v>-3.6149838840239305E-2</v>
      </c>
    </row>
    <row r="69" spans="1:76" x14ac:dyDescent="0.2">
      <c r="A69" s="23" t="s">
        <v>276</v>
      </c>
      <c r="B69" s="23" t="str">
        <f>VLOOKUP(A69,Notes!$A$12:$B$206,2,0)</f>
        <v>Non-observed, informal, non-profit, households,</v>
      </c>
      <c r="C69" s="24">
        <f>SUM('SAM and Preps'!FS69:GG69)</f>
        <v>0</v>
      </c>
      <c r="D69" s="24">
        <f>'SAM and Preps'!GH69</f>
        <v>0</v>
      </c>
      <c r="E69" s="24">
        <f>'SAM and Preps'!GM69</f>
        <v>0</v>
      </c>
      <c r="F69" s="24">
        <f>'SAM and Preps'!GO69</f>
        <v>0</v>
      </c>
      <c r="G69" s="24">
        <v>0</v>
      </c>
      <c r="H69" s="25">
        <f>SUM('SAM and Preps'!BL$175:BL$179)</f>
        <v>301764.38913000497</v>
      </c>
      <c r="I69" s="24">
        <f>IFERROR(VLOOKUP($A69,Employment!$A$5:$F$66,3,0),0)</f>
        <v>608.94702917715688</v>
      </c>
      <c r="J69" s="24">
        <f>IFERROR(VLOOKUP($A69,Employment!$A$5:$F$66,4,0),0)</f>
        <v>436.07541168906477</v>
      </c>
      <c r="K69" s="24">
        <f>IFERROR(VLOOKUP($A69,Employment!$A$5:$F$66,5,0),0)</f>
        <v>183.53696765420383</v>
      </c>
      <c r="L69" s="24">
        <f>IFERROR(VLOOKUP($A69,Employment!$A$5:$F$66,6,0),0)</f>
        <v>58.571915247305562</v>
      </c>
      <c r="M69" s="24">
        <f t="shared" si="0"/>
        <v>1287.1313237677309</v>
      </c>
      <c r="N69" s="25">
        <v>460425.68077190965</v>
      </c>
      <c r="O69" s="26">
        <v>0</v>
      </c>
      <c r="P69" s="27">
        <v>0</v>
      </c>
      <c r="Q69" s="28">
        <f ca="1"/>
        <v>-26611.084351998183</v>
      </c>
      <c r="R69" s="28">
        <v>0</v>
      </c>
      <c r="S69" s="28"/>
      <c r="T69" s="35" t="e">
        <f ca="1"/>
        <v>#DIV/0!</v>
      </c>
      <c r="U69" s="30">
        <f ca="1"/>
        <v>-5.7796698714512091</v>
      </c>
      <c r="V69" s="31">
        <v>0</v>
      </c>
      <c r="W69" s="32">
        <f ca="1"/>
        <v>-5.7796698714512091</v>
      </c>
      <c r="X69" s="28">
        <f ca="1"/>
        <v>-13979.887164032705</v>
      </c>
      <c r="Y69" s="28">
        <f t="shared" ca="1" si="31"/>
        <v>-12631.197187965477</v>
      </c>
      <c r="Z69" s="33">
        <f t="shared" ca="1" si="13"/>
        <v>2</v>
      </c>
      <c r="AA69" s="33">
        <f t="shared" ca="1" si="13"/>
        <v>3</v>
      </c>
      <c r="AB69" s="33">
        <f t="shared" ca="1" si="1"/>
        <v>2</v>
      </c>
      <c r="AC69" s="21">
        <v>62</v>
      </c>
      <c r="AD69" s="6" t="str">
        <f t="shared" ca="1" si="14"/>
        <v>aheal</v>
      </c>
      <c r="AE69" s="6">
        <f t="shared" ca="1" si="15"/>
        <v>1346.6216501696654</v>
      </c>
      <c r="AF69" s="6" t="str">
        <f t="shared" ca="1" si="2"/>
        <v>awast</v>
      </c>
      <c r="AG69" s="6">
        <f t="shared" ca="1" si="3"/>
        <v>-1.4524670305278282</v>
      </c>
      <c r="AH69" s="6" t="str">
        <f t="shared" ca="1" si="4"/>
        <v>awast</v>
      </c>
      <c r="AI69" s="6">
        <f t="shared" ca="1" si="5"/>
        <v>-2.5048715722051726</v>
      </c>
      <c r="AJ69" s="17"/>
      <c r="AK69" s="6">
        <v>301764.38913000497</v>
      </c>
      <c r="AL69" s="6">
        <f ca="1"/>
        <v>-9162.4604932725197</v>
      </c>
      <c r="AM69" s="6">
        <f t="shared" ca="1" si="16"/>
        <v>-8278.524988043162</v>
      </c>
      <c r="AN69" s="6">
        <f ca="1"/>
        <v>-17440.985481315682</v>
      </c>
      <c r="AO69" s="33">
        <f t="shared" ca="1" si="17"/>
        <v>1</v>
      </c>
      <c r="AP69" s="34">
        <f ca="1"/>
        <v>-5.2792691967674008</v>
      </c>
      <c r="AQ69" s="34">
        <f ca="1"/>
        <v>-3.7805578779299545</v>
      </c>
      <c r="AR69" s="34">
        <f ca="1"/>
        <v>-6.7890117263905081</v>
      </c>
      <c r="AS69" s="34">
        <f ca="1"/>
        <v>-3.3852633386804563</v>
      </c>
      <c r="AT69" s="34">
        <f t="shared" ca="1" si="18"/>
        <v>-19.234102139768321</v>
      </c>
      <c r="AU69" s="33">
        <f t="shared" ca="1" si="19"/>
        <v>6</v>
      </c>
      <c r="AV69" s="21">
        <v>62</v>
      </c>
      <c r="AW69" s="6" t="str">
        <f t="shared" ca="1" si="6"/>
        <v>awast</v>
      </c>
      <c r="AX69" s="6">
        <f t="shared" ca="1" si="20"/>
        <v>-1.2513224205859461</v>
      </c>
      <c r="AY69" s="6" t="str">
        <f t="shared" ca="1" si="7"/>
        <v>awast</v>
      </c>
      <c r="AZ69" s="6">
        <f t="shared" ca="1" si="21"/>
        <v>-1.2860636328982405E-2</v>
      </c>
      <c r="BA69" s="199"/>
      <c r="BB69" s="36">
        <f t="shared" si="22"/>
        <v>8.4921715094830557</v>
      </c>
      <c r="BC69" s="36">
        <f ca="1"/>
        <v>-5.7796698714512083</v>
      </c>
      <c r="BD69" s="33">
        <f t="shared" ca="1" si="23"/>
        <v>24</v>
      </c>
      <c r="BE69" s="205">
        <f ca="1"/>
        <v>-0.49081947816555549</v>
      </c>
      <c r="BF69" s="33">
        <f t="shared" ca="1" si="24"/>
        <v>1</v>
      </c>
      <c r="BG69" s="36">
        <f t="shared" si="25"/>
        <v>8.4975990213753949</v>
      </c>
      <c r="BH69" s="42">
        <f ca="1"/>
        <v>-1.4943387504132568</v>
      </c>
      <c r="BI69" s="33">
        <f t="shared" ca="1" si="26"/>
        <v>55</v>
      </c>
      <c r="BJ69" s="205">
        <f ca="1"/>
        <v>-0.12698291503115022</v>
      </c>
      <c r="BK69" s="33">
        <f t="shared" ca="1" si="27"/>
        <v>6</v>
      </c>
      <c r="BL69" s="206">
        <v>62</v>
      </c>
      <c r="BM69" s="6" t="str">
        <f t="shared" ca="1" si="8"/>
        <v>awast</v>
      </c>
      <c r="BN69" s="42">
        <f t="shared" ca="1" si="9"/>
        <v>-3.5214375824508902E-5</v>
      </c>
      <c r="BO69" s="6" t="str">
        <f t="shared" ca="1" si="28"/>
        <v>awast</v>
      </c>
      <c r="BP69" s="42">
        <f t="shared" ca="1" si="29"/>
        <v>-8.4905501610763872E-5</v>
      </c>
      <c r="BQ69" s="207">
        <v>62</v>
      </c>
      <c r="BR69" s="6" t="str">
        <f t="shared" ca="1" si="30"/>
        <v>awast</v>
      </c>
      <c r="BS69" s="6" t="str">
        <f ca="1">VLOOKUP(BR69,Notes!$A$12:$B$206,2,0)</f>
        <v>Sewerage and refuse disposal</v>
      </c>
      <c r="BT69" s="42">
        <f t="shared" ca="1" si="32"/>
        <v>-2.8836921740365711E-2</v>
      </c>
      <c r="BU69" s="207">
        <v>62</v>
      </c>
      <c r="BV69" s="6" t="str">
        <f t="shared" ca="1" si="33"/>
        <v>apuba</v>
      </c>
      <c r="BW69" s="6" t="str">
        <f ca="1">VLOOKUP(BV69,Notes!$A$12:$B$206,2,0)</f>
        <v>Government</v>
      </c>
      <c r="BX69" s="42">
        <f t="shared" ca="1" si="34"/>
        <v>-2.5818852737883816E-2</v>
      </c>
    </row>
    <row r="70" spans="1:76" x14ac:dyDescent="0.2">
      <c r="A70" s="13" t="s">
        <v>55</v>
      </c>
      <c r="B70" s="13" t="str">
        <f>VLOOKUP(A70,Notes!$A$12:$B$206,2,0)</f>
        <v xml:space="preserve">Agriculture </v>
      </c>
      <c r="C70" s="24">
        <f>SUM('SAM and Preps'!FS70:GG70)</f>
        <v>84878.728617768196</v>
      </c>
      <c r="D70" s="24">
        <f>'SAM and Preps'!GH70</f>
        <v>0</v>
      </c>
      <c r="E70" s="24">
        <f>'SAM and Preps'!GM70</f>
        <v>0</v>
      </c>
      <c r="F70" s="24">
        <f>'SAM and Preps'!GO70</f>
        <v>24490.805119692399</v>
      </c>
      <c r="G70" s="24">
        <v>109234.82525275496</v>
      </c>
      <c r="H70" s="25">
        <f>SUM('SAM and Preps'!BM$175:BM$179)</f>
        <v>0</v>
      </c>
      <c r="I70" s="24">
        <f>IFERROR(VLOOKUP($A70,Employment!$A$5:$F$66,3,0),0)</f>
        <v>0</v>
      </c>
      <c r="J70" s="24">
        <f>IFERROR(VLOOKUP($A70,Employment!$A$5:$F$66,4,0),0)</f>
        <v>0</v>
      </c>
      <c r="K70" s="24">
        <f>IFERROR(VLOOKUP($A70,Employment!$A$5:$F$66,5,0),0)</f>
        <v>0</v>
      </c>
      <c r="L70" s="24">
        <f>IFERROR(VLOOKUP($A70,Employment!$A$5:$F$66,6,0),0)</f>
        <v>0</v>
      </c>
      <c r="M70" s="24">
        <f t="shared" si="0"/>
        <v>0</v>
      </c>
      <c r="N70" s="25">
        <v>180281.75835517872</v>
      </c>
      <c r="O70" s="26">
        <v>0</v>
      </c>
      <c r="P70" s="27">
        <f ca="1"/>
        <v>-1404.0258478765368</v>
      </c>
      <c r="Q70" s="28">
        <f ca="1"/>
        <v>-4599.6430619012499</v>
      </c>
      <c r="R70" s="28">
        <v>0</v>
      </c>
      <c r="S70" s="28"/>
      <c r="T70" s="35" t="e">
        <f ca="1"/>
        <v>#DIV/0!</v>
      </c>
      <c r="U70" s="30">
        <f ca="1"/>
        <v>-2.551363545522642</v>
      </c>
      <c r="V70" s="31">
        <v>0</v>
      </c>
      <c r="W70" s="32">
        <f ca="1"/>
        <v>-2.551363545522642</v>
      </c>
      <c r="X70" s="32"/>
      <c r="Y70" s="28">
        <f t="shared" ref="Y70:Y133" ca="1" si="35">Q70-P70</f>
        <v>-3195.6172140247131</v>
      </c>
      <c r="Z70" s="33"/>
      <c r="AA70" s="36"/>
      <c r="AB70" s="33"/>
      <c r="AC70" s="21"/>
      <c r="AD70" s="6"/>
      <c r="AE70" s="6"/>
      <c r="AH70" s="6"/>
      <c r="AI70" s="6"/>
      <c r="AJ70" s="17"/>
      <c r="AV70" s="21"/>
    </row>
    <row r="71" spans="1:76" outlineLevel="1" x14ac:dyDescent="0.2">
      <c r="A71" s="13" t="s">
        <v>412</v>
      </c>
      <c r="B71" s="13" t="str">
        <f>VLOOKUP(A71,Notes!$A$12:$B$206,2,0)</f>
        <v xml:space="preserve">Live animal </v>
      </c>
      <c r="C71" s="24">
        <f>SUM('SAM and Preps'!FS71:GG71)</f>
        <v>14131.409340087181</v>
      </c>
      <c r="D71" s="24">
        <f>'SAM and Preps'!GH71</f>
        <v>0</v>
      </c>
      <c r="E71" s="24">
        <f>'SAM and Preps'!GM71</f>
        <v>0</v>
      </c>
      <c r="F71" s="24">
        <f>'SAM and Preps'!GO71</f>
        <v>3618.5168897171297</v>
      </c>
      <c r="G71" s="24">
        <v>17263.684754062</v>
      </c>
      <c r="H71" s="25">
        <f>SUM('SAM and Preps'!BN$175:BN$179)</f>
        <v>0</v>
      </c>
      <c r="I71" s="24">
        <f>IFERROR(VLOOKUP($A71,Employment!$A$5:$F$66,3,0),0)</f>
        <v>0</v>
      </c>
      <c r="J71" s="24">
        <f>IFERROR(VLOOKUP($A71,Employment!$A$5:$F$66,4,0),0)</f>
        <v>0</v>
      </c>
      <c r="K71" s="24">
        <f>IFERROR(VLOOKUP($A71,Employment!$A$5:$F$66,5,0),0)</f>
        <v>0</v>
      </c>
      <c r="L71" s="24">
        <f>IFERROR(VLOOKUP($A71,Employment!$A$5:$F$66,6,0),0)</f>
        <v>0</v>
      </c>
      <c r="M71" s="24">
        <f t="shared" si="0"/>
        <v>0</v>
      </c>
      <c r="N71" s="25">
        <v>60151.966364345659</v>
      </c>
      <c r="O71" s="26">
        <v>0</v>
      </c>
      <c r="P71" s="27">
        <f ca="1"/>
        <v>-215.39772228912108</v>
      </c>
      <c r="Q71" s="28">
        <f ca="1"/>
        <v>-2405.7989874935765</v>
      </c>
      <c r="R71" s="28">
        <v>0</v>
      </c>
      <c r="S71" s="28"/>
      <c r="T71" s="35" t="e">
        <f ca="1"/>
        <v>#DIV/0!</v>
      </c>
      <c r="U71" s="30">
        <f ca="1"/>
        <v>-3.9995350657723208</v>
      </c>
      <c r="V71" s="31">
        <v>0</v>
      </c>
      <c r="W71" s="32">
        <f ca="1"/>
        <v>-3.9995350657723208</v>
      </c>
      <c r="X71" s="32"/>
      <c r="Y71" s="28">
        <f t="shared" ca="1" si="35"/>
        <v>-2190.4012652044553</v>
      </c>
      <c r="Z71" s="33"/>
      <c r="AA71" s="36"/>
      <c r="AB71" s="33"/>
      <c r="AC71" s="21"/>
      <c r="AD71" s="6"/>
      <c r="AE71" s="6"/>
      <c r="AH71" s="6"/>
      <c r="AI71" s="6"/>
      <c r="AJ71" s="17"/>
      <c r="AV71" s="21"/>
    </row>
    <row r="72" spans="1:76" outlineLevel="1" x14ac:dyDescent="0.2">
      <c r="A72" s="13" t="s">
        <v>56</v>
      </c>
      <c r="B72" s="13" t="str">
        <f>VLOOKUP(A72,Notes!$A$12:$B$206,2,0)</f>
        <v xml:space="preserve">Forestry </v>
      </c>
      <c r="C72" s="24">
        <f>SUM('SAM and Preps'!FS72:GG72)</f>
        <v>6453.9786667763983</v>
      </c>
      <c r="D72" s="24">
        <f>'SAM and Preps'!GH72</f>
        <v>0</v>
      </c>
      <c r="E72" s="24">
        <f>'SAM and Preps'!GM72</f>
        <v>0</v>
      </c>
      <c r="F72" s="24">
        <f>'SAM and Preps'!GO72</f>
        <v>741.06917254284008</v>
      </c>
      <c r="G72" s="24">
        <v>7107.2907868297443</v>
      </c>
      <c r="H72" s="25">
        <f>SUM('SAM and Preps'!BO$175:BO$179)</f>
        <v>0</v>
      </c>
      <c r="I72" s="24">
        <f>IFERROR(VLOOKUP($A72,Employment!$A$5:$F$66,3,0),0)</f>
        <v>0</v>
      </c>
      <c r="J72" s="24">
        <f>IFERROR(VLOOKUP($A72,Employment!$A$5:$F$66,4,0),0)</f>
        <v>0</v>
      </c>
      <c r="K72" s="24">
        <f>IFERROR(VLOOKUP($A72,Employment!$A$5:$F$66,5,0),0)</f>
        <v>0</v>
      </c>
      <c r="L72" s="24">
        <f>IFERROR(VLOOKUP($A72,Employment!$A$5:$F$66,6,0),0)</f>
        <v>0</v>
      </c>
      <c r="M72" s="24">
        <f t="shared" ref="M72:M135" si="36">SUM(I72:L72)</f>
        <v>0</v>
      </c>
      <c r="N72" s="25">
        <v>22602.765698920863</v>
      </c>
      <c r="O72" s="26">
        <v>0</v>
      </c>
      <c r="P72" s="27">
        <f ca="1"/>
        <v>-61.912660235595588</v>
      </c>
      <c r="Q72" s="28">
        <f ca="1"/>
        <v>-859.9333600483933</v>
      </c>
      <c r="R72" s="28">
        <v>0</v>
      </c>
      <c r="S72" s="28"/>
      <c r="T72" s="35" t="e">
        <f ca="1"/>
        <v>#DIV/0!</v>
      </c>
      <c r="U72" s="30">
        <f ca="1"/>
        <v>-3.8045492817255084</v>
      </c>
      <c r="V72" s="31">
        <v>0</v>
      </c>
      <c r="W72" s="32">
        <f ca="1"/>
        <v>-3.8045492817255084</v>
      </c>
      <c r="X72" s="32"/>
      <c r="Y72" s="28">
        <f t="shared" ca="1" si="35"/>
        <v>-798.02069981279772</v>
      </c>
      <c r="Z72" s="33"/>
      <c r="AA72" s="36"/>
      <c r="AB72" s="33"/>
      <c r="AC72" s="21"/>
      <c r="AD72" s="6"/>
      <c r="AE72" s="6"/>
      <c r="AH72" s="6"/>
      <c r="AI72" s="6"/>
      <c r="AJ72" s="17"/>
      <c r="AV72" s="21"/>
    </row>
    <row r="73" spans="1:76" outlineLevel="1" x14ac:dyDescent="0.2">
      <c r="A73" s="13" t="s">
        <v>57</v>
      </c>
      <c r="B73" s="13" t="str">
        <f>VLOOKUP(A73,Notes!$A$12:$B$206,2,0)</f>
        <v xml:space="preserve">Fishing </v>
      </c>
      <c r="C73" s="24">
        <f>SUM('SAM and Preps'!FS73:GG73)</f>
        <v>2493.872809485787</v>
      </c>
      <c r="D73" s="24">
        <f>'SAM and Preps'!GH73</f>
        <v>0</v>
      </c>
      <c r="E73" s="24">
        <f>'SAM and Preps'!GM73</f>
        <v>0</v>
      </c>
      <c r="F73" s="24">
        <f>'SAM and Preps'!GO73</f>
        <v>1992.492107724921</v>
      </c>
      <c r="G73" s="24">
        <v>4810.16007096679</v>
      </c>
      <c r="H73" s="25">
        <f>SUM('SAM and Preps'!BP$175:BP$179)</f>
        <v>0</v>
      </c>
      <c r="I73" s="24">
        <f>IFERROR(VLOOKUP($A73,Employment!$A$5:$F$66,3,0),0)</f>
        <v>0</v>
      </c>
      <c r="J73" s="24">
        <f>IFERROR(VLOOKUP($A73,Employment!$A$5:$F$66,4,0),0)</f>
        <v>0</v>
      </c>
      <c r="K73" s="24">
        <f>IFERROR(VLOOKUP($A73,Employment!$A$5:$F$66,5,0),0)</f>
        <v>0</v>
      </c>
      <c r="L73" s="24">
        <f>IFERROR(VLOOKUP($A73,Employment!$A$5:$F$66,6,0),0)</f>
        <v>0</v>
      </c>
      <c r="M73" s="24">
        <f t="shared" si="36"/>
        <v>0</v>
      </c>
      <c r="N73" s="25">
        <v>9585.6996752807718</v>
      </c>
      <c r="O73" s="26">
        <v>0</v>
      </c>
      <c r="P73" s="27">
        <f ca="1"/>
        <v>-92.169048356425748</v>
      </c>
      <c r="Q73" s="28">
        <f ca="1"/>
        <v>-301.02612080796195</v>
      </c>
      <c r="R73" s="28">
        <v>0</v>
      </c>
      <c r="S73" s="28"/>
      <c r="T73" s="35" t="e">
        <f ca="1"/>
        <v>#DIV/0!</v>
      </c>
      <c r="U73" s="30">
        <f ca="1"/>
        <v>-3.1403667025395792</v>
      </c>
      <c r="V73" s="31">
        <v>0</v>
      </c>
      <c r="W73" s="32">
        <f ca="1"/>
        <v>-3.1403667025395792</v>
      </c>
      <c r="X73" s="32"/>
      <c r="Y73" s="28">
        <f t="shared" ca="1" si="35"/>
        <v>-208.8570724515362</v>
      </c>
      <c r="Z73" s="33"/>
      <c r="AA73" s="36"/>
      <c r="AB73" s="33"/>
      <c r="AC73" s="21"/>
      <c r="AD73" s="6"/>
      <c r="AE73" s="6"/>
      <c r="AH73" s="6"/>
      <c r="AI73" s="6"/>
      <c r="AJ73" s="17"/>
      <c r="AV73" s="21"/>
    </row>
    <row r="74" spans="1:76" outlineLevel="1" x14ac:dyDescent="0.2">
      <c r="A74" s="13" t="s">
        <v>58</v>
      </c>
      <c r="B74" s="13" t="str">
        <f>VLOOKUP(A74,Notes!$A$12:$B$206,2,0)</f>
        <v xml:space="preserve">Coal and lignite </v>
      </c>
      <c r="C74" s="24">
        <f>SUM('SAM and Preps'!FS74:GG74)</f>
        <v>889.60160271780956</v>
      </c>
      <c r="D74" s="24">
        <f>'SAM and Preps'!GH74</f>
        <v>0</v>
      </c>
      <c r="E74" s="24">
        <f>'SAM and Preps'!GM74</f>
        <v>0</v>
      </c>
      <c r="F74" s="24">
        <f>'SAM and Preps'!GO74</f>
        <v>50558.388161126568</v>
      </c>
      <c r="G74" s="24">
        <v>52024.44953956049</v>
      </c>
      <c r="H74" s="25">
        <f>SUM('SAM and Preps'!BQ$175:BQ$179)</f>
        <v>0</v>
      </c>
      <c r="I74" s="24">
        <f>IFERROR(VLOOKUP($A74,Employment!$A$5:$F$66,3,0),0)</f>
        <v>0</v>
      </c>
      <c r="J74" s="24">
        <f>IFERROR(VLOOKUP($A74,Employment!$A$5:$F$66,4,0),0)</f>
        <v>0</v>
      </c>
      <c r="K74" s="24">
        <f>IFERROR(VLOOKUP($A74,Employment!$A$5:$F$66,5,0),0)</f>
        <v>0</v>
      </c>
      <c r="L74" s="24">
        <f>IFERROR(VLOOKUP($A74,Employment!$A$5:$F$66,6,0),0)</f>
        <v>0</v>
      </c>
      <c r="M74" s="24">
        <f t="shared" si="36"/>
        <v>0</v>
      </c>
      <c r="N74" s="25">
        <v>101385.67203815212</v>
      </c>
      <c r="O74" s="26">
        <v>0</v>
      </c>
      <c r="P74" s="27">
        <f ca="1"/>
        <v>-2022.3355264450624</v>
      </c>
      <c r="Q74" s="28">
        <f ca="1"/>
        <v>-3721.069522297526</v>
      </c>
      <c r="R74" s="28">
        <v>0</v>
      </c>
      <c r="S74" s="28"/>
      <c r="T74" s="35" t="e">
        <f ca="1"/>
        <v>#DIV/0!</v>
      </c>
      <c r="U74" s="30">
        <f ca="1"/>
        <v>-3.6702124151204147</v>
      </c>
      <c r="V74" s="31">
        <v>0</v>
      </c>
      <c r="W74" s="32">
        <f ca="1"/>
        <v>-3.6702124151204147</v>
      </c>
      <c r="X74" s="32"/>
      <c r="Y74" s="28">
        <f t="shared" ca="1" si="35"/>
        <v>-1698.7339958524635</v>
      </c>
      <c r="Z74" s="33"/>
      <c r="AA74" s="36"/>
      <c r="AB74" s="33"/>
      <c r="AC74" s="21"/>
      <c r="AD74" s="6"/>
      <c r="AE74" s="6"/>
      <c r="AH74" s="6"/>
      <c r="AI74" s="6"/>
      <c r="AJ74" s="17"/>
      <c r="AV74" s="21"/>
    </row>
    <row r="75" spans="1:76" outlineLevel="1" x14ac:dyDescent="0.2">
      <c r="A75" s="13" t="s">
        <v>59</v>
      </c>
      <c r="B75" s="13" t="str">
        <f>VLOOKUP(A75,Notes!$A$12:$B$206,2,0)</f>
        <v>Metal ores</v>
      </c>
      <c r="C75" s="24">
        <f>SUM('SAM and Preps'!FS75:GG75)</f>
        <v>0</v>
      </c>
      <c r="D75" s="24">
        <f>'SAM and Preps'!GH75</f>
        <v>0</v>
      </c>
      <c r="E75" s="24">
        <f>'SAM and Preps'!GM75</f>
        <v>0</v>
      </c>
      <c r="F75" s="24">
        <f>'SAM and Preps'!GO75</f>
        <v>241688.85268383773</v>
      </c>
      <c r="G75" s="24">
        <v>251412.75872480296</v>
      </c>
      <c r="H75" s="25">
        <f>SUM('SAM and Preps'!BR$175:BR$179)</f>
        <v>0</v>
      </c>
      <c r="I75" s="24">
        <f>IFERROR(VLOOKUP($A75,Employment!$A$5:$F$66,3,0),0)</f>
        <v>0</v>
      </c>
      <c r="J75" s="24">
        <f>IFERROR(VLOOKUP($A75,Employment!$A$5:$F$66,4,0),0)</f>
        <v>0</v>
      </c>
      <c r="K75" s="24">
        <f>IFERROR(VLOOKUP($A75,Employment!$A$5:$F$66,5,0),0)</f>
        <v>0</v>
      </c>
      <c r="L75" s="24">
        <f>IFERROR(VLOOKUP($A75,Employment!$A$5:$F$66,6,0),0)</f>
        <v>0</v>
      </c>
      <c r="M75" s="24">
        <f t="shared" si="36"/>
        <v>0</v>
      </c>
      <c r="N75" s="25">
        <v>305813.41510006896</v>
      </c>
      <c r="O75" s="26">
        <v>0</v>
      </c>
      <c r="P75" s="27">
        <f ca="1"/>
        <v>-9667.5541073535078</v>
      </c>
      <c r="Q75" s="28">
        <f ca="1"/>
        <v>-13440.592879052363</v>
      </c>
      <c r="R75" s="28">
        <v>0</v>
      </c>
      <c r="S75" s="28"/>
      <c r="T75" s="35" t="e">
        <f ca="1"/>
        <v>#DIV/0!</v>
      </c>
      <c r="U75" s="30">
        <f ca="1"/>
        <v>-4.3950305040262219</v>
      </c>
      <c r="V75" s="31">
        <v>0</v>
      </c>
      <c r="W75" s="32">
        <f ca="1"/>
        <v>-4.3950305040262219</v>
      </c>
      <c r="X75" s="32"/>
      <c r="Y75" s="28">
        <f t="shared" ca="1" si="35"/>
        <v>-3773.0387716988553</v>
      </c>
      <c r="Z75" s="33"/>
      <c r="AA75" s="36"/>
      <c r="AB75" s="33"/>
      <c r="AC75" s="21"/>
      <c r="AD75" s="6"/>
      <c r="AE75" s="6"/>
      <c r="AH75" s="6"/>
      <c r="AI75" s="6"/>
      <c r="AJ75" s="17"/>
      <c r="AV75" s="21"/>
    </row>
    <row r="76" spans="1:76" outlineLevel="1" x14ac:dyDescent="0.2">
      <c r="A76" s="13" t="s">
        <v>60</v>
      </c>
      <c r="B76" s="13" t="str">
        <f>VLOOKUP(A76,Notes!$A$12:$B$206,2,0)</f>
        <v>Other minerals</v>
      </c>
      <c r="C76" s="24">
        <f>SUM('SAM and Preps'!FS76:GG76)</f>
        <v>1040.9092600287854</v>
      </c>
      <c r="D76" s="24">
        <f>'SAM and Preps'!GH76</f>
        <v>0</v>
      </c>
      <c r="E76" s="24">
        <f>'SAM and Preps'!GM76</f>
        <v>0</v>
      </c>
      <c r="F76" s="24">
        <f>'SAM and Preps'!GO76</f>
        <v>102212.84865781697</v>
      </c>
      <c r="G76" s="24">
        <v>104021.1721323841</v>
      </c>
      <c r="H76" s="25">
        <f>SUM('SAM and Preps'!BS$175:BS$179)</f>
        <v>0</v>
      </c>
      <c r="I76" s="24">
        <f>IFERROR(VLOOKUP($A76,Employment!$A$5:$F$66,3,0),0)</f>
        <v>0</v>
      </c>
      <c r="J76" s="24">
        <f>IFERROR(VLOOKUP($A76,Employment!$A$5:$F$66,4,0),0)</f>
        <v>0</v>
      </c>
      <c r="K76" s="24">
        <f>IFERROR(VLOOKUP($A76,Employment!$A$5:$F$66,5,0),0)</f>
        <v>0</v>
      </c>
      <c r="L76" s="24">
        <f>IFERROR(VLOOKUP($A76,Employment!$A$5:$F$66,6,0),0)</f>
        <v>0</v>
      </c>
      <c r="M76" s="24">
        <f t="shared" si="36"/>
        <v>0</v>
      </c>
      <c r="N76" s="25">
        <v>281738.18204564741</v>
      </c>
      <c r="O76" s="26">
        <v>0</v>
      </c>
      <c r="P76" s="27">
        <f ca="1"/>
        <v>-4088.5139463126779</v>
      </c>
      <c r="Q76" s="28">
        <f ca="1"/>
        <v>-12534.570474377399</v>
      </c>
      <c r="R76" s="28">
        <v>0</v>
      </c>
      <c r="S76" s="28"/>
      <c r="T76" s="35" t="e">
        <f ca="1"/>
        <v>#DIV/0!</v>
      </c>
      <c r="U76" s="30">
        <f ca="1"/>
        <v>-4.4490137557381342</v>
      </c>
      <c r="V76" s="31">
        <v>0</v>
      </c>
      <c r="W76" s="32">
        <f ca="1"/>
        <v>-4.4490137557381342</v>
      </c>
      <c r="X76" s="32"/>
      <c r="Y76" s="28">
        <f t="shared" ca="1" si="35"/>
        <v>-8446.0565280647206</v>
      </c>
      <c r="Z76" s="33"/>
      <c r="AA76" s="36"/>
      <c r="AB76" s="33"/>
      <c r="AC76" s="21"/>
      <c r="AD76" s="6"/>
      <c r="AE76" s="6"/>
      <c r="AH76" s="6"/>
      <c r="AI76" s="6"/>
      <c r="AJ76" s="17"/>
      <c r="AV76" s="21"/>
    </row>
    <row r="77" spans="1:76" outlineLevel="1" x14ac:dyDescent="0.2">
      <c r="A77" s="13" t="s">
        <v>74</v>
      </c>
      <c r="B77" s="13" t="str">
        <f>VLOOKUP(A77,Notes!$A$12:$B$206,2,0)</f>
        <v>Electricity and gas</v>
      </c>
      <c r="C77" s="24">
        <f>SUM('SAM and Preps'!FS77:GG77)</f>
        <v>992.68745236748862</v>
      </c>
      <c r="D77" s="24">
        <f>'SAM and Preps'!GH77</f>
        <v>0</v>
      </c>
      <c r="E77" s="24">
        <f>'SAM and Preps'!GM77</f>
        <v>0</v>
      </c>
      <c r="F77" s="24">
        <f>'SAM and Preps'!GO77</f>
        <v>3600.6518393899846</v>
      </c>
      <c r="G77" s="24">
        <v>4452.087823763437</v>
      </c>
      <c r="H77" s="25">
        <f>SUM('SAM and Preps'!BT$175:BT$179)</f>
        <v>0</v>
      </c>
      <c r="I77" s="24">
        <f>IFERROR(VLOOKUP($A77,Employment!$A$5:$F$66,3,0),0)</f>
        <v>0</v>
      </c>
      <c r="J77" s="24">
        <f>IFERROR(VLOOKUP($A77,Employment!$A$5:$F$66,4,0),0)</f>
        <v>0</v>
      </c>
      <c r="K77" s="24">
        <f>IFERROR(VLOOKUP($A77,Employment!$A$5:$F$66,5,0),0)</f>
        <v>0</v>
      </c>
      <c r="L77" s="24">
        <f>IFERROR(VLOOKUP($A77,Employment!$A$5:$F$66,6,0),0)</f>
        <v>0</v>
      </c>
      <c r="M77" s="24">
        <f t="shared" si="36"/>
        <v>0</v>
      </c>
      <c r="N77" s="25">
        <v>45823.91911010239</v>
      </c>
      <c r="O77" s="26">
        <v>0</v>
      </c>
      <c r="P77" s="27">
        <f ca="1"/>
        <v>-144.02607357559936</v>
      </c>
      <c r="Q77" s="28">
        <f ca="1"/>
        <v>-1966.0720076906744</v>
      </c>
      <c r="R77" s="28">
        <v>0</v>
      </c>
      <c r="S77" s="28"/>
      <c r="T77" s="35" t="e">
        <f ca="1"/>
        <v>#DIV/0!</v>
      </c>
      <c r="U77" s="30">
        <f ca="1"/>
        <v>-4.2904929256852498</v>
      </c>
      <c r="V77" s="31">
        <v>0</v>
      </c>
      <c r="W77" s="32">
        <f ca="1"/>
        <v>-4.2904929256852498</v>
      </c>
      <c r="X77" s="32"/>
      <c r="Y77" s="28">
        <f t="shared" ca="1" si="35"/>
        <v>-1822.0459341150749</v>
      </c>
      <c r="Z77" s="33"/>
      <c r="AA77" s="36"/>
      <c r="AB77" s="33"/>
      <c r="AC77" s="21"/>
      <c r="AD77" s="6"/>
      <c r="AE77" s="6"/>
      <c r="AH77" s="6"/>
      <c r="AI77" s="6"/>
      <c r="AJ77" s="17"/>
      <c r="AV77" s="21"/>
    </row>
    <row r="78" spans="1:76" outlineLevel="1" x14ac:dyDescent="0.2">
      <c r="A78" s="13" t="s">
        <v>413</v>
      </c>
      <c r="B78" s="13" t="str">
        <f>VLOOKUP(A78,Notes!$A$12:$B$206,2,0)</f>
        <v>Natural water</v>
      </c>
      <c r="C78" s="24">
        <f>SUM('SAM and Preps'!FS78:GG78)</f>
        <v>0</v>
      </c>
      <c r="D78" s="24">
        <f>'SAM and Preps'!GH78</f>
        <v>0</v>
      </c>
      <c r="E78" s="24">
        <f>'SAM and Preps'!GM78</f>
        <v>0</v>
      </c>
      <c r="F78" s="24">
        <f>'SAM and Preps'!GO78</f>
        <v>4.9999989163265868</v>
      </c>
      <c r="G78" s="24">
        <v>7.2956230831846201</v>
      </c>
      <c r="H78" s="25">
        <f>SUM('SAM and Preps'!BU$175:BU$179)</f>
        <v>0</v>
      </c>
      <c r="I78" s="24">
        <f>IFERROR(VLOOKUP($A78,Employment!$A$5:$F$66,3,0),0)</f>
        <v>0</v>
      </c>
      <c r="J78" s="24">
        <f>IFERROR(VLOOKUP($A78,Employment!$A$5:$F$66,4,0),0)</f>
        <v>0</v>
      </c>
      <c r="K78" s="24">
        <f>IFERROR(VLOOKUP($A78,Employment!$A$5:$F$66,5,0),0)</f>
        <v>0</v>
      </c>
      <c r="L78" s="24">
        <f>IFERROR(VLOOKUP($A78,Employment!$A$5:$F$66,6,0),0)</f>
        <v>0</v>
      </c>
      <c r="M78" s="24">
        <f t="shared" si="36"/>
        <v>0</v>
      </c>
      <c r="N78" s="25">
        <v>12808.135164223369</v>
      </c>
      <c r="O78" s="26">
        <v>0</v>
      </c>
      <c r="P78" s="27">
        <f ca="1"/>
        <v>-0.19999995665306344</v>
      </c>
      <c r="Q78" s="28">
        <f ca="1"/>
        <v>-392.11451403327931</v>
      </c>
      <c r="R78" s="28">
        <v>0</v>
      </c>
      <c r="S78" s="28"/>
      <c r="T78" s="35" t="e">
        <f ca="1"/>
        <v>#DIV/0!</v>
      </c>
      <c r="U78" s="30">
        <f ca="1"/>
        <v>-3.0614489073207363</v>
      </c>
      <c r="V78" s="31">
        <v>0</v>
      </c>
      <c r="W78" s="32">
        <f ca="1"/>
        <v>-3.0614489073207363</v>
      </c>
      <c r="X78" s="32"/>
      <c r="Y78" s="28">
        <f t="shared" ca="1" si="35"/>
        <v>-391.91451407662623</v>
      </c>
      <c r="Z78" s="33"/>
      <c r="AA78" s="36"/>
      <c r="AB78" s="33"/>
      <c r="AC78" s="21"/>
      <c r="AD78" s="6"/>
      <c r="AE78" s="6"/>
      <c r="AH78" s="6"/>
      <c r="AI78" s="6"/>
      <c r="AJ78" s="17"/>
      <c r="AV78" s="21"/>
    </row>
    <row r="79" spans="1:76" outlineLevel="1" x14ac:dyDescent="0.2">
      <c r="A79" s="13" t="s">
        <v>414</v>
      </c>
      <c r="B79" s="13" t="str">
        <f>VLOOKUP(A79,Notes!$A$12:$B$206,2,0)</f>
        <v xml:space="preserve">Meat </v>
      </c>
      <c r="C79" s="24">
        <f>SUM('SAM and Preps'!FS79:GG79)</f>
        <v>67158.349903375158</v>
      </c>
      <c r="D79" s="24">
        <f>'SAM and Preps'!GH79</f>
        <v>0</v>
      </c>
      <c r="E79" s="24">
        <f>'SAM and Preps'!GM79</f>
        <v>0</v>
      </c>
      <c r="F79" s="24">
        <f>'SAM and Preps'!GO79</f>
        <v>4592.3380965031647</v>
      </c>
      <c r="G79" s="24">
        <v>71650.338443908884</v>
      </c>
      <c r="H79" s="25">
        <f>SUM('SAM and Preps'!BV$175:BV$179)</f>
        <v>0</v>
      </c>
      <c r="I79" s="24">
        <f>IFERROR(VLOOKUP($A79,Employment!$A$5:$F$66,3,0),0)</f>
        <v>0</v>
      </c>
      <c r="J79" s="24">
        <f>IFERROR(VLOOKUP($A79,Employment!$A$5:$F$66,4,0),0)</f>
        <v>0</v>
      </c>
      <c r="K79" s="24">
        <f>IFERROR(VLOOKUP($A79,Employment!$A$5:$F$66,5,0),0)</f>
        <v>0</v>
      </c>
      <c r="L79" s="24">
        <f>IFERROR(VLOOKUP($A79,Employment!$A$5:$F$66,6,0),0)</f>
        <v>0</v>
      </c>
      <c r="M79" s="24">
        <f t="shared" si="36"/>
        <v>0</v>
      </c>
      <c r="N79" s="25">
        <v>80793.267032002725</v>
      </c>
      <c r="O79" s="26">
        <v>0</v>
      </c>
      <c r="P79" s="27">
        <f ca="1"/>
        <v>-2915.9509009601638</v>
      </c>
      <c r="Q79" s="28">
        <f ca="1"/>
        <v>-3345.8941363561512</v>
      </c>
      <c r="R79" s="28">
        <v>0</v>
      </c>
      <c r="S79" s="28"/>
      <c r="T79" s="35" t="e">
        <f ca="1"/>
        <v>#DIV/0!</v>
      </c>
      <c r="U79" s="30">
        <f ca="1"/>
        <v>-4.1413031794231339</v>
      </c>
      <c r="V79" s="31">
        <v>0</v>
      </c>
      <c r="W79" s="32">
        <f ca="1"/>
        <v>-4.1413031794231339</v>
      </c>
      <c r="X79" s="32"/>
      <c r="Y79" s="28">
        <f t="shared" ca="1" si="35"/>
        <v>-429.94323539598736</v>
      </c>
      <c r="Z79" s="33"/>
      <c r="AA79" s="36"/>
      <c r="AB79" s="33"/>
      <c r="AC79" s="21"/>
      <c r="AD79" s="6"/>
      <c r="AE79" s="6"/>
      <c r="AH79" s="6"/>
      <c r="AI79" s="6"/>
      <c r="AJ79" s="17"/>
      <c r="AV79" s="21"/>
    </row>
    <row r="80" spans="1:76" outlineLevel="1" x14ac:dyDescent="0.2">
      <c r="A80" s="13" t="s">
        <v>415</v>
      </c>
      <c r="B80" s="13" t="str">
        <f>VLOOKUP(A80,Notes!$A$12:$B$206,2,0)</f>
        <v xml:space="preserve">Fish </v>
      </c>
      <c r="C80" s="24">
        <f>SUM('SAM and Preps'!FS80:GG80)</f>
        <v>9797.9073113012801</v>
      </c>
      <c r="D80" s="24">
        <f>'SAM and Preps'!GH80</f>
        <v>0</v>
      </c>
      <c r="E80" s="24">
        <f>'SAM and Preps'!GM80</f>
        <v>0</v>
      </c>
      <c r="F80" s="24">
        <f>'SAM and Preps'!GO80</f>
        <v>6061.6883614830922</v>
      </c>
      <c r="G80" s="24">
        <v>18041.302353042116</v>
      </c>
      <c r="H80" s="25">
        <f>SUM('SAM and Preps'!BW$175:BW$179)</f>
        <v>0</v>
      </c>
      <c r="I80" s="24">
        <f>IFERROR(VLOOKUP($A80,Employment!$A$5:$F$66,3,0),0)</f>
        <v>0</v>
      </c>
      <c r="J80" s="24">
        <f>IFERROR(VLOOKUP($A80,Employment!$A$5:$F$66,4,0),0)</f>
        <v>0</v>
      </c>
      <c r="K80" s="24">
        <f>IFERROR(VLOOKUP($A80,Employment!$A$5:$F$66,5,0),0)</f>
        <v>0</v>
      </c>
      <c r="L80" s="24">
        <f>IFERROR(VLOOKUP($A80,Employment!$A$5:$F$66,6,0),0)</f>
        <v>0</v>
      </c>
      <c r="M80" s="24">
        <f t="shared" si="36"/>
        <v>0</v>
      </c>
      <c r="N80" s="25">
        <v>28952.653246427479</v>
      </c>
      <c r="O80" s="26">
        <v>0</v>
      </c>
      <c r="P80" s="27">
        <f ca="1"/>
        <v>-695.00071052620569</v>
      </c>
      <c r="Q80" s="28">
        <f ca="1"/>
        <v>-1148.8346552583646</v>
      </c>
      <c r="R80" s="28">
        <v>0</v>
      </c>
      <c r="S80" s="28"/>
      <c r="T80" s="35" t="e">
        <f ca="1"/>
        <v>#DIV/0!</v>
      </c>
      <c r="U80" s="30">
        <f ca="1"/>
        <v>-3.9679771158801183</v>
      </c>
      <c r="V80" s="31">
        <v>0</v>
      </c>
      <c r="W80" s="32">
        <f ca="1"/>
        <v>-3.9679771158801183</v>
      </c>
      <c r="X80" s="32"/>
      <c r="Y80" s="28">
        <f t="shared" ca="1" si="35"/>
        <v>-453.8339447321589</v>
      </c>
      <c r="Z80" s="33"/>
      <c r="AA80" s="36"/>
      <c r="AB80" s="33"/>
      <c r="AC80" s="21"/>
      <c r="AD80" s="6"/>
      <c r="AE80" s="6"/>
      <c r="AH80" s="6"/>
      <c r="AI80" s="6"/>
      <c r="AJ80" s="17"/>
      <c r="AV80" s="21"/>
    </row>
    <row r="81" spans="1:48" outlineLevel="1" x14ac:dyDescent="0.2">
      <c r="A81" s="13" t="s">
        <v>416</v>
      </c>
      <c r="B81" s="13" t="str">
        <f>VLOOKUP(A81,Notes!$A$12:$B$206,2,0)</f>
        <v xml:space="preserve">Vegetables </v>
      </c>
      <c r="C81" s="24">
        <f>SUM('SAM and Preps'!FS81:GG81)</f>
        <v>10742.847287342298</v>
      </c>
      <c r="D81" s="24">
        <f>'SAM and Preps'!GH81</f>
        <v>0</v>
      </c>
      <c r="E81" s="24">
        <f>'SAM and Preps'!GM81</f>
        <v>0</v>
      </c>
      <c r="F81" s="24">
        <f>'SAM and Preps'!GO81</f>
        <v>1564.3106483925512</v>
      </c>
      <c r="G81" s="24">
        <v>12464.883038021755</v>
      </c>
      <c r="H81" s="25">
        <f>SUM('SAM and Preps'!BX$175:BX$179)</f>
        <v>0</v>
      </c>
      <c r="I81" s="24">
        <f>IFERROR(VLOOKUP($A81,Employment!$A$5:$F$66,3,0),0)</f>
        <v>0</v>
      </c>
      <c r="J81" s="24">
        <f>IFERROR(VLOOKUP($A81,Employment!$A$5:$F$66,4,0),0)</f>
        <v>0</v>
      </c>
      <c r="K81" s="24">
        <f>IFERROR(VLOOKUP($A81,Employment!$A$5:$F$66,5,0),0)</f>
        <v>0</v>
      </c>
      <c r="L81" s="24">
        <f>IFERROR(VLOOKUP($A81,Employment!$A$5:$F$66,6,0),0)</f>
        <v>0</v>
      </c>
      <c r="M81" s="24">
        <f t="shared" si="36"/>
        <v>0</v>
      </c>
      <c r="N81" s="25">
        <v>13427.712410300308</v>
      </c>
      <c r="O81" s="26">
        <v>0</v>
      </c>
      <c r="P81" s="27">
        <f ca="1"/>
        <v>-507.9294239133194</v>
      </c>
      <c r="Q81" s="28">
        <f ca="1"/>
        <v>-542.75252666041581</v>
      </c>
      <c r="R81" s="28">
        <v>0</v>
      </c>
      <c r="S81" s="28"/>
      <c r="T81" s="35" t="e">
        <f ca="1"/>
        <v>#DIV/0!</v>
      </c>
      <c r="U81" s="30">
        <f ca="1"/>
        <v>-4.0420327012967157</v>
      </c>
      <c r="V81" s="31">
        <v>0</v>
      </c>
      <c r="W81" s="32">
        <f ca="1"/>
        <v>-4.0420327012967157</v>
      </c>
      <c r="X81" s="32"/>
      <c r="Y81" s="28">
        <f t="shared" ca="1" si="35"/>
        <v>-34.823102747096414</v>
      </c>
      <c r="Z81" s="33"/>
      <c r="AA81" s="36"/>
      <c r="AB81" s="33"/>
      <c r="AC81" s="21"/>
      <c r="AD81" s="6"/>
      <c r="AE81" s="6"/>
      <c r="AH81" s="6"/>
      <c r="AI81" s="6"/>
      <c r="AJ81" s="17"/>
      <c r="AV81" s="21"/>
    </row>
    <row r="82" spans="1:48" outlineLevel="1" x14ac:dyDescent="0.2">
      <c r="A82" s="13" t="s">
        <v>417</v>
      </c>
      <c r="B82" s="13" t="str">
        <f>VLOOKUP(A82,Notes!$A$12:$B$206,2,0)</f>
        <v>Fruit and nuts</v>
      </c>
      <c r="C82" s="24">
        <f>SUM('SAM and Preps'!FS82:GG82)</f>
        <v>11519.451488154866</v>
      </c>
      <c r="D82" s="24">
        <f>'SAM and Preps'!GH82</f>
        <v>0</v>
      </c>
      <c r="E82" s="24">
        <f>'SAM and Preps'!GM82</f>
        <v>0</v>
      </c>
      <c r="F82" s="24">
        <f>'SAM and Preps'!GO82</f>
        <v>6696.8579245706733</v>
      </c>
      <c r="G82" s="24">
        <v>19291.549535836195</v>
      </c>
      <c r="H82" s="25">
        <f>SUM('SAM and Preps'!BY$175:BY$179)</f>
        <v>0</v>
      </c>
      <c r="I82" s="24">
        <f>IFERROR(VLOOKUP($A82,Employment!$A$5:$F$66,3,0),0)</f>
        <v>0</v>
      </c>
      <c r="J82" s="24">
        <f>IFERROR(VLOOKUP($A82,Employment!$A$5:$F$66,4,0),0)</f>
        <v>0</v>
      </c>
      <c r="K82" s="24">
        <f>IFERROR(VLOOKUP($A82,Employment!$A$5:$F$66,5,0),0)</f>
        <v>0</v>
      </c>
      <c r="L82" s="24">
        <f>IFERROR(VLOOKUP($A82,Employment!$A$5:$F$66,6,0),0)</f>
        <v>0</v>
      </c>
      <c r="M82" s="24">
        <f t="shared" si="36"/>
        <v>0</v>
      </c>
      <c r="N82" s="25">
        <v>33075.556699126617</v>
      </c>
      <c r="O82" s="26">
        <v>0</v>
      </c>
      <c r="P82" s="27">
        <f ca="1"/>
        <v>-795.62095575472813</v>
      </c>
      <c r="Q82" s="28">
        <f ca="1"/>
        <v>-1457.8843876282347</v>
      </c>
      <c r="R82" s="28">
        <v>0</v>
      </c>
      <c r="S82" s="28"/>
      <c r="T82" s="35" t="e">
        <f ca="1"/>
        <v>#DIV/0!</v>
      </c>
      <c r="U82" s="30">
        <f ca="1"/>
        <v>-4.4077395307052569</v>
      </c>
      <c r="V82" s="31">
        <v>0</v>
      </c>
      <c r="W82" s="32">
        <f ca="1"/>
        <v>-4.4077395307052569</v>
      </c>
      <c r="X82" s="32"/>
      <c r="Y82" s="28">
        <f t="shared" ca="1" si="35"/>
        <v>-662.26343187350653</v>
      </c>
      <c r="Z82" s="33"/>
      <c r="AA82" s="36"/>
      <c r="AB82" s="33"/>
      <c r="AC82" s="21"/>
      <c r="AD82" s="6"/>
      <c r="AE82" s="6"/>
      <c r="AH82" s="6"/>
      <c r="AI82" s="6"/>
      <c r="AJ82" s="17"/>
      <c r="AV82" s="21"/>
    </row>
    <row r="83" spans="1:48" outlineLevel="1" x14ac:dyDescent="0.2">
      <c r="A83" s="13" t="s">
        <v>418</v>
      </c>
      <c r="B83" s="13" t="str">
        <f>VLOOKUP(A83,Notes!$A$12:$B$206,2,0)</f>
        <v>Oils and fats</v>
      </c>
      <c r="C83" s="24">
        <f>SUM('SAM and Preps'!FS83:GG83)</f>
        <v>17619.083240406177</v>
      </c>
      <c r="D83" s="24">
        <f>'SAM and Preps'!GH83</f>
        <v>0</v>
      </c>
      <c r="E83" s="24">
        <f>'SAM and Preps'!GM83</f>
        <v>0</v>
      </c>
      <c r="F83" s="24">
        <f>'SAM and Preps'!GO83</f>
        <v>4393.0195030996656</v>
      </c>
      <c r="G83" s="24">
        <v>21890.762062820268</v>
      </c>
      <c r="H83" s="25">
        <f>SUM('SAM and Preps'!BZ$175:BZ$179)</f>
        <v>0</v>
      </c>
      <c r="I83" s="24">
        <f>IFERROR(VLOOKUP($A83,Employment!$A$5:$F$66,3,0),0)</f>
        <v>0</v>
      </c>
      <c r="J83" s="24">
        <f>IFERROR(VLOOKUP($A83,Employment!$A$5:$F$66,4,0),0)</f>
        <v>0</v>
      </c>
      <c r="K83" s="24">
        <f>IFERROR(VLOOKUP($A83,Employment!$A$5:$F$66,5,0),0)</f>
        <v>0</v>
      </c>
      <c r="L83" s="24">
        <f>IFERROR(VLOOKUP($A83,Employment!$A$5:$F$66,6,0),0)</f>
        <v>0</v>
      </c>
      <c r="M83" s="24">
        <f t="shared" si="36"/>
        <v>0</v>
      </c>
      <c r="N83" s="25">
        <v>32010.60607464136</v>
      </c>
      <c r="O83" s="26">
        <v>0</v>
      </c>
      <c r="P83" s="27">
        <f ca="1"/>
        <v>-924.41430477123026</v>
      </c>
      <c r="Q83" s="28">
        <f ca="1"/>
        <v>-1301.4518871931268</v>
      </c>
      <c r="R83" s="28">
        <v>0</v>
      </c>
      <c r="S83" s="28"/>
      <c r="T83" s="35" t="e">
        <f ca="1"/>
        <v>#DIV/0!</v>
      </c>
      <c r="U83" s="30">
        <f ca="1"/>
        <v>-4.0656896159930271</v>
      </c>
      <c r="V83" s="31">
        <v>0</v>
      </c>
      <c r="W83" s="32">
        <f ca="1"/>
        <v>-4.0656896159930271</v>
      </c>
      <c r="X83" s="32"/>
      <c r="Y83" s="28">
        <f t="shared" ca="1" si="35"/>
        <v>-377.03758242189656</v>
      </c>
      <c r="Z83" s="33"/>
      <c r="AA83" s="36"/>
      <c r="AB83" s="33"/>
      <c r="AC83" s="21"/>
      <c r="AD83" s="6"/>
      <c r="AE83" s="6"/>
      <c r="AH83" s="6"/>
      <c r="AI83" s="6"/>
      <c r="AJ83" s="17"/>
      <c r="AV83" s="21"/>
    </row>
    <row r="84" spans="1:48" outlineLevel="1" x14ac:dyDescent="0.2">
      <c r="A84" s="13" t="s">
        <v>419</v>
      </c>
      <c r="B84" s="13" t="str">
        <f>VLOOKUP(A84,Notes!$A$12:$B$206,2,0)</f>
        <v>Dairy products</v>
      </c>
      <c r="C84" s="24">
        <f>SUM('SAM and Preps'!FS84:GG84)</f>
        <v>35507.026082036471</v>
      </c>
      <c r="D84" s="24">
        <f>'SAM and Preps'!GH84</f>
        <v>0</v>
      </c>
      <c r="E84" s="24">
        <f>'SAM and Preps'!GM84</f>
        <v>0</v>
      </c>
      <c r="F84" s="24">
        <f>'SAM and Preps'!GO84</f>
        <v>4564.1548438086484</v>
      </c>
      <c r="G84" s="24">
        <v>44922.909888082009</v>
      </c>
      <c r="H84" s="25">
        <f>SUM('SAM and Preps'!CA$175:CA$179)</f>
        <v>0</v>
      </c>
      <c r="I84" s="24">
        <f>IFERROR(VLOOKUP($A84,Employment!$A$5:$F$66,3,0),0)</f>
        <v>0</v>
      </c>
      <c r="J84" s="24">
        <f>IFERROR(VLOOKUP($A84,Employment!$A$5:$F$66,4,0),0)</f>
        <v>0</v>
      </c>
      <c r="K84" s="24">
        <f>IFERROR(VLOOKUP($A84,Employment!$A$5:$F$66,5,0),0)</f>
        <v>0</v>
      </c>
      <c r="L84" s="24">
        <f>IFERROR(VLOOKUP($A84,Employment!$A$5:$F$66,6,0),0)</f>
        <v>0</v>
      </c>
      <c r="M84" s="24">
        <f t="shared" si="36"/>
        <v>0</v>
      </c>
      <c r="N84" s="25">
        <v>54893.985893672892</v>
      </c>
      <c r="O84" s="26">
        <v>0</v>
      </c>
      <c r="P84" s="27">
        <f ca="1"/>
        <v>-1648.4887854718909</v>
      </c>
      <c r="Q84" s="28">
        <f ca="1"/>
        <v>-2074.1182290799939</v>
      </c>
      <c r="R84" s="28">
        <v>0</v>
      </c>
      <c r="S84" s="28"/>
      <c r="T84" s="35" t="e">
        <f ca="1"/>
        <v>#DIV/0!</v>
      </c>
      <c r="U84" s="30">
        <f ca="1"/>
        <v>-3.7784070427996697</v>
      </c>
      <c r="V84" s="31">
        <v>0</v>
      </c>
      <c r="W84" s="32">
        <f ca="1"/>
        <v>-3.7784070427996697</v>
      </c>
      <c r="X84" s="32"/>
      <c r="Y84" s="28">
        <f t="shared" ca="1" si="35"/>
        <v>-425.62944360810297</v>
      </c>
      <c r="Z84" s="33"/>
      <c r="AA84" s="36"/>
      <c r="AB84" s="33"/>
      <c r="AC84" s="21"/>
      <c r="AD84" s="6"/>
      <c r="AE84" s="6"/>
      <c r="AH84" s="6"/>
      <c r="AI84" s="6"/>
      <c r="AJ84" s="17"/>
      <c r="AV84" s="21"/>
    </row>
    <row r="85" spans="1:48" outlineLevel="1" x14ac:dyDescent="0.2">
      <c r="A85" s="13" t="s">
        <v>420</v>
      </c>
      <c r="B85" s="13" t="str">
        <f>VLOOKUP(A85,Notes!$A$12:$B$206,2,0)</f>
        <v>Grain mill products</v>
      </c>
      <c r="C85" s="24">
        <f>SUM('SAM and Preps'!FS85:GG85)</f>
        <v>35892.385024030867</v>
      </c>
      <c r="D85" s="24">
        <f>'SAM and Preps'!GH85</f>
        <v>0</v>
      </c>
      <c r="E85" s="24">
        <f>'SAM and Preps'!GM85</f>
        <v>0</v>
      </c>
      <c r="F85" s="24">
        <f>'SAM and Preps'!GO85</f>
        <v>3116.117834741789</v>
      </c>
      <c r="G85" s="24">
        <v>40825.572806697695</v>
      </c>
      <c r="H85" s="25">
        <f>SUM('SAM and Preps'!CB$175:CB$179)</f>
        <v>0</v>
      </c>
      <c r="I85" s="24">
        <f>IFERROR(VLOOKUP($A85,Employment!$A$5:$F$66,3,0),0)</f>
        <v>0</v>
      </c>
      <c r="J85" s="24">
        <f>IFERROR(VLOOKUP($A85,Employment!$A$5:$F$66,4,0),0)</f>
        <v>0</v>
      </c>
      <c r="K85" s="24">
        <f>IFERROR(VLOOKUP($A85,Employment!$A$5:$F$66,5,0),0)</f>
        <v>0</v>
      </c>
      <c r="L85" s="24">
        <f>IFERROR(VLOOKUP($A85,Employment!$A$5:$F$66,6,0),0)</f>
        <v>0</v>
      </c>
      <c r="M85" s="24">
        <f t="shared" si="36"/>
        <v>0</v>
      </c>
      <c r="N85" s="25">
        <v>49230.62500502661</v>
      </c>
      <c r="O85" s="26">
        <v>0</v>
      </c>
      <c r="P85" s="27">
        <f ca="1"/>
        <v>-1591.5012926983241</v>
      </c>
      <c r="Q85" s="28">
        <f ca="1"/>
        <v>-1943.2885714052213</v>
      </c>
      <c r="R85" s="28">
        <v>0</v>
      </c>
      <c r="S85" s="28"/>
      <c r="T85" s="35" t="e">
        <f ca="1"/>
        <v>#DIV/0!</v>
      </c>
      <c r="U85" s="30">
        <f ca="1"/>
        <v>-3.9473164746675575</v>
      </c>
      <c r="V85" s="31">
        <v>0</v>
      </c>
      <c r="W85" s="32">
        <f ca="1"/>
        <v>-3.9473164746675575</v>
      </c>
      <c r="X85" s="32"/>
      <c r="Y85" s="28">
        <f t="shared" ca="1" si="35"/>
        <v>-351.78727870689727</v>
      </c>
      <c r="Z85" s="33"/>
      <c r="AA85" s="36"/>
      <c r="AB85" s="33"/>
      <c r="AC85" s="21"/>
      <c r="AD85" s="6"/>
      <c r="AE85" s="6"/>
      <c r="AH85" s="6"/>
      <c r="AI85" s="6"/>
      <c r="AJ85" s="17"/>
      <c r="AV85" s="21"/>
    </row>
    <row r="86" spans="1:48" outlineLevel="1" x14ac:dyDescent="0.2">
      <c r="A86" s="13" t="s">
        <v>421</v>
      </c>
      <c r="B86" s="13" t="str">
        <f>VLOOKUP(A86,Notes!$A$12:$B$206,2,0)</f>
        <v>Starches products</v>
      </c>
      <c r="C86" s="24">
        <f>SUM('SAM and Preps'!FS86:GG86)</f>
        <v>16600.020109048877</v>
      </c>
      <c r="D86" s="24">
        <f>'SAM and Preps'!GH86</f>
        <v>0</v>
      </c>
      <c r="E86" s="24">
        <f>'SAM and Preps'!GM86</f>
        <v>0</v>
      </c>
      <c r="F86" s="24">
        <f>'SAM and Preps'!GO86</f>
        <v>2048.9693964265862</v>
      </c>
      <c r="G86" s="24">
        <v>18854.274183616366</v>
      </c>
      <c r="H86" s="25">
        <f>SUM('SAM and Preps'!CC$175:CC$179)</f>
        <v>0</v>
      </c>
      <c r="I86" s="24">
        <f>IFERROR(VLOOKUP($A86,Employment!$A$5:$F$66,3,0),0)</f>
        <v>0</v>
      </c>
      <c r="J86" s="24">
        <f>IFERROR(VLOOKUP($A86,Employment!$A$5:$F$66,4,0),0)</f>
        <v>0</v>
      </c>
      <c r="K86" s="24">
        <f>IFERROR(VLOOKUP($A86,Employment!$A$5:$F$66,5,0),0)</f>
        <v>0</v>
      </c>
      <c r="L86" s="24">
        <f>IFERROR(VLOOKUP($A86,Employment!$A$5:$F$66,6,0),0)</f>
        <v>0</v>
      </c>
      <c r="M86" s="24">
        <f t="shared" si="36"/>
        <v>0</v>
      </c>
      <c r="N86" s="25">
        <v>19698.432633790249</v>
      </c>
      <c r="O86" s="26">
        <v>0</v>
      </c>
      <c r="P86" s="27">
        <f ca="1"/>
        <v>-766.44927418328427</v>
      </c>
      <c r="Q86" s="28">
        <f ca="1"/>
        <v>-799.02587246723272</v>
      </c>
      <c r="R86" s="28">
        <v>0</v>
      </c>
      <c r="S86" s="28"/>
      <c r="T86" s="35" t="e">
        <f ca="1"/>
        <v>#DIV/0!</v>
      </c>
      <c r="U86" s="30">
        <f ca="1"/>
        <v>-4.0562916213780467</v>
      </c>
      <c r="V86" s="31">
        <v>0</v>
      </c>
      <c r="W86" s="32">
        <f ca="1"/>
        <v>-4.0562916213780467</v>
      </c>
      <c r="X86" s="32"/>
      <c r="Y86" s="28">
        <f t="shared" ca="1" si="35"/>
        <v>-32.576598283948442</v>
      </c>
      <c r="Z86" s="33"/>
      <c r="AA86" s="36"/>
      <c r="AB86" s="33"/>
      <c r="AC86" s="21"/>
      <c r="AD86" s="6"/>
      <c r="AE86" s="6"/>
      <c r="AH86" s="6"/>
      <c r="AI86" s="6"/>
      <c r="AJ86" s="17"/>
      <c r="AV86" s="21"/>
    </row>
    <row r="87" spans="1:48" outlineLevel="1" x14ac:dyDescent="0.2">
      <c r="A87" s="13" t="s">
        <v>422</v>
      </c>
      <c r="B87" s="13" t="str">
        <f>VLOOKUP(A87,Notes!$A$12:$B$206,2,0)</f>
        <v xml:space="preserve">Animal feeding </v>
      </c>
      <c r="C87" s="24">
        <f>SUM('SAM and Preps'!FS87:GG87)</f>
        <v>12549.138003779037</v>
      </c>
      <c r="D87" s="24">
        <f>'SAM and Preps'!GH87</f>
        <v>0</v>
      </c>
      <c r="E87" s="24">
        <f>'SAM and Preps'!GM87</f>
        <v>0</v>
      </c>
      <c r="F87" s="24">
        <f>'SAM and Preps'!GO87</f>
        <v>1855.2129322737019</v>
      </c>
      <c r="G87" s="24">
        <v>15639.367496692685</v>
      </c>
      <c r="H87" s="25">
        <f>SUM('SAM and Preps'!CD$175:CD$179)</f>
        <v>0</v>
      </c>
      <c r="I87" s="24">
        <f>IFERROR(VLOOKUP($A87,Employment!$A$5:$F$66,3,0),0)</f>
        <v>0</v>
      </c>
      <c r="J87" s="24">
        <f>IFERROR(VLOOKUP($A87,Employment!$A$5:$F$66,4,0),0)</f>
        <v>0</v>
      </c>
      <c r="K87" s="24">
        <f>IFERROR(VLOOKUP($A87,Employment!$A$5:$F$66,5,0),0)</f>
        <v>0</v>
      </c>
      <c r="L87" s="24">
        <f>IFERROR(VLOOKUP($A87,Employment!$A$5:$F$66,6,0),0)</f>
        <v>0</v>
      </c>
      <c r="M87" s="24">
        <f t="shared" si="36"/>
        <v>0</v>
      </c>
      <c r="N87" s="25">
        <v>26962.848204345333</v>
      </c>
      <c r="O87" s="26">
        <v>0</v>
      </c>
      <c r="P87" s="27">
        <f ca="1"/>
        <v>-594.72616676484643</v>
      </c>
      <c r="Q87" s="28">
        <f ca="1"/>
        <v>-941.70092681151107</v>
      </c>
      <c r="R87" s="28">
        <v>0</v>
      </c>
      <c r="S87" s="28"/>
      <c r="T87" s="35" t="e">
        <f ca="1"/>
        <v>#DIV/0!</v>
      </c>
      <c r="U87" s="30">
        <f ca="1"/>
        <v>-3.4925869836694274</v>
      </c>
      <c r="V87" s="31">
        <v>0</v>
      </c>
      <c r="W87" s="32">
        <f ca="1"/>
        <v>-3.4925869836694274</v>
      </c>
      <c r="X87" s="32"/>
      <c r="Y87" s="28">
        <f t="shared" ca="1" si="35"/>
        <v>-346.97476004666464</v>
      </c>
      <c r="Z87" s="33"/>
      <c r="AA87" s="36"/>
      <c r="AB87" s="33"/>
      <c r="AC87" s="21"/>
      <c r="AD87" s="6"/>
      <c r="AE87" s="6"/>
      <c r="AH87" s="6"/>
      <c r="AI87" s="6"/>
      <c r="AJ87" s="17"/>
      <c r="AV87" s="21"/>
    </row>
    <row r="88" spans="1:48" outlineLevel="1" x14ac:dyDescent="0.2">
      <c r="A88" s="13" t="s">
        <v>423</v>
      </c>
      <c r="B88" s="13" t="str">
        <f>VLOOKUP(A88,Notes!$A$12:$B$206,2,0)</f>
        <v>Bakery products</v>
      </c>
      <c r="C88" s="24">
        <f>SUM('SAM and Preps'!FS88:GG88)</f>
        <v>74691.435258881189</v>
      </c>
      <c r="D88" s="24">
        <f>'SAM and Preps'!GH88</f>
        <v>0</v>
      </c>
      <c r="E88" s="24">
        <f>'SAM and Preps'!GM88</f>
        <v>0</v>
      </c>
      <c r="F88" s="24">
        <f>'SAM and Preps'!GO88</f>
        <v>3947.1197783614039</v>
      </c>
      <c r="G88" s="24">
        <v>78606.874559665652</v>
      </c>
      <c r="H88" s="25">
        <f>SUM('SAM and Preps'!CE$175:CE$179)</f>
        <v>0</v>
      </c>
      <c r="I88" s="24">
        <f>IFERROR(VLOOKUP($A88,Employment!$A$5:$F$66,3,0),0)</f>
        <v>0</v>
      </c>
      <c r="J88" s="24">
        <f>IFERROR(VLOOKUP($A88,Employment!$A$5:$F$66,4,0),0)</f>
        <v>0</v>
      </c>
      <c r="K88" s="24">
        <f>IFERROR(VLOOKUP($A88,Employment!$A$5:$F$66,5,0),0)</f>
        <v>0</v>
      </c>
      <c r="L88" s="24">
        <f>IFERROR(VLOOKUP($A88,Employment!$A$5:$F$66,6,0),0)</f>
        <v>0</v>
      </c>
      <c r="M88" s="24">
        <f t="shared" si="36"/>
        <v>0</v>
      </c>
      <c r="N88" s="25">
        <v>94295.121654842413</v>
      </c>
      <c r="O88" s="26">
        <v>0</v>
      </c>
      <c r="P88" s="27">
        <f ca="1"/>
        <v>-3185.0133992733172</v>
      </c>
      <c r="Q88" s="28">
        <f ca="1"/>
        <v>-3743.1229130892252</v>
      </c>
      <c r="R88" s="28">
        <v>0</v>
      </c>
      <c r="S88" s="28"/>
      <c r="T88" s="35" t="e">
        <f ca="1"/>
        <v>#DIV/0!</v>
      </c>
      <c r="U88" s="30">
        <f ca="1"/>
        <v>-3.969582781589212</v>
      </c>
      <c r="V88" s="31">
        <v>0</v>
      </c>
      <c r="W88" s="32">
        <f ca="1"/>
        <v>-3.969582781589212</v>
      </c>
      <c r="X88" s="32"/>
      <c r="Y88" s="28">
        <f t="shared" ca="1" si="35"/>
        <v>-558.10951381590803</v>
      </c>
      <c r="Z88" s="33"/>
      <c r="AA88" s="36"/>
      <c r="AB88" s="33"/>
      <c r="AC88" s="21"/>
      <c r="AD88" s="6"/>
      <c r="AE88" s="6"/>
      <c r="AH88" s="6"/>
      <c r="AI88" s="6"/>
      <c r="AJ88" s="17"/>
      <c r="AV88" s="21"/>
    </row>
    <row r="89" spans="1:48" outlineLevel="1" x14ac:dyDescent="0.2">
      <c r="A89" s="13" t="s">
        <v>424</v>
      </c>
      <c r="B89" s="13" t="str">
        <f>VLOOKUP(A89,Notes!$A$12:$B$206,2,0)</f>
        <v>Sugar</v>
      </c>
      <c r="C89" s="24">
        <f>SUM('SAM and Preps'!FS89:GG89)</f>
        <v>17659.269896387261</v>
      </c>
      <c r="D89" s="24">
        <f>'SAM and Preps'!GH89</f>
        <v>0</v>
      </c>
      <c r="E89" s="24">
        <f>'SAM and Preps'!GM89</f>
        <v>0</v>
      </c>
      <c r="F89" s="24">
        <f>'SAM and Preps'!GO89</f>
        <v>3110.655723477093</v>
      </c>
      <c r="G89" s="24">
        <v>20780.047966079142</v>
      </c>
      <c r="H89" s="25">
        <f>SUM('SAM and Preps'!CF$175:CF$179)</f>
        <v>0</v>
      </c>
      <c r="I89" s="24">
        <f>IFERROR(VLOOKUP($A89,Employment!$A$5:$F$66,3,0),0)</f>
        <v>0</v>
      </c>
      <c r="J89" s="24">
        <f>IFERROR(VLOOKUP($A89,Employment!$A$5:$F$66,4,0),0)</f>
        <v>0</v>
      </c>
      <c r="K89" s="24">
        <f>IFERROR(VLOOKUP($A89,Employment!$A$5:$F$66,5,0),0)</f>
        <v>0</v>
      </c>
      <c r="L89" s="24">
        <f>IFERROR(VLOOKUP($A89,Employment!$A$5:$F$66,6,0),0)</f>
        <v>0</v>
      </c>
      <c r="M89" s="24">
        <f t="shared" si="36"/>
        <v>0</v>
      </c>
      <c r="N89" s="25">
        <v>28901.372623584688</v>
      </c>
      <c r="O89" s="26">
        <v>0</v>
      </c>
      <c r="P89" s="27">
        <f ca="1"/>
        <v>-861.90358202934499</v>
      </c>
      <c r="Q89" s="28">
        <f ca="1"/>
        <v>-1236.8851890937904</v>
      </c>
      <c r="R89" s="28">
        <v>0</v>
      </c>
      <c r="S89" s="28"/>
      <c r="T89" s="35" t="e">
        <f ca="1"/>
        <v>#DIV/0!</v>
      </c>
      <c r="U89" s="30">
        <f ca="1"/>
        <v>-4.2796762811342806</v>
      </c>
      <c r="V89" s="31">
        <v>0</v>
      </c>
      <c r="W89" s="32">
        <f ca="1"/>
        <v>-4.2796762811342806</v>
      </c>
      <c r="X89" s="32"/>
      <c r="Y89" s="28">
        <f t="shared" ca="1" si="35"/>
        <v>-374.98160706444537</v>
      </c>
      <c r="Z89" s="33"/>
      <c r="AA89" s="36"/>
      <c r="AB89" s="33"/>
      <c r="AC89" s="21"/>
      <c r="AD89" s="6"/>
      <c r="AE89" s="6"/>
      <c r="AH89" s="6"/>
      <c r="AI89" s="6"/>
      <c r="AJ89" s="17"/>
      <c r="AV89" s="21"/>
    </row>
    <row r="90" spans="1:48" outlineLevel="1" x14ac:dyDescent="0.2">
      <c r="A90" s="13" t="s">
        <v>425</v>
      </c>
      <c r="B90" s="13" t="str">
        <f>VLOOKUP(A90,Notes!$A$12:$B$206,2,0)</f>
        <v>Confectionary products</v>
      </c>
      <c r="C90" s="24">
        <f>SUM('SAM and Preps'!FS90:GG90)</f>
        <v>9340.5747093458067</v>
      </c>
      <c r="D90" s="24">
        <f>'SAM and Preps'!GH90</f>
        <v>0</v>
      </c>
      <c r="E90" s="24">
        <f>'SAM and Preps'!GM90</f>
        <v>0</v>
      </c>
      <c r="F90" s="24">
        <f>'SAM and Preps'!GO90</f>
        <v>1280.6623995685984</v>
      </c>
      <c r="G90" s="24">
        <v>10553.738673966984</v>
      </c>
      <c r="H90" s="25">
        <f>SUM('SAM and Preps'!CG$175:CG$179)</f>
        <v>0</v>
      </c>
      <c r="I90" s="24">
        <f>IFERROR(VLOOKUP($A90,Employment!$A$5:$F$66,3,0),0)</f>
        <v>0</v>
      </c>
      <c r="J90" s="24">
        <f>IFERROR(VLOOKUP($A90,Employment!$A$5:$F$66,4,0),0)</f>
        <v>0</v>
      </c>
      <c r="K90" s="24">
        <f>IFERROR(VLOOKUP($A90,Employment!$A$5:$F$66,5,0),0)</f>
        <v>0</v>
      </c>
      <c r="L90" s="24">
        <f>IFERROR(VLOOKUP($A90,Employment!$A$5:$F$66,6,0),0)</f>
        <v>0</v>
      </c>
      <c r="M90" s="24">
        <f t="shared" si="36"/>
        <v>0</v>
      </c>
      <c r="N90" s="25">
        <v>15114.034984657454</v>
      </c>
      <c r="O90" s="26">
        <v>0</v>
      </c>
      <c r="P90" s="27">
        <f ca="1"/>
        <v>-437.65610835226209</v>
      </c>
      <c r="Q90" s="28">
        <f ca="1"/>
        <v>-647.87281142585277</v>
      </c>
      <c r="R90" s="28">
        <v>0</v>
      </c>
      <c r="S90" s="28"/>
      <c r="T90" s="35" t="e">
        <f ca="1"/>
        <v>#DIV/0!</v>
      </c>
      <c r="U90" s="30">
        <f ca="1"/>
        <v>-4.2865641907241905</v>
      </c>
      <c r="V90" s="31">
        <v>0</v>
      </c>
      <c r="W90" s="32">
        <f ca="1"/>
        <v>-4.2865641907241905</v>
      </c>
      <c r="X90" s="32"/>
      <c r="Y90" s="28">
        <f t="shared" ca="1" si="35"/>
        <v>-210.21670307359068</v>
      </c>
      <c r="Z90" s="33"/>
      <c r="AA90" s="36"/>
      <c r="AB90" s="33"/>
      <c r="AC90" s="21"/>
      <c r="AD90" s="6"/>
      <c r="AE90" s="6"/>
      <c r="AH90" s="6"/>
      <c r="AI90" s="6"/>
      <c r="AJ90" s="17"/>
      <c r="AV90" s="21"/>
    </row>
    <row r="91" spans="1:48" outlineLevel="1" x14ac:dyDescent="0.2">
      <c r="A91" s="13" t="s">
        <v>426</v>
      </c>
      <c r="B91" s="13" t="str">
        <f>VLOOKUP(A91,Notes!$A$12:$B$206,2,0)</f>
        <v>Pasta products</v>
      </c>
      <c r="C91" s="24">
        <f>SUM('SAM and Preps'!FS91:GG91)</f>
        <v>1620.9752802951048</v>
      </c>
      <c r="D91" s="24">
        <f>'SAM and Preps'!GH91</f>
        <v>0</v>
      </c>
      <c r="E91" s="24">
        <f>'SAM and Preps'!GM91</f>
        <v>0</v>
      </c>
      <c r="F91" s="24">
        <f>'SAM and Preps'!GO91</f>
        <v>119.13447677199758</v>
      </c>
      <c r="G91" s="24">
        <v>1736.3353248277431</v>
      </c>
      <c r="H91" s="25">
        <f>SUM('SAM and Preps'!CH$175:CH$179)</f>
        <v>0</v>
      </c>
      <c r="I91" s="24">
        <f>IFERROR(VLOOKUP($A91,Employment!$A$5:$F$66,3,0),0)</f>
        <v>0</v>
      </c>
      <c r="J91" s="24">
        <f>IFERROR(VLOOKUP($A91,Employment!$A$5:$F$66,4,0),0)</f>
        <v>0</v>
      </c>
      <c r="K91" s="24">
        <f>IFERROR(VLOOKUP($A91,Employment!$A$5:$F$66,5,0),0)</f>
        <v>0</v>
      </c>
      <c r="L91" s="24">
        <f>IFERROR(VLOOKUP($A91,Employment!$A$5:$F$66,6,0),0)</f>
        <v>0</v>
      </c>
      <c r="M91" s="24">
        <f t="shared" si="36"/>
        <v>0</v>
      </c>
      <c r="N91" s="25">
        <v>2154.1313570879875</v>
      </c>
      <c r="O91" s="26">
        <v>0</v>
      </c>
      <c r="P91" s="27">
        <f ca="1"/>
        <v>-70.795735050404062</v>
      </c>
      <c r="Q91" s="28">
        <f ca="1"/>
        <v>-88.051527550635996</v>
      </c>
      <c r="R91" s="28">
        <v>0</v>
      </c>
      <c r="S91" s="28"/>
      <c r="T91" s="35" t="e">
        <f ca="1"/>
        <v>#DIV/0!</v>
      </c>
      <c r="U91" s="30">
        <f ca="1"/>
        <v>-4.0875653780773336</v>
      </c>
      <c r="V91" s="31">
        <v>0</v>
      </c>
      <c r="W91" s="32">
        <f ca="1"/>
        <v>-4.0875653780773336</v>
      </c>
      <c r="X91" s="32"/>
      <c r="Y91" s="28">
        <f t="shared" ca="1" si="35"/>
        <v>-17.255792500231934</v>
      </c>
      <c r="Z91" s="33"/>
      <c r="AA91" s="36"/>
      <c r="AB91" s="33"/>
      <c r="AC91" s="21"/>
      <c r="AD91" s="6"/>
      <c r="AE91" s="6"/>
      <c r="AH91" s="6"/>
      <c r="AI91" s="6"/>
      <c r="AJ91" s="17"/>
      <c r="AV91" s="21"/>
    </row>
    <row r="92" spans="1:48" outlineLevel="1" x14ac:dyDescent="0.2">
      <c r="A92" s="13" t="s">
        <v>427</v>
      </c>
      <c r="B92" s="13" t="str">
        <f>VLOOKUP(A92,Notes!$A$12:$B$206,2,0)</f>
        <v>Food n.e.c.</v>
      </c>
      <c r="C92" s="24">
        <f>SUM('SAM and Preps'!FS92:GG92)</f>
        <v>26224.518894851219</v>
      </c>
      <c r="D92" s="24">
        <f>'SAM and Preps'!GH92</f>
        <v>0</v>
      </c>
      <c r="E92" s="24">
        <f>'SAM and Preps'!GM92</f>
        <v>0</v>
      </c>
      <c r="F92" s="24">
        <f>'SAM and Preps'!GO92</f>
        <v>7071.5616888378163</v>
      </c>
      <c r="G92" s="24">
        <v>33220.418743960465</v>
      </c>
      <c r="H92" s="25">
        <f>SUM('SAM and Preps'!CI$175:CI$179)</f>
        <v>0</v>
      </c>
      <c r="I92" s="24">
        <f>IFERROR(VLOOKUP($A92,Employment!$A$5:$F$66,3,0),0)</f>
        <v>0</v>
      </c>
      <c r="J92" s="24">
        <f>IFERROR(VLOOKUP($A92,Employment!$A$5:$F$66,4,0),0)</f>
        <v>0</v>
      </c>
      <c r="K92" s="24">
        <f>IFERROR(VLOOKUP($A92,Employment!$A$5:$F$66,5,0),0)</f>
        <v>0</v>
      </c>
      <c r="L92" s="24">
        <f>IFERROR(VLOOKUP($A92,Employment!$A$5:$F$66,6,0),0)</f>
        <v>0</v>
      </c>
      <c r="M92" s="24">
        <f t="shared" si="36"/>
        <v>0</v>
      </c>
      <c r="N92" s="25">
        <v>48165.285187745067</v>
      </c>
      <c r="O92" s="26">
        <v>0</v>
      </c>
      <c r="P92" s="27">
        <f ca="1"/>
        <v>-1402.5588402359392</v>
      </c>
      <c r="Q92" s="28">
        <f ca="1"/>
        <v>-2054.8375704428563</v>
      </c>
      <c r="R92" s="28">
        <v>0</v>
      </c>
      <c r="S92" s="28"/>
      <c r="T92" s="35" t="e">
        <f ca="1"/>
        <v>#DIV/0!</v>
      </c>
      <c r="U92" s="30">
        <f ca="1"/>
        <v>-4.2662211226057041</v>
      </c>
      <c r="V92" s="31">
        <v>0</v>
      </c>
      <c r="W92" s="32">
        <f ca="1"/>
        <v>-4.2662211226057041</v>
      </c>
      <c r="X92" s="32"/>
      <c r="Y92" s="28">
        <f t="shared" ca="1" si="35"/>
        <v>-652.27873020691709</v>
      </c>
      <c r="Z92" s="33"/>
      <c r="AA92" s="36"/>
      <c r="AB92" s="33"/>
      <c r="AC92" s="21"/>
      <c r="AD92" s="6"/>
      <c r="AE92" s="6"/>
      <c r="AH92" s="6"/>
      <c r="AI92" s="6"/>
      <c r="AJ92" s="17"/>
      <c r="AV92" s="21"/>
    </row>
    <row r="93" spans="1:48" outlineLevel="1" x14ac:dyDescent="0.2">
      <c r="A93" s="13" t="s">
        <v>428</v>
      </c>
      <c r="B93" s="13" t="str">
        <f>VLOOKUP(A93,Notes!$A$12:$B$206,2,0)</f>
        <v>Alcohol, beverages</v>
      </c>
      <c r="C93" s="24">
        <f>SUM('SAM and Preps'!FS93:GG93)</f>
        <v>81045.650565879114</v>
      </c>
      <c r="D93" s="24">
        <f>'SAM and Preps'!GH93</f>
        <v>0</v>
      </c>
      <c r="E93" s="24">
        <f>'SAM and Preps'!GM93</f>
        <v>0</v>
      </c>
      <c r="F93" s="24">
        <f>'SAM and Preps'!GO93</f>
        <v>18261.735926522579</v>
      </c>
      <c r="G93" s="24">
        <v>99233.721799313513</v>
      </c>
      <c r="H93" s="25">
        <f>SUM('SAM and Preps'!CJ$175:CJ$179)</f>
        <v>0</v>
      </c>
      <c r="I93" s="24">
        <f>IFERROR(VLOOKUP($A93,Employment!$A$5:$F$66,3,0),0)</f>
        <v>0</v>
      </c>
      <c r="J93" s="24">
        <f>IFERROR(VLOOKUP($A93,Employment!$A$5:$F$66,4,0),0)</f>
        <v>0</v>
      </c>
      <c r="K93" s="24">
        <f>IFERROR(VLOOKUP($A93,Employment!$A$5:$F$66,5,0),0)</f>
        <v>0</v>
      </c>
      <c r="L93" s="24">
        <f>IFERROR(VLOOKUP($A93,Employment!$A$5:$F$66,6,0),0)</f>
        <v>0</v>
      </c>
      <c r="M93" s="24">
        <f t="shared" si="36"/>
        <v>0</v>
      </c>
      <c r="N93" s="25">
        <v>118973.04244221972</v>
      </c>
      <c r="O93" s="26">
        <v>0</v>
      </c>
      <c r="P93" s="27">
        <f ca="1"/>
        <v>-7448.0539869301256</v>
      </c>
      <c r="Q93" s="28">
        <f ca="1"/>
        <v>-8756.0238183747442</v>
      </c>
      <c r="R93" s="28">
        <v>0</v>
      </c>
      <c r="S93" s="28"/>
      <c r="T93" s="35" t="e">
        <f ca="1"/>
        <v>#DIV/0!</v>
      </c>
      <c r="U93" s="30">
        <f ca="1"/>
        <v>-7.3596704250268985</v>
      </c>
      <c r="V93" s="31">
        <v>0</v>
      </c>
      <c r="W93" s="32">
        <f ca="1"/>
        <v>-7.3596704250268985</v>
      </c>
      <c r="X93" s="32"/>
      <c r="Y93" s="28">
        <f t="shared" ca="1" si="35"/>
        <v>-1307.9698314446186</v>
      </c>
      <c r="Z93" s="33"/>
      <c r="AA93" s="36"/>
      <c r="AB93" s="33"/>
      <c r="AC93" s="21"/>
      <c r="AD93" s="6"/>
      <c r="AE93" s="6"/>
      <c r="AH93" s="6"/>
      <c r="AI93" s="6"/>
      <c r="AJ93" s="17"/>
      <c r="AV93" s="21"/>
    </row>
    <row r="94" spans="1:48" outlineLevel="1" x14ac:dyDescent="0.2">
      <c r="A94" s="13" t="s">
        <v>429</v>
      </c>
      <c r="B94" s="13" t="str">
        <f>VLOOKUP(A94,Notes!$A$12:$B$206,2,0)</f>
        <v>Soft drinks</v>
      </c>
      <c r="C94" s="24">
        <f>SUM('SAM and Preps'!FS94:GG94)</f>
        <v>22637.57473153247</v>
      </c>
      <c r="D94" s="24">
        <f>'SAM and Preps'!GH94</f>
        <v>0</v>
      </c>
      <c r="E94" s="24">
        <f>'SAM and Preps'!GM94</f>
        <v>0</v>
      </c>
      <c r="F94" s="24">
        <f>'SAM and Preps'!GO94</f>
        <v>5890.0718275100899</v>
      </c>
      <c r="G94" s="24">
        <v>28291.651915849558</v>
      </c>
      <c r="H94" s="25">
        <f>SUM('SAM and Preps'!CK$175:CK$179)</f>
        <v>0</v>
      </c>
      <c r="I94" s="24">
        <f>IFERROR(VLOOKUP($A94,Employment!$A$5:$F$66,3,0),0)</f>
        <v>0</v>
      </c>
      <c r="J94" s="24">
        <f>IFERROR(VLOOKUP($A94,Employment!$A$5:$F$66,4,0),0)</f>
        <v>0</v>
      </c>
      <c r="K94" s="24">
        <f>IFERROR(VLOOKUP($A94,Employment!$A$5:$F$66,5,0),0)</f>
        <v>0</v>
      </c>
      <c r="L94" s="24">
        <f>IFERROR(VLOOKUP($A94,Employment!$A$5:$F$66,6,0),0)</f>
        <v>0</v>
      </c>
      <c r="M94" s="24">
        <f t="shared" si="36"/>
        <v>0</v>
      </c>
      <c r="N94" s="25">
        <v>52601.015074740819</v>
      </c>
      <c r="O94" s="26">
        <v>0</v>
      </c>
      <c r="P94" s="27">
        <f ca="1"/>
        <v>-1200.0065806368032</v>
      </c>
      <c r="Q94" s="28">
        <f ca="1"/>
        <v>-2851.8711985890445</v>
      </c>
      <c r="R94" s="28">
        <v>0</v>
      </c>
      <c r="S94" s="28"/>
      <c r="T94" s="35" t="e">
        <f ca="1"/>
        <v>#DIV/0!</v>
      </c>
      <c r="U94" s="30">
        <f ca="1"/>
        <v>-5.421703734304022</v>
      </c>
      <c r="V94" s="31">
        <v>0</v>
      </c>
      <c r="W94" s="32">
        <f ca="1"/>
        <v>-5.421703734304022</v>
      </c>
      <c r="X94" s="32"/>
      <c r="Y94" s="28">
        <f t="shared" ca="1" si="35"/>
        <v>-1651.8646179522414</v>
      </c>
      <c r="Z94" s="33"/>
      <c r="AA94" s="36"/>
      <c r="AB94" s="33"/>
      <c r="AC94" s="21"/>
      <c r="AD94" s="6"/>
      <c r="AE94" s="6"/>
      <c r="AH94" s="6"/>
      <c r="AI94" s="6"/>
      <c r="AJ94" s="17"/>
      <c r="AV94" s="21"/>
    </row>
    <row r="95" spans="1:48" outlineLevel="1" x14ac:dyDescent="0.2">
      <c r="A95" s="13" t="s">
        <v>430</v>
      </c>
      <c r="B95" s="13" t="str">
        <f>VLOOKUP(A95,Notes!$A$12:$B$206,2,0)</f>
        <v>Tobacco products</v>
      </c>
      <c r="C95" s="24">
        <f>SUM('SAM and Preps'!FS95:GG95)</f>
        <v>40204.479412509725</v>
      </c>
      <c r="D95" s="24">
        <f>'SAM and Preps'!GH95</f>
        <v>0</v>
      </c>
      <c r="E95" s="24">
        <f>'SAM and Preps'!GM95</f>
        <v>0</v>
      </c>
      <c r="F95" s="24">
        <f>'SAM and Preps'!GO95</f>
        <v>9251.5568069278888</v>
      </c>
      <c r="G95" s="24">
        <v>49318.4517278778</v>
      </c>
      <c r="H95" s="25">
        <f>SUM('SAM and Preps'!CL$175:CL$179)</f>
        <v>0</v>
      </c>
      <c r="I95" s="24">
        <f>IFERROR(VLOOKUP($A95,Employment!$A$5:$F$66,3,0),0)</f>
        <v>0</v>
      </c>
      <c r="J95" s="24">
        <f>IFERROR(VLOOKUP($A95,Employment!$A$5:$F$66,4,0),0)</f>
        <v>0</v>
      </c>
      <c r="K95" s="24">
        <f>IFERROR(VLOOKUP($A95,Employment!$A$5:$F$66,5,0),0)</f>
        <v>0</v>
      </c>
      <c r="L95" s="24">
        <f>IFERROR(VLOOKUP($A95,Employment!$A$5:$F$66,6,0),0)</f>
        <v>0</v>
      </c>
      <c r="M95" s="24">
        <f t="shared" si="36"/>
        <v>0</v>
      </c>
      <c r="N95" s="25">
        <v>72628.185352463071</v>
      </c>
      <c r="O95" s="26">
        <v>0</v>
      </c>
      <c r="P95" s="27">
        <f ca="1"/>
        <v>-3709.2027164578203</v>
      </c>
      <c r="Q95" s="28">
        <f ca="1"/>
        <v>-5300.5631608744852</v>
      </c>
      <c r="R95" s="28">
        <v>0</v>
      </c>
      <c r="S95" s="28"/>
      <c r="T95" s="35" t="e">
        <f ca="1"/>
        <v>#DIV/0!</v>
      </c>
      <c r="U95" s="30">
        <f ca="1"/>
        <v>-7.2982178133061737</v>
      </c>
      <c r="V95" s="31">
        <v>0</v>
      </c>
      <c r="W95" s="32">
        <f ca="1"/>
        <v>-7.2982178133061737</v>
      </c>
      <c r="X95" s="32"/>
      <c r="Y95" s="28">
        <f t="shared" ca="1" si="35"/>
        <v>-1591.3604444166649</v>
      </c>
      <c r="Z95" s="33"/>
      <c r="AA95" s="36"/>
      <c r="AB95" s="33"/>
      <c r="AC95" s="21"/>
      <c r="AD95" s="6"/>
      <c r="AE95" s="6"/>
      <c r="AH95" s="6"/>
      <c r="AI95" s="6"/>
      <c r="AJ95" s="17"/>
      <c r="AV95" s="21"/>
    </row>
    <row r="96" spans="1:48" outlineLevel="1" x14ac:dyDescent="0.2">
      <c r="A96" s="13" t="s">
        <v>431</v>
      </c>
      <c r="B96" s="13" t="str">
        <f>VLOOKUP(A96,Notes!$A$12:$B$206,2,0)</f>
        <v>Textile fabrics</v>
      </c>
      <c r="C96" s="24">
        <f>SUM('SAM and Preps'!FS96:GG96)</f>
        <v>1320.4327654107099</v>
      </c>
      <c r="D96" s="24">
        <f>'SAM and Preps'!GH96</f>
        <v>0</v>
      </c>
      <c r="E96" s="24">
        <f>'SAM and Preps'!GM96</f>
        <v>0</v>
      </c>
      <c r="F96" s="24">
        <f>'SAM and Preps'!GO96</f>
        <v>3299.0922100159</v>
      </c>
      <c r="G96" s="24">
        <v>4477.3988933482487</v>
      </c>
      <c r="H96" s="25">
        <f>SUM('SAM and Preps'!CM$175:CM$179)</f>
        <v>0</v>
      </c>
      <c r="I96" s="24">
        <f>IFERROR(VLOOKUP($A96,Employment!$A$5:$F$66,3,0),0)</f>
        <v>0</v>
      </c>
      <c r="J96" s="24">
        <f>IFERROR(VLOOKUP($A96,Employment!$A$5:$F$66,4,0),0)</f>
        <v>0</v>
      </c>
      <c r="K96" s="24">
        <f>IFERROR(VLOOKUP($A96,Employment!$A$5:$F$66,5,0),0)</f>
        <v>0</v>
      </c>
      <c r="L96" s="24">
        <f>IFERROR(VLOOKUP($A96,Employment!$A$5:$F$66,6,0),0)</f>
        <v>0</v>
      </c>
      <c r="M96" s="24">
        <f t="shared" si="36"/>
        <v>0</v>
      </c>
      <c r="N96" s="25">
        <v>32217.334177926456</v>
      </c>
      <c r="O96" s="26">
        <v>0</v>
      </c>
      <c r="P96" s="27">
        <f ca="1"/>
        <v>-511.5184688333344</v>
      </c>
      <c r="Q96" s="28">
        <f ca="1"/>
        <v>-2051.37128591904</v>
      </c>
      <c r="R96" s="28">
        <v>0</v>
      </c>
      <c r="S96" s="28"/>
      <c r="T96" s="35" t="e">
        <f ca="1"/>
        <v>#DIV/0!</v>
      </c>
      <c r="U96" s="30">
        <f ca="1"/>
        <v>-6.3672905852170931</v>
      </c>
      <c r="V96" s="31">
        <v>0</v>
      </c>
      <c r="W96" s="32">
        <f ca="1"/>
        <v>-6.3672905852170931</v>
      </c>
      <c r="X96" s="32"/>
      <c r="Y96" s="28">
        <f t="shared" ca="1" si="35"/>
        <v>-1539.8528170857057</v>
      </c>
      <c r="Z96" s="33"/>
      <c r="AA96" s="36"/>
      <c r="AB96" s="33"/>
      <c r="AC96" s="21"/>
      <c r="AD96" s="6"/>
      <c r="AE96" s="6"/>
      <c r="AH96" s="6"/>
      <c r="AI96" s="6"/>
      <c r="AJ96" s="17"/>
      <c r="AV96" s="21"/>
    </row>
    <row r="97" spans="1:48" outlineLevel="1" x14ac:dyDescent="0.2">
      <c r="A97" s="13" t="s">
        <v>432</v>
      </c>
      <c r="B97" s="13" t="str">
        <f>VLOOKUP(A97,Notes!$A$12:$B$206,2,0)</f>
        <v>Made-up textile, articles</v>
      </c>
      <c r="C97" s="24">
        <f>SUM('SAM and Preps'!FS97:GG97)</f>
        <v>13154.472625537725</v>
      </c>
      <c r="D97" s="24">
        <f>'SAM and Preps'!GH97</f>
        <v>0</v>
      </c>
      <c r="E97" s="24">
        <f>'SAM and Preps'!GM97</f>
        <v>29.415597912737923</v>
      </c>
      <c r="F97" s="24">
        <f>'SAM and Preps'!GO97</f>
        <v>1522.4447067566771</v>
      </c>
      <c r="G97" s="24">
        <v>14655.122580877793</v>
      </c>
      <c r="H97" s="25">
        <f>SUM('SAM and Preps'!CN$175:CN$179)</f>
        <v>0</v>
      </c>
      <c r="I97" s="24">
        <f>IFERROR(VLOOKUP($A97,Employment!$A$5:$F$66,3,0),0)</f>
        <v>0</v>
      </c>
      <c r="J97" s="24">
        <f>IFERROR(VLOOKUP($A97,Employment!$A$5:$F$66,4,0),0)</f>
        <v>0</v>
      </c>
      <c r="K97" s="24">
        <f>IFERROR(VLOOKUP($A97,Employment!$A$5:$F$66,5,0),0)</f>
        <v>0</v>
      </c>
      <c r="L97" s="24">
        <f>IFERROR(VLOOKUP($A97,Employment!$A$5:$F$66,6,0),0)</f>
        <v>0</v>
      </c>
      <c r="M97" s="24">
        <f t="shared" si="36"/>
        <v>0</v>
      </c>
      <c r="N97" s="25">
        <v>20888.733602694268</v>
      </c>
      <c r="O97" s="26">
        <v>0</v>
      </c>
      <c r="P97" s="27">
        <f ca="1"/>
        <v>-773.81899814796475</v>
      </c>
      <c r="Q97" s="28">
        <f ca="1"/>
        <v>-993.38979183310596</v>
      </c>
      <c r="R97" s="28">
        <v>0</v>
      </c>
      <c r="S97" s="28"/>
      <c r="T97" s="35" t="e">
        <f ca="1"/>
        <v>#DIV/0!</v>
      </c>
      <c r="U97" s="30">
        <f ca="1"/>
        <v>-4.7556247818918838</v>
      </c>
      <c r="V97" s="31">
        <v>0</v>
      </c>
      <c r="W97" s="32">
        <f ca="1"/>
        <v>-4.7556247818918838</v>
      </c>
      <c r="X97" s="32"/>
      <c r="Y97" s="28">
        <f t="shared" ca="1" si="35"/>
        <v>-219.57079368514121</v>
      </c>
      <c r="Z97" s="33"/>
      <c r="AA97" s="36"/>
      <c r="AB97" s="33"/>
      <c r="AC97" s="21"/>
      <c r="AD97" s="6"/>
      <c r="AE97" s="6"/>
      <c r="AH97" s="6"/>
      <c r="AI97" s="6"/>
      <c r="AJ97" s="17"/>
      <c r="AV97" s="21"/>
    </row>
    <row r="98" spans="1:48" outlineLevel="1" x14ac:dyDescent="0.2">
      <c r="A98" s="13" t="s">
        <v>433</v>
      </c>
      <c r="B98" s="13" t="str">
        <f>VLOOKUP(A98,Notes!$A$12:$B$206,2,0)</f>
        <v>Carpets</v>
      </c>
      <c r="C98" s="24">
        <f>SUM('SAM and Preps'!FS98:GG98)</f>
        <v>1633.1895123213287</v>
      </c>
      <c r="D98" s="24">
        <f>'SAM and Preps'!GH98</f>
        <v>0</v>
      </c>
      <c r="E98" s="24">
        <f>'SAM and Preps'!GM98</f>
        <v>0</v>
      </c>
      <c r="F98" s="24">
        <f>'SAM and Preps'!GO98</f>
        <v>1389.6693302203917</v>
      </c>
      <c r="G98" s="24">
        <v>3041.428634696992</v>
      </c>
      <c r="H98" s="25">
        <f>SUM('SAM and Preps'!CO$175:CO$179)</f>
        <v>0</v>
      </c>
      <c r="I98" s="24">
        <f>IFERROR(VLOOKUP($A98,Employment!$A$5:$F$66,3,0),0)</f>
        <v>0</v>
      </c>
      <c r="J98" s="24">
        <f>IFERROR(VLOOKUP($A98,Employment!$A$5:$F$66,4,0),0)</f>
        <v>0</v>
      </c>
      <c r="K98" s="24">
        <f>IFERROR(VLOOKUP($A98,Employment!$A$5:$F$66,5,0),0)</f>
        <v>0</v>
      </c>
      <c r="L98" s="24">
        <f>IFERROR(VLOOKUP($A98,Employment!$A$5:$F$66,6,0),0)</f>
        <v>0</v>
      </c>
      <c r="M98" s="24">
        <f t="shared" si="36"/>
        <v>0</v>
      </c>
      <c r="N98" s="25">
        <v>4811.7216619722394</v>
      </c>
      <c r="O98" s="26">
        <v>0</v>
      </c>
      <c r="P98" s="27">
        <f ca="1"/>
        <v>-185.88467538259579</v>
      </c>
      <c r="Q98" s="28">
        <f ca="1"/>
        <v>-292.61344408363647</v>
      </c>
      <c r="R98" s="28">
        <v>0</v>
      </c>
      <c r="S98" s="28"/>
      <c r="T98" s="35" t="e">
        <f ca="1"/>
        <v>#DIV/0!</v>
      </c>
      <c r="U98" s="30">
        <f ca="1"/>
        <v>-6.0812628959028237</v>
      </c>
      <c r="V98" s="31">
        <v>0</v>
      </c>
      <c r="W98" s="32">
        <f ca="1"/>
        <v>-6.0812628959028237</v>
      </c>
      <c r="X98" s="32"/>
      <c r="Y98" s="28">
        <f t="shared" ca="1" si="35"/>
        <v>-106.72876870104068</v>
      </c>
      <c r="Z98" s="33"/>
      <c r="AA98" s="36"/>
      <c r="AB98" s="33"/>
      <c r="AC98" s="21"/>
      <c r="AD98" s="6"/>
      <c r="AE98" s="6"/>
      <c r="AH98" s="6"/>
      <c r="AI98" s="6"/>
      <c r="AJ98" s="17"/>
      <c r="AV98" s="21"/>
    </row>
    <row r="99" spans="1:48" outlineLevel="1" x14ac:dyDescent="0.2">
      <c r="A99" s="13" t="s">
        <v>434</v>
      </c>
      <c r="B99" s="13" t="str">
        <f>VLOOKUP(A99,Notes!$A$12:$B$206,2,0)</f>
        <v>Textile n.e.c.</v>
      </c>
      <c r="C99" s="24">
        <f>SUM('SAM and Preps'!FS99:GG99)</f>
        <v>1922.5633722710179</v>
      </c>
      <c r="D99" s="24">
        <f>'SAM and Preps'!GH99</f>
        <v>0</v>
      </c>
      <c r="E99" s="24">
        <f>'SAM and Preps'!GM99</f>
        <v>0</v>
      </c>
      <c r="F99" s="24">
        <f>'SAM and Preps'!GO99</f>
        <v>844.77400071672787</v>
      </c>
      <c r="G99" s="24">
        <v>2745.8730219439676</v>
      </c>
      <c r="H99" s="25">
        <f>SUM('SAM and Preps'!CP$175:CP$179)</f>
        <v>0</v>
      </c>
      <c r="I99" s="24">
        <f>IFERROR(VLOOKUP($A99,Employment!$A$5:$F$66,3,0),0)</f>
        <v>0</v>
      </c>
      <c r="J99" s="24">
        <f>IFERROR(VLOOKUP($A99,Employment!$A$5:$F$66,4,0),0)</f>
        <v>0</v>
      </c>
      <c r="K99" s="24">
        <f>IFERROR(VLOOKUP($A99,Employment!$A$5:$F$66,5,0),0)</f>
        <v>0</v>
      </c>
      <c r="L99" s="24">
        <f>IFERROR(VLOOKUP($A99,Employment!$A$5:$F$66,6,0),0)</f>
        <v>0</v>
      </c>
      <c r="M99" s="24">
        <f t="shared" si="36"/>
        <v>0</v>
      </c>
      <c r="N99" s="25">
        <v>11425.917236291467</v>
      </c>
      <c r="O99" s="26">
        <v>0</v>
      </c>
      <c r="P99" s="27">
        <f ca="1"/>
        <v>-159.48621866730545</v>
      </c>
      <c r="Q99" s="28">
        <f ca="1"/>
        <v>-649.80665446876969</v>
      </c>
      <c r="R99" s="28">
        <v>0</v>
      </c>
      <c r="S99" s="28"/>
      <c r="T99" s="35" t="e">
        <f ca="1"/>
        <v>#DIV/0!</v>
      </c>
      <c r="U99" s="30">
        <f ca="1"/>
        <v>-5.687129015820517</v>
      </c>
      <c r="V99" s="31">
        <v>0</v>
      </c>
      <c r="W99" s="32">
        <f ca="1"/>
        <v>-5.687129015820517</v>
      </c>
      <c r="X99" s="32"/>
      <c r="Y99" s="28">
        <f t="shared" ca="1" si="35"/>
        <v>-490.32043580146421</v>
      </c>
      <c r="Z99" s="33"/>
      <c r="AA99" s="36"/>
      <c r="AB99" s="33"/>
      <c r="AC99" s="21"/>
      <c r="AD99" s="6"/>
      <c r="AE99" s="6"/>
      <c r="AH99" s="6"/>
      <c r="AI99" s="6"/>
      <c r="AJ99" s="17"/>
      <c r="AV99" s="21"/>
    </row>
    <row r="100" spans="1:48" outlineLevel="1" x14ac:dyDescent="0.2">
      <c r="A100" s="13" t="s">
        <v>61</v>
      </c>
      <c r="B100" s="13" t="str">
        <f>VLOOKUP(A100,Notes!$A$12:$B$206,2,0)</f>
        <v>Knitting fabrics</v>
      </c>
      <c r="C100" s="24">
        <f>SUM('SAM and Preps'!FS100:GG100)</f>
        <v>447.94265530193809</v>
      </c>
      <c r="D100" s="24">
        <f>'SAM and Preps'!GH100</f>
        <v>0</v>
      </c>
      <c r="E100" s="24">
        <f>'SAM and Preps'!GM100</f>
        <v>0</v>
      </c>
      <c r="F100" s="24">
        <f>'SAM and Preps'!GO100</f>
        <v>3589.2077056605208</v>
      </c>
      <c r="G100" s="24">
        <v>4021.4053119040518</v>
      </c>
      <c r="H100" s="25">
        <f>SUM('SAM and Preps'!CQ$175:CQ$179)</f>
        <v>0</v>
      </c>
      <c r="I100" s="24">
        <f>IFERROR(VLOOKUP($A100,Employment!$A$5:$F$66,3,0),0)</f>
        <v>0</v>
      </c>
      <c r="J100" s="24">
        <f>IFERROR(VLOOKUP($A100,Employment!$A$5:$F$66,4,0),0)</f>
        <v>0</v>
      </c>
      <c r="K100" s="24">
        <f>IFERROR(VLOOKUP($A100,Employment!$A$5:$F$66,5,0),0)</f>
        <v>0</v>
      </c>
      <c r="L100" s="24">
        <f>IFERROR(VLOOKUP($A100,Employment!$A$5:$F$66,6,0),0)</f>
        <v>0</v>
      </c>
      <c r="M100" s="24">
        <f t="shared" si="36"/>
        <v>0</v>
      </c>
      <c r="N100" s="25">
        <v>6070.4200385800614</v>
      </c>
      <c r="O100" s="26">
        <v>0</v>
      </c>
      <c r="P100" s="27">
        <f ca="1"/>
        <v>-269.04891634341362</v>
      </c>
      <c r="Q100" s="28">
        <f ca="1"/>
        <v>-357.33735939826278</v>
      </c>
      <c r="R100" s="28">
        <v>0</v>
      </c>
      <c r="S100" s="28"/>
      <c r="T100" s="35" t="e">
        <f ca="1"/>
        <v>#DIV/0!</v>
      </c>
      <c r="U100" s="30">
        <f ca="1"/>
        <v>-5.8865343275627424</v>
      </c>
      <c r="V100" s="31">
        <v>0</v>
      </c>
      <c r="W100" s="32">
        <f ca="1"/>
        <v>-5.8865343275627424</v>
      </c>
      <c r="X100" s="32"/>
      <c r="Y100" s="28">
        <f t="shared" ca="1" si="35"/>
        <v>-88.288443054849154</v>
      </c>
      <c r="Z100" s="33"/>
      <c r="AA100" s="36"/>
      <c r="AB100" s="33"/>
      <c r="AC100" s="21"/>
      <c r="AD100" s="6"/>
      <c r="AE100" s="6"/>
      <c r="AH100" s="6"/>
      <c r="AI100" s="6"/>
      <c r="AJ100" s="17"/>
      <c r="AV100" s="21"/>
    </row>
    <row r="101" spans="1:48" outlineLevel="1" x14ac:dyDescent="0.2">
      <c r="A101" s="13" t="s">
        <v>435</v>
      </c>
      <c r="B101" s="13" t="str">
        <f>VLOOKUP(A101,Notes!$A$12:$B$206,2,0)</f>
        <v>Wearing apparel</v>
      </c>
      <c r="C101" s="24">
        <f>SUM('SAM and Preps'!FS101:GG101)</f>
        <v>61074.923776259733</v>
      </c>
      <c r="D101" s="24">
        <f>'SAM and Preps'!GH101</f>
        <v>0</v>
      </c>
      <c r="E101" s="24">
        <f>'SAM and Preps'!GM101</f>
        <v>0</v>
      </c>
      <c r="F101" s="24">
        <f>'SAM and Preps'!GO101</f>
        <v>4401.053928905294</v>
      </c>
      <c r="G101" s="24">
        <v>65834.830188707405</v>
      </c>
      <c r="H101" s="25">
        <f>SUM('SAM and Preps'!CR$175:CR$179)</f>
        <v>0</v>
      </c>
      <c r="I101" s="24">
        <f>IFERROR(VLOOKUP($A101,Employment!$A$5:$F$66,3,0),0)</f>
        <v>0</v>
      </c>
      <c r="J101" s="24">
        <f>IFERROR(VLOOKUP($A101,Employment!$A$5:$F$66,4,0),0)</f>
        <v>0</v>
      </c>
      <c r="K101" s="24">
        <f>IFERROR(VLOOKUP($A101,Employment!$A$5:$F$66,5,0),0)</f>
        <v>0</v>
      </c>
      <c r="L101" s="24">
        <f>IFERROR(VLOOKUP($A101,Employment!$A$5:$F$66,6,0),0)</f>
        <v>0</v>
      </c>
      <c r="M101" s="24">
        <f t="shared" si="36"/>
        <v>0</v>
      </c>
      <c r="N101" s="25">
        <v>74845.979898885213</v>
      </c>
      <c r="O101" s="26">
        <v>0</v>
      </c>
      <c r="P101" s="27">
        <f ca="1"/>
        <v>-3273.7988852582507</v>
      </c>
      <c r="Q101" s="28">
        <f ca="1"/>
        <v>-3641.6246416527956</v>
      </c>
      <c r="R101" s="28">
        <v>0</v>
      </c>
      <c r="S101" s="28"/>
      <c r="T101" s="35" t="e">
        <f ca="1"/>
        <v>#DIV/0!</v>
      </c>
      <c r="U101" s="30">
        <f ca="1"/>
        <v>-4.8654913017005414</v>
      </c>
      <c r="V101" s="31">
        <v>0</v>
      </c>
      <c r="W101" s="32">
        <f ca="1"/>
        <v>-4.8654913017005414</v>
      </c>
      <c r="X101" s="32"/>
      <c r="Y101" s="28">
        <f t="shared" ca="1" si="35"/>
        <v>-367.8257563945449</v>
      </c>
      <c r="Z101" s="33"/>
      <c r="AA101" s="36"/>
      <c r="AB101" s="33"/>
      <c r="AC101" s="21"/>
      <c r="AD101" s="6"/>
      <c r="AE101" s="6"/>
      <c r="AH101" s="6"/>
      <c r="AI101" s="6"/>
      <c r="AJ101" s="17"/>
      <c r="AV101" s="21"/>
    </row>
    <row r="102" spans="1:48" outlineLevel="1" x14ac:dyDescent="0.2">
      <c r="A102" s="13" t="s">
        <v>62</v>
      </c>
      <c r="B102" s="13" t="str">
        <f>VLOOKUP(A102,Notes!$A$12:$B$206,2,0)</f>
        <v>Leather products</v>
      </c>
      <c r="C102" s="24">
        <f>SUM('SAM and Preps'!FS102:GG102)</f>
        <v>4517.8269316683982</v>
      </c>
      <c r="D102" s="24">
        <f>'SAM and Preps'!GH102</f>
        <v>0</v>
      </c>
      <c r="E102" s="24">
        <f>'SAM and Preps'!GM102</f>
        <v>3.6398994254791137E-2</v>
      </c>
      <c r="F102" s="24">
        <f>'SAM and Preps'!GO102</f>
        <v>7697.7684653708002</v>
      </c>
      <c r="G102" s="24">
        <v>12159.014031785082</v>
      </c>
      <c r="H102" s="25">
        <f>SUM('SAM and Preps'!CS$175:CS$179)</f>
        <v>0</v>
      </c>
      <c r="I102" s="24">
        <f>IFERROR(VLOOKUP($A102,Employment!$A$5:$F$66,3,0),0)</f>
        <v>0</v>
      </c>
      <c r="J102" s="24">
        <f>IFERROR(VLOOKUP($A102,Employment!$A$5:$F$66,4,0),0)</f>
        <v>0</v>
      </c>
      <c r="K102" s="24">
        <f>IFERROR(VLOOKUP($A102,Employment!$A$5:$F$66,5,0),0)</f>
        <v>0</v>
      </c>
      <c r="L102" s="24">
        <f>IFERROR(VLOOKUP($A102,Employment!$A$5:$F$66,6,0),0)</f>
        <v>0</v>
      </c>
      <c r="M102" s="24">
        <f t="shared" si="36"/>
        <v>0</v>
      </c>
      <c r="N102" s="25">
        <v>22157.7484516041</v>
      </c>
      <c r="O102" s="26">
        <v>0</v>
      </c>
      <c r="P102" s="27">
        <f ca="1"/>
        <v>-1932.6834443278985</v>
      </c>
      <c r="Q102" s="28">
        <f ca="1"/>
        <v>-2571.0803881415986</v>
      </c>
      <c r="R102" s="28">
        <v>0</v>
      </c>
      <c r="S102" s="28"/>
      <c r="T102" s="35" t="e">
        <f ca="1"/>
        <v>#DIV/0!</v>
      </c>
      <c r="U102" s="30">
        <f ca="1"/>
        <v>-11.603527288691945</v>
      </c>
      <c r="V102" s="31">
        <v>0</v>
      </c>
      <c r="W102" s="32">
        <f ca="1"/>
        <v>-11.603527288691945</v>
      </c>
      <c r="X102" s="32"/>
      <c r="Y102" s="28">
        <f t="shared" ca="1" si="35"/>
        <v>-638.39694381370009</v>
      </c>
      <c r="Z102" s="33"/>
      <c r="AA102" s="36"/>
      <c r="AB102" s="33"/>
      <c r="AC102" s="21"/>
      <c r="AD102" s="6"/>
      <c r="AE102" s="6"/>
      <c r="AH102" s="6"/>
      <c r="AI102" s="6"/>
      <c r="AJ102" s="17"/>
      <c r="AV102" s="21"/>
    </row>
    <row r="103" spans="1:48" outlineLevel="1" x14ac:dyDescent="0.2">
      <c r="A103" s="13" t="s">
        <v>63</v>
      </c>
      <c r="B103" s="13" t="str">
        <f>VLOOKUP(A103,Notes!$A$12:$B$206,2,0)</f>
        <v>Footwear</v>
      </c>
      <c r="C103" s="24">
        <f>SUM('SAM and Preps'!FS103:GG103)</f>
        <v>22393.639295390134</v>
      </c>
      <c r="D103" s="24">
        <f>'SAM and Preps'!GH103</f>
        <v>0</v>
      </c>
      <c r="E103" s="24">
        <f>'SAM and Preps'!GM103</f>
        <v>0</v>
      </c>
      <c r="F103" s="24">
        <f>'SAM and Preps'!GO103</f>
        <v>3677.2616240701477</v>
      </c>
      <c r="G103" s="24">
        <v>26022.885697281494</v>
      </c>
      <c r="H103" s="25">
        <f>SUM('SAM and Preps'!CT$175:CT$179)</f>
        <v>0</v>
      </c>
      <c r="I103" s="24">
        <f>IFERROR(VLOOKUP($A103,Employment!$A$5:$F$66,3,0),0)</f>
        <v>0</v>
      </c>
      <c r="J103" s="24">
        <f>IFERROR(VLOOKUP($A103,Employment!$A$5:$F$66,4,0),0)</f>
        <v>0</v>
      </c>
      <c r="K103" s="24">
        <f>IFERROR(VLOOKUP($A103,Employment!$A$5:$F$66,5,0),0)</f>
        <v>0</v>
      </c>
      <c r="L103" s="24">
        <f>IFERROR(VLOOKUP($A103,Employment!$A$5:$F$66,6,0),0)</f>
        <v>0</v>
      </c>
      <c r="M103" s="24">
        <f t="shared" si="36"/>
        <v>0</v>
      </c>
      <c r="N103" s="25">
        <v>33570.329360378229</v>
      </c>
      <c r="O103" s="26">
        <v>0</v>
      </c>
      <c r="P103" s="27">
        <f ca="1"/>
        <v>-1955.3175689595209</v>
      </c>
      <c r="Q103" s="28">
        <f ca="1"/>
        <v>-2306.7419570366055</v>
      </c>
      <c r="R103" s="28">
        <v>0</v>
      </c>
      <c r="S103" s="28"/>
      <c r="T103" s="35" t="e">
        <f ca="1"/>
        <v>#DIV/0!</v>
      </c>
      <c r="U103" s="30">
        <f ca="1"/>
        <v>-6.8713712405787843</v>
      </c>
      <c r="V103" s="31">
        <v>0</v>
      </c>
      <c r="W103" s="32">
        <f ca="1"/>
        <v>-6.8713712405787843</v>
      </c>
      <c r="X103" s="32"/>
      <c r="Y103" s="28">
        <f t="shared" ca="1" si="35"/>
        <v>-351.42438807708459</v>
      </c>
      <c r="Z103" s="33"/>
      <c r="AA103" s="36"/>
      <c r="AB103" s="33"/>
      <c r="AC103" s="21"/>
      <c r="AD103" s="6"/>
      <c r="AE103" s="6"/>
      <c r="AH103" s="6"/>
      <c r="AI103" s="6"/>
      <c r="AJ103" s="17"/>
      <c r="AV103" s="21"/>
    </row>
    <row r="104" spans="1:48" outlineLevel="1" x14ac:dyDescent="0.2">
      <c r="A104" s="13" t="s">
        <v>64</v>
      </c>
      <c r="B104" s="13" t="str">
        <f>VLOOKUP(A104,Notes!$A$12:$B$206,2,0)</f>
        <v>Wood products</v>
      </c>
      <c r="C104" s="24">
        <f>SUM('SAM and Preps'!FS104:GG104)</f>
        <v>1673.8875113666616</v>
      </c>
      <c r="D104" s="24">
        <f>'SAM and Preps'!GH104</f>
        <v>0</v>
      </c>
      <c r="E104" s="24">
        <f>'SAM and Preps'!GM104</f>
        <v>0</v>
      </c>
      <c r="F104" s="24">
        <f>'SAM and Preps'!GO104</f>
        <v>10604.599906757876</v>
      </c>
      <c r="G104" s="24">
        <v>14778.096974064085</v>
      </c>
      <c r="H104" s="25">
        <f>SUM('SAM and Preps'!CU$175:CU$179)</f>
        <v>0</v>
      </c>
      <c r="I104" s="24">
        <f>IFERROR(VLOOKUP($A104,Employment!$A$5:$F$66,3,0),0)</f>
        <v>0</v>
      </c>
      <c r="J104" s="24">
        <f>IFERROR(VLOOKUP($A104,Employment!$A$5:$F$66,4,0),0)</f>
        <v>0</v>
      </c>
      <c r="K104" s="24">
        <f>IFERROR(VLOOKUP($A104,Employment!$A$5:$F$66,5,0),0)</f>
        <v>0</v>
      </c>
      <c r="L104" s="24">
        <f>IFERROR(VLOOKUP($A104,Employment!$A$5:$F$66,6,0),0)</f>
        <v>0</v>
      </c>
      <c r="M104" s="24">
        <f t="shared" si="36"/>
        <v>0</v>
      </c>
      <c r="N104" s="25">
        <v>71705.780420255018</v>
      </c>
      <c r="O104" s="26">
        <v>0</v>
      </c>
      <c r="P104" s="27">
        <f ca="1"/>
        <v>-1297.511246416839</v>
      </c>
      <c r="Q104" s="28">
        <f ca="1"/>
        <v>-4333.8821572906081</v>
      </c>
      <c r="R104" s="28">
        <v>0</v>
      </c>
      <c r="S104" s="28"/>
      <c r="T104" s="35" t="e">
        <f ca="1"/>
        <v>#DIV/0!</v>
      </c>
      <c r="U104" s="30">
        <f ca="1"/>
        <v>-6.0439787864945949</v>
      </c>
      <c r="V104" s="31">
        <v>0</v>
      </c>
      <c r="W104" s="32">
        <f ca="1"/>
        <v>-6.0439787864945949</v>
      </c>
      <c r="X104" s="32"/>
      <c r="Y104" s="28">
        <f t="shared" ca="1" si="35"/>
        <v>-3036.3709108737694</v>
      </c>
      <c r="Z104" s="33"/>
      <c r="AA104" s="36"/>
      <c r="AB104" s="33"/>
      <c r="AC104" s="21"/>
      <c r="AD104" s="6"/>
      <c r="AE104" s="6"/>
      <c r="AH104" s="6"/>
      <c r="AI104" s="6"/>
      <c r="AJ104" s="17"/>
      <c r="AV104" s="21"/>
    </row>
    <row r="105" spans="1:48" outlineLevel="1" x14ac:dyDescent="0.2">
      <c r="A105" s="13" t="s">
        <v>436</v>
      </c>
      <c r="B105" s="13" t="str">
        <f>VLOOKUP(A105,Notes!$A$12:$B$206,2,0)</f>
        <v>Paper products</v>
      </c>
      <c r="C105" s="24">
        <f>SUM('SAM and Preps'!FS105:GG105)</f>
        <v>12449.900615225666</v>
      </c>
      <c r="D105" s="24">
        <f>'SAM and Preps'!GH105</f>
        <v>0</v>
      </c>
      <c r="E105" s="24">
        <f>'SAM and Preps'!GM105</f>
        <v>0</v>
      </c>
      <c r="F105" s="24">
        <f>'SAM and Preps'!GO105</f>
        <v>15454.926203972511</v>
      </c>
      <c r="G105" s="24">
        <v>30342.365699150032</v>
      </c>
      <c r="H105" s="25">
        <f>SUM('SAM and Preps'!CV$175:CV$179)</f>
        <v>0</v>
      </c>
      <c r="I105" s="24">
        <f>IFERROR(VLOOKUP($A105,Employment!$A$5:$F$66,3,0),0)</f>
        <v>0</v>
      </c>
      <c r="J105" s="24">
        <f>IFERROR(VLOOKUP($A105,Employment!$A$5:$F$66,4,0),0)</f>
        <v>0</v>
      </c>
      <c r="K105" s="24">
        <f>IFERROR(VLOOKUP($A105,Employment!$A$5:$F$66,5,0),0)</f>
        <v>0</v>
      </c>
      <c r="L105" s="24">
        <f>IFERROR(VLOOKUP($A105,Employment!$A$5:$F$66,6,0),0)</f>
        <v>0</v>
      </c>
      <c r="M105" s="24">
        <f t="shared" si="36"/>
        <v>0</v>
      </c>
      <c r="N105" s="25">
        <v>128260.10148129714</v>
      </c>
      <c r="O105" s="26">
        <v>0</v>
      </c>
      <c r="P105" s="27">
        <f ca="1"/>
        <v>-1365.1910850724403</v>
      </c>
      <c r="Q105" s="28">
        <f ca="1"/>
        <v>-5641.5768317379689</v>
      </c>
      <c r="R105" s="28">
        <v>0</v>
      </c>
      <c r="S105" s="28"/>
      <c r="T105" s="35" t="e">
        <f ca="1"/>
        <v>#DIV/0!</v>
      </c>
      <c r="U105" s="30">
        <f ca="1"/>
        <v>-4.3985438702936177</v>
      </c>
      <c r="V105" s="31">
        <v>0</v>
      </c>
      <c r="W105" s="32">
        <f ca="1"/>
        <v>-4.3985438702936177</v>
      </c>
      <c r="X105" s="32"/>
      <c r="Y105" s="28">
        <f t="shared" ca="1" si="35"/>
        <v>-4276.3857466655281</v>
      </c>
      <c r="Z105" s="33"/>
      <c r="AA105" s="36"/>
      <c r="AB105" s="33"/>
      <c r="AC105" s="21"/>
      <c r="AD105" s="6"/>
      <c r="AE105" s="6"/>
      <c r="AH105" s="6"/>
      <c r="AI105" s="6"/>
      <c r="AJ105" s="17"/>
      <c r="AV105" s="21"/>
    </row>
    <row r="106" spans="1:48" outlineLevel="1" x14ac:dyDescent="0.2">
      <c r="A106" s="13" t="s">
        <v>65</v>
      </c>
      <c r="B106" s="13" t="str">
        <f>VLOOKUP(A106,Notes!$A$12:$B$206,2,0)</f>
        <v>Printing</v>
      </c>
      <c r="C106" s="24">
        <f>SUM('SAM and Preps'!FS106:GG106)</f>
        <v>12294.73988592971</v>
      </c>
      <c r="D106" s="24">
        <f>'SAM and Preps'!GH106</f>
        <v>0</v>
      </c>
      <c r="E106" s="24">
        <f>'SAM and Preps'!GM106</f>
        <v>1.5310346155832129</v>
      </c>
      <c r="F106" s="24">
        <f>'SAM and Preps'!GO106</f>
        <v>1796.4609689872484</v>
      </c>
      <c r="G106" s="24">
        <v>15483.675167646461</v>
      </c>
      <c r="H106" s="25">
        <f>SUM('SAM and Preps'!CW$175:CW$179)</f>
        <v>0</v>
      </c>
      <c r="I106" s="24">
        <f>IFERROR(VLOOKUP($A106,Employment!$A$5:$F$66,3,0),0)</f>
        <v>0</v>
      </c>
      <c r="J106" s="24">
        <f>IFERROR(VLOOKUP($A106,Employment!$A$5:$F$66,4,0),0)</f>
        <v>0</v>
      </c>
      <c r="K106" s="24">
        <f>IFERROR(VLOOKUP($A106,Employment!$A$5:$F$66,5,0),0)</f>
        <v>0</v>
      </c>
      <c r="L106" s="24">
        <f>IFERROR(VLOOKUP($A106,Employment!$A$5:$F$66,6,0),0)</f>
        <v>0</v>
      </c>
      <c r="M106" s="24">
        <f t="shared" si="36"/>
        <v>0</v>
      </c>
      <c r="N106" s="25">
        <v>82740.047567993897</v>
      </c>
      <c r="O106" s="26">
        <v>0</v>
      </c>
      <c r="P106" s="27">
        <f ca="1"/>
        <v>-71.957956009502837</v>
      </c>
      <c r="Q106" s="28">
        <f ca="1"/>
        <v>-2797.5779644862346</v>
      </c>
      <c r="R106" s="28">
        <v>0</v>
      </c>
      <c r="S106" s="28"/>
      <c r="T106" s="35" t="e">
        <f ca="1"/>
        <v>#DIV/0!</v>
      </c>
      <c r="U106" s="30">
        <f ca="1"/>
        <v>-3.3811655259047906</v>
      </c>
      <c r="V106" s="31">
        <v>0</v>
      </c>
      <c r="W106" s="32">
        <f ca="1"/>
        <v>-3.3811655259047906</v>
      </c>
      <c r="X106" s="32"/>
      <c r="Y106" s="28">
        <f t="shared" ca="1" si="35"/>
        <v>-2725.6200084767315</v>
      </c>
      <c r="Z106" s="33"/>
      <c r="AA106" s="36"/>
      <c r="AB106" s="33"/>
      <c r="AC106" s="21"/>
      <c r="AD106" s="6"/>
      <c r="AE106" s="6"/>
      <c r="AH106" s="6"/>
      <c r="AI106" s="6"/>
      <c r="AJ106" s="17"/>
      <c r="AV106" s="21"/>
    </row>
    <row r="107" spans="1:48" outlineLevel="1" x14ac:dyDescent="0.2">
      <c r="A107" s="13" t="s">
        <v>66</v>
      </c>
      <c r="B107" s="13" t="str">
        <f>VLOOKUP(A107,Notes!$A$12:$B$206,2,0)</f>
        <v>Petroleum products</v>
      </c>
      <c r="C107" s="24">
        <f>SUM('SAM and Preps'!FS107:GG107)</f>
        <v>93526.098125314849</v>
      </c>
      <c r="D107" s="24">
        <f>'SAM and Preps'!GH107</f>
        <v>0</v>
      </c>
      <c r="E107" s="24">
        <f>'SAM and Preps'!GM107</f>
        <v>943.71565981045001</v>
      </c>
      <c r="F107" s="24">
        <f>'SAM and Preps'!GO107</f>
        <v>39208.056081359675</v>
      </c>
      <c r="G107" s="24">
        <v>136277.7349602553</v>
      </c>
      <c r="H107" s="25">
        <f>SUM('SAM and Preps'!CX$175:CX$179)</f>
        <v>0</v>
      </c>
      <c r="I107" s="24">
        <f>IFERROR(VLOOKUP($A107,Employment!$A$5:$F$66,3,0),0)</f>
        <v>0</v>
      </c>
      <c r="J107" s="24">
        <f>IFERROR(VLOOKUP($A107,Employment!$A$5:$F$66,4,0),0)</f>
        <v>0</v>
      </c>
      <c r="K107" s="24">
        <f>IFERROR(VLOOKUP($A107,Employment!$A$5:$F$66,5,0),0)</f>
        <v>0</v>
      </c>
      <c r="L107" s="24">
        <f>IFERROR(VLOOKUP($A107,Employment!$A$5:$F$66,6,0),0)</f>
        <v>0</v>
      </c>
      <c r="M107" s="24">
        <f t="shared" si="36"/>
        <v>0</v>
      </c>
      <c r="N107" s="25">
        <v>391528.82529913692</v>
      </c>
      <c r="O107" s="26">
        <v>0</v>
      </c>
      <c r="P107" s="27">
        <f ca="1"/>
        <v>-3032.5552330217879</v>
      </c>
      <c r="Q107" s="28">
        <f ca="1"/>
        <v>-16048.317856122238</v>
      </c>
      <c r="R107" s="28">
        <v>0</v>
      </c>
      <c r="S107" s="28"/>
      <c r="T107" s="35" t="e">
        <f ca="1"/>
        <v>#DIV/0!</v>
      </c>
      <c r="U107" s="30">
        <f ca="1"/>
        <v>-4.0988853997814738</v>
      </c>
      <c r="V107" s="31">
        <v>0</v>
      </c>
      <c r="W107" s="32">
        <f ca="1"/>
        <v>-4.0988853997814738</v>
      </c>
      <c r="X107" s="32"/>
      <c r="Y107" s="28">
        <f t="shared" ca="1" si="35"/>
        <v>-13015.762623100451</v>
      </c>
      <c r="Z107" s="33"/>
      <c r="AA107" s="36"/>
      <c r="AB107" s="33"/>
      <c r="AC107" s="21"/>
      <c r="AD107" s="6"/>
      <c r="AE107" s="6"/>
      <c r="AH107" s="6"/>
      <c r="AI107" s="6"/>
      <c r="AJ107" s="17"/>
      <c r="AV107" s="21"/>
    </row>
    <row r="108" spans="1:48" outlineLevel="1" x14ac:dyDescent="0.2">
      <c r="A108" s="13" t="s">
        <v>67</v>
      </c>
      <c r="B108" s="13" t="str">
        <f>VLOOKUP(A108,Notes!$A$12:$B$206,2,0)</f>
        <v xml:space="preserve">Basic chemicals </v>
      </c>
      <c r="C108" s="24">
        <f>SUM('SAM and Preps'!FS108:GG108)</f>
        <v>1089.9148640856115</v>
      </c>
      <c r="D108" s="24">
        <f>'SAM and Preps'!GH108</f>
        <v>0</v>
      </c>
      <c r="E108" s="24">
        <f>'SAM and Preps'!GM108</f>
        <v>0</v>
      </c>
      <c r="F108" s="24">
        <f>'SAM and Preps'!GO108</f>
        <v>50287.468355007499</v>
      </c>
      <c r="G108" s="24">
        <v>51238.778743284027</v>
      </c>
      <c r="H108" s="25">
        <f>SUM('SAM and Preps'!CY$175:CY$179)</f>
        <v>0</v>
      </c>
      <c r="I108" s="24">
        <f>IFERROR(VLOOKUP($A108,Employment!$A$5:$F$66,3,0),0)</f>
        <v>0</v>
      </c>
      <c r="J108" s="24">
        <f>IFERROR(VLOOKUP($A108,Employment!$A$5:$F$66,4,0),0)</f>
        <v>0</v>
      </c>
      <c r="K108" s="24">
        <f>IFERROR(VLOOKUP($A108,Employment!$A$5:$F$66,5,0),0)</f>
        <v>0</v>
      </c>
      <c r="L108" s="24">
        <f>IFERROR(VLOOKUP($A108,Employment!$A$5:$F$66,6,0),0)</f>
        <v>0</v>
      </c>
      <c r="M108" s="24">
        <f t="shared" si="36"/>
        <v>0</v>
      </c>
      <c r="N108" s="25">
        <v>189458.13683035813</v>
      </c>
      <c r="O108" s="26">
        <v>0</v>
      </c>
      <c r="P108" s="27">
        <f ca="1"/>
        <v>-2076.8936260454361</v>
      </c>
      <c r="Q108" s="28">
        <f ca="1"/>
        <v>-8314.5706625076054</v>
      </c>
      <c r="R108" s="28">
        <v>0</v>
      </c>
      <c r="S108" s="28"/>
      <c r="T108" s="35" t="e">
        <f ca="1"/>
        <v>#DIV/0!</v>
      </c>
      <c r="U108" s="30">
        <f ca="1"/>
        <v>-4.388605737188537</v>
      </c>
      <c r="V108" s="31">
        <v>0</v>
      </c>
      <c r="W108" s="32">
        <f ca="1"/>
        <v>-4.388605737188537</v>
      </c>
      <c r="X108" s="32"/>
      <c r="Y108" s="28">
        <f t="shared" ca="1" si="35"/>
        <v>-6237.6770364621698</v>
      </c>
      <c r="Z108" s="33"/>
      <c r="AA108" s="36"/>
      <c r="AB108" s="33"/>
      <c r="AC108" s="21"/>
      <c r="AD108" s="6"/>
      <c r="AE108" s="6"/>
      <c r="AH108" s="6"/>
      <c r="AI108" s="6"/>
      <c r="AJ108" s="17"/>
      <c r="AV108" s="21"/>
    </row>
    <row r="109" spans="1:48" outlineLevel="1" x14ac:dyDescent="0.2">
      <c r="A109" s="13" t="s">
        <v>437</v>
      </c>
      <c r="B109" s="13" t="str">
        <f>VLOOKUP(A109,Notes!$A$12:$B$206,2,0)</f>
        <v>Fertilizers, pesticides</v>
      </c>
      <c r="C109" s="24">
        <f>SUM('SAM and Preps'!FS109:GG109)</f>
        <v>3539.8557907325285</v>
      </c>
      <c r="D109" s="24">
        <f>'SAM and Preps'!GH109</f>
        <v>0</v>
      </c>
      <c r="E109" s="24">
        <f>'SAM and Preps'!GM109</f>
        <v>0</v>
      </c>
      <c r="F109" s="24">
        <f>'SAM and Preps'!GO109</f>
        <v>7393.0137799204385</v>
      </c>
      <c r="G109" s="24">
        <v>12387.887938731741</v>
      </c>
      <c r="H109" s="25">
        <f>SUM('SAM and Preps'!CZ$175:CZ$179)</f>
        <v>0</v>
      </c>
      <c r="I109" s="24">
        <f>IFERROR(VLOOKUP($A109,Employment!$A$5:$F$66,3,0),0)</f>
        <v>0</v>
      </c>
      <c r="J109" s="24">
        <f>IFERROR(VLOOKUP($A109,Employment!$A$5:$F$66,4,0),0)</f>
        <v>0</v>
      </c>
      <c r="K109" s="24">
        <f>IFERROR(VLOOKUP($A109,Employment!$A$5:$F$66,5,0),0)</f>
        <v>0</v>
      </c>
      <c r="L109" s="24">
        <f>IFERROR(VLOOKUP($A109,Employment!$A$5:$F$66,6,0),0)</f>
        <v>0</v>
      </c>
      <c r="M109" s="24">
        <f t="shared" si="36"/>
        <v>0</v>
      </c>
      <c r="N109" s="25">
        <v>41738.580128815491</v>
      </c>
      <c r="O109" s="26">
        <v>0</v>
      </c>
      <c r="P109" s="27">
        <f ca="1"/>
        <v>-508.1118986407692</v>
      </c>
      <c r="Q109" s="28">
        <f ca="1"/>
        <v>-1437.3366237736793</v>
      </c>
      <c r="R109" s="28">
        <v>0</v>
      </c>
      <c r="S109" s="28"/>
      <c r="T109" s="35" t="e">
        <f ca="1"/>
        <v>#DIV/0!</v>
      </c>
      <c r="U109" s="30">
        <f ca="1"/>
        <v>-3.4436643971541585</v>
      </c>
      <c r="V109" s="31">
        <v>0</v>
      </c>
      <c r="W109" s="32">
        <f ca="1"/>
        <v>-3.4436643971541585</v>
      </c>
      <c r="X109" s="32"/>
      <c r="Y109" s="28">
        <f t="shared" ca="1" si="35"/>
        <v>-929.22472513291018</v>
      </c>
      <c r="Z109" s="33"/>
      <c r="AA109" s="36"/>
      <c r="AB109" s="33"/>
      <c r="AC109" s="21"/>
      <c r="AD109" s="6"/>
      <c r="AE109" s="6"/>
      <c r="AH109" s="6"/>
      <c r="AI109" s="6"/>
      <c r="AJ109" s="17"/>
      <c r="AV109" s="21"/>
    </row>
    <row r="110" spans="1:48" outlineLevel="1" x14ac:dyDescent="0.2">
      <c r="A110" s="13" t="s">
        <v>438</v>
      </c>
      <c r="B110" s="13" t="str">
        <f>VLOOKUP(A110,Notes!$A$12:$B$206,2,0)</f>
        <v>Paint, related products</v>
      </c>
      <c r="C110" s="24">
        <f>SUM('SAM and Preps'!FS110:GG110)</f>
        <v>844.35463037838315</v>
      </c>
      <c r="D110" s="24">
        <f>'SAM and Preps'!GH110</f>
        <v>0</v>
      </c>
      <c r="E110" s="24">
        <f>'SAM and Preps'!GM110</f>
        <v>0</v>
      </c>
      <c r="F110" s="24">
        <f>'SAM and Preps'!GO110</f>
        <v>2366.437591165422</v>
      </c>
      <c r="G110" s="24">
        <v>3094.1596042752685</v>
      </c>
      <c r="H110" s="25">
        <f>SUM('SAM and Preps'!DA$175:DA$179)</f>
        <v>0</v>
      </c>
      <c r="I110" s="24">
        <f>IFERROR(VLOOKUP($A110,Employment!$A$5:$F$66,3,0),0)</f>
        <v>0</v>
      </c>
      <c r="J110" s="24">
        <f>IFERROR(VLOOKUP($A110,Employment!$A$5:$F$66,4,0),0)</f>
        <v>0</v>
      </c>
      <c r="K110" s="24">
        <f>IFERROR(VLOOKUP($A110,Employment!$A$5:$F$66,5,0),0)</f>
        <v>0</v>
      </c>
      <c r="L110" s="24">
        <f>IFERROR(VLOOKUP($A110,Employment!$A$5:$F$66,6,0),0)</f>
        <v>0</v>
      </c>
      <c r="M110" s="24">
        <f t="shared" si="36"/>
        <v>0</v>
      </c>
      <c r="N110" s="25">
        <v>41305.047776195424</v>
      </c>
      <c r="O110" s="26">
        <v>0</v>
      </c>
      <c r="P110" s="27">
        <f ca="1"/>
        <v>-145.31878146931984</v>
      </c>
      <c r="Q110" s="28">
        <f ca="1"/>
        <v>-1992.3181166181628</v>
      </c>
      <c r="R110" s="28">
        <v>0</v>
      </c>
      <c r="S110" s="28"/>
      <c r="T110" s="35" t="e">
        <f ca="1"/>
        <v>#DIV/0!</v>
      </c>
      <c r="U110" s="30">
        <f ca="1"/>
        <v>-4.8234252806417492</v>
      </c>
      <c r="V110" s="31">
        <v>0</v>
      </c>
      <c r="W110" s="32">
        <f ca="1"/>
        <v>-4.8234252806417492</v>
      </c>
      <c r="X110" s="32"/>
      <c r="Y110" s="28">
        <f t="shared" ca="1" si="35"/>
        <v>-1846.9993351488429</v>
      </c>
      <c r="Z110" s="33"/>
      <c r="AA110" s="36"/>
      <c r="AB110" s="33"/>
      <c r="AC110" s="21"/>
      <c r="AD110" s="6"/>
      <c r="AE110" s="6"/>
      <c r="AH110" s="6"/>
      <c r="AI110" s="6"/>
      <c r="AJ110" s="17"/>
      <c r="AV110" s="21"/>
    </row>
    <row r="111" spans="1:48" outlineLevel="1" x14ac:dyDescent="0.2">
      <c r="A111" s="13" t="s">
        <v>439</v>
      </c>
      <c r="B111" s="13" t="str">
        <f>VLOOKUP(A111,Notes!$A$12:$B$206,2,0)</f>
        <v>Pharmaceutical products</v>
      </c>
      <c r="C111" s="24">
        <f>SUM('SAM and Preps'!FS111:GG111)</f>
        <v>35191.472401180916</v>
      </c>
      <c r="D111" s="24">
        <f>'SAM and Preps'!GH111</f>
        <v>0</v>
      </c>
      <c r="E111" s="24">
        <f>'SAM and Preps'!GM111</f>
        <v>0</v>
      </c>
      <c r="F111" s="24">
        <f>'SAM and Preps'!GO111</f>
        <v>7909.8855975000397</v>
      </c>
      <c r="G111" s="24">
        <v>43019.437556379933</v>
      </c>
      <c r="H111" s="25">
        <f>SUM('SAM and Preps'!DB$175:DB$179)</f>
        <v>0</v>
      </c>
      <c r="I111" s="24">
        <f>IFERROR(VLOOKUP($A111,Employment!$A$5:$F$66,3,0),0)</f>
        <v>0</v>
      </c>
      <c r="J111" s="24">
        <f>IFERROR(VLOOKUP($A111,Employment!$A$5:$F$66,4,0),0)</f>
        <v>0</v>
      </c>
      <c r="K111" s="24">
        <f>IFERROR(VLOOKUP($A111,Employment!$A$5:$F$66,5,0),0)</f>
        <v>0</v>
      </c>
      <c r="L111" s="24">
        <f>IFERROR(VLOOKUP($A111,Employment!$A$5:$F$66,6,0),0)</f>
        <v>0</v>
      </c>
      <c r="M111" s="24">
        <f t="shared" si="36"/>
        <v>0</v>
      </c>
      <c r="N111" s="25">
        <v>72926.366766978666</v>
      </c>
      <c r="O111" s="26">
        <v>0</v>
      </c>
      <c r="P111" s="27">
        <f ca="1"/>
        <v>-140.43806189409702</v>
      </c>
      <c r="Q111" s="28">
        <f ca="1"/>
        <v>-615.15261531620877</v>
      </c>
      <c r="R111" s="28">
        <v>0</v>
      </c>
      <c r="S111" s="28"/>
      <c r="T111" s="35" t="e">
        <f ca="1"/>
        <v>#DIV/0!</v>
      </c>
      <c r="U111" s="30">
        <f ca="1"/>
        <v>-0.84352565825993164</v>
      </c>
      <c r="V111" s="31">
        <v>0</v>
      </c>
      <c r="W111" s="32">
        <f ca="1"/>
        <v>-0.84352565825993164</v>
      </c>
      <c r="X111" s="32"/>
      <c r="Y111" s="28">
        <f t="shared" ca="1" si="35"/>
        <v>-474.71455342211175</v>
      </c>
      <c r="Z111" s="33"/>
      <c r="AA111" s="36"/>
      <c r="AB111" s="33"/>
      <c r="AC111" s="21"/>
      <c r="AD111" s="6"/>
      <c r="AE111" s="6"/>
      <c r="AH111" s="6"/>
      <c r="AI111" s="6"/>
      <c r="AJ111" s="17"/>
      <c r="AV111" s="21"/>
    </row>
    <row r="112" spans="1:48" outlineLevel="1" x14ac:dyDescent="0.2">
      <c r="A112" s="13" t="s">
        <v>440</v>
      </c>
      <c r="B112" s="13" t="str">
        <f>VLOOKUP(A112,Notes!$A$12:$B$206,2,0)</f>
        <v>Soap, cleaning, perfume</v>
      </c>
      <c r="C112" s="24">
        <f>SUM('SAM and Preps'!FS112:GG112)</f>
        <v>52751.406555837537</v>
      </c>
      <c r="D112" s="24">
        <f>'SAM and Preps'!GH112</f>
        <v>0</v>
      </c>
      <c r="E112" s="24">
        <f>'SAM and Preps'!GM112</f>
        <v>0</v>
      </c>
      <c r="F112" s="24">
        <f>'SAM and Preps'!GO112</f>
        <v>7800.1159843679725</v>
      </c>
      <c r="G112" s="24">
        <v>60581.171235362475</v>
      </c>
      <c r="H112" s="25">
        <f>SUM('SAM and Preps'!DC$175:DC$179)</f>
        <v>0</v>
      </c>
      <c r="I112" s="24">
        <f>IFERROR(VLOOKUP($A112,Employment!$A$5:$F$66,3,0),0)</f>
        <v>0</v>
      </c>
      <c r="J112" s="24">
        <f>IFERROR(VLOOKUP($A112,Employment!$A$5:$F$66,4,0),0)</f>
        <v>0</v>
      </c>
      <c r="K112" s="24">
        <f>IFERROR(VLOOKUP($A112,Employment!$A$5:$F$66,5,0),0)</f>
        <v>0</v>
      </c>
      <c r="L112" s="24">
        <f>IFERROR(VLOOKUP($A112,Employment!$A$5:$F$66,6,0),0)</f>
        <v>0</v>
      </c>
      <c r="M112" s="24">
        <f t="shared" si="36"/>
        <v>0</v>
      </c>
      <c r="N112" s="25">
        <v>66794.935241650674</v>
      </c>
      <c r="O112" s="26">
        <v>0</v>
      </c>
      <c r="P112" s="27">
        <f ca="1"/>
        <v>-48.247606595531238</v>
      </c>
      <c r="Q112" s="28">
        <f ca="1"/>
        <v>-293.96505885316071</v>
      </c>
      <c r="R112" s="28">
        <v>0</v>
      </c>
      <c r="S112" s="28"/>
      <c r="T112" s="35" t="e">
        <f ca="1"/>
        <v>#DIV/0!</v>
      </c>
      <c r="U112" s="30">
        <f ca="1"/>
        <v>-0.44010082170100789</v>
      </c>
      <c r="V112" s="31">
        <v>0</v>
      </c>
      <c r="W112" s="32">
        <f ca="1"/>
        <v>-0.44010082170100789</v>
      </c>
      <c r="X112" s="32"/>
      <c r="Y112" s="28">
        <f t="shared" ca="1" si="35"/>
        <v>-245.71745225762947</v>
      </c>
      <c r="Z112" s="33"/>
      <c r="AA112" s="36"/>
      <c r="AB112" s="33"/>
      <c r="AC112" s="21"/>
      <c r="AD112" s="6"/>
      <c r="AE112" s="6"/>
      <c r="AH112" s="6"/>
      <c r="AI112" s="6"/>
      <c r="AJ112" s="17"/>
      <c r="AV112" s="21"/>
    </row>
    <row r="113" spans="1:48" outlineLevel="1" x14ac:dyDescent="0.2">
      <c r="A113" s="13" t="s">
        <v>441</v>
      </c>
      <c r="B113" s="13" t="str">
        <f>VLOOKUP(A113,Notes!$A$12:$B$206,2,0)</f>
        <v>Chemical products, n.e.c.</v>
      </c>
      <c r="C113" s="24">
        <f>SUM('SAM and Preps'!FS113:GG113)</f>
        <v>383.30323347214608</v>
      </c>
      <c r="D113" s="24">
        <f>'SAM and Preps'!GH113</f>
        <v>0</v>
      </c>
      <c r="E113" s="24">
        <f>'SAM and Preps'!GM113</f>
        <v>0</v>
      </c>
      <c r="F113" s="24">
        <f>'SAM and Preps'!GO113</f>
        <v>16852.978256044342</v>
      </c>
      <c r="G113" s="24">
        <v>17689.470244429085</v>
      </c>
      <c r="H113" s="25">
        <f>SUM('SAM and Preps'!DD$175:DD$179)</f>
        <v>0</v>
      </c>
      <c r="I113" s="24">
        <f>IFERROR(VLOOKUP($A113,Employment!$A$5:$F$66,3,0),0)</f>
        <v>0</v>
      </c>
      <c r="J113" s="24">
        <f>IFERROR(VLOOKUP($A113,Employment!$A$5:$F$66,4,0),0)</f>
        <v>0</v>
      </c>
      <c r="K113" s="24">
        <f>IFERROR(VLOOKUP($A113,Employment!$A$5:$F$66,5,0),0)</f>
        <v>0</v>
      </c>
      <c r="L113" s="24">
        <f>IFERROR(VLOOKUP($A113,Employment!$A$5:$F$66,6,0),0)</f>
        <v>0</v>
      </c>
      <c r="M113" s="24">
        <f t="shared" si="36"/>
        <v>0</v>
      </c>
      <c r="N113" s="25">
        <v>49003.545617293945</v>
      </c>
      <c r="O113" s="26">
        <v>0</v>
      </c>
      <c r="P113" s="27">
        <f ca="1"/>
        <v>-712.44945358898815</v>
      </c>
      <c r="Q113" s="28">
        <f ca="1"/>
        <v>-2055.6626796526175</v>
      </c>
      <c r="R113" s="28">
        <v>0</v>
      </c>
      <c r="S113" s="28"/>
      <c r="T113" s="35" t="e">
        <f ca="1"/>
        <v>#DIV/0!</v>
      </c>
      <c r="U113" s="30">
        <f ca="1"/>
        <v>-4.1949264155431836</v>
      </c>
      <c r="V113" s="31">
        <v>0</v>
      </c>
      <c r="W113" s="32">
        <f ca="1"/>
        <v>-4.1949264155431836</v>
      </c>
      <c r="X113" s="32"/>
      <c r="Y113" s="28">
        <f t="shared" ca="1" si="35"/>
        <v>-1343.2132260636295</v>
      </c>
      <c r="Z113" s="33"/>
      <c r="AA113" s="36"/>
      <c r="AB113" s="33"/>
      <c r="AC113" s="21"/>
      <c r="AD113" s="6"/>
      <c r="AE113" s="6"/>
      <c r="AH113" s="6"/>
      <c r="AI113" s="6"/>
      <c r="AJ113" s="17"/>
      <c r="AV113" s="21"/>
    </row>
    <row r="114" spans="1:48" outlineLevel="1" x14ac:dyDescent="0.2">
      <c r="A114" s="13" t="s">
        <v>442</v>
      </c>
      <c r="B114" s="13" t="str">
        <f>VLOOKUP(A114,Notes!$A$12:$B$206,2,0)</f>
        <v>Rubber tyres</v>
      </c>
      <c r="C114" s="24">
        <f>SUM('SAM and Preps'!FS114:GG114)</f>
        <v>9891.2823908249575</v>
      </c>
      <c r="D114" s="24">
        <f>'SAM and Preps'!GH114</f>
        <v>0</v>
      </c>
      <c r="E114" s="24">
        <f>'SAM and Preps'!GM114</f>
        <v>463.28677107133552</v>
      </c>
      <c r="F114" s="24">
        <f>'SAM and Preps'!GO114</f>
        <v>3368.3655268455536</v>
      </c>
      <c r="G114" s="24">
        <v>13653.403707986217</v>
      </c>
      <c r="H114" s="25">
        <f>SUM('SAM and Preps'!DE$175:DE$179)</f>
        <v>0</v>
      </c>
      <c r="I114" s="24">
        <f>IFERROR(VLOOKUP($A114,Employment!$A$5:$F$66,3,0),0)</f>
        <v>0</v>
      </c>
      <c r="J114" s="24">
        <f>IFERROR(VLOOKUP($A114,Employment!$A$5:$F$66,4,0),0)</f>
        <v>0</v>
      </c>
      <c r="K114" s="24">
        <f>IFERROR(VLOOKUP($A114,Employment!$A$5:$F$66,5,0),0)</f>
        <v>0</v>
      </c>
      <c r="L114" s="24">
        <f>IFERROR(VLOOKUP($A114,Employment!$A$5:$F$66,6,0),0)</f>
        <v>0</v>
      </c>
      <c r="M114" s="24">
        <f t="shared" si="36"/>
        <v>0</v>
      </c>
      <c r="N114" s="25">
        <v>30955.849879213376</v>
      </c>
      <c r="O114" s="26">
        <v>0</v>
      </c>
      <c r="P114" s="27">
        <f ca="1"/>
        <v>-1029.2201016556382</v>
      </c>
      <c r="Q114" s="28">
        <f ca="1"/>
        <v>-1955.1259759657626</v>
      </c>
      <c r="R114" s="28">
        <v>0</v>
      </c>
      <c r="S114" s="28"/>
      <c r="T114" s="35" t="e">
        <f ca="1"/>
        <v>#DIV/0!</v>
      </c>
      <c r="U114" s="30">
        <f ca="1"/>
        <v>-6.3158530087026143</v>
      </c>
      <c r="V114" s="31">
        <v>0</v>
      </c>
      <c r="W114" s="32">
        <f ca="1"/>
        <v>-6.3158530087026143</v>
      </c>
      <c r="X114" s="32"/>
      <c r="Y114" s="28">
        <f t="shared" ca="1" si="35"/>
        <v>-925.90587431012432</v>
      </c>
      <c r="Z114" s="33"/>
      <c r="AA114" s="36"/>
      <c r="AB114" s="33"/>
      <c r="AC114" s="21"/>
      <c r="AD114" s="6"/>
      <c r="AE114" s="6"/>
      <c r="AH114" s="6"/>
      <c r="AI114" s="6"/>
      <c r="AJ114" s="17"/>
      <c r="AV114" s="21"/>
    </row>
    <row r="115" spans="1:48" outlineLevel="1" x14ac:dyDescent="0.2">
      <c r="A115" s="13" t="s">
        <v>443</v>
      </c>
      <c r="B115" s="13" t="str">
        <f>VLOOKUP(A115,Notes!$A$12:$B$206,2,0)</f>
        <v>Other rubber products</v>
      </c>
      <c r="C115" s="24">
        <f>SUM('SAM and Preps'!FS115:GG115)</f>
        <v>224.79590252359276</v>
      </c>
      <c r="D115" s="24">
        <f>'SAM and Preps'!GH115</f>
        <v>0</v>
      </c>
      <c r="E115" s="24">
        <f>'SAM and Preps'!GM115</f>
        <v>0</v>
      </c>
      <c r="F115" s="24">
        <f>'SAM and Preps'!GO115</f>
        <v>2313.2758646292941</v>
      </c>
      <c r="G115" s="24">
        <v>3216.6951385736916</v>
      </c>
      <c r="H115" s="25">
        <f>SUM('SAM and Preps'!DF$175:DF$179)</f>
        <v>0</v>
      </c>
      <c r="I115" s="24">
        <f>IFERROR(VLOOKUP($A115,Employment!$A$5:$F$66,3,0),0)</f>
        <v>0</v>
      </c>
      <c r="J115" s="24">
        <f>IFERROR(VLOOKUP($A115,Employment!$A$5:$F$66,4,0),0)</f>
        <v>0</v>
      </c>
      <c r="K115" s="24">
        <f>IFERROR(VLOOKUP($A115,Employment!$A$5:$F$66,5,0),0)</f>
        <v>0</v>
      </c>
      <c r="L115" s="24">
        <f>IFERROR(VLOOKUP($A115,Employment!$A$5:$F$66,6,0),0)</f>
        <v>0</v>
      </c>
      <c r="M115" s="24">
        <f t="shared" si="36"/>
        <v>0</v>
      </c>
      <c r="N115" s="25">
        <v>13217.025142979855</v>
      </c>
      <c r="O115" s="26">
        <v>0</v>
      </c>
      <c r="P115" s="27">
        <f ca="1"/>
        <v>-240.93446060427482</v>
      </c>
      <c r="Q115" s="28">
        <f ca="1"/>
        <v>-806.26194178508877</v>
      </c>
      <c r="R115" s="28">
        <v>0</v>
      </c>
      <c r="S115" s="28"/>
      <c r="T115" s="35" t="e">
        <f ca="1"/>
        <v>#DIV/0!</v>
      </c>
      <c r="U115" s="30">
        <f ca="1"/>
        <v>-6.1001771053853977</v>
      </c>
      <c r="V115" s="31">
        <v>0</v>
      </c>
      <c r="W115" s="32">
        <f ca="1"/>
        <v>-6.1001771053853977</v>
      </c>
      <c r="X115" s="32"/>
      <c r="Y115" s="28">
        <f t="shared" ca="1" si="35"/>
        <v>-565.32748118081395</v>
      </c>
      <c r="Z115" s="33"/>
      <c r="AA115" s="36"/>
      <c r="AB115" s="33"/>
      <c r="AC115" s="21"/>
      <c r="AD115" s="6"/>
      <c r="AE115" s="6"/>
      <c r="AH115" s="6"/>
      <c r="AI115" s="6"/>
      <c r="AJ115" s="17"/>
      <c r="AV115" s="21"/>
    </row>
    <row r="116" spans="1:48" outlineLevel="1" x14ac:dyDescent="0.2">
      <c r="A116" s="13" t="s">
        <v>68</v>
      </c>
      <c r="B116" s="13" t="str">
        <f>VLOOKUP(A116,Notes!$A$12:$B$206,2,0)</f>
        <v>Plastic products</v>
      </c>
      <c r="C116" s="24">
        <f>SUM('SAM and Preps'!FS116:GG116)</f>
        <v>6227.8744520285954</v>
      </c>
      <c r="D116" s="24">
        <f>'SAM and Preps'!GH116</f>
        <v>0</v>
      </c>
      <c r="E116" s="24">
        <f>'SAM and Preps'!GM116</f>
        <v>712.75116009078511</v>
      </c>
      <c r="F116" s="24">
        <f>'SAM and Preps'!GO116</f>
        <v>4811.0212216215996</v>
      </c>
      <c r="G116" s="24">
        <v>12149.232857987347</v>
      </c>
      <c r="H116" s="25">
        <f>SUM('SAM and Preps'!DG$175:DG$179)</f>
        <v>0</v>
      </c>
      <c r="I116" s="24">
        <f>IFERROR(VLOOKUP($A116,Employment!$A$5:$F$66,3,0),0)</f>
        <v>0</v>
      </c>
      <c r="J116" s="24">
        <f>IFERROR(VLOOKUP($A116,Employment!$A$5:$F$66,4,0),0)</f>
        <v>0</v>
      </c>
      <c r="K116" s="24">
        <f>IFERROR(VLOOKUP($A116,Employment!$A$5:$F$66,5,0),0)</f>
        <v>0</v>
      </c>
      <c r="L116" s="24">
        <f>IFERROR(VLOOKUP($A116,Employment!$A$5:$F$66,6,0),0)</f>
        <v>0</v>
      </c>
      <c r="M116" s="24">
        <f t="shared" si="36"/>
        <v>0</v>
      </c>
      <c r="N116" s="25">
        <v>87447.264669503682</v>
      </c>
      <c r="O116" s="26">
        <v>0</v>
      </c>
      <c r="P116" s="27">
        <f ca="1"/>
        <v>-332.18779105119393</v>
      </c>
      <c r="Q116" s="28">
        <f ca="1"/>
        <v>-4388.2931069148644</v>
      </c>
      <c r="R116" s="28">
        <v>0</v>
      </c>
      <c r="S116" s="28"/>
      <c r="T116" s="35" t="e">
        <f ca="1"/>
        <v>#DIV/0!</v>
      </c>
      <c r="U116" s="30">
        <f ca="1"/>
        <v>-5.0182165485677404</v>
      </c>
      <c r="V116" s="31">
        <v>0</v>
      </c>
      <c r="W116" s="32">
        <f ca="1"/>
        <v>-5.0182165485677404</v>
      </c>
      <c r="X116" s="32"/>
      <c r="Y116" s="28">
        <f t="shared" ca="1" si="35"/>
        <v>-4056.1053158636705</v>
      </c>
      <c r="Z116" s="33"/>
      <c r="AA116" s="36"/>
      <c r="AB116" s="33"/>
      <c r="AC116" s="21"/>
      <c r="AD116" s="6"/>
      <c r="AE116" s="6"/>
      <c r="AH116" s="6"/>
      <c r="AI116" s="6"/>
      <c r="AJ116" s="17"/>
      <c r="AV116" s="21"/>
    </row>
    <row r="117" spans="1:48" outlineLevel="1" x14ac:dyDescent="0.2">
      <c r="A117" s="13" t="s">
        <v>444</v>
      </c>
      <c r="B117" s="13" t="str">
        <f>VLOOKUP(A117,Notes!$A$12:$B$206,2,0)</f>
        <v>Glass products</v>
      </c>
      <c r="C117" s="24">
        <f>SUM('SAM and Preps'!FS117:GG117)</f>
        <v>5886.9770674921492</v>
      </c>
      <c r="D117" s="24">
        <f>'SAM and Preps'!GH117</f>
        <v>0</v>
      </c>
      <c r="E117" s="24">
        <f>'SAM and Preps'!GM117</f>
        <v>0.12371561787838438</v>
      </c>
      <c r="F117" s="24">
        <f>'SAM and Preps'!GO117</f>
        <v>2112.1725283966603</v>
      </c>
      <c r="G117" s="24">
        <v>7936.9063717775934</v>
      </c>
      <c r="H117" s="25">
        <f>SUM('SAM and Preps'!DH$175:DH$179)</f>
        <v>0</v>
      </c>
      <c r="I117" s="24">
        <f>IFERROR(VLOOKUP($A117,Employment!$A$5:$F$66,3,0),0)</f>
        <v>0</v>
      </c>
      <c r="J117" s="24">
        <f>IFERROR(VLOOKUP($A117,Employment!$A$5:$F$66,4,0),0)</f>
        <v>0</v>
      </c>
      <c r="K117" s="24">
        <f>IFERROR(VLOOKUP($A117,Employment!$A$5:$F$66,5,0),0)</f>
        <v>0</v>
      </c>
      <c r="L117" s="24">
        <f>IFERROR(VLOOKUP($A117,Employment!$A$5:$F$66,6,0),0)</f>
        <v>0</v>
      </c>
      <c r="M117" s="24">
        <f t="shared" si="36"/>
        <v>0</v>
      </c>
      <c r="N117" s="25">
        <v>22664.796909738627</v>
      </c>
      <c r="O117" s="26">
        <v>0</v>
      </c>
      <c r="P117" s="27">
        <f ca="1"/>
        <v>-172.79959866341071</v>
      </c>
      <c r="Q117" s="28">
        <f ca="1"/>
        <v>-925.48052006680518</v>
      </c>
      <c r="R117" s="28">
        <v>0</v>
      </c>
      <c r="S117" s="28"/>
      <c r="T117" s="35" t="e">
        <f ca="1"/>
        <v>#DIV/0!</v>
      </c>
      <c r="U117" s="30">
        <f ca="1"/>
        <v>-4.0833391261015182</v>
      </c>
      <c r="V117" s="31">
        <v>0</v>
      </c>
      <c r="W117" s="32">
        <f ca="1"/>
        <v>-4.0833391261015182</v>
      </c>
      <c r="X117" s="32"/>
      <c r="Y117" s="28">
        <f t="shared" ca="1" si="35"/>
        <v>-752.68092140339445</v>
      </c>
      <c r="Z117" s="33"/>
      <c r="AA117" s="36"/>
      <c r="AB117" s="33"/>
      <c r="AC117" s="21"/>
      <c r="AD117" s="6"/>
      <c r="AE117" s="6"/>
      <c r="AH117" s="6"/>
      <c r="AI117" s="6"/>
      <c r="AJ117" s="17"/>
      <c r="AV117" s="21"/>
    </row>
    <row r="118" spans="1:48" outlineLevel="1" x14ac:dyDescent="0.2">
      <c r="A118" s="13" t="s">
        <v>445</v>
      </c>
      <c r="B118" s="13" t="str">
        <f>VLOOKUP(A118,Notes!$A$12:$B$206,2,0)</f>
        <v>Non-structural ceramic</v>
      </c>
      <c r="C118" s="24">
        <f>SUM('SAM and Preps'!FS118:GG118)</f>
        <v>2630.5538947751147</v>
      </c>
      <c r="D118" s="24">
        <f>'SAM and Preps'!GH118</f>
        <v>0</v>
      </c>
      <c r="E118" s="24">
        <f>'SAM and Preps'!GM118</f>
        <v>19.364326792168381</v>
      </c>
      <c r="F118" s="24">
        <f>'SAM and Preps'!GO118</f>
        <v>383.17140904717775</v>
      </c>
      <c r="G118" s="24">
        <v>3210.1135373224829</v>
      </c>
      <c r="H118" s="25">
        <f>SUM('SAM and Preps'!DI$175:DI$179)</f>
        <v>0</v>
      </c>
      <c r="I118" s="24">
        <f>IFERROR(VLOOKUP($A118,Employment!$A$5:$F$66,3,0),0)</f>
        <v>0</v>
      </c>
      <c r="J118" s="24">
        <f>IFERROR(VLOOKUP($A118,Employment!$A$5:$F$66,4,0),0)</f>
        <v>0</v>
      </c>
      <c r="K118" s="24">
        <f>IFERROR(VLOOKUP($A118,Employment!$A$5:$F$66,5,0),0)</f>
        <v>0</v>
      </c>
      <c r="L118" s="24">
        <f>IFERROR(VLOOKUP($A118,Employment!$A$5:$F$66,6,0),0)</f>
        <v>0</v>
      </c>
      <c r="M118" s="24">
        <f t="shared" si="36"/>
        <v>0</v>
      </c>
      <c r="N118" s="25">
        <v>8266.0090429103147</v>
      </c>
      <c r="O118" s="26">
        <v>0</v>
      </c>
      <c r="P118" s="27">
        <f ca="1"/>
        <v>-227.48172229608451</v>
      </c>
      <c r="Q118" s="28">
        <f ca="1"/>
        <v>-493.35947850454227</v>
      </c>
      <c r="R118" s="28">
        <v>0</v>
      </c>
      <c r="S118" s="28"/>
      <c r="T118" s="35" t="e">
        <f ca="1"/>
        <v>#DIV/0!</v>
      </c>
      <c r="U118" s="30">
        <f ca="1"/>
        <v>-5.968533012042764</v>
      </c>
      <c r="V118" s="31">
        <v>0</v>
      </c>
      <c r="W118" s="32">
        <f ca="1"/>
        <v>-5.968533012042764</v>
      </c>
      <c r="X118" s="32"/>
      <c r="Y118" s="28">
        <f t="shared" ca="1" si="35"/>
        <v>-265.87775620845775</v>
      </c>
      <c r="Z118" s="33"/>
      <c r="AA118" s="36"/>
      <c r="AB118" s="33"/>
      <c r="AC118" s="21"/>
      <c r="AD118" s="6"/>
      <c r="AE118" s="6"/>
      <c r="AH118" s="6"/>
      <c r="AI118" s="6"/>
      <c r="AJ118" s="17"/>
      <c r="AV118" s="21"/>
    </row>
    <row r="119" spans="1:48" outlineLevel="1" x14ac:dyDescent="0.2">
      <c r="A119" s="13" t="s">
        <v>446</v>
      </c>
      <c r="B119" s="13" t="str">
        <f>VLOOKUP(A119,Notes!$A$12:$B$206,2,0)</f>
        <v>Structure non-refractory clay</v>
      </c>
      <c r="C119" s="24">
        <f>SUM('SAM and Preps'!FS119:GG119)</f>
        <v>815.85172333020785</v>
      </c>
      <c r="D119" s="24">
        <f>'SAM and Preps'!GH119</f>
        <v>0</v>
      </c>
      <c r="E119" s="24">
        <f>'SAM and Preps'!GM119</f>
        <v>0</v>
      </c>
      <c r="F119" s="24">
        <f>'SAM and Preps'!GO119</f>
        <v>2124.7204777191569</v>
      </c>
      <c r="G119" s="24">
        <v>2877.3197993248996</v>
      </c>
      <c r="H119" s="25">
        <f>SUM('SAM and Preps'!DJ$175:DJ$179)</f>
        <v>0</v>
      </c>
      <c r="I119" s="24">
        <f>IFERROR(VLOOKUP($A119,Employment!$A$5:$F$66,3,0),0)</f>
        <v>0</v>
      </c>
      <c r="J119" s="24">
        <f>IFERROR(VLOOKUP($A119,Employment!$A$5:$F$66,4,0),0)</f>
        <v>0</v>
      </c>
      <c r="K119" s="24">
        <f>IFERROR(VLOOKUP($A119,Employment!$A$5:$F$66,5,0),0)</f>
        <v>0</v>
      </c>
      <c r="L119" s="24">
        <f>IFERROR(VLOOKUP($A119,Employment!$A$5:$F$66,6,0),0)</f>
        <v>0</v>
      </c>
      <c r="M119" s="24">
        <f t="shared" si="36"/>
        <v>0</v>
      </c>
      <c r="N119" s="25">
        <v>23792.18277746598</v>
      </c>
      <c r="O119" s="26">
        <v>0</v>
      </c>
      <c r="P119" s="27">
        <f ca="1"/>
        <v>-404.1095528279991</v>
      </c>
      <c r="Q119" s="28">
        <f ca="1"/>
        <v>-1890.9616703809988</v>
      </c>
      <c r="R119" s="28">
        <v>0</v>
      </c>
      <c r="S119" s="28"/>
      <c r="T119" s="35" t="e">
        <f ca="1"/>
        <v>#DIV/0!</v>
      </c>
      <c r="U119" s="30">
        <f ca="1"/>
        <v>-7.9478276039975784</v>
      </c>
      <c r="V119" s="31">
        <v>0</v>
      </c>
      <c r="W119" s="32">
        <f ca="1"/>
        <v>-7.9478276039975784</v>
      </c>
      <c r="X119" s="32"/>
      <c r="Y119" s="28">
        <f t="shared" ca="1" si="35"/>
        <v>-1486.8521175529997</v>
      </c>
      <c r="Z119" s="33"/>
      <c r="AA119" s="36"/>
      <c r="AB119" s="33"/>
      <c r="AC119" s="21"/>
      <c r="AD119" s="6"/>
      <c r="AE119" s="6"/>
      <c r="AH119" s="6"/>
      <c r="AI119" s="6"/>
      <c r="AJ119" s="17"/>
      <c r="AV119" s="21"/>
    </row>
    <row r="120" spans="1:48" outlineLevel="1" x14ac:dyDescent="0.2">
      <c r="A120" s="13" t="s">
        <v>447</v>
      </c>
      <c r="B120" s="13" t="str">
        <f>VLOOKUP(A120,Notes!$A$12:$B$206,2,0)</f>
        <v>Plaster, cement</v>
      </c>
      <c r="C120" s="24">
        <f>SUM('SAM and Preps'!FS120:GG120)</f>
        <v>610.43422081059873</v>
      </c>
      <c r="D120" s="24">
        <f>'SAM and Preps'!GH120</f>
        <v>0</v>
      </c>
      <c r="E120" s="24">
        <f>'SAM and Preps'!GM120</f>
        <v>0</v>
      </c>
      <c r="F120" s="24">
        <f>'SAM and Preps'!GO120</f>
        <v>625.99310627073646</v>
      </c>
      <c r="G120" s="24">
        <v>1209.2455530458024</v>
      </c>
      <c r="H120" s="25">
        <f>SUM('SAM and Preps'!DK$175:DK$179)</f>
        <v>0</v>
      </c>
      <c r="I120" s="24">
        <f>IFERROR(VLOOKUP($A120,Employment!$A$5:$F$66,3,0),0)</f>
        <v>0</v>
      </c>
      <c r="J120" s="24">
        <f>IFERROR(VLOOKUP($A120,Employment!$A$5:$F$66,4,0),0)</f>
        <v>0</v>
      </c>
      <c r="K120" s="24">
        <f>IFERROR(VLOOKUP($A120,Employment!$A$5:$F$66,5,0),0)</f>
        <v>0</v>
      </c>
      <c r="L120" s="24">
        <f>IFERROR(VLOOKUP($A120,Employment!$A$5:$F$66,6,0),0)</f>
        <v>0</v>
      </c>
      <c r="M120" s="24">
        <f t="shared" si="36"/>
        <v>0</v>
      </c>
      <c r="N120" s="25">
        <v>18417.012453668827</v>
      </c>
      <c r="O120" s="26">
        <v>0</v>
      </c>
      <c r="P120" s="27">
        <f ca="1"/>
        <v>-92.732049531100131</v>
      </c>
      <c r="Q120" s="28">
        <f ca="1"/>
        <v>-1148.8008407756856</v>
      </c>
      <c r="R120" s="28">
        <v>0</v>
      </c>
      <c r="S120" s="28"/>
      <c r="T120" s="35" t="e">
        <f ca="1"/>
        <v>#DIV/0!</v>
      </c>
      <c r="U120" s="30">
        <f ca="1"/>
        <v>-6.2377155017171884</v>
      </c>
      <c r="V120" s="31">
        <v>0</v>
      </c>
      <c r="W120" s="32">
        <f ca="1"/>
        <v>-6.2377155017171884</v>
      </c>
      <c r="X120" s="32"/>
      <c r="Y120" s="28">
        <f t="shared" ca="1" si="35"/>
        <v>-1056.0687912445856</v>
      </c>
      <c r="Z120" s="33"/>
      <c r="AA120" s="36"/>
      <c r="AB120" s="33"/>
      <c r="AC120" s="21"/>
      <c r="AD120" s="6"/>
      <c r="AE120" s="6"/>
      <c r="AH120" s="6"/>
      <c r="AI120" s="6"/>
      <c r="AJ120" s="17"/>
      <c r="AV120" s="21"/>
    </row>
    <row r="121" spans="1:48" outlineLevel="1" x14ac:dyDescent="0.2">
      <c r="A121" s="13" t="s">
        <v>448</v>
      </c>
      <c r="B121" s="13" t="str">
        <f>VLOOKUP(A121,Notes!$A$12:$B$206,2,0)</f>
        <v>Articles of concrete</v>
      </c>
      <c r="C121" s="24">
        <f>SUM('SAM and Preps'!FS121:GG121)</f>
        <v>0</v>
      </c>
      <c r="D121" s="24">
        <f>'SAM and Preps'!GH121</f>
        <v>0</v>
      </c>
      <c r="E121" s="24">
        <f>'SAM and Preps'!GM121</f>
        <v>0</v>
      </c>
      <c r="F121" s="24">
        <f>'SAM and Preps'!GO121</f>
        <v>1889.5518825568595</v>
      </c>
      <c r="G121" s="24">
        <v>2034.1797254158971</v>
      </c>
      <c r="H121" s="25">
        <f>SUM('SAM and Preps'!DL$175:DL$179)</f>
        <v>0</v>
      </c>
      <c r="I121" s="24">
        <f>IFERROR(VLOOKUP($A121,Employment!$A$5:$F$66,3,0),0)</f>
        <v>0</v>
      </c>
      <c r="J121" s="24">
        <f>IFERROR(VLOOKUP($A121,Employment!$A$5:$F$66,4,0),0)</f>
        <v>0</v>
      </c>
      <c r="K121" s="24">
        <f>IFERROR(VLOOKUP($A121,Employment!$A$5:$F$66,5,0),0)</f>
        <v>0</v>
      </c>
      <c r="L121" s="24">
        <f>IFERROR(VLOOKUP($A121,Employment!$A$5:$F$66,6,0),0)</f>
        <v>0</v>
      </c>
      <c r="M121" s="24">
        <f t="shared" si="36"/>
        <v>0</v>
      </c>
      <c r="N121" s="25">
        <v>30187.653877255405</v>
      </c>
      <c r="O121" s="26">
        <v>0</v>
      </c>
      <c r="P121" s="27">
        <f ca="1"/>
        <v>-141.71639119176442</v>
      </c>
      <c r="Q121" s="28">
        <f ca="1"/>
        <v>-2103.2396779328483</v>
      </c>
      <c r="R121" s="28">
        <v>0</v>
      </c>
      <c r="S121" s="28"/>
      <c r="T121" s="35" t="e">
        <f ca="1"/>
        <v>#DIV/0!</v>
      </c>
      <c r="U121" s="30">
        <f ca="1"/>
        <v>-6.9672180769155894</v>
      </c>
      <c r="V121" s="31">
        <v>0</v>
      </c>
      <c r="W121" s="32">
        <f ca="1"/>
        <v>-6.9672180769155894</v>
      </c>
      <c r="X121" s="32"/>
      <c r="Y121" s="28">
        <f t="shared" ca="1" si="35"/>
        <v>-1961.5232867410839</v>
      </c>
      <c r="Z121" s="33"/>
      <c r="AA121" s="36"/>
      <c r="AB121" s="33"/>
      <c r="AC121" s="21"/>
      <c r="AD121" s="6"/>
      <c r="AE121" s="6"/>
      <c r="AH121" s="6"/>
      <c r="AI121" s="6"/>
      <c r="AJ121" s="17"/>
      <c r="AV121" s="21"/>
    </row>
    <row r="122" spans="1:48" outlineLevel="1" x14ac:dyDescent="0.2">
      <c r="A122" s="13" t="s">
        <v>449</v>
      </c>
      <c r="B122" s="13" t="str">
        <f>VLOOKUP(A122,Notes!$A$12:$B$206,2,0)</f>
        <v>Non-metallic products n.e.c.</v>
      </c>
      <c r="C122" s="24">
        <f>SUM('SAM and Preps'!FS122:GG122)</f>
        <v>0</v>
      </c>
      <c r="D122" s="24">
        <f>'SAM and Preps'!GH122</f>
        <v>0</v>
      </c>
      <c r="E122" s="24">
        <f>'SAM and Preps'!GM122</f>
        <v>0</v>
      </c>
      <c r="F122" s="24">
        <f>'SAM and Preps'!GO122</f>
        <v>3016.3305260266188</v>
      </c>
      <c r="G122" s="24">
        <v>3188.3917943392771</v>
      </c>
      <c r="H122" s="25">
        <f>SUM('SAM and Preps'!DM$175:DM$179)</f>
        <v>0</v>
      </c>
      <c r="I122" s="24">
        <f>IFERROR(VLOOKUP($A122,Employment!$A$5:$F$66,3,0),0)</f>
        <v>0</v>
      </c>
      <c r="J122" s="24">
        <f>IFERROR(VLOOKUP($A122,Employment!$A$5:$F$66,4,0),0)</f>
        <v>0</v>
      </c>
      <c r="K122" s="24">
        <f>IFERROR(VLOOKUP($A122,Employment!$A$5:$F$66,5,0),0)</f>
        <v>0</v>
      </c>
      <c r="L122" s="24">
        <f>IFERROR(VLOOKUP($A122,Employment!$A$5:$F$66,6,0),0)</f>
        <v>0</v>
      </c>
      <c r="M122" s="24">
        <f t="shared" si="36"/>
        <v>0</v>
      </c>
      <c r="N122" s="25">
        <v>15993.323203889777</v>
      </c>
      <c r="O122" s="26">
        <v>0</v>
      </c>
      <c r="P122" s="27">
        <f ca="1"/>
        <v>-226.22478945199637</v>
      </c>
      <c r="Q122" s="28">
        <f ca="1"/>
        <v>-1042.9887284172419</v>
      </c>
      <c r="R122" s="28">
        <v>0</v>
      </c>
      <c r="S122" s="28"/>
      <c r="T122" s="35" t="e">
        <f ca="1"/>
        <v>#DIV/0!</v>
      </c>
      <c r="U122" s="30">
        <f ca="1"/>
        <v>-6.5214009316311063</v>
      </c>
      <c r="V122" s="31">
        <v>0</v>
      </c>
      <c r="W122" s="32">
        <f ca="1"/>
        <v>-6.5214009316311063</v>
      </c>
      <c r="X122" s="32"/>
      <c r="Y122" s="28">
        <f t="shared" ca="1" si="35"/>
        <v>-816.76393896524553</v>
      </c>
      <c r="Z122" s="33"/>
      <c r="AA122" s="36"/>
      <c r="AB122" s="33"/>
      <c r="AC122" s="21"/>
      <c r="AD122" s="6"/>
      <c r="AE122" s="6"/>
      <c r="AH122" s="6"/>
      <c r="AI122" s="6"/>
      <c r="AJ122" s="17"/>
      <c r="AV122" s="21"/>
    </row>
    <row r="123" spans="1:48" outlineLevel="1" x14ac:dyDescent="0.2">
      <c r="A123" s="13" t="s">
        <v>72</v>
      </c>
      <c r="B123" s="13" t="str">
        <f>VLOOKUP(A123,Notes!$A$12:$B$206,2,0)</f>
        <v>Furniture</v>
      </c>
      <c r="C123" s="24">
        <f>SUM('SAM and Preps'!FS123:GG123)</f>
        <v>17553.850767118172</v>
      </c>
      <c r="D123" s="24">
        <f>'SAM and Preps'!GH123</f>
        <v>0</v>
      </c>
      <c r="E123" s="24">
        <f>'SAM and Preps'!GM123</f>
        <v>9000.0679871745724</v>
      </c>
      <c r="F123" s="24">
        <f>'SAM and Preps'!GO123</f>
        <v>5985.6763321654862</v>
      </c>
      <c r="G123" s="24">
        <v>32792.585105781509</v>
      </c>
      <c r="H123" s="25">
        <f>SUM('SAM and Preps'!DN$175:DN$179)</f>
        <v>0</v>
      </c>
      <c r="I123" s="24">
        <f>IFERROR(VLOOKUP($A123,Employment!$A$5:$F$66,3,0),0)</f>
        <v>0</v>
      </c>
      <c r="J123" s="24">
        <f>IFERROR(VLOOKUP($A123,Employment!$A$5:$F$66,4,0),0)</f>
        <v>0</v>
      </c>
      <c r="K123" s="24">
        <f>IFERROR(VLOOKUP($A123,Employment!$A$5:$F$66,5,0),0)</f>
        <v>0</v>
      </c>
      <c r="L123" s="24">
        <f>IFERROR(VLOOKUP($A123,Employment!$A$5:$F$66,6,0),0)</f>
        <v>0</v>
      </c>
      <c r="M123" s="24">
        <f t="shared" si="36"/>
        <v>0</v>
      </c>
      <c r="N123" s="25">
        <v>40435.996196369502</v>
      </c>
      <c r="O123" s="26">
        <v>0</v>
      </c>
      <c r="P123" s="27">
        <f ca="1"/>
        <v>-2440.4696314843668</v>
      </c>
      <c r="Q123" s="28">
        <f ca="1"/>
        <v>-2760.2725841082893</v>
      </c>
      <c r="R123" s="28">
        <v>0</v>
      </c>
      <c r="S123" s="28"/>
      <c r="T123" s="35" t="e">
        <f ca="1"/>
        <v>#DIV/0!</v>
      </c>
      <c r="U123" s="30">
        <f ca="1"/>
        <v>-6.8262757042105893</v>
      </c>
      <c r="V123" s="31">
        <v>0</v>
      </c>
      <c r="W123" s="32">
        <f ca="1"/>
        <v>-6.8262757042105893</v>
      </c>
      <c r="X123" s="32"/>
      <c r="Y123" s="28">
        <f t="shared" ca="1" si="35"/>
        <v>-319.80295262392247</v>
      </c>
      <c r="Z123" s="33"/>
      <c r="AA123" s="36"/>
      <c r="AB123" s="33"/>
      <c r="AC123" s="21"/>
      <c r="AD123" s="6"/>
      <c r="AE123" s="6"/>
      <c r="AH123" s="6"/>
      <c r="AI123" s="6"/>
      <c r="AJ123" s="17"/>
      <c r="AV123" s="21"/>
    </row>
    <row r="124" spans="1:48" outlineLevel="1" x14ac:dyDescent="0.2">
      <c r="A124" s="13" t="s">
        <v>450</v>
      </c>
      <c r="B124" s="13" t="str">
        <f>VLOOKUP(A124,Notes!$A$12:$B$206,2,0)</f>
        <v>Jewellery</v>
      </c>
      <c r="C124" s="24">
        <f>SUM('SAM and Preps'!FS124:GG124)</f>
        <v>5719.0421563099062</v>
      </c>
      <c r="D124" s="24">
        <f>'SAM and Preps'!GH124</f>
        <v>0</v>
      </c>
      <c r="E124" s="24">
        <f>'SAM and Preps'!GM124</f>
        <v>0</v>
      </c>
      <c r="F124" s="24">
        <f>'SAM and Preps'!GO124</f>
        <v>8163.3739676706236</v>
      </c>
      <c r="G124" s="24">
        <v>13886.263600754388</v>
      </c>
      <c r="H124" s="25">
        <f>SUM('SAM and Preps'!DO$175:DO$179)</f>
        <v>0</v>
      </c>
      <c r="I124" s="24">
        <f>IFERROR(VLOOKUP($A124,Employment!$A$5:$F$66,3,0),0)</f>
        <v>0</v>
      </c>
      <c r="J124" s="24">
        <f>IFERROR(VLOOKUP($A124,Employment!$A$5:$F$66,4,0),0)</f>
        <v>0</v>
      </c>
      <c r="K124" s="24">
        <f>IFERROR(VLOOKUP($A124,Employment!$A$5:$F$66,5,0),0)</f>
        <v>0</v>
      </c>
      <c r="L124" s="24">
        <f>IFERROR(VLOOKUP($A124,Employment!$A$5:$F$66,6,0),0)</f>
        <v>0</v>
      </c>
      <c r="M124" s="24">
        <f t="shared" si="36"/>
        <v>0</v>
      </c>
      <c r="N124" s="25">
        <v>20283.649769994921</v>
      </c>
      <c r="O124" s="26">
        <v>0</v>
      </c>
      <c r="P124" s="27">
        <f ca="1"/>
        <v>-2327.9656944682683</v>
      </c>
      <c r="Q124" s="28">
        <f ca="1"/>
        <v>-2518.4881217685229</v>
      </c>
      <c r="R124" s="28">
        <v>0</v>
      </c>
      <c r="S124" s="28"/>
      <c r="T124" s="35" t="e">
        <f ca="1"/>
        <v>#DIV/0!</v>
      </c>
      <c r="U124" s="30">
        <f ca="1"/>
        <v>-12.416345925544707</v>
      </c>
      <c r="V124" s="31">
        <v>0</v>
      </c>
      <c r="W124" s="32">
        <f ca="1"/>
        <v>-12.416345925544707</v>
      </c>
      <c r="X124" s="32"/>
      <c r="Y124" s="28">
        <f t="shared" ca="1" si="35"/>
        <v>-190.52242730025455</v>
      </c>
      <c r="Z124" s="33"/>
      <c r="AA124" s="36"/>
      <c r="AB124" s="33"/>
      <c r="AC124" s="21"/>
      <c r="AD124" s="6"/>
      <c r="AE124" s="6"/>
      <c r="AH124" s="6"/>
      <c r="AI124" s="6"/>
      <c r="AJ124" s="17"/>
      <c r="AV124" s="21"/>
    </row>
    <row r="125" spans="1:48" outlineLevel="1" x14ac:dyDescent="0.2">
      <c r="A125" s="13" t="s">
        <v>73</v>
      </c>
      <c r="B125" s="13" t="str">
        <f>VLOOKUP(A125,Notes!$A$12:$B$206,2,0)</f>
        <v>Manufactured products n.e.c.</v>
      </c>
      <c r="C125" s="24">
        <f>SUM('SAM and Preps'!FS125:GG125)</f>
        <v>12002.119578337752</v>
      </c>
      <c r="D125" s="24">
        <f>'SAM and Preps'!GH125</f>
        <v>0</v>
      </c>
      <c r="E125" s="24">
        <f>'SAM and Preps'!GM125</f>
        <v>1508.6397911123329</v>
      </c>
      <c r="F125" s="24">
        <f>'SAM and Preps'!GO125</f>
        <v>4507.7562150015538</v>
      </c>
      <c r="G125" s="24">
        <v>18855.651995696251</v>
      </c>
      <c r="H125" s="25">
        <f>SUM('SAM and Preps'!DP$175:DP$179)</f>
        <v>0</v>
      </c>
      <c r="I125" s="24">
        <f>IFERROR(VLOOKUP($A125,Employment!$A$5:$F$66,3,0),0)</f>
        <v>0</v>
      </c>
      <c r="J125" s="24">
        <f>IFERROR(VLOOKUP($A125,Employment!$A$5:$F$66,4,0),0)</f>
        <v>0</v>
      </c>
      <c r="K125" s="24">
        <f>IFERROR(VLOOKUP($A125,Employment!$A$5:$F$66,5,0),0)</f>
        <v>0</v>
      </c>
      <c r="L125" s="24">
        <f>IFERROR(VLOOKUP($A125,Employment!$A$5:$F$66,6,0),0)</f>
        <v>0</v>
      </c>
      <c r="M125" s="24">
        <f t="shared" si="36"/>
        <v>0</v>
      </c>
      <c r="N125" s="25">
        <v>24446.684629615116</v>
      </c>
      <c r="O125" s="26">
        <v>0</v>
      </c>
      <c r="P125" s="27">
        <f ca="1"/>
        <v>-1351.3886688338725</v>
      </c>
      <c r="Q125" s="28">
        <f ca="1"/>
        <v>-1567.0324327572407</v>
      </c>
      <c r="R125" s="28">
        <v>0</v>
      </c>
      <c r="S125" s="28"/>
      <c r="T125" s="35" t="e">
        <f ca="1"/>
        <v>#DIV/0!</v>
      </c>
      <c r="U125" s="30">
        <f ca="1"/>
        <v>-6.4099997872877692</v>
      </c>
      <c r="V125" s="31">
        <v>0</v>
      </c>
      <c r="W125" s="32">
        <f ca="1"/>
        <v>-6.4099997872877692</v>
      </c>
      <c r="X125" s="32"/>
      <c r="Y125" s="28">
        <f t="shared" ca="1" si="35"/>
        <v>-215.64376392336817</v>
      </c>
      <c r="Z125" s="33"/>
      <c r="AA125" s="36"/>
      <c r="AB125" s="33"/>
      <c r="AC125" s="21"/>
      <c r="AD125" s="6"/>
      <c r="AE125" s="6"/>
      <c r="AH125" s="6"/>
      <c r="AI125" s="6"/>
      <c r="AJ125" s="17"/>
      <c r="AV125" s="21"/>
    </row>
    <row r="126" spans="1:48" outlineLevel="1" x14ac:dyDescent="0.2">
      <c r="A126" s="13" t="s">
        <v>451</v>
      </c>
      <c r="B126" s="13" t="str">
        <f>VLOOKUP(A126,Notes!$A$12:$B$206,2,0)</f>
        <v>Wastes, scraps</v>
      </c>
      <c r="C126" s="24">
        <f>SUM('SAM and Preps'!FS126:GG126)</f>
        <v>160.09341831515374</v>
      </c>
      <c r="D126" s="24">
        <f>'SAM and Preps'!GH126</f>
        <v>0</v>
      </c>
      <c r="E126" s="24">
        <f>'SAM and Preps'!GM126</f>
        <v>0</v>
      </c>
      <c r="F126" s="24">
        <f>'SAM and Preps'!GO126</f>
        <v>7612.6317653539836</v>
      </c>
      <c r="G126" s="24">
        <v>7666.9617032552978</v>
      </c>
      <c r="H126" s="25">
        <f>SUM('SAM and Preps'!DQ$175:DQ$179)</f>
        <v>0</v>
      </c>
      <c r="I126" s="24">
        <f>IFERROR(VLOOKUP($A126,Employment!$A$5:$F$66,3,0),0)</f>
        <v>0</v>
      </c>
      <c r="J126" s="24">
        <f>IFERROR(VLOOKUP($A126,Employment!$A$5:$F$66,4,0),0)</f>
        <v>0</v>
      </c>
      <c r="K126" s="24">
        <f>IFERROR(VLOOKUP($A126,Employment!$A$5:$F$66,5,0),0)</f>
        <v>0</v>
      </c>
      <c r="L126" s="24">
        <f>IFERROR(VLOOKUP($A126,Employment!$A$5:$F$66,6,0),0)</f>
        <v>0</v>
      </c>
      <c r="M126" s="24">
        <f t="shared" si="36"/>
        <v>0</v>
      </c>
      <c r="N126" s="25">
        <v>28900.97379323568</v>
      </c>
      <c r="O126" s="26">
        <v>0</v>
      </c>
      <c r="P126" s="27">
        <f ca="1"/>
        <v>-618.97540789609479</v>
      </c>
      <c r="Q126" s="28">
        <f ca="1"/>
        <v>-2128.5770681781214</v>
      </c>
      <c r="R126" s="28">
        <v>0</v>
      </c>
      <c r="S126" s="28"/>
      <c r="T126" s="35" t="e">
        <f ca="1"/>
        <v>#DIV/0!</v>
      </c>
      <c r="U126" s="30">
        <f ca="1"/>
        <v>-7.3650704069920252</v>
      </c>
      <c r="V126" s="31">
        <v>0</v>
      </c>
      <c r="W126" s="32">
        <f ca="1"/>
        <v>-7.3650704069920252</v>
      </c>
      <c r="X126" s="32"/>
      <c r="Y126" s="28">
        <f t="shared" ca="1" si="35"/>
        <v>-1509.6016602820266</v>
      </c>
      <c r="Z126" s="33"/>
      <c r="AA126" s="36"/>
      <c r="AB126" s="33"/>
      <c r="AC126" s="21"/>
      <c r="AD126" s="6"/>
      <c r="AE126" s="6"/>
      <c r="AH126" s="6"/>
      <c r="AI126" s="6"/>
      <c r="AJ126" s="17"/>
      <c r="AV126" s="21"/>
    </row>
    <row r="127" spans="1:48" outlineLevel="1" x14ac:dyDescent="0.2">
      <c r="A127" s="13" t="s">
        <v>452</v>
      </c>
      <c r="B127" s="13" t="str">
        <f>VLOOKUP(A127,Notes!$A$12:$B$206,2,0)</f>
        <v>Iron, steel products</v>
      </c>
      <c r="C127" s="24">
        <f>SUM('SAM and Preps'!FS127:GG127)</f>
        <v>0</v>
      </c>
      <c r="D127" s="24">
        <f>'SAM and Preps'!GH127</f>
        <v>0</v>
      </c>
      <c r="E127" s="24">
        <f>'SAM and Preps'!GM127</f>
        <v>0</v>
      </c>
      <c r="F127" s="24">
        <f>'SAM and Preps'!GO127</f>
        <v>104266.22068489504</v>
      </c>
      <c r="G127" s="24">
        <v>105554.29194795225</v>
      </c>
      <c r="H127" s="25">
        <f>SUM('SAM and Preps'!DR$175:DR$179)</f>
        <v>0</v>
      </c>
      <c r="I127" s="24">
        <f>IFERROR(VLOOKUP($A127,Employment!$A$5:$F$66,3,0),0)</f>
        <v>0</v>
      </c>
      <c r="J127" s="24">
        <f>IFERROR(VLOOKUP($A127,Employment!$A$5:$F$66,4,0),0)</f>
        <v>0</v>
      </c>
      <c r="K127" s="24">
        <f>IFERROR(VLOOKUP($A127,Employment!$A$5:$F$66,5,0),0)</f>
        <v>0</v>
      </c>
      <c r="L127" s="24">
        <f>IFERROR(VLOOKUP($A127,Employment!$A$5:$F$66,6,0),0)</f>
        <v>0</v>
      </c>
      <c r="M127" s="24">
        <f t="shared" si="36"/>
        <v>0</v>
      </c>
      <c r="N127" s="25">
        <v>227432.6959549243</v>
      </c>
      <c r="O127" s="26">
        <v>0</v>
      </c>
      <c r="P127" s="27">
        <f ca="1"/>
        <v>-7819.9665513671262</v>
      </c>
      <c r="Q127" s="28">
        <f ca="1"/>
        <v>-16045.755348483548</v>
      </c>
      <c r="R127" s="28">
        <v>0</v>
      </c>
      <c r="S127" s="28"/>
      <c r="T127" s="35" t="e">
        <f ca="1"/>
        <v>#DIV/0!</v>
      </c>
      <c r="U127" s="30">
        <f ca="1"/>
        <v>-7.0551664883151695</v>
      </c>
      <c r="V127" s="31">
        <v>0</v>
      </c>
      <c r="W127" s="32">
        <f ca="1"/>
        <v>-7.0551664883151695</v>
      </c>
      <c r="X127" s="32"/>
      <c r="Y127" s="28">
        <f t="shared" ca="1" si="35"/>
        <v>-8225.7887971164218</v>
      </c>
      <c r="Z127" s="33"/>
      <c r="AA127" s="36"/>
      <c r="AB127" s="33"/>
      <c r="AC127" s="21"/>
      <c r="AD127" s="6"/>
      <c r="AE127" s="6"/>
      <c r="AH127" s="6"/>
      <c r="AI127" s="6"/>
      <c r="AJ127" s="17"/>
      <c r="AV127" s="21"/>
    </row>
    <row r="128" spans="1:48" outlineLevel="1" x14ac:dyDescent="0.2">
      <c r="A128" s="13" t="s">
        <v>69</v>
      </c>
      <c r="B128" s="13" t="str">
        <f>VLOOKUP(A128,Notes!$A$12:$B$206,2,0)</f>
        <v>Non-ferrous metals</v>
      </c>
      <c r="C128" s="24">
        <f>SUM('SAM and Preps'!FS128:GG128)</f>
        <v>0</v>
      </c>
      <c r="D128" s="24">
        <f>'SAM and Preps'!GH128</f>
        <v>0</v>
      </c>
      <c r="E128" s="24">
        <f>'SAM and Preps'!GM128</f>
        <v>1616.2450215176889</v>
      </c>
      <c r="F128" s="24">
        <f>'SAM and Preps'!GO128</f>
        <v>36047.031722453314</v>
      </c>
      <c r="G128" s="24">
        <v>37647.298819308329</v>
      </c>
      <c r="H128" s="25">
        <f>SUM('SAM and Preps'!DS$175:DS$179)</f>
        <v>0</v>
      </c>
      <c r="I128" s="24">
        <f>IFERROR(VLOOKUP($A128,Employment!$A$5:$F$66,3,0),0)</f>
        <v>0</v>
      </c>
      <c r="J128" s="24">
        <f>IFERROR(VLOOKUP($A128,Employment!$A$5:$F$66,4,0),0)</f>
        <v>0</v>
      </c>
      <c r="K128" s="24">
        <f>IFERROR(VLOOKUP($A128,Employment!$A$5:$F$66,5,0),0)</f>
        <v>0</v>
      </c>
      <c r="L128" s="24">
        <f>IFERROR(VLOOKUP($A128,Employment!$A$5:$F$66,6,0),0)</f>
        <v>0</v>
      </c>
      <c r="M128" s="24">
        <f t="shared" si="36"/>
        <v>0</v>
      </c>
      <c r="N128" s="25">
        <v>112516.67265559745</v>
      </c>
      <c r="O128" s="26">
        <v>0</v>
      </c>
      <c r="P128" s="27">
        <f ca="1"/>
        <v>-2824.7457557978241</v>
      </c>
      <c r="Q128" s="28">
        <f ca="1"/>
        <v>-7837.4969576518561</v>
      </c>
      <c r="R128" s="28">
        <v>0</v>
      </c>
      <c r="S128" s="28"/>
      <c r="T128" s="35" t="e">
        <f ca="1"/>
        <v>#DIV/0!</v>
      </c>
      <c r="U128" s="30">
        <f ca="1"/>
        <v>-6.9656316461131667</v>
      </c>
      <c r="V128" s="31">
        <v>0</v>
      </c>
      <c r="W128" s="32">
        <f ca="1"/>
        <v>-6.9656316461131667</v>
      </c>
      <c r="X128" s="32"/>
      <c r="Y128" s="28">
        <f t="shared" ca="1" si="35"/>
        <v>-5012.7512018540319</v>
      </c>
      <c r="Z128" s="33"/>
      <c r="AA128" s="36"/>
      <c r="AB128" s="33"/>
      <c r="AC128" s="21"/>
      <c r="AD128" s="6"/>
      <c r="AE128" s="6"/>
      <c r="AH128" s="6"/>
      <c r="AI128" s="6"/>
      <c r="AJ128" s="17"/>
      <c r="AV128" s="21"/>
    </row>
    <row r="129" spans="1:48" outlineLevel="1" x14ac:dyDescent="0.2">
      <c r="A129" s="13" t="s">
        <v>453</v>
      </c>
      <c r="B129" s="13" t="str">
        <f>VLOOKUP(A129,Notes!$A$12:$B$206,2,0)</f>
        <v>Structural metal products</v>
      </c>
      <c r="C129" s="24">
        <f>SUM('SAM and Preps'!FS129:GG129)</f>
        <v>0</v>
      </c>
      <c r="D129" s="24">
        <f>'SAM and Preps'!GH129</f>
        <v>0</v>
      </c>
      <c r="E129" s="24">
        <f>'SAM and Preps'!GM129</f>
        <v>2231.1128999548528</v>
      </c>
      <c r="F129" s="24">
        <f>'SAM and Preps'!GO129</f>
        <v>7458.1284729673316</v>
      </c>
      <c r="G129" s="24">
        <v>9757.0960440971867</v>
      </c>
      <c r="H129" s="25">
        <f>SUM('SAM and Preps'!DT$175:DT$179)</f>
        <v>0</v>
      </c>
      <c r="I129" s="24">
        <f>IFERROR(VLOOKUP($A129,Employment!$A$5:$F$66,3,0),0)</f>
        <v>0</v>
      </c>
      <c r="J129" s="24">
        <f>IFERROR(VLOOKUP($A129,Employment!$A$5:$F$66,4,0),0)</f>
        <v>0</v>
      </c>
      <c r="K129" s="24">
        <f>IFERROR(VLOOKUP($A129,Employment!$A$5:$F$66,5,0),0)</f>
        <v>0</v>
      </c>
      <c r="L129" s="24">
        <f>IFERROR(VLOOKUP($A129,Employment!$A$5:$F$66,6,0),0)</f>
        <v>0</v>
      </c>
      <c r="M129" s="24">
        <f t="shared" si="36"/>
        <v>0</v>
      </c>
      <c r="N129" s="25">
        <v>50537.283902945928</v>
      </c>
      <c r="O129" s="26">
        <v>0</v>
      </c>
      <c r="P129" s="27">
        <f ca="1"/>
        <v>-726.69310296916365</v>
      </c>
      <c r="Q129" s="28">
        <f ca="1"/>
        <v>-3426.8509673663984</v>
      </c>
      <c r="R129" s="28">
        <v>0</v>
      </c>
      <c r="S129" s="28"/>
      <c r="T129" s="35" t="e">
        <f ca="1"/>
        <v>#DIV/0!</v>
      </c>
      <c r="U129" s="30">
        <f ca="1"/>
        <v>-6.7808372407735185</v>
      </c>
      <c r="V129" s="31">
        <v>0</v>
      </c>
      <c r="W129" s="32">
        <f ca="1"/>
        <v>-6.7808372407735185</v>
      </c>
      <c r="X129" s="32"/>
      <c r="Y129" s="28">
        <f t="shared" ca="1" si="35"/>
        <v>-2700.1578643972348</v>
      </c>
      <c r="Z129" s="33"/>
      <c r="AA129" s="36"/>
      <c r="AB129" s="33"/>
      <c r="AC129" s="21"/>
      <c r="AD129" s="6"/>
      <c r="AE129" s="6"/>
      <c r="AH129" s="6"/>
      <c r="AI129" s="6"/>
      <c r="AJ129" s="17"/>
      <c r="AV129" s="21"/>
    </row>
    <row r="130" spans="1:48" outlineLevel="1" x14ac:dyDescent="0.2">
      <c r="A130" s="13" t="s">
        <v>454</v>
      </c>
      <c r="B130" s="13" t="str">
        <f>VLOOKUP(A130,Notes!$A$12:$B$206,2,0)</f>
        <v>Tanks, reservoirs</v>
      </c>
      <c r="C130" s="24">
        <f>SUM('SAM and Preps'!FS130:GG130)</f>
        <v>0</v>
      </c>
      <c r="D130" s="24">
        <f>'SAM and Preps'!GH130</f>
        <v>0</v>
      </c>
      <c r="E130" s="24">
        <f>'SAM and Preps'!GM130</f>
        <v>1163.2178214056119</v>
      </c>
      <c r="F130" s="24">
        <f>'SAM and Preps'!GO130</f>
        <v>468.2004225145879</v>
      </c>
      <c r="G130" s="24">
        <v>1770.0483952800753</v>
      </c>
      <c r="H130" s="25">
        <f>SUM('SAM and Preps'!DU$175:DU$179)</f>
        <v>0</v>
      </c>
      <c r="I130" s="24">
        <f>IFERROR(VLOOKUP($A130,Employment!$A$5:$F$66,3,0),0)</f>
        <v>0</v>
      </c>
      <c r="J130" s="24">
        <f>IFERROR(VLOOKUP($A130,Employment!$A$5:$F$66,4,0),0)</f>
        <v>0</v>
      </c>
      <c r="K130" s="24">
        <f>IFERROR(VLOOKUP($A130,Employment!$A$5:$F$66,5,0),0)</f>
        <v>0</v>
      </c>
      <c r="L130" s="24">
        <f>IFERROR(VLOOKUP($A130,Employment!$A$5:$F$66,6,0),0)</f>
        <v>0</v>
      </c>
      <c r="M130" s="24">
        <f t="shared" si="36"/>
        <v>0</v>
      </c>
      <c r="N130" s="25">
        <v>10008.334557223723</v>
      </c>
      <c r="O130" s="26">
        <v>0</v>
      </c>
      <c r="P130" s="27">
        <f ca="1"/>
        <v>-122.35636829401496</v>
      </c>
      <c r="Q130" s="28">
        <f ca="1"/>
        <v>-494.92334566985215</v>
      </c>
      <c r="R130" s="28">
        <v>0</v>
      </c>
      <c r="S130" s="28"/>
      <c r="T130" s="35" t="e">
        <f ca="1"/>
        <v>#DIV/0!</v>
      </c>
      <c r="U130" s="30">
        <f ca="1"/>
        <v>-4.9451119248669695</v>
      </c>
      <c r="V130" s="31">
        <v>0</v>
      </c>
      <c r="W130" s="32">
        <f ca="1"/>
        <v>-4.9451119248669695</v>
      </c>
      <c r="X130" s="32"/>
      <c r="Y130" s="28">
        <f t="shared" ca="1" si="35"/>
        <v>-372.56697737583721</v>
      </c>
      <c r="Z130" s="33"/>
      <c r="AA130" s="36"/>
      <c r="AB130" s="33"/>
      <c r="AC130" s="21"/>
      <c r="AD130" s="6"/>
      <c r="AE130" s="6"/>
      <c r="AH130" s="6"/>
      <c r="AI130" s="6"/>
      <c r="AJ130" s="17"/>
      <c r="AV130" s="21"/>
    </row>
    <row r="131" spans="1:48" outlineLevel="1" x14ac:dyDescent="0.2">
      <c r="A131" s="13" t="s">
        <v>455</v>
      </c>
      <c r="B131" s="13" t="str">
        <f>VLOOKUP(A131,Notes!$A$12:$B$206,2,0)</f>
        <v xml:space="preserve">Other fabricated metal </v>
      </c>
      <c r="C131" s="24">
        <f>SUM('SAM and Preps'!FS131:GG131)</f>
        <v>5154.6380363886938</v>
      </c>
      <c r="D131" s="24">
        <f>'SAM and Preps'!GH131</f>
        <v>0</v>
      </c>
      <c r="E131" s="24">
        <f>'SAM and Preps'!GM131</f>
        <v>74.735805087617678</v>
      </c>
      <c r="F131" s="24">
        <f>'SAM and Preps'!GO131</f>
        <v>12807.346617913918</v>
      </c>
      <c r="G131" s="24">
        <v>18022.392432374487</v>
      </c>
      <c r="H131" s="25">
        <f>SUM('SAM and Preps'!DV$175:DV$179)</f>
        <v>0</v>
      </c>
      <c r="I131" s="24">
        <f>IFERROR(VLOOKUP($A131,Employment!$A$5:$F$66,3,0),0)</f>
        <v>0</v>
      </c>
      <c r="J131" s="24">
        <f>IFERROR(VLOOKUP($A131,Employment!$A$5:$F$66,4,0),0)</f>
        <v>0</v>
      </c>
      <c r="K131" s="24">
        <f>IFERROR(VLOOKUP($A131,Employment!$A$5:$F$66,5,0),0)</f>
        <v>0</v>
      </c>
      <c r="L131" s="24">
        <f>IFERROR(VLOOKUP($A131,Employment!$A$5:$F$66,6,0),0)</f>
        <v>0</v>
      </c>
      <c r="M131" s="24">
        <f t="shared" si="36"/>
        <v>0</v>
      </c>
      <c r="N131" s="25">
        <v>84475.043216879538</v>
      </c>
      <c r="O131" s="26">
        <v>0</v>
      </c>
      <c r="P131" s="27">
        <f ca="1"/>
        <v>-2512.547592641723</v>
      </c>
      <c r="Q131" s="28">
        <f ca="1"/>
        <v>-5990.6639614348651</v>
      </c>
      <c r="R131" s="28">
        <v>0</v>
      </c>
      <c r="S131" s="28"/>
      <c r="T131" s="35" t="e">
        <f ca="1"/>
        <v>#DIV/0!</v>
      </c>
      <c r="U131" s="30">
        <f ca="1"/>
        <v>-7.0916376403082193</v>
      </c>
      <c r="V131" s="31">
        <v>0</v>
      </c>
      <c r="W131" s="32">
        <f ca="1"/>
        <v>-7.0916376403082193</v>
      </c>
      <c r="X131" s="32"/>
      <c r="Y131" s="28">
        <f t="shared" ca="1" si="35"/>
        <v>-3478.1163687931421</v>
      </c>
      <c r="Z131" s="33"/>
      <c r="AA131" s="36"/>
      <c r="AB131" s="33"/>
      <c r="AC131" s="21"/>
      <c r="AD131" s="6"/>
      <c r="AE131" s="6"/>
      <c r="AH131" s="6"/>
      <c r="AI131" s="6"/>
      <c r="AJ131" s="17"/>
      <c r="AV131" s="21"/>
    </row>
    <row r="132" spans="1:48" outlineLevel="1" x14ac:dyDescent="0.2">
      <c r="A132" s="13" t="s">
        <v>456</v>
      </c>
      <c r="B132" s="13" t="str">
        <f>VLOOKUP(A132,Notes!$A$12:$B$206,2,0)</f>
        <v>Engines, turbines</v>
      </c>
      <c r="C132" s="24">
        <f>SUM('SAM and Preps'!FS132:GG132)</f>
        <v>0</v>
      </c>
      <c r="D132" s="24">
        <f>'SAM and Preps'!GH132</f>
        <v>0</v>
      </c>
      <c r="E132" s="24">
        <f>'SAM and Preps'!GM132</f>
        <v>19021.258725817421</v>
      </c>
      <c r="F132" s="24">
        <f>'SAM and Preps'!GO132</f>
        <v>9450.8778594501418</v>
      </c>
      <c r="G132" s="24">
        <v>21204.919522751632</v>
      </c>
      <c r="H132" s="25">
        <f>SUM('SAM and Preps'!DW$175:DW$179)</f>
        <v>0</v>
      </c>
      <c r="I132" s="24">
        <f>IFERROR(VLOOKUP($A132,Employment!$A$5:$F$66,3,0),0)</f>
        <v>0</v>
      </c>
      <c r="J132" s="24">
        <f>IFERROR(VLOOKUP($A132,Employment!$A$5:$F$66,4,0),0)</f>
        <v>0</v>
      </c>
      <c r="K132" s="24">
        <f>IFERROR(VLOOKUP($A132,Employment!$A$5:$F$66,5,0),0)</f>
        <v>0</v>
      </c>
      <c r="L132" s="24">
        <f>IFERROR(VLOOKUP($A132,Employment!$A$5:$F$66,6,0),0)</f>
        <v>0</v>
      </c>
      <c r="M132" s="24">
        <f t="shared" si="36"/>
        <v>0</v>
      </c>
      <c r="N132" s="25">
        <v>22203.026640408076</v>
      </c>
      <c r="O132" s="26">
        <v>0</v>
      </c>
      <c r="P132" s="27">
        <f ca="1"/>
        <v>-2135.4102438950667</v>
      </c>
      <c r="Q132" s="28">
        <f ca="1"/>
        <v>-2191.3844548643301</v>
      </c>
      <c r="R132" s="28">
        <v>0</v>
      </c>
      <c r="S132" s="28"/>
      <c r="T132" s="35" t="e">
        <f ca="1"/>
        <v>#DIV/0!</v>
      </c>
      <c r="U132" s="30">
        <f ca="1"/>
        <v>-9.869755553398976</v>
      </c>
      <c r="V132" s="31">
        <v>0</v>
      </c>
      <c r="W132" s="32">
        <f ca="1"/>
        <v>-9.869755553398976</v>
      </c>
      <c r="X132" s="32"/>
      <c r="Y132" s="28">
        <f t="shared" ca="1" si="35"/>
        <v>-55.974210969263368</v>
      </c>
      <c r="Z132" s="33"/>
      <c r="AA132" s="36"/>
      <c r="AB132" s="33"/>
      <c r="AC132" s="21"/>
      <c r="AJ132" s="17"/>
      <c r="AV132" s="21"/>
    </row>
    <row r="133" spans="1:48" outlineLevel="1" x14ac:dyDescent="0.2">
      <c r="A133" s="13" t="s">
        <v>457</v>
      </c>
      <c r="B133" s="13" t="str">
        <f>VLOOKUP(A133,Notes!$A$12:$B$206,2,0)</f>
        <v>Pumps, compressors</v>
      </c>
      <c r="C133" s="24">
        <f>SUM('SAM and Preps'!FS133:GG133)</f>
        <v>413.78358163040878</v>
      </c>
      <c r="D133" s="24">
        <f>'SAM and Preps'!GH133</f>
        <v>0</v>
      </c>
      <c r="E133" s="24">
        <f>'SAM and Preps'!GM133</f>
        <v>11847.009182061998</v>
      </c>
      <c r="F133" s="24">
        <f>'SAM and Preps'!GO133</f>
        <v>4719.0899529487451</v>
      </c>
      <c r="G133" s="24">
        <v>17037.723927693987</v>
      </c>
      <c r="H133" s="25">
        <f>SUM('SAM and Preps'!DX$175:DX$179)</f>
        <v>0</v>
      </c>
      <c r="I133" s="24">
        <f>IFERROR(VLOOKUP($A133,Employment!$A$5:$F$66,3,0),0)</f>
        <v>0</v>
      </c>
      <c r="J133" s="24">
        <f>IFERROR(VLOOKUP($A133,Employment!$A$5:$F$66,4,0),0)</f>
        <v>0</v>
      </c>
      <c r="K133" s="24">
        <f>IFERROR(VLOOKUP($A133,Employment!$A$5:$F$66,5,0),0)</f>
        <v>0</v>
      </c>
      <c r="L133" s="24">
        <f>IFERROR(VLOOKUP($A133,Employment!$A$5:$F$66,6,0),0)</f>
        <v>0</v>
      </c>
      <c r="M133" s="24">
        <f t="shared" si="36"/>
        <v>0</v>
      </c>
      <c r="N133" s="25">
        <v>26702.701909743511</v>
      </c>
      <c r="O133" s="26">
        <v>0</v>
      </c>
      <c r="P133" s="27">
        <f ca="1"/>
        <v>-1366.5925096149281</v>
      </c>
      <c r="Q133" s="28">
        <f ca="1"/>
        <v>-1791.4428229960531</v>
      </c>
      <c r="R133" s="28">
        <v>0</v>
      </c>
      <c r="S133" s="28"/>
      <c r="T133" s="35" t="e">
        <f ca="1"/>
        <v>#DIV/0!</v>
      </c>
      <c r="U133" s="30">
        <f ca="1"/>
        <v>-6.7088447792707298</v>
      </c>
      <c r="V133" s="31">
        <v>0</v>
      </c>
      <c r="W133" s="32">
        <f ca="1"/>
        <v>-6.7088447792707298</v>
      </c>
      <c r="X133" s="32"/>
      <c r="Y133" s="28">
        <f t="shared" ca="1" si="35"/>
        <v>-424.85031338112503</v>
      </c>
      <c r="Z133" s="33"/>
      <c r="AA133" s="36"/>
      <c r="AB133" s="33"/>
      <c r="AC133" s="21"/>
      <c r="AJ133" s="17"/>
      <c r="AV133" s="21"/>
    </row>
    <row r="134" spans="1:48" outlineLevel="1" x14ac:dyDescent="0.2">
      <c r="A134" s="13" t="s">
        <v>458</v>
      </c>
      <c r="B134" s="13" t="str">
        <f>VLOOKUP(A134,Notes!$A$12:$B$206,2,0)</f>
        <v>Bearings, gears</v>
      </c>
      <c r="C134" s="24">
        <f>SUM('SAM and Preps'!FS134:GG134)</f>
        <v>0</v>
      </c>
      <c r="D134" s="24">
        <f>'SAM and Preps'!GH134</f>
        <v>0</v>
      </c>
      <c r="E134" s="24">
        <f>'SAM and Preps'!GM134</f>
        <v>2247.7351682334079</v>
      </c>
      <c r="F134" s="24">
        <f>'SAM and Preps'!GO134</f>
        <v>5123.173527336091</v>
      </c>
      <c r="G134" s="24">
        <v>7379.6245100888373</v>
      </c>
      <c r="H134" s="25">
        <f>SUM('SAM and Preps'!DY$175:DY$179)</f>
        <v>0</v>
      </c>
      <c r="I134" s="24">
        <f>IFERROR(VLOOKUP($A134,Employment!$A$5:$F$66,3,0),0)</f>
        <v>0</v>
      </c>
      <c r="J134" s="24">
        <f>IFERROR(VLOOKUP($A134,Employment!$A$5:$F$66,4,0),0)</f>
        <v>0</v>
      </c>
      <c r="K134" s="24">
        <f>IFERROR(VLOOKUP($A134,Employment!$A$5:$F$66,5,0),0)</f>
        <v>0</v>
      </c>
      <c r="L134" s="24">
        <f>IFERROR(VLOOKUP($A134,Employment!$A$5:$F$66,6,0),0)</f>
        <v>0</v>
      </c>
      <c r="M134" s="24">
        <f t="shared" si="36"/>
        <v>0</v>
      </c>
      <c r="N134" s="25">
        <v>14521.061396237146</v>
      </c>
      <c r="O134" s="26">
        <v>0</v>
      </c>
      <c r="P134" s="27">
        <f ca="1"/>
        <v>-552.81815216771224</v>
      </c>
      <c r="Q134" s="28">
        <f ca="1"/>
        <v>-917.32342868370779</v>
      </c>
      <c r="R134" s="28">
        <v>0</v>
      </c>
      <c r="S134" s="28"/>
      <c r="T134" s="35" t="e">
        <f ca="1"/>
        <v>#DIV/0!</v>
      </c>
      <c r="U134" s="30">
        <f ca="1"/>
        <v>-6.3171926875911044</v>
      </c>
      <c r="V134" s="31">
        <v>0</v>
      </c>
      <c r="W134" s="32">
        <f ca="1"/>
        <v>-6.3171926875911044</v>
      </c>
      <c r="X134" s="32"/>
      <c r="Y134" s="28">
        <f t="shared" ref="Y134:Y180" ca="1" si="37">Q134-P134</f>
        <v>-364.50527651599555</v>
      </c>
      <c r="Z134" s="33"/>
      <c r="AA134" s="36"/>
      <c r="AB134" s="33"/>
      <c r="AC134" s="21"/>
      <c r="AJ134" s="17"/>
      <c r="AV134" s="21"/>
    </row>
    <row r="135" spans="1:48" outlineLevel="1" x14ac:dyDescent="0.2">
      <c r="A135" s="13" t="s">
        <v>459</v>
      </c>
      <c r="B135" s="13" t="str">
        <f>VLOOKUP(A135,Notes!$A$12:$B$206,2,0)</f>
        <v>Lifting equipment</v>
      </c>
      <c r="C135" s="24">
        <f>SUM('SAM and Preps'!FS135:GG135)</f>
        <v>0</v>
      </c>
      <c r="D135" s="24">
        <f>'SAM and Preps'!GH135</f>
        <v>0</v>
      </c>
      <c r="E135" s="24">
        <f>'SAM and Preps'!GM135</f>
        <v>4016.5415568887265</v>
      </c>
      <c r="F135" s="24">
        <f>'SAM and Preps'!GO135</f>
        <v>3272.8559682847963</v>
      </c>
      <c r="G135" s="24">
        <v>7489.3629563932682</v>
      </c>
      <c r="H135" s="25">
        <f>SUM('SAM and Preps'!DZ$175:DZ$179)</f>
        <v>0</v>
      </c>
      <c r="I135" s="24">
        <f>IFERROR(VLOOKUP($A135,Employment!$A$5:$F$66,3,0),0)</f>
        <v>0</v>
      </c>
      <c r="J135" s="24">
        <f>IFERROR(VLOOKUP($A135,Employment!$A$5:$F$66,4,0),0)</f>
        <v>0</v>
      </c>
      <c r="K135" s="24">
        <f>IFERROR(VLOOKUP($A135,Employment!$A$5:$F$66,5,0),0)</f>
        <v>0</v>
      </c>
      <c r="L135" s="24">
        <f>IFERROR(VLOOKUP($A135,Employment!$A$5:$F$66,6,0),0)</f>
        <v>0</v>
      </c>
      <c r="M135" s="24">
        <f t="shared" si="36"/>
        <v>0</v>
      </c>
      <c r="N135" s="25">
        <v>16566.84997703306</v>
      </c>
      <c r="O135" s="26">
        <v>0</v>
      </c>
      <c r="P135" s="27">
        <f ca="1"/>
        <v>-546.70481438801403</v>
      </c>
      <c r="Q135" s="28">
        <f ca="1"/>
        <v>-1002.770862851051</v>
      </c>
      <c r="R135" s="28">
        <v>0</v>
      </c>
      <c r="S135" s="28"/>
      <c r="T135" s="35" t="e">
        <f ca="1"/>
        <v>#DIV/0!</v>
      </c>
      <c r="U135" s="30">
        <f ca="1"/>
        <v>-6.0528758589666189</v>
      </c>
      <c r="V135" s="31">
        <v>0</v>
      </c>
      <c r="W135" s="32">
        <f ca="1"/>
        <v>-6.0528758589666189</v>
      </c>
      <c r="X135" s="32"/>
      <c r="Y135" s="28">
        <f t="shared" ca="1" si="37"/>
        <v>-456.06604846303696</v>
      </c>
      <c r="Z135" s="33"/>
      <c r="AA135" s="36"/>
      <c r="AB135" s="33"/>
      <c r="AC135" s="21"/>
      <c r="AJ135" s="17"/>
      <c r="AV135" s="21"/>
    </row>
    <row r="136" spans="1:48" outlineLevel="1" x14ac:dyDescent="0.2">
      <c r="A136" s="13" t="s">
        <v>460</v>
      </c>
      <c r="B136" s="13" t="str">
        <f>VLOOKUP(A136,Notes!$A$12:$B$206,2,0)</f>
        <v>General machinery</v>
      </c>
      <c r="C136" s="24">
        <f>SUM('SAM and Preps'!FS136:GG136)</f>
        <v>414.87231771558015</v>
      </c>
      <c r="D136" s="24">
        <f>'SAM and Preps'!GH136</f>
        <v>0</v>
      </c>
      <c r="E136" s="24">
        <f>'SAM and Preps'!GM136</f>
        <v>12977.688294371559</v>
      </c>
      <c r="F136" s="24">
        <f>'SAM and Preps'!GO136</f>
        <v>17737.823473910456</v>
      </c>
      <c r="G136" s="24">
        <v>31143.420622283091</v>
      </c>
      <c r="H136" s="25">
        <f>SUM('SAM and Preps'!EA$175:EA$179)</f>
        <v>0</v>
      </c>
      <c r="I136" s="24">
        <f>IFERROR(VLOOKUP($A136,Employment!$A$5:$F$66,3,0),0)</f>
        <v>0</v>
      </c>
      <c r="J136" s="24">
        <f>IFERROR(VLOOKUP($A136,Employment!$A$5:$F$66,4,0),0)</f>
        <v>0</v>
      </c>
      <c r="K136" s="24">
        <f>IFERROR(VLOOKUP($A136,Employment!$A$5:$F$66,5,0),0)</f>
        <v>0</v>
      </c>
      <c r="L136" s="24">
        <f>IFERROR(VLOOKUP($A136,Employment!$A$5:$F$66,6,0),0)</f>
        <v>0</v>
      </c>
      <c r="M136" s="24">
        <f t="shared" ref="M136:M180" si="38">SUM(I136:L136)</f>
        <v>0</v>
      </c>
      <c r="N136" s="25">
        <v>39840.269394808085</v>
      </c>
      <c r="O136" s="26">
        <v>0</v>
      </c>
      <c r="P136" s="27">
        <f ca="1"/>
        <v>-2428.1250779358243</v>
      </c>
      <c r="Q136" s="28">
        <f ca="1"/>
        <v>-2902.3764086728761</v>
      </c>
      <c r="R136" s="28">
        <v>0</v>
      </c>
      <c r="S136" s="28"/>
      <c r="T136" s="35" t="e">
        <f ca="1"/>
        <v>#DIV/0!</v>
      </c>
      <c r="U136" s="30">
        <f ca="1"/>
        <v>-7.2850320862817979</v>
      </c>
      <c r="V136" s="31">
        <v>0</v>
      </c>
      <c r="W136" s="32">
        <f ca="1"/>
        <v>-7.2850320862817979</v>
      </c>
      <c r="X136" s="32"/>
      <c r="Y136" s="28">
        <f t="shared" ca="1" si="37"/>
        <v>-474.25133073705183</v>
      </c>
      <c r="Z136" s="33"/>
      <c r="AA136" s="36"/>
      <c r="AB136" s="33"/>
      <c r="AC136" s="21"/>
      <c r="AJ136" s="17"/>
      <c r="AV136" s="21"/>
    </row>
    <row r="137" spans="1:48" outlineLevel="1" x14ac:dyDescent="0.2">
      <c r="A137" s="13" t="s">
        <v>461</v>
      </c>
      <c r="B137" s="13" t="str">
        <f>VLOOKUP(A137,Notes!$A$12:$B$206,2,0)</f>
        <v>Special machinery</v>
      </c>
      <c r="C137" s="24">
        <f>SUM('SAM and Preps'!FS137:GG137)</f>
        <v>1009.9321729421947</v>
      </c>
      <c r="D137" s="24">
        <f>'SAM and Preps'!GH137</f>
        <v>0</v>
      </c>
      <c r="E137" s="24">
        <f>'SAM and Preps'!GM137</f>
        <v>84311.532812867707</v>
      </c>
      <c r="F137" s="24">
        <f>'SAM and Preps'!GO137</f>
        <v>8721.3091634990196</v>
      </c>
      <c r="G137" s="24">
        <v>94053.922825331043</v>
      </c>
      <c r="H137" s="25">
        <f>SUM('SAM and Preps'!EB$175:EB$179)</f>
        <v>0</v>
      </c>
      <c r="I137" s="24">
        <f>IFERROR(VLOOKUP($A137,Employment!$A$5:$F$66,3,0),0)</f>
        <v>0</v>
      </c>
      <c r="J137" s="24">
        <f>IFERROR(VLOOKUP($A137,Employment!$A$5:$F$66,4,0),0)</f>
        <v>0</v>
      </c>
      <c r="K137" s="24">
        <f>IFERROR(VLOOKUP($A137,Employment!$A$5:$F$66,5,0),0)</f>
        <v>0</v>
      </c>
      <c r="L137" s="24">
        <f>IFERROR(VLOOKUP($A137,Employment!$A$5:$F$66,6,0),0)</f>
        <v>0</v>
      </c>
      <c r="M137" s="24">
        <f t="shared" si="38"/>
        <v>0</v>
      </c>
      <c r="N137" s="25">
        <v>129122.73465730433</v>
      </c>
      <c r="O137" s="26">
        <v>0</v>
      </c>
      <c r="P137" s="27">
        <f ca="1"/>
        <v>-7280.4428001101614</v>
      </c>
      <c r="Q137" s="28">
        <f ca="1"/>
        <v>-8858.9227394624795</v>
      </c>
      <c r="R137" s="28">
        <v>0</v>
      </c>
      <c r="S137" s="28"/>
      <c r="T137" s="35" t="e">
        <f ca="1"/>
        <v>#DIV/0!</v>
      </c>
      <c r="U137" s="30">
        <f ca="1"/>
        <v>-6.8608543359729257</v>
      </c>
      <c r="V137" s="31">
        <v>0</v>
      </c>
      <c r="W137" s="32">
        <f ca="1"/>
        <v>-6.8608543359729257</v>
      </c>
      <c r="X137" s="32"/>
      <c r="Y137" s="28">
        <f t="shared" ca="1" si="37"/>
        <v>-1578.4799393523181</v>
      </c>
      <c r="Z137" s="33"/>
      <c r="AA137" s="36"/>
      <c r="AB137" s="33"/>
      <c r="AC137" s="21"/>
      <c r="AJ137" s="17"/>
      <c r="AV137" s="21"/>
    </row>
    <row r="138" spans="1:48" outlineLevel="1" x14ac:dyDescent="0.2">
      <c r="A138" s="13" t="s">
        <v>462</v>
      </c>
      <c r="B138" s="13" t="str">
        <f>VLOOKUP(A138,Notes!$A$12:$B$206,2,0)</f>
        <v>Domestic appliances</v>
      </c>
      <c r="C138" s="24">
        <f>SUM('SAM and Preps'!FS138:GG138)</f>
        <v>10589.371254685149</v>
      </c>
      <c r="D138" s="24">
        <f>'SAM and Preps'!GH138</f>
        <v>0</v>
      </c>
      <c r="E138" s="24">
        <f>'SAM and Preps'!GM138</f>
        <v>4839.784617481343</v>
      </c>
      <c r="F138" s="24">
        <f>'SAM and Preps'!GO138</f>
        <v>1655.1988442479969</v>
      </c>
      <c r="G138" s="24">
        <v>17071.196889701583</v>
      </c>
      <c r="H138" s="25">
        <f>SUM('SAM and Preps'!EC$175:EC$179)</f>
        <v>0</v>
      </c>
      <c r="I138" s="24">
        <f>IFERROR(VLOOKUP($A138,Employment!$A$5:$F$66,3,0),0)</f>
        <v>0</v>
      </c>
      <c r="J138" s="24">
        <f>IFERROR(VLOOKUP($A138,Employment!$A$5:$F$66,4,0),0)</f>
        <v>0</v>
      </c>
      <c r="K138" s="24">
        <f>IFERROR(VLOOKUP($A138,Employment!$A$5:$F$66,5,0),0)</f>
        <v>0</v>
      </c>
      <c r="L138" s="24">
        <f>IFERROR(VLOOKUP($A138,Employment!$A$5:$F$66,6,0),0)</f>
        <v>0</v>
      </c>
      <c r="M138" s="24">
        <f t="shared" si="38"/>
        <v>0</v>
      </c>
      <c r="N138" s="25">
        <v>20964.210068887114</v>
      </c>
      <c r="O138" s="26">
        <v>0</v>
      </c>
      <c r="P138" s="27">
        <f ca="1"/>
        <v>-1281.3266037310866</v>
      </c>
      <c r="Q138" s="28">
        <f ca="1"/>
        <v>-1488.2743239974513</v>
      </c>
      <c r="R138" s="28">
        <v>0</v>
      </c>
      <c r="S138" s="28"/>
      <c r="T138" s="35" t="e">
        <f ca="1"/>
        <v>#DIV/0!</v>
      </c>
      <c r="U138" s="30">
        <f ca="1"/>
        <v>-7.0991194951160717</v>
      </c>
      <c r="V138" s="31">
        <v>0</v>
      </c>
      <c r="W138" s="32">
        <f ca="1"/>
        <v>-7.0991194951160717</v>
      </c>
      <c r="X138" s="32"/>
      <c r="Y138" s="28">
        <f t="shared" ca="1" si="37"/>
        <v>-206.94772026636474</v>
      </c>
      <c r="Z138" s="33"/>
      <c r="AA138" s="36"/>
      <c r="AB138" s="33"/>
      <c r="AC138" s="21"/>
      <c r="AJ138" s="17"/>
      <c r="AV138" s="21"/>
    </row>
    <row r="139" spans="1:48" outlineLevel="1" x14ac:dyDescent="0.2">
      <c r="A139" s="13" t="s">
        <v>463</v>
      </c>
      <c r="B139" s="13" t="str">
        <f>VLOOKUP(A139,Notes!$A$12:$B$206,2,0)</f>
        <v>Office machinery</v>
      </c>
      <c r="C139" s="24">
        <f>SUM('SAM and Preps'!FS139:GG139)</f>
        <v>6319.2105696311792</v>
      </c>
      <c r="D139" s="24">
        <f>'SAM and Preps'!GH139</f>
        <v>0</v>
      </c>
      <c r="E139" s="24">
        <f>'SAM and Preps'!GM139</f>
        <v>35948.848584368432</v>
      </c>
      <c r="F139" s="24">
        <f>'SAM and Preps'!GO139</f>
        <v>4728.0958290197859</v>
      </c>
      <c r="G139" s="24">
        <v>32017.215220894668</v>
      </c>
      <c r="H139" s="25">
        <f>SUM('SAM and Preps'!ED$175:ED$179)</f>
        <v>0</v>
      </c>
      <c r="I139" s="24">
        <f>IFERROR(VLOOKUP($A139,Employment!$A$5:$F$66,3,0),0)</f>
        <v>0</v>
      </c>
      <c r="J139" s="24">
        <f>IFERROR(VLOOKUP($A139,Employment!$A$5:$F$66,4,0),0)</f>
        <v>0</v>
      </c>
      <c r="K139" s="24">
        <f>IFERROR(VLOOKUP($A139,Employment!$A$5:$F$66,5,0),0)</f>
        <v>0</v>
      </c>
      <c r="L139" s="24">
        <f>IFERROR(VLOOKUP($A139,Employment!$A$5:$F$66,6,0),0)</f>
        <v>0</v>
      </c>
      <c r="M139" s="24">
        <f t="shared" si="38"/>
        <v>0</v>
      </c>
      <c r="N139" s="25">
        <v>41819.827179430424</v>
      </c>
      <c r="O139" s="26">
        <v>0</v>
      </c>
      <c r="P139" s="27">
        <f ca="1"/>
        <v>-4946.5340018934694</v>
      </c>
      <c r="Q139" s="28">
        <f ca="1"/>
        <v>-5302.9747746593548</v>
      </c>
      <c r="R139" s="28">
        <v>0</v>
      </c>
      <c r="S139" s="28"/>
      <c r="T139" s="35" t="e">
        <f ca="1"/>
        <v>#DIV/0!</v>
      </c>
      <c r="U139" s="30">
        <f ca="1"/>
        <v>-12.680527712146276</v>
      </c>
      <c r="V139" s="31">
        <v>0</v>
      </c>
      <c r="W139" s="32">
        <f ca="1"/>
        <v>-12.680527712146276</v>
      </c>
      <c r="X139" s="32"/>
      <c r="Y139" s="28">
        <f t="shared" ca="1" si="37"/>
        <v>-356.44077276588541</v>
      </c>
      <c r="Z139" s="33"/>
      <c r="AA139" s="36"/>
      <c r="AB139" s="33"/>
      <c r="AC139" s="21"/>
      <c r="AJ139" s="17"/>
      <c r="AV139" s="21"/>
    </row>
    <row r="140" spans="1:48" outlineLevel="1" x14ac:dyDescent="0.2">
      <c r="A140" s="13" t="s">
        <v>464</v>
      </c>
      <c r="B140" s="13" t="str">
        <f>VLOOKUP(A140,Notes!$A$12:$B$206,2,0)</f>
        <v>Electrical machinery</v>
      </c>
      <c r="C140" s="24">
        <f>SUM('SAM and Preps'!FS140:GG140)</f>
        <v>2507.99964971905</v>
      </c>
      <c r="D140" s="24">
        <f>'SAM and Preps'!GH140</f>
        <v>0</v>
      </c>
      <c r="E140" s="24">
        <f>'SAM and Preps'!GM140</f>
        <v>40438.311034789549</v>
      </c>
      <c r="F140" s="24">
        <f>'SAM and Preps'!GO140</f>
        <v>15344.519778023594</v>
      </c>
      <c r="G140" s="24">
        <v>58558.247285433958</v>
      </c>
      <c r="H140" s="25">
        <f>SUM('SAM and Preps'!EE$175:EE$179)</f>
        <v>0</v>
      </c>
      <c r="I140" s="24">
        <f>IFERROR(VLOOKUP($A140,Employment!$A$5:$F$66,3,0),0)</f>
        <v>0</v>
      </c>
      <c r="J140" s="24">
        <f>IFERROR(VLOOKUP($A140,Employment!$A$5:$F$66,4,0),0)</f>
        <v>0</v>
      </c>
      <c r="K140" s="24">
        <f>IFERROR(VLOOKUP($A140,Employment!$A$5:$F$66,5,0),0)</f>
        <v>0</v>
      </c>
      <c r="L140" s="24">
        <f>IFERROR(VLOOKUP($A140,Employment!$A$5:$F$66,6,0),0)</f>
        <v>0</v>
      </c>
      <c r="M140" s="24">
        <f t="shared" si="38"/>
        <v>0</v>
      </c>
      <c r="N140" s="25">
        <v>115367.59220536525</v>
      </c>
      <c r="O140" s="26">
        <v>0</v>
      </c>
      <c r="P140" s="27">
        <f ca="1"/>
        <v>-4936.1122058766996</v>
      </c>
      <c r="Q140" s="28">
        <f ca="1"/>
        <v>-7961.215581722633</v>
      </c>
      <c r="R140" s="28">
        <v>0</v>
      </c>
      <c r="S140" s="28"/>
      <c r="T140" s="35" t="e">
        <f ca="1"/>
        <v>#DIV/0!</v>
      </c>
      <c r="U140" s="30">
        <f ca="1"/>
        <v>-6.9007382658649181</v>
      </c>
      <c r="V140" s="31">
        <v>0</v>
      </c>
      <c r="W140" s="32">
        <f ca="1"/>
        <v>-6.9007382658649181</v>
      </c>
      <c r="X140" s="32"/>
      <c r="Y140" s="28">
        <f t="shared" ca="1" si="37"/>
        <v>-3025.1033758459334</v>
      </c>
      <c r="Z140" s="33"/>
      <c r="AA140" s="36"/>
      <c r="AB140" s="33"/>
      <c r="AC140" s="21"/>
      <c r="AJ140" s="17"/>
      <c r="AV140" s="21"/>
    </row>
    <row r="141" spans="1:48" outlineLevel="1" x14ac:dyDescent="0.2">
      <c r="A141" s="13" t="s">
        <v>70</v>
      </c>
      <c r="B141" s="13" t="str">
        <f>VLOOKUP(A141,Notes!$A$12:$B$206,2,0)</f>
        <v>Radio, television</v>
      </c>
      <c r="C141" s="24">
        <f>SUM('SAM and Preps'!FS141:GG141)</f>
        <v>6450.2007804909799</v>
      </c>
      <c r="D141" s="24">
        <f>'SAM and Preps'!GH141</f>
        <v>0</v>
      </c>
      <c r="E141" s="24">
        <f>'SAM and Preps'!GM141</f>
        <v>2868.6351807442065</v>
      </c>
      <c r="F141" s="24">
        <f>'SAM and Preps'!GO141</f>
        <v>5002.496826283701</v>
      </c>
      <c r="G141" s="24">
        <v>14317.841685995536</v>
      </c>
      <c r="H141" s="25">
        <f>SUM('SAM and Preps'!EF$175:EF$179)</f>
        <v>0</v>
      </c>
      <c r="I141" s="24">
        <f>IFERROR(VLOOKUP($A141,Employment!$A$5:$F$66,3,0),0)</f>
        <v>0</v>
      </c>
      <c r="J141" s="24">
        <f>IFERROR(VLOOKUP($A141,Employment!$A$5:$F$66,4,0),0)</f>
        <v>0</v>
      </c>
      <c r="K141" s="24">
        <f>IFERROR(VLOOKUP($A141,Employment!$A$5:$F$66,5,0),0)</f>
        <v>0</v>
      </c>
      <c r="L141" s="24">
        <f>IFERROR(VLOOKUP($A141,Employment!$A$5:$F$66,6,0),0)</f>
        <v>0</v>
      </c>
      <c r="M141" s="24">
        <f t="shared" si="38"/>
        <v>0</v>
      </c>
      <c r="N141" s="25">
        <v>111495.09533238443</v>
      </c>
      <c r="O141" s="26">
        <v>0</v>
      </c>
      <c r="P141" s="27">
        <f ca="1"/>
        <v>-1074.0999590639162</v>
      </c>
      <c r="Q141" s="28">
        <f ca="1"/>
        <v>-4131.0459474981326</v>
      </c>
      <c r="R141" s="28">
        <v>0</v>
      </c>
      <c r="S141" s="28"/>
      <c r="T141" s="35" t="e">
        <f ca="1"/>
        <v>#DIV/0!</v>
      </c>
      <c r="U141" s="30">
        <f ca="1"/>
        <v>-3.7051369256942057</v>
      </c>
      <c r="V141" s="31">
        <v>0</v>
      </c>
      <c r="W141" s="32">
        <f ca="1"/>
        <v>-3.7051369256942057</v>
      </c>
      <c r="X141" s="32"/>
      <c r="Y141" s="28">
        <f t="shared" ca="1" si="37"/>
        <v>-3056.9459884342164</v>
      </c>
      <c r="Z141" s="33"/>
      <c r="AA141" s="36"/>
      <c r="AB141" s="33"/>
      <c r="AC141" s="21"/>
      <c r="AJ141" s="17"/>
      <c r="AV141" s="21"/>
    </row>
    <row r="142" spans="1:48" outlineLevel="1" x14ac:dyDescent="0.2">
      <c r="A142" s="13" t="s">
        <v>465</v>
      </c>
      <c r="B142" s="13" t="str">
        <f>VLOOKUP(A142,Notes!$A$12:$B$206,2,0)</f>
        <v>Medical appliances</v>
      </c>
      <c r="C142" s="24">
        <f>SUM('SAM and Preps'!FS142:GG142)</f>
        <v>9297.4290531848455</v>
      </c>
      <c r="D142" s="24">
        <f>'SAM and Preps'!GH142</f>
        <v>0</v>
      </c>
      <c r="E142" s="24">
        <f>'SAM and Preps'!GM142</f>
        <v>27846.151039941229</v>
      </c>
      <c r="F142" s="24">
        <f>'SAM and Preps'!GO142</f>
        <v>4411.0683676072231</v>
      </c>
      <c r="G142" s="24">
        <v>41721.760700551858</v>
      </c>
      <c r="H142" s="25">
        <f>SUM('SAM and Preps'!EG$175:EG$179)</f>
        <v>0</v>
      </c>
      <c r="I142" s="24">
        <f>IFERROR(VLOOKUP($A142,Employment!$A$5:$F$66,3,0),0)</f>
        <v>0</v>
      </c>
      <c r="J142" s="24">
        <f>IFERROR(VLOOKUP($A142,Employment!$A$5:$F$66,4,0),0)</f>
        <v>0</v>
      </c>
      <c r="K142" s="24">
        <f>IFERROR(VLOOKUP($A142,Employment!$A$5:$F$66,5,0),0)</f>
        <v>0</v>
      </c>
      <c r="L142" s="24">
        <f>IFERROR(VLOOKUP($A142,Employment!$A$5:$F$66,6,0),0)</f>
        <v>0</v>
      </c>
      <c r="M142" s="24">
        <f t="shared" si="38"/>
        <v>0</v>
      </c>
      <c r="N142" s="25">
        <v>48771.170658711169</v>
      </c>
      <c r="O142" s="26">
        <v>0</v>
      </c>
      <c r="P142" s="27">
        <f ca="1"/>
        <v>-1242.6482280456808</v>
      </c>
      <c r="Q142" s="28">
        <f ca="1"/>
        <v>-1456.2760799030541</v>
      </c>
      <c r="R142" s="28">
        <v>0</v>
      </c>
      <c r="S142" s="28"/>
      <c r="T142" s="35" t="e">
        <f ca="1"/>
        <v>#DIV/0!</v>
      </c>
      <c r="U142" s="30">
        <f ca="1"/>
        <v>-2.9859362820993596</v>
      </c>
      <c r="V142" s="31">
        <v>0</v>
      </c>
      <c r="W142" s="32">
        <f ca="1"/>
        <v>-2.9859362820993596</v>
      </c>
      <c r="X142" s="32"/>
      <c r="Y142" s="28">
        <f t="shared" ca="1" si="37"/>
        <v>-213.62785185737334</v>
      </c>
      <c r="Z142" s="33"/>
      <c r="AA142" s="36"/>
      <c r="AB142" s="33"/>
      <c r="AC142" s="21"/>
      <c r="AJ142" s="17"/>
      <c r="AV142" s="21"/>
    </row>
    <row r="143" spans="1:48" outlineLevel="1" x14ac:dyDescent="0.2">
      <c r="A143" s="13" t="s">
        <v>71</v>
      </c>
      <c r="B143" s="13" t="str">
        <f>VLOOKUP(A143,Notes!$A$12:$B$206,2,0)</f>
        <v xml:space="preserve">Motor vehicles, parts </v>
      </c>
      <c r="C143" s="24">
        <f>SUM('SAM and Preps'!FS143:GG143)</f>
        <v>106563.48703761221</v>
      </c>
      <c r="D143" s="24">
        <f>'SAM and Preps'!GH143</f>
        <v>0</v>
      </c>
      <c r="E143" s="24">
        <f>'SAM and Preps'!GM143</f>
        <v>124203.3363528737</v>
      </c>
      <c r="F143" s="24">
        <f>'SAM and Preps'!GO143</f>
        <v>68563.399786204929</v>
      </c>
      <c r="G143" s="24">
        <v>302713.68974879634</v>
      </c>
      <c r="H143" s="25">
        <f>SUM('SAM and Preps'!EH$175:EH$179)</f>
        <v>0</v>
      </c>
      <c r="I143" s="24">
        <f>IFERROR(VLOOKUP($A143,Employment!$A$5:$F$66,3,0),0)</f>
        <v>0</v>
      </c>
      <c r="J143" s="24">
        <f>IFERROR(VLOOKUP($A143,Employment!$A$5:$F$66,4,0),0)</f>
        <v>0</v>
      </c>
      <c r="K143" s="24">
        <f>IFERROR(VLOOKUP($A143,Employment!$A$5:$F$66,5,0),0)</f>
        <v>0</v>
      </c>
      <c r="L143" s="24">
        <f>IFERROR(VLOOKUP($A143,Employment!$A$5:$F$66,6,0),0)</f>
        <v>0</v>
      </c>
      <c r="M143" s="24">
        <f t="shared" si="38"/>
        <v>0</v>
      </c>
      <c r="N143" s="25">
        <v>473755.70133184211</v>
      </c>
      <c r="O143" s="26">
        <v>0</v>
      </c>
      <c r="P143" s="27">
        <f ca="1"/>
        <v>-22449.766738251808</v>
      </c>
      <c r="Q143" s="28">
        <f ca="1"/>
        <v>-30566.764860298015</v>
      </c>
      <c r="R143" s="28">
        <v>0</v>
      </c>
      <c r="S143" s="28"/>
      <c r="T143" s="35" t="e">
        <f ca="1"/>
        <v>#DIV/0!</v>
      </c>
      <c r="U143" s="30">
        <f ca="1"/>
        <v>-6.4520099229133141</v>
      </c>
      <c r="V143" s="31">
        <v>0</v>
      </c>
      <c r="W143" s="32">
        <f ca="1"/>
        <v>-6.4520099229133141</v>
      </c>
      <c r="X143" s="32"/>
      <c r="Y143" s="28">
        <f t="shared" ca="1" si="37"/>
        <v>-8116.9981220462068</v>
      </c>
      <c r="Z143" s="33"/>
      <c r="AA143" s="36"/>
      <c r="AB143" s="33"/>
      <c r="AC143" s="21"/>
      <c r="AJ143" s="17"/>
      <c r="AV143" s="21"/>
    </row>
    <row r="144" spans="1:48" outlineLevel="1" x14ac:dyDescent="0.2">
      <c r="A144" s="13" t="s">
        <v>466</v>
      </c>
      <c r="B144" s="13" t="str">
        <f>VLOOKUP(A144,Notes!$A$12:$B$206,2,0)</f>
        <v>Ships and boats</v>
      </c>
      <c r="C144" s="24">
        <f>SUM('SAM and Preps'!FS144:GG144)</f>
        <v>676.9574250292037</v>
      </c>
      <c r="D144" s="24">
        <f>'SAM and Preps'!GH144</f>
        <v>0</v>
      </c>
      <c r="E144" s="24">
        <f>'SAM and Preps'!GM144</f>
        <v>15583.999349475404</v>
      </c>
      <c r="F144" s="24">
        <f>'SAM and Preps'!GO144</f>
        <v>3466.8395224016544</v>
      </c>
      <c r="G144" s="24">
        <v>19727.982345065091</v>
      </c>
      <c r="H144" s="25">
        <f>SUM('SAM and Preps'!EI$175:EI$179)</f>
        <v>0</v>
      </c>
      <c r="I144" s="24">
        <f>IFERROR(VLOOKUP($A144,Employment!$A$5:$F$66,3,0),0)</f>
        <v>0</v>
      </c>
      <c r="J144" s="24">
        <f>IFERROR(VLOOKUP($A144,Employment!$A$5:$F$66,4,0),0)</f>
        <v>0</v>
      </c>
      <c r="K144" s="24">
        <f>IFERROR(VLOOKUP($A144,Employment!$A$5:$F$66,5,0),0)</f>
        <v>0</v>
      </c>
      <c r="L144" s="24">
        <f>IFERROR(VLOOKUP($A144,Employment!$A$5:$F$66,6,0),0)</f>
        <v>0</v>
      </c>
      <c r="M144" s="24">
        <f t="shared" si="38"/>
        <v>0</v>
      </c>
      <c r="N144" s="25">
        <v>21339.970038275762</v>
      </c>
      <c r="O144" s="26">
        <v>0</v>
      </c>
      <c r="P144" s="27">
        <f ca="1"/>
        <v>-1631.9001428995402</v>
      </c>
      <c r="Q144" s="28">
        <f ca="1"/>
        <v>-1760.1341279329326</v>
      </c>
      <c r="R144" s="28">
        <v>0</v>
      </c>
      <c r="S144" s="28"/>
      <c r="T144" s="35" t="e">
        <f ca="1"/>
        <v>#DIV/0!</v>
      </c>
      <c r="U144" s="30">
        <f ca="1"/>
        <v>-8.2480627891038445</v>
      </c>
      <c r="V144" s="31">
        <v>0</v>
      </c>
      <c r="W144" s="32">
        <f ca="1"/>
        <v>-8.2480627891038445</v>
      </c>
      <c r="X144" s="32"/>
      <c r="Y144" s="28">
        <f t="shared" ca="1" si="37"/>
        <v>-128.2339850333924</v>
      </c>
      <c r="Z144" s="33"/>
      <c r="AA144" s="36"/>
      <c r="AB144" s="33"/>
      <c r="AC144" s="21"/>
      <c r="AJ144" s="17"/>
      <c r="AV144" s="21"/>
    </row>
    <row r="145" spans="1:48" outlineLevel="1" x14ac:dyDescent="0.2">
      <c r="A145" s="13" t="s">
        <v>467</v>
      </c>
      <c r="B145" s="13" t="str">
        <f>VLOOKUP(A145,Notes!$A$12:$B$206,2,0)</f>
        <v>Railway and trams</v>
      </c>
      <c r="C145" s="24">
        <f>SUM('SAM and Preps'!FS145:GG145)</f>
        <v>0</v>
      </c>
      <c r="D145" s="24">
        <f>'SAM and Preps'!GH145</f>
        <v>0</v>
      </c>
      <c r="E145" s="24">
        <f>'SAM and Preps'!GM145</f>
        <v>3278.2849365949746</v>
      </c>
      <c r="F145" s="24">
        <f>'SAM and Preps'!GO145</f>
        <v>1579.1161115363263</v>
      </c>
      <c r="G145" s="24">
        <v>4855.5848365324746</v>
      </c>
      <c r="H145" s="25">
        <f>SUM('SAM and Preps'!EJ$175:EJ$179)</f>
        <v>0</v>
      </c>
      <c r="I145" s="24">
        <f>IFERROR(VLOOKUP($A145,Employment!$A$5:$F$66,3,0),0)</f>
        <v>0</v>
      </c>
      <c r="J145" s="24">
        <f>IFERROR(VLOOKUP($A145,Employment!$A$5:$F$66,4,0),0)</f>
        <v>0</v>
      </c>
      <c r="K145" s="24">
        <f>IFERROR(VLOOKUP($A145,Employment!$A$5:$F$66,5,0),0)</f>
        <v>0</v>
      </c>
      <c r="L145" s="24">
        <f>IFERROR(VLOOKUP($A145,Employment!$A$5:$F$66,6,0),0)</f>
        <v>0</v>
      </c>
      <c r="M145" s="24">
        <f t="shared" si="38"/>
        <v>0</v>
      </c>
      <c r="N145" s="25">
        <v>6397.2507748040789</v>
      </c>
      <c r="O145" s="26">
        <v>0</v>
      </c>
      <c r="P145" s="27">
        <f ca="1"/>
        <v>-364.3050786098475</v>
      </c>
      <c r="Q145" s="28">
        <f ca="1"/>
        <v>-477.45937781758079</v>
      </c>
      <c r="R145" s="28">
        <v>0</v>
      </c>
      <c r="S145" s="28"/>
      <c r="T145" s="35" t="e">
        <f ca="1"/>
        <v>#DIV/0!</v>
      </c>
      <c r="U145" s="30">
        <f ca="1"/>
        <v>-7.4635088513034482</v>
      </c>
      <c r="V145" s="31">
        <v>0</v>
      </c>
      <c r="W145" s="32">
        <f ca="1"/>
        <v>-7.4635088513034482</v>
      </c>
      <c r="X145" s="32"/>
      <c r="Y145" s="28">
        <f t="shared" ca="1" si="37"/>
        <v>-113.15429920773329</v>
      </c>
      <c r="Z145" s="33"/>
      <c r="AA145" s="36"/>
      <c r="AB145" s="33"/>
      <c r="AC145" s="21"/>
      <c r="AJ145" s="17"/>
      <c r="AV145" s="21"/>
    </row>
    <row r="146" spans="1:48" outlineLevel="1" x14ac:dyDescent="0.2">
      <c r="A146" s="13" t="s">
        <v>468</v>
      </c>
      <c r="B146" s="13" t="str">
        <f>VLOOKUP(A146,Notes!$A$12:$B$206,2,0)</f>
        <v xml:space="preserve">Aircrafts </v>
      </c>
      <c r="C146" s="24">
        <f>SUM('SAM and Preps'!FS146:GG146)</f>
        <v>0</v>
      </c>
      <c r="D146" s="24">
        <f>'SAM and Preps'!GH146</f>
        <v>0</v>
      </c>
      <c r="E146" s="24">
        <f>'SAM and Preps'!GM146</f>
        <v>6994.070920624441</v>
      </c>
      <c r="F146" s="24">
        <f>'SAM and Preps'!GO146</f>
        <v>12969.537522841709</v>
      </c>
      <c r="G146" s="24">
        <v>18647.853583033426</v>
      </c>
      <c r="H146" s="25">
        <f>SUM('SAM and Preps'!EK$175:EK$179)</f>
        <v>0</v>
      </c>
      <c r="I146" s="24">
        <f>IFERROR(VLOOKUP($A146,Employment!$A$5:$F$66,3,0),0)</f>
        <v>0</v>
      </c>
      <c r="J146" s="24">
        <f>IFERROR(VLOOKUP($A146,Employment!$A$5:$F$66,4,0),0)</f>
        <v>0</v>
      </c>
      <c r="K146" s="24">
        <f>IFERROR(VLOOKUP($A146,Employment!$A$5:$F$66,5,0),0)</f>
        <v>0</v>
      </c>
      <c r="L146" s="24">
        <f>IFERROR(VLOOKUP($A146,Employment!$A$5:$F$66,6,0),0)</f>
        <v>0</v>
      </c>
      <c r="M146" s="24">
        <f t="shared" si="38"/>
        <v>0</v>
      </c>
      <c r="N146" s="25">
        <v>20472.559324667352</v>
      </c>
      <c r="O146" s="26">
        <v>0</v>
      </c>
      <c r="P146" s="27">
        <f ca="1"/>
        <v>-1497.270633259961</v>
      </c>
      <c r="Q146" s="28">
        <f ca="1"/>
        <v>-1642.4263870839748</v>
      </c>
      <c r="R146" s="28">
        <v>0</v>
      </c>
      <c r="S146" s="28"/>
      <c r="T146" s="35" t="e">
        <f ca="1"/>
        <v>#DIV/0!</v>
      </c>
      <c r="U146" s="30">
        <f ca="1"/>
        <v>-8.0225748087344311</v>
      </c>
      <c r="V146" s="31">
        <v>0</v>
      </c>
      <c r="W146" s="32">
        <f ca="1"/>
        <v>-8.0225748087344311</v>
      </c>
      <c r="X146" s="32"/>
      <c r="Y146" s="28">
        <f t="shared" ca="1" si="37"/>
        <v>-145.1557538240138</v>
      </c>
      <c r="Z146" s="33"/>
      <c r="AA146" s="36"/>
      <c r="AB146" s="33"/>
      <c r="AC146" s="21"/>
      <c r="AJ146" s="17"/>
      <c r="AV146" s="21"/>
    </row>
    <row r="147" spans="1:48" outlineLevel="1" x14ac:dyDescent="0.2">
      <c r="A147" s="13" t="s">
        <v>469</v>
      </c>
      <c r="B147" s="13" t="str">
        <f>VLOOKUP(A147,Notes!$A$12:$B$206,2,0)</f>
        <v>Other transport equipment</v>
      </c>
      <c r="C147" s="24">
        <f>SUM('SAM and Preps'!FS147:GG147)</f>
        <v>1625.2536470633481</v>
      </c>
      <c r="D147" s="24">
        <f>'SAM and Preps'!GH147</f>
        <v>0</v>
      </c>
      <c r="E147" s="24">
        <f>'SAM and Preps'!GM147</f>
        <v>0</v>
      </c>
      <c r="F147" s="24">
        <f>'SAM and Preps'!GO147</f>
        <v>282.22199549154408</v>
      </c>
      <c r="G147" s="24">
        <v>1878.7935474527758</v>
      </c>
      <c r="H147" s="25">
        <f>SUM('SAM and Preps'!EL$175:EL$179)</f>
        <v>0</v>
      </c>
      <c r="I147" s="24">
        <f>IFERROR(VLOOKUP($A147,Employment!$A$5:$F$66,3,0),0)</f>
        <v>0</v>
      </c>
      <c r="J147" s="24">
        <f>IFERROR(VLOOKUP($A147,Employment!$A$5:$F$66,4,0),0)</f>
        <v>0</v>
      </c>
      <c r="K147" s="24">
        <f>IFERROR(VLOOKUP($A147,Employment!$A$5:$F$66,5,0),0)</f>
        <v>0</v>
      </c>
      <c r="L147" s="24">
        <f>IFERROR(VLOOKUP($A147,Employment!$A$5:$F$66,6,0),0)</f>
        <v>0</v>
      </c>
      <c r="M147" s="24">
        <f t="shared" si="38"/>
        <v>0</v>
      </c>
      <c r="N147" s="25">
        <v>5179.3054235105501</v>
      </c>
      <c r="O147" s="26">
        <v>0</v>
      </c>
      <c r="P147" s="27">
        <f ca="1"/>
        <v>-143.06067319161687</v>
      </c>
      <c r="Q147" s="28">
        <f ca="1"/>
        <v>-275.54274636351613</v>
      </c>
      <c r="R147" s="28">
        <v>0</v>
      </c>
      <c r="S147" s="28"/>
      <c r="T147" s="35" t="e">
        <f ca="1"/>
        <v>#DIV/0!</v>
      </c>
      <c r="U147" s="30">
        <f ca="1"/>
        <v>-5.3200713963061164</v>
      </c>
      <c r="V147" s="31">
        <v>0</v>
      </c>
      <c r="W147" s="32">
        <f ca="1"/>
        <v>-5.3200713963061164</v>
      </c>
      <c r="X147" s="32"/>
      <c r="Y147" s="28">
        <f t="shared" ca="1" si="37"/>
        <v>-132.48207317189926</v>
      </c>
      <c r="Z147" s="33"/>
      <c r="AA147" s="36"/>
      <c r="AB147" s="33"/>
      <c r="AC147" s="21"/>
      <c r="AJ147" s="17"/>
      <c r="AV147" s="21"/>
    </row>
    <row r="148" spans="1:48" outlineLevel="1" x14ac:dyDescent="0.2">
      <c r="A148" s="13" t="s">
        <v>76</v>
      </c>
      <c r="B148" s="13" t="str">
        <f>VLOOKUP(A148,Notes!$A$12:$B$206,2,0)</f>
        <v>Construction</v>
      </c>
      <c r="C148" s="24">
        <f>SUM('SAM and Preps'!FS148:GG148)</f>
        <v>0</v>
      </c>
      <c r="D148" s="24">
        <f>'SAM and Preps'!GH148</f>
        <v>0</v>
      </c>
      <c r="E148" s="24">
        <f>'SAM and Preps'!GM148</f>
        <v>183530.60164912924</v>
      </c>
      <c r="F148" s="24">
        <f>'SAM and Preps'!GO148</f>
        <v>273.22159998498108</v>
      </c>
      <c r="G148" s="24">
        <v>183710.32303309799</v>
      </c>
      <c r="H148" s="25">
        <f>SUM('SAM and Preps'!EM$175:EM$179)</f>
        <v>0</v>
      </c>
      <c r="I148" s="24">
        <f>IFERROR(VLOOKUP($A148,Employment!$A$5:$F$66,3,0),0)</f>
        <v>0</v>
      </c>
      <c r="J148" s="24">
        <f>IFERROR(VLOOKUP($A148,Employment!$A$5:$F$66,4,0),0)</f>
        <v>0</v>
      </c>
      <c r="K148" s="24">
        <f>IFERROR(VLOOKUP($A148,Employment!$A$5:$F$66,5,0),0)</f>
        <v>0</v>
      </c>
      <c r="L148" s="24">
        <f>IFERROR(VLOOKUP($A148,Employment!$A$5:$F$66,6,0),0)</f>
        <v>0</v>
      </c>
      <c r="M148" s="24">
        <f t="shared" si="38"/>
        <v>0</v>
      </c>
      <c r="N148" s="25">
        <v>188445.9907894409</v>
      </c>
      <c r="O148" s="26">
        <v>0</v>
      </c>
      <c r="P148" s="27">
        <f ca="1"/>
        <v>-14704.305859929136</v>
      </c>
      <c r="Q148" s="28">
        <f ca="1"/>
        <v>-14955.611122832801</v>
      </c>
      <c r="R148" s="28">
        <v>0</v>
      </c>
      <c r="S148" s="28"/>
      <c r="T148" s="35" t="e">
        <f ca="1"/>
        <v>#DIV/0!</v>
      </c>
      <c r="U148" s="30">
        <f ca="1"/>
        <v>-7.9362851181818836</v>
      </c>
      <c r="V148" s="31">
        <v>0</v>
      </c>
      <c r="W148" s="32">
        <f ca="1"/>
        <v>-7.9362851181818836</v>
      </c>
      <c r="X148" s="32"/>
      <c r="Y148" s="28">
        <f t="shared" ca="1" si="37"/>
        <v>-251.3052629036647</v>
      </c>
      <c r="Z148" s="33"/>
      <c r="AA148" s="36"/>
      <c r="AB148" s="33"/>
      <c r="AC148" s="21"/>
      <c r="AJ148" s="17"/>
      <c r="AV148" s="21"/>
    </row>
    <row r="149" spans="1:48" outlineLevel="1" x14ac:dyDescent="0.2">
      <c r="A149" s="13" t="s">
        <v>470</v>
      </c>
      <c r="B149" s="13" t="str">
        <f>VLOOKUP(A149,Notes!$A$12:$B$206,2,0)</f>
        <v>Construction services</v>
      </c>
      <c r="C149" s="24">
        <f>SUM('SAM and Preps'!FS149:GG149)</f>
        <v>3520.6639064283186</v>
      </c>
      <c r="D149" s="24">
        <f>'SAM and Preps'!GH149</f>
        <v>0</v>
      </c>
      <c r="E149" s="24">
        <f>'SAM and Preps'!GM149</f>
        <v>166673.12392239421</v>
      </c>
      <c r="F149" s="24">
        <f>'SAM and Preps'!GO149</f>
        <v>847.68925279563734</v>
      </c>
      <c r="G149" s="24">
        <v>170942.12002123665</v>
      </c>
      <c r="H149" s="25">
        <f>SUM('SAM and Preps'!EN$175:EN$179)</f>
        <v>0</v>
      </c>
      <c r="I149" s="24">
        <f>IFERROR(VLOOKUP($A149,Employment!$A$5:$F$66,3,0),0)</f>
        <v>0</v>
      </c>
      <c r="J149" s="24">
        <f>IFERROR(VLOOKUP($A149,Employment!$A$5:$F$66,4,0),0)</f>
        <v>0</v>
      </c>
      <c r="K149" s="24">
        <f>IFERROR(VLOOKUP($A149,Employment!$A$5:$F$66,5,0),0)</f>
        <v>0</v>
      </c>
      <c r="L149" s="24">
        <f>IFERROR(VLOOKUP($A149,Employment!$A$5:$F$66,6,0),0)</f>
        <v>0</v>
      </c>
      <c r="M149" s="24">
        <f t="shared" si="38"/>
        <v>0</v>
      </c>
      <c r="N149" s="25">
        <v>174152.70058884719</v>
      </c>
      <c r="O149" s="26">
        <v>0</v>
      </c>
      <c r="P149" s="27">
        <f ca="1"/>
        <v>-14528.277504072248</v>
      </c>
      <c r="Q149" s="28">
        <f ca="1"/>
        <v>-14692.27369821217</v>
      </c>
      <c r="R149" s="28">
        <v>0</v>
      </c>
      <c r="S149" s="28"/>
      <c r="T149" s="35" t="e">
        <f ca="1"/>
        <v>#DIV/0!</v>
      </c>
      <c r="U149" s="30">
        <f ca="1"/>
        <v>-8.4364317340669874</v>
      </c>
      <c r="V149" s="31">
        <v>0</v>
      </c>
      <c r="W149" s="32">
        <f ca="1"/>
        <v>-8.4364317340669874</v>
      </c>
      <c r="X149" s="32"/>
      <c r="Y149" s="28">
        <f t="shared" ca="1" si="37"/>
        <v>-163.9961941399215</v>
      </c>
      <c r="Z149" s="33"/>
      <c r="AA149" s="36"/>
      <c r="AB149" s="33"/>
      <c r="AC149" s="21"/>
      <c r="AJ149" s="17"/>
      <c r="AV149" s="21"/>
    </row>
    <row r="150" spans="1:48" outlineLevel="1" x14ac:dyDescent="0.2">
      <c r="A150" s="13" t="s">
        <v>77</v>
      </c>
      <c r="B150" s="13" t="str">
        <f>VLOOKUP(A150,Notes!$A$12:$B$206,2,0)</f>
        <v>Trade services</v>
      </c>
      <c r="C150" s="24">
        <f>SUM('SAM and Preps'!FS150:GG150)</f>
        <v>0</v>
      </c>
      <c r="D150" s="24">
        <f>'SAM and Preps'!GH150</f>
        <v>0</v>
      </c>
      <c r="E150" s="24">
        <f>'SAM and Preps'!GM150</f>
        <v>0</v>
      </c>
      <c r="F150" s="24">
        <f>'SAM and Preps'!GO150</f>
        <v>787.89511067582703</v>
      </c>
      <c r="G150" s="24">
        <v>714.66790494310612</v>
      </c>
      <c r="H150" s="25">
        <f>SUM('SAM and Preps'!EO$175:EO$179)</f>
        <v>0</v>
      </c>
      <c r="I150" s="24">
        <f>IFERROR(VLOOKUP($A150,Employment!$A$5:$F$66,3,0),0)</f>
        <v>0</v>
      </c>
      <c r="J150" s="24">
        <f>IFERROR(VLOOKUP($A150,Employment!$A$5:$F$66,4,0),0)</f>
        <v>0</v>
      </c>
      <c r="K150" s="24">
        <f>IFERROR(VLOOKUP($A150,Employment!$A$5:$F$66,5,0),0)</f>
        <v>0</v>
      </c>
      <c r="L150" s="24">
        <f>IFERROR(VLOOKUP($A150,Employment!$A$5:$F$66,6,0),0)</f>
        <v>0</v>
      </c>
      <c r="M150" s="24">
        <f t="shared" si="38"/>
        <v>0</v>
      </c>
      <c r="N150" s="25">
        <v>824432.15622058453</v>
      </c>
      <c r="O150" s="26">
        <v>0</v>
      </c>
      <c r="P150" s="27">
        <f ca="1"/>
        <v>-31.515804427033075</v>
      </c>
      <c r="Q150" s="28">
        <f ca="1"/>
        <v>-43416.07685408157</v>
      </c>
      <c r="R150" s="28">
        <v>0</v>
      </c>
      <c r="S150" s="28"/>
      <c r="T150" s="35" t="e">
        <f ca="1"/>
        <v>#DIV/0!</v>
      </c>
      <c r="U150" s="30">
        <f ca="1"/>
        <v>-5.2661794577630703</v>
      </c>
      <c r="V150" s="31">
        <v>0</v>
      </c>
      <c r="W150" s="32">
        <f ca="1"/>
        <v>-5.2661794577630703</v>
      </c>
      <c r="X150" s="32"/>
      <c r="Y150" s="28">
        <f t="shared" ca="1" si="37"/>
        <v>-43384.561049654534</v>
      </c>
      <c r="Z150" s="33"/>
      <c r="AA150" s="36"/>
      <c r="AB150" s="33"/>
      <c r="AC150" s="21"/>
      <c r="AJ150" s="17"/>
      <c r="AV150" s="21"/>
    </row>
    <row r="151" spans="1:48" outlineLevel="1" x14ac:dyDescent="0.2">
      <c r="A151" s="13" t="s">
        <v>471</v>
      </c>
      <c r="B151" s="13" t="str">
        <f>VLOOKUP(A151,Notes!$A$12:$B$206,2,0)</f>
        <v xml:space="preserve">Accommodation </v>
      </c>
      <c r="C151" s="24">
        <f>SUM('SAM and Preps'!FS151:GG151)</f>
        <v>24911.096918348347</v>
      </c>
      <c r="D151" s="24">
        <f>'SAM and Preps'!GH151</f>
        <v>0</v>
      </c>
      <c r="E151" s="24">
        <f>'SAM and Preps'!GM151</f>
        <v>0</v>
      </c>
      <c r="F151" s="24">
        <f>'SAM and Preps'!GO151</f>
        <v>12374.45898055504</v>
      </c>
      <c r="G151" s="24">
        <v>37193.177441039115</v>
      </c>
      <c r="H151" s="25">
        <f>SUM('SAM and Preps'!EP$175:EP$179)</f>
        <v>0</v>
      </c>
      <c r="I151" s="24">
        <f>IFERROR(VLOOKUP($A151,Employment!$A$5:$F$66,3,0),0)</f>
        <v>0</v>
      </c>
      <c r="J151" s="24">
        <f>IFERROR(VLOOKUP($A151,Employment!$A$5:$F$66,4,0),0)</f>
        <v>0</v>
      </c>
      <c r="K151" s="24">
        <f>IFERROR(VLOOKUP($A151,Employment!$A$5:$F$66,5,0),0)</f>
        <v>0</v>
      </c>
      <c r="L151" s="24">
        <f>IFERROR(VLOOKUP($A151,Employment!$A$5:$F$66,6,0),0)</f>
        <v>0</v>
      </c>
      <c r="M151" s="24">
        <f t="shared" si="38"/>
        <v>0</v>
      </c>
      <c r="N151" s="25">
        <v>53514.470054187921</v>
      </c>
      <c r="O151" s="26">
        <v>0</v>
      </c>
      <c r="P151" s="27">
        <f ca="1"/>
        <v>-4103.0329384517545</v>
      </c>
      <c r="Q151" s="28">
        <f ca="1"/>
        <v>-4955.4515039472981</v>
      </c>
      <c r="R151" s="28">
        <v>0</v>
      </c>
      <c r="S151" s="28"/>
      <c r="T151" s="35" t="e">
        <f ca="1"/>
        <v>#DIV/0!</v>
      </c>
      <c r="U151" s="30">
        <f ca="1"/>
        <v>-9.2600216332694405</v>
      </c>
      <c r="V151" s="31">
        <v>0</v>
      </c>
      <c r="W151" s="32">
        <f ca="1"/>
        <v>-9.2600216332694405</v>
      </c>
      <c r="X151" s="32"/>
      <c r="Y151" s="28">
        <f t="shared" ca="1" si="37"/>
        <v>-852.41856549554359</v>
      </c>
      <c r="Z151" s="33"/>
      <c r="AA151" s="36"/>
      <c r="AB151" s="33"/>
      <c r="AC151" s="21"/>
      <c r="AJ151" s="17"/>
      <c r="AV151" s="21"/>
    </row>
    <row r="152" spans="1:48" outlineLevel="1" x14ac:dyDescent="0.2">
      <c r="A152" s="13" t="s">
        <v>472</v>
      </c>
      <c r="B152" s="13" t="str">
        <f>VLOOKUP(A152,Notes!$A$12:$B$206,2,0)</f>
        <v>Catering services</v>
      </c>
      <c r="C152" s="24">
        <f>SUM('SAM and Preps'!FS152:GG152)</f>
        <v>50133.216142010424</v>
      </c>
      <c r="D152" s="24">
        <f>'SAM and Preps'!GH152</f>
        <v>0</v>
      </c>
      <c r="E152" s="24">
        <f>'SAM and Preps'!GM152</f>
        <v>0</v>
      </c>
      <c r="F152" s="24">
        <f>'SAM and Preps'!GO152</f>
        <v>3395.2585411950008</v>
      </c>
      <c r="G152" s="24">
        <v>53430.112914148027</v>
      </c>
      <c r="H152" s="25">
        <f>SUM('SAM and Preps'!EQ$175:EQ$179)</f>
        <v>0</v>
      </c>
      <c r="I152" s="24">
        <f>IFERROR(VLOOKUP($A152,Employment!$A$5:$F$66,3,0),0)</f>
        <v>0</v>
      </c>
      <c r="J152" s="24">
        <f>IFERROR(VLOOKUP($A152,Employment!$A$5:$F$66,4,0),0)</f>
        <v>0</v>
      </c>
      <c r="K152" s="24">
        <f>IFERROR(VLOOKUP($A152,Employment!$A$5:$F$66,5,0),0)</f>
        <v>0</v>
      </c>
      <c r="L152" s="24">
        <f>IFERROR(VLOOKUP($A152,Employment!$A$5:$F$66,6,0),0)</f>
        <v>0</v>
      </c>
      <c r="M152" s="24">
        <f t="shared" si="38"/>
        <v>0</v>
      </c>
      <c r="N152" s="25">
        <v>61746.934988471519</v>
      </c>
      <c r="O152" s="26">
        <v>0</v>
      </c>
      <c r="P152" s="27">
        <f ca="1"/>
        <v>-5569.5609636186437</v>
      </c>
      <c r="Q152" s="28">
        <f ca="1"/>
        <v>-5963.5425592387228</v>
      </c>
      <c r="R152" s="28">
        <v>0</v>
      </c>
      <c r="S152" s="28"/>
      <c r="T152" s="35" t="e">
        <f ca="1"/>
        <v>#DIV/0!</v>
      </c>
      <c r="U152" s="30">
        <f ca="1"/>
        <v>-9.6580381849757373</v>
      </c>
      <c r="V152" s="31">
        <v>0</v>
      </c>
      <c r="W152" s="32">
        <f ca="1"/>
        <v>-9.6580381849757373</v>
      </c>
      <c r="X152" s="32"/>
      <c r="Y152" s="28">
        <f t="shared" ca="1" si="37"/>
        <v>-393.98159562007913</v>
      </c>
      <c r="Z152" s="33"/>
      <c r="AA152" s="36"/>
      <c r="AB152" s="33"/>
      <c r="AC152" s="21"/>
      <c r="AJ152" s="17"/>
      <c r="AV152" s="21"/>
    </row>
    <row r="153" spans="1:48" outlineLevel="1" x14ac:dyDescent="0.2">
      <c r="A153" s="13" t="s">
        <v>473</v>
      </c>
      <c r="B153" s="13" t="str">
        <f>VLOOKUP(A153,Notes!$A$12:$B$206,2,0)</f>
        <v xml:space="preserve">Passenger transport </v>
      </c>
      <c r="C153" s="24">
        <f>SUM('SAM and Preps'!FS153:GG153)</f>
        <v>119204.99288511279</v>
      </c>
      <c r="D153" s="24">
        <f>'SAM and Preps'!GH153</f>
        <v>0</v>
      </c>
      <c r="E153" s="24">
        <f>'SAM and Preps'!GM153</f>
        <v>0</v>
      </c>
      <c r="F153" s="24">
        <f>'SAM and Preps'!GO153</f>
        <v>24908.353928978464</v>
      </c>
      <c r="G153" s="24">
        <v>144013.99221710674</v>
      </c>
      <c r="H153" s="25">
        <f>SUM('SAM and Preps'!ER$175:ER$179)</f>
        <v>0</v>
      </c>
      <c r="I153" s="24">
        <f>IFERROR(VLOOKUP($A153,Employment!$A$5:$F$66,3,0),0)</f>
        <v>0</v>
      </c>
      <c r="J153" s="24">
        <f>IFERROR(VLOOKUP($A153,Employment!$A$5:$F$66,4,0),0)</f>
        <v>0</v>
      </c>
      <c r="K153" s="24">
        <f>IFERROR(VLOOKUP($A153,Employment!$A$5:$F$66,5,0),0)</f>
        <v>0</v>
      </c>
      <c r="L153" s="24">
        <f>IFERROR(VLOOKUP($A153,Employment!$A$5:$F$66,6,0),0)</f>
        <v>0</v>
      </c>
      <c r="M153" s="24">
        <f t="shared" si="38"/>
        <v>0</v>
      </c>
      <c r="N153" s="25">
        <v>211954.6671077754</v>
      </c>
      <c r="O153" s="26">
        <v>0</v>
      </c>
      <c r="P153" s="27">
        <f ca="1"/>
        <v>-18307.742009299393</v>
      </c>
      <c r="Q153" s="28">
        <f ca="1"/>
        <v>-21543.946059165421</v>
      </c>
      <c r="R153" s="28">
        <v>0</v>
      </c>
      <c r="S153" s="28"/>
      <c r="T153" s="35" t="e">
        <f ca="1"/>
        <v>#DIV/0!</v>
      </c>
      <c r="U153" s="30">
        <f ca="1"/>
        <v>-10.164412208111786</v>
      </c>
      <c r="V153" s="31">
        <v>0</v>
      </c>
      <c r="W153" s="32">
        <f ca="1"/>
        <v>-10.164412208111786</v>
      </c>
      <c r="X153" s="32"/>
      <c r="Y153" s="28">
        <f t="shared" ca="1" si="37"/>
        <v>-3236.2040498660281</v>
      </c>
      <c r="Z153" s="33"/>
      <c r="AA153" s="36"/>
      <c r="AB153" s="33"/>
      <c r="AC153" s="21"/>
      <c r="AJ153" s="17"/>
      <c r="AV153" s="21"/>
    </row>
    <row r="154" spans="1:48" outlineLevel="1" x14ac:dyDescent="0.2">
      <c r="A154" s="13" t="s">
        <v>474</v>
      </c>
      <c r="B154" s="13" t="str">
        <f>VLOOKUP(A154,Notes!$A$12:$B$206,2,0)</f>
        <v xml:space="preserve">Freight transport </v>
      </c>
      <c r="C154" s="24">
        <f>SUM('SAM and Preps'!FS154:GG154)</f>
        <v>34161.667433467679</v>
      </c>
      <c r="D154" s="24">
        <f>'SAM and Preps'!GH154</f>
        <v>0</v>
      </c>
      <c r="E154" s="24">
        <f>'SAM and Preps'!GM154</f>
        <v>0</v>
      </c>
      <c r="F154" s="24">
        <f>'SAM and Preps'!GO154</f>
        <v>4090.0560562974297</v>
      </c>
      <c r="G154" s="24">
        <v>38056.712728333281</v>
      </c>
      <c r="H154" s="25">
        <f>SUM('SAM and Preps'!ES$175:ES$179)</f>
        <v>0</v>
      </c>
      <c r="I154" s="24">
        <f>IFERROR(VLOOKUP($A154,Employment!$A$5:$F$66,3,0),0)</f>
        <v>0</v>
      </c>
      <c r="J154" s="24">
        <f>IFERROR(VLOOKUP($A154,Employment!$A$5:$F$66,4,0),0)</f>
        <v>0</v>
      </c>
      <c r="K154" s="24">
        <f>IFERROR(VLOOKUP($A154,Employment!$A$5:$F$66,5,0),0)</f>
        <v>0</v>
      </c>
      <c r="L154" s="24">
        <f>IFERROR(VLOOKUP($A154,Employment!$A$5:$F$66,6,0),0)</f>
        <v>0</v>
      </c>
      <c r="M154" s="24">
        <f t="shared" si="38"/>
        <v>0</v>
      </c>
      <c r="N154" s="25">
        <v>286152.78013556259</v>
      </c>
      <c r="O154" s="26">
        <v>0</v>
      </c>
      <c r="P154" s="27">
        <f ca="1"/>
        <v>-1359.2606024232657</v>
      </c>
      <c r="Q154" s="28">
        <f ca="1"/>
        <v>-13736.949837941713</v>
      </c>
      <c r="R154" s="28">
        <v>0</v>
      </c>
      <c r="S154" s="28"/>
      <c r="T154" s="35" t="e">
        <f ca="1"/>
        <v>#DIV/0!</v>
      </c>
      <c r="U154" s="30">
        <f ca="1"/>
        <v>-4.8005648700788237</v>
      </c>
      <c r="V154" s="31">
        <v>0</v>
      </c>
      <c r="W154" s="32">
        <f ca="1"/>
        <v>-4.8005648700788237</v>
      </c>
      <c r="X154" s="32"/>
      <c r="Y154" s="28">
        <f t="shared" ca="1" si="37"/>
        <v>-12377.689235518446</v>
      </c>
      <c r="Z154" s="33"/>
      <c r="AA154" s="36"/>
      <c r="AB154" s="33"/>
      <c r="AC154" s="21"/>
      <c r="AJ154" s="17"/>
      <c r="AV154" s="21"/>
    </row>
    <row r="155" spans="1:48" outlineLevel="1" x14ac:dyDescent="0.2">
      <c r="A155" s="13" t="s">
        <v>78</v>
      </c>
      <c r="B155" s="13" t="str">
        <f>VLOOKUP(A155,Notes!$A$12:$B$206,2,0)</f>
        <v>Supporting transport services</v>
      </c>
      <c r="C155" s="24">
        <f>SUM('SAM and Preps'!FS155:GG155)</f>
        <v>12136.805903261444</v>
      </c>
      <c r="D155" s="24">
        <f>'SAM and Preps'!GH155</f>
        <v>0</v>
      </c>
      <c r="E155" s="24">
        <f>'SAM and Preps'!GM155</f>
        <v>0</v>
      </c>
      <c r="F155" s="24">
        <f>'SAM and Preps'!GO155</f>
        <v>1488.0090470336436</v>
      </c>
      <c r="G155" s="24">
        <v>13515.670510822343</v>
      </c>
      <c r="H155" s="25">
        <f>SUM('SAM and Preps'!ET$175:ET$179)</f>
        <v>0</v>
      </c>
      <c r="I155" s="24">
        <f>IFERROR(VLOOKUP($A155,Employment!$A$5:$F$66,3,0),0)</f>
        <v>0</v>
      </c>
      <c r="J155" s="24">
        <f>IFERROR(VLOOKUP($A155,Employment!$A$5:$F$66,4,0),0)</f>
        <v>0</v>
      </c>
      <c r="K155" s="24">
        <f>IFERROR(VLOOKUP($A155,Employment!$A$5:$F$66,5,0),0)</f>
        <v>0</v>
      </c>
      <c r="L155" s="24">
        <f>IFERROR(VLOOKUP($A155,Employment!$A$5:$F$66,6,0),0)</f>
        <v>0</v>
      </c>
      <c r="M155" s="24">
        <f t="shared" si="38"/>
        <v>0</v>
      </c>
      <c r="N155" s="25">
        <v>77099.408472930445</v>
      </c>
      <c r="O155" s="26">
        <v>0</v>
      </c>
      <c r="P155" s="27">
        <f ca="1"/>
        <v>-484.30856849549616</v>
      </c>
      <c r="Q155" s="28">
        <f ca="1"/>
        <v>-3397.8410068492635</v>
      </c>
      <c r="R155" s="28">
        <v>0</v>
      </c>
      <c r="S155" s="28"/>
      <c r="T155" s="35" t="e">
        <f ca="1"/>
        <v>#DIV/0!</v>
      </c>
      <c r="U155" s="30">
        <f ca="1"/>
        <v>-4.4070908897339249</v>
      </c>
      <c r="V155" s="31">
        <v>0</v>
      </c>
      <c r="W155" s="32">
        <f ca="1"/>
        <v>-4.4070908897339249</v>
      </c>
      <c r="X155" s="32"/>
      <c r="Y155" s="28">
        <f t="shared" ca="1" si="37"/>
        <v>-2913.5324383537672</v>
      </c>
      <c r="Z155" s="33"/>
      <c r="AA155" s="36"/>
      <c r="AB155" s="33"/>
      <c r="AC155" s="21"/>
      <c r="AJ155" s="17"/>
      <c r="AV155" s="21"/>
    </row>
    <row r="156" spans="1:48" outlineLevel="1" x14ac:dyDescent="0.2">
      <c r="A156" s="13" t="s">
        <v>79</v>
      </c>
      <c r="B156" s="13" t="str">
        <f>VLOOKUP(A156,Notes!$A$12:$B$206,2,0)</f>
        <v>Postal,  courier services</v>
      </c>
      <c r="C156" s="24">
        <f>SUM('SAM and Preps'!FS156:GG156)</f>
        <v>1353.8486631428436</v>
      </c>
      <c r="D156" s="24">
        <f>'SAM and Preps'!GH156</f>
        <v>0</v>
      </c>
      <c r="E156" s="24">
        <f>'SAM and Preps'!GM156</f>
        <v>0</v>
      </c>
      <c r="F156" s="24">
        <f>'SAM and Preps'!GO156</f>
        <v>1075.7520533070958</v>
      </c>
      <c r="G156" s="24">
        <v>2395.2796659065034</v>
      </c>
      <c r="H156" s="25">
        <f>SUM('SAM and Preps'!EU$175:EU$179)</f>
        <v>0</v>
      </c>
      <c r="I156" s="24">
        <f>IFERROR(VLOOKUP($A156,Employment!$A$5:$F$66,3,0),0)</f>
        <v>0</v>
      </c>
      <c r="J156" s="24">
        <f>IFERROR(VLOOKUP($A156,Employment!$A$5:$F$66,4,0),0)</f>
        <v>0</v>
      </c>
      <c r="K156" s="24">
        <f>IFERROR(VLOOKUP($A156,Employment!$A$5:$F$66,5,0),0)</f>
        <v>0</v>
      </c>
      <c r="L156" s="24">
        <f>IFERROR(VLOOKUP($A156,Employment!$A$5:$F$66,6,0),0)</f>
        <v>0</v>
      </c>
      <c r="M156" s="24">
        <f t="shared" si="38"/>
        <v>0</v>
      </c>
      <c r="N156" s="25">
        <v>14995.719556268348</v>
      </c>
      <c r="O156" s="26">
        <v>0</v>
      </c>
      <c r="P156" s="27">
        <f ca="1"/>
        <v>-9.1838655537127423</v>
      </c>
      <c r="Q156" s="28">
        <f ca="1"/>
        <v>-597.51761972737518</v>
      </c>
      <c r="R156" s="28">
        <v>0</v>
      </c>
      <c r="S156" s="28"/>
      <c r="T156" s="35" t="e">
        <f ca="1"/>
        <v>#DIV/0!</v>
      </c>
      <c r="U156" s="30">
        <f ca="1"/>
        <v>-3.9845878517887283</v>
      </c>
      <c r="V156" s="31">
        <v>0</v>
      </c>
      <c r="W156" s="32">
        <f ca="1"/>
        <v>-3.9845878517887283</v>
      </c>
      <c r="X156" s="32"/>
      <c r="Y156" s="28">
        <f t="shared" ca="1" si="37"/>
        <v>-588.33375417366244</v>
      </c>
      <c r="Z156" s="33"/>
      <c r="AA156" s="36"/>
      <c r="AB156" s="33"/>
      <c r="AC156" s="21"/>
      <c r="AJ156" s="17"/>
      <c r="AV156" s="21"/>
    </row>
    <row r="157" spans="1:48" outlineLevel="1" x14ac:dyDescent="0.2">
      <c r="A157" s="13" t="s">
        <v>475</v>
      </c>
      <c r="B157" s="13" t="str">
        <f>VLOOKUP(A157,Notes!$A$12:$B$206,2,0)</f>
        <v xml:space="preserve">Electricity distribution </v>
      </c>
      <c r="C157" s="24">
        <f>SUM('SAM and Preps'!FS157:GG157)</f>
        <v>76931.437742112379</v>
      </c>
      <c r="D157" s="24">
        <f>'SAM and Preps'!GH157</f>
        <v>0</v>
      </c>
      <c r="E157" s="24">
        <f>'SAM and Preps'!GM157</f>
        <v>0</v>
      </c>
      <c r="F157" s="24">
        <f>'SAM and Preps'!GO157</f>
        <v>3027.8058607202929</v>
      </c>
      <c r="G157" s="24">
        <v>79900.041226475107</v>
      </c>
      <c r="H157" s="25">
        <f>SUM('SAM and Preps'!EV$175:EV$179)</f>
        <v>0</v>
      </c>
      <c r="I157" s="24">
        <f>IFERROR(VLOOKUP($A157,Employment!$A$5:$F$66,3,0),0)</f>
        <v>0</v>
      </c>
      <c r="J157" s="24">
        <f>IFERROR(VLOOKUP($A157,Employment!$A$5:$F$66,4,0),0)</f>
        <v>0</v>
      </c>
      <c r="K157" s="24">
        <f>IFERROR(VLOOKUP($A157,Employment!$A$5:$F$66,5,0),0)</f>
        <v>0</v>
      </c>
      <c r="L157" s="24">
        <f>IFERROR(VLOOKUP($A157,Employment!$A$5:$F$66,6,0),0)</f>
        <v>0</v>
      </c>
      <c r="M157" s="24">
        <f t="shared" si="38"/>
        <v>0</v>
      </c>
      <c r="N157" s="25">
        <v>153255.30013837732</v>
      </c>
      <c r="O157" s="26">
        <v>0</v>
      </c>
      <c r="P157" s="27">
        <f ca="1"/>
        <v>-121.1122344288117</v>
      </c>
      <c r="Q157" s="28">
        <f ca="1"/>
        <v>-3373.5605323459672</v>
      </c>
      <c r="R157" s="28">
        <v>0</v>
      </c>
      <c r="S157" s="28"/>
      <c r="T157" s="35" t="e">
        <f ca="1"/>
        <v>#DIV/0!</v>
      </c>
      <c r="U157" s="30">
        <f ca="1"/>
        <v>-2.2012684254964823</v>
      </c>
      <c r="V157" s="31">
        <v>0</v>
      </c>
      <c r="W157" s="32">
        <f ca="1"/>
        <v>-2.2012684254964823</v>
      </c>
      <c r="X157" s="32"/>
      <c r="Y157" s="28">
        <f t="shared" ca="1" si="37"/>
        <v>-3252.4482979171553</v>
      </c>
      <c r="Z157" s="33"/>
      <c r="AA157" s="36"/>
      <c r="AB157" s="33"/>
      <c r="AC157" s="21"/>
      <c r="AJ157" s="17"/>
      <c r="AV157" s="21"/>
    </row>
    <row r="158" spans="1:48" outlineLevel="1" x14ac:dyDescent="0.2">
      <c r="A158" s="13" t="s">
        <v>75</v>
      </c>
      <c r="B158" s="13" t="str">
        <f>VLOOKUP(A158,Notes!$A$12:$B$206,2,0)</f>
        <v xml:space="preserve">Water distribution </v>
      </c>
      <c r="C158" s="24">
        <f>SUM('SAM and Preps'!FS158:GG158)</f>
        <v>23216.874584238805</v>
      </c>
      <c r="D158" s="24">
        <f>'SAM and Preps'!GH158</f>
        <v>0</v>
      </c>
      <c r="E158" s="24">
        <f>'SAM and Preps'!GM158</f>
        <v>0</v>
      </c>
      <c r="F158" s="24">
        <f>'SAM and Preps'!GO158</f>
        <v>913.75113993594391</v>
      </c>
      <c r="G158" s="24">
        <v>24001.028980715873</v>
      </c>
      <c r="H158" s="25">
        <f>SUM('SAM and Preps'!EW$175:EW$179)</f>
        <v>0</v>
      </c>
      <c r="I158" s="24">
        <f>IFERROR(VLOOKUP($A158,Employment!$A$5:$F$66,3,0),0)</f>
        <v>0</v>
      </c>
      <c r="J158" s="24">
        <f>IFERROR(VLOOKUP($A158,Employment!$A$5:$F$66,4,0),0)</f>
        <v>0</v>
      </c>
      <c r="K158" s="24">
        <f>IFERROR(VLOOKUP($A158,Employment!$A$5:$F$66,5,0),0)</f>
        <v>0</v>
      </c>
      <c r="L158" s="24">
        <f>IFERROR(VLOOKUP($A158,Employment!$A$5:$F$66,6,0),0)</f>
        <v>0</v>
      </c>
      <c r="M158" s="24">
        <f t="shared" si="38"/>
        <v>0</v>
      </c>
      <c r="N158" s="25">
        <v>58306.417121761428</v>
      </c>
      <c r="O158" s="26">
        <v>0</v>
      </c>
      <c r="P158" s="27">
        <f ca="1"/>
        <v>-36.550045597437752</v>
      </c>
      <c r="Q158" s="28">
        <f ca="1"/>
        <v>-1255.2130853512433</v>
      </c>
      <c r="R158" s="28">
        <v>0</v>
      </c>
      <c r="S158" s="28"/>
      <c r="T158" s="35" t="e">
        <f ca="1"/>
        <v>#DIV/0!</v>
      </c>
      <c r="U158" s="30">
        <f ca="1"/>
        <v>-2.1527872013297933</v>
      </c>
      <c r="V158" s="31">
        <v>0</v>
      </c>
      <c r="W158" s="32">
        <f ca="1"/>
        <v>-2.1527872013297933</v>
      </c>
      <c r="X158" s="32"/>
      <c r="Y158" s="28">
        <f t="shared" ca="1" si="37"/>
        <v>-1218.6630397538056</v>
      </c>
      <c r="Z158" s="33"/>
      <c r="AA158" s="36"/>
      <c r="AB158" s="33"/>
      <c r="AC158" s="21"/>
      <c r="AJ158" s="17"/>
      <c r="AV158" s="21"/>
    </row>
    <row r="159" spans="1:48" outlineLevel="1" x14ac:dyDescent="0.2">
      <c r="A159" s="13" t="s">
        <v>80</v>
      </c>
      <c r="B159" s="13" t="str">
        <f>VLOOKUP(A159,Notes!$A$12:$B$206,2,0)</f>
        <v>Financial services</v>
      </c>
      <c r="C159" s="24">
        <f>SUM('SAM and Preps'!FS159:GG159)</f>
        <v>61848.654575608591</v>
      </c>
      <c r="D159" s="24">
        <f>'SAM and Preps'!GH159</f>
        <v>0</v>
      </c>
      <c r="E159" s="24">
        <f>'SAM and Preps'!GM159</f>
        <v>0</v>
      </c>
      <c r="F159" s="24">
        <f>'SAM and Preps'!GO159</f>
        <v>3607.1266854076503</v>
      </c>
      <c r="G159" s="24">
        <v>65383.456074849157</v>
      </c>
      <c r="H159" s="25">
        <f>SUM('SAM and Preps'!EX$175:EX$179)</f>
        <v>0</v>
      </c>
      <c r="I159" s="24">
        <f>IFERROR(VLOOKUP($A159,Employment!$A$5:$F$66,3,0),0)</f>
        <v>0</v>
      </c>
      <c r="J159" s="24">
        <f>IFERROR(VLOOKUP($A159,Employment!$A$5:$F$66,4,0),0)</f>
        <v>0</v>
      </c>
      <c r="K159" s="24">
        <f>IFERROR(VLOOKUP($A159,Employment!$A$5:$F$66,5,0),0)</f>
        <v>0</v>
      </c>
      <c r="L159" s="24">
        <f>IFERROR(VLOOKUP($A159,Employment!$A$5:$F$66,6,0),0)</f>
        <v>0</v>
      </c>
      <c r="M159" s="24">
        <f t="shared" si="38"/>
        <v>0</v>
      </c>
      <c r="N159" s="25">
        <v>317039.70116928627</v>
      </c>
      <c r="O159" s="26">
        <v>0</v>
      </c>
      <c r="P159" s="27">
        <f ca="1"/>
        <v>-453.52834029434888</v>
      </c>
      <c r="Q159" s="28">
        <f ca="1"/>
        <v>-8997.2360189678402</v>
      </c>
      <c r="R159" s="28">
        <v>0</v>
      </c>
      <c r="S159" s="28"/>
      <c r="T159" s="35" t="e">
        <f ca="1"/>
        <v>#DIV/0!</v>
      </c>
      <c r="U159" s="30">
        <f ca="1"/>
        <v>-2.8378893828705962</v>
      </c>
      <c r="V159" s="31">
        <v>0</v>
      </c>
      <c r="W159" s="32">
        <f ca="1"/>
        <v>-2.8378893828705962</v>
      </c>
      <c r="X159" s="32"/>
      <c r="Y159" s="28">
        <f t="shared" ca="1" si="37"/>
        <v>-8543.7076786734906</v>
      </c>
      <c r="Z159" s="33"/>
      <c r="AA159" s="36"/>
      <c r="AB159" s="33"/>
      <c r="AC159" s="21"/>
      <c r="AJ159" s="17"/>
      <c r="AV159" s="21"/>
    </row>
    <row r="160" spans="1:48" outlineLevel="1" x14ac:dyDescent="0.2">
      <c r="A160" s="13" t="s">
        <v>81</v>
      </c>
      <c r="B160" s="13" t="str">
        <f>VLOOKUP(A160,Notes!$A$12:$B$206,2,0)</f>
        <v xml:space="preserve">Insurance, pension </v>
      </c>
      <c r="C160" s="24">
        <f>SUM('SAM and Preps'!FS160:GG160)</f>
        <v>113950.49437137764</v>
      </c>
      <c r="D160" s="24">
        <f>'SAM and Preps'!GH160</f>
        <v>0</v>
      </c>
      <c r="E160" s="24">
        <f>'SAM and Preps'!GM160</f>
        <v>0</v>
      </c>
      <c r="F160" s="24">
        <f>'SAM and Preps'!GO160</f>
        <v>17885.111129619814</v>
      </c>
      <c r="G160" s="24">
        <v>131765.17747856464</v>
      </c>
      <c r="H160" s="25">
        <f>SUM('SAM and Preps'!EY$175:EY$179)</f>
        <v>0</v>
      </c>
      <c r="I160" s="24">
        <f>IFERROR(VLOOKUP($A160,Employment!$A$5:$F$66,3,0),0)</f>
        <v>0</v>
      </c>
      <c r="J160" s="24">
        <f>IFERROR(VLOOKUP($A160,Employment!$A$5:$F$66,4,0),0)</f>
        <v>0</v>
      </c>
      <c r="K160" s="24">
        <f>IFERROR(VLOOKUP($A160,Employment!$A$5:$F$66,5,0),0)</f>
        <v>0</v>
      </c>
      <c r="L160" s="24">
        <f>IFERROR(VLOOKUP($A160,Employment!$A$5:$F$66,6,0),0)</f>
        <v>0</v>
      </c>
      <c r="M160" s="24">
        <f t="shared" si="38"/>
        <v>0</v>
      </c>
      <c r="N160" s="25">
        <v>172499.36013214334</v>
      </c>
      <c r="O160" s="26">
        <v>0</v>
      </c>
      <c r="P160" s="27">
        <f ca="1"/>
        <v>-1285.1569170416806</v>
      </c>
      <c r="Q160" s="28">
        <f ca="1"/>
        <v>-2966.2427269482678</v>
      </c>
      <c r="R160" s="28">
        <v>0</v>
      </c>
      <c r="S160" s="28"/>
      <c r="T160" s="35" t="e">
        <f ca="1"/>
        <v>#DIV/0!</v>
      </c>
      <c r="U160" s="30">
        <f ca="1"/>
        <v>-1.71956737965635</v>
      </c>
      <c r="V160" s="31">
        <v>0</v>
      </c>
      <c r="W160" s="32">
        <f ca="1"/>
        <v>-1.71956737965635</v>
      </c>
      <c r="X160" s="32"/>
      <c r="Y160" s="28">
        <f t="shared" ca="1" si="37"/>
        <v>-1681.0858099065872</v>
      </c>
      <c r="Z160" s="33"/>
      <c r="AA160" s="36"/>
      <c r="AB160" s="33"/>
      <c r="AC160" s="21"/>
      <c r="AJ160" s="17"/>
      <c r="AV160" s="21"/>
    </row>
    <row r="161" spans="1:48" outlineLevel="1" x14ac:dyDescent="0.2">
      <c r="A161" s="13" t="s">
        <v>82</v>
      </c>
      <c r="B161" s="13" t="str">
        <f>VLOOKUP(A161,Notes!$A$12:$B$206,2,0)</f>
        <v>Other financial services</v>
      </c>
      <c r="C161" s="24">
        <f>SUM('SAM and Preps'!FS161:GG161)</f>
        <v>218.19466774810155</v>
      </c>
      <c r="D161" s="24">
        <f>'SAM and Preps'!GH161</f>
        <v>0</v>
      </c>
      <c r="E161" s="24">
        <f>'SAM and Preps'!GM161</f>
        <v>8095.9996620477968</v>
      </c>
      <c r="F161" s="24">
        <f>'SAM and Preps'!GO161</f>
        <v>6980.5441323458208</v>
      </c>
      <c r="G161" s="24">
        <v>15226.69464799669</v>
      </c>
      <c r="H161" s="25">
        <f>SUM('SAM and Preps'!EZ$175:EZ$179)</f>
        <v>0</v>
      </c>
      <c r="I161" s="24">
        <f>IFERROR(VLOOKUP($A161,Employment!$A$5:$F$66,3,0),0)</f>
        <v>0</v>
      </c>
      <c r="J161" s="24">
        <f>IFERROR(VLOOKUP($A161,Employment!$A$5:$F$66,4,0),0)</f>
        <v>0</v>
      </c>
      <c r="K161" s="24">
        <f>IFERROR(VLOOKUP($A161,Employment!$A$5:$F$66,5,0),0)</f>
        <v>0</v>
      </c>
      <c r="L161" s="24">
        <f>IFERROR(VLOOKUP($A161,Employment!$A$5:$F$66,6,0),0)</f>
        <v>0</v>
      </c>
      <c r="M161" s="24">
        <f t="shared" si="38"/>
        <v>0</v>
      </c>
      <c r="N161" s="25">
        <v>201102.83998606825</v>
      </c>
      <c r="O161" s="26">
        <v>0</v>
      </c>
      <c r="P161" s="27">
        <f ca="1"/>
        <v>-809.82563668190141</v>
      </c>
      <c r="Q161" s="28">
        <f ca="1"/>
        <v>-7874.8567430165422</v>
      </c>
      <c r="R161" s="28">
        <v>0</v>
      </c>
      <c r="S161" s="28"/>
      <c r="T161" s="35" t="e">
        <f ca="1"/>
        <v>#DIV/0!</v>
      </c>
      <c r="U161" s="30">
        <f ca="1"/>
        <v>-3.9158356707255288</v>
      </c>
      <c r="V161" s="31">
        <v>0</v>
      </c>
      <c r="W161" s="32">
        <f ca="1"/>
        <v>-3.9158356707255288</v>
      </c>
      <c r="X161" s="32"/>
      <c r="Y161" s="28">
        <f t="shared" ca="1" si="37"/>
        <v>-7065.0311063346408</v>
      </c>
      <c r="Z161" s="33"/>
      <c r="AA161" s="36"/>
      <c r="AB161" s="33"/>
      <c r="AC161" s="21"/>
      <c r="AJ161" s="17"/>
      <c r="AV161" s="21"/>
    </row>
    <row r="162" spans="1:48" outlineLevel="1" x14ac:dyDescent="0.2">
      <c r="A162" s="13" t="s">
        <v>83</v>
      </c>
      <c r="B162" s="13" t="str">
        <f>VLOOKUP(A162,Notes!$A$12:$B$206,2,0)</f>
        <v>Real estate services</v>
      </c>
      <c r="C162" s="24">
        <f>SUM('SAM and Preps'!FS162:GG162)</f>
        <v>269934.89401119656</v>
      </c>
      <c r="D162" s="24">
        <f>'SAM and Preps'!GH162</f>
        <v>0</v>
      </c>
      <c r="E162" s="24">
        <f>'SAM and Preps'!GM162</f>
        <v>27204.556687454791</v>
      </c>
      <c r="F162" s="24">
        <f>'SAM and Preps'!GO162</f>
        <v>11669.845675060018</v>
      </c>
      <c r="G162" s="24">
        <v>308666.08175093355</v>
      </c>
      <c r="H162" s="25">
        <f>SUM('SAM and Preps'!FA$175:FA$179)</f>
        <v>0</v>
      </c>
      <c r="I162" s="24">
        <f>IFERROR(VLOOKUP($A162,Employment!$A$5:$F$66,3,0),0)</f>
        <v>0</v>
      </c>
      <c r="J162" s="24">
        <f>IFERROR(VLOOKUP($A162,Employment!$A$5:$F$66,4,0),0)</f>
        <v>0</v>
      </c>
      <c r="K162" s="24">
        <f>IFERROR(VLOOKUP($A162,Employment!$A$5:$F$66,5,0),0)</f>
        <v>0</v>
      </c>
      <c r="L162" s="24">
        <f>IFERROR(VLOOKUP($A162,Employment!$A$5:$F$66,6,0),0)</f>
        <v>0</v>
      </c>
      <c r="M162" s="24">
        <f t="shared" si="38"/>
        <v>0</v>
      </c>
      <c r="N162" s="25">
        <v>451571.71421698225</v>
      </c>
      <c r="O162" s="26">
        <v>0</v>
      </c>
      <c r="P162" s="27">
        <f ca="1"/>
        <v>-8983.4623619668746</v>
      </c>
      <c r="Q162" s="28">
        <f ca="1"/>
        <v>-15237.304136985895</v>
      </c>
      <c r="R162" s="28">
        <v>0</v>
      </c>
      <c r="S162" s="28"/>
      <c r="T162" s="35" t="e">
        <f ca="1"/>
        <v>#DIV/0!</v>
      </c>
      <c r="U162" s="30">
        <f ca="1"/>
        <v>-3.3742822363015192</v>
      </c>
      <c r="V162" s="31">
        <v>0</v>
      </c>
      <c r="W162" s="32">
        <f ca="1"/>
        <v>-3.3742822363015192</v>
      </c>
      <c r="X162" s="32"/>
      <c r="Y162" s="28">
        <f t="shared" ca="1" si="37"/>
        <v>-6253.8417750190201</v>
      </c>
      <c r="Z162" s="33"/>
      <c r="AA162" s="36"/>
      <c r="AB162" s="33"/>
      <c r="AC162" s="21"/>
      <c r="AJ162" s="17"/>
      <c r="AV162" s="21"/>
    </row>
    <row r="163" spans="1:48" outlineLevel="1" x14ac:dyDescent="0.2">
      <c r="A163" s="13" t="s">
        <v>84</v>
      </c>
      <c r="B163" s="13" t="str">
        <f>VLOOKUP(A163,Notes!$A$12:$B$206,2,0)</f>
        <v>Leasing, Rental services</v>
      </c>
      <c r="C163" s="24">
        <f>SUM('SAM and Preps'!FS163:GG163)</f>
        <v>8960.1804251973026</v>
      </c>
      <c r="D163" s="24">
        <f>'SAM and Preps'!GH163</f>
        <v>0</v>
      </c>
      <c r="E163" s="24">
        <f>'SAM and Preps'!GM163</f>
        <v>0</v>
      </c>
      <c r="F163" s="24">
        <f>'SAM and Preps'!GO163</f>
        <v>352.64759896295061</v>
      </c>
      <c r="G163" s="24">
        <v>9239.386558376098</v>
      </c>
      <c r="H163" s="25">
        <f>SUM('SAM and Preps'!FB$175:FB$179)</f>
        <v>0</v>
      </c>
      <c r="I163" s="24">
        <f>IFERROR(VLOOKUP($A163,Employment!$A$5:$F$66,3,0),0)</f>
        <v>0</v>
      </c>
      <c r="J163" s="24">
        <f>IFERROR(VLOOKUP($A163,Employment!$A$5:$F$66,4,0),0)</f>
        <v>0</v>
      </c>
      <c r="K163" s="24">
        <f>IFERROR(VLOOKUP($A163,Employment!$A$5:$F$66,5,0),0)</f>
        <v>0</v>
      </c>
      <c r="L163" s="24">
        <f>IFERROR(VLOOKUP($A163,Employment!$A$5:$F$66,6,0),0)</f>
        <v>0</v>
      </c>
      <c r="M163" s="24">
        <f t="shared" si="38"/>
        <v>0</v>
      </c>
      <c r="N163" s="25">
        <v>124570.90721670371</v>
      </c>
      <c r="O163" s="26">
        <v>0</v>
      </c>
      <c r="P163" s="27">
        <f ca="1"/>
        <v>-558.76968144961506</v>
      </c>
      <c r="Q163" s="28">
        <f ca="1"/>
        <v>-6642.2404014690892</v>
      </c>
      <c r="R163" s="28">
        <v>0</v>
      </c>
      <c r="S163" s="28"/>
      <c r="T163" s="35" t="e">
        <f ca="1"/>
        <v>#DIV/0!</v>
      </c>
      <c r="U163" s="30">
        <f ca="1"/>
        <v>-5.3320960325947047</v>
      </c>
      <c r="V163" s="31">
        <v>0</v>
      </c>
      <c r="W163" s="32">
        <f ca="1"/>
        <v>-5.3320960325947047</v>
      </c>
      <c r="X163" s="32"/>
      <c r="Y163" s="28">
        <f t="shared" ca="1" si="37"/>
        <v>-6083.4707200194744</v>
      </c>
      <c r="Z163" s="33"/>
      <c r="AA163" s="36"/>
      <c r="AB163" s="33"/>
      <c r="AC163" s="21"/>
      <c r="AJ163" s="17"/>
      <c r="AV163" s="21"/>
    </row>
    <row r="164" spans="1:48" outlineLevel="1" x14ac:dyDescent="0.2">
      <c r="A164" s="13" t="s">
        <v>85</v>
      </c>
      <c r="B164" s="13" t="str">
        <f>VLOOKUP(A164,Notes!$A$12:$B$206,2,0)</f>
        <v>Research, development</v>
      </c>
      <c r="C164" s="24">
        <f>SUM('SAM and Preps'!FS164:GG164)</f>
        <v>0</v>
      </c>
      <c r="D164" s="24">
        <f>'SAM and Preps'!GH164</f>
        <v>0</v>
      </c>
      <c r="E164" s="24">
        <f>'SAM and Preps'!GM164</f>
        <v>21323.999109869961</v>
      </c>
      <c r="F164" s="24">
        <f>'SAM and Preps'!GO164</f>
        <v>170.52338649417928</v>
      </c>
      <c r="G164" s="24">
        <v>37017.450670217673</v>
      </c>
      <c r="H164" s="25">
        <f>SUM('SAM and Preps'!FC$175:FC$179)</f>
        <v>0</v>
      </c>
      <c r="I164" s="24">
        <f>IFERROR(VLOOKUP($A164,Employment!$A$5:$F$66,3,0),0)</f>
        <v>0</v>
      </c>
      <c r="J164" s="24">
        <f>IFERROR(VLOOKUP($A164,Employment!$A$5:$F$66,4,0),0)</f>
        <v>0</v>
      </c>
      <c r="K164" s="24">
        <f>IFERROR(VLOOKUP($A164,Employment!$A$5:$F$66,5,0),0)</f>
        <v>0</v>
      </c>
      <c r="L164" s="24">
        <f>IFERROR(VLOOKUP($A164,Employment!$A$5:$F$66,6,0),0)</f>
        <v>0</v>
      </c>
      <c r="M164" s="24">
        <f t="shared" si="38"/>
        <v>0</v>
      </c>
      <c r="N164" s="25">
        <v>37075.085327606466</v>
      </c>
      <c r="O164" s="26">
        <v>0</v>
      </c>
      <c r="P164" s="27">
        <f ca="1"/>
        <v>-1394.5861114662562</v>
      </c>
      <c r="Q164" s="28">
        <f ca="1"/>
        <v>-1396.4420068159245</v>
      </c>
      <c r="R164" s="28">
        <v>0</v>
      </c>
      <c r="S164" s="28"/>
      <c r="T164" s="35" t="e">
        <f ca="1"/>
        <v>#DIV/0!</v>
      </c>
      <c r="U164" s="30">
        <f ca="1"/>
        <v>-3.7665240537588742</v>
      </c>
      <c r="V164" s="31">
        <v>0</v>
      </c>
      <c r="W164" s="32">
        <f ca="1"/>
        <v>-3.7665240537588742</v>
      </c>
      <c r="X164" s="32"/>
      <c r="Y164" s="28">
        <f t="shared" ca="1" si="37"/>
        <v>-1.8558953496683444</v>
      </c>
      <c r="Z164" s="33"/>
      <c r="AA164" s="36"/>
      <c r="AB164" s="33"/>
      <c r="AC164" s="21"/>
      <c r="AJ164" s="17"/>
      <c r="AV164" s="21"/>
    </row>
    <row r="165" spans="1:48" outlineLevel="1" x14ac:dyDescent="0.2">
      <c r="A165" s="13" t="s">
        <v>476</v>
      </c>
      <c r="B165" s="13" t="str">
        <f>VLOOKUP(A165,Notes!$A$12:$B$206,2,0)</f>
        <v xml:space="preserve">Legal, accounting </v>
      </c>
      <c r="C165" s="24">
        <f>SUM('SAM and Preps'!FS165:GG165)</f>
        <v>11212.088051142862</v>
      </c>
      <c r="D165" s="24">
        <f>'SAM and Preps'!GH165</f>
        <v>0</v>
      </c>
      <c r="E165" s="24">
        <f>'SAM and Preps'!GM165</f>
        <v>7229.2872208119988</v>
      </c>
      <c r="F165" s="24">
        <f>'SAM and Preps'!GO165</f>
        <v>4151.4121701170561</v>
      </c>
      <c r="G165" s="24">
        <v>22526.349020910035</v>
      </c>
      <c r="H165" s="25">
        <f>SUM('SAM and Preps'!FD$175:FD$179)</f>
        <v>0</v>
      </c>
      <c r="I165" s="24">
        <f>IFERROR(VLOOKUP($A165,Employment!$A$5:$F$66,3,0),0)</f>
        <v>0</v>
      </c>
      <c r="J165" s="24">
        <f>IFERROR(VLOOKUP($A165,Employment!$A$5:$F$66,4,0),0)</f>
        <v>0</v>
      </c>
      <c r="K165" s="24">
        <f>IFERROR(VLOOKUP($A165,Employment!$A$5:$F$66,5,0),0)</f>
        <v>0</v>
      </c>
      <c r="L165" s="24">
        <f>IFERROR(VLOOKUP($A165,Employment!$A$5:$F$66,6,0),0)</f>
        <v>0</v>
      </c>
      <c r="M165" s="24">
        <f t="shared" si="38"/>
        <v>0</v>
      </c>
      <c r="N165" s="25">
        <v>56988.943996470829</v>
      </c>
      <c r="O165" s="26">
        <v>0</v>
      </c>
      <c r="P165" s="27">
        <f ca="1"/>
        <v>-916.26235743603354</v>
      </c>
      <c r="Q165" s="28">
        <f ca="1"/>
        <v>-2407.6118546195034</v>
      </c>
      <c r="R165" s="28">
        <v>0</v>
      </c>
      <c r="S165" s="28"/>
      <c r="T165" s="35" t="e">
        <f ca="1"/>
        <v>#DIV/0!</v>
      </c>
      <c r="U165" s="30">
        <f ca="1"/>
        <v>-4.2246998905061313</v>
      </c>
      <c r="V165" s="31">
        <v>0</v>
      </c>
      <c r="W165" s="32">
        <f ca="1"/>
        <v>-4.2246998905061313</v>
      </c>
      <c r="X165" s="32"/>
      <c r="Y165" s="28">
        <f t="shared" ca="1" si="37"/>
        <v>-1491.3494971834698</v>
      </c>
      <c r="Z165" s="33"/>
      <c r="AA165" s="36"/>
      <c r="AB165" s="33"/>
      <c r="AC165" s="21"/>
      <c r="AJ165" s="17"/>
      <c r="AV165" s="21"/>
    </row>
    <row r="166" spans="1:48" outlineLevel="1" x14ac:dyDescent="0.2">
      <c r="A166" s="13" t="s">
        <v>86</v>
      </c>
      <c r="B166" s="13" t="str">
        <f>VLOOKUP(A166,Notes!$A$12:$B$206,2,0)</f>
        <v>Other business services</v>
      </c>
      <c r="C166" s="24">
        <f>SUM('SAM and Preps'!FS166:GG166)</f>
        <v>8907.0517611902851</v>
      </c>
      <c r="D166" s="24">
        <f>'SAM and Preps'!GH166</f>
        <v>0</v>
      </c>
      <c r="E166" s="24">
        <f>'SAM and Preps'!GM166</f>
        <v>0</v>
      </c>
      <c r="F166" s="24">
        <f>'SAM and Preps'!GO166</f>
        <v>8160.5624190297276</v>
      </c>
      <c r="G166" s="24">
        <v>16901.472573879451</v>
      </c>
      <c r="H166" s="25">
        <f>SUM('SAM and Preps'!FE$175:FE$179)</f>
        <v>0</v>
      </c>
      <c r="I166" s="24">
        <f>IFERROR(VLOOKUP($A166,Employment!$A$5:$F$66,3,0),0)</f>
        <v>0</v>
      </c>
      <c r="J166" s="24">
        <f>IFERROR(VLOOKUP($A166,Employment!$A$5:$F$66,4,0),0)</f>
        <v>0</v>
      </c>
      <c r="K166" s="24">
        <f>IFERROR(VLOOKUP($A166,Employment!$A$5:$F$66,5,0),0)</f>
        <v>0</v>
      </c>
      <c r="L166" s="24">
        <f>IFERROR(VLOOKUP($A166,Employment!$A$5:$F$66,6,0),0)</f>
        <v>0</v>
      </c>
      <c r="M166" s="24">
        <f t="shared" si="38"/>
        <v>0</v>
      </c>
      <c r="N166" s="25">
        <v>255457.25330775339</v>
      </c>
      <c r="O166" s="26">
        <v>0</v>
      </c>
      <c r="P166" s="27">
        <f ca="1"/>
        <v>-549.09879079094617</v>
      </c>
      <c r="Q166" s="28">
        <f ca="1"/>
        <v>-9094.0161560012839</v>
      </c>
      <c r="R166" s="28">
        <v>0</v>
      </c>
      <c r="S166" s="28"/>
      <c r="T166" s="35" t="e">
        <f ca="1"/>
        <v>#DIV/0!</v>
      </c>
      <c r="U166" s="30">
        <f ca="1"/>
        <v>-3.5598974146353863</v>
      </c>
      <c r="V166" s="31">
        <v>0</v>
      </c>
      <c r="W166" s="32">
        <f ca="1"/>
        <v>-3.5598974146353863</v>
      </c>
      <c r="X166" s="32"/>
      <c r="Y166" s="28">
        <f t="shared" ca="1" si="37"/>
        <v>-8544.9173652103382</v>
      </c>
      <c r="Z166" s="33"/>
      <c r="AA166" s="36"/>
      <c r="AB166" s="33"/>
      <c r="AC166" s="21"/>
      <c r="AJ166" s="17"/>
      <c r="AV166" s="21"/>
    </row>
    <row r="167" spans="1:48" outlineLevel="1" x14ac:dyDescent="0.2">
      <c r="A167" s="13" t="s">
        <v>477</v>
      </c>
      <c r="B167" s="13" t="str">
        <f>VLOOKUP(A167,Notes!$A$12:$B$206,2,0)</f>
        <v>Telecommunications</v>
      </c>
      <c r="C167" s="24">
        <f>SUM('SAM and Preps'!FS167:GG167)</f>
        <v>64732.192625652599</v>
      </c>
      <c r="D167" s="24">
        <f>'SAM and Preps'!GH167</f>
        <v>0</v>
      </c>
      <c r="E167" s="24">
        <f>'SAM and Preps'!GM167</f>
        <v>0</v>
      </c>
      <c r="F167" s="24">
        <f>'SAM and Preps'!GO167</f>
        <v>12460.830663540566</v>
      </c>
      <c r="G167" s="24">
        <v>77051.944883950404</v>
      </c>
      <c r="H167" s="25">
        <f>SUM('SAM and Preps'!FF$175:FF$179)</f>
        <v>0</v>
      </c>
      <c r="I167" s="24">
        <f>IFERROR(VLOOKUP($A167,Employment!$A$5:$F$66,3,0),0)</f>
        <v>0</v>
      </c>
      <c r="J167" s="24">
        <f>IFERROR(VLOOKUP($A167,Employment!$A$5:$F$66,4,0),0)</f>
        <v>0</v>
      </c>
      <c r="K167" s="24">
        <f>IFERROR(VLOOKUP($A167,Employment!$A$5:$F$66,5,0),0)</f>
        <v>0</v>
      </c>
      <c r="L167" s="24">
        <f>IFERROR(VLOOKUP($A167,Employment!$A$5:$F$66,6,0),0)</f>
        <v>0</v>
      </c>
      <c r="M167" s="24">
        <f t="shared" si="38"/>
        <v>0</v>
      </c>
      <c r="N167" s="25">
        <v>206060.37053750767</v>
      </c>
      <c r="O167" s="26">
        <v>0</v>
      </c>
      <c r="P167" s="27">
        <f ca="1"/>
        <v>-174.77226341335961</v>
      </c>
      <c r="Q167" s="28">
        <f ca="1"/>
        <v>-4867.411197983919</v>
      </c>
      <c r="R167" s="28">
        <v>0</v>
      </c>
      <c r="S167" s="28"/>
      <c r="T167" s="35" t="e">
        <f ca="1"/>
        <v>#DIV/0!</v>
      </c>
      <c r="U167" s="30">
        <f ca="1"/>
        <v>-2.3621287224162977</v>
      </c>
      <c r="V167" s="31">
        <v>0</v>
      </c>
      <c r="W167" s="32">
        <f ca="1"/>
        <v>-2.3621287224162977</v>
      </c>
      <c r="X167" s="32"/>
      <c r="Y167" s="28">
        <f t="shared" ca="1" si="37"/>
        <v>-4692.6389345705593</v>
      </c>
      <c r="Z167" s="33"/>
      <c r="AA167" s="36"/>
      <c r="AB167" s="33"/>
      <c r="AC167" s="21"/>
      <c r="AJ167" s="17"/>
      <c r="AV167" s="21"/>
    </row>
    <row r="168" spans="1:48" outlineLevel="1" x14ac:dyDescent="0.2">
      <c r="A168" s="13" t="s">
        <v>478</v>
      </c>
      <c r="B168" s="13" t="str">
        <f>VLOOKUP(A168,Notes!$A$12:$B$206,2,0)</f>
        <v>Support services</v>
      </c>
      <c r="C168" s="24">
        <f>SUM('SAM and Preps'!FS168:GG168)</f>
        <v>65355.056311880748</v>
      </c>
      <c r="D168" s="24">
        <f>'SAM and Preps'!GH168</f>
        <v>0</v>
      </c>
      <c r="E168" s="24">
        <f>'SAM and Preps'!GM168</f>
        <v>0</v>
      </c>
      <c r="F168" s="24">
        <f>'SAM and Preps'!GO168</f>
        <v>3380.7307835185629</v>
      </c>
      <c r="G168" s="24">
        <v>68661.766633344145</v>
      </c>
      <c r="H168" s="25">
        <f>SUM('SAM and Preps'!FG$175:FG$179)</f>
        <v>0</v>
      </c>
      <c r="I168" s="24">
        <f>IFERROR(VLOOKUP($A168,Employment!$A$5:$F$66,3,0),0)</f>
        <v>0</v>
      </c>
      <c r="J168" s="24">
        <f>IFERROR(VLOOKUP($A168,Employment!$A$5:$F$66,4,0),0)</f>
        <v>0</v>
      </c>
      <c r="K168" s="24">
        <f>IFERROR(VLOOKUP($A168,Employment!$A$5:$F$66,5,0),0)</f>
        <v>0</v>
      </c>
      <c r="L168" s="24">
        <f>IFERROR(VLOOKUP($A168,Employment!$A$5:$F$66,6,0),0)</f>
        <v>0</v>
      </c>
      <c r="M168" s="24">
        <f t="shared" si="38"/>
        <v>0</v>
      </c>
      <c r="N168" s="25">
        <v>152487.89284875704</v>
      </c>
      <c r="O168" s="26">
        <v>0</v>
      </c>
      <c r="P168" s="27">
        <f ca="1"/>
        <v>-1769.1056391377608</v>
      </c>
      <c r="Q168" s="28">
        <f ca="1"/>
        <v>-6095.5124271433442</v>
      </c>
      <c r="R168" s="28">
        <v>0</v>
      </c>
      <c r="S168" s="28"/>
      <c r="T168" s="35" t="e">
        <f ca="1"/>
        <v>#DIV/0!</v>
      </c>
      <c r="U168" s="30">
        <f ca="1"/>
        <v>-3.9973746854703354</v>
      </c>
      <c r="V168" s="31">
        <v>0</v>
      </c>
      <c r="W168" s="32">
        <f ca="1"/>
        <v>-3.9973746854703354</v>
      </c>
      <c r="X168" s="32"/>
      <c r="Y168" s="28">
        <f t="shared" ca="1" si="37"/>
        <v>-4326.4067880055836</v>
      </c>
      <c r="Z168" s="33"/>
      <c r="AA168" s="36"/>
      <c r="AB168" s="33"/>
      <c r="AC168" s="21"/>
      <c r="AJ168" s="17"/>
      <c r="AV168" s="21"/>
    </row>
    <row r="169" spans="1:48" outlineLevel="1" x14ac:dyDescent="0.2">
      <c r="A169" s="13" t="s">
        <v>479</v>
      </c>
      <c r="B169" s="13" t="str">
        <f>VLOOKUP(A169,Notes!$A$12:$B$206,2,0)</f>
        <v>Manufactured services n.e.c.</v>
      </c>
      <c r="C169" s="24">
        <f>SUM('SAM and Preps'!FS169:GG169)</f>
        <v>0</v>
      </c>
      <c r="D169" s="24">
        <f>'SAM and Preps'!GH169</f>
        <v>0</v>
      </c>
      <c r="E169" s="24">
        <f>'SAM and Preps'!GM169</f>
        <v>0</v>
      </c>
      <c r="F169" s="24">
        <f>'SAM and Preps'!GO169</f>
        <v>806.07790346998797</v>
      </c>
      <c r="G169" s="24">
        <v>790.6830030164964</v>
      </c>
      <c r="H169" s="25">
        <f>SUM('SAM and Preps'!FH$175:FH$179)</f>
        <v>0</v>
      </c>
      <c r="I169" s="24">
        <f>IFERROR(VLOOKUP($A169,Employment!$A$5:$F$66,3,0),0)</f>
        <v>0</v>
      </c>
      <c r="J169" s="24">
        <f>IFERROR(VLOOKUP($A169,Employment!$A$5:$F$66,4,0),0)</f>
        <v>0</v>
      </c>
      <c r="K169" s="24">
        <f>IFERROR(VLOOKUP($A169,Employment!$A$5:$F$66,5,0),0)</f>
        <v>0</v>
      </c>
      <c r="L169" s="24">
        <f>IFERROR(VLOOKUP($A169,Employment!$A$5:$F$66,6,0),0)</f>
        <v>0</v>
      </c>
      <c r="M169" s="24">
        <f t="shared" si="38"/>
        <v>0</v>
      </c>
      <c r="N169" s="25">
        <v>6553.7218911599039</v>
      </c>
      <c r="O169" s="26">
        <v>0</v>
      </c>
      <c r="P169" s="27">
        <f ca="1"/>
        <v>-32.243116138799515</v>
      </c>
      <c r="Q169" s="28">
        <f ca="1"/>
        <v>-268.35352686073952</v>
      </c>
      <c r="R169" s="28">
        <v>0</v>
      </c>
      <c r="S169" s="28"/>
      <c r="T169" s="35" t="e">
        <f ca="1"/>
        <v>#DIV/0!</v>
      </c>
      <c r="U169" s="30">
        <f ca="1"/>
        <v>-4.094673703238958</v>
      </c>
      <c r="V169" s="31">
        <v>0</v>
      </c>
      <c r="W169" s="32">
        <f ca="1"/>
        <v>-4.094673703238958</v>
      </c>
      <c r="X169" s="32"/>
      <c r="Y169" s="28">
        <f t="shared" ca="1" si="37"/>
        <v>-236.11041072194001</v>
      </c>
      <c r="Z169" s="33"/>
      <c r="AA169" s="36"/>
      <c r="AB169" s="33"/>
      <c r="AC169" s="21"/>
      <c r="AJ169" s="17"/>
      <c r="AV169" s="21"/>
    </row>
    <row r="170" spans="1:48" outlineLevel="1" x14ac:dyDescent="0.2">
      <c r="A170" s="13" t="s">
        <v>87</v>
      </c>
      <c r="B170" s="13" t="str">
        <f>VLOOKUP(A170,Notes!$A$12:$B$206,2,0)</f>
        <v>Public administration</v>
      </c>
      <c r="C170" s="24">
        <f>SUM('SAM and Preps'!FS170:GG170)</f>
        <v>28381.063418196427</v>
      </c>
      <c r="D170" s="24">
        <f>'SAM and Preps'!GH170</f>
        <v>828934</v>
      </c>
      <c r="E170" s="24">
        <f>'SAM and Preps'!GM170</f>
        <v>0</v>
      </c>
      <c r="F170" s="24">
        <f>'SAM and Preps'!GO170</f>
        <v>1116.9991446039228</v>
      </c>
      <c r="G170" s="24">
        <v>858289.3268175706</v>
      </c>
      <c r="H170" s="25">
        <f>SUM('SAM and Preps'!FI$175:FI$179)</f>
        <v>0</v>
      </c>
      <c r="I170" s="24">
        <f>IFERROR(VLOOKUP($A170,Employment!$A$5:$F$66,3,0),0)</f>
        <v>0</v>
      </c>
      <c r="J170" s="24">
        <f>IFERROR(VLOOKUP($A170,Employment!$A$5:$F$66,4,0),0)</f>
        <v>0</v>
      </c>
      <c r="K170" s="24">
        <f>IFERROR(VLOOKUP($A170,Employment!$A$5:$F$66,5,0),0)</f>
        <v>0</v>
      </c>
      <c r="L170" s="24">
        <f>IFERROR(VLOOKUP($A170,Employment!$A$5:$F$66,6,0),0)</f>
        <v>0</v>
      </c>
      <c r="M170" s="24">
        <f t="shared" si="38"/>
        <v>0</v>
      </c>
      <c r="N170" s="25">
        <v>942597.87961709592</v>
      </c>
      <c r="O170" s="26">
        <v>0</v>
      </c>
      <c r="P170" s="27">
        <f ca="1"/>
        <v>-44.679965784156906</v>
      </c>
      <c r="Q170" s="28">
        <f ca="1"/>
        <v>-175.69204178223083</v>
      </c>
      <c r="R170" s="28">
        <v>0</v>
      </c>
      <c r="S170" s="28"/>
      <c r="T170" s="35" t="e">
        <f ca="1"/>
        <v>#DIV/0!</v>
      </c>
      <c r="U170" s="30">
        <f ca="1"/>
        <v>-1.8639129747841234E-2</v>
      </c>
      <c r="V170" s="31">
        <v>0</v>
      </c>
      <c r="W170" s="32">
        <f ca="1"/>
        <v>-1.8639129747841234E-2</v>
      </c>
      <c r="X170" s="32"/>
      <c r="Y170" s="28">
        <f t="shared" ca="1" si="37"/>
        <v>-131.01207599807393</v>
      </c>
      <c r="Z170" s="33"/>
      <c r="AA170" s="36"/>
      <c r="AB170" s="33"/>
      <c r="AC170" s="21"/>
      <c r="AJ170" s="17"/>
      <c r="AV170" s="21"/>
    </row>
    <row r="171" spans="1:48" outlineLevel="1" x14ac:dyDescent="0.2">
      <c r="A171" s="13" t="s">
        <v>88</v>
      </c>
      <c r="B171" s="13" t="str">
        <f>VLOOKUP(A171,Notes!$A$12:$B$206,2,0)</f>
        <v>Education services</v>
      </c>
      <c r="C171" s="24">
        <f>SUM('SAM and Preps'!FS171:GG171)</f>
        <v>50558.582534513684</v>
      </c>
      <c r="D171" s="24">
        <f>'SAM and Preps'!GH171</f>
        <v>0</v>
      </c>
      <c r="E171" s="24">
        <f>'SAM and Preps'!GM171</f>
        <v>0</v>
      </c>
      <c r="F171" s="24">
        <f>'SAM and Preps'!GO171</f>
        <v>1989.84416514959</v>
      </c>
      <c r="G171" s="24">
        <v>52483.543686220954</v>
      </c>
      <c r="H171" s="25">
        <f>SUM('SAM and Preps'!FJ$175:FJ$179)</f>
        <v>0</v>
      </c>
      <c r="I171" s="24">
        <f>IFERROR(VLOOKUP($A171,Employment!$A$5:$F$66,3,0),0)</f>
        <v>0</v>
      </c>
      <c r="J171" s="24">
        <f>IFERROR(VLOOKUP($A171,Employment!$A$5:$F$66,4,0),0)</f>
        <v>0</v>
      </c>
      <c r="K171" s="24">
        <f>IFERROR(VLOOKUP($A171,Employment!$A$5:$F$66,5,0),0)</f>
        <v>0</v>
      </c>
      <c r="L171" s="24">
        <f>IFERROR(VLOOKUP($A171,Employment!$A$5:$F$66,6,0),0)</f>
        <v>0</v>
      </c>
      <c r="M171" s="24">
        <f t="shared" si="38"/>
        <v>0</v>
      </c>
      <c r="N171" s="25">
        <v>70882.125710214474</v>
      </c>
      <c r="O171" s="26">
        <v>0</v>
      </c>
      <c r="P171" s="27">
        <f ca="1"/>
        <v>-2627.421334983163</v>
      </c>
      <c r="Q171" s="28">
        <f ca="1"/>
        <v>-3423.6015625655459</v>
      </c>
      <c r="R171" s="28">
        <v>0</v>
      </c>
      <c r="S171" s="28"/>
      <c r="T171" s="35" t="e">
        <f ca="1"/>
        <v>#DIV/0!</v>
      </c>
      <c r="U171" s="30">
        <f ca="1"/>
        <v>-4.8299927919235461</v>
      </c>
      <c r="V171" s="31">
        <v>0</v>
      </c>
      <c r="W171" s="32">
        <f ca="1"/>
        <v>-4.8299927919235461</v>
      </c>
      <c r="X171" s="32"/>
      <c r="Y171" s="28">
        <f t="shared" ca="1" si="37"/>
        <v>-796.18022758238294</v>
      </c>
      <c r="Z171" s="33"/>
      <c r="AA171" s="36"/>
      <c r="AB171" s="33"/>
      <c r="AC171" s="21"/>
      <c r="AJ171" s="17"/>
      <c r="AV171" s="21"/>
    </row>
    <row r="172" spans="1:48" outlineLevel="1" x14ac:dyDescent="0.2">
      <c r="A172" s="13" t="s">
        <v>89</v>
      </c>
      <c r="B172" s="13" t="str">
        <f>VLOOKUP(A172,Notes!$A$12:$B$206,2,0)</f>
        <v>Health, social services</v>
      </c>
      <c r="C172" s="24">
        <f>SUM('SAM and Preps'!FS172:GG172)</f>
        <v>125243.70326037481</v>
      </c>
      <c r="D172" s="24">
        <f>'SAM and Preps'!GH172</f>
        <v>0</v>
      </c>
      <c r="E172" s="24">
        <f>'SAM and Preps'!GM172</f>
        <v>0</v>
      </c>
      <c r="F172" s="24">
        <f>'SAM and Preps'!GO172</f>
        <v>7137.6664785760895</v>
      </c>
      <c r="G172" s="24">
        <v>132233.77780225369</v>
      </c>
      <c r="H172" s="25">
        <f>SUM('SAM and Preps'!FK$175:FK$179)</f>
        <v>0</v>
      </c>
      <c r="I172" s="24">
        <f>IFERROR(VLOOKUP($A172,Employment!$A$5:$F$66,3,0),0)</f>
        <v>0</v>
      </c>
      <c r="J172" s="24">
        <f>IFERROR(VLOOKUP($A172,Employment!$A$5:$F$66,4,0),0)</f>
        <v>0</v>
      </c>
      <c r="K172" s="24">
        <f>IFERROR(VLOOKUP($A172,Employment!$A$5:$F$66,5,0),0)</f>
        <v>0</v>
      </c>
      <c r="L172" s="24">
        <f>IFERROR(VLOOKUP($A172,Employment!$A$5:$F$66,6,0),0)</f>
        <v>0</v>
      </c>
      <c r="M172" s="24">
        <f t="shared" si="38"/>
        <v>0</v>
      </c>
      <c r="N172" s="25">
        <v>190455.98786548473</v>
      </c>
      <c r="O172" s="26">
        <v>0</v>
      </c>
      <c r="P172" s="27">
        <f ca="1"/>
        <v>1593.1488897625782</v>
      </c>
      <c r="Q172" s="28">
        <f ca="1"/>
        <v>-151.84878566830434</v>
      </c>
      <c r="R172" s="28">
        <v>0</v>
      </c>
      <c r="S172" s="28"/>
      <c r="T172" s="35" t="e">
        <f ca="1"/>
        <v>#DIV/0!</v>
      </c>
      <c r="U172" s="30">
        <f ca="1"/>
        <v>-7.9729068836392858E-2</v>
      </c>
      <c r="V172" s="31">
        <v>0</v>
      </c>
      <c r="W172" s="32">
        <f ca="1"/>
        <v>-7.9729068836392858E-2</v>
      </c>
      <c r="X172" s="32"/>
      <c r="Y172" s="28">
        <f t="shared" ca="1" si="37"/>
        <v>-1744.9976754308825</v>
      </c>
      <c r="Z172" s="33"/>
      <c r="AA172" s="36"/>
      <c r="AB172" s="33"/>
      <c r="AC172" s="21"/>
      <c r="AJ172" s="17"/>
      <c r="AV172" s="21"/>
    </row>
    <row r="173" spans="1:48" x14ac:dyDescent="0.2">
      <c r="A173" s="13" t="s">
        <v>90</v>
      </c>
      <c r="B173" s="13" t="str">
        <f>VLOOKUP(A173,Notes!$A$12:$B$206,2,0)</f>
        <v>Other services n.e.c.</v>
      </c>
      <c r="C173" s="24">
        <f>SUM('SAM and Preps'!FS173:GG173)</f>
        <v>127750.42921376471</v>
      </c>
      <c r="D173" s="24">
        <f>'SAM and Preps'!GH173</f>
        <v>0</v>
      </c>
      <c r="E173" s="24">
        <f>'SAM and Preps'!GM173</f>
        <v>0</v>
      </c>
      <c r="F173" s="24">
        <f>'SAM and Preps'!GO173</f>
        <v>14878.225322645849</v>
      </c>
      <c r="G173" s="24">
        <v>142488.88130322902</v>
      </c>
      <c r="H173" s="25">
        <f>SUM('SAM and Preps'!FL$175:FL$179)</f>
        <v>0</v>
      </c>
      <c r="I173" s="24">
        <f>IFERROR(VLOOKUP($A173,Employment!$A$5:$F$66,3,0),0)</f>
        <v>0</v>
      </c>
      <c r="J173" s="24">
        <f>IFERROR(VLOOKUP($A173,Employment!$A$5:$F$66,4,0),0)</f>
        <v>0</v>
      </c>
      <c r="K173" s="24">
        <f>IFERROR(VLOOKUP($A173,Employment!$A$5:$F$66,5,0),0)</f>
        <v>0</v>
      </c>
      <c r="L173" s="24">
        <f>IFERROR(VLOOKUP($A173,Employment!$A$5:$F$66,6,0),0)</f>
        <v>0</v>
      </c>
      <c r="M173" s="24">
        <f t="shared" si="38"/>
        <v>0</v>
      </c>
      <c r="N173" s="25">
        <v>220234.90508768329</v>
      </c>
      <c r="O173" s="26">
        <v>0</v>
      </c>
      <c r="P173" s="27">
        <f ca="1"/>
        <v>-9984.0058175487356</v>
      </c>
      <c r="Q173" s="28">
        <f ca="1"/>
        <v>-13875.192801339083</v>
      </c>
      <c r="R173" s="28">
        <v>0</v>
      </c>
      <c r="S173" s="28"/>
      <c r="T173" s="35" t="e">
        <f ca="1"/>
        <v>#DIV/0!</v>
      </c>
      <c r="U173" s="30">
        <f ca="1"/>
        <v>-6.3001788003653996</v>
      </c>
      <c r="V173" s="31">
        <v>0</v>
      </c>
      <c r="W173" s="32">
        <f ca="1"/>
        <v>-6.3001788003653996</v>
      </c>
      <c r="X173" s="32"/>
      <c r="Y173" s="28">
        <f t="shared" ca="1" si="37"/>
        <v>-3891.1869837903469</v>
      </c>
      <c r="Z173" s="33"/>
      <c r="AA173" s="36"/>
      <c r="AB173" s="33"/>
      <c r="AC173" s="21"/>
      <c r="AJ173" s="17"/>
      <c r="AV173" s="21"/>
    </row>
    <row r="174" spans="1:48" x14ac:dyDescent="0.2">
      <c r="A174" s="23" t="s">
        <v>480</v>
      </c>
      <c r="B174" s="23" t="str">
        <f>VLOOKUP(A174,Notes!$A$12:$B$206,2,0)</f>
        <v>Margins</v>
      </c>
      <c r="C174" s="24">
        <f>SUM('SAM and Preps'!FS174:GG174)</f>
        <v>0</v>
      </c>
      <c r="D174" s="24">
        <f>'SAM and Preps'!GH174</f>
        <v>0</v>
      </c>
      <c r="E174" s="24">
        <f>'SAM and Preps'!GM174</f>
        <v>0</v>
      </c>
      <c r="F174" s="24">
        <f>'SAM and Preps'!GO174</f>
        <v>0</v>
      </c>
      <c r="G174" s="24">
        <v>0</v>
      </c>
      <c r="H174" s="25">
        <f>SUM('SAM and Preps'!FM$175:FM$179)</f>
        <v>0</v>
      </c>
      <c r="I174" s="24">
        <f>IFERROR(VLOOKUP($A174,Employment!$A$5:$F$66,3,0),0)</f>
        <v>0</v>
      </c>
      <c r="J174" s="24">
        <f>IFERROR(VLOOKUP($A174,Employment!$A$5:$F$66,4,0),0)</f>
        <v>0</v>
      </c>
      <c r="K174" s="24">
        <f>IFERROR(VLOOKUP($A174,Employment!$A$5:$F$66,5,0),0)</f>
        <v>0</v>
      </c>
      <c r="L174" s="24">
        <f>IFERROR(VLOOKUP($A174,Employment!$A$5:$F$66,6,0),0)</f>
        <v>0</v>
      </c>
      <c r="M174" s="24">
        <f t="shared" si="38"/>
        <v>0</v>
      </c>
      <c r="N174" s="25">
        <v>984008.95401885267</v>
      </c>
      <c r="O174" s="26">
        <v>0</v>
      </c>
      <c r="P174" s="27">
        <v>0</v>
      </c>
      <c r="Q174" s="28">
        <f ca="1"/>
        <v>-52100.951691579779</v>
      </c>
      <c r="R174" s="28">
        <v>0</v>
      </c>
      <c r="S174" s="28"/>
      <c r="T174" s="35" t="e">
        <f ca="1"/>
        <v>#DIV/0!</v>
      </c>
      <c r="U174" s="30">
        <f ca="1"/>
        <v>-5.2947639834770825</v>
      </c>
      <c r="V174" s="31">
        <v>0</v>
      </c>
      <c r="W174" s="32">
        <f ca="1"/>
        <v>-5.2947639834770825</v>
      </c>
      <c r="X174" s="32"/>
      <c r="Y174" s="28">
        <f t="shared" ca="1" si="37"/>
        <v>-52100.951691579779</v>
      </c>
      <c r="Z174" s="33"/>
      <c r="AA174" s="36"/>
      <c r="AB174" s="33"/>
      <c r="AC174" s="21"/>
      <c r="AJ174" s="17"/>
      <c r="AV174" s="21"/>
    </row>
    <row r="175" spans="1:48" x14ac:dyDescent="0.2">
      <c r="A175" s="13" t="s">
        <v>91</v>
      </c>
      <c r="B175" s="13" t="str">
        <f>VLOOKUP(A175,Notes!$A$12:$B$206,2,0)</f>
        <v>Labor with primary school education (grades 1-7)</v>
      </c>
      <c r="C175" s="24">
        <f>SUM('SAM and Preps'!FS175:GG175)</f>
        <v>0</v>
      </c>
      <c r="D175" s="24">
        <f>'SAM and Preps'!GH175</f>
        <v>0</v>
      </c>
      <c r="E175" s="24">
        <f>'SAM and Preps'!GM175</f>
        <v>0</v>
      </c>
      <c r="F175" s="24">
        <f>'SAM and Preps'!GO175</f>
        <v>558.8534566711279</v>
      </c>
      <c r="G175" s="24">
        <v>558.8534566711279</v>
      </c>
      <c r="H175" s="25">
        <f>SUM('SAM and Preps'!FN$175:FN$179)</f>
        <v>0</v>
      </c>
      <c r="I175" s="24">
        <f>IFERROR(VLOOKUP($A175,Employment!$A$5:$F$66,3,0),0)</f>
        <v>0</v>
      </c>
      <c r="J175" s="24">
        <f>IFERROR(VLOOKUP($A175,Employment!$A$5:$F$66,4,0),0)</f>
        <v>0</v>
      </c>
      <c r="K175" s="24">
        <f>IFERROR(VLOOKUP($A175,Employment!$A$5:$F$66,5,0),0)</f>
        <v>0</v>
      </c>
      <c r="L175" s="24">
        <f>IFERROR(VLOOKUP($A175,Employment!$A$5:$F$66,6,0),0)</f>
        <v>0</v>
      </c>
      <c r="M175" s="24">
        <f t="shared" si="38"/>
        <v>0</v>
      </c>
      <c r="N175" s="25">
        <v>102122.90273154878</v>
      </c>
      <c r="O175" s="26">
        <v>0</v>
      </c>
      <c r="P175" s="27">
        <v>0</v>
      </c>
      <c r="Q175" s="28">
        <f ca="1"/>
        <v>-4792.6676915826783</v>
      </c>
      <c r="R175" s="28">
        <v>0</v>
      </c>
      <c r="S175" s="28"/>
      <c r="T175" s="35" t="e">
        <f ca="1"/>
        <v>#DIV/0!</v>
      </c>
      <c r="U175" s="30">
        <f ca="1"/>
        <v>-4.6930390376595534</v>
      </c>
      <c r="V175" s="31">
        <v>0</v>
      </c>
      <c r="W175" s="32">
        <f ca="1"/>
        <v>-4.6930390376595534</v>
      </c>
      <c r="X175" s="32"/>
      <c r="Y175" s="28">
        <f t="shared" ca="1" si="37"/>
        <v>-4792.6676915826783</v>
      </c>
      <c r="Z175" s="33"/>
      <c r="AA175" s="36"/>
      <c r="AB175" s="33"/>
      <c r="AC175" s="21"/>
      <c r="AJ175" s="17"/>
      <c r="AV175" s="21"/>
    </row>
    <row r="176" spans="1:48" outlineLevel="1" x14ac:dyDescent="0.2">
      <c r="A176" s="13" t="s">
        <v>92</v>
      </c>
      <c r="B176" s="13" t="str">
        <f>VLOOKUP(A176,Notes!$A$12:$B$206,2,0)</f>
        <v>Labor with middle school education (grades 8-11)</v>
      </c>
      <c r="C176" s="24">
        <f>SUM('SAM and Preps'!FS176:GG176)</f>
        <v>0</v>
      </c>
      <c r="D176" s="24">
        <f>'SAM and Preps'!GH176</f>
        <v>0</v>
      </c>
      <c r="E176" s="24">
        <f>'SAM and Preps'!GM176</f>
        <v>0</v>
      </c>
      <c r="F176" s="24">
        <f>'SAM and Preps'!GO176</f>
        <v>1020.275501172206</v>
      </c>
      <c r="G176" s="24">
        <v>1020.275501172206</v>
      </c>
      <c r="H176" s="25">
        <f>SUM('SAM and Preps'!FO$175:FO$179)</f>
        <v>0</v>
      </c>
      <c r="I176" s="24">
        <f>IFERROR(VLOOKUP($A176,Employment!$A$5:$F$66,3,0),0)</f>
        <v>0</v>
      </c>
      <c r="J176" s="24">
        <f>IFERROR(VLOOKUP($A176,Employment!$A$5:$F$66,4,0),0)</f>
        <v>0</v>
      </c>
      <c r="K176" s="24">
        <f>IFERROR(VLOOKUP($A176,Employment!$A$5:$F$66,5,0),0)</f>
        <v>0</v>
      </c>
      <c r="L176" s="24">
        <f>IFERROR(VLOOKUP($A176,Employment!$A$5:$F$66,6,0),0)</f>
        <v>0</v>
      </c>
      <c r="M176" s="24">
        <f t="shared" si="38"/>
        <v>0</v>
      </c>
      <c r="N176" s="25">
        <v>186441.53404048242</v>
      </c>
      <c r="O176" s="26">
        <v>0</v>
      </c>
      <c r="P176" s="27">
        <v>0</v>
      </c>
      <c r="Q176" s="28">
        <f ca="1"/>
        <v>-8701.5122274569112</v>
      </c>
      <c r="R176" s="28">
        <v>0</v>
      </c>
      <c r="S176" s="28"/>
      <c r="T176" s="35" t="e">
        <f ca="1"/>
        <v>#DIV/0!</v>
      </c>
      <c r="U176" s="30">
        <f ca="1"/>
        <v>-4.6671533101457605</v>
      </c>
      <c r="V176" s="31">
        <v>0</v>
      </c>
      <c r="W176" s="32">
        <f ca="1"/>
        <v>-4.6671533101457605</v>
      </c>
      <c r="X176" s="32"/>
      <c r="Y176" s="28">
        <f t="shared" ca="1" si="37"/>
        <v>-8701.5122274569112</v>
      </c>
      <c r="Z176" s="33"/>
      <c r="AA176" s="36"/>
      <c r="AB176" s="33"/>
      <c r="AC176" s="21"/>
      <c r="AJ176" s="17"/>
      <c r="AV176" s="21"/>
    </row>
    <row r="177" spans="1:76" outlineLevel="1" x14ac:dyDescent="0.2">
      <c r="A177" s="13" t="s">
        <v>93</v>
      </c>
      <c r="B177" s="13" t="str">
        <f>VLOOKUP(A177,Notes!$A$12:$B$206,2,0)</f>
        <v>Labor completed sedondary school education (grade 12)</v>
      </c>
      <c r="C177" s="24">
        <f>SUM('SAM and Preps'!FS177:GG177)</f>
        <v>0</v>
      </c>
      <c r="D177" s="24">
        <f>'SAM and Preps'!GH177</f>
        <v>0</v>
      </c>
      <c r="E177" s="24">
        <f>'SAM and Preps'!GM177</f>
        <v>0</v>
      </c>
      <c r="F177" s="24">
        <f>'SAM and Preps'!GO177</f>
        <v>2632.342070812927</v>
      </c>
      <c r="G177" s="24">
        <v>2632.342070812927</v>
      </c>
      <c r="H177" s="25">
        <f>SUM('SAM and Preps'!FP$175:FP$179)</f>
        <v>0</v>
      </c>
      <c r="I177" s="24">
        <f>IFERROR(VLOOKUP($A177,Employment!$A$5:$F$66,3,0),0)</f>
        <v>0</v>
      </c>
      <c r="J177" s="24">
        <f>IFERROR(VLOOKUP($A177,Employment!$A$5:$F$66,4,0),0)</f>
        <v>0</v>
      </c>
      <c r="K177" s="24">
        <f>IFERROR(VLOOKUP($A177,Employment!$A$5:$F$66,5,0),0)</f>
        <v>0</v>
      </c>
      <c r="L177" s="24">
        <f>IFERROR(VLOOKUP($A177,Employment!$A$5:$F$66,6,0),0)</f>
        <v>0</v>
      </c>
      <c r="M177" s="24">
        <f t="shared" si="38"/>
        <v>0</v>
      </c>
      <c r="N177" s="25">
        <v>481024.87341683905</v>
      </c>
      <c r="O177" s="26">
        <v>0</v>
      </c>
      <c r="P177" s="27">
        <v>0</v>
      </c>
      <c r="Q177" s="28">
        <f ca="1"/>
        <v>-17050.946729392683</v>
      </c>
      <c r="R177" s="28">
        <v>0</v>
      </c>
      <c r="S177" s="28"/>
      <c r="T177" s="35" t="e">
        <f ca="1"/>
        <v>#DIV/0!</v>
      </c>
      <c r="U177" s="30">
        <f ca="1"/>
        <v>-3.5447120661922482</v>
      </c>
      <c r="V177" s="31">
        <v>0</v>
      </c>
      <c r="W177" s="32">
        <f ca="1"/>
        <v>-3.5447120661922482</v>
      </c>
      <c r="X177" s="32"/>
      <c r="Y177" s="28">
        <f t="shared" ca="1" si="37"/>
        <v>-17050.946729392683</v>
      </c>
      <c r="Z177" s="33"/>
      <c r="AA177" s="36"/>
      <c r="AB177" s="33"/>
      <c r="AC177" s="21"/>
      <c r="AJ177" s="17"/>
      <c r="AV177" s="21"/>
    </row>
    <row r="178" spans="1:76" outlineLevel="1" x14ac:dyDescent="0.2">
      <c r="A178" s="13" t="s">
        <v>94</v>
      </c>
      <c r="B178" s="13" t="str">
        <f>VLOOKUP(A178,Notes!$A$12:$B$206,2,0)</f>
        <v>Labor with tertiary education (certificates, diplomas or degrees)</v>
      </c>
      <c r="C178" s="24">
        <f>SUM('SAM and Preps'!FS178:GG178)</f>
        <v>0</v>
      </c>
      <c r="D178" s="24">
        <f>'SAM and Preps'!GH178</f>
        <v>0</v>
      </c>
      <c r="E178" s="24">
        <f>'SAM and Preps'!GM178</f>
        <v>0</v>
      </c>
      <c r="F178" s="24">
        <f>'SAM and Preps'!GO178</f>
        <v>6276.5289713437396</v>
      </c>
      <c r="G178" s="24">
        <v>6276.5289713437396</v>
      </c>
      <c r="H178" s="25">
        <f>SUM('SAM and Preps'!FQ$175:FQ$179)</f>
        <v>0</v>
      </c>
      <c r="I178" s="24">
        <f>IFERROR(VLOOKUP($A178,Employment!$A$5:$F$66,3,0),0)</f>
        <v>0</v>
      </c>
      <c r="J178" s="24">
        <f>IFERROR(VLOOKUP($A178,Employment!$A$5:$F$66,4,0),0)</f>
        <v>0</v>
      </c>
      <c r="K178" s="24">
        <f>IFERROR(VLOOKUP($A178,Employment!$A$5:$F$66,5,0),0)</f>
        <v>0</v>
      </c>
      <c r="L178" s="24">
        <f>IFERROR(VLOOKUP($A178,Employment!$A$5:$F$66,6,0),0)</f>
        <v>0</v>
      </c>
      <c r="M178" s="24">
        <f t="shared" si="38"/>
        <v>0</v>
      </c>
      <c r="N178" s="25">
        <v>1146950.6898111301</v>
      </c>
      <c r="O178" s="26">
        <v>0</v>
      </c>
      <c r="P178" s="27">
        <v>0</v>
      </c>
      <c r="Q178" s="28">
        <f ca="1"/>
        <v>-33237.802866654827</v>
      </c>
      <c r="R178" s="28">
        <v>0</v>
      </c>
      <c r="S178" s="28"/>
      <c r="T178" s="35" t="e">
        <f ca="1"/>
        <v>#DIV/0!</v>
      </c>
      <c r="U178" s="30">
        <f ca="1"/>
        <v>-2.8979277977615707</v>
      </c>
      <c r="V178" s="31">
        <v>0</v>
      </c>
      <c r="W178" s="32">
        <f ca="1"/>
        <v>-2.8979277977615707</v>
      </c>
      <c r="X178" s="32"/>
      <c r="Y178" s="28">
        <f t="shared" ca="1" si="37"/>
        <v>-33237.802866654827</v>
      </c>
      <c r="Z178" s="33"/>
      <c r="AA178" s="36"/>
      <c r="AB178" s="33"/>
      <c r="AC178" s="21"/>
      <c r="AJ178" s="17"/>
      <c r="AV178" s="21"/>
    </row>
    <row r="179" spans="1:76" x14ac:dyDescent="0.2">
      <c r="A179" s="13" t="s">
        <v>95</v>
      </c>
      <c r="B179" s="13" t="str">
        <f>VLOOKUP(A179,Notes!$A$12:$B$206,2,0)</f>
        <v>Capital</v>
      </c>
      <c r="C179" s="24">
        <f>SUM('SAM and Preps'!FS179:GG179)</f>
        <v>0</v>
      </c>
      <c r="D179" s="24">
        <f>'SAM and Preps'!GH179</f>
        <v>0</v>
      </c>
      <c r="E179" s="24">
        <f>'SAM and Preps'!GM179</f>
        <v>0</v>
      </c>
      <c r="F179" s="24">
        <f>'SAM and Preps'!GO179</f>
        <v>87528</v>
      </c>
      <c r="G179" s="24">
        <v>87528</v>
      </c>
      <c r="H179" s="25">
        <f>SUM('SAM and Preps'!FR$175:FR$179)</f>
        <v>0</v>
      </c>
      <c r="I179" s="24">
        <f>IFERROR(VLOOKUP($A179,Employment!$A$5:$F$66,3,0),0)</f>
        <v>0</v>
      </c>
      <c r="J179" s="24">
        <f>IFERROR(VLOOKUP($A179,Employment!$A$5:$F$66,4,0),0)</f>
        <v>0</v>
      </c>
      <c r="K179" s="24">
        <f>IFERROR(VLOOKUP($A179,Employment!$A$5:$F$66,5,0),0)</f>
        <v>0</v>
      </c>
      <c r="L179" s="24">
        <f>IFERROR(VLOOKUP($A179,Employment!$A$5:$F$66,6,0),0)</f>
        <v>0</v>
      </c>
      <c r="M179" s="24">
        <f t="shared" si="38"/>
        <v>0</v>
      </c>
      <c r="N179" s="25">
        <v>1734917.9999999993</v>
      </c>
      <c r="O179" s="26">
        <v>0</v>
      </c>
      <c r="P179" s="27">
        <v>0</v>
      </c>
      <c r="Q179" s="28">
        <f ca="1"/>
        <v>-72220.845757875068</v>
      </c>
      <c r="R179" s="28">
        <v>0</v>
      </c>
      <c r="S179" s="28"/>
      <c r="T179" s="35" t="e">
        <f ca="1"/>
        <v>#DIV/0!</v>
      </c>
      <c r="U179" s="30">
        <f ca="1"/>
        <v>-4.1627815123178786</v>
      </c>
      <c r="V179" s="31">
        <v>0</v>
      </c>
      <c r="W179" s="32">
        <f ca="1"/>
        <v>-4.1627815123178786</v>
      </c>
      <c r="X179" s="32"/>
      <c r="Y179" s="28">
        <f t="shared" ca="1" si="37"/>
        <v>-72220.845757875068</v>
      </c>
      <c r="Z179" s="33"/>
      <c r="AA179" s="36"/>
      <c r="AB179" s="33"/>
      <c r="AC179" s="21"/>
      <c r="AJ179" s="17"/>
      <c r="AV179" s="21"/>
    </row>
    <row r="180" spans="1:76" x14ac:dyDescent="0.2">
      <c r="A180" s="13" t="s">
        <v>96</v>
      </c>
      <c r="B180" s="13" t="str">
        <f>VLOOKUP(A180,Notes!$A$12:$B$206,2,0)</f>
        <v>Enterprises</v>
      </c>
      <c r="C180" s="24">
        <f>SUM('SAM and Preps'!FS180:GG180)</f>
        <v>514814</v>
      </c>
      <c r="D180" s="24">
        <f>'SAM and Preps'!GH180</f>
        <v>383518</v>
      </c>
      <c r="E180" s="24">
        <f>'SAM and Preps'!GM180</f>
        <v>0</v>
      </c>
      <c r="F180" s="24">
        <f>'SAM and Preps'!GO180</f>
        <v>0</v>
      </c>
      <c r="G180" s="24">
        <v>721074</v>
      </c>
      <c r="H180" s="25">
        <f t="array" ref="H180">SUM('SAM and Preps'!FS$175:FS$179)</f>
        <v>0</v>
      </c>
      <c r="I180" s="24">
        <f>IFERROR(VLOOKUP($A180,Employment!$A$5:$F$66,3,0),0)</f>
        <v>0</v>
      </c>
      <c r="J180" s="24">
        <f>IFERROR(VLOOKUP($A180,Employment!$A$5:$F$66,4,0),0)</f>
        <v>0</v>
      </c>
      <c r="K180" s="24">
        <f>IFERROR(VLOOKUP($A180,Employment!$A$5:$F$66,5,0),0)</f>
        <v>0</v>
      </c>
      <c r="L180" s="24">
        <f>IFERROR(VLOOKUP($A180,Employment!$A$5:$F$66,6,0),0)</f>
        <v>0</v>
      </c>
      <c r="M180" s="24">
        <f t="shared" si="38"/>
        <v>0</v>
      </c>
      <c r="N180" s="25">
        <v>1837795.0000000002</v>
      </c>
      <c r="O180" s="26">
        <v>0</v>
      </c>
      <c r="P180" s="27">
        <v>0</v>
      </c>
      <c r="Q180" s="28">
        <f ca="1"/>
        <v>-43282.447030056399</v>
      </c>
      <c r="R180" s="28"/>
      <c r="S180" s="28"/>
      <c r="T180" s="35" t="e">
        <f ca="1"/>
        <v>#DIV/0!</v>
      </c>
      <c r="U180" s="30">
        <f t="array" aca="1" ref="U180" ca="1">dm_endo/x*100</f>
        <v>-2.9599203714047655</v>
      </c>
      <c r="V180" s="31">
        <v>0</v>
      </c>
      <c r="W180" s="32">
        <f ca="1"/>
        <v>-2.3551292189855992</v>
      </c>
      <c r="X180" s="32"/>
      <c r="Y180" s="28">
        <f t="shared" ca="1" si="37"/>
        <v>-43282.447030056399</v>
      </c>
      <c r="Z180" s="33"/>
      <c r="AA180" s="36"/>
      <c r="AB180" s="33"/>
      <c r="AC180" s="21"/>
      <c r="AJ180" s="17"/>
      <c r="AV180" s="21"/>
    </row>
    <row r="181" spans="1:76" x14ac:dyDescent="0.2">
      <c r="A181" s="13"/>
      <c r="B181" s="13" t="s">
        <v>252</v>
      </c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38">
        <f t="shared" ref="M181" si="39">SUM(M8:M179)</f>
        <v>15147</v>
      </c>
      <c r="N181" s="13"/>
      <c r="O181" s="13"/>
      <c r="P181" s="37">
        <f ca="1">SUM(dm_exo)</f>
        <v>-229645.89275571535</v>
      </c>
      <c r="Q181" s="13"/>
      <c r="R181" s="13"/>
      <c r="S181" s="13"/>
      <c r="T181" s="13"/>
      <c r="U181" s="13"/>
      <c r="V181" s="13"/>
      <c r="W181" s="13"/>
      <c r="X181" s="13"/>
      <c r="Y181" s="13"/>
      <c r="Z181" s="23"/>
      <c r="AA181" s="23"/>
      <c r="AB181" s="23"/>
      <c r="AC181" s="21"/>
      <c r="AD181" s="21"/>
      <c r="AE181" s="21"/>
      <c r="AF181" s="21"/>
      <c r="AG181" s="21"/>
      <c r="AH181" s="21"/>
      <c r="AI181" s="21"/>
      <c r="AJ181" s="17"/>
      <c r="AK181" s="38">
        <f t="shared" ref="AK181:AM181" si="40">SUM(AK8:AK179)</f>
        <v>3553442.0000000009</v>
      </c>
      <c r="AL181" s="38">
        <f t="shared" ca="1" si="40"/>
        <v>-56735.524745865529</v>
      </c>
      <c r="AM181" s="38">
        <f t="shared" ca="1" si="40"/>
        <v>-79268.250527096621</v>
      </c>
      <c r="AN181" s="38">
        <f ca="1">SUM(AN8:AN179)</f>
        <v>-136003.77527296214</v>
      </c>
      <c r="AO181" s="17"/>
      <c r="AP181" s="17"/>
      <c r="AQ181" s="17"/>
      <c r="AR181" s="17"/>
      <c r="AS181" s="17"/>
      <c r="AT181" s="38">
        <f ca="1">SUM(AT8:AT179)</f>
        <v>-427.30936993858774</v>
      </c>
      <c r="AU181" s="17"/>
      <c r="AV181" s="21"/>
      <c r="AW181" s="21"/>
      <c r="AX181" s="21"/>
      <c r="AY181" s="21"/>
      <c r="AZ181" s="21"/>
      <c r="BA181" s="199"/>
      <c r="BB181" s="208">
        <f t="shared" ref="BB181:BG181" si="41">SUM(BB8:BB180)</f>
        <v>99.999999999999972</v>
      </c>
      <c r="BC181" s="208">
        <f ca="1">100*AN181/AK181</f>
        <v>-3.8273813185345955</v>
      </c>
      <c r="BD181" s="208"/>
      <c r="BE181" s="208">
        <f t="shared" ca="1" si="41"/>
        <v>-3.827381318534596</v>
      </c>
      <c r="BF181" s="209"/>
      <c r="BG181" s="208">
        <f t="shared" si="41"/>
        <v>99.999999999999986</v>
      </c>
      <c r="BH181" s="210">
        <f ca="1">100*AT181/M181</f>
        <v>-2.8210825241868869</v>
      </c>
      <c r="BI181" s="210"/>
      <c r="BJ181" s="208">
        <f ca="1">SUM(BJ8:BJ180)</f>
        <v>-2.8210825241868873</v>
      </c>
      <c r="BK181" s="209"/>
      <c r="BL181" s="199"/>
      <c r="BM181" s="201"/>
      <c r="BN181" s="211">
        <f ca="1">SUM(BN8:BN180)</f>
        <v>-3.8273813185345955</v>
      </c>
      <c r="BO181" s="201"/>
      <c r="BP181" s="211">
        <f ca="1">SUM(BP8:BP180)</f>
        <v>-2.8210825241868873</v>
      </c>
      <c r="BQ181" s="90"/>
      <c r="BR181" s="90"/>
      <c r="BS181" s="90"/>
      <c r="BT181" s="90"/>
      <c r="BU181" s="90"/>
      <c r="BV181" s="90"/>
      <c r="BW181" s="90"/>
      <c r="BX181" s="90"/>
    </row>
    <row r="183" spans="1:76" x14ac:dyDescent="0.2">
      <c r="A183" s="8"/>
      <c r="B183" s="8" t="s">
        <v>576</v>
      </c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</row>
    <row r="184" spans="1:76" x14ac:dyDescent="0.2">
      <c r="A184" s="11"/>
      <c r="B184" s="11" t="s">
        <v>574</v>
      </c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40">
        <f>SUM(N8:N69)</f>
        <v>7924002.9999999991</v>
      </c>
      <c r="P184" s="6"/>
      <c r="Q184" s="40">
        <f ca="1">SUM(Q8:Q69)</f>
        <v>-333402.16269515484</v>
      </c>
      <c r="U184" s="41">
        <f t="shared" ref="U184:U196" ca="1" si="42">100*Q184/N184</f>
        <v>-4.2074966742838802</v>
      </c>
      <c r="Z184" s="42"/>
      <c r="AA184" s="42"/>
      <c r="AB184" s="42"/>
    </row>
    <row r="185" spans="1:76" x14ac:dyDescent="0.2">
      <c r="A185" s="13"/>
      <c r="B185" s="13" t="s">
        <v>697</v>
      </c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40">
        <f>SUM('SAM and Preps'!FT70:GG173)</f>
        <v>2417271</v>
      </c>
      <c r="Q185" s="27">
        <f t="array" aca="1" ref="Q185:Q187" ca="1">TRANSPOSE(Q4Shock!N180:P180)</f>
        <v>-100559.28532578688</v>
      </c>
      <c r="U185" s="41">
        <f t="shared" ca="1" si="42"/>
        <v>-4.1600335802558703</v>
      </c>
      <c r="Z185" s="42"/>
      <c r="AA185" s="42"/>
      <c r="AB185" s="42"/>
    </row>
    <row r="186" spans="1:76" x14ac:dyDescent="0.2">
      <c r="A186" s="13"/>
      <c r="B186" s="13" t="s">
        <v>564</v>
      </c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40">
        <f t="array" ref="N186">SUM('SAM and Preps'!GH70:GH173)</f>
        <v>828934</v>
      </c>
      <c r="Q186" s="27">
        <f ca="1"/>
        <v>0</v>
      </c>
      <c r="U186" s="41">
        <f t="shared" ca="1" si="42"/>
        <v>0</v>
      </c>
      <c r="Z186" s="42"/>
      <c r="AA186" s="42"/>
      <c r="AB186" s="42"/>
    </row>
    <row r="187" spans="1:76" x14ac:dyDescent="0.2">
      <c r="A187" s="13"/>
      <c r="B187" s="13" t="s">
        <v>565</v>
      </c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40">
        <f t="array" ref="N187">SUM('SAM and Preps'!GM70:GM173)</f>
        <v>828245</v>
      </c>
      <c r="Q187" s="27">
        <f ca="1"/>
        <v>-62935.518318975868</v>
      </c>
      <c r="U187" s="41">
        <f t="shared" ca="1" si="42"/>
        <v>-7.5986596138794518</v>
      </c>
      <c r="Z187" s="42"/>
      <c r="AA187" s="42"/>
      <c r="AB187" s="42"/>
    </row>
    <row r="188" spans="1:76" x14ac:dyDescent="0.2">
      <c r="A188" s="13"/>
      <c r="B188" s="13" t="s">
        <v>566</v>
      </c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40">
        <f t="array" ref="N188">SUM('SAM and Preps'!GN70:GN173)</f>
        <v>29154.999999999909</v>
      </c>
      <c r="Q188" s="6">
        <v>0</v>
      </c>
      <c r="U188" s="41">
        <f t="shared" si="42"/>
        <v>0</v>
      </c>
      <c r="Z188" s="42"/>
      <c r="AA188" s="42"/>
      <c r="AB188" s="42"/>
    </row>
    <row r="189" spans="1:76" x14ac:dyDescent="0.2">
      <c r="A189" s="13"/>
      <c r="B189" s="13" t="s">
        <v>563</v>
      </c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40">
        <f t="array" ref="N189">SUM('SAM and Preps'!GO70:GO173)</f>
        <v>1221748.0000000007</v>
      </c>
      <c r="Q189" s="27">
        <f ca="1">Q4Shock!Q180</f>
        <v>-66151.089110952671</v>
      </c>
      <c r="U189" s="41">
        <f t="shared" ca="1" si="42"/>
        <v>-5.4144626478580387</v>
      </c>
      <c r="Z189" s="42"/>
      <c r="AA189" s="42"/>
      <c r="AB189" s="42"/>
    </row>
    <row r="190" spans="1:76" x14ac:dyDescent="0.2">
      <c r="A190" s="13"/>
      <c r="B190" s="13" t="s">
        <v>594</v>
      </c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40">
        <f>SUM('SAM and Preps'!BM202:FL202)</f>
        <v>1273933.0000000007</v>
      </c>
      <c r="Q190" s="6" cm="1">
        <f t="array" aca="1" ref="Q190" ca="1">MMULT(imports/TRANSPOSE(x),dm_endo)</f>
        <v>-71122.93338231089</v>
      </c>
      <c r="U190" s="41">
        <f t="shared" ca="1" si="42"/>
        <v>-5.5829414405868167</v>
      </c>
      <c r="Z190" s="42"/>
      <c r="AA190" s="42"/>
      <c r="AB190" s="42"/>
    </row>
    <row r="191" spans="1:76" x14ac:dyDescent="0.2">
      <c r="A191" s="13"/>
      <c r="B191" s="13" t="s">
        <v>567</v>
      </c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40">
        <f>SUM(N185:N189)-N190</f>
        <v>4051420</v>
      </c>
      <c r="Q191" s="40">
        <f ca="1">SUM(Q185:Q189)-Q190</f>
        <v>-158522.9593734045</v>
      </c>
      <c r="U191" s="41">
        <f t="shared" ca="1" si="42"/>
        <v>-3.9127752583885278</v>
      </c>
      <c r="Z191" s="42"/>
      <c r="AA191" s="42"/>
      <c r="AB191" s="42"/>
    </row>
    <row r="192" spans="1:76" x14ac:dyDescent="0.2">
      <c r="A192" s="13"/>
      <c r="B192" s="13" t="s">
        <v>758</v>
      </c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40">
        <f>-'SAM and Preps'!GO200</f>
        <v>-186084</v>
      </c>
      <c r="O192" s="232">
        <f>N192/N191%</f>
        <v>-4.5930562617551383</v>
      </c>
      <c r="Q192" s="6">
        <f ca="1">Q189-Q190</f>
        <v>4971.844271358219</v>
      </c>
      <c r="U192" s="233">
        <f ca="1">(N192+Q192)/(N191+Q191)%</f>
        <v>-4.6523746669521522</v>
      </c>
      <c r="Z192" s="42"/>
      <c r="AA192" s="42"/>
      <c r="AB192" s="42"/>
    </row>
    <row r="193" spans="1:28" x14ac:dyDescent="0.2">
      <c r="A193" s="11"/>
      <c r="B193" s="11" t="s">
        <v>699</v>
      </c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40">
        <f>N175</f>
        <v>102122.90273154878</v>
      </c>
      <c r="Q193" s="40">
        <f ca="1">Q175</f>
        <v>-4792.6676915826783</v>
      </c>
      <c r="U193" s="41">
        <f t="shared" ca="1" si="42"/>
        <v>-4.6930390376595534</v>
      </c>
      <c r="Z193" s="42"/>
      <c r="AA193" s="42"/>
      <c r="AB193" s="42"/>
    </row>
    <row r="194" spans="1:28" x14ac:dyDescent="0.2">
      <c r="A194" s="11"/>
      <c r="B194" s="11" t="s">
        <v>700</v>
      </c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40">
        <f t="shared" ref="N194:N196" si="43">N176</f>
        <v>186441.53404048242</v>
      </c>
      <c r="Q194" s="40">
        <f t="shared" ref="Q194:Q196" ca="1" si="44">Q176</f>
        <v>-8701.5122274569112</v>
      </c>
      <c r="U194" s="41">
        <f t="shared" ca="1" si="42"/>
        <v>-4.6671533101457605</v>
      </c>
      <c r="Z194" s="42"/>
      <c r="AA194" s="42"/>
      <c r="AB194" s="42"/>
    </row>
    <row r="195" spans="1:28" x14ac:dyDescent="0.2">
      <c r="A195" s="11"/>
      <c r="B195" s="11" t="s">
        <v>701</v>
      </c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40">
        <f t="shared" si="43"/>
        <v>481024.87341683905</v>
      </c>
      <c r="Q195" s="40">
        <f t="shared" ca="1" si="44"/>
        <v>-17050.946729392683</v>
      </c>
      <c r="U195" s="41">
        <f t="shared" ca="1" si="42"/>
        <v>-3.5447120661922482</v>
      </c>
      <c r="Z195" s="42"/>
      <c r="AA195" s="42"/>
      <c r="AB195" s="42"/>
    </row>
    <row r="196" spans="1:28" x14ac:dyDescent="0.2">
      <c r="A196" s="11"/>
      <c r="B196" s="11" t="s">
        <v>702</v>
      </c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40">
        <f t="shared" si="43"/>
        <v>1146950.6898111301</v>
      </c>
      <c r="Q196" s="40">
        <f t="shared" ca="1" si="44"/>
        <v>-33237.802866654827</v>
      </c>
      <c r="U196" s="41">
        <f t="shared" ca="1" si="42"/>
        <v>-2.8979277977615712</v>
      </c>
      <c r="Z196" s="42"/>
      <c r="AA196" s="42"/>
      <c r="AB196" s="42"/>
    </row>
    <row r="197" spans="1:28" x14ac:dyDescent="0.2">
      <c r="A197" s="11"/>
      <c r="B197" s="11" t="s">
        <v>698</v>
      </c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40">
        <f>SUM('SAM and Preps'!C175:BL178)</f>
        <v>1906052</v>
      </c>
      <c r="Q197" s="40">
        <f ca="1">SUM(Q175:Q178)</f>
        <v>-63782.929515087104</v>
      </c>
      <c r="U197" s="41">
        <f ca="1">100*Q197/N197</f>
        <v>-3.3463373252716662</v>
      </c>
      <c r="Z197" s="42"/>
      <c r="AA197" s="42"/>
      <c r="AB197" s="42"/>
    </row>
    <row r="198" spans="1:28" x14ac:dyDescent="0.2">
      <c r="A198" s="11"/>
      <c r="B198" s="11" t="s">
        <v>623</v>
      </c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40">
        <f>SUM('SAM and Preps'!C179:BL179)</f>
        <v>1647389.9999999993</v>
      </c>
      <c r="Q198" s="40">
        <f ca="1">Q179</f>
        <v>-72220.845757875068</v>
      </c>
      <c r="U198" s="41">
        <f ca="1">100*Q198/N198</f>
        <v>-4.3839555756605968</v>
      </c>
      <c r="Z198" s="42"/>
      <c r="AA198" s="42"/>
      <c r="AB198" s="42"/>
    </row>
    <row r="199" spans="1:28" x14ac:dyDescent="0.2">
      <c r="A199" s="11"/>
      <c r="B199" s="11" t="s">
        <v>568</v>
      </c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40">
        <f>SUM(N197:N198)</f>
        <v>3553441.9999999991</v>
      </c>
      <c r="Q199" s="40">
        <f ca="1">SUM(Q197:Q198)</f>
        <v>-136003.77527296217</v>
      </c>
      <c r="U199" s="41">
        <f ca="1">100*Q199/N199</f>
        <v>-3.8273813185345986</v>
      </c>
      <c r="Z199" s="42"/>
      <c r="AA199" s="42"/>
      <c r="AB199" s="42"/>
    </row>
    <row r="200" spans="1:28" x14ac:dyDescent="0.2">
      <c r="A200" s="11"/>
      <c r="B200" s="11" t="s">
        <v>297</v>
      </c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40">
        <f>'SAM and Preps'!GP196</f>
        <v>72271.000000000029</v>
      </c>
      <c r="Q200" s="40">
        <f t="array" aca="1" ref="Q200" ca="1">MMULT(tax_a/TRANSPOSE(x),dm_endo)</f>
        <v>-2683.4515497615398</v>
      </c>
      <c r="U200" s="41">
        <f t="shared" ref="U200:U204" ca="1" si="45">100*Q200/N200</f>
        <v>-3.7130405691930908</v>
      </c>
      <c r="Z200" s="42"/>
      <c r="AA200" s="42"/>
      <c r="AB200" s="42"/>
    </row>
    <row r="201" spans="1:28" x14ac:dyDescent="0.2">
      <c r="A201" s="11"/>
      <c r="B201" s="11" t="s">
        <v>624</v>
      </c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40">
        <f>SUM(N199:N200)</f>
        <v>3625712.9999999991</v>
      </c>
      <c r="Q201" s="40">
        <f ca="1">SUM(Q199:Q200)</f>
        <v>-138687.22682272372</v>
      </c>
      <c r="U201" s="41">
        <f t="shared" ca="1" si="45"/>
        <v>-3.8251021750128529</v>
      </c>
      <c r="Z201" s="42"/>
      <c r="AA201" s="42"/>
      <c r="AB201" s="42"/>
    </row>
    <row r="202" spans="1:28" x14ac:dyDescent="0.2">
      <c r="A202" s="11"/>
      <c r="B202" s="11" t="s">
        <v>298</v>
      </c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40">
        <f>'SAM and Preps'!GP198</f>
        <v>44308.000000000007</v>
      </c>
      <c r="Q202" s="40">
        <f t="array" aca="1" ref="Q202" ca="1">MMULT(tax_m/TRANSPOSE(x),dm_endo)</f>
        <v>-2663.8963552685163</v>
      </c>
      <c r="U202" s="41">
        <f t="shared" ca="1" si="45"/>
        <v>-6.0122243280412473</v>
      </c>
      <c r="Z202" s="42"/>
      <c r="AA202" s="42"/>
      <c r="AB202" s="42"/>
    </row>
    <row r="203" spans="1:28" x14ac:dyDescent="0.2">
      <c r="A203" s="11"/>
      <c r="B203" s="11" t="s">
        <v>299</v>
      </c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40">
        <f>'SAM and Preps'!GP199</f>
        <v>381399</v>
      </c>
      <c r="Q203" s="40" cm="1">
        <f t="array" aca="1" ref="Q203" ca="1">MMULT(tax_s/TRANSPOSE(x),dm_endo)</f>
        <v>-17171.836195412343</v>
      </c>
      <c r="U203" s="41">
        <f t="shared" ca="1" si="45"/>
        <v>-4.5023285838222815</v>
      </c>
      <c r="Z203" s="42"/>
      <c r="AA203" s="42"/>
      <c r="AB203" s="42"/>
    </row>
    <row r="204" spans="1:28" x14ac:dyDescent="0.2">
      <c r="A204" s="11"/>
      <c r="B204" s="11" t="s">
        <v>567</v>
      </c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40">
        <f>SUM(N201:N203)</f>
        <v>4051419.9999999991</v>
      </c>
      <c r="Q204" s="40">
        <f ca="1">SUM(Q201:Q203)</f>
        <v>-158522.95937340459</v>
      </c>
      <c r="U204" s="41">
        <f t="shared" ca="1" si="45"/>
        <v>-3.9127752583885309</v>
      </c>
      <c r="Z204" s="42"/>
      <c r="AA204" s="42"/>
      <c r="AB204" s="42"/>
    </row>
    <row r="205" spans="1:28" x14ac:dyDescent="0.2">
      <c r="A205" s="13"/>
      <c r="B205" s="13" t="s">
        <v>569</v>
      </c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111">
        <f>N204-N191</f>
        <v>0</v>
      </c>
      <c r="Q205" s="46">
        <f ca="1">Q204-Q191</f>
        <v>0</v>
      </c>
      <c r="U205" s="41"/>
      <c r="Z205" s="42"/>
      <c r="AA205" s="42"/>
      <c r="AB205" s="42"/>
    </row>
    <row r="206" spans="1:28" x14ac:dyDescent="0.2">
      <c r="A206" s="11"/>
      <c r="B206" s="11" t="s">
        <v>625</v>
      </c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40">
        <f>'SAM and Preps'!GP197</f>
        <v>607551.99999999988</v>
      </c>
      <c r="Q206" s="40" cm="1">
        <f t="array" aca="1" ref="Q206" ca="1">MMULT(tax_d/TRANSPOSE(x),dm_endo)+SUM(TRANSPOSE(hh_tax/hh_outlays)*hh_post_impacts)</f>
        <v>-16957.657449352137</v>
      </c>
      <c r="U206" s="41">
        <f ca="1">100*Q206/N206</f>
        <v>-2.7911450294546212</v>
      </c>
      <c r="Z206" s="42"/>
      <c r="AA206" s="42"/>
      <c r="AB206" s="42"/>
    </row>
    <row r="207" spans="1:28" x14ac:dyDescent="0.2">
      <c r="A207" s="11"/>
      <c r="B207" s="11" t="s">
        <v>300</v>
      </c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40">
        <f>N200+N202+N204+N206</f>
        <v>4775550.9999999991</v>
      </c>
      <c r="Q207" s="40">
        <f ca="1">SUM(Q200:Q203)</f>
        <v>-161206.41092316614</v>
      </c>
      <c r="U207" s="41">
        <f ca="1">100*Q207/N207</f>
        <v>-3.3756609640053301</v>
      </c>
      <c r="Z207" s="42"/>
      <c r="AA207" s="42"/>
      <c r="AB207" s="42"/>
    </row>
    <row r="208" spans="1:28" x14ac:dyDescent="0.2">
      <c r="A208" s="13" t="s">
        <v>97</v>
      </c>
      <c r="B208" s="13" t="str">
        <f>VLOOKUP(A208,Notes!$A$12:$B$206,2,0)</f>
        <v>Households - Decile 1</v>
      </c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>
        <f>'SAM and Preps'!GP181</f>
        <v>65989.543662945609</v>
      </c>
      <c r="O208" s="39"/>
      <c r="P208" s="40"/>
      <c r="Q208" s="40">
        <f t="array" aca="1" ref="Q208:Q221" ca="1">MMULT(hh_inc/TRANSPOSE(x),dm_endo)</f>
        <v>-908.74036789137688</v>
      </c>
      <c r="R208" s="40">
        <v>0</v>
      </c>
      <c r="S208" s="40"/>
      <c r="T208" s="43"/>
      <c r="U208" s="41">
        <f t="shared" ref="U208:U240" ca="1" si="46">100*Q208/N208</f>
        <v>-1.3770975179536693</v>
      </c>
      <c r="V208" s="44"/>
      <c r="W208" s="45"/>
      <c r="X208" s="45"/>
      <c r="Y208" s="40"/>
      <c r="Z208" s="42"/>
      <c r="AA208" s="42"/>
      <c r="AB208" s="42"/>
    </row>
    <row r="209" spans="1:140" hidden="1" outlineLevel="1" x14ac:dyDescent="0.2">
      <c r="A209" s="13" t="s">
        <v>98</v>
      </c>
      <c r="B209" s="13" t="str">
        <f>VLOOKUP(A209,Notes!$A$12:$B$206,2,0)</f>
        <v>Households - Decile 2</v>
      </c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>
        <f>'SAM and Preps'!GP182</f>
        <v>90984.902699491911</v>
      </c>
      <c r="O209" s="39"/>
      <c r="P209" s="40"/>
      <c r="Q209" s="40">
        <f ca="1"/>
        <v>-1441.6272278299875</v>
      </c>
      <c r="R209" s="40">
        <v>0</v>
      </c>
      <c r="S209" s="40"/>
      <c r="T209" s="43"/>
      <c r="U209" s="41">
        <f t="shared" ca="1" si="46"/>
        <v>-1.5844686151849212</v>
      </c>
      <c r="V209" s="44"/>
      <c r="W209" s="45"/>
      <c r="X209" s="45"/>
      <c r="Y209" s="40"/>
      <c r="Z209" s="42"/>
      <c r="AA209" s="42"/>
      <c r="AB209" s="42"/>
    </row>
    <row r="210" spans="1:140" hidden="1" outlineLevel="1" x14ac:dyDescent="0.2">
      <c r="A210" s="13" t="s">
        <v>99</v>
      </c>
      <c r="B210" s="13" t="str">
        <f>VLOOKUP(A210,Notes!$A$12:$B$206,2,0)</f>
        <v>Households - Decile 3</v>
      </c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>
        <f>'SAM and Preps'!GP183</f>
        <v>106450.11198261232</v>
      </c>
      <c r="O210" s="39"/>
      <c r="P210" s="40"/>
      <c r="Q210" s="40">
        <f ca="1"/>
        <v>-1839.7283780133394</v>
      </c>
      <c r="R210" s="40">
        <v>0</v>
      </c>
      <c r="S210" s="40"/>
      <c r="T210" s="43"/>
      <c r="U210" s="41">
        <f t="shared" ca="1" si="46"/>
        <v>-1.728254056053828</v>
      </c>
      <c r="V210" s="44"/>
      <c r="W210" s="45"/>
      <c r="X210" s="45"/>
      <c r="Y210" s="40"/>
      <c r="Z210" s="42"/>
      <c r="AA210" s="42"/>
      <c r="AB210" s="42"/>
    </row>
    <row r="211" spans="1:140" hidden="1" outlineLevel="1" x14ac:dyDescent="0.2">
      <c r="A211" s="13" t="s">
        <v>100</v>
      </c>
      <c r="B211" s="13" t="str">
        <f>VLOOKUP(A211,Notes!$A$12:$B$206,2,0)</f>
        <v>Households - Decile 4</v>
      </c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>
        <f>'SAM and Preps'!GP184</f>
        <v>123492.06290570777</v>
      </c>
      <c r="O211" s="39"/>
      <c r="P211" s="40"/>
      <c r="Q211" s="40">
        <f ca="1"/>
        <v>-2476.2708032140272</v>
      </c>
      <c r="R211" s="40">
        <v>0</v>
      </c>
      <c r="S211" s="40"/>
      <c r="T211" s="43"/>
      <c r="U211" s="41">
        <f t="shared" ca="1" si="46"/>
        <v>-2.0052064440001955</v>
      </c>
      <c r="V211" s="44"/>
      <c r="W211" s="45"/>
      <c r="X211" s="45"/>
      <c r="Y211" s="40"/>
      <c r="Z211" s="42"/>
      <c r="AA211" s="42"/>
      <c r="AB211" s="42"/>
    </row>
    <row r="212" spans="1:140" hidden="1" outlineLevel="1" x14ac:dyDescent="0.2">
      <c r="A212" s="13" t="s">
        <v>101</v>
      </c>
      <c r="B212" s="13" t="str">
        <f>VLOOKUP(A212,Notes!$A$12:$B$206,2,0)</f>
        <v>Households - Decile 5</v>
      </c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>
        <f>'SAM and Preps'!GP185</f>
        <v>139019.68510979667</v>
      </c>
      <c r="O212" s="39"/>
      <c r="P212" s="40"/>
      <c r="Q212" s="40">
        <f ca="1"/>
        <v>-3231.2559500373318</v>
      </c>
      <c r="R212" s="40">
        <v>0</v>
      </c>
      <c r="S212" s="40"/>
      <c r="T212" s="43"/>
      <c r="U212" s="41">
        <f t="shared" ca="1" si="46"/>
        <v>-2.3243153999991519</v>
      </c>
      <c r="V212" s="44"/>
      <c r="W212" s="45"/>
      <c r="X212" s="45"/>
      <c r="Y212" s="40"/>
      <c r="Z212" s="42"/>
      <c r="AA212" s="42"/>
      <c r="AB212" s="42"/>
    </row>
    <row r="213" spans="1:140" hidden="1" outlineLevel="1" x14ac:dyDescent="0.2">
      <c r="A213" s="13" t="s">
        <v>102</v>
      </c>
      <c r="B213" s="13" t="str">
        <f>VLOOKUP(A213,Notes!$A$12:$B$206,2,0)</f>
        <v>Households - Decile 6</v>
      </c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>
        <f>'SAM and Preps'!GP186</f>
        <v>183900.30086333427</v>
      </c>
      <c r="O213" s="39"/>
      <c r="P213" s="40"/>
      <c r="Q213" s="40">
        <f ca="1"/>
        <v>-4991.2015094205599</v>
      </c>
      <c r="R213" s="40">
        <v>0</v>
      </c>
      <c r="S213" s="40"/>
      <c r="T213" s="43"/>
      <c r="U213" s="41">
        <f t="shared" ca="1" si="46"/>
        <v>-2.7140801216686303</v>
      </c>
      <c r="V213" s="44"/>
      <c r="W213" s="45"/>
      <c r="X213" s="45"/>
      <c r="Y213" s="40"/>
      <c r="Z213" s="42"/>
      <c r="AA213" s="42"/>
      <c r="AB213" s="42"/>
    </row>
    <row r="214" spans="1:140" hidden="1" outlineLevel="1" x14ac:dyDescent="0.2">
      <c r="A214" s="13" t="s">
        <v>103</v>
      </c>
      <c r="B214" s="13" t="str">
        <f>VLOOKUP(A214,Notes!$A$12:$B$206,2,0)</f>
        <v>Households - Decile 7</v>
      </c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>
        <f>'SAM and Preps'!GP187</f>
        <v>222467.41769264181</v>
      </c>
      <c r="O214" s="39"/>
      <c r="P214" s="40"/>
      <c r="Q214" s="40">
        <f ca="1"/>
        <v>-6730.1742470806557</v>
      </c>
      <c r="R214" s="40">
        <v>0</v>
      </c>
      <c r="S214" s="40"/>
      <c r="T214" s="43"/>
      <c r="U214" s="41">
        <f t="shared" ca="1" si="46"/>
        <v>-3.0252404225678475</v>
      </c>
      <c r="V214" s="44"/>
      <c r="W214" s="45"/>
      <c r="X214" s="45"/>
      <c r="Y214" s="40"/>
      <c r="Z214" s="42"/>
      <c r="AA214" s="42"/>
      <c r="AB214" s="42"/>
    </row>
    <row r="215" spans="1:140" hidden="1" outlineLevel="1" x14ac:dyDescent="0.2">
      <c r="A215" s="13" t="s">
        <v>104</v>
      </c>
      <c r="B215" s="13" t="str">
        <f>VLOOKUP(A215,Notes!$A$12:$B$206,2,0)</f>
        <v>Households - Decile 8</v>
      </c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>
        <f>'SAM and Preps'!GP188</f>
        <v>340905.81117327488</v>
      </c>
      <c r="O215" s="39"/>
      <c r="P215" s="40"/>
      <c r="Q215" s="40">
        <f ca="1"/>
        <v>-10718.295387578954</v>
      </c>
      <c r="R215" s="40">
        <v>0</v>
      </c>
      <c r="S215" s="40"/>
      <c r="T215" s="43"/>
      <c r="U215" s="41">
        <f t="shared" ca="1" si="46"/>
        <v>-3.1440635613369117</v>
      </c>
      <c r="V215" s="44"/>
      <c r="W215" s="45"/>
      <c r="X215" s="45"/>
      <c r="Y215" s="40"/>
      <c r="Z215" s="42"/>
      <c r="AA215" s="42"/>
      <c r="AB215" s="42"/>
    </row>
    <row r="216" spans="1:140" hidden="1" outlineLevel="1" x14ac:dyDescent="0.2">
      <c r="A216" s="13" t="s">
        <v>105</v>
      </c>
      <c r="B216" s="13" t="str">
        <f>VLOOKUP(A216,Notes!$A$12:$B$206,2,0)</f>
        <v>Households - Decile 9</v>
      </c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>
        <f>'SAM and Preps'!GP189</f>
        <v>639532.41294474725</v>
      </c>
      <c r="O216" s="39"/>
      <c r="P216" s="40"/>
      <c r="Q216" s="40">
        <f ca="1"/>
        <v>-19917.302375628762</v>
      </c>
      <c r="R216" s="40">
        <v>0</v>
      </c>
      <c r="S216" s="40"/>
      <c r="T216" s="43"/>
      <c r="U216" s="41">
        <f t="shared" ca="1" si="46"/>
        <v>-3.1143538579880437</v>
      </c>
      <c r="V216" s="44"/>
      <c r="W216" s="45"/>
      <c r="X216" s="45"/>
      <c r="Y216" s="40"/>
      <c r="Z216" s="42"/>
      <c r="AA216" s="42"/>
      <c r="AB216" s="42"/>
    </row>
    <row r="217" spans="1:140" hidden="1" outlineLevel="1" x14ac:dyDescent="0.2">
      <c r="A217" s="13" t="s">
        <v>106</v>
      </c>
      <c r="B217" s="13" t="str">
        <f>VLOOKUP(A217,Notes!$A$12:$B$206,2,0)</f>
        <v>Households - Percentile 90-92</v>
      </c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>
        <f>'SAM and Preps'!GP190</f>
        <v>177769.09754421673</v>
      </c>
      <c r="O217" s="39"/>
      <c r="P217" s="40"/>
      <c r="Q217" s="40">
        <f ca="1"/>
        <v>-5569.4209831871422</v>
      </c>
      <c r="R217" s="40">
        <v>0</v>
      </c>
      <c r="S217" s="40"/>
      <c r="T217" s="43"/>
      <c r="U217" s="41">
        <f t="shared" ca="1" si="46"/>
        <v>-3.1329522735535362</v>
      </c>
      <c r="V217" s="44"/>
      <c r="W217" s="45"/>
      <c r="X217" s="45"/>
      <c r="Y217" s="40"/>
      <c r="Z217" s="42"/>
      <c r="AA217" s="42"/>
      <c r="AB217" s="42"/>
    </row>
    <row r="218" spans="1:140" hidden="1" outlineLevel="1" x14ac:dyDescent="0.2">
      <c r="A218" s="13" t="s">
        <v>107</v>
      </c>
      <c r="B218" s="13" t="str">
        <f>VLOOKUP(A218,Notes!$A$12:$B$206,2,0)</f>
        <v>Households - Percentile 92-94</v>
      </c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>
        <f>'SAM and Preps'!GP191</f>
        <v>205886.07030306937</v>
      </c>
      <c r="O218" s="39"/>
      <c r="P218" s="40"/>
      <c r="Q218" s="40">
        <f ca="1"/>
        <v>-6258.0317768872956</v>
      </c>
      <c r="R218" s="40">
        <v>0</v>
      </c>
      <c r="S218" s="40"/>
      <c r="T218" s="43"/>
      <c r="U218" s="41">
        <f t="shared" ca="1" si="46"/>
        <v>-3.0395605529190579</v>
      </c>
      <c r="V218" s="44"/>
      <c r="W218" s="45"/>
      <c r="X218" s="45"/>
      <c r="Y218" s="40"/>
      <c r="Z218" s="42"/>
      <c r="AA218" s="42"/>
      <c r="AB218" s="42"/>
    </row>
    <row r="219" spans="1:140" hidden="1" outlineLevel="1" x14ac:dyDescent="0.2">
      <c r="A219" s="13" t="s">
        <v>108</v>
      </c>
      <c r="B219" s="13" t="str">
        <f>VLOOKUP(A219,Notes!$A$12:$B$206,2,0)</f>
        <v>Households - Percentile 94-96</v>
      </c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>
        <f>'SAM and Preps'!GP192</f>
        <v>258606.67678101637</v>
      </c>
      <c r="O219" s="39"/>
      <c r="P219" s="40"/>
      <c r="Q219" s="40">
        <f ca="1"/>
        <v>-8061.3665184936935</v>
      </c>
      <c r="R219" s="40">
        <v>0</v>
      </c>
      <c r="S219" s="40"/>
      <c r="T219" s="43"/>
      <c r="U219" s="41">
        <f t="shared" ca="1" si="46"/>
        <v>-3.1172306217445107</v>
      </c>
      <c r="V219" s="44"/>
      <c r="W219" s="45"/>
      <c r="X219" s="45"/>
      <c r="Y219" s="40"/>
      <c r="Z219" s="42"/>
      <c r="AA219" s="42"/>
      <c r="AB219" s="42"/>
    </row>
    <row r="220" spans="1:140" hidden="1" outlineLevel="1" x14ac:dyDescent="0.2">
      <c r="A220" s="13" t="s">
        <v>109</v>
      </c>
      <c r="B220" s="13" t="str">
        <f>VLOOKUP(A220,Notes!$A$12:$B$206,2,0)</f>
        <v>Households - Percentile 96-98</v>
      </c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>
        <f>'SAM and Preps'!GP193</f>
        <v>326808.24485675589</v>
      </c>
      <c r="O220" s="39"/>
      <c r="P220" s="40"/>
      <c r="Q220" s="40">
        <f ca="1"/>
        <v>-9660.8410356839504</v>
      </c>
      <c r="R220" s="40">
        <v>0</v>
      </c>
      <c r="S220" s="40"/>
      <c r="T220" s="43"/>
      <c r="U220" s="41">
        <f t="shared" ca="1" si="46"/>
        <v>-2.9561191272632721</v>
      </c>
      <c r="V220" s="44"/>
      <c r="W220" s="45"/>
      <c r="X220" s="45"/>
      <c r="Y220" s="40"/>
      <c r="Z220" s="42"/>
      <c r="AA220" s="42"/>
      <c r="AB220" s="42"/>
    </row>
    <row r="221" spans="1:140" collapsed="1" x14ac:dyDescent="0.2">
      <c r="A221" s="13" t="s">
        <v>110</v>
      </c>
      <c r="B221" s="13" t="str">
        <f>VLOOKUP(A221,Notes!$A$12:$B$206,2,0)</f>
        <v>Households - Percentile 98-100</v>
      </c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>
        <f>'SAM and Preps'!GP194</f>
        <v>553080.66148038954</v>
      </c>
      <c r="O221" s="39"/>
      <c r="P221" s="40"/>
      <c r="Q221" s="40">
        <f ca="1"/>
        <v>-16472.01628980878</v>
      </c>
      <c r="R221" s="40">
        <v>0</v>
      </c>
      <c r="S221" s="40"/>
      <c r="T221" s="43"/>
      <c r="U221" s="41">
        <f t="shared" ca="1" si="46"/>
        <v>-2.9782303806680512</v>
      </c>
      <c r="V221" s="44"/>
      <c r="W221" s="45"/>
      <c r="X221" s="45"/>
      <c r="Y221" s="40"/>
      <c r="Z221" s="42"/>
      <c r="AA221" s="42"/>
      <c r="AB221" s="42"/>
    </row>
    <row r="222" spans="1:140" x14ac:dyDescent="0.2">
      <c r="A222" s="13"/>
      <c r="B222" s="13" t="s">
        <v>295</v>
      </c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>
        <f>SUM(N208:N214)</f>
        <v>932304.02491653047</v>
      </c>
      <c r="O222" s="6"/>
      <c r="P222" s="6"/>
      <c r="Q222" s="40">
        <f ca="1">SUM(Q208:Q214)</f>
        <v>-21618.998483487278</v>
      </c>
      <c r="R222" s="6"/>
      <c r="S222" s="6"/>
      <c r="T222" s="6"/>
      <c r="U222" s="41">
        <f t="shared" ca="1" si="46"/>
        <v>-2.3188785960055074</v>
      </c>
      <c r="V222" s="6"/>
      <c r="W222" s="6"/>
      <c r="X222" s="6"/>
      <c r="Y222" s="6"/>
      <c r="Z222" s="42"/>
      <c r="AA222" s="42"/>
      <c r="AB222" s="42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P222" s="6"/>
      <c r="AQ222" s="6"/>
      <c r="AR222" s="6"/>
      <c r="AS222" s="6"/>
      <c r="AT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</row>
    <row r="223" spans="1:140" x14ac:dyDescent="0.2">
      <c r="A223" s="13"/>
      <c r="B223" s="13" t="s">
        <v>296</v>
      </c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40">
        <f>SUM(N215:N221)</f>
        <v>2502588.9750834703</v>
      </c>
      <c r="Q223" s="40">
        <f ca="1">SUM(Q215:Q221)</f>
        <v>-76657.274367268576</v>
      </c>
      <c r="U223" s="41">
        <f t="shared" ca="1" si="46"/>
        <v>-3.0631188393496291</v>
      </c>
      <c r="Z223" s="42"/>
      <c r="AA223" s="42"/>
      <c r="AB223" s="42"/>
    </row>
    <row r="224" spans="1:140" x14ac:dyDescent="0.2">
      <c r="A224" s="13"/>
      <c r="B224" s="13" t="s">
        <v>551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40">
        <f>SUM(N222:N223)</f>
        <v>3434893.0000000009</v>
      </c>
      <c r="Q224" s="40">
        <f ca="1">SUM(Q222:Q223)</f>
        <v>-98276.27285075585</v>
      </c>
      <c r="U224" s="41">
        <f t="shared" ca="1" si="46"/>
        <v>-2.8611159896612737</v>
      </c>
      <c r="Z224" s="42"/>
      <c r="AA224" s="42"/>
      <c r="AB224" s="42"/>
    </row>
    <row r="225" spans="1:28" x14ac:dyDescent="0.2">
      <c r="A225" s="11" t="s">
        <v>261</v>
      </c>
      <c r="B225" s="11" t="s">
        <v>91</v>
      </c>
      <c r="C225" s="39"/>
      <c r="D225" s="39"/>
      <c r="E225" s="39"/>
      <c r="F225" s="39"/>
      <c r="G225" s="39"/>
      <c r="H225" s="39"/>
      <c r="I225" s="40"/>
      <c r="J225" s="40"/>
      <c r="K225" s="40"/>
      <c r="L225" s="40"/>
      <c r="M225" s="39"/>
      <c r="N225" s="40">
        <f>SUM(I$8:I$69)</f>
        <v>2179.216118601737</v>
      </c>
      <c r="Q225" s="40">
        <f t="array" aca="1" ref="Q225:Q228" ca="1">MMULT(TRANSPOSE(EMP_all*EMP_ELAS_all/x_act),dm_endo_act)</f>
        <v>-51.832688758827324</v>
      </c>
      <c r="U225" s="41">
        <f t="shared" ca="1" si="46"/>
        <v>-2.37850153164639</v>
      </c>
      <c r="Z225" s="42"/>
      <c r="AA225" s="42"/>
      <c r="AB225" s="42"/>
    </row>
    <row r="226" spans="1:28" hidden="1" outlineLevel="1" x14ac:dyDescent="0.2">
      <c r="A226" s="11" t="s">
        <v>261</v>
      </c>
      <c r="B226" s="11" t="s">
        <v>92</v>
      </c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40">
        <f>SUM(J$8:J$69)</f>
        <v>2816.6439376564531</v>
      </c>
      <c r="Q226" s="40">
        <f ca="1"/>
        <v>-70.801061230693051</v>
      </c>
      <c r="U226" s="41">
        <f t="shared" ca="1" si="46"/>
        <v>-2.5136674282515816</v>
      </c>
      <c r="Z226" s="42"/>
      <c r="AA226" s="42"/>
      <c r="AB226" s="42"/>
    </row>
    <row r="227" spans="1:28" hidden="1" outlineLevel="1" x14ac:dyDescent="0.2">
      <c r="A227" s="11" t="s">
        <v>261</v>
      </c>
      <c r="B227" s="11" t="s">
        <v>93</v>
      </c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40">
        <f>SUM(K$8:K$69)</f>
        <v>4553.0454768995132</v>
      </c>
      <c r="Q227" s="40">
        <f ca="1"/>
        <v>-148.37263674575377</v>
      </c>
      <c r="U227" s="41">
        <f t="shared" ca="1" si="46"/>
        <v>-3.2587558700773416</v>
      </c>
      <c r="Z227" s="42"/>
      <c r="AA227" s="42"/>
      <c r="AB227" s="42"/>
    </row>
    <row r="228" spans="1:28" hidden="1" outlineLevel="1" x14ac:dyDescent="0.2">
      <c r="A228" s="11" t="s">
        <v>261</v>
      </c>
      <c r="B228" s="11" t="s">
        <v>94</v>
      </c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40">
        <f>SUM(L$8:L$69)</f>
        <v>5598.0944668422981</v>
      </c>
      <c r="Q228" s="40">
        <f ca="1"/>
        <v>-156.30298320331366</v>
      </c>
      <c r="U228" s="41">
        <f t="shared" ca="1" si="46"/>
        <v>-2.7920747698900312</v>
      </c>
      <c r="Z228" s="42"/>
      <c r="AA228" s="42"/>
      <c r="AB228" s="42"/>
    </row>
    <row r="229" spans="1:28" collapsed="1" x14ac:dyDescent="0.2">
      <c r="A229" s="11" t="s">
        <v>261</v>
      </c>
      <c r="B229" s="11" t="s">
        <v>301</v>
      </c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40">
        <f>SUM(N225:N228)</f>
        <v>15147.000000000002</v>
      </c>
      <c r="Q229" s="40">
        <f ca="1">SUM(Q225:Q228)</f>
        <v>-427.30936993858779</v>
      </c>
      <c r="U229" s="41">
        <f t="shared" ca="1" si="46"/>
        <v>-2.8210825241868864</v>
      </c>
      <c r="Z229" s="42"/>
      <c r="AA229" s="42"/>
      <c r="AB229" s="42"/>
    </row>
    <row r="230" spans="1:28" x14ac:dyDescent="0.2">
      <c r="A230" s="13" t="s">
        <v>620</v>
      </c>
      <c r="B230" s="13" t="s">
        <v>597</v>
      </c>
      <c r="N230" s="6">
        <f>SUMIF(Notes!$C$12:$C$73,$A230,N$8:N$69)</f>
        <v>218790.30262229464</v>
      </c>
      <c r="Q230" s="6">
        <f ca="1">SUMIF(Notes!$C$12:$C$73,$A230,Q$8:Q$69)</f>
        <v>-6650.9727808045973</v>
      </c>
      <c r="U230" s="41">
        <f t="shared" ca="1" si="46"/>
        <v>-3.03988462975272</v>
      </c>
      <c r="X230" s="6"/>
      <c r="Y230" s="6"/>
      <c r="Z230" s="42"/>
    </row>
    <row r="231" spans="1:28" x14ac:dyDescent="0.2">
      <c r="A231" s="13" t="s">
        <v>611</v>
      </c>
      <c r="B231" s="13" t="s">
        <v>598</v>
      </c>
      <c r="N231" s="6">
        <f>SUMIF(Notes!$C$12:$C$73,$A231,N$8:N$69)</f>
        <v>533556.96420921688</v>
      </c>
      <c r="Q231" s="6">
        <f ca="1">SUMIF(Notes!$C$12:$C$73,$A231,Q$8:Q$69)</f>
        <v>-22876.400304968654</v>
      </c>
      <c r="U231" s="41">
        <f t="shared" ca="1" si="46"/>
        <v>-4.287527263161806</v>
      </c>
      <c r="X231" s="6"/>
      <c r="Y231" s="6"/>
      <c r="Z231" s="42"/>
    </row>
    <row r="232" spans="1:28" x14ac:dyDescent="0.2">
      <c r="A232" s="13" t="s">
        <v>612</v>
      </c>
      <c r="B232" s="13" t="s">
        <v>599</v>
      </c>
      <c r="N232" s="6">
        <f>SUMIF(Notes!$C$12:$C$73,$A232,N$8:N$69)</f>
        <v>1925579.6472207431</v>
      </c>
      <c r="Q232" s="6">
        <f ca="1">SUMIF(Notes!$C$12:$C$73,$A232,Q$8:Q$69)</f>
        <v>-104232.95375453397</v>
      </c>
      <c r="U232" s="41">
        <f t="shared" ca="1" si="46"/>
        <v>-5.413068937708033</v>
      </c>
      <c r="X232" s="6"/>
      <c r="Y232" s="6"/>
      <c r="Z232" s="42"/>
    </row>
    <row r="233" spans="1:28" x14ac:dyDescent="0.2">
      <c r="A233" s="13" t="s">
        <v>613</v>
      </c>
      <c r="B233" s="13" t="s">
        <v>600</v>
      </c>
      <c r="N233" s="6">
        <f>SUMIF(Notes!$C$12:$C$73,$A233,N$8:N$69)</f>
        <v>240822.91066950708</v>
      </c>
      <c r="Q233" s="6">
        <f ca="1">SUMIF(Notes!$C$12:$C$73,$A233,Q$8:Q$69)</f>
        <v>-6052.7208496891863</v>
      </c>
      <c r="U233" s="41">
        <f t="shared" ca="1" si="46"/>
        <v>-2.5133492626852383</v>
      </c>
      <c r="X233" s="6"/>
      <c r="Y233" s="6"/>
      <c r="Z233" s="42"/>
    </row>
    <row r="234" spans="1:28" x14ac:dyDescent="0.2">
      <c r="A234" s="13" t="s">
        <v>606</v>
      </c>
      <c r="B234" s="13" t="s">
        <v>177</v>
      </c>
      <c r="N234" s="6">
        <f>SUMIF(Notes!$C$12:$C$73,$A234,N$8:N$69)</f>
        <v>409535.17147224495</v>
      </c>
      <c r="Q234" s="6">
        <f ca="1">SUMIF(Notes!$C$12:$C$73,$A234,Q$8:Q$69)</f>
        <v>-29163.097203795791</v>
      </c>
      <c r="U234" s="41">
        <f t="shared" ca="1" si="46"/>
        <v>-7.1210238424594579</v>
      </c>
      <c r="X234" s="6"/>
      <c r="Y234" s="6"/>
      <c r="Z234" s="42"/>
    </row>
    <row r="235" spans="1:28" x14ac:dyDescent="0.2">
      <c r="A235" s="13" t="s">
        <v>618</v>
      </c>
      <c r="B235" s="13" t="s">
        <v>601</v>
      </c>
      <c r="N235" s="6">
        <f>SUMIF(Notes!$C$12:$C$73,$A235,N$8:N$69)</f>
        <v>828937.9627193074</v>
      </c>
      <c r="Q235" s="6">
        <f ca="1">SUMIF(Notes!$C$12:$C$73,$A235,Q$8:Q$69)</f>
        <v>-45809.702017551754</v>
      </c>
      <c r="U235" s="41">
        <f t="shared" ca="1" si="46"/>
        <v>-5.5263124718373771</v>
      </c>
      <c r="X235" s="6"/>
      <c r="Y235" s="6"/>
      <c r="Z235" s="42"/>
    </row>
    <row r="236" spans="1:28" x14ac:dyDescent="0.2">
      <c r="A236" s="13" t="s">
        <v>617</v>
      </c>
      <c r="B236" s="13" t="s">
        <v>602</v>
      </c>
      <c r="N236" s="6">
        <f>SUMIF(Notes!$C$12:$C$73,$A236,N$8:N$69)</f>
        <v>701205.92899021134</v>
      </c>
      <c r="Q236" s="6">
        <f ca="1">SUMIF(Notes!$C$12:$C$73,$A236,Q$8:Q$69)</f>
        <v>-38532.096101398653</v>
      </c>
      <c r="U236" s="41">
        <f t="shared" ca="1" si="46"/>
        <v>-5.4951184107766657</v>
      </c>
      <c r="X236" s="6"/>
      <c r="Y236" s="6"/>
      <c r="Z236" s="42"/>
    </row>
    <row r="237" spans="1:28" x14ac:dyDescent="0.2">
      <c r="A237" s="13" t="s">
        <v>614</v>
      </c>
      <c r="B237" s="13" t="s">
        <v>603</v>
      </c>
      <c r="N237" s="6">
        <f>SUMIF(Notes!$C$12:$C$73,$A237,N$8:N$69)</f>
        <v>1373419.4434809454</v>
      </c>
      <c r="Q237" s="6">
        <f ca="1">SUMIF(Notes!$C$12:$C$73,$A237,Q$8:Q$69)</f>
        <v>-45459.210210053214</v>
      </c>
      <c r="U237" s="41">
        <f t="shared" ca="1" si="46"/>
        <v>-3.3099291280481937</v>
      </c>
      <c r="X237" s="6"/>
      <c r="Y237" s="6"/>
      <c r="Z237" s="42"/>
    </row>
    <row r="238" spans="1:28" x14ac:dyDescent="0.2">
      <c r="A238" s="13" t="s">
        <v>615</v>
      </c>
      <c r="B238" s="13" t="s">
        <v>604</v>
      </c>
      <c r="N238" s="6">
        <f>SUMIF(Notes!$C$12:$C$73,$A238,N$8:N$69)</f>
        <v>1180394.1528175939</v>
      </c>
      <c r="Q238" s="6">
        <f ca="1">SUMIF(Notes!$C$12:$C$73,$A238,Q$8:Q$69)</f>
        <v>-4997.3255935844736</v>
      </c>
      <c r="U238" s="41">
        <f t="shared" ca="1" si="46"/>
        <v>-0.42336075468146694</v>
      </c>
      <c r="X238" s="6"/>
      <c r="Y238" s="6"/>
      <c r="Z238" s="42"/>
    </row>
    <row r="239" spans="1:28" x14ac:dyDescent="0.2">
      <c r="A239" s="13" t="s">
        <v>616</v>
      </c>
      <c r="B239" s="13" t="s">
        <v>605</v>
      </c>
      <c r="N239" s="6">
        <f>SUMIF(Notes!$C$12:$C$73,$A239,N$8:N$69)</f>
        <v>511760.51579793496</v>
      </c>
      <c r="Q239" s="6">
        <f ca="1">SUMIF(Notes!$C$12:$C$73,$A239,Q$8:Q$69)</f>
        <v>-29627.683878774555</v>
      </c>
      <c r="U239" s="41">
        <f t="shared" ca="1" si="46"/>
        <v>-5.7893649400792846</v>
      </c>
      <c r="X239" s="6"/>
      <c r="Y239" s="6"/>
      <c r="Z239" s="42"/>
    </row>
    <row r="240" spans="1:28" x14ac:dyDescent="0.2">
      <c r="A240" s="13"/>
      <c r="B240" s="16" t="s">
        <v>252</v>
      </c>
      <c r="N240" s="6">
        <f>SUM(N230:N239)</f>
        <v>7924002.9999999981</v>
      </c>
      <c r="Q240" s="6">
        <f ca="1">SUM(Q230:Q239)</f>
        <v>-333402.16269515484</v>
      </c>
      <c r="U240" s="41">
        <f t="shared" ca="1" si="46"/>
        <v>-4.2074966742838802</v>
      </c>
      <c r="X240" s="6"/>
      <c r="Y240" s="6"/>
      <c r="Z240" s="42"/>
    </row>
  </sheetData>
  <conditionalFormatting sqref="R8:R181 W174:X181 P205:P224 R205:R224 W205:X224 W185:X203 P185:P191 R185:R191 R193:R203 P193:P203">
    <cfRule type="cellIs" dxfId="7" priority="6" operator="notEqual">
      <formula>0</formula>
    </cfRule>
  </conditionalFormatting>
  <conditionalFormatting sqref="O8:O181 O205:O224 O185:O191 O193:O203">
    <cfRule type="cellIs" dxfId="6" priority="5" operator="equal">
      <formula>1</formula>
    </cfRule>
  </conditionalFormatting>
  <conditionalFormatting sqref="P8:P180">
    <cfRule type="cellIs" dxfId="5" priority="4" operator="notEqual">
      <formula>0</formula>
    </cfRule>
  </conditionalFormatting>
  <conditionalFormatting sqref="Y181">
    <cfRule type="cellIs" dxfId="4" priority="3" operator="notEqual">
      <formula>0</formula>
    </cfRule>
  </conditionalFormatting>
  <conditionalFormatting sqref="P192 R192">
    <cfRule type="cellIs" dxfId="3" priority="2" operator="notEqual">
      <formula>0</formula>
    </cfRule>
  </conditionalFormatting>
  <conditionalFormatting sqref="O192">
    <cfRule type="cellIs" dxfId="2" priority="1" operator="equal">
      <formula>1</formula>
    </cfRule>
  </conditionalFormatting>
  <pageMargins left="0.7" right="0.7" top="0.75" bottom="0.75" header="0.3" footer="0.3"/>
  <pageSetup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E996D-B9E2-4BE7-97B2-DDE397809DAD}">
  <sheetPr>
    <tabColor theme="7" tint="0.39997558519241921"/>
  </sheetPr>
  <dimension ref="A1:R67"/>
  <sheetViews>
    <sheetView workbookViewId="0">
      <pane ySplit="5" topLeftCell="A36" activePane="bottomLeft" state="frozen"/>
      <selection activeCell="AW60" sqref="AW60"/>
      <selection pane="bottomLeft" activeCell="AW60" sqref="AW60"/>
    </sheetView>
  </sheetViews>
  <sheetFormatPr defaultRowHeight="12.75" x14ac:dyDescent="0.2"/>
  <cols>
    <col min="1" max="1" width="12" style="2" customWidth="1"/>
    <col min="2" max="2" width="29.42578125" style="2" customWidth="1"/>
    <col min="3" max="7" width="9.28515625" style="2" bestFit="1" customWidth="1"/>
    <col min="8" max="16384" width="9.140625" style="2"/>
  </cols>
  <sheetData>
    <row r="1" spans="1:18" x14ac:dyDescent="0.2">
      <c r="A1" s="80" t="s">
        <v>290</v>
      </c>
      <c r="B1" s="81"/>
      <c r="C1" s="80"/>
      <c r="D1" s="80"/>
      <c r="E1" s="80"/>
      <c r="F1" s="82"/>
      <c r="G1" s="82"/>
    </row>
    <row r="2" spans="1:18" x14ac:dyDescent="0.2">
      <c r="A2" s="82"/>
      <c r="C2" s="336" t="s">
        <v>262</v>
      </c>
      <c r="D2" s="336"/>
      <c r="E2" s="336"/>
      <c r="F2" s="336"/>
      <c r="G2" s="336"/>
      <c r="L2" s="2" t="s">
        <v>294</v>
      </c>
    </row>
    <row r="3" spans="1:18" x14ac:dyDescent="0.2">
      <c r="C3" s="82"/>
      <c r="D3" s="82"/>
      <c r="E3" s="82"/>
      <c r="F3" s="82"/>
      <c r="G3" s="82"/>
      <c r="I3" s="11" t="s">
        <v>292</v>
      </c>
      <c r="J3" s="11" t="s">
        <v>291</v>
      </c>
      <c r="L3" s="2" t="s">
        <v>291</v>
      </c>
    </row>
    <row r="4" spans="1:18" x14ac:dyDescent="0.2">
      <c r="A4" s="83" t="s">
        <v>263</v>
      </c>
      <c r="B4" s="83"/>
      <c r="C4" s="84" t="s">
        <v>91</v>
      </c>
      <c r="D4" s="84" t="s">
        <v>92</v>
      </c>
      <c r="E4" s="84" t="s">
        <v>93</v>
      </c>
      <c r="F4" s="84" t="s">
        <v>94</v>
      </c>
      <c r="G4" s="84" t="s">
        <v>119</v>
      </c>
      <c r="I4" s="81" t="s">
        <v>293</v>
      </c>
      <c r="J4" s="85" t="s">
        <v>293</v>
      </c>
      <c r="L4" s="86" t="s">
        <v>293</v>
      </c>
      <c r="M4" s="84" t="s">
        <v>91</v>
      </c>
      <c r="N4" s="84" t="s">
        <v>92</v>
      </c>
      <c r="O4" s="84" t="s">
        <v>93</v>
      </c>
      <c r="P4" s="84" t="s">
        <v>94</v>
      </c>
      <c r="Q4" s="84" t="s">
        <v>119</v>
      </c>
    </row>
    <row r="5" spans="1:18" x14ac:dyDescent="0.2">
      <c r="A5" s="87" t="s">
        <v>3</v>
      </c>
      <c r="B5" s="87" t="s">
        <v>142</v>
      </c>
      <c r="C5" s="88">
        <v>278.70519949748518</v>
      </c>
      <c r="D5" s="88">
        <v>182.56243160016422</v>
      </c>
      <c r="E5" s="88">
        <v>118.65125562135289</v>
      </c>
      <c r="F5" s="88">
        <v>71.019604810004509</v>
      </c>
      <c r="G5" s="89">
        <v>650.9384915290068</v>
      </c>
      <c r="H5" s="82"/>
      <c r="I5" s="81" t="s">
        <v>3</v>
      </c>
      <c r="J5" s="85" t="s">
        <v>3</v>
      </c>
      <c r="L5" s="90" t="s">
        <v>3</v>
      </c>
      <c r="M5" s="6">
        <f t="shared" ref="M5:M55" si="0">SUMIF($J$5:$J$66,$L5,C$5:C$66)</f>
        <v>278.70519949748518</v>
      </c>
      <c r="N5" s="6">
        <f t="shared" ref="N5:N56" si="1">SUMIF($J$5:$J$66,$L5,D$5:D$66)</f>
        <v>182.56243160016422</v>
      </c>
      <c r="O5" s="6">
        <f t="shared" ref="O5:O56" si="2">SUMIF($J$5:$J$66,$L5,E$5:E$66)</f>
        <v>118.65125562135289</v>
      </c>
      <c r="P5" s="6">
        <f t="shared" ref="P5:P56" si="3">SUMIF($J$5:$J$66,$L5,F$5:F$66)</f>
        <v>71.019604810004509</v>
      </c>
      <c r="Q5" s="91">
        <f>SUM(M5:P5)</f>
        <v>650.9384915290068</v>
      </c>
      <c r="R5" s="6" t="b">
        <f>L5=Q1Impacts!A8</f>
        <v>1</v>
      </c>
    </row>
    <row r="6" spans="1:18" x14ac:dyDescent="0.2">
      <c r="A6" s="87" t="s">
        <v>4</v>
      </c>
      <c r="B6" s="87" t="s">
        <v>143</v>
      </c>
      <c r="C6" s="88">
        <v>19.712242594384286</v>
      </c>
      <c r="D6" s="88">
        <v>9.4435741429655629</v>
      </c>
      <c r="E6" s="88">
        <v>7.977709051102396</v>
      </c>
      <c r="F6" s="88">
        <v>2.5470078690151801</v>
      </c>
      <c r="G6" s="89">
        <v>39.680533657467429</v>
      </c>
      <c r="H6" s="82"/>
      <c r="I6" s="81" t="s">
        <v>4</v>
      </c>
      <c r="J6" s="85" t="s">
        <v>4</v>
      </c>
      <c r="L6" s="90" t="s">
        <v>4</v>
      </c>
      <c r="M6" s="6">
        <f t="shared" si="0"/>
        <v>19.712242594384286</v>
      </c>
      <c r="N6" s="6">
        <f t="shared" si="1"/>
        <v>9.4435741429655629</v>
      </c>
      <c r="O6" s="6">
        <f t="shared" si="2"/>
        <v>7.977709051102396</v>
      </c>
      <c r="P6" s="6">
        <f t="shared" si="3"/>
        <v>2.5470078690151801</v>
      </c>
      <c r="Q6" s="91">
        <f t="shared" ref="Q6:Q57" si="4">SUM(M6:P6)</f>
        <v>39.680533657467429</v>
      </c>
      <c r="R6" s="6" t="b">
        <f>L6=Q1Impacts!A9</f>
        <v>1</v>
      </c>
    </row>
    <row r="7" spans="1:18" x14ac:dyDescent="0.2">
      <c r="A7" s="87" t="s">
        <v>5</v>
      </c>
      <c r="B7" s="87" t="s">
        <v>144</v>
      </c>
      <c r="C7" s="88">
        <v>3.1047124062117533</v>
      </c>
      <c r="D7" s="88">
        <v>2.4683774475389817</v>
      </c>
      <c r="E7" s="88">
        <v>4.0293647287822614</v>
      </c>
      <c r="F7" s="88">
        <v>1.7785202309927479</v>
      </c>
      <c r="G7" s="89">
        <v>11.380974813525743</v>
      </c>
      <c r="H7" s="82"/>
      <c r="I7" s="81" t="s">
        <v>5</v>
      </c>
      <c r="J7" s="85" t="s">
        <v>5</v>
      </c>
      <c r="L7" s="90" t="s">
        <v>5</v>
      </c>
      <c r="M7" s="6">
        <f t="shared" si="0"/>
        <v>3.1047124062117533</v>
      </c>
      <c r="N7" s="6">
        <f t="shared" si="1"/>
        <v>2.4683774475389817</v>
      </c>
      <c r="O7" s="6">
        <f t="shared" si="2"/>
        <v>4.0293647287822614</v>
      </c>
      <c r="P7" s="6">
        <f t="shared" si="3"/>
        <v>1.7785202309927479</v>
      </c>
      <c r="Q7" s="91">
        <f t="shared" si="4"/>
        <v>11.380974813525743</v>
      </c>
      <c r="R7" s="6" t="b">
        <f>L7=Q1Impacts!A10</f>
        <v>1</v>
      </c>
    </row>
    <row r="8" spans="1:18" x14ac:dyDescent="0.2">
      <c r="A8" s="87" t="s">
        <v>6</v>
      </c>
      <c r="B8" s="87" t="s">
        <v>145</v>
      </c>
      <c r="C8" s="88">
        <v>10.787748902943095</v>
      </c>
      <c r="D8" s="88">
        <v>14.660034582108979</v>
      </c>
      <c r="E8" s="88">
        <v>24.413334756346522</v>
      </c>
      <c r="F8" s="88">
        <v>32.174733547481992</v>
      </c>
      <c r="G8" s="89">
        <v>82.035851788880592</v>
      </c>
      <c r="H8" s="82"/>
      <c r="I8" s="81" t="s">
        <v>6</v>
      </c>
      <c r="J8" s="85" t="s">
        <v>6</v>
      </c>
      <c r="L8" s="90" t="s">
        <v>6</v>
      </c>
      <c r="M8" s="6">
        <f t="shared" si="0"/>
        <v>10.787748902943095</v>
      </c>
      <c r="N8" s="6">
        <f t="shared" si="1"/>
        <v>14.660034582108979</v>
      </c>
      <c r="O8" s="6">
        <f t="shared" si="2"/>
        <v>24.413334756346522</v>
      </c>
      <c r="P8" s="6">
        <f t="shared" si="3"/>
        <v>32.174733547481992</v>
      </c>
      <c r="Q8" s="91">
        <f t="shared" si="4"/>
        <v>82.035851788880592</v>
      </c>
      <c r="R8" s="6" t="b">
        <f>L8=Q1Impacts!A11</f>
        <v>1</v>
      </c>
    </row>
    <row r="9" spans="1:18" x14ac:dyDescent="0.2">
      <c r="A9" s="87" t="s">
        <v>264</v>
      </c>
      <c r="B9" s="87" t="s">
        <v>277</v>
      </c>
      <c r="C9" s="88">
        <v>12.280993347091618</v>
      </c>
      <c r="D9" s="88">
        <v>20.416574772539583</v>
      </c>
      <c r="E9" s="88">
        <v>42.085950975205527</v>
      </c>
      <c r="F9" s="88">
        <v>33.619297809937294</v>
      </c>
      <c r="G9" s="89">
        <v>108.40281690477401</v>
      </c>
      <c r="H9" s="82"/>
      <c r="I9" s="81" t="s">
        <v>264</v>
      </c>
      <c r="J9" s="85" t="s">
        <v>7</v>
      </c>
      <c r="L9" s="90" t="s">
        <v>7</v>
      </c>
      <c r="M9" s="6">
        <f t="shared" si="0"/>
        <v>38.771549763521008</v>
      </c>
      <c r="N9" s="6">
        <f t="shared" si="1"/>
        <v>53.187614539607324</v>
      </c>
      <c r="O9" s="6">
        <f t="shared" si="2"/>
        <v>97.643331259456161</v>
      </c>
      <c r="P9" s="6">
        <f t="shared" si="3"/>
        <v>95.8420365870316</v>
      </c>
      <c r="Q9" s="91">
        <f t="shared" si="4"/>
        <v>285.44453214961607</v>
      </c>
      <c r="R9" s="6" t="b">
        <f>L9=Q1Impacts!A12</f>
        <v>0</v>
      </c>
    </row>
    <row r="10" spans="1:18" x14ac:dyDescent="0.2">
      <c r="A10" s="87" t="s">
        <v>7</v>
      </c>
      <c r="B10" s="87" t="s">
        <v>146</v>
      </c>
      <c r="C10" s="88">
        <v>26.490556416429392</v>
      </c>
      <c r="D10" s="88">
        <v>32.771039767067741</v>
      </c>
      <c r="E10" s="88">
        <v>55.557380284250634</v>
      </c>
      <c r="F10" s="88">
        <v>62.2227387770943</v>
      </c>
      <c r="G10" s="89">
        <v>177.04171524484207</v>
      </c>
      <c r="H10" s="82"/>
      <c r="I10" s="81" t="s">
        <v>7</v>
      </c>
      <c r="J10" s="85" t="s">
        <v>7</v>
      </c>
      <c r="L10" s="90" t="s">
        <v>8</v>
      </c>
      <c r="M10" s="6">
        <f t="shared" si="0"/>
        <v>4.8793422225313616</v>
      </c>
      <c r="N10" s="6">
        <f t="shared" si="1"/>
        <v>9.573705699680831</v>
      </c>
      <c r="O10" s="6">
        <f t="shared" si="2"/>
        <v>15.325551016446928</v>
      </c>
      <c r="P10" s="6">
        <f t="shared" si="3"/>
        <v>30.741017122844251</v>
      </c>
      <c r="Q10" s="91">
        <f t="shared" si="4"/>
        <v>60.51961606150337</v>
      </c>
      <c r="R10" s="6" t="b">
        <f>L10=Q1Impacts!A13</f>
        <v>0</v>
      </c>
    </row>
    <row r="11" spans="1:18" x14ac:dyDescent="0.2">
      <c r="A11" s="87" t="s">
        <v>8</v>
      </c>
      <c r="B11" s="87" t="s">
        <v>147</v>
      </c>
      <c r="C11" s="88">
        <v>4.8793422225313616</v>
      </c>
      <c r="D11" s="88">
        <v>9.573705699680831</v>
      </c>
      <c r="E11" s="88">
        <v>15.325551016446928</v>
      </c>
      <c r="F11" s="88">
        <v>30.741017122844251</v>
      </c>
      <c r="G11" s="89">
        <v>60.519616061503378</v>
      </c>
      <c r="H11" s="82"/>
      <c r="I11" s="81" t="s">
        <v>8</v>
      </c>
      <c r="J11" s="85" t="s">
        <v>8</v>
      </c>
      <c r="L11" s="90" t="s">
        <v>9</v>
      </c>
      <c r="M11" s="6">
        <f t="shared" si="0"/>
        <v>26.478153343014398</v>
      </c>
      <c r="N11" s="6">
        <f t="shared" si="1"/>
        <v>61.81428202420053</v>
      </c>
      <c r="O11" s="6">
        <f t="shared" si="2"/>
        <v>105.37942772089707</v>
      </c>
      <c r="P11" s="6">
        <f t="shared" si="3"/>
        <v>76.610601696247073</v>
      </c>
      <c r="Q11" s="91">
        <f t="shared" si="4"/>
        <v>270.28246478435904</v>
      </c>
      <c r="R11" s="6" t="b">
        <f>L11=Q1Impacts!A14</f>
        <v>0</v>
      </c>
    </row>
    <row r="12" spans="1:18" x14ac:dyDescent="0.2">
      <c r="A12" s="87" t="s">
        <v>9</v>
      </c>
      <c r="B12" s="87" t="s">
        <v>148</v>
      </c>
      <c r="C12" s="88">
        <v>26.478153343014398</v>
      </c>
      <c r="D12" s="88">
        <v>61.81428202420053</v>
      </c>
      <c r="E12" s="88">
        <v>105.37942772089707</v>
      </c>
      <c r="F12" s="88">
        <v>76.610601696247073</v>
      </c>
      <c r="G12" s="89">
        <v>270.28246478435909</v>
      </c>
      <c r="H12" s="82"/>
      <c r="I12" s="81" t="s">
        <v>9</v>
      </c>
      <c r="J12" s="85" t="s">
        <v>9</v>
      </c>
      <c r="L12" s="90" t="s">
        <v>10</v>
      </c>
      <c r="M12" s="6">
        <f t="shared" si="0"/>
        <v>14.834886542156251</v>
      </c>
      <c r="N12" s="6">
        <f t="shared" si="1"/>
        <v>13.082711802806671</v>
      </c>
      <c r="O12" s="6">
        <f t="shared" si="2"/>
        <v>20.806687471956689</v>
      </c>
      <c r="P12" s="6">
        <f t="shared" si="3"/>
        <v>23.608281138830531</v>
      </c>
      <c r="Q12" s="91">
        <f t="shared" si="4"/>
        <v>72.332566955750139</v>
      </c>
      <c r="R12" s="6" t="b">
        <f>L12=Q1Impacts!A15</f>
        <v>0</v>
      </c>
    </row>
    <row r="13" spans="1:18" x14ac:dyDescent="0.2">
      <c r="A13" s="87" t="s">
        <v>10</v>
      </c>
      <c r="B13" s="87" t="s">
        <v>149</v>
      </c>
      <c r="C13" s="88">
        <v>14.834886542156251</v>
      </c>
      <c r="D13" s="88">
        <v>13.082711802806671</v>
      </c>
      <c r="E13" s="88">
        <v>20.806687471956689</v>
      </c>
      <c r="F13" s="88">
        <v>23.608281138830531</v>
      </c>
      <c r="G13" s="89">
        <v>72.332566955750139</v>
      </c>
      <c r="H13" s="82"/>
      <c r="I13" s="81" t="s">
        <v>10</v>
      </c>
      <c r="J13" s="85" t="s">
        <v>10</v>
      </c>
      <c r="L13" s="90" t="s">
        <v>11</v>
      </c>
      <c r="M13" s="6">
        <f t="shared" si="0"/>
        <v>9.420759031242854</v>
      </c>
      <c r="N13" s="6">
        <f t="shared" si="1"/>
        <v>12.153296477162533</v>
      </c>
      <c r="O13" s="6">
        <f t="shared" si="2"/>
        <v>23.845760869698438</v>
      </c>
      <c r="P13" s="6">
        <f t="shared" si="3"/>
        <v>21.13292263088298</v>
      </c>
      <c r="Q13" s="91">
        <f t="shared" si="4"/>
        <v>66.552739008986805</v>
      </c>
      <c r="R13" s="6" t="b">
        <f>L13=Q1Impacts!A16</f>
        <v>0</v>
      </c>
    </row>
    <row r="14" spans="1:18" x14ac:dyDescent="0.2">
      <c r="A14" s="87" t="s">
        <v>11</v>
      </c>
      <c r="B14" s="87" t="s">
        <v>150</v>
      </c>
      <c r="C14" s="88">
        <v>9.420759031242854</v>
      </c>
      <c r="D14" s="88">
        <v>12.153296477162533</v>
      </c>
      <c r="E14" s="88">
        <v>23.845760869698438</v>
      </c>
      <c r="F14" s="88">
        <v>21.13292263088298</v>
      </c>
      <c r="G14" s="89">
        <v>66.552739008986805</v>
      </c>
      <c r="H14" s="82"/>
      <c r="I14" s="81" t="s">
        <v>11</v>
      </c>
      <c r="J14" s="85" t="s">
        <v>11</v>
      </c>
      <c r="L14" s="90" t="s">
        <v>12</v>
      </c>
      <c r="M14" s="6">
        <f t="shared" si="0"/>
        <v>19.582761169118566</v>
      </c>
      <c r="N14" s="6">
        <f t="shared" si="1"/>
        <v>42.958770871913103</v>
      </c>
      <c r="O14" s="6">
        <f t="shared" si="2"/>
        <v>52.515797632423443</v>
      </c>
      <c r="P14" s="6">
        <f t="shared" si="3"/>
        <v>31.035265532415515</v>
      </c>
      <c r="Q14" s="91">
        <f t="shared" si="4"/>
        <v>146.09259520587062</v>
      </c>
      <c r="R14" s="6" t="b">
        <f>L14=Q1Impacts!A17</f>
        <v>0</v>
      </c>
    </row>
    <row r="15" spans="1:18" x14ac:dyDescent="0.2">
      <c r="A15" s="87" t="s">
        <v>12</v>
      </c>
      <c r="B15" s="87" t="s">
        <v>151</v>
      </c>
      <c r="C15" s="88">
        <v>19.582761169118566</v>
      </c>
      <c r="D15" s="88">
        <v>42.958770871913103</v>
      </c>
      <c r="E15" s="88">
        <v>52.515797632423443</v>
      </c>
      <c r="F15" s="88">
        <v>31.035265532415515</v>
      </c>
      <c r="G15" s="89">
        <v>146.09259520587062</v>
      </c>
      <c r="H15" s="82"/>
      <c r="I15" s="81" t="s">
        <v>12</v>
      </c>
      <c r="J15" s="85" t="s">
        <v>12</v>
      </c>
      <c r="L15" s="90" t="s">
        <v>13</v>
      </c>
      <c r="M15" s="6">
        <f t="shared" si="0"/>
        <v>8.6128762643538928E-2</v>
      </c>
      <c r="N15" s="6">
        <f t="shared" si="1"/>
        <v>2.6672225311843678</v>
      </c>
      <c r="O15" s="6">
        <f t="shared" si="2"/>
        <v>8.2652814229533256</v>
      </c>
      <c r="P15" s="6">
        <f t="shared" si="3"/>
        <v>3.018512211668503</v>
      </c>
      <c r="Q15" s="91">
        <f t="shared" si="4"/>
        <v>14.037144928449734</v>
      </c>
      <c r="R15" s="6" t="b">
        <f>L15=Q1Impacts!A18</f>
        <v>0</v>
      </c>
    </row>
    <row r="16" spans="1:18" x14ac:dyDescent="0.2">
      <c r="A16" s="87" t="s">
        <v>13</v>
      </c>
      <c r="B16" s="87" t="s">
        <v>152</v>
      </c>
      <c r="C16" s="88">
        <v>8.6128762643538928E-2</v>
      </c>
      <c r="D16" s="88">
        <v>2.6672225311843678</v>
      </c>
      <c r="E16" s="88">
        <v>8.2652814229533256</v>
      </c>
      <c r="F16" s="88">
        <v>3.018512211668503</v>
      </c>
      <c r="G16" s="89">
        <v>14.037144928449736</v>
      </c>
      <c r="H16" s="82"/>
      <c r="I16" s="81" t="s">
        <v>13</v>
      </c>
      <c r="J16" s="85" t="s">
        <v>13</v>
      </c>
      <c r="L16" s="90" t="s">
        <v>14</v>
      </c>
      <c r="M16" s="6">
        <f t="shared" si="0"/>
        <v>0.70874474415498123</v>
      </c>
      <c r="N16" s="6">
        <f t="shared" si="1"/>
        <v>3.743011657886401</v>
      </c>
      <c r="O16" s="6">
        <f t="shared" si="2"/>
        <v>4.1553155965717314</v>
      </c>
      <c r="P16" s="6">
        <f t="shared" si="3"/>
        <v>4.7570248244282105</v>
      </c>
      <c r="Q16" s="91">
        <f t="shared" si="4"/>
        <v>13.364096823041324</v>
      </c>
      <c r="R16" s="6" t="b">
        <f>L16=Q1Impacts!A19</f>
        <v>0</v>
      </c>
    </row>
    <row r="17" spans="1:18" x14ac:dyDescent="0.2">
      <c r="A17" s="87" t="s">
        <v>14</v>
      </c>
      <c r="B17" s="87" t="s">
        <v>153</v>
      </c>
      <c r="C17" s="88">
        <v>0.70874474415498123</v>
      </c>
      <c r="D17" s="88">
        <v>3.743011657886401</v>
      </c>
      <c r="E17" s="88">
        <v>4.1553155965717314</v>
      </c>
      <c r="F17" s="88">
        <v>4.7570248244282105</v>
      </c>
      <c r="G17" s="89">
        <v>13.364096823041324</v>
      </c>
      <c r="H17" s="82"/>
      <c r="I17" s="81" t="s">
        <v>14</v>
      </c>
      <c r="J17" s="85" t="s">
        <v>14</v>
      </c>
      <c r="L17" s="90" t="s">
        <v>15</v>
      </c>
      <c r="M17" s="6">
        <f t="shared" si="0"/>
        <v>9.7902584002515596</v>
      </c>
      <c r="N17" s="6">
        <f t="shared" si="1"/>
        <v>17.293773943574291</v>
      </c>
      <c r="O17" s="6">
        <f t="shared" si="2"/>
        <v>20.094117415657077</v>
      </c>
      <c r="P17" s="6">
        <f t="shared" si="3"/>
        <v>13.827101578722605</v>
      </c>
      <c r="Q17" s="91">
        <f t="shared" si="4"/>
        <v>61.005251338205532</v>
      </c>
      <c r="R17" s="6" t="b">
        <f>L17=Q1Impacts!A20</f>
        <v>0</v>
      </c>
    </row>
    <row r="18" spans="1:18" x14ac:dyDescent="0.2">
      <c r="A18" s="87" t="s">
        <v>15</v>
      </c>
      <c r="B18" s="87" t="s">
        <v>154</v>
      </c>
      <c r="C18" s="88">
        <v>9.7902584002515596</v>
      </c>
      <c r="D18" s="88">
        <v>17.293773943574291</v>
      </c>
      <c r="E18" s="88">
        <v>20.094117415657077</v>
      </c>
      <c r="F18" s="88">
        <v>13.827101578722605</v>
      </c>
      <c r="G18" s="89">
        <v>61.005251338205525</v>
      </c>
      <c r="H18" s="82"/>
      <c r="I18" s="81" t="s">
        <v>15</v>
      </c>
      <c r="J18" s="85" t="s">
        <v>15</v>
      </c>
      <c r="L18" s="90" t="s">
        <v>16</v>
      </c>
      <c r="M18" s="6">
        <f t="shared" si="0"/>
        <v>2.0690519977260866</v>
      </c>
      <c r="N18" s="6">
        <f t="shared" si="1"/>
        <v>9.218678731362445</v>
      </c>
      <c r="O18" s="6">
        <f t="shared" si="2"/>
        <v>18.841609500342599</v>
      </c>
      <c r="P18" s="6">
        <f t="shared" si="3"/>
        <v>19.330376180807058</v>
      </c>
      <c r="Q18" s="91">
        <f t="shared" si="4"/>
        <v>49.459716410238187</v>
      </c>
      <c r="R18" s="6" t="b">
        <f>L18=Q1Impacts!A21</f>
        <v>0</v>
      </c>
    </row>
    <row r="19" spans="1:18" x14ac:dyDescent="0.2">
      <c r="A19" s="87" t="s">
        <v>16</v>
      </c>
      <c r="B19" s="87" t="s">
        <v>155</v>
      </c>
      <c r="C19" s="88">
        <v>2.0690519977260866</v>
      </c>
      <c r="D19" s="88">
        <v>9.218678731362445</v>
      </c>
      <c r="E19" s="88">
        <v>18.841609500342599</v>
      </c>
      <c r="F19" s="88">
        <v>19.330376180807058</v>
      </c>
      <c r="G19" s="89">
        <v>49.459716410238187</v>
      </c>
      <c r="H19" s="82"/>
      <c r="I19" s="81" t="s">
        <v>16</v>
      </c>
      <c r="J19" s="85" t="s">
        <v>16</v>
      </c>
      <c r="L19" s="90" t="s">
        <v>17</v>
      </c>
      <c r="M19" s="6">
        <f t="shared" si="0"/>
        <v>4.6686681655439903</v>
      </c>
      <c r="N19" s="6">
        <f t="shared" si="1"/>
        <v>11.123116118436773</v>
      </c>
      <c r="O19" s="6">
        <f t="shared" si="2"/>
        <v>30.027256417060549</v>
      </c>
      <c r="P19" s="6">
        <f t="shared" si="3"/>
        <v>41.622051411650986</v>
      </c>
      <c r="Q19" s="91">
        <f t="shared" si="4"/>
        <v>87.441092112692303</v>
      </c>
      <c r="R19" s="6" t="b">
        <f>L19=Q1Impacts!A22</f>
        <v>0</v>
      </c>
    </row>
    <row r="20" spans="1:18" x14ac:dyDescent="0.2">
      <c r="A20" s="87" t="s">
        <v>17</v>
      </c>
      <c r="B20" s="87" t="s">
        <v>156</v>
      </c>
      <c r="C20" s="88">
        <v>4.6686681655439903</v>
      </c>
      <c r="D20" s="88">
        <v>11.123116118436773</v>
      </c>
      <c r="E20" s="88">
        <v>30.027256417060549</v>
      </c>
      <c r="F20" s="88">
        <v>41.622051411650986</v>
      </c>
      <c r="G20" s="89">
        <v>87.441092112692289</v>
      </c>
      <c r="H20" s="82"/>
      <c r="I20" s="81" t="s">
        <v>17</v>
      </c>
      <c r="J20" s="85" t="s">
        <v>17</v>
      </c>
      <c r="L20" s="90" t="s">
        <v>18</v>
      </c>
      <c r="M20" s="6">
        <f t="shared" si="0"/>
        <v>0.94859269916628308</v>
      </c>
      <c r="N20" s="6">
        <f t="shared" si="1"/>
        <v>3.9417954069642316</v>
      </c>
      <c r="O20" s="6">
        <f t="shared" si="2"/>
        <v>8.5085811763344594</v>
      </c>
      <c r="P20" s="6">
        <f t="shared" si="3"/>
        <v>27.175533454520441</v>
      </c>
      <c r="Q20" s="91">
        <f t="shared" si="4"/>
        <v>40.574502736985416</v>
      </c>
      <c r="R20" s="6" t="b">
        <f>L20=Q1Impacts!A23</f>
        <v>0</v>
      </c>
    </row>
    <row r="21" spans="1:18" x14ac:dyDescent="0.2">
      <c r="A21" s="87" t="s">
        <v>18</v>
      </c>
      <c r="B21" s="87" t="s">
        <v>157</v>
      </c>
      <c r="C21" s="88">
        <v>0.94859269916628308</v>
      </c>
      <c r="D21" s="88">
        <v>3.9417954069642316</v>
      </c>
      <c r="E21" s="88">
        <v>8.5085811763344594</v>
      </c>
      <c r="F21" s="88">
        <v>27.175533454520441</v>
      </c>
      <c r="G21" s="89">
        <v>40.574502736985416</v>
      </c>
      <c r="H21" s="82"/>
      <c r="I21" s="81" t="s">
        <v>18</v>
      </c>
      <c r="J21" s="85" t="s">
        <v>18</v>
      </c>
      <c r="L21" s="90" t="s">
        <v>19</v>
      </c>
      <c r="M21" s="6">
        <f t="shared" si="0"/>
        <v>0.4376100398597994</v>
      </c>
      <c r="N21" s="6">
        <f t="shared" si="1"/>
        <v>3.8190858813001562</v>
      </c>
      <c r="O21" s="6">
        <f t="shared" si="2"/>
        <v>7.6359362178289389</v>
      </c>
      <c r="P21" s="6">
        <f t="shared" si="3"/>
        <v>6.1670916451914435</v>
      </c>
      <c r="Q21" s="91">
        <f t="shared" si="4"/>
        <v>18.059723784180338</v>
      </c>
      <c r="R21" s="6" t="b">
        <f>L21=Q1Impacts!A24</f>
        <v>0</v>
      </c>
    </row>
    <row r="22" spans="1:18" x14ac:dyDescent="0.2">
      <c r="A22" s="87" t="s">
        <v>19</v>
      </c>
      <c r="B22" s="87" t="s">
        <v>158</v>
      </c>
      <c r="C22" s="88">
        <v>0.4376100398597994</v>
      </c>
      <c r="D22" s="88">
        <v>3.8190858813001562</v>
      </c>
      <c r="E22" s="88">
        <v>7.6359362178289389</v>
      </c>
      <c r="F22" s="88">
        <v>6.1670916451914435</v>
      </c>
      <c r="G22" s="89">
        <v>18.059723784180338</v>
      </c>
      <c r="H22" s="82"/>
      <c r="I22" s="81" t="s">
        <v>19</v>
      </c>
      <c r="J22" s="85" t="s">
        <v>19</v>
      </c>
      <c r="L22" s="90" t="s">
        <v>20</v>
      </c>
      <c r="M22" s="6">
        <f t="shared" si="0"/>
        <v>3.0847462732137227</v>
      </c>
      <c r="N22" s="6">
        <f t="shared" si="1"/>
        <v>12.83364131077928</v>
      </c>
      <c r="O22" s="6">
        <f t="shared" si="2"/>
        <v>30.248732792336355</v>
      </c>
      <c r="P22" s="6">
        <f t="shared" si="3"/>
        <v>40.740487890705445</v>
      </c>
      <c r="Q22" s="91">
        <f t="shared" si="4"/>
        <v>86.907608267034803</v>
      </c>
      <c r="R22" s="6" t="b">
        <f>L22=Q1Impacts!A25</f>
        <v>0</v>
      </c>
    </row>
    <row r="23" spans="1:18" x14ac:dyDescent="0.2">
      <c r="A23" s="87" t="s">
        <v>20</v>
      </c>
      <c r="B23" s="87" t="s">
        <v>159</v>
      </c>
      <c r="C23" s="88">
        <v>3.0847462732137227</v>
      </c>
      <c r="D23" s="88">
        <v>12.83364131077928</v>
      </c>
      <c r="E23" s="88">
        <v>30.248732792336355</v>
      </c>
      <c r="F23" s="88">
        <v>40.740487890705445</v>
      </c>
      <c r="G23" s="89">
        <v>86.907608267034803</v>
      </c>
      <c r="H23" s="82"/>
      <c r="I23" s="81" t="s">
        <v>20</v>
      </c>
      <c r="J23" s="85" t="s">
        <v>20</v>
      </c>
      <c r="L23" s="90" t="s">
        <v>21</v>
      </c>
      <c r="M23" s="6">
        <f t="shared" si="0"/>
        <v>1.1914175539906284</v>
      </c>
      <c r="N23" s="6">
        <f t="shared" si="1"/>
        <v>3.1944996199672935</v>
      </c>
      <c r="O23" s="6">
        <f t="shared" si="2"/>
        <v>8.1388143089070368</v>
      </c>
      <c r="P23" s="6">
        <f t="shared" si="3"/>
        <v>7.2627771343544874</v>
      </c>
      <c r="Q23" s="91">
        <f t="shared" si="4"/>
        <v>19.787508617219444</v>
      </c>
      <c r="R23" s="6" t="b">
        <f>L23=Q1Impacts!A26</f>
        <v>0</v>
      </c>
    </row>
    <row r="24" spans="1:18" x14ac:dyDescent="0.2">
      <c r="A24" s="87" t="s">
        <v>21</v>
      </c>
      <c r="B24" s="87" t="s">
        <v>160</v>
      </c>
      <c r="C24" s="88">
        <v>1.1914175539906284</v>
      </c>
      <c r="D24" s="88">
        <v>3.1944996199672935</v>
      </c>
      <c r="E24" s="88">
        <v>8.1388143089070368</v>
      </c>
      <c r="F24" s="88">
        <v>7.2627771343544874</v>
      </c>
      <c r="G24" s="89">
        <v>19.787508617219448</v>
      </c>
      <c r="H24" s="82"/>
      <c r="I24" s="81" t="s">
        <v>21</v>
      </c>
      <c r="J24" s="85" t="s">
        <v>21</v>
      </c>
      <c r="L24" s="90" t="s">
        <v>22</v>
      </c>
      <c r="M24" s="6">
        <f t="shared" si="0"/>
        <v>1.9646768457023231</v>
      </c>
      <c r="N24" s="6">
        <f t="shared" si="1"/>
        <v>11.056869568482595</v>
      </c>
      <c r="O24" s="6">
        <f t="shared" si="2"/>
        <v>19.993229445920328</v>
      </c>
      <c r="P24" s="6">
        <f t="shared" si="3"/>
        <v>12.335725465056086</v>
      </c>
      <c r="Q24" s="91">
        <f t="shared" si="4"/>
        <v>45.350501325161332</v>
      </c>
      <c r="R24" s="6" t="b">
        <f>L24=Q1Impacts!A27</f>
        <v>0</v>
      </c>
    </row>
    <row r="25" spans="1:18" x14ac:dyDescent="0.2">
      <c r="A25" s="87" t="s">
        <v>22</v>
      </c>
      <c r="B25" s="87" t="s">
        <v>161</v>
      </c>
      <c r="C25" s="88">
        <v>1.9646768457023231</v>
      </c>
      <c r="D25" s="88">
        <v>11.056869568482595</v>
      </c>
      <c r="E25" s="88">
        <v>19.993229445920328</v>
      </c>
      <c r="F25" s="88">
        <v>12.335725465056086</v>
      </c>
      <c r="G25" s="89">
        <v>45.350501325161332</v>
      </c>
      <c r="H25" s="82"/>
      <c r="I25" s="81" t="s">
        <v>22</v>
      </c>
      <c r="J25" s="85" t="s">
        <v>22</v>
      </c>
      <c r="L25" s="90" t="s">
        <v>23</v>
      </c>
      <c r="M25" s="6">
        <f t="shared" si="0"/>
        <v>0.5618088263862846</v>
      </c>
      <c r="N25" s="6">
        <f t="shared" si="1"/>
        <v>2.0793560537222961</v>
      </c>
      <c r="O25" s="6">
        <f t="shared" si="2"/>
        <v>9.9075977387436964</v>
      </c>
      <c r="P25" s="6">
        <f t="shared" si="3"/>
        <v>4.3885539437824201</v>
      </c>
      <c r="Q25" s="91">
        <f t="shared" si="4"/>
        <v>16.937316562634695</v>
      </c>
      <c r="R25" s="6" t="b">
        <f>L25=Q1Impacts!A28</f>
        <v>0</v>
      </c>
    </row>
    <row r="26" spans="1:18" x14ac:dyDescent="0.2">
      <c r="A26" s="87" t="s">
        <v>23</v>
      </c>
      <c r="B26" s="87" t="s">
        <v>162</v>
      </c>
      <c r="C26" s="88">
        <v>0.5618088263862846</v>
      </c>
      <c r="D26" s="88">
        <v>2.0793560537222961</v>
      </c>
      <c r="E26" s="88">
        <v>9.9075977387436964</v>
      </c>
      <c r="F26" s="88">
        <v>4.3885539437824201</v>
      </c>
      <c r="G26" s="89">
        <v>16.937316562634695</v>
      </c>
      <c r="H26" s="82"/>
      <c r="I26" s="81" t="s">
        <v>23</v>
      </c>
      <c r="J26" s="85" t="s">
        <v>23</v>
      </c>
      <c r="L26" s="90" t="s">
        <v>24</v>
      </c>
      <c r="M26" s="6">
        <f t="shared" si="0"/>
        <v>16.617240425586466</v>
      </c>
      <c r="N26" s="6">
        <f t="shared" si="1"/>
        <v>22.544277422170826</v>
      </c>
      <c r="O26" s="6">
        <f t="shared" si="2"/>
        <v>19.092560381760585</v>
      </c>
      <c r="P26" s="6">
        <f t="shared" si="3"/>
        <v>17.922064603023763</v>
      </c>
      <c r="Q26" s="91">
        <f t="shared" si="4"/>
        <v>76.176142832541643</v>
      </c>
      <c r="R26" s="6" t="b">
        <f>L26=Q1Impacts!A29</f>
        <v>0</v>
      </c>
    </row>
    <row r="27" spans="1:18" x14ac:dyDescent="0.2">
      <c r="A27" s="87" t="s">
        <v>24</v>
      </c>
      <c r="B27" s="87" t="s">
        <v>163</v>
      </c>
      <c r="C27" s="88">
        <v>16.617240425586466</v>
      </c>
      <c r="D27" s="88">
        <v>22.544277422170826</v>
      </c>
      <c r="E27" s="88">
        <v>19.092560381760585</v>
      </c>
      <c r="F27" s="88">
        <v>17.922064603023763</v>
      </c>
      <c r="G27" s="89">
        <v>76.176142832541643</v>
      </c>
      <c r="H27" s="82"/>
      <c r="I27" s="81" t="s">
        <v>24</v>
      </c>
      <c r="J27" s="85" t="s">
        <v>24</v>
      </c>
      <c r="L27" s="90" t="s">
        <v>25</v>
      </c>
      <c r="M27" s="6">
        <f t="shared" si="0"/>
        <v>8.567010352242459</v>
      </c>
      <c r="N27" s="6">
        <f t="shared" si="1"/>
        <v>39.568169842978577</v>
      </c>
      <c r="O27" s="6">
        <f t="shared" si="2"/>
        <v>36.701891624201387</v>
      </c>
      <c r="P27" s="6">
        <f t="shared" si="3"/>
        <v>28.837145344509153</v>
      </c>
      <c r="Q27" s="91">
        <f t="shared" si="4"/>
        <v>113.67421716393157</v>
      </c>
      <c r="R27" s="6" t="b">
        <f>L27=Q1Impacts!A30</f>
        <v>0</v>
      </c>
    </row>
    <row r="28" spans="1:18" x14ac:dyDescent="0.2">
      <c r="A28" s="87" t="s">
        <v>25</v>
      </c>
      <c r="B28" s="87" t="s">
        <v>164</v>
      </c>
      <c r="C28" s="88">
        <v>8.567010352242459</v>
      </c>
      <c r="D28" s="88">
        <v>39.568169842978577</v>
      </c>
      <c r="E28" s="88">
        <v>36.701891624201387</v>
      </c>
      <c r="F28" s="88">
        <v>28.837145344509153</v>
      </c>
      <c r="G28" s="89">
        <v>113.67421716393157</v>
      </c>
      <c r="H28" s="82"/>
      <c r="I28" s="81" t="s">
        <v>25</v>
      </c>
      <c r="J28" s="85" t="s">
        <v>25</v>
      </c>
      <c r="L28" s="90" t="s">
        <v>26</v>
      </c>
      <c r="M28" s="6">
        <f t="shared" si="0"/>
        <v>1.1081953078444757</v>
      </c>
      <c r="N28" s="6">
        <f t="shared" si="1"/>
        <v>2.2294216525990751</v>
      </c>
      <c r="O28" s="6">
        <f t="shared" si="2"/>
        <v>6.7784459533219215</v>
      </c>
      <c r="P28" s="6">
        <f t="shared" si="3"/>
        <v>8.9038621745227413</v>
      </c>
      <c r="Q28" s="91">
        <f t="shared" si="4"/>
        <v>19.019925088288211</v>
      </c>
      <c r="R28" s="6" t="b">
        <f>L28=Q1Impacts!A31</f>
        <v>0</v>
      </c>
    </row>
    <row r="29" spans="1:18" x14ac:dyDescent="0.2">
      <c r="A29" s="87" t="s">
        <v>26</v>
      </c>
      <c r="B29" s="87" t="s">
        <v>165</v>
      </c>
      <c r="C29" s="88">
        <v>1.1081953078444757</v>
      </c>
      <c r="D29" s="88">
        <v>2.2294216525990751</v>
      </c>
      <c r="E29" s="88">
        <v>6.7784459533219215</v>
      </c>
      <c r="F29" s="88">
        <v>8.9038621745227413</v>
      </c>
      <c r="G29" s="89">
        <v>19.019925088288211</v>
      </c>
      <c r="H29" s="82"/>
      <c r="I29" s="81" t="s">
        <v>26</v>
      </c>
      <c r="J29" s="85" t="s">
        <v>26</v>
      </c>
      <c r="L29" s="90" t="s">
        <v>27</v>
      </c>
      <c r="M29" s="6">
        <f t="shared" si="0"/>
        <v>18.889981519616406</v>
      </c>
      <c r="N29" s="6">
        <f t="shared" si="1"/>
        <v>41.572965581928855</v>
      </c>
      <c r="O29" s="6">
        <f t="shared" si="2"/>
        <v>63.744580019946042</v>
      </c>
      <c r="P29" s="6">
        <f t="shared" si="3"/>
        <v>45.777226657546429</v>
      </c>
      <c r="Q29" s="91">
        <f t="shared" si="4"/>
        <v>169.98475377903773</v>
      </c>
      <c r="R29" s="6" t="b">
        <f>L29=Q1Impacts!A32</f>
        <v>0</v>
      </c>
    </row>
    <row r="30" spans="1:18" x14ac:dyDescent="0.2">
      <c r="A30" s="87" t="s">
        <v>27</v>
      </c>
      <c r="B30" s="87" t="s">
        <v>166</v>
      </c>
      <c r="C30" s="88">
        <v>18.889981519616406</v>
      </c>
      <c r="D30" s="88">
        <v>41.572965581928855</v>
      </c>
      <c r="E30" s="88">
        <v>63.744580019946042</v>
      </c>
      <c r="F30" s="88">
        <v>45.777226657546429</v>
      </c>
      <c r="G30" s="89">
        <v>169.98475377903773</v>
      </c>
      <c r="H30" s="82"/>
      <c r="I30" s="81" t="s">
        <v>27</v>
      </c>
      <c r="J30" s="85" t="s">
        <v>27</v>
      </c>
      <c r="L30" s="90" t="s">
        <v>28</v>
      </c>
      <c r="M30" s="6">
        <f t="shared" si="0"/>
        <v>7.0750094055087516</v>
      </c>
      <c r="N30" s="6">
        <f t="shared" si="1"/>
        <v>15.135424712619185</v>
      </c>
      <c r="O30" s="6">
        <f t="shared" si="2"/>
        <v>35.257530052132111</v>
      </c>
      <c r="P30" s="6">
        <f t="shared" si="3"/>
        <v>53.225883999011742</v>
      </c>
      <c r="Q30" s="91">
        <f t="shared" si="4"/>
        <v>110.69384816927179</v>
      </c>
      <c r="R30" s="6" t="b">
        <f>L30=Q1Impacts!A33</f>
        <v>0</v>
      </c>
    </row>
    <row r="31" spans="1:18" x14ac:dyDescent="0.2">
      <c r="A31" s="87" t="s">
        <v>28</v>
      </c>
      <c r="B31" s="87" t="s">
        <v>167</v>
      </c>
      <c r="C31" s="88">
        <v>7.0750094055087516</v>
      </c>
      <c r="D31" s="88">
        <v>15.135424712619185</v>
      </c>
      <c r="E31" s="88">
        <v>35.257530052132111</v>
      </c>
      <c r="F31" s="88">
        <v>53.225883999011742</v>
      </c>
      <c r="G31" s="89">
        <v>110.69384816927179</v>
      </c>
      <c r="H31" s="82"/>
      <c r="I31" s="81" t="s">
        <v>28</v>
      </c>
      <c r="J31" s="85" t="s">
        <v>28</v>
      </c>
      <c r="L31" s="90" t="s">
        <v>29</v>
      </c>
      <c r="M31" s="6">
        <f t="shared" si="0"/>
        <v>2.9378379221540079</v>
      </c>
      <c r="N31" s="6">
        <f t="shared" si="1"/>
        <v>8.6366402829308164</v>
      </c>
      <c r="O31" s="6">
        <f t="shared" si="2"/>
        <v>9.0788434297974021</v>
      </c>
      <c r="P31" s="6">
        <f t="shared" si="3"/>
        <v>11.089648773474975</v>
      </c>
      <c r="Q31" s="91">
        <f t="shared" si="4"/>
        <v>31.742970408357202</v>
      </c>
      <c r="R31" s="6" t="b">
        <f>L31=Q1Impacts!A34</f>
        <v>0</v>
      </c>
    </row>
    <row r="32" spans="1:18" x14ac:dyDescent="0.2">
      <c r="A32" s="87" t="s">
        <v>29</v>
      </c>
      <c r="B32" s="87" t="s">
        <v>168</v>
      </c>
      <c r="C32" s="88">
        <v>2.9378379221540079</v>
      </c>
      <c r="D32" s="88">
        <v>8.6366402829308164</v>
      </c>
      <c r="E32" s="88">
        <v>9.0788434297974021</v>
      </c>
      <c r="F32" s="88">
        <v>11.089648773474975</v>
      </c>
      <c r="G32" s="89">
        <v>31.742970408357198</v>
      </c>
      <c r="H32" s="82"/>
      <c r="I32" s="81" t="s">
        <v>29</v>
      </c>
      <c r="J32" s="85" t="s">
        <v>29</v>
      </c>
      <c r="L32" s="90" t="s">
        <v>30</v>
      </c>
      <c r="M32" s="6">
        <f t="shared" si="0"/>
        <v>6.3088377280699992E-2</v>
      </c>
      <c r="N32" s="6">
        <f t="shared" si="1"/>
        <v>2.6548293173078066</v>
      </c>
      <c r="O32" s="6">
        <f t="shared" si="2"/>
        <v>0.39448087354636385</v>
      </c>
      <c r="P32" s="6">
        <f t="shared" si="3"/>
        <v>1.9705088128203956</v>
      </c>
      <c r="Q32" s="91">
        <f t="shared" si="4"/>
        <v>5.0829073809552661</v>
      </c>
      <c r="R32" s="6" t="b">
        <f>L32=Q1Impacts!A35</f>
        <v>0</v>
      </c>
    </row>
    <row r="33" spans="1:18" x14ac:dyDescent="0.2">
      <c r="A33" s="87" t="s">
        <v>30</v>
      </c>
      <c r="B33" s="87" t="s">
        <v>169</v>
      </c>
      <c r="C33" s="88">
        <v>6.3088377280699992E-2</v>
      </c>
      <c r="D33" s="88">
        <v>2.6548293173078066</v>
      </c>
      <c r="E33" s="88">
        <v>0.39448087354636385</v>
      </c>
      <c r="F33" s="88">
        <v>1.9705088128203956</v>
      </c>
      <c r="G33" s="89">
        <v>5.0829073809552661</v>
      </c>
      <c r="H33" s="82"/>
      <c r="I33" s="81" t="s">
        <v>30</v>
      </c>
      <c r="J33" s="85" t="s">
        <v>30</v>
      </c>
      <c r="L33" s="90" t="s">
        <v>31</v>
      </c>
      <c r="M33" s="6">
        <f t="shared" si="0"/>
        <v>0</v>
      </c>
      <c r="N33" s="6">
        <f t="shared" si="1"/>
        <v>2.2697851269483444</v>
      </c>
      <c r="O33" s="6">
        <f t="shared" si="2"/>
        <v>5.5713493185770391</v>
      </c>
      <c r="P33" s="6">
        <f t="shared" si="3"/>
        <v>10.952386078016385</v>
      </c>
      <c r="Q33" s="91">
        <f t="shared" si="4"/>
        <v>18.793520523541769</v>
      </c>
      <c r="R33" s="6" t="b">
        <f>L33=Q1Impacts!A36</f>
        <v>0</v>
      </c>
    </row>
    <row r="34" spans="1:18" x14ac:dyDescent="0.2">
      <c r="A34" s="87" t="s">
        <v>31</v>
      </c>
      <c r="B34" s="87" t="s">
        <v>170</v>
      </c>
      <c r="C34" s="88">
        <v>0</v>
      </c>
      <c r="D34" s="88">
        <v>2.2697851269483444</v>
      </c>
      <c r="E34" s="88">
        <v>5.5713493185770391</v>
      </c>
      <c r="F34" s="88">
        <v>10.952386078016385</v>
      </c>
      <c r="G34" s="89">
        <v>18.793520523541769</v>
      </c>
      <c r="H34" s="82"/>
      <c r="I34" s="81" t="s">
        <v>31</v>
      </c>
      <c r="J34" s="85" t="s">
        <v>31</v>
      </c>
      <c r="L34" s="90" t="s">
        <v>32</v>
      </c>
      <c r="M34" s="6">
        <f t="shared" si="0"/>
        <v>4.2043662366931533</v>
      </c>
      <c r="N34" s="6">
        <f t="shared" si="1"/>
        <v>14.492905522190002</v>
      </c>
      <c r="O34" s="6">
        <f t="shared" si="2"/>
        <v>39.980361315479819</v>
      </c>
      <c r="P34" s="6">
        <f t="shared" si="3"/>
        <v>56.306951100581813</v>
      </c>
      <c r="Q34" s="91">
        <f t="shared" si="4"/>
        <v>114.98458417494479</v>
      </c>
      <c r="R34" s="6" t="b">
        <f>L34=Q1Impacts!A37</f>
        <v>0</v>
      </c>
    </row>
    <row r="35" spans="1:18" x14ac:dyDescent="0.2">
      <c r="A35" s="87" t="s">
        <v>32</v>
      </c>
      <c r="B35" s="87" t="s">
        <v>171</v>
      </c>
      <c r="C35" s="88">
        <v>4.2043662366931533</v>
      </c>
      <c r="D35" s="88">
        <v>14.492905522190002</v>
      </c>
      <c r="E35" s="88">
        <v>39.980361315479819</v>
      </c>
      <c r="F35" s="88">
        <v>56.306951100581813</v>
      </c>
      <c r="G35" s="89">
        <v>114.9845841749448</v>
      </c>
      <c r="H35" s="82"/>
      <c r="I35" s="81" t="s">
        <v>32</v>
      </c>
      <c r="J35" s="85" t="s">
        <v>32</v>
      </c>
      <c r="L35" s="90" t="s">
        <v>33</v>
      </c>
      <c r="M35" s="6">
        <f t="shared" si="0"/>
        <v>0</v>
      </c>
      <c r="N35" s="6">
        <f t="shared" si="1"/>
        <v>5.6712020291374641</v>
      </c>
      <c r="O35" s="6">
        <f t="shared" si="2"/>
        <v>4.2698929369845384</v>
      </c>
      <c r="P35" s="6">
        <f t="shared" si="3"/>
        <v>6.045180079675271</v>
      </c>
      <c r="Q35" s="91">
        <f t="shared" si="4"/>
        <v>15.986275045797273</v>
      </c>
      <c r="R35" s="6" t="b">
        <f>L35=Q1Impacts!A38</f>
        <v>0</v>
      </c>
    </row>
    <row r="36" spans="1:18" x14ac:dyDescent="0.2">
      <c r="A36" s="87" t="s">
        <v>33</v>
      </c>
      <c r="B36" s="87" t="s">
        <v>172</v>
      </c>
      <c r="C36" s="88">
        <v>0</v>
      </c>
      <c r="D36" s="88">
        <v>5.6712020291374641</v>
      </c>
      <c r="E36" s="88">
        <v>4.2698929369845384</v>
      </c>
      <c r="F36" s="88">
        <v>6.045180079675271</v>
      </c>
      <c r="G36" s="89">
        <v>15.986275045797273</v>
      </c>
      <c r="H36" s="82"/>
      <c r="I36" s="81" t="s">
        <v>33</v>
      </c>
      <c r="J36" s="85" t="s">
        <v>33</v>
      </c>
      <c r="L36" s="90" t="s">
        <v>34</v>
      </c>
      <c r="M36" s="6">
        <f t="shared" si="0"/>
        <v>6.8253800404976008</v>
      </c>
      <c r="N36" s="6">
        <f t="shared" si="1"/>
        <v>11.905696850512172</v>
      </c>
      <c r="O36" s="6">
        <f t="shared" si="2"/>
        <v>19.699079538594692</v>
      </c>
      <c r="P36" s="6">
        <f t="shared" si="3"/>
        <v>8.0568666026951004</v>
      </c>
      <c r="Q36" s="91">
        <f t="shared" si="4"/>
        <v>46.487023032299568</v>
      </c>
      <c r="R36" s="6" t="b">
        <f>L36=Q1Impacts!A39</f>
        <v>0</v>
      </c>
    </row>
    <row r="37" spans="1:18" x14ac:dyDescent="0.2">
      <c r="A37" s="87" t="s">
        <v>34</v>
      </c>
      <c r="B37" s="87" t="s">
        <v>173</v>
      </c>
      <c r="C37" s="88">
        <v>6.8253800404976008</v>
      </c>
      <c r="D37" s="88">
        <v>11.905696850512172</v>
      </c>
      <c r="E37" s="88">
        <v>19.699079538594692</v>
      </c>
      <c r="F37" s="88">
        <v>8.0568666026951004</v>
      </c>
      <c r="G37" s="89">
        <v>46.487023032299568</v>
      </c>
      <c r="H37" s="82"/>
      <c r="I37" s="81" t="s">
        <v>34</v>
      </c>
      <c r="J37" s="85" t="s">
        <v>34</v>
      </c>
      <c r="L37" s="90" t="s">
        <v>35</v>
      </c>
      <c r="M37" s="6">
        <f t="shared" si="0"/>
        <v>4.2717871219333317</v>
      </c>
      <c r="N37" s="6">
        <f t="shared" si="1"/>
        <v>5.7694913381520596</v>
      </c>
      <c r="O37" s="6">
        <f t="shared" si="2"/>
        <v>10.520949062007883</v>
      </c>
      <c r="P37" s="6">
        <f t="shared" si="3"/>
        <v>8.6267760181303164</v>
      </c>
      <c r="Q37" s="91">
        <f t="shared" si="4"/>
        <v>29.189003540223588</v>
      </c>
      <c r="R37" s="6" t="b">
        <f>L37=Q1Impacts!A40</f>
        <v>0</v>
      </c>
    </row>
    <row r="38" spans="1:18" x14ac:dyDescent="0.2">
      <c r="A38" s="87" t="s">
        <v>35</v>
      </c>
      <c r="B38" s="87" t="s">
        <v>174</v>
      </c>
      <c r="C38" s="88">
        <v>4.2717871219333317</v>
      </c>
      <c r="D38" s="88">
        <v>5.7694913381520596</v>
      </c>
      <c r="E38" s="88">
        <v>10.520949062007883</v>
      </c>
      <c r="F38" s="88">
        <v>8.6267760181303164</v>
      </c>
      <c r="G38" s="89">
        <v>29.189003540223588</v>
      </c>
      <c r="H38" s="82"/>
      <c r="I38" s="81" t="s">
        <v>35</v>
      </c>
      <c r="J38" s="85" t="s">
        <v>35</v>
      </c>
      <c r="L38" s="90" t="s">
        <v>36</v>
      </c>
      <c r="M38" s="6">
        <f t="shared" si="0"/>
        <v>4.9300351462803036</v>
      </c>
      <c r="N38" s="6">
        <f t="shared" si="1"/>
        <v>5.2284525317934341</v>
      </c>
      <c r="O38" s="6">
        <f t="shared" si="2"/>
        <v>16.256450979767425</v>
      </c>
      <c r="P38" s="6">
        <f t="shared" si="3"/>
        <v>56.942467404513685</v>
      </c>
      <c r="Q38" s="91">
        <f t="shared" si="4"/>
        <v>83.357406062354841</v>
      </c>
      <c r="R38" s="6" t="b">
        <f>L38=Q1Impacts!A41</f>
        <v>0</v>
      </c>
    </row>
    <row r="39" spans="1:18" x14ac:dyDescent="0.2">
      <c r="A39" s="87" t="s">
        <v>36</v>
      </c>
      <c r="B39" s="87" t="s">
        <v>175</v>
      </c>
      <c r="C39" s="88">
        <v>4.9300351462803036</v>
      </c>
      <c r="D39" s="88">
        <v>5.2284525317934341</v>
      </c>
      <c r="E39" s="88">
        <v>16.256450979767425</v>
      </c>
      <c r="F39" s="88">
        <v>56.942467404513685</v>
      </c>
      <c r="G39" s="89">
        <v>83.357406062354841</v>
      </c>
      <c r="H39" s="82"/>
      <c r="I39" s="81" t="s">
        <v>36</v>
      </c>
      <c r="J39" s="85" t="s">
        <v>36</v>
      </c>
      <c r="L39" s="90" t="s">
        <v>37</v>
      </c>
      <c r="M39" s="6">
        <f t="shared" si="0"/>
        <v>7.137279511479206</v>
      </c>
      <c r="N39" s="6">
        <f t="shared" si="1"/>
        <v>7.0133888754565819</v>
      </c>
      <c r="O39" s="6">
        <f t="shared" si="2"/>
        <v>8.9357798787984493</v>
      </c>
      <c r="P39" s="6">
        <f t="shared" si="3"/>
        <v>10.556145671910915</v>
      </c>
      <c r="Q39" s="91">
        <f t="shared" si="4"/>
        <v>33.642593937645152</v>
      </c>
      <c r="R39" s="6" t="b">
        <f>L39=Q1Impacts!A42</f>
        <v>0</v>
      </c>
    </row>
    <row r="40" spans="1:18" x14ac:dyDescent="0.2">
      <c r="A40" s="87" t="s">
        <v>37</v>
      </c>
      <c r="B40" s="87" t="s">
        <v>176</v>
      </c>
      <c r="C40" s="88">
        <v>7.137279511479206</v>
      </c>
      <c r="D40" s="88">
        <v>7.0133888754565819</v>
      </c>
      <c r="E40" s="88">
        <v>8.9357798787984493</v>
      </c>
      <c r="F40" s="88">
        <v>10.556145671910915</v>
      </c>
      <c r="G40" s="89">
        <v>33.642593937645152</v>
      </c>
      <c r="H40" s="82"/>
      <c r="I40" s="81" t="s">
        <v>37</v>
      </c>
      <c r="J40" s="85" t="s">
        <v>37</v>
      </c>
      <c r="L40" s="90" t="s">
        <v>38</v>
      </c>
      <c r="M40" s="6">
        <f t="shared" si="0"/>
        <v>261.49313816107411</v>
      </c>
      <c r="N40" s="6">
        <f t="shared" si="1"/>
        <v>321.91043429327249</v>
      </c>
      <c r="O40" s="6">
        <f t="shared" si="2"/>
        <v>384.08457367891026</v>
      </c>
      <c r="P40" s="6">
        <f t="shared" si="3"/>
        <v>281.51185386674308</v>
      </c>
      <c r="Q40" s="91">
        <f t="shared" si="4"/>
        <v>1249</v>
      </c>
      <c r="R40" s="6" t="b">
        <f>L40=Q1Impacts!A43</f>
        <v>0</v>
      </c>
    </row>
    <row r="41" spans="1:18" x14ac:dyDescent="0.2">
      <c r="A41" s="87" t="s">
        <v>38</v>
      </c>
      <c r="B41" s="87" t="s">
        <v>177</v>
      </c>
      <c r="C41" s="88">
        <v>261.49313816107411</v>
      </c>
      <c r="D41" s="88">
        <v>321.91043429327249</v>
      </c>
      <c r="E41" s="88">
        <v>384.08457367891026</v>
      </c>
      <c r="F41" s="88">
        <v>281.51185386674308</v>
      </c>
      <c r="G41" s="89">
        <v>1249</v>
      </c>
      <c r="H41" s="82"/>
      <c r="I41" s="81" t="s">
        <v>38</v>
      </c>
      <c r="J41" s="85" t="s">
        <v>38</v>
      </c>
      <c r="L41" s="90" t="s">
        <v>39</v>
      </c>
      <c r="M41" s="6">
        <f t="shared" si="0"/>
        <v>382.04251876783053</v>
      </c>
      <c r="N41" s="6">
        <f t="shared" si="1"/>
        <v>646.70931695814863</v>
      </c>
      <c r="O41" s="6">
        <f t="shared" si="2"/>
        <v>1181.1963527985206</v>
      </c>
      <c r="P41" s="6">
        <f t="shared" si="3"/>
        <v>992.05181147550002</v>
      </c>
      <c r="Q41" s="91">
        <f t="shared" si="4"/>
        <v>3201.9999999999995</v>
      </c>
      <c r="R41" s="6" t="b">
        <f>L41=Q1Impacts!A44</f>
        <v>0</v>
      </c>
    </row>
    <row r="42" spans="1:18" x14ac:dyDescent="0.2">
      <c r="A42" s="87" t="s">
        <v>265</v>
      </c>
      <c r="B42" s="87" t="s">
        <v>278</v>
      </c>
      <c r="C42" s="88">
        <v>20.439445983042759</v>
      </c>
      <c r="D42" s="88">
        <v>30.629175003781022</v>
      </c>
      <c r="E42" s="88">
        <v>64.204181836125059</v>
      </c>
      <c r="F42" s="88">
        <v>78.138370131050195</v>
      </c>
      <c r="G42" s="89">
        <v>193.41117295399903</v>
      </c>
      <c r="H42" s="82"/>
      <c r="I42" s="81" t="s">
        <v>265</v>
      </c>
      <c r="J42" s="85" t="s">
        <v>39</v>
      </c>
      <c r="L42" s="90" t="s">
        <v>40</v>
      </c>
      <c r="M42" s="6">
        <f t="shared" si="0"/>
        <v>26.223213836884071</v>
      </c>
      <c r="N42" s="6">
        <f t="shared" si="1"/>
        <v>62.626530659338719</v>
      </c>
      <c r="O42" s="6">
        <f t="shared" si="2"/>
        <v>153.05617635287237</v>
      </c>
      <c r="P42" s="6">
        <f t="shared" si="3"/>
        <v>118.34092836432882</v>
      </c>
      <c r="Q42" s="91">
        <f t="shared" si="4"/>
        <v>360.24684921342396</v>
      </c>
      <c r="R42" s="6" t="b">
        <f>L42=Q1Impacts!A45</f>
        <v>0</v>
      </c>
    </row>
    <row r="43" spans="1:18" x14ac:dyDescent="0.2">
      <c r="A43" s="87" t="s">
        <v>266</v>
      </c>
      <c r="B43" s="87" t="s">
        <v>279</v>
      </c>
      <c r="C43" s="88">
        <v>314.53334817676284</v>
      </c>
      <c r="D43" s="88">
        <v>489.64547147733276</v>
      </c>
      <c r="E43" s="88">
        <v>864.65360126004271</v>
      </c>
      <c r="F43" s="88">
        <v>697.6702936301275</v>
      </c>
      <c r="G43" s="89">
        <v>2366.5027145442659</v>
      </c>
      <c r="H43" s="82"/>
      <c r="I43" s="81" t="s">
        <v>266</v>
      </c>
      <c r="J43" s="85" t="s">
        <v>39</v>
      </c>
      <c r="L43" s="90" t="s">
        <v>41</v>
      </c>
      <c r="M43" s="6">
        <f t="shared" si="0"/>
        <v>47.765885659817357</v>
      </c>
      <c r="N43" s="6">
        <f t="shared" si="1"/>
        <v>85.419863466519274</v>
      </c>
      <c r="O43" s="6">
        <f t="shared" si="2"/>
        <v>153.42882674590274</v>
      </c>
      <c r="P43" s="6">
        <f t="shared" si="3"/>
        <v>128.84764343348664</v>
      </c>
      <c r="Q43" s="91">
        <f t="shared" si="4"/>
        <v>415.46221930572597</v>
      </c>
      <c r="R43" s="6" t="b">
        <f>L43=Q1Impacts!A46</f>
        <v>0</v>
      </c>
    </row>
    <row r="44" spans="1:18" x14ac:dyDescent="0.2">
      <c r="A44" s="87" t="s">
        <v>267</v>
      </c>
      <c r="B44" s="87" t="s">
        <v>280</v>
      </c>
      <c r="C44" s="88">
        <v>47.06972460802487</v>
      </c>
      <c r="D44" s="88">
        <v>126.43467047703487</v>
      </c>
      <c r="E44" s="88">
        <v>252.33856970235286</v>
      </c>
      <c r="F44" s="88">
        <v>216.24314771432228</v>
      </c>
      <c r="G44" s="89">
        <v>642.08611250173487</v>
      </c>
      <c r="H44" s="82"/>
      <c r="I44" s="81" t="s">
        <v>267</v>
      </c>
      <c r="J44" s="85" t="s">
        <v>39</v>
      </c>
      <c r="L44" s="90" t="s">
        <v>42</v>
      </c>
      <c r="M44" s="6">
        <f t="shared" si="0"/>
        <v>2.5991025287322014</v>
      </c>
      <c r="N44" s="6">
        <f t="shared" si="1"/>
        <v>4.704406570060077</v>
      </c>
      <c r="O44" s="6">
        <f t="shared" si="2"/>
        <v>14.885045661303112</v>
      </c>
      <c r="P44" s="6">
        <f t="shared" si="3"/>
        <v>18.293985842623822</v>
      </c>
      <c r="Q44" s="91">
        <f t="shared" si="4"/>
        <v>40.482540602719212</v>
      </c>
      <c r="R44" s="6" t="b">
        <f>L44=Q1Impacts!A47</f>
        <v>0</v>
      </c>
    </row>
    <row r="45" spans="1:18" x14ac:dyDescent="0.2">
      <c r="A45" s="87" t="s">
        <v>40</v>
      </c>
      <c r="B45" s="87" t="s">
        <v>178</v>
      </c>
      <c r="C45" s="88">
        <v>26.223213836884071</v>
      </c>
      <c r="D45" s="88">
        <v>62.626530659338719</v>
      </c>
      <c r="E45" s="88">
        <v>153.05617635287237</v>
      </c>
      <c r="F45" s="88">
        <v>118.34092836432882</v>
      </c>
      <c r="G45" s="89">
        <v>360.24684921342396</v>
      </c>
      <c r="H45" s="82"/>
      <c r="I45" s="81" t="s">
        <v>40</v>
      </c>
      <c r="J45" s="85" t="s">
        <v>40</v>
      </c>
      <c r="L45" s="90" t="s">
        <v>43</v>
      </c>
      <c r="M45" s="6">
        <f t="shared" si="0"/>
        <v>2.960903646631952</v>
      </c>
      <c r="N45" s="6">
        <f t="shared" si="1"/>
        <v>10.611629914963201</v>
      </c>
      <c r="O45" s="6">
        <f t="shared" si="2"/>
        <v>36.816585492833099</v>
      </c>
      <c r="P45" s="6">
        <f t="shared" si="3"/>
        <v>65.419271823702474</v>
      </c>
      <c r="Q45" s="91">
        <f t="shared" si="4"/>
        <v>115.80839087813072</v>
      </c>
      <c r="R45" s="6" t="b">
        <f>L45=Q1Impacts!A48</f>
        <v>0</v>
      </c>
    </row>
    <row r="46" spans="1:18" x14ac:dyDescent="0.2">
      <c r="A46" s="87" t="s">
        <v>268</v>
      </c>
      <c r="B46" s="87" t="s">
        <v>281</v>
      </c>
      <c r="C46" s="88">
        <v>46.009899802760849</v>
      </c>
      <c r="D46" s="88">
        <v>84.22183762871542</v>
      </c>
      <c r="E46" s="88">
        <v>143.9207266792049</v>
      </c>
      <c r="F46" s="88">
        <v>111.23549193580212</v>
      </c>
      <c r="G46" s="89">
        <v>385.38795604648328</v>
      </c>
      <c r="H46" s="82"/>
      <c r="I46" s="81" t="s">
        <v>268</v>
      </c>
      <c r="J46" s="11" t="s">
        <v>41</v>
      </c>
      <c r="L46" s="90" t="s">
        <v>44</v>
      </c>
      <c r="M46" s="6">
        <f t="shared" si="0"/>
        <v>11.960140132992448</v>
      </c>
      <c r="N46" s="6">
        <f t="shared" si="1"/>
        <v>8.3246964770675369</v>
      </c>
      <c r="O46" s="6">
        <f t="shared" si="2"/>
        <v>52.456308324263681</v>
      </c>
      <c r="P46" s="6">
        <f t="shared" si="3"/>
        <v>171.03662384160197</v>
      </c>
      <c r="Q46" s="91">
        <f t="shared" si="4"/>
        <v>243.77776877592564</v>
      </c>
      <c r="R46" s="6" t="b">
        <f>L46=Q1Impacts!A49</f>
        <v>0</v>
      </c>
    </row>
    <row r="47" spans="1:18" x14ac:dyDescent="0.2">
      <c r="A47" s="87" t="s">
        <v>269</v>
      </c>
      <c r="B47" s="87" t="s">
        <v>282</v>
      </c>
      <c r="C47" s="88">
        <v>0</v>
      </c>
      <c r="D47" s="88">
        <v>9.0419883353559133E-2</v>
      </c>
      <c r="E47" s="88">
        <v>1.457682546984066</v>
      </c>
      <c r="F47" s="88">
        <v>2.3019703503026125</v>
      </c>
      <c r="G47" s="89">
        <v>3.8500727806402377</v>
      </c>
      <c r="H47" s="82"/>
      <c r="I47" s="81" t="s">
        <v>269</v>
      </c>
      <c r="J47" s="11" t="s">
        <v>41</v>
      </c>
      <c r="L47" s="90" t="s">
        <v>45</v>
      </c>
      <c r="M47" s="6">
        <f t="shared" si="0"/>
        <v>0.52755285461677515</v>
      </c>
      <c r="N47" s="6">
        <f t="shared" si="1"/>
        <v>4.0950042195550784</v>
      </c>
      <c r="O47" s="6">
        <f t="shared" si="2"/>
        <v>31.024204918096839</v>
      </c>
      <c r="P47" s="6">
        <f t="shared" si="3"/>
        <v>82.150801844472142</v>
      </c>
      <c r="Q47" s="91">
        <f t="shared" si="4"/>
        <v>117.79756383674084</v>
      </c>
      <c r="R47" s="6" t="b">
        <f>L47=Q1Impacts!A50</f>
        <v>0</v>
      </c>
    </row>
    <row r="48" spans="1:18" x14ac:dyDescent="0.2">
      <c r="A48" s="87" t="s">
        <v>270</v>
      </c>
      <c r="B48" s="87" t="s">
        <v>283</v>
      </c>
      <c r="C48" s="88">
        <v>1.7559858570565057</v>
      </c>
      <c r="D48" s="88">
        <v>1.1076059544502974</v>
      </c>
      <c r="E48" s="88">
        <v>8.0504175197137613</v>
      </c>
      <c r="F48" s="88">
        <v>15.310181147381922</v>
      </c>
      <c r="G48" s="89">
        <v>26.224190478602488</v>
      </c>
      <c r="H48" s="82"/>
      <c r="I48" s="81" t="s">
        <v>270</v>
      </c>
      <c r="J48" s="11" t="s">
        <v>41</v>
      </c>
      <c r="L48" s="90" t="s">
        <v>46</v>
      </c>
      <c r="M48" s="6">
        <f t="shared" si="0"/>
        <v>0.29175205821629818</v>
      </c>
      <c r="N48" s="6">
        <f t="shared" si="1"/>
        <v>0.23161788996633986</v>
      </c>
      <c r="O48" s="6">
        <f t="shared" si="2"/>
        <v>10.310945419045643</v>
      </c>
      <c r="P48" s="6">
        <f t="shared" si="3"/>
        <v>8.5815182117735258</v>
      </c>
      <c r="Q48" s="91">
        <f t="shared" si="4"/>
        <v>19.415833579001806</v>
      </c>
      <c r="R48" s="6" t="b">
        <f>L48=Q1Impacts!A51</f>
        <v>0</v>
      </c>
    </row>
    <row r="49" spans="1:18" x14ac:dyDescent="0.2">
      <c r="A49" s="87" t="s">
        <v>42</v>
      </c>
      <c r="B49" s="87" t="s">
        <v>179</v>
      </c>
      <c r="C49" s="88">
        <v>2.5991025287322014</v>
      </c>
      <c r="D49" s="88">
        <v>4.704406570060077</v>
      </c>
      <c r="E49" s="88">
        <v>14.885045661303112</v>
      </c>
      <c r="F49" s="88">
        <v>18.293985842623822</v>
      </c>
      <c r="G49" s="89">
        <v>40.482540602719212</v>
      </c>
      <c r="H49" s="82"/>
      <c r="I49" s="81" t="s">
        <v>42</v>
      </c>
      <c r="J49" s="85" t="s">
        <v>42</v>
      </c>
      <c r="L49" s="90" t="s">
        <v>47</v>
      </c>
      <c r="M49" s="6">
        <f t="shared" si="0"/>
        <v>5.0019843903951768</v>
      </c>
      <c r="N49" s="6">
        <f t="shared" si="1"/>
        <v>12.967379913458419</v>
      </c>
      <c r="O49" s="6">
        <f t="shared" si="2"/>
        <v>29.737720506976398</v>
      </c>
      <c r="P49" s="6">
        <f t="shared" si="3"/>
        <v>52.092152248535413</v>
      </c>
      <c r="Q49" s="91">
        <f t="shared" si="4"/>
        <v>99.79923705936541</v>
      </c>
      <c r="R49" s="6" t="b">
        <f>L49=Q1Impacts!A52</f>
        <v>0</v>
      </c>
    </row>
    <row r="50" spans="1:18" x14ac:dyDescent="0.2">
      <c r="A50" s="87" t="s">
        <v>43</v>
      </c>
      <c r="B50" s="87" t="s">
        <v>180</v>
      </c>
      <c r="C50" s="88">
        <v>2.960903646631952</v>
      </c>
      <c r="D50" s="88">
        <v>10.611629914963201</v>
      </c>
      <c r="E50" s="88">
        <v>36.816585492833099</v>
      </c>
      <c r="F50" s="88">
        <v>65.419271823702474</v>
      </c>
      <c r="G50" s="89">
        <v>115.80839087813072</v>
      </c>
      <c r="H50" s="82"/>
      <c r="I50" s="81" t="s">
        <v>43</v>
      </c>
      <c r="J50" s="85" t="s">
        <v>43</v>
      </c>
      <c r="L50" s="90" t="s">
        <v>48</v>
      </c>
      <c r="M50" s="6">
        <f t="shared" si="0"/>
        <v>2.4726992132302685</v>
      </c>
      <c r="N50" s="6">
        <f t="shared" si="1"/>
        <v>7.7965338908610731</v>
      </c>
      <c r="O50" s="6">
        <f t="shared" si="2"/>
        <v>17.127214019573341</v>
      </c>
      <c r="P50" s="6">
        <f t="shared" si="3"/>
        <v>24.944282998695346</v>
      </c>
      <c r="Q50" s="91">
        <f t="shared" si="4"/>
        <v>52.340730122360029</v>
      </c>
      <c r="R50" s="6" t="b">
        <f>L50=Q1Impacts!A53</f>
        <v>0</v>
      </c>
    </row>
    <row r="51" spans="1:18" x14ac:dyDescent="0.2">
      <c r="A51" s="87" t="s">
        <v>44</v>
      </c>
      <c r="B51" s="87" t="s">
        <v>181</v>
      </c>
      <c r="C51" s="88">
        <v>11.960140132992448</v>
      </c>
      <c r="D51" s="88">
        <v>8.3246964770675369</v>
      </c>
      <c r="E51" s="88">
        <v>52.456308324263681</v>
      </c>
      <c r="F51" s="88">
        <v>171.03662384160197</v>
      </c>
      <c r="G51" s="89">
        <v>243.77776877592564</v>
      </c>
      <c r="H51" s="82"/>
      <c r="I51" s="81" t="s">
        <v>44</v>
      </c>
      <c r="J51" s="85" t="s">
        <v>44</v>
      </c>
      <c r="L51" s="90" t="s">
        <v>49</v>
      </c>
      <c r="M51" s="6">
        <f t="shared" si="0"/>
        <v>2.7425380713595517</v>
      </c>
      <c r="N51" s="6">
        <f t="shared" si="1"/>
        <v>14.534957632291281</v>
      </c>
      <c r="O51" s="6">
        <f t="shared" si="2"/>
        <v>26.310864258825376</v>
      </c>
      <c r="P51" s="6">
        <f t="shared" si="3"/>
        <v>96.649893786661423</v>
      </c>
      <c r="Q51" s="91">
        <f t="shared" si="4"/>
        <v>140.23825374913764</v>
      </c>
      <c r="R51" s="6" t="b">
        <f>L51=Q1Impacts!A54</f>
        <v>0</v>
      </c>
    </row>
    <row r="52" spans="1:18" x14ac:dyDescent="0.2">
      <c r="A52" s="87" t="s">
        <v>45</v>
      </c>
      <c r="B52" s="87" t="s">
        <v>182</v>
      </c>
      <c r="C52" s="88">
        <v>0.52755285461677515</v>
      </c>
      <c r="D52" s="88">
        <v>4.0950042195550784</v>
      </c>
      <c r="E52" s="88">
        <v>31.024204918096839</v>
      </c>
      <c r="F52" s="88">
        <v>82.150801844472142</v>
      </c>
      <c r="G52" s="89">
        <v>117.79756383674084</v>
      </c>
      <c r="H52" s="82"/>
      <c r="I52" s="81" t="s">
        <v>45</v>
      </c>
      <c r="J52" s="85" t="s">
        <v>45</v>
      </c>
      <c r="L52" s="90" t="s">
        <v>50</v>
      </c>
      <c r="M52" s="6">
        <f t="shared" si="0"/>
        <v>74.532563293148058</v>
      </c>
      <c r="N52" s="6">
        <f t="shared" si="1"/>
        <v>194.76480161599801</v>
      </c>
      <c r="O52" s="6">
        <f t="shared" si="2"/>
        <v>521.39320481316679</v>
      </c>
      <c r="P52" s="6">
        <f t="shared" si="3"/>
        <v>565.94004315515565</v>
      </c>
      <c r="Q52" s="91">
        <f t="shared" si="4"/>
        <v>1356.6306128774686</v>
      </c>
      <c r="R52" s="6" t="b">
        <f>L52=Q1Impacts!A55</f>
        <v>0</v>
      </c>
    </row>
    <row r="53" spans="1:18" x14ac:dyDescent="0.2">
      <c r="A53" s="87" t="s">
        <v>46</v>
      </c>
      <c r="B53" s="87" t="s">
        <v>183</v>
      </c>
      <c r="C53" s="88">
        <v>0.29175205821629818</v>
      </c>
      <c r="D53" s="88">
        <v>0.23161788996633986</v>
      </c>
      <c r="E53" s="88">
        <v>10.310945419045643</v>
      </c>
      <c r="F53" s="88">
        <v>8.5815182117735258</v>
      </c>
      <c r="G53" s="89">
        <v>19.415833579001806</v>
      </c>
      <c r="H53" s="82"/>
      <c r="I53" s="81" t="s">
        <v>46</v>
      </c>
      <c r="J53" s="85" t="s">
        <v>46</v>
      </c>
      <c r="L53" s="90" t="s">
        <v>51</v>
      </c>
      <c r="M53" s="6">
        <f t="shared" si="0"/>
        <v>52.937527414174824</v>
      </c>
      <c r="N53" s="6">
        <f t="shared" si="1"/>
        <v>84.330302520721276</v>
      </c>
      <c r="O53" s="6">
        <f t="shared" si="2"/>
        <v>272.64194152407049</v>
      </c>
      <c r="P53" s="6">
        <f t="shared" si="3"/>
        <v>572.1758505212066</v>
      </c>
      <c r="Q53" s="91">
        <f t="shared" si="4"/>
        <v>982.08562198017319</v>
      </c>
      <c r="R53" s="6" t="b">
        <f>L53=Q1Impacts!A56</f>
        <v>0</v>
      </c>
    </row>
    <row r="54" spans="1:18" x14ac:dyDescent="0.2">
      <c r="A54" s="87" t="s">
        <v>47</v>
      </c>
      <c r="B54" s="87" t="s">
        <v>184</v>
      </c>
      <c r="C54" s="88">
        <v>5.0019843903951768</v>
      </c>
      <c r="D54" s="88">
        <v>12.967379913458419</v>
      </c>
      <c r="E54" s="88">
        <v>29.737720506976398</v>
      </c>
      <c r="F54" s="88">
        <v>52.092152248535413</v>
      </c>
      <c r="G54" s="89">
        <v>99.79923705936541</v>
      </c>
      <c r="H54" s="82"/>
      <c r="I54" s="81" t="s">
        <v>47</v>
      </c>
      <c r="J54" s="85" t="s">
        <v>47</v>
      </c>
      <c r="L54" s="90" t="s">
        <v>52</v>
      </c>
      <c r="M54" s="6">
        <f t="shared" si="0"/>
        <v>50.040186882914398</v>
      </c>
      <c r="N54" s="6">
        <f t="shared" si="1"/>
        <v>59.81517898843304</v>
      </c>
      <c r="O54" s="6">
        <f t="shared" si="2"/>
        <v>149.09652246938208</v>
      </c>
      <c r="P54" s="6">
        <f t="shared" si="3"/>
        <v>740.02951578300929</v>
      </c>
      <c r="Q54" s="91">
        <f t="shared" si="4"/>
        <v>998.9814041237388</v>
      </c>
      <c r="R54" s="6" t="b">
        <f>L54=Q1Impacts!A57</f>
        <v>0</v>
      </c>
    </row>
    <row r="55" spans="1:18" x14ac:dyDescent="0.2">
      <c r="A55" s="87" t="s">
        <v>48</v>
      </c>
      <c r="B55" s="87" t="s">
        <v>185</v>
      </c>
      <c r="C55" s="88">
        <v>2.4726992132302685</v>
      </c>
      <c r="D55" s="88">
        <v>7.7965338908610731</v>
      </c>
      <c r="E55" s="88">
        <v>17.127214019573341</v>
      </c>
      <c r="F55" s="88">
        <v>24.944282998695346</v>
      </c>
      <c r="G55" s="89">
        <v>52.340730122360029</v>
      </c>
      <c r="H55" s="82"/>
      <c r="I55" s="81" t="s">
        <v>48</v>
      </c>
      <c r="J55" s="85" t="s">
        <v>48</v>
      </c>
      <c r="L55" s="90" t="s">
        <v>53</v>
      </c>
      <c r="M55" s="6">
        <f t="shared" si="0"/>
        <v>55.397876865141924</v>
      </c>
      <c r="N55" s="6">
        <f t="shared" si="1"/>
        <v>93.866850572877865</v>
      </c>
      <c r="O55" s="6">
        <f t="shared" si="2"/>
        <v>245.94211573619359</v>
      </c>
      <c r="P55" s="6">
        <f t="shared" si="3"/>
        <v>516.03193120049639</v>
      </c>
      <c r="Q55" s="91">
        <f t="shared" si="4"/>
        <v>911.23877437470981</v>
      </c>
      <c r="R55" s="6" t="b">
        <f>L55=Q1Impacts!A58</f>
        <v>0</v>
      </c>
    </row>
    <row r="56" spans="1:18" x14ac:dyDescent="0.2">
      <c r="A56" s="87" t="s">
        <v>271</v>
      </c>
      <c r="B56" s="87" t="s">
        <v>284</v>
      </c>
      <c r="C56" s="88">
        <v>2.2846519742792495</v>
      </c>
      <c r="D56" s="88">
        <v>6.0423257065885112</v>
      </c>
      <c r="E56" s="88">
        <v>24.315841927390391</v>
      </c>
      <c r="F56" s="88">
        <v>84.493171657461573</v>
      </c>
      <c r="G56" s="89">
        <v>117.13599126571972</v>
      </c>
      <c r="H56" s="82"/>
      <c r="I56" s="81" t="s">
        <v>271</v>
      </c>
      <c r="J56" s="85" t="s">
        <v>49</v>
      </c>
      <c r="L56" s="90" t="s">
        <v>54</v>
      </c>
      <c r="M56" s="6">
        <f>SUMIF($J$5:$J$66,$L56,C$5:C$66)</f>
        <v>665.81026367621212</v>
      </c>
      <c r="N56" s="6">
        <f t="shared" si="1"/>
        <v>536.36593097438686</v>
      </c>
      <c r="O56" s="6">
        <f t="shared" si="2"/>
        <v>360.84998665354124</v>
      </c>
      <c r="P56" s="6">
        <f t="shared" si="3"/>
        <v>271.66801821723794</v>
      </c>
      <c r="Q56" s="91">
        <f t="shared" si="4"/>
        <v>1834.6941995213781</v>
      </c>
      <c r="R56" s="6" t="b">
        <f>L56=Q1Impacts!A59</f>
        <v>0</v>
      </c>
    </row>
    <row r="57" spans="1:18" x14ac:dyDescent="0.2">
      <c r="A57" s="87" t="s">
        <v>49</v>
      </c>
      <c r="B57" s="87" t="s">
        <v>186</v>
      </c>
      <c r="C57" s="88">
        <v>0.45788609708030242</v>
      </c>
      <c r="D57" s="88">
        <v>8.4926319257027707</v>
      </c>
      <c r="E57" s="88">
        <v>1.9950223314349831</v>
      </c>
      <c r="F57" s="88">
        <v>12.156722129199844</v>
      </c>
      <c r="G57" s="89">
        <v>23.102262483417899</v>
      </c>
      <c r="H57" s="82"/>
      <c r="I57" s="81" t="s">
        <v>49</v>
      </c>
      <c r="J57" s="85" t="s">
        <v>49</v>
      </c>
      <c r="L57" s="90" t="s">
        <v>119</v>
      </c>
      <c r="M57" s="91">
        <f>SUM(M5:M56)</f>
        <v>2179.216118601737</v>
      </c>
      <c r="N57" s="91">
        <f t="shared" ref="N57:P57" si="5">SUM(N5:N56)</f>
        <v>2816.643937656454</v>
      </c>
      <c r="O57" s="91">
        <f t="shared" si="5"/>
        <v>4553.0454768995132</v>
      </c>
      <c r="P57" s="91">
        <f t="shared" si="5"/>
        <v>5598.0944668422962</v>
      </c>
      <c r="Q57" s="91">
        <f t="shared" si="4"/>
        <v>15147</v>
      </c>
      <c r="R57" s="6"/>
    </row>
    <row r="58" spans="1:18" x14ac:dyDescent="0.2">
      <c r="A58" s="87" t="s">
        <v>50</v>
      </c>
      <c r="B58" s="87" t="s">
        <v>187</v>
      </c>
      <c r="C58" s="88">
        <v>74.532563293148058</v>
      </c>
      <c r="D58" s="88">
        <v>194.76480161599801</v>
      </c>
      <c r="E58" s="88">
        <v>521.39320481316679</v>
      </c>
      <c r="F58" s="88">
        <v>565.94004315515565</v>
      </c>
      <c r="G58" s="89">
        <v>1356.6306128774684</v>
      </c>
      <c r="H58" s="82"/>
      <c r="I58" s="81" t="s">
        <v>50</v>
      </c>
      <c r="J58" s="85" t="s">
        <v>50</v>
      </c>
      <c r="L58" s="90" t="s">
        <v>122</v>
      </c>
      <c r="M58" s="92">
        <f>M57-C67</f>
        <v>0</v>
      </c>
      <c r="N58" s="92">
        <f t="shared" ref="N58:P58" si="6">N57-D67</f>
        <v>0</v>
      </c>
      <c r="O58" s="92">
        <f t="shared" si="6"/>
        <v>0</v>
      </c>
      <c r="P58" s="92">
        <f t="shared" si="6"/>
        <v>0</v>
      </c>
      <c r="Q58" s="92">
        <f>Q57-G67</f>
        <v>0</v>
      </c>
      <c r="R58" s="6"/>
    </row>
    <row r="59" spans="1:18" x14ac:dyDescent="0.2">
      <c r="A59" s="87" t="s">
        <v>51</v>
      </c>
      <c r="B59" s="87" t="s">
        <v>188</v>
      </c>
      <c r="C59" s="88">
        <v>46.858761723411241</v>
      </c>
      <c r="D59" s="88">
        <v>78.535668535583397</v>
      </c>
      <c r="E59" s="88">
        <v>260.5323141918883</v>
      </c>
      <c r="F59" s="88">
        <v>560.58296144894825</v>
      </c>
      <c r="G59" s="89">
        <v>946.50970589983115</v>
      </c>
      <c r="H59" s="82"/>
      <c r="I59" s="81" t="s">
        <v>51</v>
      </c>
      <c r="J59" s="85" t="s">
        <v>51</v>
      </c>
    </row>
    <row r="60" spans="1:18" x14ac:dyDescent="0.2">
      <c r="A60" s="87" t="s">
        <v>52</v>
      </c>
      <c r="B60" s="87" t="s">
        <v>189</v>
      </c>
      <c r="C60" s="88">
        <v>50.040186882914398</v>
      </c>
      <c r="D60" s="88">
        <v>59.81517898843304</v>
      </c>
      <c r="E60" s="88">
        <v>149.09652246938208</v>
      </c>
      <c r="F60" s="88">
        <v>740.02951578300929</v>
      </c>
      <c r="G60" s="89">
        <v>998.9814041237388</v>
      </c>
      <c r="H60" s="82"/>
      <c r="I60" s="81" t="s">
        <v>52</v>
      </c>
      <c r="J60" s="85" t="s">
        <v>52</v>
      </c>
    </row>
    <row r="61" spans="1:18" x14ac:dyDescent="0.2">
      <c r="A61" s="87" t="s">
        <v>53</v>
      </c>
      <c r="B61" s="87" t="s">
        <v>190</v>
      </c>
      <c r="C61" s="88">
        <v>55.397876865141924</v>
      </c>
      <c r="D61" s="88">
        <v>93.866850572877865</v>
      </c>
      <c r="E61" s="88">
        <v>245.94211573619359</v>
      </c>
      <c r="F61" s="88">
        <v>516.03193120049639</v>
      </c>
      <c r="G61" s="89">
        <v>911.23877437470969</v>
      </c>
      <c r="H61" s="82"/>
      <c r="I61" s="81" t="s">
        <v>53</v>
      </c>
      <c r="J61" s="85" t="s">
        <v>53</v>
      </c>
    </row>
    <row r="62" spans="1:18" x14ac:dyDescent="0.2">
      <c r="A62" s="87" t="s">
        <v>272</v>
      </c>
      <c r="B62" s="87" t="s">
        <v>285</v>
      </c>
      <c r="C62" s="88">
        <v>6.0787656907635848</v>
      </c>
      <c r="D62" s="88">
        <v>5.7946339851378834</v>
      </c>
      <c r="E62" s="88">
        <v>12.109627332182193</v>
      </c>
      <c r="F62" s="88">
        <v>11.592889072258316</v>
      </c>
      <c r="G62" s="89">
        <v>35.575916080341976</v>
      </c>
      <c r="H62" s="82"/>
      <c r="I62" s="81" t="s">
        <v>272</v>
      </c>
      <c r="J62" s="85" t="s">
        <v>51</v>
      </c>
    </row>
    <row r="63" spans="1:18" x14ac:dyDescent="0.2">
      <c r="A63" s="87" t="s">
        <v>273</v>
      </c>
      <c r="B63" s="87" t="s">
        <v>286</v>
      </c>
      <c r="C63" s="88">
        <v>3.8318493353494141</v>
      </c>
      <c r="D63" s="88">
        <v>7.5797387489080741</v>
      </c>
      <c r="E63" s="88">
        <v>13.95886461843547</v>
      </c>
      <c r="F63" s="88">
        <v>57.542716297220281</v>
      </c>
      <c r="G63" s="89">
        <v>82.913168999913239</v>
      </c>
      <c r="H63" s="82"/>
      <c r="I63" s="81" t="s">
        <v>273</v>
      </c>
      <c r="J63" s="85" t="s">
        <v>54</v>
      </c>
    </row>
    <row r="64" spans="1:18" x14ac:dyDescent="0.2">
      <c r="A64" s="87" t="s">
        <v>274</v>
      </c>
      <c r="B64" s="87" t="s">
        <v>287</v>
      </c>
      <c r="C64" s="88">
        <v>8.2866026865946907</v>
      </c>
      <c r="D64" s="88">
        <v>12.816359498797235</v>
      </c>
      <c r="E64" s="88">
        <v>44.208968262499006</v>
      </c>
      <c r="F64" s="88">
        <v>84.145319146139286</v>
      </c>
      <c r="G64" s="89">
        <v>149.45724959403023</v>
      </c>
      <c r="H64" s="82"/>
      <c r="I64" s="81" t="s">
        <v>274</v>
      </c>
      <c r="J64" s="85" t="s">
        <v>54</v>
      </c>
    </row>
    <row r="65" spans="1:10" x14ac:dyDescent="0.2">
      <c r="A65" s="87" t="s">
        <v>275</v>
      </c>
      <c r="B65" s="87" t="s">
        <v>288</v>
      </c>
      <c r="C65" s="88">
        <v>44.744782477111187</v>
      </c>
      <c r="D65" s="88">
        <v>79.894421037616794</v>
      </c>
      <c r="E65" s="88">
        <v>119.14518611840292</v>
      </c>
      <c r="F65" s="88">
        <v>71.408067526572765</v>
      </c>
      <c r="G65" s="89">
        <v>315.19245715970368</v>
      </c>
      <c r="H65" s="82"/>
      <c r="I65" s="81" t="s">
        <v>275</v>
      </c>
      <c r="J65" s="85" t="s">
        <v>54</v>
      </c>
    </row>
    <row r="66" spans="1:10" x14ac:dyDescent="0.2">
      <c r="A66" s="87" t="s">
        <v>276</v>
      </c>
      <c r="B66" s="87" t="s">
        <v>289</v>
      </c>
      <c r="C66" s="88">
        <v>608.94702917715688</v>
      </c>
      <c r="D66" s="88">
        <v>436.07541168906477</v>
      </c>
      <c r="E66" s="88">
        <v>183.53696765420383</v>
      </c>
      <c r="F66" s="88">
        <v>58.571915247305562</v>
      </c>
      <c r="G66" s="89">
        <v>1287.1313237677311</v>
      </c>
      <c r="H66" s="82"/>
      <c r="I66" s="81" t="s">
        <v>276</v>
      </c>
      <c r="J66" s="85" t="s">
        <v>54</v>
      </c>
    </row>
    <row r="67" spans="1:10" x14ac:dyDescent="0.2">
      <c r="A67" s="87" t="s">
        <v>119</v>
      </c>
      <c r="B67" s="87"/>
      <c r="C67" s="89">
        <f>SUM(C5:C66)</f>
        <v>2179.216118601737</v>
      </c>
      <c r="D67" s="89">
        <f t="shared" ref="D67:G67" si="7">SUM(D5:D66)</f>
        <v>2816.6439376564531</v>
      </c>
      <c r="E67" s="89">
        <f t="shared" si="7"/>
        <v>4553.0454768995132</v>
      </c>
      <c r="F67" s="89">
        <f t="shared" si="7"/>
        <v>5598.0944668422981</v>
      </c>
      <c r="G67" s="89">
        <f t="shared" si="7"/>
        <v>15147</v>
      </c>
    </row>
  </sheetData>
  <mergeCells count="1">
    <mergeCell ref="C2:G2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68072-353B-432E-8688-42D88C2D2ABE}">
  <sheetPr>
    <tabColor theme="7" tint="0.39997558519241921"/>
  </sheetPr>
  <dimension ref="A1:Q64"/>
  <sheetViews>
    <sheetView topLeftCell="C1" workbookViewId="0">
      <pane ySplit="3" topLeftCell="A4" activePane="bottomLeft" state="frozen"/>
      <selection activeCell="AW60" sqref="AW60"/>
      <selection pane="bottomLeft" activeCell="AW60" sqref="AW60"/>
    </sheetView>
  </sheetViews>
  <sheetFormatPr defaultColWidth="9.140625" defaultRowHeight="16.5" x14ac:dyDescent="0.3"/>
  <cols>
    <col min="1" max="1" width="33.85546875" style="71" customWidth="1"/>
    <col min="2" max="2" width="9.140625" style="71"/>
    <col min="3" max="5" width="9.140625" style="71" customWidth="1"/>
    <col min="6" max="6" width="7.5703125" style="71" customWidth="1"/>
    <col min="7" max="7" width="55.42578125" style="71" customWidth="1"/>
    <col min="8" max="8" width="9.140625" style="71" customWidth="1"/>
    <col min="9" max="10" width="9.140625" style="71"/>
    <col min="11" max="11" width="41" style="71" bestFit="1" customWidth="1"/>
    <col min="12" max="16384" width="9.140625" style="71"/>
  </cols>
  <sheetData>
    <row r="1" spans="1:17" ht="49.5" x14ac:dyDescent="0.3">
      <c r="A1" s="69" t="s">
        <v>550</v>
      </c>
      <c r="B1" s="70"/>
      <c r="C1" s="70"/>
      <c r="D1" s="70"/>
      <c r="E1" s="70"/>
      <c r="G1" s="72" t="s">
        <v>312</v>
      </c>
      <c r="H1" s="73" t="s">
        <v>313</v>
      </c>
      <c r="J1" s="74" t="s">
        <v>548</v>
      </c>
      <c r="K1" s="74" t="s">
        <v>141</v>
      </c>
      <c r="L1" s="74" t="s">
        <v>549</v>
      </c>
      <c r="M1" s="74" t="s">
        <v>411</v>
      </c>
      <c r="N1" s="75" t="s">
        <v>317</v>
      </c>
      <c r="O1" s="75" t="s">
        <v>317</v>
      </c>
      <c r="P1" s="75" t="s">
        <v>316</v>
      </c>
      <c r="Q1" s="75" t="s">
        <v>315</v>
      </c>
    </row>
    <row r="2" spans="1:17" x14ac:dyDescent="0.3">
      <c r="A2" s="74" t="s">
        <v>141</v>
      </c>
      <c r="B2" s="75" t="s">
        <v>314</v>
      </c>
      <c r="C2" s="75" t="s">
        <v>315</v>
      </c>
      <c r="D2" s="75" t="s">
        <v>316</v>
      </c>
      <c r="E2" s="75" t="s">
        <v>317</v>
      </c>
      <c r="G2" s="74"/>
      <c r="H2" s="74"/>
      <c r="J2" s="74" t="str">
        <f>J1</f>
        <v>Moolman</v>
      </c>
      <c r="K2" s="74" t="str">
        <f t="shared" ref="K2:M2" si="0">K1</f>
        <v>Description</v>
      </c>
      <c r="L2" s="74" t="str">
        <f t="shared" si="0"/>
        <v>#</v>
      </c>
      <c r="M2" s="74" t="str">
        <f t="shared" si="0"/>
        <v>code</v>
      </c>
      <c r="N2" s="76" t="s">
        <v>91</v>
      </c>
      <c r="O2" s="76" t="s">
        <v>92</v>
      </c>
      <c r="P2" s="76" t="s">
        <v>93</v>
      </c>
      <c r="Q2" s="76" t="s">
        <v>94</v>
      </c>
    </row>
    <row r="3" spans="1:17" x14ac:dyDescent="0.3">
      <c r="A3" s="74" t="str">
        <f t="shared" ref="A3:A8" si="1">G3</f>
        <v>SIC 1 Agriculture, forestry and fishing</v>
      </c>
      <c r="B3" s="75" t="s">
        <v>318</v>
      </c>
      <c r="C3" s="77">
        <v>1</v>
      </c>
      <c r="D3" s="77">
        <v>1</v>
      </c>
      <c r="E3" s="77">
        <v>1</v>
      </c>
      <c r="G3" s="74" t="s">
        <v>319</v>
      </c>
      <c r="H3" s="71">
        <v>1</v>
      </c>
      <c r="J3" s="78" t="str">
        <f>B$3</f>
        <v>AAGRI</v>
      </c>
      <c r="K3" s="47" t="s">
        <v>142</v>
      </c>
      <c r="L3" s="47" t="s">
        <v>634</v>
      </c>
      <c r="M3" s="47" t="s">
        <v>3</v>
      </c>
      <c r="N3" s="79">
        <f t="shared" ref="N3:Q22" si="2">VLOOKUP($J3,$B$2:$E$45,MATCH(N$1,$B$2:$E$2,0),)</f>
        <v>1</v>
      </c>
      <c r="O3" s="79">
        <f t="shared" si="2"/>
        <v>1</v>
      </c>
      <c r="P3" s="79">
        <f t="shared" si="2"/>
        <v>1</v>
      </c>
      <c r="Q3" s="79">
        <f t="shared" si="2"/>
        <v>1</v>
      </c>
    </row>
    <row r="4" spans="1:17" x14ac:dyDescent="0.3">
      <c r="A4" s="74" t="str">
        <f t="shared" si="1"/>
        <v>SIC 21 Coal mining</v>
      </c>
      <c r="B4" s="75" t="s">
        <v>320</v>
      </c>
      <c r="C4" s="77">
        <v>0.43</v>
      </c>
      <c r="D4" s="77">
        <v>0.48499999999999999</v>
      </c>
      <c r="E4" s="77">
        <v>0.67</v>
      </c>
      <c r="G4" s="74" t="s">
        <v>321</v>
      </c>
      <c r="H4" s="71">
        <v>0.63</v>
      </c>
      <c r="J4" s="78" t="str">
        <f>B$3</f>
        <v>AAGRI</v>
      </c>
      <c r="K4" s="47" t="s">
        <v>143</v>
      </c>
      <c r="L4" s="47" t="s">
        <v>635</v>
      </c>
      <c r="M4" s="47" t="s">
        <v>4</v>
      </c>
      <c r="N4" s="79">
        <f t="shared" si="2"/>
        <v>1</v>
      </c>
      <c r="O4" s="79">
        <f t="shared" si="2"/>
        <v>1</v>
      </c>
      <c r="P4" s="79">
        <f t="shared" si="2"/>
        <v>1</v>
      </c>
      <c r="Q4" s="79">
        <f t="shared" si="2"/>
        <v>1</v>
      </c>
    </row>
    <row r="5" spans="1:17" x14ac:dyDescent="0.3">
      <c r="A5" s="74" t="str">
        <f t="shared" si="1"/>
        <v>SIC 23 Gold and uranium ore mining</v>
      </c>
      <c r="B5" s="75" t="s">
        <v>322</v>
      </c>
      <c r="C5" s="77">
        <v>0.43</v>
      </c>
      <c r="D5" s="77">
        <v>0.48499999999999999</v>
      </c>
      <c r="E5" s="77">
        <v>0.67</v>
      </c>
      <c r="G5" s="74" t="s">
        <v>323</v>
      </c>
      <c r="H5" s="71">
        <v>0.63</v>
      </c>
      <c r="J5" s="78" t="str">
        <f>B$3</f>
        <v>AAGRI</v>
      </c>
      <c r="K5" s="47" t="s">
        <v>144</v>
      </c>
      <c r="L5" s="47" t="s">
        <v>636</v>
      </c>
      <c r="M5" s="47" t="s">
        <v>5</v>
      </c>
      <c r="N5" s="79">
        <f t="shared" si="2"/>
        <v>1</v>
      </c>
      <c r="O5" s="79">
        <f t="shared" si="2"/>
        <v>1</v>
      </c>
      <c r="P5" s="79">
        <f t="shared" si="2"/>
        <v>1</v>
      </c>
      <c r="Q5" s="79">
        <f t="shared" si="2"/>
        <v>1</v>
      </c>
    </row>
    <row r="6" spans="1:17" x14ac:dyDescent="0.3">
      <c r="A6" s="74" t="str">
        <f t="shared" si="1"/>
        <v>SIC 22/24/25/29 Other mining</v>
      </c>
      <c r="B6" s="75" t="s">
        <v>324</v>
      </c>
      <c r="C6" s="77">
        <v>0.43</v>
      </c>
      <c r="D6" s="77">
        <v>0.48499999999999999</v>
      </c>
      <c r="E6" s="77">
        <v>0.67</v>
      </c>
      <c r="G6" s="74" t="s">
        <v>325</v>
      </c>
      <c r="H6" s="71">
        <v>0.63</v>
      </c>
      <c r="J6" s="78" t="str">
        <f>B4</f>
        <v>ACOAL</v>
      </c>
      <c r="K6" s="47" t="s">
        <v>145</v>
      </c>
      <c r="L6" s="47" t="s">
        <v>637</v>
      </c>
      <c r="M6" s="47" t="s">
        <v>6</v>
      </c>
      <c r="N6" s="79">
        <f t="shared" si="2"/>
        <v>0.67</v>
      </c>
      <c r="O6" s="79">
        <f t="shared" si="2"/>
        <v>0.67</v>
      </c>
      <c r="P6" s="79">
        <f t="shared" si="2"/>
        <v>0.48499999999999999</v>
      </c>
      <c r="Q6" s="79">
        <f t="shared" si="2"/>
        <v>0.43</v>
      </c>
    </row>
    <row r="7" spans="1:17" x14ac:dyDescent="0.3">
      <c r="A7" s="74" t="str">
        <f t="shared" si="1"/>
        <v>SIC 301-304 Food</v>
      </c>
      <c r="B7" s="75" t="s">
        <v>326</v>
      </c>
      <c r="C7" s="77">
        <v>0.78</v>
      </c>
      <c r="D7" s="77">
        <v>0.92</v>
      </c>
      <c r="E7" s="77">
        <v>0.36</v>
      </c>
      <c r="G7" s="74" t="s">
        <v>327</v>
      </c>
      <c r="H7" s="71">
        <v>0.43</v>
      </c>
      <c r="J7" s="78" t="str">
        <f>B5</f>
        <v>AGOLD</v>
      </c>
      <c r="K7" s="47" t="s">
        <v>277</v>
      </c>
      <c r="L7" s="47" t="s">
        <v>638</v>
      </c>
      <c r="M7" s="47" t="s">
        <v>264</v>
      </c>
      <c r="N7" s="79">
        <f t="shared" si="2"/>
        <v>0.67</v>
      </c>
      <c r="O7" s="79">
        <f t="shared" si="2"/>
        <v>0.67</v>
      </c>
      <c r="P7" s="79">
        <f t="shared" si="2"/>
        <v>0.48499999999999999</v>
      </c>
      <c r="Q7" s="79">
        <f t="shared" si="2"/>
        <v>0.43</v>
      </c>
    </row>
    <row r="8" spans="1:17" x14ac:dyDescent="0.3">
      <c r="A8" s="74" t="str">
        <f t="shared" si="1"/>
        <v>SIC 305 Beverages</v>
      </c>
      <c r="B8" s="75" t="s">
        <v>328</v>
      </c>
      <c r="C8" s="77">
        <v>1</v>
      </c>
      <c r="D8" s="77">
        <v>0.53</v>
      </c>
      <c r="E8" s="77">
        <v>0.12</v>
      </c>
      <c r="G8" s="74" t="s">
        <v>329</v>
      </c>
      <c r="H8" s="71">
        <v>0.31</v>
      </c>
      <c r="J8" s="78" t="str">
        <f>B$6</f>
        <v>AOTHM</v>
      </c>
      <c r="K8" s="47" t="s">
        <v>146</v>
      </c>
      <c r="L8" s="47" t="s">
        <v>639</v>
      </c>
      <c r="M8" s="47" t="s">
        <v>7</v>
      </c>
      <c r="N8" s="79">
        <f t="shared" si="2"/>
        <v>0.67</v>
      </c>
      <c r="O8" s="79">
        <f t="shared" si="2"/>
        <v>0.67</v>
      </c>
      <c r="P8" s="79">
        <f t="shared" si="2"/>
        <v>0.48499999999999999</v>
      </c>
      <c r="Q8" s="79">
        <f t="shared" si="2"/>
        <v>0.43</v>
      </c>
    </row>
    <row r="9" spans="1:17" x14ac:dyDescent="0.3">
      <c r="A9" s="74" t="str">
        <f t="shared" ref="A9:A36" si="3">G10</f>
        <v>SIC 311-312 Textiles</v>
      </c>
      <c r="B9" s="75" t="s">
        <v>330</v>
      </c>
      <c r="C9" s="77">
        <v>1</v>
      </c>
      <c r="D9" s="77">
        <v>1</v>
      </c>
      <c r="E9" s="77">
        <v>0.57999999999999996</v>
      </c>
      <c r="G9" s="74" t="s">
        <v>331</v>
      </c>
      <c r="H9" s="71">
        <v>0.43</v>
      </c>
      <c r="J9" s="78" t="str">
        <f>B$6</f>
        <v>AOTHM</v>
      </c>
      <c r="K9" s="47" t="s">
        <v>147</v>
      </c>
      <c r="L9" s="47" t="s">
        <v>640</v>
      </c>
      <c r="M9" s="47" t="s">
        <v>8</v>
      </c>
      <c r="N9" s="79">
        <f t="shared" si="2"/>
        <v>0.67</v>
      </c>
      <c r="O9" s="79">
        <f t="shared" si="2"/>
        <v>0.67</v>
      </c>
      <c r="P9" s="79">
        <f t="shared" si="2"/>
        <v>0.48499999999999999</v>
      </c>
      <c r="Q9" s="79">
        <f t="shared" si="2"/>
        <v>0.43</v>
      </c>
    </row>
    <row r="10" spans="1:17" x14ac:dyDescent="0.3">
      <c r="A10" s="74" t="str">
        <f t="shared" si="3"/>
        <v>SIC 313-315 Wearing apparel</v>
      </c>
      <c r="B10" s="75" t="s">
        <v>332</v>
      </c>
      <c r="C10" s="77">
        <v>0.53</v>
      </c>
      <c r="D10" s="77">
        <v>0.14000000000000001</v>
      </c>
      <c r="E10" s="77">
        <v>0.39</v>
      </c>
      <c r="G10" s="74" t="s">
        <v>333</v>
      </c>
      <c r="H10" s="71">
        <v>0.49</v>
      </c>
      <c r="J10" s="78" t="str">
        <f t="shared" ref="J10:J39" si="4">B7</f>
        <v>AFOOD</v>
      </c>
      <c r="K10" s="47" t="s">
        <v>148</v>
      </c>
      <c r="L10" s="47" t="s">
        <v>641</v>
      </c>
      <c r="M10" s="47" t="s">
        <v>9</v>
      </c>
      <c r="N10" s="79">
        <f t="shared" si="2"/>
        <v>0.36</v>
      </c>
      <c r="O10" s="79">
        <f t="shared" si="2"/>
        <v>0.36</v>
      </c>
      <c r="P10" s="79">
        <f t="shared" si="2"/>
        <v>0.92</v>
      </c>
      <c r="Q10" s="79">
        <f t="shared" si="2"/>
        <v>0.78</v>
      </c>
    </row>
    <row r="11" spans="1:17" x14ac:dyDescent="0.3">
      <c r="A11" s="74" t="str">
        <f t="shared" si="3"/>
        <v>SIC 316 Leather and leather products</v>
      </c>
      <c r="B11" s="75" t="s">
        <v>335</v>
      </c>
      <c r="C11" s="77">
        <v>1</v>
      </c>
      <c r="D11" s="77">
        <v>1</v>
      </c>
      <c r="E11" s="77">
        <v>0.57999999999999996</v>
      </c>
      <c r="G11" s="74" t="s">
        <v>336</v>
      </c>
      <c r="H11" s="71">
        <v>0.37</v>
      </c>
      <c r="J11" s="78" t="str">
        <f t="shared" si="4"/>
        <v>ABEVT</v>
      </c>
      <c r="K11" s="47" t="s">
        <v>149</v>
      </c>
      <c r="L11" s="47" t="s">
        <v>642</v>
      </c>
      <c r="M11" s="47" t="s">
        <v>10</v>
      </c>
      <c r="N11" s="79">
        <f t="shared" si="2"/>
        <v>0.12</v>
      </c>
      <c r="O11" s="79">
        <f t="shared" si="2"/>
        <v>0.12</v>
      </c>
      <c r="P11" s="79">
        <f t="shared" si="2"/>
        <v>0.53</v>
      </c>
      <c r="Q11" s="79">
        <f t="shared" si="2"/>
        <v>1</v>
      </c>
    </row>
    <row r="12" spans="1:17" x14ac:dyDescent="0.3">
      <c r="A12" s="74" t="str">
        <f t="shared" si="3"/>
        <v>SIC 317 Footwear</v>
      </c>
      <c r="B12" s="75" t="s">
        <v>337</v>
      </c>
      <c r="C12" s="77">
        <v>1</v>
      </c>
      <c r="D12" s="77">
        <v>1</v>
      </c>
      <c r="E12" s="77">
        <v>0.66</v>
      </c>
      <c r="G12" s="74" t="s">
        <v>338</v>
      </c>
      <c r="H12" s="71">
        <v>0.49</v>
      </c>
      <c r="J12" s="78" t="str">
        <f t="shared" si="4"/>
        <v>ATEXT</v>
      </c>
      <c r="K12" s="47" t="s">
        <v>150</v>
      </c>
      <c r="L12" s="47" t="s">
        <v>643</v>
      </c>
      <c r="M12" s="47" t="s">
        <v>11</v>
      </c>
      <c r="N12" s="79">
        <f t="shared" si="2"/>
        <v>0.57999999999999996</v>
      </c>
      <c r="O12" s="79">
        <f t="shared" si="2"/>
        <v>0.57999999999999996</v>
      </c>
      <c r="P12" s="79">
        <f t="shared" si="2"/>
        <v>1</v>
      </c>
      <c r="Q12" s="79">
        <f t="shared" si="2"/>
        <v>1</v>
      </c>
    </row>
    <row r="13" spans="1:17" x14ac:dyDescent="0.3">
      <c r="A13" s="74" t="str">
        <f t="shared" si="3"/>
        <v>SIC 321-322 Wood and wood products</v>
      </c>
      <c r="B13" s="75" t="s">
        <v>339</v>
      </c>
      <c r="C13" s="77">
        <v>1</v>
      </c>
      <c r="D13" s="77">
        <v>1</v>
      </c>
      <c r="E13" s="77">
        <v>0.14000000000000001</v>
      </c>
      <c r="G13" s="74" t="s">
        <v>340</v>
      </c>
      <c r="H13" s="71">
        <v>0.67</v>
      </c>
      <c r="J13" s="78" t="str">
        <f t="shared" si="4"/>
        <v>AAPPA</v>
      </c>
      <c r="K13" s="47" t="s">
        <v>151</v>
      </c>
      <c r="L13" s="47" t="s">
        <v>644</v>
      </c>
      <c r="M13" s="47" t="s">
        <v>12</v>
      </c>
      <c r="N13" s="79">
        <f t="shared" si="2"/>
        <v>0.39</v>
      </c>
      <c r="O13" s="79">
        <f t="shared" si="2"/>
        <v>0.39</v>
      </c>
      <c r="P13" s="79">
        <f t="shared" si="2"/>
        <v>0.14000000000000001</v>
      </c>
      <c r="Q13" s="79">
        <f t="shared" si="2"/>
        <v>0.53</v>
      </c>
    </row>
    <row r="14" spans="1:17" x14ac:dyDescent="0.3">
      <c r="A14" s="74" t="str">
        <f t="shared" si="3"/>
        <v>SIC 323 Paper and paper products</v>
      </c>
      <c r="B14" s="75" t="s">
        <v>341</v>
      </c>
      <c r="C14" s="77">
        <v>1</v>
      </c>
      <c r="D14" s="77">
        <v>1</v>
      </c>
      <c r="E14" s="77">
        <v>0.14000000000000001</v>
      </c>
      <c r="G14" s="74" t="s">
        <v>342</v>
      </c>
      <c r="H14" s="71">
        <v>0.5</v>
      </c>
      <c r="J14" s="78" t="str">
        <f t="shared" si="4"/>
        <v>ALEAT</v>
      </c>
      <c r="K14" s="47" t="s">
        <v>152</v>
      </c>
      <c r="L14" s="47" t="s">
        <v>645</v>
      </c>
      <c r="M14" s="47" t="s">
        <v>13</v>
      </c>
      <c r="N14" s="79">
        <f t="shared" si="2"/>
        <v>0.57999999999999996</v>
      </c>
      <c r="O14" s="79">
        <f t="shared" si="2"/>
        <v>0.57999999999999996</v>
      </c>
      <c r="P14" s="79">
        <f t="shared" si="2"/>
        <v>1</v>
      </c>
      <c r="Q14" s="79">
        <f t="shared" si="2"/>
        <v>1</v>
      </c>
    </row>
    <row r="15" spans="1:17" x14ac:dyDescent="0.3">
      <c r="A15" s="74" t="str">
        <f t="shared" si="3"/>
        <v>SIC 324-326 Printing, publishing and recorded media</v>
      </c>
      <c r="B15" s="75" t="s">
        <v>343</v>
      </c>
      <c r="C15" s="77">
        <v>1</v>
      </c>
      <c r="D15" s="77">
        <v>0.66</v>
      </c>
      <c r="E15" s="77">
        <v>0.26</v>
      </c>
      <c r="G15" s="74" t="s">
        <v>344</v>
      </c>
      <c r="H15" s="71">
        <v>0.51</v>
      </c>
      <c r="J15" s="78" t="str">
        <f t="shared" si="4"/>
        <v>AFOOT</v>
      </c>
      <c r="K15" s="47" t="s">
        <v>153</v>
      </c>
      <c r="L15" s="47" t="s">
        <v>646</v>
      </c>
      <c r="M15" s="47" t="s">
        <v>14</v>
      </c>
      <c r="N15" s="79">
        <f t="shared" si="2"/>
        <v>0.66</v>
      </c>
      <c r="O15" s="79">
        <f t="shared" si="2"/>
        <v>0.66</v>
      </c>
      <c r="P15" s="79">
        <f t="shared" si="2"/>
        <v>1</v>
      </c>
      <c r="Q15" s="79">
        <f t="shared" si="2"/>
        <v>1</v>
      </c>
    </row>
    <row r="16" spans="1:17" x14ac:dyDescent="0.3">
      <c r="A16" s="74" t="str">
        <f t="shared" si="3"/>
        <v>SIC 331-333 Coke and refined petroleum products</v>
      </c>
      <c r="B16" s="75" t="s">
        <v>345</v>
      </c>
      <c r="C16" s="77">
        <v>0.86</v>
      </c>
      <c r="D16" s="77">
        <v>0.92</v>
      </c>
      <c r="E16" s="77">
        <v>0.73</v>
      </c>
      <c r="G16" s="74" t="s">
        <v>346</v>
      </c>
      <c r="H16" s="71">
        <v>0.71</v>
      </c>
      <c r="J16" s="78" t="str">
        <f t="shared" si="4"/>
        <v>AWOOD</v>
      </c>
      <c r="K16" s="47" t="s">
        <v>154</v>
      </c>
      <c r="L16" s="47" t="s">
        <v>647</v>
      </c>
      <c r="M16" s="47" t="s">
        <v>15</v>
      </c>
      <c r="N16" s="79">
        <f t="shared" si="2"/>
        <v>0.14000000000000001</v>
      </c>
      <c r="O16" s="79">
        <f t="shared" si="2"/>
        <v>0.14000000000000001</v>
      </c>
      <c r="P16" s="79">
        <f t="shared" si="2"/>
        <v>1</v>
      </c>
      <c r="Q16" s="79">
        <f t="shared" si="2"/>
        <v>1</v>
      </c>
    </row>
    <row r="17" spans="1:17" x14ac:dyDescent="0.3">
      <c r="A17" s="74" t="str">
        <f t="shared" si="3"/>
        <v>SIC 334 Basic chemicals</v>
      </c>
      <c r="B17" s="75" t="s">
        <v>347</v>
      </c>
      <c r="C17" s="77">
        <v>0.86</v>
      </c>
      <c r="D17" s="77">
        <v>0.92</v>
      </c>
      <c r="E17" s="77">
        <v>0.73</v>
      </c>
      <c r="G17" s="74" t="s">
        <v>348</v>
      </c>
      <c r="H17" s="71">
        <v>0.57999999999999996</v>
      </c>
      <c r="J17" s="78" t="str">
        <f t="shared" si="4"/>
        <v>APAPR</v>
      </c>
      <c r="K17" s="47" t="s">
        <v>155</v>
      </c>
      <c r="L17" s="47" t="s">
        <v>648</v>
      </c>
      <c r="M17" s="47" t="s">
        <v>16</v>
      </c>
      <c r="N17" s="79">
        <f t="shared" si="2"/>
        <v>0.14000000000000001</v>
      </c>
      <c r="O17" s="79">
        <f t="shared" si="2"/>
        <v>0.14000000000000001</v>
      </c>
      <c r="P17" s="79">
        <f t="shared" si="2"/>
        <v>1</v>
      </c>
      <c r="Q17" s="79">
        <f t="shared" si="2"/>
        <v>1</v>
      </c>
    </row>
    <row r="18" spans="1:17" x14ac:dyDescent="0.3">
      <c r="A18" s="74" t="str">
        <f t="shared" si="3"/>
        <v>SIC 335-336 Other chemicals and man-made fibres</v>
      </c>
      <c r="B18" s="75" t="s">
        <v>349</v>
      </c>
      <c r="C18" s="77">
        <v>0.76</v>
      </c>
      <c r="D18" s="77">
        <v>0.43</v>
      </c>
      <c r="E18" s="77">
        <v>0.3</v>
      </c>
      <c r="G18" s="74" t="s">
        <v>350</v>
      </c>
      <c r="H18" s="71">
        <v>0.59</v>
      </c>
      <c r="J18" s="78" t="str">
        <f t="shared" si="4"/>
        <v>APRNT</v>
      </c>
      <c r="K18" s="47" t="s">
        <v>156</v>
      </c>
      <c r="L18" s="47" t="s">
        <v>649</v>
      </c>
      <c r="M18" s="47" t="s">
        <v>17</v>
      </c>
      <c r="N18" s="79">
        <f t="shared" si="2"/>
        <v>0.26</v>
      </c>
      <c r="O18" s="79">
        <f t="shared" si="2"/>
        <v>0.26</v>
      </c>
      <c r="P18" s="79">
        <f t="shared" si="2"/>
        <v>0.66</v>
      </c>
      <c r="Q18" s="79">
        <f t="shared" si="2"/>
        <v>1</v>
      </c>
    </row>
    <row r="19" spans="1:17" x14ac:dyDescent="0.3">
      <c r="A19" s="74" t="str">
        <f t="shared" si="3"/>
        <v>SIC 337 Rubber products</v>
      </c>
      <c r="B19" s="75" t="s">
        <v>351</v>
      </c>
      <c r="C19" s="77">
        <v>0.42</v>
      </c>
      <c r="D19" s="77">
        <v>1</v>
      </c>
      <c r="E19" s="77">
        <v>0.73</v>
      </c>
      <c r="G19" s="74" t="s">
        <v>352</v>
      </c>
      <c r="H19" s="71">
        <v>0.5</v>
      </c>
      <c r="J19" s="78" t="str">
        <f t="shared" si="4"/>
        <v>APETR</v>
      </c>
      <c r="K19" s="47" t="s">
        <v>157</v>
      </c>
      <c r="L19" s="47" t="s">
        <v>650</v>
      </c>
      <c r="M19" s="47" t="s">
        <v>18</v>
      </c>
      <c r="N19" s="79">
        <f t="shared" si="2"/>
        <v>0.73</v>
      </c>
      <c r="O19" s="79">
        <f t="shared" si="2"/>
        <v>0.73</v>
      </c>
      <c r="P19" s="79">
        <f t="shared" si="2"/>
        <v>0.92</v>
      </c>
      <c r="Q19" s="79">
        <f t="shared" si="2"/>
        <v>0.86</v>
      </c>
    </row>
    <row r="20" spans="1:17" x14ac:dyDescent="0.3">
      <c r="A20" s="74" t="str">
        <f t="shared" si="3"/>
        <v>SIC 338 Plastic products</v>
      </c>
      <c r="B20" s="75" t="s">
        <v>354</v>
      </c>
      <c r="C20" s="77">
        <v>0.42</v>
      </c>
      <c r="D20" s="77">
        <v>1</v>
      </c>
      <c r="E20" s="77">
        <v>0.73</v>
      </c>
      <c r="G20" s="74" t="s">
        <v>355</v>
      </c>
      <c r="H20" s="71">
        <v>0.57999999999999996</v>
      </c>
      <c r="J20" s="78" t="str">
        <f t="shared" si="4"/>
        <v>ABCHM</v>
      </c>
      <c r="K20" s="47" t="s">
        <v>158</v>
      </c>
      <c r="L20" s="47" t="s">
        <v>651</v>
      </c>
      <c r="M20" s="47" t="s">
        <v>19</v>
      </c>
      <c r="N20" s="79">
        <f t="shared" si="2"/>
        <v>0.73</v>
      </c>
      <c r="O20" s="79">
        <f t="shared" si="2"/>
        <v>0.73</v>
      </c>
      <c r="P20" s="79">
        <f t="shared" si="2"/>
        <v>0.92</v>
      </c>
      <c r="Q20" s="79">
        <f t="shared" si="2"/>
        <v>0.86</v>
      </c>
    </row>
    <row r="21" spans="1:17" x14ac:dyDescent="0.3">
      <c r="A21" s="74" t="str">
        <f t="shared" si="3"/>
        <v>SIC 341 Glass and glass products</v>
      </c>
      <c r="B21" s="75" t="s">
        <v>356</v>
      </c>
      <c r="C21" s="77">
        <v>1</v>
      </c>
      <c r="D21" s="77">
        <v>0.73</v>
      </c>
      <c r="E21" s="77">
        <v>0.11</v>
      </c>
      <c r="G21" s="74" t="s">
        <v>357</v>
      </c>
      <c r="H21" s="71">
        <v>0.86</v>
      </c>
      <c r="J21" s="78" t="str">
        <f t="shared" si="4"/>
        <v>AOCHM</v>
      </c>
      <c r="K21" s="47" t="s">
        <v>159</v>
      </c>
      <c r="L21" s="47" t="s">
        <v>652</v>
      </c>
      <c r="M21" s="47" t="s">
        <v>20</v>
      </c>
      <c r="N21" s="79">
        <f t="shared" si="2"/>
        <v>0.3</v>
      </c>
      <c r="O21" s="79">
        <f t="shared" si="2"/>
        <v>0.3</v>
      </c>
      <c r="P21" s="79">
        <f t="shared" si="2"/>
        <v>0.43</v>
      </c>
      <c r="Q21" s="79">
        <f t="shared" si="2"/>
        <v>0.76</v>
      </c>
    </row>
    <row r="22" spans="1:17" x14ac:dyDescent="0.3">
      <c r="A22" s="74" t="str">
        <f t="shared" si="3"/>
        <v>SIC 342 Non-metallic minerals</v>
      </c>
      <c r="B22" s="75" t="s">
        <v>359</v>
      </c>
      <c r="C22" s="77">
        <v>1</v>
      </c>
      <c r="D22" s="77">
        <v>1</v>
      </c>
      <c r="E22" s="77">
        <v>0.3</v>
      </c>
      <c r="G22" s="74" t="s">
        <v>360</v>
      </c>
      <c r="H22" s="71">
        <v>0.28000000000000003</v>
      </c>
      <c r="J22" s="78" t="str">
        <f t="shared" si="4"/>
        <v>ARUBB</v>
      </c>
      <c r="K22" s="47" t="s">
        <v>160</v>
      </c>
      <c r="L22" s="47" t="s">
        <v>653</v>
      </c>
      <c r="M22" s="47" t="s">
        <v>21</v>
      </c>
      <c r="N22" s="79">
        <f t="shared" si="2"/>
        <v>0.73</v>
      </c>
      <c r="O22" s="79">
        <f t="shared" si="2"/>
        <v>0.73</v>
      </c>
      <c r="P22" s="79">
        <f t="shared" si="2"/>
        <v>1</v>
      </c>
      <c r="Q22" s="79">
        <f t="shared" si="2"/>
        <v>0.42</v>
      </c>
    </row>
    <row r="23" spans="1:17" x14ac:dyDescent="0.3">
      <c r="A23" s="74" t="str">
        <f t="shared" si="3"/>
        <v>SIC 351 Basic iron and steel</v>
      </c>
      <c r="B23" s="75" t="s">
        <v>361</v>
      </c>
      <c r="C23" s="77">
        <v>1</v>
      </c>
      <c r="D23" s="77">
        <v>0.93</v>
      </c>
      <c r="E23" s="77">
        <v>0.51</v>
      </c>
      <c r="G23" s="74" t="s">
        <v>362</v>
      </c>
      <c r="H23" s="71">
        <v>0.49</v>
      </c>
      <c r="J23" s="78" t="str">
        <f t="shared" si="4"/>
        <v>APLAS</v>
      </c>
      <c r="K23" s="47" t="s">
        <v>161</v>
      </c>
      <c r="L23" s="47" t="s">
        <v>654</v>
      </c>
      <c r="M23" s="47" t="s">
        <v>22</v>
      </c>
      <c r="N23" s="79">
        <f t="shared" ref="N23:Q42" si="5">VLOOKUP($J23,$B$2:$E$45,MATCH(N$1,$B$2:$E$2,0),)</f>
        <v>0.73</v>
      </c>
      <c r="O23" s="79">
        <f t="shared" si="5"/>
        <v>0.73</v>
      </c>
      <c r="P23" s="79">
        <f t="shared" si="5"/>
        <v>1</v>
      </c>
      <c r="Q23" s="79">
        <f t="shared" si="5"/>
        <v>0.42</v>
      </c>
    </row>
    <row r="24" spans="1:17" x14ac:dyDescent="0.3">
      <c r="A24" s="74" t="str">
        <f t="shared" si="3"/>
        <v>SIC 352 Basic non-ferrous metals</v>
      </c>
      <c r="B24" s="75" t="s">
        <v>363</v>
      </c>
      <c r="C24" s="77">
        <v>1</v>
      </c>
      <c r="D24" s="77">
        <v>0.93</v>
      </c>
      <c r="E24" s="77">
        <v>0.51</v>
      </c>
      <c r="G24" s="74" t="s">
        <v>364</v>
      </c>
      <c r="H24" s="71">
        <v>0.7</v>
      </c>
      <c r="J24" s="78" t="str">
        <f t="shared" si="4"/>
        <v>AGLAS</v>
      </c>
      <c r="K24" s="47" t="s">
        <v>162</v>
      </c>
      <c r="L24" s="47" t="s">
        <v>655</v>
      </c>
      <c r="M24" s="47" t="s">
        <v>23</v>
      </c>
      <c r="N24" s="79">
        <f t="shared" si="5"/>
        <v>0.11</v>
      </c>
      <c r="O24" s="79">
        <f t="shared" si="5"/>
        <v>0.11</v>
      </c>
      <c r="P24" s="79">
        <f t="shared" si="5"/>
        <v>0.73</v>
      </c>
      <c r="Q24" s="79">
        <f t="shared" si="5"/>
        <v>1</v>
      </c>
    </row>
    <row r="25" spans="1:17" x14ac:dyDescent="0.3">
      <c r="A25" s="74" t="str">
        <f t="shared" si="3"/>
        <v>SIC 353-355 Metal products excluding machinery</v>
      </c>
      <c r="B25" s="75" t="s">
        <v>365</v>
      </c>
      <c r="C25" s="77">
        <v>1</v>
      </c>
      <c r="D25" s="77">
        <v>0.93</v>
      </c>
      <c r="E25" s="77">
        <v>0.51</v>
      </c>
      <c r="G25" s="74" t="s">
        <v>366</v>
      </c>
      <c r="H25" s="71">
        <v>0.7</v>
      </c>
      <c r="J25" s="78" t="str">
        <f t="shared" si="4"/>
        <v>ANMMP</v>
      </c>
      <c r="K25" s="47" t="s">
        <v>163</v>
      </c>
      <c r="L25" s="47" t="s">
        <v>656</v>
      </c>
      <c r="M25" s="47" t="s">
        <v>24</v>
      </c>
      <c r="N25" s="79">
        <f t="shared" si="5"/>
        <v>0.3</v>
      </c>
      <c r="O25" s="79">
        <f t="shared" si="5"/>
        <v>0.3</v>
      </c>
      <c r="P25" s="79">
        <f t="shared" si="5"/>
        <v>1</v>
      </c>
      <c r="Q25" s="79">
        <f t="shared" si="5"/>
        <v>1</v>
      </c>
    </row>
    <row r="26" spans="1:17" x14ac:dyDescent="0.3">
      <c r="A26" s="74" t="str">
        <f t="shared" si="3"/>
        <v>SIC 356-359 Machinery and equipment</v>
      </c>
      <c r="B26" s="75" t="s">
        <v>367</v>
      </c>
      <c r="C26" s="77">
        <v>1</v>
      </c>
      <c r="D26" s="77">
        <v>0.93</v>
      </c>
      <c r="E26" s="77">
        <v>0.51</v>
      </c>
      <c r="G26" s="74" t="s">
        <v>368</v>
      </c>
      <c r="H26" s="71">
        <v>0.59</v>
      </c>
      <c r="J26" s="78" t="str">
        <f t="shared" si="4"/>
        <v>AIRON</v>
      </c>
      <c r="K26" s="47" t="s">
        <v>164</v>
      </c>
      <c r="L26" s="47" t="s">
        <v>657</v>
      </c>
      <c r="M26" s="47" t="s">
        <v>25</v>
      </c>
      <c r="N26" s="79">
        <f t="shared" si="5"/>
        <v>0.51</v>
      </c>
      <c r="O26" s="79">
        <f t="shared" si="5"/>
        <v>0.51</v>
      </c>
      <c r="P26" s="79">
        <f t="shared" si="5"/>
        <v>0.93</v>
      </c>
      <c r="Q26" s="79">
        <f t="shared" si="5"/>
        <v>1</v>
      </c>
    </row>
    <row r="27" spans="1:17" x14ac:dyDescent="0.3">
      <c r="A27" s="74" t="str">
        <f t="shared" si="3"/>
        <v>SIC 361-366 Electrical machinery and apparatus</v>
      </c>
      <c r="B27" s="75" t="s">
        <v>369</v>
      </c>
      <c r="C27" s="77">
        <v>1</v>
      </c>
      <c r="D27" s="77">
        <v>0.57999999999999996</v>
      </c>
      <c r="E27" s="77">
        <v>0.3</v>
      </c>
      <c r="G27" s="74" t="s">
        <v>370</v>
      </c>
      <c r="H27" s="71">
        <v>0.7</v>
      </c>
      <c r="J27" s="78" t="str">
        <f t="shared" si="4"/>
        <v>ANFRM</v>
      </c>
      <c r="K27" s="47" t="s">
        <v>165</v>
      </c>
      <c r="L27" s="47" t="s">
        <v>658</v>
      </c>
      <c r="M27" s="47" t="s">
        <v>26</v>
      </c>
      <c r="N27" s="79">
        <f t="shared" si="5"/>
        <v>0.51</v>
      </c>
      <c r="O27" s="79">
        <f t="shared" si="5"/>
        <v>0.51</v>
      </c>
      <c r="P27" s="79">
        <f t="shared" si="5"/>
        <v>0.93</v>
      </c>
      <c r="Q27" s="79">
        <f t="shared" si="5"/>
        <v>1</v>
      </c>
    </row>
    <row r="28" spans="1:17" x14ac:dyDescent="0.3">
      <c r="A28" s="74" t="str">
        <f t="shared" si="3"/>
        <v>SIC 371-373 Television, radio and communication equipment</v>
      </c>
      <c r="B28" s="75" t="s">
        <v>372</v>
      </c>
      <c r="C28" s="77">
        <v>0.45</v>
      </c>
      <c r="D28" s="77">
        <v>0.6</v>
      </c>
      <c r="E28" s="77">
        <v>0.44</v>
      </c>
      <c r="G28" s="74" t="s">
        <v>373</v>
      </c>
      <c r="H28" s="71">
        <v>0.61</v>
      </c>
      <c r="J28" s="78" t="str">
        <f t="shared" si="4"/>
        <v>AMETP</v>
      </c>
      <c r="K28" s="47" t="s">
        <v>166</v>
      </c>
      <c r="L28" s="47" t="s">
        <v>659</v>
      </c>
      <c r="M28" s="47" t="s">
        <v>27</v>
      </c>
      <c r="N28" s="79">
        <f t="shared" si="5"/>
        <v>0.51</v>
      </c>
      <c r="O28" s="79">
        <f t="shared" si="5"/>
        <v>0.51</v>
      </c>
      <c r="P28" s="79">
        <f t="shared" si="5"/>
        <v>0.93</v>
      </c>
      <c r="Q28" s="79">
        <f t="shared" si="5"/>
        <v>1</v>
      </c>
    </row>
    <row r="29" spans="1:17" x14ac:dyDescent="0.3">
      <c r="A29" s="74" t="str">
        <f t="shared" si="3"/>
        <v>SIC 374-376 Professional and scientific equipment</v>
      </c>
      <c r="B29" s="75" t="s">
        <v>374</v>
      </c>
      <c r="C29" s="77">
        <v>0.47</v>
      </c>
      <c r="D29" s="77">
        <v>0.49</v>
      </c>
      <c r="E29" s="77">
        <v>0.25</v>
      </c>
      <c r="G29" s="74" t="s">
        <v>375</v>
      </c>
      <c r="H29" s="71">
        <v>0.55000000000000004</v>
      </c>
      <c r="J29" s="78" t="str">
        <f t="shared" si="4"/>
        <v>AMACH</v>
      </c>
      <c r="K29" s="47" t="s">
        <v>167</v>
      </c>
      <c r="L29" s="47" t="s">
        <v>660</v>
      </c>
      <c r="M29" s="47" t="s">
        <v>28</v>
      </c>
      <c r="N29" s="79">
        <f t="shared" si="5"/>
        <v>0.51</v>
      </c>
      <c r="O29" s="79">
        <f t="shared" si="5"/>
        <v>0.51</v>
      </c>
      <c r="P29" s="79">
        <f t="shared" si="5"/>
        <v>0.93</v>
      </c>
      <c r="Q29" s="79">
        <f t="shared" si="5"/>
        <v>1</v>
      </c>
    </row>
    <row r="30" spans="1:17" x14ac:dyDescent="0.3">
      <c r="A30" s="74" t="str">
        <f t="shared" si="3"/>
        <v>SIC 381-383 Motor vehicles, parts and accessories</v>
      </c>
      <c r="B30" s="75" t="s">
        <v>376</v>
      </c>
      <c r="C30" s="77">
        <v>0.69</v>
      </c>
      <c r="D30" s="77">
        <v>0.79</v>
      </c>
      <c r="E30" s="77">
        <v>0.85</v>
      </c>
      <c r="G30" s="74" t="s">
        <v>377</v>
      </c>
      <c r="H30" s="71">
        <v>0.47</v>
      </c>
      <c r="J30" s="78" t="str">
        <f t="shared" si="4"/>
        <v>AELMA</v>
      </c>
      <c r="K30" s="47" t="s">
        <v>168</v>
      </c>
      <c r="L30" s="47" t="s">
        <v>661</v>
      </c>
      <c r="M30" s="47" t="s">
        <v>29</v>
      </c>
      <c r="N30" s="79">
        <f t="shared" si="5"/>
        <v>0.3</v>
      </c>
      <c r="O30" s="79">
        <f t="shared" si="5"/>
        <v>0.3</v>
      </c>
      <c r="P30" s="79">
        <f t="shared" si="5"/>
        <v>0.57999999999999996</v>
      </c>
      <c r="Q30" s="79">
        <f t="shared" si="5"/>
        <v>1</v>
      </c>
    </row>
    <row r="31" spans="1:17" x14ac:dyDescent="0.3">
      <c r="A31" s="74" t="str">
        <f t="shared" si="3"/>
        <v>SIC 384-387 Other transport equipment</v>
      </c>
      <c r="B31" s="75" t="s">
        <v>378</v>
      </c>
      <c r="C31" s="77">
        <v>0.69</v>
      </c>
      <c r="D31" s="77">
        <v>0.79</v>
      </c>
      <c r="E31" s="77">
        <v>0.85</v>
      </c>
      <c r="G31" s="74" t="s">
        <v>379</v>
      </c>
      <c r="H31" s="71">
        <v>0.7</v>
      </c>
      <c r="J31" s="78" t="str">
        <f t="shared" si="4"/>
        <v>ACOME</v>
      </c>
      <c r="K31" s="47" t="s">
        <v>169</v>
      </c>
      <c r="L31" s="47" t="s">
        <v>662</v>
      </c>
      <c r="M31" s="47" t="s">
        <v>30</v>
      </c>
      <c r="N31" s="79">
        <f t="shared" si="5"/>
        <v>0.44</v>
      </c>
      <c r="O31" s="79">
        <f t="shared" si="5"/>
        <v>0.44</v>
      </c>
      <c r="P31" s="79">
        <f t="shared" si="5"/>
        <v>0.6</v>
      </c>
      <c r="Q31" s="79">
        <f t="shared" si="5"/>
        <v>0.45</v>
      </c>
    </row>
    <row r="32" spans="1:17" x14ac:dyDescent="0.3">
      <c r="A32" s="74" t="str">
        <f t="shared" si="3"/>
        <v>SIC 391 Furniture</v>
      </c>
      <c r="B32" s="75" t="s">
        <v>380</v>
      </c>
      <c r="C32" s="77">
        <v>1</v>
      </c>
      <c r="D32" s="77">
        <v>0.42</v>
      </c>
      <c r="E32" s="77">
        <v>0.71</v>
      </c>
      <c r="G32" s="74" t="s">
        <v>381</v>
      </c>
      <c r="H32" s="71">
        <v>0.7</v>
      </c>
      <c r="J32" s="78" t="str">
        <f t="shared" si="4"/>
        <v>ASCIE</v>
      </c>
      <c r="K32" s="47" t="s">
        <v>170</v>
      </c>
      <c r="L32" s="47" t="s">
        <v>663</v>
      </c>
      <c r="M32" s="47" t="s">
        <v>31</v>
      </c>
      <c r="N32" s="79">
        <f t="shared" si="5"/>
        <v>0.25</v>
      </c>
      <c r="O32" s="79">
        <f t="shared" si="5"/>
        <v>0.25</v>
      </c>
      <c r="P32" s="79">
        <f t="shared" si="5"/>
        <v>0.49</v>
      </c>
      <c r="Q32" s="79">
        <f t="shared" si="5"/>
        <v>0.47</v>
      </c>
    </row>
    <row r="33" spans="1:17" x14ac:dyDescent="0.3">
      <c r="A33" s="74" t="str">
        <f t="shared" si="3"/>
        <v>SIC 392-393 Other manufacturing</v>
      </c>
      <c r="B33" s="75" t="s">
        <v>382</v>
      </c>
      <c r="C33" s="77">
        <v>0.73</v>
      </c>
      <c r="D33" s="77">
        <v>0.85</v>
      </c>
      <c r="E33" s="77">
        <v>0.28999999999999998</v>
      </c>
      <c r="G33" s="74" t="s">
        <v>383</v>
      </c>
      <c r="H33" s="71">
        <v>0.64</v>
      </c>
      <c r="J33" s="78" t="str">
        <f t="shared" si="4"/>
        <v>AVEHI</v>
      </c>
      <c r="K33" s="47" t="s">
        <v>171</v>
      </c>
      <c r="L33" s="47" t="s">
        <v>664</v>
      </c>
      <c r="M33" s="47" t="s">
        <v>32</v>
      </c>
      <c r="N33" s="79">
        <f t="shared" si="5"/>
        <v>0.85</v>
      </c>
      <c r="O33" s="79">
        <f t="shared" si="5"/>
        <v>0.85</v>
      </c>
      <c r="P33" s="79">
        <f t="shared" si="5"/>
        <v>0.79</v>
      </c>
      <c r="Q33" s="79">
        <f t="shared" si="5"/>
        <v>0.69</v>
      </c>
    </row>
    <row r="34" spans="1:17" x14ac:dyDescent="0.3">
      <c r="A34" s="74" t="str">
        <f t="shared" si="3"/>
        <v>SIC 41 Electricity, gas and steam</v>
      </c>
      <c r="B34" s="75" t="s">
        <v>384</v>
      </c>
      <c r="C34" s="77">
        <v>1</v>
      </c>
      <c r="D34" s="77">
        <v>1</v>
      </c>
      <c r="E34" s="77">
        <v>0.4</v>
      </c>
      <c r="G34" s="74" t="s">
        <v>385</v>
      </c>
      <c r="H34" s="71">
        <v>0.82</v>
      </c>
      <c r="J34" s="78" t="str">
        <f t="shared" si="4"/>
        <v>ATRNE</v>
      </c>
      <c r="K34" s="47" t="s">
        <v>172</v>
      </c>
      <c r="L34" s="47" t="s">
        <v>665</v>
      </c>
      <c r="M34" s="47" t="s">
        <v>33</v>
      </c>
      <c r="N34" s="79">
        <f t="shared" si="5"/>
        <v>0.85</v>
      </c>
      <c r="O34" s="79">
        <f t="shared" si="5"/>
        <v>0.85</v>
      </c>
      <c r="P34" s="79">
        <f t="shared" si="5"/>
        <v>0.79</v>
      </c>
      <c r="Q34" s="79">
        <f t="shared" si="5"/>
        <v>0.69</v>
      </c>
    </row>
    <row r="35" spans="1:17" x14ac:dyDescent="0.3">
      <c r="A35" s="74" t="str">
        <f t="shared" si="3"/>
        <v>SIC 42 Water supply</v>
      </c>
      <c r="B35" s="75" t="s">
        <v>386</v>
      </c>
      <c r="C35" s="77">
        <v>1</v>
      </c>
      <c r="D35" s="77">
        <v>1</v>
      </c>
      <c r="E35" s="77">
        <v>0.4</v>
      </c>
      <c r="G35" s="74" t="s">
        <v>387</v>
      </c>
      <c r="H35" s="71">
        <v>0.88</v>
      </c>
      <c r="J35" s="78" t="str">
        <f t="shared" si="4"/>
        <v>AFURN</v>
      </c>
      <c r="K35" s="47" t="s">
        <v>173</v>
      </c>
      <c r="L35" s="47" t="s">
        <v>666</v>
      </c>
      <c r="M35" s="47" t="s">
        <v>34</v>
      </c>
      <c r="N35" s="79">
        <f t="shared" si="5"/>
        <v>0.71</v>
      </c>
      <c r="O35" s="79">
        <f t="shared" si="5"/>
        <v>0.71</v>
      </c>
      <c r="P35" s="79">
        <f t="shared" si="5"/>
        <v>0.42</v>
      </c>
      <c r="Q35" s="79">
        <f t="shared" si="5"/>
        <v>1</v>
      </c>
    </row>
    <row r="36" spans="1:17" x14ac:dyDescent="0.3">
      <c r="A36" s="74" t="str">
        <f t="shared" si="3"/>
        <v>SIC 51 Building construction</v>
      </c>
      <c r="B36" s="75" t="s">
        <v>388</v>
      </c>
      <c r="C36" s="77">
        <v>1</v>
      </c>
      <c r="D36" s="77">
        <v>1</v>
      </c>
      <c r="E36" s="77">
        <v>0.99</v>
      </c>
      <c r="G36" s="74" t="s">
        <v>389</v>
      </c>
      <c r="H36" s="71">
        <v>0.88</v>
      </c>
      <c r="J36" s="78" t="str">
        <f t="shared" si="4"/>
        <v>AOTHI</v>
      </c>
      <c r="K36" s="47" t="s">
        <v>174</v>
      </c>
      <c r="L36" s="47" t="s">
        <v>667</v>
      </c>
      <c r="M36" s="47" t="s">
        <v>35</v>
      </c>
      <c r="N36" s="79">
        <f t="shared" si="5"/>
        <v>0.28999999999999998</v>
      </c>
      <c r="O36" s="79">
        <f t="shared" si="5"/>
        <v>0.28999999999999998</v>
      </c>
      <c r="P36" s="79">
        <f t="shared" si="5"/>
        <v>0.85</v>
      </c>
      <c r="Q36" s="79">
        <f t="shared" si="5"/>
        <v>0.73</v>
      </c>
    </row>
    <row r="37" spans="1:17" x14ac:dyDescent="0.3">
      <c r="A37" s="74" t="str">
        <f t="shared" ref="A37:A45" si="6">G39</f>
        <v>SIC 61-63 Wholesale and retail</v>
      </c>
      <c r="B37" s="75" t="s">
        <v>390</v>
      </c>
      <c r="C37" s="77">
        <v>0.53</v>
      </c>
      <c r="D37" s="77">
        <v>0.53</v>
      </c>
      <c r="E37" s="77">
        <v>0.36</v>
      </c>
      <c r="G37" s="74" t="s">
        <v>391</v>
      </c>
      <c r="H37" s="71">
        <v>1.34</v>
      </c>
      <c r="J37" s="78" t="str">
        <f t="shared" si="4"/>
        <v>AELEG</v>
      </c>
      <c r="K37" s="47" t="s">
        <v>175</v>
      </c>
      <c r="L37" s="47" t="s">
        <v>668</v>
      </c>
      <c r="M37" s="47" t="s">
        <v>36</v>
      </c>
      <c r="N37" s="79">
        <f t="shared" si="5"/>
        <v>0.4</v>
      </c>
      <c r="O37" s="79">
        <f t="shared" si="5"/>
        <v>0.4</v>
      </c>
      <c r="P37" s="79">
        <f t="shared" si="5"/>
        <v>1</v>
      </c>
      <c r="Q37" s="79">
        <f t="shared" si="5"/>
        <v>1</v>
      </c>
    </row>
    <row r="38" spans="1:17" x14ac:dyDescent="0.3">
      <c r="A38" s="74" t="str">
        <f t="shared" si="6"/>
        <v>SIC 64 Catering and accommodation services</v>
      </c>
      <c r="B38" s="75" t="s">
        <v>392</v>
      </c>
      <c r="C38" s="77">
        <v>0.53</v>
      </c>
      <c r="D38" s="77">
        <v>0.53</v>
      </c>
      <c r="E38" s="77">
        <v>0.36</v>
      </c>
      <c r="G38" s="74" t="s">
        <v>393</v>
      </c>
      <c r="H38" s="71">
        <v>1.34</v>
      </c>
      <c r="J38" s="78" t="str">
        <f t="shared" si="4"/>
        <v>AWATR</v>
      </c>
      <c r="K38" s="47" t="s">
        <v>176</v>
      </c>
      <c r="L38" s="47" t="s">
        <v>669</v>
      </c>
      <c r="M38" s="47" t="s">
        <v>37</v>
      </c>
      <c r="N38" s="79">
        <f t="shared" si="5"/>
        <v>0.4</v>
      </c>
      <c r="O38" s="79">
        <f t="shared" si="5"/>
        <v>0.4</v>
      </c>
      <c r="P38" s="79">
        <f t="shared" si="5"/>
        <v>1</v>
      </c>
      <c r="Q38" s="79">
        <f t="shared" si="5"/>
        <v>1</v>
      </c>
    </row>
    <row r="39" spans="1:17" x14ac:dyDescent="0.3">
      <c r="A39" s="74" t="str">
        <f t="shared" si="6"/>
        <v>SIC 71-74 Transport and storage</v>
      </c>
      <c r="B39" s="75" t="s">
        <v>394</v>
      </c>
      <c r="C39" s="77">
        <v>0.59</v>
      </c>
      <c r="D39" s="77">
        <v>0.57999999999999996</v>
      </c>
      <c r="E39" s="77">
        <v>0.28000000000000003</v>
      </c>
      <c r="G39" s="74" t="s">
        <v>395</v>
      </c>
      <c r="H39" s="71">
        <v>0.36</v>
      </c>
      <c r="J39" s="78" t="str">
        <f t="shared" si="4"/>
        <v>ACONS</v>
      </c>
      <c r="K39" s="47" t="s">
        <v>177</v>
      </c>
      <c r="L39" s="47" t="s">
        <v>670</v>
      </c>
      <c r="M39" s="47" t="s">
        <v>38</v>
      </c>
      <c r="N39" s="79">
        <f t="shared" si="5"/>
        <v>0.99</v>
      </c>
      <c r="O39" s="79">
        <f t="shared" si="5"/>
        <v>0.99</v>
      </c>
      <c r="P39" s="79">
        <f t="shared" si="5"/>
        <v>1</v>
      </c>
      <c r="Q39" s="79">
        <f t="shared" si="5"/>
        <v>1</v>
      </c>
    </row>
    <row r="40" spans="1:17" x14ac:dyDescent="0.3">
      <c r="A40" s="74" t="str">
        <f t="shared" si="6"/>
        <v>SIC 75 Communication</v>
      </c>
      <c r="B40" s="75" t="s">
        <v>396</v>
      </c>
      <c r="C40" s="77">
        <v>0.59</v>
      </c>
      <c r="D40" s="77">
        <v>0.57999999999999996</v>
      </c>
      <c r="E40" s="77">
        <v>0.28000000000000003</v>
      </c>
      <c r="G40" s="74" t="s">
        <v>397</v>
      </c>
      <c r="H40" s="71">
        <v>0.36</v>
      </c>
      <c r="J40" s="78" t="str">
        <f>B$37</f>
        <v>ATRAD</v>
      </c>
      <c r="K40" s="47" t="s">
        <v>278</v>
      </c>
      <c r="L40" s="47" t="s">
        <v>671</v>
      </c>
      <c r="M40" s="47" t="s">
        <v>265</v>
      </c>
      <c r="N40" s="79">
        <f t="shared" si="5"/>
        <v>0.36</v>
      </c>
      <c r="O40" s="79">
        <f t="shared" si="5"/>
        <v>0.36</v>
      </c>
      <c r="P40" s="79">
        <f t="shared" si="5"/>
        <v>0.53</v>
      </c>
      <c r="Q40" s="79">
        <f t="shared" si="5"/>
        <v>0.53</v>
      </c>
    </row>
    <row r="41" spans="1:17" x14ac:dyDescent="0.3">
      <c r="A41" s="74" t="str">
        <f t="shared" si="6"/>
        <v>SIC 81-82 Finance and insurance</v>
      </c>
      <c r="B41" s="75" t="s">
        <v>398</v>
      </c>
      <c r="C41" s="77">
        <v>0.8</v>
      </c>
      <c r="D41" s="77">
        <v>0.51</v>
      </c>
      <c r="E41" s="77">
        <v>0.85</v>
      </c>
      <c r="G41" s="74" t="s">
        <v>399</v>
      </c>
      <c r="H41" s="71">
        <v>0.43</v>
      </c>
      <c r="J41" s="78" t="str">
        <f>B$37</f>
        <v>ATRAD</v>
      </c>
      <c r="K41" s="47" t="s">
        <v>279</v>
      </c>
      <c r="L41" s="47" t="s">
        <v>672</v>
      </c>
      <c r="M41" s="47" t="s">
        <v>266</v>
      </c>
      <c r="N41" s="79">
        <f t="shared" si="5"/>
        <v>0.36</v>
      </c>
      <c r="O41" s="79">
        <f t="shared" si="5"/>
        <v>0.36</v>
      </c>
      <c r="P41" s="79">
        <f t="shared" si="5"/>
        <v>0.53</v>
      </c>
      <c r="Q41" s="79">
        <f t="shared" si="5"/>
        <v>0.53</v>
      </c>
    </row>
    <row r="42" spans="1:17" x14ac:dyDescent="0.3">
      <c r="A42" s="74" t="str">
        <f t="shared" si="6"/>
        <v>SIC 83-88 Business services</v>
      </c>
      <c r="B42" s="75" t="s">
        <v>400</v>
      </c>
      <c r="C42" s="77">
        <v>1</v>
      </c>
      <c r="D42" s="77">
        <v>1</v>
      </c>
      <c r="E42" s="77">
        <v>1</v>
      </c>
      <c r="G42" s="74" t="s">
        <v>401</v>
      </c>
      <c r="H42" s="71">
        <v>0.43</v>
      </c>
      <c r="J42" s="78" t="str">
        <f>B$37</f>
        <v>ATRAD</v>
      </c>
      <c r="K42" s="47" t="s">
        <v>280</v>
      </c>
      <c r="L42" s="47" t="s">
        <v>673</v>
      </c>
      <c r="M42" s="47" t="s">
        <v>267</v>
      </c>
      <c r="N42" s="79">
        <f t="shared" si="5"/>
        <v>0.36</v>
      </c>
      <c r="O42" s="79">
        <f t="shared" si="5"/>
        <v>0.36</v>
      </c>
      <c r="P42" s="79">
        <f t="shared" si="5"/>
        <v>0.53</v>
      </c>
      <c r="Q42" s="79">
        <f t="shared" si="5"/>
        <v>0.53</v>
      </c>
    </row>
    <row r="43" spans="1:17" x14ac:dyDescent="0.3">
      <c r="A43" s="74" t="str">
        <f t="shared" si="6"/>
        <v>SIC 93 Medical, dental and veterinary services</v>
      </c>
      <c r="B43" s="75" t="s">
        <v>402</v>
      </c>
      <c r="C43" s="77">
        <v>0.42</v>
      </c>
      <c r="D43" s="77">
        <v>0.33</v>
      </c>
      <c r="E43" s="77">
        <v>0.15</v>
      </c>
      <c r="G43" s="74" t="s">
        <v>403</v>
      </c>
      <c r="H43" s="71">
        <v>0.62</v>
      </c>
      <c r="J43" s="78" t="str">
        <f>B38</f>
        <v>AHCAT</v>
      </c>
      <c r="K43" s="47" t="s">
        <v>178</v>
      </c>
      <c r="L43" s="47" t="s">
        <v>674</v>
      </c>
      <c r="M43" s="47" t="s">
        <v>40</v>
      </c>
      <c r="N43" s="79">
        <f t="shared" ref="N43:Q64" si="7">VLOOKUP($J43,$B$2:$E$45,MATCH(N$1,$B$2:$E$2,0),)</f>
        <v>0.36</v>
      </c>
      <c r="O43" s="79">
        <f t="shared" si="7"/>
        <v>0.36</v>
      </c>
      <c r="P43" s="79">
        <f t="shared" si="7"/>
        <v>0.53</v>
      </c>
      <c r="Q43" s="79">
        <f t="shared" si="7"/>
        <v>0.53</v>
      </c>
    </row>
    <row r="44" spans="1:17" x14ac:dyDescent="0.3">
      <c r="A44" s="74" t="str">
        <f t="shared" si="6"/>
        <v>SIC 94-96 Excluding medical, dental and veterinary services</v>
      </c>
      <c r="B44" s="75" t="s">
        <v>404</v>
      </c>
      <c r="C44" s="77">
        <v>1</v>
      </c>
      <c r="D44" s="77">
        <v>0.64</v>
      </c>
      <c r="E44" s="77">
        <v>0.15</v>
      </c>
      <c r="G44" s="74" t="s">
        <v>405</v>
      </c>
      <c r="H44" s="71">
        <v>1.94</v>
      </c>
      <c r="J44" s="78" t="str">
        <f>B$39</f>
        <v>ATRAN</v>
      </c>
      <c r="K44" s="47" t="s">
        <v>281</v>
      </c>
      <c r="L44" s="47" t="s">
        <v>675</v>
      </c>
      <c r="M44" s="47" t="s">
        <v>268</v>
      </c>
      <c r="N44" s="79">
        <f t="shared" si="7"/>
        <v>0.28000000000000003</v>
      </c>
      <c r="O44" s="79">
        <f t="shared" si="7"/>
        <v>0.28000000000000003</v>
      </c>
      <c r="P44" s="79">
        <f t="shared" si="7"/>
        <v>0.57999999999999996</v>
      </c>
      <c r="Q44" s="79">
        <f t="shared" si="7"/>
        <v>0.59</v>
      </c>
    </row>
    <row r="45" spans="1:17" x14ac:dyDescent="0.3">
      <c r="A45" s="74" t="str">
        <f t="shared" si="6"/>
        <v>SIC 98 Other producers</v>
      </c>
      <c r="B45" s="75" t="s">
        <v>406</v>
      </c>
      <c r="C45" s="77">
        <v>1</v>
      </c>
      <c r="D45" s="77">
        <v>1</v>
      </c>
      <c r="E45" s="77">
        <v>0.21</v>
      </c>
      <c r="G45" s="74" t="s">
        <v>407</v>
      </c>
      <c r="H45" s="71">
        <v>0.31</v>
      </c>
      <c r="J45" s="78" t="str">
        <f>B$39</f>
        <v>ATRAN</v>
      </c>
      <c r="K45" s="47" t="s">
        <v>282</v>
      </c>
      <c r="L45" s="47" t="s">
        <v>676</v>
      </c>
      <c r="M45" s="47" t="s">
        <v>269</v>
      </c>
      <c r="N45" s="79">
        <f t="shared" si="7"/>
        <v>0.28000000000000003</v>
      </c>
      <c r="O45" s="79">
        <f t="shared" si="7"/>
        <v>0.28000000000000003</v>
      </c>
      <c r="P45" s="79">
        <f t="shared" si="7"/>
        <v>0.57999999999999996</v>
      </c>
      <c r="Q45" s="79">
        <f t="shared" si="7"/>
        <v>0.59</v>
      </c>
    </row>
    <row r="46" spans="1:17" x14ac:dyDescent="0.3">
      <c r="G46" s="74" t="s">
        <v>408</v>
      </c>
      <c r="H46" s="71">
        <v>0.73</v>
      </c>
      <c r="J46" s="78" t="str">
        <f>B$39</f>
        <v>ATRAN</v>
      </c>
      <c r="K46" s="47" t="s">
        <v>283</v>
      </c>
      <c r="L46" s="47" t="s">
        <v>677</v>
      </c>
      <c r="M46" s="47" t="s">
        <v>270</v>
      </c>
      <c r="N46" s="79">
        <f t="shared" si="7"/>
        <v>0.28000000000000003</v>
      </c>
      <c r="O46" s="79">
        <f t="shared" si="7"/>
        <v>0.28000000000000003</v>
      </c>
      <c r="P46" s="79">
        <f t="shared" si="7"/>
        <v>0.57999999999999996</v>
      </c>
      <c r="Q46" s="79">
        <f t="shared" si="7"/>
        <v>0.59</v>
      </c>
    </row>
    <row r="47" spans="1:17" x14ac:dyDescent="0.3">
      <c r="G47" s="74" t="s">
        <v>409</v>
      </c>
      <c r="H47" s="71">
        <v>0.61</v>
      </c>
      <c r="J47" s="78" t="str">
        <f>B39</f>
        <v>ATRAN</v>
      </c>
      <c r="K47" s="47" t="s">
        <v>179</v>
      </c>
      <c r="L47" s="47" t="s">
        <v>678</v>
      </c>
      <c r="M47" s="47" t="s">
        <v>42</v>
      </c>
      <c r="N47" s="79">
        <f t="shared" si="7"/>
        <v>0.28000000000000003</v>
      </c>
      <c r="O47" s="79">
        <f t="shared" si="7"/>
        <v>0.28000000000000003</v>
      </c>
      <c r="P47" s="79">
        <f t="shared" si="7"/>
        <v>0.57999999999999996</v>
      </c>
      <c r="Q47" s="79">
        <f t="shared" si="7"/>
        <v>0.59</v>
      </c>
    </row>
    <row r="48" spans="1:17" x14ac:dyDescent="0.3">
      <c r="G48" s="74" t="s">
        <v>410</v>
      </c>
      <c r="H48" s="71">
        <v>1.07</v>
      </c>
      <c r="J48" s="78" t="str">
        <f>B40</f>
        <v>ACOMM</v>
      </c>
      <c r="K48" s="47" t="s">
        <v>180</v>
      </c>
      <c r="L48" s="47" t="s">
        <v>679</v>
      </c>
      <c r="M48" s="47" t="s">
        <v>43</v>
      </c>
      <c r="N48" s="79">
        <f t="shared" si="7"/>
        <v>0.28000000000000003</v>
      </c>
      <c r="O48" s="79">
        <f t="shared" si="7"/>
        <v>0.28000000000000003</v>
      </c>
      <c r="P48" s="79">
        <f t="shared" si="7"/>
        <v>0.57999999999999996</v>
      </c>
      <c r="Q48" s="79">
        <f t="shared" si="7"/>
        <v>0.59</v>
      </c>
    </row>
    <row r="49" spans="10:17" x14ac:dyDescent="0.3">
      <c r="J49" s="78" t="str">
        <f>B$41</f>
        <v>AFINS</v>
      </c>
      <c r="K49" s="47" t="s">
        <v>181</v>
      </c>
      <c r="L49" s="47" t="s">
        <v>680</v>
      </c>
      <c r="M49" s="47" t="s">
        <v>44</v>
      </c>
      <c r="N49" s="79">
        <f t="shared" si="7"/>
        <v>0.85</v>
      </c>
      <c r="O49" s="79">
        <f t="shared" si="7"/>
        <v>0.85</v>
      </c>
      <c r="P49" s="79">
        <f t="shared" si="7"/>
        <v>0.51</v>
      </c>
      <c r="Q49" s="79">
        <f t="shared" si="7"/>
        <v>0.8</v>
      </c>
    </row>
    <row r="50" spans="10:17" x14ac:dyDescent="0.3">
      <c r="J50" s="78" t="str">
        <f>B$41</f>
        <v>AFINS</v>
      </c>
      <c r="K50" s="47" t="s">
        <v>182</v>
      </c>
      <c r="L50" s="47" t="s">
        <v>681</v>
      </c>
      <c r="M50" s="47" t="s">
        <v>45</v>
      </c>
      <c r="N50" s="79">
        <f t="shared" si="7"/>
        <v>0.85</v>
      </c>
      <c r="O50" s="79">
        <f t="shared" si="7"/>
        <v>0.85</v>
      </c>
      <c r="P50" s="79">
        <f t="shared" si="7"/>
        <v>0.51</v>
      </c>
      <c r="Q50" s="79">
        <f t="shared" si="7"/>
        <v>0.8</v>
      </c>
    </row>
    <row r="51" spans="10:17" x14ac:dyDescent="0.3">
      <c r="J51" s="78" t="str">
        <f>B41</f>
        <v>AFINS</v>
      </c>
      <c r="K51" s="47" t="s">
        <v>183</v>
      </c>
      <c r="L51" s="47" t="s">
        <v>682</v>
      </c>
      <c r="M51" s="47" t="s">
        <v>46</v>
      </c>
      <c r="N51" s="79">
        <f t="shared" si="7"/>
        <v>0.85</v>
      </c>
      <c r="O51" s="79">
        <f t="shared" si="7"/>
        <v>0.85</v>
      </c>
      <c r="P51" s="79">
        <f t="shared" si="7"/>
        <v>0.51</v>
      </c>
      <c r="Q51" s="79">
        <f t="shared" si="7"/>
        <v>0.8</v>
      </c>
    </row>
    <row r="52" spans="10:17" x14ac:dyDescent="0.3">
      <c r="J52" s="78" t="str">
        <f>B$42</f>
        <v>ABUSS</v>
      </c>
      <c r="K52" s="47" t="s">
        <v>184</v>
      </c>
      <c r="L52" s="47" t="s">
        <v>683</v>
      </c>
      <c r="M52" s="47" t="s">
        <v>47</v>
      </c>
      <c r="N52" s="79">
        <f t="shared" si="7"/>
        <v>1</v>
      </c>
      <c r="O52" s="79">
        <f t="shared" si="7"/>
        <v>1</v>
      </c>
      <c r="P52" s="79">
        <f t="shared" si="7"/>
        <v>1</v>
      </c>
      <c r="Q52" s="79">
        <f t="shared" si="7"/>
        <v>1</v>
      </c>
    </row>
    <row r="53" spans="10:17" x14ac:dyDescent="0.3">
      <c r="J53" s="78" t="str">
        <f>B$42</f>
        <v>ABUSS</v>
      </c>
      <c r="K53" s="47" t="s">
        <v>185</v>
      </c>
      <c r="L53" s="47" t="s">
        <v>684</v>
      </c>
      <c r="M53" s="47" t="s">
        <v>48</v>
      </c>
      <c r="N53" s="79">
        <f t="shared" si="7"/>
        <v>1</v>
      </c>
      <c r="O53" s="79">
        <f t="shared" si="7"/>
        <v>1</v>
      </c>
      <c r="P53" s="79">
        <f t="shared" si="7"/>
        <v>1</v>
      </c>
      <c r="Q53" s="79">
        <f t="shared" si="7"/>
        <v>1</v>
      </c>
    </row>
    <row r="54" spans="10:17" x14ac:dyDescent="0.3">
      <c r="J54" s="78" t="str">
        <f>B$42</f>
        <v>ABUSS</v>
      </c>
      <c r="K54" s="47" t="s">
        <v>284</v>
      </c>
      <c r="L54" s="47" t="s">
        <v>685</v>
      </c>
      <c r="M54" s="47" t="s">
        <v>271</v>
      </c>
      <c r="N54" s="79">
        <f t="shared" si="7"/>
        <v>1</v>
      </c>
      <c r="O54" s="79">
        <f t="shared" si="7"/>
        <v>1</v>
      </c>
      <c r="P54" s="79">
        <f t="shared" si="7"/>
        <v>1</v>
      </c>
      <c r="Q54" s="79">
        <f t="shared" si="7"/>
        <v>1</v>
      </c>
    </row>
    <row r="55" spans="10:17" x14ac:dyDescent="0.3">
      <c r="J55" s="78" t="str">
        <f>B$42</f>
        <v>ABUSS</v>
      </c>
      <c r="K55" s="47" t="s">
        <v>186</v>
      </c>
      <c r="L55" s="47" t="s">
        <v>686</v>
      </c>
      <c r="M55" s="47" t="s">
        <v>49</v>
      </c>
      <c r="N55" s="79">
        <f t="shared" si="7"/>
        <v>1</v>
      </c>
      <c r="O55" s="79">
        <f t="shared" si="7"/>
        <v>1</v>
      </c>
      <c r="P55" s="79">
        <f t="shared" si="7"/>
        <v>1</v>
      </c>
      <c r="Q55" s="79">
        <f t="shared" si="7"/>
        <v>1</v>
      </c>
    </row>
    <row r="56" spans="10:17" x14ac:dyDescent="0.3">
      <c r="J56" s="78" t="str">
        <f>B42</f>
        <v>ABUSS</v>
      </c>
      <c r="K56" s="47" t="s">
        <v>187</v>
      </c>
      <c r="L56" s="47" t="s">
        <v>687</v>
      </c>
      <c r="M56" s="47" t="s">
        <v>50</v>
      </c>
      <c r="N56" s="79">
        <f t="shared" si="7"/>
        <v>1</v>
      </c>
      <c r="O56" s="79">
        <f t="shared" si="7"/>
        <v>1</v>
      </c>
      <c r="P56" s="79">
        <f t="shared" si="7"/>
        <v>1</v>
      </c>
      <c r="Q56" s="79">
        <f t="shared" si="7"/>
        <v>1</v>
      </c>
    </row>
    <row r="57" spans="10:17" x14ac:dyDescent="0.3">
      <c r="J57" s="78" t="str">
        <f>B45</f>
        <v>AGOVS</v>
      </c>
      <c r="K57" s="47" t="s">
        <v>188</v>
      </c>
      <c r="L57" s="47" t="s">
        <v>688</v>
      </c>
      <c r="M57" s="47" t="s">
        <v>51</v>
      </c>
      <c r="N57" s="79">
        <f t="shared" si="7"/>
        <v>0.21</v>
      </c>
      <c r="O57" s="79">
        <f t="shared" si="7"/>
        <v>0.21</v>
      </c>
      <c r="P57" s="79">
        <f t="shared" si="7"/>
        <v>1</v>
      </c>
      <c r="Q57" s="79">
        <f t="shared" si="7"/>
        <v>1</v>
      </c>
    </row>
    <row r="58" spans="10:17" x14ac:dyDescent="0.3">
      <c r="J58" s="78" t="str">
        <f>B$43</f>
        <v>AMAOS</v>
      </c>
      <c r="K58" s="47" t="s">
        <v>189</v>
      </c>
      <c r="L58" s="47" t="s">
        <v>689</v>
      </c>
      <c r="M58" s="47" t="s">
        <v>52</v>
      </c>
      <c r="N58" s="79">
        <f t="shared" si="7"/>
        <v>0.15</v>
      </c>
      <c r="O58" s="79">
        <f t="shared" si="7"/>
        <v>0.15</v>
      </c>
      <c r="P58" s="79">
        <f t="shared" si="7"/>
        <v>0.33</v>
      </c>
      <c r="Q58" s="79">
        <f t="shared" si="7"/>
        <v>0.42</v>
      </c>
    </row>
    <row r="59" spans="10:17" x14ac:dyDescent="0.3">
      <c r="J59" s="78" t="str">
        <f>B$43</f>
        <v>AMAOS</v>
      </c>
      <c r="K59" s="47" t="s">
        <v>190</v>
      </c>
      <c r="L59" s="47" t="s">
        <v>690</v>
      </c>
      <c r="M59" s="47" t="s">
        <v>53</v>
      </c>
      <c r="N59" s="79">
        <f t="shared" si="7"/>
        <v>0.15</v>
      </c>
      <c r="O59" s="79">
        <f t="shared" si="7"/>
        <v>0.15</v>
      </c>
      <c r="P59" s="79">
        <f t="shared" si="7"/>
        <v>0.33</v>
      </c>
      <c r="Q59" s="79">
        <f t="shared" si="7"/>
        <v>0.42</v>
      </c>
    </row>
    <row r="60" spans="10:17" x14ac:dyDescent="0.3">
      <c r="J60" s="78" t="str">
        <f>B$43</f>
        <v>AMAOS</v>
      </c>
      <c r="K60" s="47" t="s">
        <v>285</v>
      </c>
      <c r="L60" s="47" t="s">
        <v>691</v>
      </c>
      <c r="M60" s="47" t="s">
        <v>272</v>
      </c>
      <c r="N60" s="79">
        <f t="shared" si="7"/>
        <v>0.15</v>
      </c>
      <c r="O60" s="79">
        <f t="shared" si="7"/>
        <v>0.15</v>
      </c>
      <c r="P60" s="79">
        <f t="shared" si="7"/>
        <v>0.33</v>
      </c>
      <c r="Q60" s="79">
        <f t="shared" si="7"/>
        <v>0.42</v>
      </c>
    </row>
    <row r="61" spans="10:17" x14ac:dyDescent="0.3">
      <c r="J61" s="78" t="str">
        <f>B$43</f>
        <v>AMAOS</v>
      </c>
      <c r="K61" s="47" t="s">
        <v>286</v>
      </c>
      <c r="L61" s="47" t="s">
        <v>692</v>
      </c>
      <c r="M61" s="47" t="s">
        <v>273</v>
      </c>
      <c r="N61" s="79">
        <f t="shared" si="7"/>
        <v>0.15</v>
      </c>
      <c r="O61" s="79">
        <f t="shared" si="7"/>
        <v>0.15</v>
      </c>
      <c r="P61" s="79">
        <f t="shared" si="7"/>
        <v>0.33</v>
      </c>
      <c r="Q61" s="79">
        <f t="shared" si="7"/>
        <v>0.42</v>
      </c>
    </row>
    <row r="62" spans="10:17" x14ac:dyDescent="0.3">
      <c r="J62" s="78" t="str">
        <f>B43</f>
        <v>AMAOS</v>
      </c>
      <c r="K62" s="47" t="s">
        <v>287</v>
      </c>
      <c r="L62" s="47" t="s">
        <v>693</v>
      </c>
      <c r="M62" s="47" t="s">
        <v>274</v>
      </c>
      <c r="N62" s="79">
        <f t="shared" si="7"/>
        <v>0.15</v>
      </c>
      <c r="O62" s="79">
        <f t="shared" si="7"/>
        <v>0.15</v>
      </c>
      <c r="P62" s="79">
        <f t="shared" si="7"/>
        <v>0.33</v>
      </c>
      <c r="Q62" s="79">
        <f t="shared" si="7"/>
        <v>0.42</v>
      </c>
    </row>
    <row r="63" spans="10:17" x14ac:dyDescent="0.3">
      <c r="J63" s="78" t="str">
        <f>B$44</f>
        <v>AOTHP</v>
      </c>
      <c r="K63" s="47" t="s">
        <v>288</v>
      </c>
      <c r="L63" s="47" t="s">
        <v>694</v>
      </c>
      <c r="M63" s="47" t="s">
        <v>275</v>
      </c>
      <c r="N63" s="79">
        <f t="shared" si="7"/>
        <v>0.15</v>
      </c>
      <c r="O63" s="79">
        <f t="shared" si="7"/>
        <v>0.15</v>
      </c>
      <c r="P63" s="79">
        <f t="shared" si="7"/>
        <v>0.64</v>
      </c>
      <c r="Q63" s="79">
        <f t="shared" si="7"/>
        <v>1</v>
      </c>
    </row>
    <row r="64" spans="10:17" x14ac:dyDescent="0.3">
      <c r="J64" s="78" t="str">
        <f>B$44</f>
        <v>AOTHP</v>
      </c>
      <c r="K64" s="47" t="s">
        <v>289</v>
      </c>
      <c r="L64" s="47" t="s">
        <v>695</v>
      </c>
      <c r="M64" s="47" t="s">
        <v>276</v>
      </c>
      <c r="N64" s="79">
        <f t="shared" si="7"/>
        <v>0.15</v>
      </c>
      <c r="O64" s="79">
        <f t="shared" si="7"/>
        <v>0.15</v>
      </c>
      <c r="P64" s="79">
        <f t="shared" si="7"/>
        <v>0.64</v>
      </c>
      <c r="Q64" s="79">
        <f t="shared" si="7"/>
        <v>1</v>
      </c>
    </row>
  </sheetData>
  <hyperlinks>
    <hyperlink ref="G1" r:id="rId1" xr:uid="{AA689936-878B-46DC-9392-5C05C342EAE4}"/>
  </hyperlinks>
  <pageMargins left="0.7" right="0.7" top="0.75" bottom="0.75" header="0.3" footer="0.3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5C8FE-B0F0-4491-A172-F02A2D14CB70}">
  <sheetPr>
    <tabColor theme="7" tint="0.39997558519241921"/>
  </sheetPr>
  <dimension ref="A1:GY204"/>
  <sheetViews>
    <sheetView zoomScale="85" zoomScaleNormal="85" workbookViewId="0">
      <pane xSplit="3" ySplit="8" topLeftCell="BL9" activePane="bottomRight" state="frozen"/>
      <selection activeCell="AW60" sqref="AW60"/>
      <selection pane="topRight" activeCell="AW60" sqref="AW60"/>
      <selection pane="bottomLeft" activeCell="AW60" sqref="AW60"/>
      <selection pane="bottomRight" activeCell="FN181" sqref="FN181:FS194"/>
    </sheetView>
  </sheetViews>
  <sheetFormatPr defaultRowHeight="12.75" outlineLevelRow="1" outlineLevelCol="1" x14ac:dyDescent="0.2"/>
  <cols>
    <col min="1" max="1" width="10.28515625" style="2" bestFit="1" customWidth="1"/>
    <col min="2" max="2" width="9.28515625" style="2" bestFit="1" customWidth="1"/>
    <col min="3" max="3" width="10.7109375" style="2" customWidth="1"/>
    <col min="4" max="63" width="10.7109375" style="2" hidden="1" customWidth="1" outlineLevel="1"/>
    <col min="64" max="64" width="10.7109375" style="2" customWidth="1" collapsed="1"/>
    <col min="65" max="65" width="10.7109375" style="2" customWidth="1"/>
    <col min="66" max="167" width="10.7109375" style="2" hidden="1" customWidth="1" outlineLevel="1"/>
    <col min="168" max="168" width="10.7109375" style="2" customWidth="1" collapsed="1"/>
    <col min="169" max="170" width="10.7109375" style="2" customWidth="1"/>
    <col min="171" max="173" width="10.7109375" style="2" hidden="1" customWidth="1" outlineLevel="1"/>
    <col min="174" max="174" width="10.7109375" style="2" customWidth="1" collapsed="1"/>
    <col min="175" max="176" width="10.7109375" style="2" customWidth="1"/>
    <col min="177" max="188" width="10.7109375" style="2" hidden="1" customWidth="1" outlineLevel="1"/>
    <col min="189" max="189" width="10.7109375" style="2" customWidth="1" collapsed="1"/>
    <col min="190" max="198" width="10.7109375" style="2" customWidth="1"/>
    <col min="199" max="199" width="2.7109375" style="2" customWidth="1"/>
    <col min="200" max="202" width="10.7109375" style="2" customWidth="1"/>
    <col min="203" max="203" width="2.7109375" style="2" customWidth="1"/>
    <col min="204" max="207" width="10.7109375" style="2" customWidth="1"/>
    <col min="208" max="16384" width="9.140625" style="2"/>
  </cols>
  <sheetData>
    <row r="1" spans="1:207" x14ac:dyDescent="0.2">
      <c r="A1" s="337" t="s">
        <v>481</v>
      </c>
      <c r="B1" s="337"/>
      <c r="C1" s="337"/>
      <c r="D1" s="337"/>
      <c r="E1" s="337"/>
      <c r="F1" s="337"/>
      <c r="G1" s="337"/>
      <c r="H1" s="337"/>
    </row>
    <row r="2" spans="1:207" x14ac:dyDescent="0.2">
      <c r="A2" s="338" t="s">
        <v>754</v>
      </c>
      <c r="B2" s="338"/>
      <c r="C2" s="338"/>
      <c r="D2" s="338"/>
      <c r="E2" s="338"/>
      <c r="F2" s="338"/>
      <c r="G2" s="338"/>
      <c r="H2" s="338"/>
    </row>
    <row r="3" spans="1:207" x14ac:dyDescent="0.2">
      <c r="A3" s="93" t="s">
        <v>0</v>
      </c>
      <c r="C3" s="94">
        <f>SUM($C8:$GO8)</f>
        <v>192501.30452507257</v>
      </c>
      <c r="D3" s="94">
        <f>SUM($C9:$GO9)</f>
        <v>19126.046433830546</v>
      </c>
      <c r="E3" s="94">
        <f>SUM($C10:$GO10)</f>
        <v>7162.95166339153</v>
      </c>
      <c r="F3" s="94">
        <f>SUM($C11:$GO11)</f>
        <v>112598.50314129386</v>
      </c>
      <c r="G3" s="94">
        <f>SUM($C12:$GO12)</f>
        <v>74075.191799659471</v>
      </c>
      <c r="H3" s="94">
        <f>SUM($C13:$GO13)</f>
        <v>256827.38268893352</v>
      </c>
      <c r="I3" s="94">
        <f>SUM($C14:$GO14)</f>
        <v>90055.886579330079</v>
      </c>
      <c r="J3" s="94">
        <f>SUM($C15:$GO15)</f>
        <v>301059.87784730288</v>
      </c>
      <c r="K3" s="94">
        <f>SUM($C16:$GO16)</f>
        <v>99920.013961558478</v>
      </c>
      <c r="L3" s="94">
        <f>SUM($C17:$GO17)</f>
        <v>31262.752075848439</v>
      </c>
      <c r="M3" s="94">
        <f>SUM($C18:$GO18)</f>
        <v>25396.648791479889</v>
      </c>
      <c r="N3" s="94">
        <f>SUM($C19:$GO19)</f>
        <v>7307.2915083974049</v>
      </c>
      <c r="O3" s="94">
        <f>SUM($C20:$GO20)</f>
        <v>9538.646751288059</v>
      </c>
      <c r="P3" s="94">
        <f>SUM($C21:$GO21)</f>
        <v>49982.645582632635</v>
      </c>
      <c r="Q3" s="94">
        <f>SUM($C22:$GO22)</f>
        <v>82209.685681650255</v>
      </c>
      <c r="R3" s="94">
        <f>SUM($C23:$GO23)</f>
        <v>47947.109614052577</v>
      </c>
      <c r="S3" s="94">
        <f>SUM($C24:$GO24)</f>
        <v>159956.15418432592</v>
      </c>
      <c r="T3" s="94">
        <f>SUM($C25:$GO25)</f>
        <v>115414.23199092479</v>
      </c>
      <c r="U3" s="94">
        <f>SUM($C26:$GO26)</f>
        <v>126864.19834843345</v>
      </c>
      <c r="V3" s="94">
        <f>SUM($C27:$GO27)</f>
        <v>20794.812412394105</v>
      </c>
      <c r="W3" s="94">
        <f>SUM($C28:$GO28)</f>
        <v>34577.587646091604</v>
      </c>
      <c r="X3" s="94">
        <f>SUM($C29:$GO29)</f>
        <v>9774.3333805764305</v>
      </c>
      <c r="Y3" s="94">
        <f>SUM($C30:$GO30)</f>
        <v>46772.852858721621</v>
      </c>
      <c r="Z3" s="94">
        <f>SUM($C31:$GO31)</f>
        <v>165302.04388297003</v>
      </c>
      <c r="AA3" s="94">
        <f>SUM($C32:$GO32)</f>
        <v>48787.523941718006</v>
      </c>
      <c r="AB3" s="94">
        <f>SUM($C33:$GO33)</f>
        <v>94195.114100975989</v>
      </c>
      <c r="AC3" s="94">
        <f>SUM($C34:$GO34)</f>
        <v>96409.12681274199</v>
      </c>
      <c r="AD3" s="94">
        <f>SUM($C35:$GO35)</f>
        <v>50179.042208356972</v>
      </c>
      <c r="AE3" s="94">
        <f>SUM($C36:$GO36)</f>
        <v>14055.809224748593</v>
      </c>
      <c r="AF3" s="94">
        <f>SUM($C37:$GO37)</f>
        <v>9581.4940664632486</v>
      </c>
      <c r="AG3" s="94">
        <f>SUM($C38:$GO38)</f>
        <v>187515.94255892772</v>
      </c>
      <c r="AH3" s="94">
        <f>SUM($C39:$GO39)</f>
        <v>18603.957599001631</v>
      </c>
      <c r="AI3" s="94">
        <f>SUM($C40:$GO40)</f>
        <v>20697.562656987142</v>
      </c>
      <c r="AJ3" s="94">
        <f>SUM($C41:$GO41)</f>
        <v>51473.187532172917</v>
      </c>
      <c r="AK3" s="94">
        <f>SUM($C42:$GO42)</f>
        <v>177694.9189887149</v>
      </c>
      <c r="AL3" s="94">
        <f>SUM($C43:$GO43)</f>
        <v>63127.991680792191</v>
      </c>
      <c r="AM3" s="94">
        <f>SUM($C44:$GO44)</f>
        <v>409535.17147224495</v>
      </c>
      <c r="AN3" s="94">
        <f>SUM($C45:$GO45)</f>
        <v>339975.7668392809</v>
      </c>
      <c r="AO3" s="94">
        <f>SUM($C46:$GO46)</f>
        <v>272731.14956421324</v>
      </c>
      <c r="AP3" s="94">
        <f>SUM($C47:$GO47)</f>
        <v>135931.49958819637</v>
      </c>
      <c r="AQ3" s="94">
        <f>SUM($C48:$GO48)</f>
        <v>80299.546727616951</v>
      </c>
      <c r="AR3" s="94">
        <f>SUM($C49:$GO49)</f>
        <v>376743.96912243136</v>
      </c>
      <c r="AS3" s="94">
        <f>SUM($C50:$GO50)</f>
        <v>4328.9991759371369</v>
      </c>
      <c r="AT3" s="94">
        <f>SUM($C51:$GO51)</f>
        <v>43078.400401787592</v>
      </c>
      <c r="AU3" s="94">
        <f>SUM($C52:$GO52)</f>
        <v>80133.908412976016</v>
      </c>
      <c r="AV3" s="94">
        <f>SUM($C53:$GO53)</f>
        <v>196920.65187707919</v>
      </c>
      <c r="AW3" s="94">
        <f>SUM($C54:$GO54)</f>
        <v>251542.74256005799</v>
      </c>
      <c r="AX3" s="94">
        <f>SUM($C55:$GO55)</f>
        <v>170535.42650543532</v>
      </c>
      <c r="AY3" s="94">
        <f>SUM($C56:$GO56)</f>
        <v>193787.00027460422</v>
      </c>
      <c r="AZ3" s="94">
        <f>SUM($C57:$GO57)</f>
        <v>370520.85393291205</v>
      </c>
      <c r="BA3" s="94">
        <f>SUM($C58:$GO58)</f>
        <v>24803.499596518035</v>
      </c>
      <c r="BB3" s="94">
        <f>SUM($C59:$GO59)</f>
        <v>32130.003784832199</v>
      </c>
      <c r="BC3" s="94">
        <f>SUM($C60:$GO60)</f>
        <v>15521.997688246714</v>
      </c>
      <c r="BD3" s="94">
        <f>SUM($C61:$GO61)</f>
        <v>314577.91913833882</v>
      </c>
      <c r="BE3" s="94">
        <f>SUM($C62:$GO62)</f>
        <v>922105.48425514111</v>
      </c>
      <c r="BF3" s="94">
        <f>SUM($C63:$GO63)</f>
        <v>82890.795837352242</v>
      </c>
      <c r="BG3" s="94">
        <f>SUM($C64:$GO64)</f>
        <v>173324.30777815025</v>
      </c>
      <c r="BH3" s="94">
        <f>SUM($C65:$GO65)</f>
        <v>2073.5649469502682</v>
      </c>
      <c r="BI3" s="94">
        <f>SUM($C66:$GO66)</f>
        <v>4450.3127879585363</v>
      </c>
      <c r="BJ3" s="94">
        <f>SUM($C67:$GO67)</f>
        <v>41670.929862465571</v>
      </c>
      <c r="BK3" s="94">
        <f>SUM($C68:$GO68)</f>
        <v>5213.5923756012189</v>
      </c>
      <c r="BL3" s="94">
        <f>SUM($C69:$GO69)</f>
        <v>460425.68077190965</v>
      </c>
      <c r="BM3" s="94">
        <f>SUM($C70:$GO70)</f>
        <v>180281.75835517872</v>
      </c>
      <c r="BN3" s="94">
        <f>SUM($C71:$GO71)</f>
        <v>60151.966364345659</v>
      </c>
      <c r="BO3" s="94">
        <f>SUM($C72:$GO72)</f>
        <v>22602.765698920863</v>
      </c>
      <c r="BP3" s="94">
        <f>SUM($C73:$GO73)</f>
        <v>9585.6996752807718</v>
      </c>
      <c r="BQ3" s="94">
        <f>SUM($C74:$GO74)</f>
        <v>101385.67203815212</v>
      </c>
      <c r="BR3" s="94">
        <f>SUM($C75:$GO75)</f>
        <v>305813.41510006896</v>
      </c>
      <c r="BS3" s="94">
        <f>SUM($C76:$GO76)</f>
        <v>281738.18204564741</v>
      </c>
      <c r="BT3" s="94">
        <f>SUM($C77:$GO77)</f>
        <v>45823.91911010239</v>
      </c>
      <c r="BU3" s="94">
        <f>SUM($C78:$GO78)</f>
        <v>12808.135164223369</v>
      </c>
      <c r="BV3" s="94">
        <f>SUM($C79:$GO79)</f>
        <v>80793.267032002725</v>
      </c>
      <c r="BW3" s="94">
        <f>SUM($C80:$GO80)</f>
        <v>28952.653246427479</v>
      </c>
      <c r="BX3" s="94">
        <f>SUM($C81:$GO81)</f>
        <v>13427.712410300308</v>
      </c>
      <c r="BY3" s="94">
        <f>SUM($C82:$GO82)</f>
        <v>33075.556699126617</v>
      </c>
      <c r="BZ3" s="94">
        <f>SUM($C83:$GO83)</f>
        <v>32010.60607464136</v>
      </c>
      <c r="CA3" s="94">
        <f>SUM($C84:$GO84)</f>
        <v>54893.985893672892</v>
      </c>
      <c r="CB3" s="94">
        <f>SUM($C85:$GO85)</f>
        <v>49230.62500502661</v>
      </c>
      <c r="CC3" s="94">
        <f>SUM($C86:$GO86)</f>
        <v>19698.432633790249</v>
      </c>
      <c r="CD3" s="94">
        <f>SUM($C87:$GO87)</f>
        <v>26962.848204345333</v>
      </c>
      <c r="CE3" s="94">
        <f>SUM($C88:$GO88)</f>
        <v>94295.121654842413</v>
      </c>
      <c r="CF3" s="94">
        <f>SUM($C89:$GO89)</f>
        <v>28901.372623584688</v>
      </c>
      <c r="CG3" s="94">
        <f>SUM($C90:$GO90)</f>
        <v>15114.034984657454</v>
      </c>
      <c r="CH3" s="94">
        <f>SUM($C91:$GO91)</f>
        <v>2154.1313570879875</v>
      </c>
      <c r="CI3" s="94">
        <f>SUM($C92:$GO92)</f>
        <v>48165.285187745067</v>
      </c>
      <c r="CJ3" s="94">
        <f>SUM($C93:$GO93)</f>
        <v>118973.04244221972</v>
      </c>
      <c r="CK3" s="94">
        <f>SUM($C94:$GO94)</f>
        <v>52601.015074740819</v>
      </c>
      <c r="CL3" s="94">
        <f>SUM($C95:$GO95)</f>
        <v>72628.185352463071</v>
      </c>
      <c r="CM3" s="94">
        <f>SUM($C96:$GO96)</f>
        <v>32217.334177926456</v>
      </c>
      <c r="CN3" s="94">
        <f>SUM($C97:$GO97)</f>
        <v>20888.733602694268</v>
      </c>
      <c r="CO3" s="94">
        <f>SUM($C98:$GO98)</f>
        <v>4811.7216619722394</v>
      </c>
      <c r="CP3" s="94">
        <f>SUM($C99:$GO99)</f>
        <v>11425.917236291467</v>
      </c>
      <c r="CQ3" s="94">
        <f>SUM($C100:$GO100)</f>
        <v>6070.4200385800614</v>
      </c>
      <c r="CR3" s="94">
        <f>SUM($C101:$GO101)</f>
        <v>74845.979898885213</v>
      </c>
      <c r="CS3" s="94">
        <f>SUM($C102:$GO102)</f>
        <v>22157.7484516041</v>
      </c>
      <c r="CT3" s="94">
        <f>SUM($C103:$GO103)</f>
        <v>33570.329360378229</v>
      </c>
      <c r="CU3" s="94">
        <f>SUM($C104:$GO104)</f>
        <v>71705.780420255018</v>
      </c>
      <c r="CV3" s="94">
        <f>SUM($C105:$GO105)</f>
        <v>128260.10148129714</v>
      </c>
      <c r="CW3" s="94">
        <f>SUM($C106:$GO106)</f>
        <v>82740.047567993897</v>
      </c>
      <c r="CX3" s="94">
        <f>SUM($C107:$GO107)</f>
        <v>391528.82529913692</v>
      </c>
      <c r="CY3" s="94">
        <f>SUM($C108:$GO108)</f>
        <v>189458.13683035813</v>
      </c>
      <c r="CZ3" s="94">
        <f>SUM($C109:$GO109)</f>
        <v>41738.580128815491</v>
      </c>
      <c r="DA3" s="94">
        <f>SUM($C110:$GO110)</f>
        <v>41305.047776195424</v>
      </c>
      <c r="DB3" s="94">
        <f>SUM($C111:$GO111)</f>
        <v>72926.366766978666</v>
      </c>
      <c r="DC3" s="94">
        <f>SUM($C112:$GO112)</f>
        <v>66794.935241650674</v>
      </c>
      <c r="DD3" s="94">
        <f>SUM($C113:$GO113)</f>
        <v>49003.545617293945</v>
      </c>
      <c r="DE3" s="94">
        <f>SUM($C114:$GO114)</f>
        <v>30955.849879213376</v>
      </c>
      <c r="DF3" s="94">
        <f>SUM($C115:$GO115)</f>
        <v>13217.025142979855</v>
      </c>
      <c r="DG3" s="94">
        <f>SUM($C116:$GO116)</f>
        <v>87447.264669503682</v>
      </c>
      <c r="DH3" s="94">
        <f>SUM($C117:$GO117)</f>
        <v>22664.796909738627</v>
      </c>
      <c r="DI3" s="94">
        <f>SUM($C118:$GO118)</f>
        <v>8266.0090429103147</v>
      </c>
      <c r="DJ3" s="94">
        <f>SUM($C119:$GO119)</f>
        <v>23792.18277746598</v>
      </c>
      <c r="DK3" s="94">
        <f>SUM($C120:$GO120)</f>
        <v>18417.012453668827</v>
      </c>
      <c r="DL3" s="94">
        <f>SUM($C121:$GO121)</f>
        <v>30187.653877255405</v>
      </c>
      <c r="DM3" s="94">
        <f>SUM($C122:$GO122)</f>
        <v>15993.323203889777</v>
      </c>
      <c r="DN3" s="94">
        <f>SUM($C123:$GO123)</f>
        <v>40435.996196369502</v>
      </c>
      <c r="DO3" s="94">
        <f>SUM($C124:$GO124)</f>
        <v>20283.649769994921</v>
      </c>
      <c r="DP3" s="94">
        <f>SUM($C125:$GO125)</f>
        <v>24446.684629615116</v>
      </c>
      <c r="DQ3" s="94">
        <f>SUM($C126:$GO126)</f>
        <v>28900.97379323568</v>
      </c>
      <c r="DR3" s="94">
        <f>SUM($C127:$GO127)</f>
        <v>227432.6959549243</v>
      </c>
      <c r="DS3" s="94">
        <f>SUM($C128:$GO128)</f>
        <v>112516.67265559745</v>
      </c>
      <c r="DT3" s="94">
        <f>SUM($C129:$GO129)</f>
        <v>50537.283902945928</v>
      </c>
      <c r="DU3" s="94">
        <f>SUM($C130:$GO130)</f>
        <v>10008.334557223723</v>
      </c>
      <c r="DV3" s="94">
        <f>SUM($C131:$GO131)</f>
        <v>84475.043216879538</v>
      </c>
      <c r="DW3" s="94">
        <f>SUM($C132:$GO132)</f>
        <v>22203.026640408076</v>
      </c>
      <c r="DX3" s="94">
        <f>SUM($C133:$GO133)</f>
        <v>26702.701909743511</v>
      </c>
      <c r="DY3" s="94">
        <f>SUM($C134:$GO134)</f>
        <v>14521.061396237146</v>
      </c>
      <c r="DZ3" s="94">
        <f>SUM($C135:$GO135)</f>
        <v>16566.84997703306</v>
      </c>
      <c r="EA3" s="94">
        <f>SUM($C136:$GO136)</f>
        <v>39840.269394808085</v>
      </c>
      <c r="EB3" s="94">
        <f>SUM($C137:$GO137)</f>
        <v>129122.73465730433</v>
      </c>
      <c r="EC3" s="94">
        <f>SUM($C138:$GO138)</f>
        <v>20964.210068887114</v>
      </c>
      <c r="ED3" s="94">
        <f>SUM($C139:$GO139)</f>
        <v>41819.827179430424</v>
      </c>
      <c r="EE3" s="94">
        <f>SUM($C140:$GO140)</f>
        <v>115367.59220536525</v>
      </c>
      <c r="EF3" s="94">
        <f>SUM($C141:$GO141)</f>
        <v>111495.09533238443</v>
      </c>
      <c r="EG3" s="94">
        <f>SUM($C142:$GO142)</f>
        <v>48771.170658711169</v>
      </c>
      <c r="EH3" s="94">
        <f>SUM($C143:$GO143)</f>
        <v>473755.70133184211</v>
      </c>
      <c r="EI3" s="94">
        <f>SUM($C144:$GO144)</f>
        <v>21339.970038275762</v>
      </c>
      <c r="EJ3" s="94">
        <f>SUM($C145:$GO145)</f>
        <v>6397.2507748040789</v>
      </c>
      <c r="EK3" s="94">
        <f>SUM($C146:$GO146)</f>
        <v>20472.559324667352</v>
      </c>
      <c r="EL3" s="94">
        <f>SUM($C147:$GO147)</f>
        <v>5179.3054235105501</v>
      </c>
      <c r="EM3" s="94">
        <f>SUM($C148:$GO148)</f>
        <v>188445.9907894409</v>
      </c>
      <c r="EN3" s="94">
        <f>SUM($C149:$GO149)</f>
        <v>174152.70058884719</v>
      </c>
      <c r="EO3" s="94">
        <f>SUM($C150:$GO150)</f>
        <v>824432.15622058453</v>
      </c>
      <c r="EP3" s="94">
        <f>SUM($C151:$GO151)</f>
        <v>53514.470054187921</v>
      </c>
      <c r="EQ3" s="94">
        <f>SUM($C152:$GO152)</f>
        <v>61746.934988471519</v>
      </c>
      <c r="ER3" s="94">
        <f>SUM($C153:$GO153)</f>
        <v>211954.6671077754</v>
      </c>
      <c r="ES3" s="94">
        <f>SUM($C154:$GO154)</f>
        <v>286152.78013556259</v>
      </c>
      <c r="ET3" s="94">
        <f>SUM($C155:$GO155)</f>
        <v>77099.408472930445</v>
      </c>
      <c r="EU3" s="94">
        <f>SUM($C156:$GO156)</f>
        <v>14995.719556268348</v>
      </c>
      <c r="EV3" s="94">
        <f>SUM($C157:$GO157)</f>
        <v>153255.30013837732</v>
      </c>
      <c r="EW3" s="94">
        <f>SUM($C158:$GO158)</f>
        <v>58306.417121761428</v>
      </c>
      <c r="EX3" s="94">
        <f>SUM($C159:$GO159)</f>
        <v>317039.70116928627</v>
      </c>
      <c r="EY3" s="94">
        <f>SUM($C160:$GO160)</f>
        <v>172499.36013214334</v>
      </c>
      <c r="EZ3" s="94">
        <f>SUM($C161:$GO161)</f>
        <v>201102.83998606825</v>
      </c>
      <c r="FA3" s="94">
        <f>SUM($C162:$GO162)</f>
        <v>451571.71421698225</v>
      </c>
      <c r="FB3" s="94">
        <f>SUM($C163:$GO163)</f>
        <v>124570.90721670371</v>
      </c>
      <c r="FC3" s="94">
        <f>SUM($C164:$GO164)</f>
        <v>37075.085327606466</v>
      </c>
      <c r="FD3" s="94">
        <f>SUM($C165:$GO165)</f>
        <v>56988.943996470829</v>
      </c>
      <c r="FE3" s="94">
        <f>SUM($C166:$GO166)</f>
        <v>255457.25330775339</v>
      </c>
      <c r="FF3" s="94">
        <f>SUM($C167:$GO167)</f>
        <v>206060.37053750767</v>
      </c>
      <c r="FG3" s="94">
        <f>SUM($C168:$GO168)</f>
        <v>152487.89284875704</v>
      </c>
      <c r="FH3" s="94">
        <f>SUM($C169:$GO169)</f>
        <v>6553.7218911599039</v>
      </c>
      <c r="FI3" s="94">
        <f>SUM($C170:$GO170)</f>
        <v>942597.87961709592</v>
      </c>
      <c r="FJ3" s="94">
        <f>SUM($C171:$GO171)</f>
        <v>70882.125710214474</v>
      </c>
      <c r="FK3" s="94">
        <f>SUM($C172:$GO172)</f>
        <v>190455.98786548473</v>
      </c>
      <c r="FL3" s="94">
        <f>SUM($C173:$GO173)</f>
        <v>220234.90508768329</v>
      </c>
      <c r="FM3" s="94">
        <f>SUM($C174:$GO174)</f>
        <v>984008.95401885267</v>
      </c>
      <c r="FN3" s="94">
        <f>SUM($C175:$GO175)</f>
        <v>102122.90273154878</v>
      </c>
      <c r="FO3" s="94">
        <f>SUM($C176:$GO176)</f>
        <v>186441.53404048242</v>
      </c>
      <c r="FP3" s="94">
        <f>SUM($C177:$GO177)</f>
        <v>481024.87341683905</v>
      </c>
      <c r="FQ3" s="94">
        <f>SUM($C178:$GO178)</f>
        <v>1146950.6898111301</v>
      </c>
      <c r="FR3" s="94">
        <f>SUM($C179:$GO179)</f>
        <v>1734917.9999999993</v>
      </c>
      <c r="FS3" s="94">
        <f>SUM($C180:$GO180)</f>
        <v>1837795.0000000002</v>
      </c>
      <c r="FT3" s="94">
        <f>SUM($C181:$GO181)</f>
        <v>65989.543662945609</v>
      </c>
      <c r="FU3" s="94">
        <f>SUM($C182:$GO182)</f>
        <v>90984.902699491911</v>
      </c>
      <c r="FV3" s="94">
        <f>SUM($C183:$GO183)</f>
        <v>106450.11198261232</v>
      </c>
      <c r="FW3" s="94">
        <f>SUM($C184:$GO184)</f>
        <v>123492.06290570777</v>
      </c>
      <c r="FX3" s="94">
        <f>SUM($C185:$GO185)</f>
        <v>139019.68510979667</v>
      </c>
      <c r="FY3" s="94">
        <f>SUM($C186:$GO186)</f>
        <v>183900.30086333427</v>
      </c>
      <c r="FZ3" s="94">
        <f>SUM($C187:$GO187)</f>
        <v>222467.41769264181</v>
      </c>
      <c r="GA3" s="94">
        <f>SUM($C188:$GO188)</f>
        <v>340905.81117327488</v>
      </c>
      <c r="GB3" s="94">
        <f>SUM($C189:$GO189)</f>
        <v>639532.41294474725</v>
      </c>
      <c r="GC3" s="94">
        <f>SUM($C190:$GO190)</f>
        <v>177769.09754421673</v>
      </c>
      <c r="GD3" s="94">
        <f>SUM($C191:$GO191)</f>
        <v>205886.07030306937</v>
      </c>
      <c r="GE3" s="94">
        <f>SUM($C192:$GO192)</f>
        <v>258606.67678101637</v>
      </c>
      <c r="GF3" s="94">
        <f>SUM($C193:$GO193)</f>
        <v>326808.24485675589</v>
      </c>
      <c r="GG3" s="94">
        <f>SUM($C194:$GO194)</f>
        <v>553080.66148038954</v>
      </c>
      <c r="GH3" s="94">
        <f>SUM($C195:$GO195)</f>
        <v>1912759</v>
      </c>
      <c r="GI3" s="94">
        <f>SUM($C196:$GO196)</f>
        <v>72271.000000000029</v>
      </c>
      <c r="GJ3" s="94">
        <f>SUM($C197:$GO197)</f>
        <v>607551.99999999988</v>
      </c>
      <c r="GK3" s="94">
        <f>SUM($C198:$GO198)</f>
        <v>44308.000000000007</v>
      </c>
      <c r="GL3" s="94">
        <f>SUM($C199:$GO199)</f>
        <v>381399</v>
      </c>
      <c r="GM3" s="94">
        <f>SUM($C200:$GO200)</f>
        <v>857399.99999999988</v>
      </c>
      <c r="GN3" s="94">
        <f>SUM($C201:$GO201)</f>
        <v>29155</v>
      </c>
      <c r="GO3" s="94">
        <f>SUM($C202:$GO202)</f>
        <v>1530213.0000000007</v>
      </c>
      <c r="GT3" s="95" t="s">
        <v>125</v>
      </c>
      <c r="GY3" s="95" t="s">
        <v>125</v>
      </c>
    </row>
    <row r="4" spans="1:207" x14ac:dyDescent="0.2">
      <c r="A4" s="93" t="s">
        <v>1</v>
      </c>
      <c r="C4" s="96">
        <f t="shared" ref="C4:AH4" si="0">SUM(C8:C202)</f>
        <v>192501.3045250726</v>
      </c>
      <c r="D4" s="96">
        <f t="shared" si="0"/>
        <v>19126.046433830546</v>
      </c>
      <c r="E4" s="96">
        <f t="shared" si="0"/>
        <v>7162.9516633915291</v>
      </c>
      <c r="F4" s="96">
        <f t="shared" si="0"/>
        <v>112598.50314129386</v>
      </c>
      <c r="G4" s="96">
        <f t="shared" si="0"/>
        <v>74075.191799659471</v>
      </c>
      <c r="H4" s="96">
        <f t="shared" si="0"/>
        <v>256827.38268893355</v>
      </c>
      <c r="I4" s="96">
        <f t="shared" si="0"/>
        <v>90055.886579330079</v>
      </c>
      <c r="J4" s="96">
        <f t="shared" si="0"/>
        <v>301059.87784730305</v>
      </c>
      <c r="K4" s="96">
        <f t="shared" si="0"/>
        <v>99920.013961558463</v>
      </c>
      <c r="L4" s="96">
        <f t="shared" si="0"/>
        <v>31262.752075848435</v>
      </c>
      <c r="M4" s="96">
        <f t="shared" si="0"/>
        <v>25396.648791479896</v>
      </c>
      <c r="N4" s="96">
        <f t="shared" si="0"/>
        <v>7307.2915083974058</v>
      </c>
      <c r="O4" s="96">
        <f t="shared" si="0"/>
        <v>9538.6467512880572</v>
      </c>
      <c r="P4" s="96">
        <f t="shared" si="0"/>
        <v>49982.645582632649</v>
      </c>
      <c r="Q4" s="96">
        <f t="shared" si="0"/>
        <v>82209.685681650255</v>
      </c>
      <c r="R4" s="96">
        <f t="shared" si="0"/>
        <v>47947.109614052577</v>
      </c>
      <c r="S4" s="96">
        <f t="shared" si="0"/>
        <v>159956.15418432586</v>
      </c>
      <c r="T4" s="96">
        <f t="shared" si="0"/>
        <v>115414.23199092483</v>
      </c>
      <c r="U4" s="96">
        <f t="shared" si="0"/>
        <v>126864.19834843345</v>
      </c>
      <c r="V4" s="96">
        <f t="shared" si="0"/>
        <v>20794.812412394105</v>
      </c>
      <c r="W4" s="96">
        <f t="shared" si="0"/>
        <v>34577.587646091612</v>
      </c>
      <c r="X4" s="96">
        <f t="shared" si="0"/>
        <v>9774.3333805764287</v>
      </c>
      <c r="Y4" s="96">
        <f t="shared" si="0"/>
        <v>46772.852858721628</v>
      </c>
      <c r="Z4" s="96">
        <f t="shared" si="0"/>
        <v>165302.04388297006</v>
      </c>
      <c r="AA4" s="96">
        <f t="shared" si="0"/>
        <v>48787.523941718006</v>
      </c>
      <c r="AB4" s="96">
        <f t="shared" si="0"/>
        <v>94195.114100975974</v>
      </c>
      <c r="AC4" s="96">
        <f t="shared" si="0"/>
        <v>96409.126812741975</v>
      </c>
      <c r="AD4" s="96">
        <f t="shared" si="0"/>
        <v>50179.042208356972</v>
      </c>
      <c r="AE4" s="96">
        <f t="shared" si="0"/>
        <v>14055.809224748598</v>
      </c>
      <c r="AF4" s="96">
        <f t="shared" si="0"/>
        <v>9581.4940664632504</v>
      </c>
      <c r="AG4" s="96">
        <f t="shared" si="0"/>
        <v>187515.94255892772</v>
      </c>
      <c r="AH4" s="96">
        <f t="shared" si="0"/>
        <v>18603.957599001631</v>
      </c>
      <c r="AI4" s="96">
        <f t="shared" ref="AI4:BO4" si="1">SUM(AI8:AI202)</f>
        <v>20697.562656987142</v>
      </c>
      <c r="AJ4" s="96">
        <f t="shared" si="1"/>
        <v>51473.187532172931</v>
      </c>
      <c r="AK4" s="96">
        <f t="shared" si="1"/>
        <v>177694.91898871484</v>
      </c>
      <c r="AL4" s="96">
        <f t="shared" si="1"/>
        <v>63127.991680792191</v>
      </c>
      <c r="AM4" s="96">
        <f t="shared" si="1"/>
        <v>409535.17147224484</v>
      </c>
      <c r="AN4" s="96">
        <f t="shared" si="1"/>
        <v>339975.76683928096</v>
      </c>
      <c r="AO4" s="96">
        <f t="shared" si="1"/>
        <v>272731.14956421329</v>
      </c>
      <c r="AP4" s="96">
        <f t="shared" si="1"/>
        <v>135931.49958819634</v>
      </c>
      <c r="AQ4" s="96">
        <f t="shared" si="1"/>
        <v>80299.546727616951</v>
      </c>
      <c r="AR4" s="96">
        <f t="shared" si="1"/>
        <v>376743.96912243142</v>
      </c>
      <c r="AS4" s="96">
        <f t="shared" si="1"/>
        <v>4328.9991759371369</v>
      </c>
      <c r="AT4" s="96">
        <f t="shared" si="1"/>
        <v>43078.400401787592</v>
      </c>
      <c r="AU4" s="96">
        <f t="shared" si="1"/>
        <v>80133.908412976016</v>
      </c>
      <c r="AV4" s="96">
        <f t="shared" si="1"/>
        <v>196920.65187707919</v>
      </c>
      <c r="AW4" s="96">
        <f t="shared" si="1"/>
        <v>251542.74256005802</v>
      </c>
      <c r="AX4" s="96">
        <f t="shared" si="1"/>
        <v>170535.42650543532</v>
      </c>
      <c r="AY4" s="96">
        <f t="shared" si="1"/>
        <v>193787.00027460422</v>
      </c>
      <c r="AZ4" s="96">
        <f t="shared" si="1"/>
        <v>370520.85393291205</v>
      </c>
      <c r="BA4" s="96">
        <f t="shared" si="1"/>
        <v>24803.499596518035</v>
      </c>
      <c r="BB4" s="96">
        <f t="shared" si="1"/>
        <v>32130.003784832199</v>
      </c>
      <c r="BC4" s="96">
        <f t="shared" si="1"/>
        <v>15521.997688246713</v>
      </c>
      <c r="BD4" s="96">
        <f t="shared" si="1"/>
        <v>314577.91913833871</v>
      </c>
      <c r="BE4" s="96">
        <f t="shared" si="1"/>
        <v>922105.48425514111</v>
      </c>
      <c r="BF4" s="96">
        <f t="shared" si="1"/>
        <v>82890.795837352242</v>
      </c>
      <c r="BG4" s="96">
        <f t="shared" si="1"/>
        <v>173324.30777815025</v>
      </c>
      <c r="BH4" s="96">
        <f t="shared" si="1"/>
        <v>2073.5649469502687</v>
      </c>
      <c r="BI4" s="96">
        <f t="shared" si="1"/>
        <v>4450.3127879585363</v>
      </c>
      <c r="BJ4" s="96">
        <f t="shared" si="1"/>
        <v>41670.929862465571</v>
      </c>
      <c r="BK4" s="96">
        <f t="shared" si="1"/>
        <v>5213.5923756012198</v>
      </c>
      <c r="BL4" s="96">
        <f t="shared" si="1"/>
        <v>460425.68077190965</v>
      </c>
      <c r="BM4" s="96">
        <f t="shared" si="1"/>
        <v>180281.75835517872</v>
      </c>
      <c r="BN4" s="96">
        <f t="shared" si="1"/>
        <v>60151.966364345666</v>
      </c>
      <c r="BO4" s="96">
        <f t="shared" si="1"/>
        <v>22602.765698920859</v>
      </c>
      <c r="BP4" s="96">
        <f t="shared" ref="BP4:EA4" si="2">SUM(BP8:BP202)</f>
        <v>9585.6996752807718</v>
      </c>
      <c r="BQ4" s="96">
        <f t="shared" si="2"/>
        <v>101385.67203815213</v>
      </c>
      <c r="BR4" s="96">
        <f t="shared" si="2"/>
        <v>305813.41510006896</v>
      </c>
      <c r="BS4" s="96">
        <f t="shared" si="2"/>
        <v>281738.18204564741</v>
      </c>
      <c r="BT4" s="96">
        <f t="shared" si="2"/>
        <v>45823.919110102383</v>
      </c>
      <c r="BU4" s="96">
        <f t="shared" si="2"/>
        <v>12808.135164223369</v>
      </c>
      <c r="BV4" s="96">
        <f t="shared" si="2"/>
        <v>80793.267032002739</v>
      </c>
      <c r="BW4" s="96">
        <f t="shared" si="2"/>
        <v>28952.653246427482</v>
      </c>
      <c r="BX4" s="96">
        <f t="shared" si="2"/>
        <v>13427.712410300308</v>
      </c>
      <c r="BY4" s="96">
        <f t="shared" si="2"/>
        <v>33075.556699126617</v>
      </c>
      <c r="BZ4" s="96">
        <f t="shared" si="2"/>
        <v>32010.606074641364</v>
      </c>
      <c r="CA4" s="96">
        <f t="shared" si="2"/>
        <v>54893.985893672878</v>
      </c>
      <c r="CB4" s="96">
        <f t="shared" si="2"/>
        <v>49230.625005026595</v>
      </c>
      <c r="CC4" s="96">
        <f t="shared" si="2"/>
        <v>19698.432633790249</v>
      </c>
      <c r="CD4" s="96">
        <f t="shared" si="2"/>
        <v>26962.84820434533</v>
      </c>
      <c r="CE4" s="96">
        <f t="shared" si="2"/>
        <v>94295.121654842427</v>
      </c>
      <c r="CF4" s="96">
        <f t="shared" si="2"/>
        <v>28901.372623584692</v>
      </c>
      <c r="CG4" s="96">
        <f t="shared" si="2"/>
        <v>15114.034984657454</v>
      </c>
      <c r="CH4" s="96">
        <f t="shared" si="2"/>
        <v>2154.1313570879879</v>
      </c>
      <c r="CI4" s="96">
        <f t="shared" si="2"/>
        <v>48165.285187745059</v>
      </c>
      <c r="CJ4" s="96">
        <f t="shared" si="2"/>
        <v>118973.04244221974</v>
      </c>
      <c r="CK4" s="96">
        <f t="shared" si="2"/>
        <v>52601.015074740819</v>
      </c>
      <c r="CL4" s="96">
        <f t="shared" si="2"/>
        <v>72628.185352463057</v>
      </c>
      <c r="CM4" s="96">
        <f t="shared" si="2"/>
        <v>32217.334177926456</v>
      </c>
      <c r="CN4" s="96">
        <f t="shared" si="2"/>
        <v>20888.733602694268</v>
      </c>
      <c r="CO4" s="96">
        <f t="shared" si="2"/>
        <v>4811.7216619722394</v>
      </c>
      <c r="CP4" s="96">
        <f t="shared" si="2"/>
        <v>11425.917236291463</v>
      </c>
      <c r="CQ4" s="96">
        <f t="shared" si="2"/>
        <v>6070.4200385800614</v>
      </c>
      <c r="CR4" s="96">
        <f t="shared" si="2"/>
        <v>74845.979898885227</v>
      </c>
      <c r="CS4" s="96">
        <f t="shared" si="2"/>
        <v>22157.748451604104</v>
      </c>
      <c r="CT4" s="96">
        <f t="shared" si="2"/>
        <v>33570.329360378222</v>
      </c>
      <c r="CU4" s="96">
        <f t="shared" si="2"/>
        <v>71705.780420255018</v>
      </c>
      <c r="CV4" s="96">
        <f t="shared" si="2"/>
        <v>128260.10148129716</v>
      </c>
      <c r="CW4" s="96">
        <f t="shared" si="2"/>
        <v>82740.047567993897</v>
      </c>
      <c r="CX4" s="96">
        <f t="shared" si="2"/>
        <v>391528.82529913686</v>
      </c>
      <c r="CY4" s="96">
        <f t="shared" si="2"/>
        <v>189458.1368303581</v>
      </c>
      <c r="CZ4" s="96">
        <f t="shared" si="2"/>
        <v>41738.580128815491</v>
      </c>
      <c r="DA4" s="96">
        <f t="shared" si="2"/>
        <v>41305.047776195417</v>
      </c>
      <c r="DB4" s="96">
        <f t="shared" si="2"/>
        <v>72926.366766978666</v>
      </c>
      <c r="DC4" s="96">
        <f t="shared" si="2"/>
        <v>66794.935241650688</v>
      </c>
      <c r="DD4" s="96">
        <f t="shared" si="2"/>
        <v>49003.545617293945</v>
      </c>
      <c r="DE4" s="96">
        <f t="shared" si="2"/>
        <v>30955.849879213369</v>
      </c>
      <c r="DF4" s="96">
        <f t="shared" si="2"/>
        <v>13217.025142979857</v>
      </c>
      <c r="DG4" s="96">
        <f t="shared" si="2"/>
        <v>87447.264669503682</v>
      </c>
      <c r="DH4" s="96">
        <f t="shared" si="2"/>
        <v>22664.79690973863</v>
      </c>
      <c r="DI4" s="96">
        <f t="shared" si="2"/>
        <v>8266.0090429103147</v>
      </c>
      <c r="DJ4" s="96">
        <f t="shared" si="2"/>
        <v>23792.182777465983</v>
      </c>
      <c r="DK4" s="96">
        <f t="shared" si="2"/>
        <v>18417.012453668831</v>
      </c>
      <c r="DL4" s="96">
        <f t="shared" si="2"/>
        <v>30187.653877255405</v>
      </c>
      <c r="DM4" s="96">
        <f t="shared" si="2"/>
        <v>15993.323203889777</v>
      </c>
      <c r="DN4" s="96">
        <f t="shared" si="2"/>
        <v>40435.996196369502</v>
      </c>
      <c r="DO4" s="96">
        <f t="shared" si="2"/>
        <v>20283.649769994921</v>
      </c>
      <c r="DP4" s="96">
        <f t="shared" si="2"/>
        <v>24446.684629615116</v>
      </c>
      <c r="DQ4" s="96">
        <f t="shared" si="2"/>
        <v>28900.97379323568</v>
      </c>
      <c r="DR4" s="96">
        <f t="shared" si="2"/>
        <v>227432.6959549243</v>
      </c>
      <c r="DS4" s="96">
        <f t="shared" si="2"/>
        <v>112516.67265559745</v>
      </c>
      <c r="DT4" s="96">
        <f t="shared" si="2"/>
        <v>50537.283902945936</v>
      </c>
      <c r="DU4" s="96">
        <f t="shared" si="2"/>
        <v>10008.334557223723</v>
      </c>
      <c r="DV4" s="96">
        <f t="shared" si="2"/>
        <v>84475.043216879552</v>
      </c>
      <c r="DW4" s="96">
        <f t="shared" si="2"/>
        <v>22203.026640408076</v>
      </c>
      <c r="DX4" s="96">
        <f t="shared" si="2"/>
        <v>26702.701909743511</v>
      </c>
      <c r="DY4" s="96">
        <f t="shared" si="2"/>
        <v>14521.061396237146</v>
      </c>
      <c r="DZ4" s="96">
        <f t="shared" si="2"/>
        <v>16566.84997703306</v>
      </c>
      <c r="EA4" s="96">
        <f t="shared" si="2"/>
        <v>39840.269394808085</v>
      </c>
      <c r="EB4" s="96">
        <f t="shared" ref="EB4:GM4" si="3">SUM(EB8:EB202)</f>
        <v>129122.73465730432</v>
      </c>
      <c r="EC4" s="96">
        <f t="shared" si="3"/>
        <v>20964.210068887118</v>
      </c>
      <c r="ED4" s="96">
        <f t="shared" si="3"/>
        <v>41819.827179430431</v>
      </c>
      <c r="EE4" s="96">
        <f t="shared" si="3"/>
        <v>115367.59220536525</v>
      </c>
      <c r="EF4" s="96">
        <f t="shared" si="3"/>
        <v>111495.09533238444</v>
      </c>
      <c r="EG4" s="96">
        <f t="shared" si="3"/>
        <v>48771.170658711169</v>
      </c>
      <c r="EH4" s="96">
        <f t="shared" si="3"/>
        <v>473755.70133184211</v>
      </c>
      <c r="EI4" s="96">
        <f t="shared" si="3"/>
        <v>21339.970038275762</v>
      </c>
      <c r="EJ4" s="96">
        <f t="shared" si="3"/>
        <v>6397.2507748040789</v>
      </c>
      <c r="EK4" s="96">
        <f t="shared" si="3"/>
        <v>20472.559324667352</v>
      </c>
      <c r="EL4" s="96">
        <f t="shared" si="3"/>
        <v>5179.3054235105501</v>
      </c>
      <c r="EM4" s="96">
        <f t="shared" si="3"/>
        <v>188445.9907894409</v>
      </c>
      <c r="EN4" s="96">
        <f t="shared" si="3"/>
        <v>174152.70058884719</v>
      </c>
      <c r="EO4" s="96">
        <f t="shared" si="3"/>
        <v>824432.15622058453</v>
      </c>
      <c r="EP4" s="96">
        <f t="shared" si="3"/>
        <v>53514.470054187928</v>
      </c>
      <c r="EQ4" s="96">
        <f t="shared" si="3"/>
        <v>61746.934988471527</v>
      </c>
      <c r="ER4" s="96">
        <f t="shared" si="3"/>
        <v>211954.66710777537</v>
      </c>
      <c r="ES4" s="96">
        <f t="shared" si="3"/>
        <v>286152.7801355627</v>
      </c>
      <c r="ET4" s="96">
        <f t="shared" si="3"/>
        <v>77099.408472930445</v>
      </c>
      <c r="EU4" s="96">
        <f t="shared" si="3"/>
        <v>14995.719556268346</v>
      </c>
      <c r="EV4" s="96">
        <f t="shared" si="3"/>
        <v>153255.30013837732</v>
      </c>
      <c r="EW4" s="96">
        <f t="shared" si="3"/>
        <v>58306.41712176142</v>
      </c>
      <c r="EX4" s="96">
        <f t="shared" si="3"/>
        <v>317039.70116928627</v>
      </c>
      <c r="EY4" s="96">
        <f t="shared" si="3"/>
        <v>172499.36013214334</v>
      </c>
      <c r="EZ4" s="96">
        <f t="shared" si="3"/>
        <v>201102.83998606823</v>
      </c>
      <c r="FA4" s="96">
        <f t="shared" si="3"/>
        <v>451571.71421698236</v>
      </c>
      <c r="FB4" s="96">
        <f t="shared" si="3"/>
        <v>124570.90721670368</v>
      </c>
      <c r="FC4" s="96">
        <f t="shared" si="3"/>
        <v>37075.085327606466</v>
      </c>
      <c r="FD4" s="96">
        <f t="shared" si="3"/>
        <v>56988.943996470844</v>
      </c>
      <c r="FE4" s="96">
        <f t="shared" si="3"/>
        <v>255457.25330775336</v>
      </c>
      <c r="FF4" s="96">
        <f t="shared" si="3"/>
        <v>206060.37053750764</v>
      </c>
      <c r="FG4" s="96">
        <f t="shared" si="3"/>
        <v>152487.89284875707</v>
      </c>
      <c r="FH4" s="96">
        <f t="shared" si="3"/>
        <v>6553.7218911599039</v>
      </c>
      <c r="FI4" s="96">
        <f t="shared" si="3"/>
        <v>942597.87961709592</v>
      </c>
      <c r="FJ4" s="96">
        <f t="shared" si="3"/>
        <v>70882.125710214488</v>
      </c>
      <c r="FK4" s="96">
        <f t="shared" si="3"/>
        <v>190455.98786548476</v>
      </c>
      <c r="FL4" s="96">
        <f t="shared" si="3"/>
        <v>220234.90508768329</v>
      </c>
      <c r="FM4" s="96">
        <f t="shared" si="3"/>
        <v>984008.95401885267</v>
      </c>
      <c r="FN4" s="96">
        <f t="shared" si="3"/>
        <v>102122.90273154878</v>
      </c>
      <c r="FO4" s="96">
        <f t="shared" si="3"/>
        <v>186441.53404048242</v>
      </c>
      <c r="FP4" s="96">
        <f t="shared" si="3"/>
        <v>481024.87341683905</v>
      </c>
      <c r="FQ4" s="96">
        <f t="shared" si="3"/>
        <v>1146950.6898111301</v>
      </c>
      <c r="FR4" s="96">
        <f t="shared" si="3"/>
        <v>1734917.9999999998</v>
      </c>
      <c r="FS4" s="96">
        <f t="shared" si="3"/>
        <v>1837795</v>
      </c>
      <c r="FT4" s="96">
        <f t="shared" si="3"/>
        <v>65989.543662945609</v>
      </c>
      <c r="FU4" s="96">
        <f t="shared" si="3"/>
        <v>90984.902699491911</v>
      </c>
      <c r="FV4" s="96">
        <f t="shared" si="3"/>
        <v>106450.11198261232</v>
      </c>
      <c r="FW4" s="96">
        <f t="shared" si="3"/>
        <v>123492.06290570777</v>
      </c>
      <c r="FX4" s="96">
        <f t="shared" si="3"/>
        <v>139019.68510979667</v>
      </c>
      <c r="FY4" s="96">
        <f t="shared" si="3"/>
        <v>183900.30086333424</v>
      </c>
      <c r="FZ4" s="96">
        <f t="shared" si="3"/>
        <v>222467.41769264181</v>
      </c>
      <c r="GA4" s="96">
        <f t="shared" si="3"/>
        <v>340905.81117327488</v>
      </c>
      <c r="GB4" s="96">
        <f t="shared" si="3"/>
        <v>639532.41294474725</v>
      </c>
      <c r="GC4" s="96">
        <f t="shared" si="3"/>
        <v>177769.09754421673</v>
      </c>
      <c r="GD4" s="96">
        <f t="shared" si="3"/>
        <v>205886.07030306937</v>
      </c>
      <c r="GE4" s="96">
        <f t="shared" si="3"/>
        <v>258606.67678101637</v>
      </c>
      <c r="GF4" s="96">
        <f t="shared" si="3"/>
        <v>326808.24485675589</v>
      </c>
      <c r="GG4" s="96">
        <f t="shared" si="3"/>
        <v>553080.66148038954</v>
      </c>
      <c r="GH4" s="96">
        <f t="shared" si="3"/>
        <v>1912759.0000000002</v>
      </c>
      <c r="GI4" s="96">
        <f t="shared" si="3"/>
        <v>72271.000000000029</v>
      </c>
      <c r="GJ4" s="96">
        <f t="shared" si="3"/>
        <v>607552</v>
      </c>
      <c r="GK4" s="96">
        <f t="shared" si="3"/>
        <v>44308.000000000007</v>
      </c>
      <c r="GL4" s="96">
        <f t="shared" si="3"/>
        <v>381399</v>
      </c>
      <c r="GM4" s="96">
        <f t="shared" si="3"/>
        <v>857400</v>
      </c>
      <c r="GN4" s="96">
        <f t="shared" ref="GN4:GO4" si="4">SUM(GN8:GN202)</f>
        <v>29154.999999999909</v>
      </c>
      <c r="GO4" s="96">
        <f t="shared" si="4"/>
        <v>1530213.0000000005</v>
      </c>
      <c r="GT4" s="97" cm="1">
        <f t="array" ref="GT4">MAX(ABS(_xlfn.ANCHORARRAY(GT8)))</f>
        <v>6.9849193096160889E-10</v>
      </c>
      <c r="GY4" s="97" cm="1">
        <f t="array" ref="GY4">MAX(ABS(GY8:GY131))</f>
        <v>2.9103830456733704E-10</v>
      </c>
    </row>
    <row r="5" spans="1:207" x14ac:dyDescent="0.2">
      <c r="A5" s="93" t="s">
        <v>2</v>
      </c>
      <c r="B5" s="98" cm="1">
        <f t="array" ref="B5">MAX(ABS(C5:GO5))</f>
        <v>9.0949470177292824E-11</v>
      </c>
      <c r="C5" s="99">
        <f t="shared" ref="C5:AH5" si="5">C3-C4</f>
        <v>0</v>
      </c>
      <c r="D5" s="99">
        <f t="shared" si="5"/>
        <v>0</v>
      </c>
      <c r="E5" s="99">
        <f t="shared" si="5"/>
        <v>0</v>
      </c>
      <c r="F5" s="99">
        <f t="shared" si="5"/>
        <v>0</v>
      </c>
      <c r="G5" s="99">
        <f t="shared" si="5"/>
        <v>0</v>
      </c>
      <c r="H5" s="99">
        <f t="shared" si="5"/>
        <v>0</v>
      </c>
      <c r="I5" s="99">
        <f t="shared" si="5"/>
        <v>0</v>
      </c>
      <c r="J5" s="99">
        <f t="shared" si="5"/>
        <v>0</v>
      </c>
      <c r="K5" s="99">
        <f t="shared" si="5"/>
        <v>0</v>
      </c>
      <c r="L5" s="99">
        <f t="shared" si="5"/>
        <v>0</v>
      </c>
      <c r="M5" s="99">
        <f t="shared" si="5"/>
        <v>0</v>
      </c>
      <c r="N5" s="99">
        <f t="shared" si="5"/>
        <v>0</v>
      </c>
      <c r="O5" s="99">
        <f t="shared" si="5"/>
        <v>0</v>
      </c>
      <c r="P5" s="99">
        <f t="shared" si="5"/>
        <v>0</v>
      </c>
      <c r="Q5" s="99">
        <f t="shared" si="5"/>
        <v>0</v>
      </c>
      <c r="R5" s="99">
        <f t="shared" si="5"/>
        <v>0</v>
      </c>
      <c r="S5" s="99">
        <f t="shared" si="5"/>
        <v>0</v>
      </c>
      <c r="T5" s="99">
        <f t="shared" si="5"/>
        <v>0</v>
      </c>
      <c r="U5" s="99">
        <f t="shared" si="5"/>
        <v>0</v>
      </c>
      <c r="V5" s="99">
        <f t="shared" si="5"/>
        <v>0</v>
      </c>
      <c r="W5" s="99">
        <f t="shared" si="5"/>
        <v>0</v>
      </c>
      <c r="X5" s="99">
        <f t="shared" si="5"/>
        <v>0</v>
      </c>
      <c r="Y5" s="99">
        <f t="shared" si="5"/>
        <v>0</v>
      </c>
      <c r="Z5" s="99">
        <f t="shared" si="5"/>
        <v>0</v>
      </c>
      <c r="AA5" s="99">
        <f t="shared" si="5"/>
        <v>0</v>
      </c>
      <c r="AB5" s="99">
        <f t="shared" si="5"/>
        <v>0</v>
      </c>
      <c r="AC5" s="99">
        <f t="shared" si="5"/>
        <v>0</v>
      </c>
      <c r="AD5" s="99">
        <f t="shared" si="5"/>
        <v>0</v>
      </c>
      <c r="AE5" s="99">
        <f t="shared" si="5"/>
        <v>0</v>
      </c>
      <c r="AF5" s="99">
        <f t="shared" si="5"/>
        <v>0</v>
      </c>
      <c r="AG5" s="99">
        <f t="shared" si="5"/>
        <v>0</v>
      </c>
      <c r="AH5" s="99">
        <f t="shared" si="5"/>
        <v>0</v>
      </c>
      <c r="AI5" s="99">
        <f t="shared" ref="AI5:BN5" si="6">AI3-AI4</f>
        <v>0</v>
      </c>
      <c r="AJ5" s="99">
        <f t="shared" si="6"/>
        <v>0</v>
      </c>
      <c r="AK5" s="99">
        <f t="shared" si="6"/>
        <v>0</v>
      </c>
      <c r="AL5" s="99">
        <f t="shared" si="6"/>
        <v>0</v>
      </c>
      <c r="AM5" s="99">
        <f t="shared" si="6"/>
        <v>0</v>
      </c>
      <c r="AN5" s="99">
        <f t="shared" si="6"/>
        <v>0</v>
      </c>
      <c r="AO5" s="99">
        <f t="shared" si="6"/>
        <v>0</v>
      </c>
      <c r="AP5" s="99">
        <f t="shared" si="6"/>
        <v>0</v>
      </c>
      <c r="AQ5" s="99">
        <f t="shared" si="6"/>
        <v>0</v>
      </c>
      <c r="AR5" s="99">
        <f t="shared" si="6"/>
        <v>0</v>
      </c>
      <c r="AS5" s="99">
        <f t="shared" si="6"/>
        <v>0</v>
      </c>
      <c r="AT5" s="99">
        <f t="shared" si="6"/>
        <v>0</v>
      </c>
      <c r="AU5" s="99">
        <f t="shared" si="6"/>
        <v>0</v>
      </c>
      <c r="AV5" s="99">
        <f t="shared" si="6"/>
        <v>0</v>
      </c>
      <c r="AW5" s="99">
        <f t="shared" si="6"/>
        <v>0</v>
      </c>
      <c r="AX5" s="99">
        <f t="shared" si="6"/>
        <v>0</v>
      </c>
      <c r="AY5" s="99">
        <f t="shared" si="6"/>
        <v>0</v>
      </c>
      <c r="AZ5" s="99">
        <f t="shared" si="6"/>
        <v>0</v>
      </c>
      <c r="BA5" s="99">
        <f t="shared" si="6"/>
        <v>0</v>
      </c>
      <c r="BB5" s="99">
        <f t="shared" si="6"/>
        <v>0</v>
      </c>
      <c r="BC5" s="99">
        <f t="shared" si="6"/>
        <v>0</v>
      </c>
      <c r="BD5" s="99">
        <f t="shared" si="6"/>
        <v>0</v>
      </c>
      <c r="BE5" s="99">
        <f t="shared" si="6"/>
        <v>0</v>
      </c>
      <c r="BF5" s="99">
        <f t="shared" si="6"/>
        <v>0</v>
      </c>
      <c r="BG5" s="99">
        <f t="shared" si="6"/>
        <v>0</v>
      </c>
      <c r="BH5" s="99">
        <f t="shared" si="6"/>
        <v>0</v>
      </c>
      <c r="BI5" s="99">
        <f t="shared" si="6"/>
        <v>0</v>
      </c>
      <c r="BJ5" s="99">
        <f t="shared" si="6"/>
        <v>0</v>
      </c>
      <c r="BK5" s="99">
        <f t="shared" si="6"/>
        <v>0</v>
      </c>
      <c r="BL5" s="99">
        <f t="shared" si="6"/>
        <v>0</v>
      </c>
      <c r="BM5" s="99">
        <f t="shared" si="6"/>
        <v>0</v>
      </c>
      <c r="BN5" s="99">
        <f t="shared" si="6"/>
        <v>0</v>
      </c>
      <c r="BO5" s="99">
        <f t="shared" ref="BO5" si="7">BO3-BO4</f>
        <v>0</v>
      </c>
      <c r="BP5" s="99">
        <f t="shared" ref="BP5:EA5" si="8">BP3-BP4</f>
        <v>0</v>
      </c>
      <c r="BQ5" s="99">
        <f t="shared" si="8"/>
        <v>0</v>
      </c>
      <c r="BR5" s="99">
        <f t="shared" si="8"/>
        <v>0</v>
      </c>
      <c r="BS5" s="99">
        <f t="shared" si="8"/>
        <v>0</v>
      </c>
      <c r="BT5" s="99">
        <f t="shared" si="8"/>
        <v>0</v>
      </c>
      <c r="BU5" s="99">
        <f t="shared" si="8"/>
        <v>0</v>
      </c>
      <c r="BV5" s="99">
        <f t="shared" si="8"/>
        <v>0</v>
      </c>
      <c r="BW5" s="99">
        <f t="shared" si="8"/>
        <v>0</v>
      </c>
      <c r="BX5" s="99">
        <f t="shared" si="8"/>
        <v>0</v>
      </c>
      <c r="BY5" s="99">
        <f t="shared" si="8"/>
        <v>0</v>
      </c>
      <c r="BZ5" s="99">
        <f t="shared" si="8"/>
        <v>0</v>
      </c>
      <c r="CA5" s="99">
        <f t="shared" si="8"/>
        <v>0</v>
      </c>
      <c r="CB5" s="99">
        <f t="shared" si="8"/>
        <v>0</v>
      </c>
      <c r="CC5" s="99">
        <f t="shared" si="8"/>
        <v>0</v>
      </c>
      <c r="CD5" s="99">
        <f t="shared" si="8"/>
        <v>0</v>
      </c>
      <c r="CE5" s="99">
        <f t="shared" si="8"/>
        <v>0</v>
      </c>
      <c r="CF5" s="99">
        <f t="shared" si="8"/>
        <v>0</v>
      </c>
      <c r="CG5" s="99">
        <f t="shared" si="8"/>
        <v>0</v>
      </c>
      <c r="CH5" s="99">
        <f t="shared" si="8"/>
        <v>0</v>
      </c>
      <c r="CI5" s="99">
        <f t="shared" si="8"/>
        <v>0</v>
      </c>
      <c r="CJ5" s="99">
        <f t="shared" si="8"/>
        <v>0</v>
      </c>
      <c r="CK5" s="99">
        <f t="shared" si="8"/>
        <v>0</v>
      </c>
      <c r="CL5" s="99">
        <f t="shared" si="8"/>
        <v>0</v>
      </c>
      <c r="CM5" s="99">
        <f t="shared" si="8"/>
        <v>0</v>
      </c>
      <c r="CN5" s="99">
        <f t="shared" si="8"/>
        <v>0</v>
      </c>
      <c r="CO5" s="99">
        <f t="shared" si="8"/>
        <v>0</v>
      </c>
      <c r="CP5" s="99">
        <f t="shared" si="8"/>
        <v>0</v>
      </c>
      <c r="CQ5" s="99">
        <f t="shared" si="8"/>
        <v>0</v>
      </c>
      <c r="CR5" s="99">
        <f t="shared" si="8"/>
        <v>0</v>
      </c>
      <c r="CS5" s="99">
        <f t="shared" si="8"/>
        <v>0</v>
      </c>
      <c r="CT5" s="99">
        <f t="shared" si="8"/>
        <v>0</v>
      </c>
      <c r="CU5" s="99">
        <f t="shared" si="8"/>
        <v>0</v>
      </c>
      <c r="CV5" s="99">
        <f t="shared" si="8"/>
        <v>0</v>
      </c>
      <c r="CW5" s="99">
        <f t="shared" si="8"/>
        <v>0</v>
      </c>
      <c r="CX5" s="99">
        <f t="shared" si="8"/>
        <v>0</v>
      </c>
      <c r="CY5" s="99">
        <f t="shared" si="8"/>
        <v>0</v>
      </c>
      <c r="CZ5" s="99">
        <f t="shared" si="8"/>
        <v>0</v>
      </c>
      <c r="DA5" s="99">
        <f t="shared" si="8"/>
        <v>0</v>
      </c>
      <c r="DB5" s="99">
        <f t="shared" si="8"/>
        <v>0</v>
      </c>
      <c r="DC5" s="99">
        <f t="shared" si="8"/>
        <v>0</v>
      </c>
      <c r="DD5" s="99">
        <f t="shared" si="8"/>
        <v>0</v>
      </c>
      <c r="DE5" s="99">
        <f t="shared" si="8"/>
        <v>0</v>
      </c>
      <c r="DF5" s="99">
        <f t="shared" si="8"/>
        <v>0</v>
      </c>
      <c r="DG5" s="99">
        <f t="shared" si="8"/>
        <v>0</v>
      </c>
      <c r="DH5" s="99">
        <f t="shared" si="8"/>
        <v>0</v>
      </c>
      <c r="DI5" s="99">
        <f t="shared" si="8"/>
        <v>0</v>
      </c>
      <c r="DJ5" s="99">
        <f t="shared" si="8"/>
        <v>0</v>
      </c>
      <c r="DK5" s="99">
        <f t="shared" si="8"/>
        <v>0</v>
      </c>
      <c r="DL5" s="99">
        <f t="shared" si="8"/>
        <v>0</v>
      </c>
      <c r="DM5" s="99">
        <f t="shared" si="8"/>
        <v>0</v>
      </c>
      <c r="DN5" s="99">
        <f t="shared" si="8"/>
        <v>0</v>
      </c>
      <c r="DO5" s="99">
        <f t="shared" si="8"/>
        <v>0</v>
      </c>
      <c r="DP5" s="99">
        <f t="shared" si="8"/>
        <v>0</v>
      </c>
      <c r="DQ5" s="99">
        <f t="shared" si="8"/>
        <v>0</v>
      </c>
      <c r="DR5" s="99">
        <f t="shared" si="8"/>
        <v>0</v>
      </c>
      <c r="DS5" s="99">
        <f t="shared" si="8"/>
        <v>0</v>
      </c>
      <c r="DT5" s="99">
        <f t="shared" si="8"/>
        <v>0</v>
      </c>
      <c r="DU5" s="99">
        <f t="shared" si="8"/>
        <v>0</v>
      </c>
      <c r="DV5" s="99">
        <f t="shared" si="8"/>
        <v>0</v>
      </c>
      <c r="DW5" s="99">
        <f t="shared" si="8"/>
        <v>0</v>
      </c>
      <c r="DX5" s="99">
        <f t="shared" si="8"/>
        <v>0</v>
      </c>
      <c r="DY5" s="99">
        <f t="shared" si="8"/>
        <v>0</v>
      </c>
      <c r="DZ5" s="99">
        <f t="shared" si="8"/>
        <v>0</v>
      </c>
      <c r="EA5" s="99">
        <f t="shared" si="8"/>
        <v>0</v>
      </c>
      <c r="EB5" s="99">
        <f t="shared" ref="EB5:GM5" si="9">EB3-EB4</f>
        <v>0</v>
      </c>
      <c r="EC5" s="99">
        <f t="shared" si="9"/>
        <v>0</v>
      </c>
      <c r="ED5" s="99">
        <f t="shared" si="9"/>
        <v>0</v>
      </c>
      <c r="EE5" s="99">
        <f t="shared" si="9"/>
        <v>0</v>
      </c>
      <c r="EF5" s="99">
        <f t="shared" si="9"/>
        <v>0</v>
      </c>
      <c r="EG5" s="99">
        <f t="shared" si="9"/>
        <v>0</v>
      </c>
      <c r="EH5" s="99">
        <f t="shared" si="9"/>
        <v>0</v>
      </c>
      <c r="EI5" s="99">
        <f t="shared" si="9"/>
        <v>0</v>
      </c>
      <c r="EJ5" s="99">
        <f t="shared" si="9"/>
        <v>0</v>
      </c>
      <c r="EK5" s="99">
        <f t="shared" si="9"/>
        <v>0</v>
      </c>
      <c r="EL5" s="99">
        <f t="shared" si="9"/>
        <v>0</v>
      </c>
      <c r="EM5" s="99">
        <f t="shared" si="9"/>
        <v>0</v>
      </c>
      <c r="EN5" s="99">
        <f t="shared" si="9"/>
        <v>0</v>
      </c>
      <c r="EO5" s="99">
        <f t="shared" si="9"/>
        <v>0</v>
      </c>
      <c r="EP5" s="99">
        <f t="shared" si="9"/>
        <v>0</v>
      </c>
      <c r="EQ5" s="99">
        <f t="shared" si="9"/>
        <v>0</v>
      </c>
      <c r="ER5" s="99">
        <f t="shared" si="9"/>
        <v>0</v>
      </c>
      <c r="ES5" s="99">
        <f t="shared" si="9"/>
        <v>0</v>
      </c>
      <c r="ET5" s="99">
        <f t="shared" si="9"/>
        <v>0</v>
      </c>
      <c r="EU5" s="99">
        <f t="shared" si="9"/>
        <v>0</v>
      </c>
      <c r="EV5" s="99">
        <f t="shared" si="9"/>
        <v>0</v>
      </c>
      <c r="EW5" s="99">
        <f t="shared" si="9"/>
        <v>0</v>
      </c>
      <c r="EX5" s="99">
        <f t="shared" si="9"/>
        <v>0</v>
      </c>
      <c r="EY5" s="99">
        <f t="shared" si="9"/>
        <v>0</v>
      </c>
      <c r="EZ5" s="99">
        <f t="shared" si="9"/>
        <v>0</v>
      </c>
      <c r="FA5" s="99">
        <f t="shared" si="9"/>
        <v>0</v>
      </c>
      <c r="FB5" s="99">
        <f t="shared" si="9"/>
        <v>0</v>
      </c>
      <c r="FC5" s="99">
        <f t="shared" si="9"/>
        <v>0</v>
      </c>
      <c r="FD5" s="99">
        <f t="shared" si="9"/>
        <v>0</v>
      </c>
      <c r="FE5" s="99">
        <f t="shared" si="9"/>
        <v>0</v>
      </c>
      <c r="FF5" s="99">
        <f t="shared" si="9"/>
        <v>0</v>
      </c>
      <c r="FG5" s="99">
        <f t="shared" si="9"/>
        <v>0</v>
      </c>
      <c r="FH5" s="99">
        <f t="shared" si="9"/>
        <v>0</v>
      </c>
      <c r="FI5" s="99">
        <f t="shared" si="9"/>
        <v>0</v>
      </c>
      <c r="FJ5" s="99">
        <f t="shared" si="9"/>
        <v>0</v>
      </c>
      <c r="FK5" s="99">
        <f t="shared" si="9"/>
        <v>0</v>
      </c>
      <c r="FL5" s="99">
        <f t="shared" si="9"/>
        <v>0</v>
      </c>
      <c r="FM5" s="99">
        <f t="shared" si="9"/>
        <v>0</v>
      </c>
      <c r="FN5" s="99">
        <f t="shared" si="9"/>
        <v>0</v>
      </c>
      <c r="FO5" s="99">
        <f t="shared" si="9"/>
        <v>0</v>
      </c>
      <c r="FP5" s="99">
        <f t="shared" si="9"/>
        <v>0</v>
      </c>
      <c r="FQ5" s="99">
        <f t="shared" si="9"/>
        <v>0</v>
      </c>
      <c r="FR5" s="99">
        <f t="shared" si="9"/>
        <v>0</v>
      </c>
      <c r="FS5" s="99">
        <f t="shared" si="9"/>
        <v>0</v>
      </c>
      <c r="FT5" s="99">
        <f t="shared" si="9"/>
        <v>0</v>
      </c>
      <c r="FU5" s="99">
        <f t="shared" si="9"/>
        <v>0</v>
      </c>
      <c r="FV5" s="99">
        <f t="shared" si="9"/>
        <v>0</v>
      </c>
      <c r="FW5" s="99">
        <f t="shared" si="9"/>
        <v>0</v>
      </c>
      <c r="FX5" s="99">
        <f t="shared" si="9"/>
        <v>0</v>
      </c>
      <c r="FY5" s="99">
        <f t="shared" si="9"/>
        <v>0</v>
      </c>
      <c r="FZ5" s="99">
        <f t="shared" si="9"/>
        <v>0</v>
      </c>
      <c r="GA5" s="99">
        <f t="shared" si="9"/>
        <v>0</v>
      </c>
      <c r="GB5" s="99">
        <f t="shared" si="9"/>
        <v>0</v>
      </c>
      <c r="GC5" s="99">
        <f t="shared" si="9"/>
        <v>0</v>
      </c>
      <c r="GD5" s="99">
        <f t="shared" si="9"/>
        <v>0</v>
      </c>
      <c r="GE5" s="99">
        <f t="shared" si="9"/>
        <v>0</v>
      </c>
      <c r="GF5" s="99">
        <f t="shared" si="9"/>
        <v>0</v>
      </c>
      <c r="GG5" s="99">
        <f t="shared" si="9"/>
        <v>0</v>
      </c>
      <c r="GH5" s="99">
        <f t="shared" si="9"/>
        <v>0</v>
      </c>
      <c r="GI5" s="99">
        <f t="shared" si="9"/>
        <v>0</v>
      </c>
      <c r="GJ5" s="99">
        <f t="shared" si="9"/>
        <v>0</v>
      </c>
      <c r="GK5" s="99">
        <f t="shared" si="9"/>
        <v>0</v>
      </c>
      <c r="GL5" s="99">
        <f t="shared" si="9"/>
        <v>0</v>
      </c>
      <c r="GM5" s="99">
        <f t="shared" si="9"/>
        <v>0</v>
      </c>
      <c r="GN5" s="99">
        <f t="shared" ref="GN5:GO5" si="10">GN3-GN4</f>
        <v>9.0949470177292824E-11</v>
      </c>
      <c r="GO5" s="99">
        <f t="shared" si="10"/>
        <v>0</v>
      </c>
    </row>
    <row r="6" spans="1:207" x14ac:dyDescent="0.2">
      <c r="EG6" s="100"/>
      <c r="EH6" s="100" t="s">
        <v>126</v>
      </c>
      <c r="EI6" s="100" t="s">
        <v>126</v>
      </c>
      <c r="EK6" s="100"/>
      <c r="EL6" s="100"/>
      <c r="EM6" s="100"/>
      <c r="GR6" s="100"/>
      <c r="GS6" s="100" t="s">
        <v>126</v>
      </c>
      <c r="GT6" s="100" t="s">
        <v>126</v>
      </c>
      <c r="GV6" s="17" t="s">
        <v>123</v>
      </c>
      <c r="GW6" s="100"/>
      <c r="GX6" s="100" t="s">
        <v>126</v>
      </c>
      <c r="GY6" s="100" t="s">
        <v>126</v>
      </c>
    </row>
    <row r="7" spans="1:207" x14ac:dyDescent="0.2">
      <c r="B7" s="101"/>
      <c r="C7" s="102" t="s">
        <v>3</v>
      </c>
      <c r="D7" s="102" t="s">
        <v>4</v>
      </c>
      <c r="E7" s="102" t="s">
        <v>5</v>
      </c>
      <c r="F7" s="102" t="s">
        <v>6</v>
      </c>
      <c r="G7" s="102" t="s">
        <v>264</v>
      </c>
      <c r="H7" s="102" t="s">
        <v>7</v>
      </c>
      <c r="I7" s="102" t="s">
        <v>8</v>
      </c>
      <c r="J7" s="102" t="s">
        <v>9</v>
      </c>
      <c r="K7" s="102" t="s">
        <v>10</v>
      </c>
      <c r="L7" s="102" t="s">
        <v>11</v>
      </c>
      <c r="M7" s="102" t="s">
        <v>12</v>
      </c>
      <c r="N7" s="102" t="s">
        <v>13</v>
      </c>
      <c r="O7" s="102" t="s">
        <v>14</v>
      </c>
      <c r="P7" s="102" t="s">
        <v>15</v>
      </c>
      <c r="Q7" s="102" t="s">
        <v>16</v>
      </c>
      <c r="R7" s="102" t="s">
        <v>17</v>
      </c>
      <c r="S7" s="102" t="s">
        <v>18</v>
      </c>
      <c r="T7" s="102" t="s">
        <v>19</v>
      </c>
      <c r="U7" s="102" t="s">
        <v>20</v>
      </c>
      <c r="V7" s="102" t="s">
        <v>21</v>
      </c>
      <c r="W7" s="102" t="s">
        <v>22</v>
      </c>
      <c r="X7" s="102" t="s">
        <v>23</v>
      </c>
      <c r="Y7" s="102" t="s">
        <v>24</v>
      </c>
      <c r="Z7" s="102" t="s">
        <v>25</v>
      </c>
      <c r="AA7" s="102" t="s">
        <v>26</v>
      </c>
      <c r="AB7" s="102" t="s">
        <v>27</v>
      </c>
      <c r="AC7" s="102" t="s">
        <v>28</v>
      </c>
      <c r="AD7" s="102" t="s">
        <v>29</v>
      </c>
      <c r="AE7" s="102" t="s">
        <v>30</v>
      </c>
      <c r="AF7" s="102" t="s">
        <v>31</v>
      </c>
      <c r="AG7" s="102" t="s">
        <v>32</v>
      </c>
      <c r="AH7" s="102" t="s">
        <v>33</v>
      </c>
      <c r="AI7" s="102" t="s">
        <v>34</v>
      </c>
      <c r="AJ7" s="102" t="s">
        <v>35</v>
      </c>
      <c r="AK7" s="102" t="s">
        <v>36</v>
      </c>
      <c r="AL7" s="102" t="s">
        <v>37</v>
      </c>
      <c r="AM7" s="102" t="s">
        <v>38</v>
      </c>
      <c r="AN7" s="102" t="s">
        <v>265</v>
      </c>
      <c r="AO7" s="102" t="s">
        <v>266</v>
      </c>
      <c r="AP7" s="102" t="s">
        <v>267</v>
      </c>
      <c r="AQ7" s="102" t="s">
        <v>40</v>
      </c>
      <c r="AR7" s="102" t="s">
        <v>268</v>
      </c>
      <c r="AS7" s="102" t="s">
        <v>269</v>
      </c>
      <c r="AT7" s="102" t="s">
        <v>270</v>
      </c>
      <c r="AU7" s="102" t="s">
        <v>42</v>
      </c>
      <c r="AV7" s="102" t="s">
        <v>43</v>
      </c>
      <c r="AW7" s="102" t="s">
        <v>44</v>
      </c>
      <c r="AX7" s="102" t="s">
        <v>45</v>
      </c>
      <c r="AY7" s="102" t="s">
        <v>46</v>
      </c>
      <c r="AZ7" s="102" t="s">
        <v>47</v>
      </c>
      <c r="BA7" s="102" t="s">
        <v>48</v>
      </c>
      <c r="BB7" s="102" t="s">
        <v>271</v>
      </c>
      <c r="BC7" s="102" t="s">
        <v>49</v>
      </c>
      <c r="BD7" s="102" t="s">
        <v>50</v>
      </c>
      <c r="BE7" s="102" t="s">
        <v>51</v>
      </c>
      <c r="BF7" s="102" t="s">
        <v>52</v>
      </c>
      <c r="BG7" s="102" t="s">
        <v>53</v>
      </c>
      <c r="BH7" s="102" t="s">
        <v>272</v>
      </c>
      <c r="BI7" s="102" t="s">
        <v>273</v>
      </c>
      <c r="BJ7" s="102" t="s">
        <v>274</v>
      </c>
      <c r="BK7" s="102" t="s">
        <v>275</v>
      </c>
      <c r="BL7" s="102" t="s">
        <v>276</v>
      </c>
      <c r="BM7" s="102" t="s">
        <v>55</v>
      </c>
      <c r="BN7" s="102" t="s">
        <v>412</v>
      </c>
      <c r="BO7" s="102" t="s">
        <v>56</v>
      </c>
      <c r="BP7" s="102" t="s">
        <v>57</v>
      </c>
      <c r="BQ7" s="102" t="s">
        <v>58</v>
      </c>
      <c r="BR7" s="102" t="s">
        <v>59</v>
      </c>
      <c r="BS7" s="102" t="s">
        <v>60</v>
      </c>
      <c r="BT7" s="102" t="s">
        <v>74</v>
      </c>
      <c r="BU7" s="102" t="s">
        <v>413</v>
      </c>
      <c r="BV7" s="102" t="s">
        <v>414</v>
      </c>
      <c r="BW7" s="102" t="s">
        <v>415</v>
      </c>
      <c r="BX7" s="102" t="s">
        <v>416</v>
      </c>
      <c r="BY7" s="102" t="s">
        <v>417</v>
      </c>
      <c r="BZ7" s="102" t="s">
        <v>418</v>
      </c>
      <c r="CA7" s="102" t="s">
        <v>419</v>
      </c>
      <c r="CB7" s="102" t="s">
        <v>420</v>
      </c>
      <c r="CC7" s="102" t="s">
        <v>421</v>
      </c>
      <c r="CD7" s="102" t="s">
        <v>422</v>
      </c>
      <c r="CE7" s="102" t="s">
        <v>423</v>
      </c>
      <c r="CF7" s="102" t="s">
        <v>424</v>
      </c>
      <c r="CG7" s="102" t="s">
        <v>425</v>
      </c>
      <c r="CH7" s="102" t="s">
        <v>426</v>
      </c>
      <c r="CI7" s="102" t="s">
        <v>427</v>
      </c>
      <c r="CJ7" s="102" t="s">
        <v>428</v>
      </c>
      <c r="CK7" s="102" t="s">
        <v>429</v>
      </c>
      <c r="CL7" s="102" t="s">
        <v>430</v>
      </c>
      <c r="CM7" s="102" t="s">
        <v>431</v>
      </c>
      <c r="CN7" s="102" t="s">
        <v>432</v>
      </c>
      <c r="CO7" s="102" t="s">
        <v>433</v>
      </c>
      <c r="CP7" s="102" t="s">
        <v>434</v>
      </c>
      <c r="CQ7" s="102" t="s">
        <v>61</v>
      </c>
      <c r="CR7" s="102" t="s">
        <v>435</v>
      </c>
      <c r="CS7" s="102" t="s">
        <v>62</v>
      </c>
      <c r="CT7" s="102" t="s">
        <v>63</v>
      </c>
      <c r="CU7" s="102" t="s">
        <v>64</v>
      </c>
      <c r="CV7" s="102" t="s">
        <v>436</v>
      </c>
      <c r="CW7" s="102" t="s">
        <v>65</v>
      </c>
      <c r="CX7" s="102" t="s">
        <v>66</v>
      </c>
      <c r="CY7" s="102" t="s">
        <v>67</v>
      </c>
      <c r="CZ7" s="102" t="s">
        <v>437</v>
      </c>
      <c r="DA7" s="102" t="s">
        <v>438</v>
      </c>
      <c r="DB7" s="102" t="s">
        <v>439</v>
      </c>
      <c r="DC7" s="102" t="s">
        <v>440</v>
      </c>
      <c r="DD7" s="102" t="s">
        <v>441</v>
      </c>
      <c r="DE7" s="102" t="s">
        <v>442</v>
      </c>
      <c r="DF7" s="102" t="s">
        <v>443</v>
      </c>
      <c r="DG7" s="102" t="s">
        <v>68</v>
      </c>
      <c r="DH7" s="102" t="s">
        <v>444</v>
      </c>
      <c r="DI7" s="102" t="s">
        <v>445</v>
      </c>
      <c r="DJ7" s="102" t="s">
        <v>446</v>
      </c>
      <c r="DK7" s="102" t="s">
        <v>447</v>
      </c>
      <c r="DL7" s="102" t="s">
        <v>448</v>
      </c>
      <c r="DM7" s="102" t="s">
        <v>449</v>
      </c>
      <c r="DN7" s="102" t="s">
        <v>72</v>
      </c>
      <c r="DO7" s="102" t="s">
        <v>450</v>
      </c>
      <c r="DP7" s="102" t="s">
        <v>73</v>
      </c>
      <c r="DQ7" s="102" t="s">
        <v>451</v>
      </c>
      <c r="DR7" s="102" t="s">
        <v>452</v>
      </c>
      <c r="DS7" s="102" t="s">
        <v>69</v>
      </c>
      <c r="DT7" s="102" t="s">
        <v>453</v>
      </c>
      <c r="DU7" s="102" t="s">
        <v>454</v>
      </c>
      <c r="DV7" s="102" t="s">
        <v>455</v>
      </c>
      <c r="DW7" s="102" t="s">
        <v>456</v>
      </c>
      <c r="DX7" s="102" t="s">
        <v>457</v>
      </c>
      <c r="DY7" s="102" t="s">
        <v>458</v>
      </c>
      <c r="DZ7" s="102" t="s">
        <v>459</v>
      </c>
      <c r="EA7" s="102" t="s">
        <v>460</v>
      </c>
      <c r="EB7" s="102" t="s">
        <v>461</v>
      </c>
      <c r="EC7" s="102" t="s">
        <v>462</v>
      </c>
      <c r="ED7" s="102" t="s">
        <v>463</v>
      </c>
      <c r="EE7" s="102" t="s">
        <v>464</v>
      </c>
      <c r="EF7" s="102" t="s">
        <v>70</v>
      </c>
      <c r="EG7" s="102" t="s">
        <v>465</v>
      </c>
      <c r="EH7" s="102" t="s">
        <v>71</v>
      </c>
      <c r="EI7" s="102" t="s">
        <v>466</v>
      </c>
      <c r="EJ7" s="102" t="s">
        <v>467</v>
      </c>
      <c r="EK7" s="102" t="s">
        <v>468</v>
      </c>
      <c r="EL7" s="102" t="s">
        <v>469</v>
      </c>
      <c r="EM7" s="102" t="s">
        <v>76</v>
      </c>
      <c r="EN7" s="102" t="s">
        <v>470</v>
      </c>
      <c r="EO7" s="102" t="s">
        <v>77</v>
      </c>
      <c r="EP7" s="102" t="s">
        <v>471</v>
      </c>
      <c r="EQ7" s="102" t="s">
        <v>472</v>
      </c>
      <c r="ER7" s="102" t="s">
        <v>473</v>
      </c>
      <c r="ES7" s="102" t="s">
        <v>474</v>
      </c>
      <c r="ET7" s="102" t="s">
        <v>78</v>
      </c>
      <c r="EU7" s="102" t="s">
        <v>79</v>
      </c>
      <c r="EV7" s="102" t="s">
        <v>475</v>
      </c>
      <c r="EW7" s="102" t="s">
        <v>75</v>
      </c>
      <c r="EX7" s="102" t="s">
        <v>80</v>
      </c>
      <c r="EY7" s="102" t="s">
        <v>81</v>
      </c>
      <c r="EZ7" s="102" t="s">
        <v>82</v>
      </c>
      <c r="FA7" s="102" t="s">
        <v>83</v>
      </c>
      <c r="FB7" s="102" t="s">
        <v>84</v>
      </c>
      <c r="FC7" s="102" t="s">
        <v>85</v>
      </c>
      <c r="FD7" s="102" t="s">
        <v>476</v>
      </c>
      <c r="FE7" s="102" t="s">
        <v>86</v>
      </c>
      <c r="FF7" s="102" t="s">
        <v>477</v>
      </c>
      <c r="FG7" s="102" t="s">
        <v>478</v>
      </c>
      <c r="FH7" s="102" t="s">
        <v>479</v>
      </c>
      <c r="FI7" s="102" t="s">
        <v>87</v>
      </c>
      <c r="FJ7" s="102" t="s">
        <v>88</v>
      </c>
      <c r="FK7" s="102" t="s">
        <v>89</v>
      </c>
      <c r="FL7" s="102" t="s">
        <v>90</v>
      </c>
      <c r="FM7" s="102" t="s">
        <v>480</v>
      </c>
      <c r="FN7" s="102" t="s">
        <v>91</v>
      </c>
      <c r="FO7" s="102" t="s">
        <v>92</v>
      </c>
      <c r="FP7" s="102" t="s">
        <v>93</v>
      </c>
      <c r="FQ7" s="102" t="s">
        <v>94</v>
      </c>
      <c r="FR7" s="102" t="s">
        <v>95</v>
      </c>
      <c r="FS7" s="102" t="s">
        <v>96</v>
      </c>
      <c r="FT7" s="102" t="s">
        <v>97</v>
      </c>
      <c r="FU7" s="102" t="s">
        <v>98</v>
      </c>
      <c r="FV7" s="102" t="s">
        <v>99</v>
      </c>
      <c r="FW7" s="102" t="s">
        <v>100</v>
      </c>
      <c r="FX7" s="102" t="s">
        <v>101</v>
      </c>
      <c r="FY7" s="102" t="s">
        <v>102</v>
      </c>
      <c r="FZ7" s="102" t="s">
        <v>103</v>
      </c>
      <c r="GA7" s="102" t="s">
        <v>104</v>
      </c>
      <c r="GB7" s="102" t="s">
        <v>105</v>
      </c>
      <c r="GC7" s="102" t="s">
        <v>106</v>
      </c>
      <c r="GD7" s="102" t="s">
        <v>107</v>
      </c>
      <c r="GE7" s="102" t="s">
        <v>108</v>
      </c>
      <c r="GF7" s="102" t="s">
        <v>109</v>
      </c>
      <c r="GG7" s="102" t="s">
        <v>110</v>
      </c>
      <c r="GH7" s="102" t="s">
        <v>111</v>
      </c>
      <c r="GI7" s="102" t="s">
        <v>112</v>
      </c>
      <c r="GJ7" s="102" t="s">
        <v>113</v>
      </c>
      <c r="GK7" s="102" t="s">
        <v>114</v>
      </c>
      <c r="GL7" s="102" t="s">
        <v>115</v>
      </c>
      <c r="GM7" s="102" t="s">
        <v>116</v>
      </c>
      <c r="GN7" s="102" t="s">
        <v>117</v>
      </c>
      <c r="GO7" s="102" t="s">
        <v>118</v>
      </c>
      <c r="GP7" s="102" t="s">
        <v>119</v>
      </c>
      <c r="GR7" s="100" t="s">
        <v>120</v>
      </c>
      <c r="GS7" s="100" t="s">
        <v>121</v>
      </c>
      <c r="GT7" s="100" t="s">
        <v>122</v>
      </c>
      <c r="GV7" s="17" t="s">
        <v>124</v>
      </c>
      <c r="GW7" s="100" t="s">
        <v>546</v>
      </c>
      <c r="GX7" s="100" t="s">
        <v>547</v>
      </c>
      <c r="GY7" s="100" t="s">
        <v>122</v>
      </c>
    </row>
    <row r="8" spans="1:207" x14ac:dyDescent="0.2">
      <c r="A8" s="6"/>
      <c r="B8" s="103" t="s">
        <v>3</v>
      </c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4">
        <v>145695.97152229425</v>
      </c>
      <c r="BN8" s="104">
        <v>44045.297044220169</v>
      </c>
      <c r="BO8" s="104">
        <v>0</v>
      </c>
      <c r="BP8" s="104">
        <v>0</v>
      </c>
      <c r="BQ8" s="104">
        <v>0</v>
      </c>
      <c r="BR8" s="104">
        <v>0</v>
      </c>
      <c r="BS8" s="104">
        <v>0</v>
      </c>
      <c r="BT8" s="104">
        <v>0</v>
      </c>
      <c r="BU8" s="104">
        <v>0</v>
      </c>
      <c r="BV8" s="104">
        <v>0</v>
      </c>
      <c r="BW8" s="104">
        <v>0</v>
      </c>
      <c r="BX8" s="104">
        <v>0</v>
      </c>
      <c r="BY8" s="104">
        <v>0</v>
      </c>
      <c r="BZ8" s="104">
        <v>0</v>
      </c>
      <c r="CA8" s="104">
        <v>0</v>
      </c>
      <c r="CB8" s="104">
        <v>0</v>
      </c>
      <c r="CC8" s="104">
        <v>0</v>
      </c>
      <c r="CD8" s="104">
        <v>0</v>
      </c>
      <c r="CE8" s="104">
        <v>0</v>
      </c>
      <c r="CF8" s="104">
        <v>0</v>
      </c>
      <c r="CG8" s="104">
        <v>0</v>
      </c>
      <c r="CH8" s="104">
        <v>0</v>
      </c>
      <c r="CI8" s="104">
        <v>0</v>
      </c>
      <c r="CJ8" s="104">
        <v>0</v>
      </c>
      <c r="CK8" s="104">
        <v>0</v>
      </c>
      <c r="CL8" s="104">
        <v>0</v>
      </c>
      <c r="CM8" s="104">
        <v>0</v>
      </c>
      <c r="CN8" s="104">
        <v>0</v>
      </c>
      <c r="CO8" s="104">
        <v>0</v>
      </c>
      <c r="CP8" s="104">
        <v>0</v>
      </c>
      <c r="CQ8" s="104">
        <v>0</v>
      </c>
      <c r="CR8" s="104">
        <v>0</v>
      </c>
      <c r="CS8" s="104">
        <v>0</v>
      </c>
      <c r="CT8" s="104">
        <v>0</v>
      </c>
      <c r="CU8" s="104">
        <v>0</v>
      </c>
      <c r="CV8" s="104">
        <v>0</v>
      </c>
      <c r="CW8" s="104">
        <v>0</v>
      </c>
      <c r="CX8" s="104">
        <v>0</v>
      </c>
      <c r="CY8" s="104">
        <v>0</v>
      </c>
      <c r="CZ8" s="104">
        <v>0</v>
      </c>
      <c r="DA8" s="104">
        <v>0</v>
      </c>
      <c r="DB8" s="104">
        <v>0</v>
      </c>
      <c r="DC8" s="104">
        <v>0</v>
      </c>
      <c r="DD8" s="104">
        <v>0</v>
      </c>
      <c r="DE8" s="104">
        <v>0</v>
      </c>
      <c r="DF8" s="104">
        <v>0</v>
      </c>
      <c r="DG8" s="104">
        <v>0</v>
      </c>
      <c r="DH8" s="104">
        <v>0</v>
      </c>
      <c r="DI8" s="104">
        <v>0</v>
      </c>
      <c r="DJ8" s="104">
        <v>0</v>
      </c>
      <c r="DK8" s="104">
        <v>0</v>
      </c>
      <c r="DL8" s="104">
        <v>0</v>
      </c>
      <c r="DM8" s="104">
        <v>0</v>
      </c>
      <c r="DN8" s="104">
        <v>0</v>
      </c>
      <c r="DO8" s="104">
        <v>0</v>
      </c>
      <c r="DP8" s="104">
        <v>0</v>
      </c>
      <c r="DQ8" s="104">
        <v>0</v>
      </c>
      <c r="DR8" s="104">
        <v>0</v>
      </c>
      <c r="DS8" s="104">
        <v>0</v>
      </c>
      <c r="DT8" s="104">
        <v>0</v>
      </c>
      <c r="DU8" s="104">
        <v>0</v>
      </c>
      <c r="DV8" s="104">
        <v>0</v>
      </c>
      <c r="DW8" s="104">
        <v>0</v>
      </c>
      <c r="DX8" s="104">
        <v>0</v>
      </c>
      <c r="DY8" s="104">
        <v>0</v>
      </c>
      <c r="DZ8" s="104">
        <v>0</v>
      </c>
      <c r="EA8" s="104">
        <v>0</v>
      </c>
      <c r="EB8" s="104">
        <v>0</v>
      </c>
      <c r="EC8" s="104">
        <v>0</v>
      </c>
      <c r="ED8" s="104">
        <v>0</v>
      </c>
      <c r="EE8" s="104">
        <v>0</v>
      </c>
      <c r="EF8" s="104">
        <v>0</v>
      </c>
      <c r="EG8" s="104">
        <v>0</v>
      </c>
      <c r="EH8" s="104">
        <v>0</v>
      </c>
      <c r="EI8" s="104">
        <v>0</v>
      </c>
      <c r="EJ8" s="104">
        <v>0</v>
      </c>
      <c r="EK8" s="104">
        <v>0</v>
      </c>
      <c r="EL8" s="104">
        <v>0</v>
      </c>
      <c r="EM8" s="104">
        <v>2760.0359585581591</v>
      </c>
      <c r="EN8" s="104">
        <v>0</v>
      </c>
      <c r="EO8" s="104">
        <v>0</v>
      </c>
      <c r="EP8" s="104">
        <v>0</v>
      </c>
      <c r="EQ8" s="104">
        <v>0</v>
      </c>
      <c r="ER8" s="104">
        <v>0</v>
      </c>
      <c r="ES8" s="104">
        <v>0</v>
      </c>
      <c r="ET8" s="104">
        <v>0</v>
      </c>
      <c r="EU8" s="104">
        <v>0</v>
      </c>
      <c r="EV8" s="104">
        <v>0</v>
      </c>
      <c r="EW8" s="104">
        <v>0</v>
      </c>
      <c r="EX8" s="104">
        <v>0</v>
      </c>
      <c r="EY8" s="104">
        <v>0</v>
      </c>
      <c r="EZ8" s="104">
        <v>0</v>
      </c>
      <c r="FA8" s="104">
        <v>0</v>
      </c>
      <c r="FB8" s="104">
        <v>0</v>
      </c>
      <c r="FC8" s="104">
        <v>0</v>
      </c>
      <c r="FD8" s="104">
        <v>0</v>
      </c>
      <c r="FE8" s="104">
        <v>0</v>
      </c>
      <c r="FF8" s="104">
        <v>0</v>
      </c>
      <c r="FG8" s="104">
        <v>0</v>
      </c>
      <c r="FH8" s="104">
        <v>0</v>
      </c>
      <c r="FI8" s="104">
        <v>0</v>
      </c>
      <c r="FJ8" s="104">
        <v>0</v>
      </c>
      <c r="FK8" s="104">
        <v>0</v>
      </c>
      <c r="FL8" s="104">
        <v>0</v>
      </c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6">
        <v>192501.30452507257</v>
      </c>
      <c r="GQ8" s="6"/>
      <c r="GR8" s="6">
        <f t="shared" ref="GR8:GR71" si="11">SUM(FT8:GO8)</f>
        <v>0</v>
      </c>
      <c r="GS8" s="6" cm="1">
        <f t="array" ref="GS8:GS180">MMULT(MINVERSE(_xlfn.MUNIT(ROWS(x))-Z/TRANSPOSE(x)),f)</f>
        <v>192501.30452507251</v>
      </c>
      <c r="GT8" s="92" cm="1">
        <f t="array" ref="GT8:GT180">_xlfn.ANCHORARRAY(GS8)-x</f>
        <v>-5.8207660913467407E-11</v>
      </c>
      <c r="GV8" s="2">
        <v>1</v>
      </c>
      <c r="GW8" s="6">
        <f t="array" ref="GW8:GW180">IF(Constraint_Selector_Prep=0,f,x)</f>
        <v>192501.30452507257</v>
      </c>
      <c r="GX8" s="6">
        <f t="array" ref="GX8:GX180">MMULT(MINVERSE(M_prep),MMULT(N_prep,m_exo))</f>
        <v>-7.2759576141834259E-12</v>
      </c>
      <c r="GY8" s="92">
        <f t="array" ref="GY8:GY180">IF(Constraint_Selector_Prep=0,m_endo-x,m_exo-x)</f>
        <v>0</v>
      </c>
    </row>
    <row r="9" spans="1:207" hidden="1" outlineLevel="1" x14ac:dyDescent="0.2">
      <c r="B9" s="103" t="s">
        <v>4</v>
      </c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4">
        <v>0</v>
      </c>
      <c r="BN9" s="104">
        <v>0</v>
      </c>
      <c r="BO9" s="104">
        <v>19080.228252777557</v>
      </c>
      <c r="BP9" s="104">
        <v>0</v>
      </c>
      <c r="BQ9" s="104">
        <v>0</v>
      </c>
      <c r="BR9" s="104">
        <v>0</v>
      </c>
      <c r="BS9" s="104">
        <v>0</v>
      </c>
      <c r="BT9" s="104">
        <v>0</v>
      </c>
      <c r="BU9" s="104">
        <v>0</v>
      </c>
      <c r="BV9" s="104">
        <v>0</v>
      </c>
      <c r="BW9" s="104">
        <v>0</v>
      </c>
      <c r="BX9" s="104">
        <v>0</v>
      </c>
      <c r="BY9" s="104">
        <v>0</v>
      </c>
      <c r="BZ9" s="104">
        <v>0</v>
      </c>
      <c r="CA9" s="104">
        <v>0</v>
      </c>
      <c r="CB9" s="104">
        <v>0</v>
      </c>
      <c r="CC9" s="104">
        <v>0</v>
      </c>
      <c r="CD9" s="104">
        <v>0</v>
      </c>
      <c r="CE9" s="104">
        <v>0</v>
      </c>
      <c r="CF9" s="104">
        <v>0</v>
      </c>
      <c r="CG9" s="104">
        <v>0</v>
      </c>
      <c r="CH9" s="104">
        <v>0</v>
      </c>
      <c r="CI9" s="104">
        <v>0</v>
      </c>
      <c r="CJ9" s="104">
        <v>0</v>
      </c>
      <c r="CK9" s="104">
        <v>0</v>
      </c>
      <c r="CL9" s="104">
        <v>0</v>
      </c>
      <c r="CM9" s="104">
        <v>0</v>
      </c>
      <c r="CN9" s="104">
        <v>0</v>
      </c>
      <c r="CO9" s="104">
        <v>0</v>
      </c>
      <c r="CP9" s="104">
        <v>0</v>
      </c>
      <c r="CQ9" s="104">
        <v>0</v>
      </c>
      <c r="CR9" s="104">
        <v>0</v>
      </c>
      <c r="CS9" s="104">
        <v>0</v>
      </c>
      <c r="CT9" s="104">
        <v>0</v>
      </c>
      <c r="CU9" s="104">
        <v>0</v>
      </c>
      <c r="CV9" s="104">
        <v>0</v>
      </c>
      <c r="CW9" s="104">
        <v>0</v>
      </c>
      <c r="CX9" s="104">
        <v>0</v>
      </c>
      <c r="CY9" s="104">
        <v>0</v>
      </c>
      <c r="CZ9" s="104">
        <v>0</v>
      </c>
      <c r="DA9" s="104">
        <v>0</v>
      </c>
      <c r="DB9" s="104">
        <v>0</v>
      </c>
      <c r="DC9" s="104">
        <v>0</v>
      </c>
      <c r="DD9" s="104">
        <v>0</v>
      </c>
      <c r="DE9" s="104">
        <v>0</v>
      </c>
      <c r="DF9" s="104">
        <v>0</v>
      </c>
      <c r="DG9" s="104">
        <v>0</v>
      </c>
      <c r="DH9" s="104">
        <v>0</v>
      </c>
      <c r="DI9" s="104">
        <v>0</v>
      </c>
      <c r="DJ9" s="104">
        <v>0</v>
      </c>
      <c r="DK9" s="104">
        <v>0</v>
      </c>
      <c r="DL9" s="104">
        <v>0</v>
      </c>
      <c r="DM9" s="104">
        <v>0</v>
      </c>
      <c r="DN9" s="104">
        <v>0</v>
      </c>
      <c r="DO9" s="104">
        <v>0</v>
      </c>
      <c r="DP9" s="104">
        <v>0</v>
      </c>
      <c r="DQ9" s="104">
        <v>0</v>
      </c>
      <c r="DR9" s="104">
        <v>0</v>
      </c>
      <c r="DS9" s="104">
        <v>0</v>
      </c>
      <c r="DT9" s="104">
        <v>0</v>
      </c>
      <c r="DU9" s="104">
        <v>0</v>
      </c>
      <c r="DV9" s="104">
        <v>0</v>
      </c>
      <c r="DW9" s="104">
        <v>0</v>
      </c>
      <c r="DX9" s="104">
        <v>0</v>
      </c>
      <c r="DY9" s="104">
        <v>0</v>
      </c>
      <c r="DZ9" s="104">
        <v>0</v>
      </c>
      <c r="EA9" s="104">
        <v>0</v>
      </c>
      <c r="EB9" s="104">
        <v>0</v>
      </c>
      <c r="EC9" s="104">
        <v>0</v>
      </c>
      <c r="ED9" s="104">
        <v>0</v>
      </c>
      <c r="EE9" s="104">
        <v>0</v>
      </c>
      <c r="EF9" s="104">
        <v>0</v>
      </c>
      <c r="EG9" s="104">
        <v>0</v>
      </c>
      <c r="EH9" s="104">
        <v>0</v>
      </c>
      <c r="EI9" s="104">
        <v>0</v>
      </c>
      <c r="EJ9" s="104">
        <v>0</v>
      </c>
      <c r="EK9" s="104">
        <v>0</v>
      </c>
      <c r="EL9" s="104">
        <v>0</v>
      </c>
      <c r="EM9" s="104">
        <v>0</v>
      </c>
      <c r="EN9" s="104">
        <v>0</v>
      </c>
      <c r="EO9" s="104">
        <v>0</v>
      </c>
      <c r="EP9" s="104">
        <v>0</v>
      </c>
      <c r="EQ9" s="104">
        <v>0</v>
      </c>
      <c r="ER9" s="104">
        <v>0</v>
      </c>
      <c r="ES9" s="104">
        <v>0</v>
      </c>
      <c r="ET9" s="104">
        <v>0</v>
      </c>
      <c r="EU9" s="104">
        <v>0</v>
      </c>
      <c r="EV9" s="104">
        <v>0</v>
      </c>
      <c r="EW9" s="104">
        <v>0</v>
      </c>
      <c r="EX9" s="104">
        <v>0</v>
      </c>
      <c r="EY9" s="104">
        <v>0</v>
      </c>
      <c r="EZ9" s="104">
        <v>0</v>
      </c>
      <c r="FA9" s="104">
        <v>0</v>
      </c>
      <c r="FB9" s="104">
        <v>0</v>
      </c>
      <c r="FC9" s="104">
        <v>45.818181052991207</v>
      </c>
      <c r="FD9" s="104">
        <v>0</v>
      </c>
      <c r="FE9" s="104">
        <v>0</v>
      </c>
      <c r="FF9" s="104">
        <v>0</v>
      </c>
      <c r="FG9" s="104">
        <v>0</v>
      </c>
      <c r="FH9" s="104">
        <v>0</v>
      </c>
      <c r="FI9" s="104">
        <v>0</v>
      </c>
      <c r="FJ9" s="104">
        <v>0</v>
      </c>
      <c r="FK9" s="104">
        <v>0</v>
      </c>
      <c r="FL9" s="104">
        <v>0</v>
      </c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6">
        <v>19126.046433830546</v>
      </c>
      <c r="GQ9" s="6"/>
      <c r="GR9" s="6">
        <f t="shared" si="11"/>
        <v>0</v>
      </c>
      <c r="GS9" s="6">
        <v>19126.046433830536</v>
      </c>
      <c r="GT9" s="92">
        <v>-1.0913936421275139E-11</v>
      </c>
      <c r="GV9" s="2">
        <v>0</v>
      </c>
      <c r="GW9" s="6">
        <v>0</v>
      </c>
      <c r="GX9" s="6">
        <v>19126.046433830543</v>
      </c>
      <c r="GY9" s="92">
        <v>-3.637978807091713E-12</v>
      </c>
    </row>
    <row r="10" spans="1:207" hidden="1" outlineLevel="1" x14ac:dyDescent="0.2">
      <c r="B10" s="103" t="s">
        <v>5</v>
      </c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4">
        <v>0</v>
      </c>
      <c r="BN10" s="104">
        <v>0</v>
      </c>
      <c r="BO10" s="104">
        <v>0</v>
      </c>
      <c r="BP10" s="104">
        <v>7082.7698629338011</v>
      </c>
      <c r="BQ10" s="104">
        <v>0</v>
      </c>
      <c r="BR10" s="104">
        <v>0</v>
      </c>
      <c r="BS10" s="104">
        <v>0</v>
      </c>
      <c r="BT10" s="104">
        <v>0</v>
      </c>
      <c r="BU10" s="104">
        <v>0</v>
      </c>
      <c r="BV10" s="104">
        <v>0</v>
      </c>
      <c r="BW10" s="104">
        <v>0</v>
      </c>
      <c r="BX10" s="104">
        <v>0</v>
      </c>
      <c r="BY10" s="104">
        <v>0</v>
      </c>
      <c r="BZ10" s="104">
        <v>0</v>
      </c>
      <c r="CA10" s="104">
        <v>0</v>
      </c>
      <c r="CB10" s="104">
        <v>0</v>
      </c>
      <c r="CC10" s="104">
        <v>0</v>
      </c>
      <c r="CD10" s="104">
        <v>0</v>
      </c>
      <c r="CE10" s="104">
        <v>0</v>
      </c>
      <c r="CF10" s="104">
        <v>0</v>
      </c>
      <c r="CG10" s="104">
        <v>0</v>
      </c>
      <c r="CH10" s="104">
        <v>0</v>
      </c>
      <c r="CI10" s="104">
        <v>0</v>
      </c>
      <c r="CJ10" s="104">
        <v>0</v>
      </c>
      <c r="CK10" s="104">
        <v>0</v>
      </c>
      <c r="CL10" s="104">
        <v>0</v>
      </c>
      <c r="CM10" s="104">
        <v>0</v>
      </c>
      <c r="CN10" s="104">
        <v>0</v>
      </c>
      <c r="CO10" s="104">
        <v>0</v>
      </c>
      <c r="CP10" s="104">
        <v>0</v>
      </c>
      <c r="CQ10" s="104">
        <v>0</v>
      </c>
      <c r="CR10" s="104">
        <v>0</v>
      </c>
      <c r="CS10" s="104">
        <v>0</v>
      </c>
      <c r="CT10" s="104">
        <v>0</v>
      </c>
      <c r="CU10" s="104">
        <v>0</v>
      </c>
      <c r="CV10" s="104">
        <v>0</v>
      </c>
      <c r="CW10" s="104">
        <v>0</v>
      </c>
      <c r="CX10" s="104">
        <v>0</v>
      </c>
      <c r="CY10" s="104">
        <v>0</v>
      </c>
      <c r="CZ10" s="104">
        <v>0</v>
      </c>
      <c r="DA10" s="104">
        <v>0</v>
      </c>
      <c r="DB10" s="104">
        <v>0</v>
      </c>
      <c r="DC10" s="104">
        <v>0</v>
      </c>
      <c r="DD10" s="104">
        <v>0</v>
      </c>
      <c r="DE10" s="104">
        <v>0</v>
      </c>
      <c r="DF10" s="104">
        <v>0</v>
      </c>
      <c r="DG10" s="104">
        <v>0</v>
      </c>
      <c r="DH10" s="104">
        <v>0</v>
      </c>
      <c r="DI10" s="104">
        <v>0</v>
      </c>
      <c r="DJ10" s="104">
        <v>0</v>
      </c>
      <c r="DK10" s="104">
        <v>0</v>
      </c>
      <c r="DL10" s="104">
        <v>0</v>
      </c>
      <c r="DM10" s="104">
        <v>0</v>
      </c>
      <c r="DN10" s="104">
        <v>0</v>
      </c>
      <c r="DO10" s="104">
        <v>0</v>
      </c>
      <c r="DP10" s="104">
        <v>0</v>
      </c>
      <c r="DQ10" s="104">
        <v>0</v>
      </c>
      <c r="DR10" s="104">
        <v>0</v>
      </c>
      <c r="DS10" s="104">
        <v>0</v>
      </c>
      <c r="DT10" s="104">
        <v>0</v>
      </c>
      <c r="DU10" s="104">
        <v>0</v>
      </c>
      <c r="DV10" s="104">
        <v>0</v>
      </c>
      <c r="DW10" s="104">
        <v>0</v>
      </c>
      <c r="DX10" s="104">
        <v>0</v>
      </c>
      <c r="DY10" s="104">
        <v>0</v>
      </c>
      <c r="DZ10" s="104">
        <v>0</v>
      </c>
      <c r="EA10" s="104">
        <v>0</v>
      </c>
      <c r="EB10" s="104">
        <v>0</v>
      </c>
      <c r="EC10" s="104">
        <v>0</v>
      </c>
      <c r="ED10" s="104">
        <v>0</v>
      </c>
      <c r="EE10" s="104">
        <v>0</v>
      </c>
      <c r="EF10" s="104">
        <v>0</v>
      </c>
      <c r="EG10" s="104">
        <v>0</v>
      </c>
      <c r="EH10" s="104">
        <v>0</v>
      </c>
      <c r="EI10" s="104">
        <v>0</v>
      </c>
      <c r="EJ10" s="104">
        <v>0</v>
      </c>
      <c r="EK10" s="104">
        <v>0</v>
      </c>
      <c r="EL10" s="104">
        <v>0</v>
      </c>
      <c r="EM10" s="104">
        <v>0</v>
      </c>
      <c r="EN10" s="104">
        <v>0</v>
      </c>
      <c r="EO10" s="104">
        <v>0</v>
      </c>
      <c r="EP10" s="104">
        <v>0</v>
      </c>
      <c r="EQ10" s="104">
        <v>0</v>
      </c>
      <c r="ER10" s="104">
        <v>0</v>
      </c>
      <c r="ES10" s="104">
        <v>0</v>
      </c>
      <c r="ET10" s="104">
        <v>0</v>
      </c>
      <c r="EU10" s="104">
        <v>0</v>
      </c>
      <c r="EV10" s="104">
        <v>0</v>
      </c>
      <c r="EW10" s="104">
        <v>0</v>
      </c>
      <c r="EX10" s="104">
        <v>0</v>
      </c>
      <c r="EY10" s="104">
        <v>0</v>
      </c>
      <c r="EZ10" s="104">
        <v>0</v>
      </c>
      <c r="FA10" s="104">
        <v>0</v>
      </c>
      <c r="FB10" s="104">
        <v>0</v>
      </c>
      <c r="FC10" s="104">
        <v>80.181800457729111</v>
      </c>
      <c r="FD10" s="104">
        <v>0</v>
      </c>
      <c r="FE10" s="104">
        <v>0</v>
      </c>
      <c r="FF10" s="104">
        <v>0</v>
      </c>
      <c r="FG10" s="104">
        <v>0</v>
      </c>
      <c r="FH10" s="104">
        <v>0</v>
      </c>
      <c r="FI10" s="104">
        <v>0</v>
      </c>
      <c r="FJ10" s="104">
        <v>0</v>
      </c>
      <c r="FK10" s="104">
        <v>0</v>
      </c>
      <c r="FL10" s="104">
        <v>0</v>
      </c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6">
        <v>7162.95166339153</v>
      </c>
      <c r="GQ10" s="6"/>
      <c r="GR10" s="6">
        <f t="shared" si="11"/>
        <v>0</v>
      </c>
      <c r="GS10" s="6">
        <v>7162.9516633915346</v>
      </c>
      <c r="GT10" s="92">
        <v>4.5474735088646412E-12</v>
      </c>
      <c r="GV10" s="2">
        <v>0</v>
      </c>
      <c r="GW10" s="6">
        <v>0</v>
      </c>
      <c r="GX10" s="6">
        <v>7162.9516633915355</v>
      </c>
      <c r="GY10" s="92">
        <v>5.4569682106375694E-12</v>
      </c>
    </row>
    <row r="11" spans="1:207" hidden="1" outlineLevel="1" x14ac:dyDescent="0.2">
      <c r="B11" s="103" t="s">
        <v>6</v>
      </c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104">
        <v>0</v>
      </c>
      <c r="BN11" s="104">
        <v>0</v>
      </c>
      <c r="BO11" s="104">
        <v>0</v>
      </c>
      <c r="BP11" s="104">
        <v>0</v>
      </c>
      <c r="BQ11" s="104">
        <v>84842.909493627099</v>
      </c>
      <c r="BR11" s="104">
        <v>6321.3129960948709</v>
      </c>
      <c r="BS11" s="104">
        <v>20251.400983852291</v>
      </c>
      <c r="BT11" s="104">
        <v>0</v>
      </c>
      <c r="BU11" s="104">
        <v>0</v>
      </c>
      <c r="BV11" s="104">
        <v>0</v>
      </c>
      <c r="BW11" s="104">
        <v>0</v>
      </c>
      <c r="BX11" s="104">
        <v>0</v>
      </c>
      <c r="BY11" s="104">
        <v>0</v>
      </c>
      <c r="BZ11" s="104">
        <v>0</v>
      </c>
      <c r="CA11" s="104">
        <v>0</v>
      </c>
      <c r="CB11" s="104">
        <v>0</v>
      </c>
      <c r="CC11" s="104">
        <v>0</v>
      </c>
      <c r="CD11" s="104">
        <v>0</v>
      </c>
      <c r="CE11" s="104">
        <v>0</v>
      </c>
      <c r="CF11" s="104">
        <v>0</v>
      </c>
      <c r="CG11" s="104">
        <v>0</v>
      </c>
      <c r="CH11" s="104">
        <v>0</v>
      </c>
      <c r="CI11" s="104">
        <v>0</v>
      </c>
      <c r="CJ11" s="104">
        <v>0</v>
      </c>
      <c r="CK11" s="104">
        <v>0</v>
      </c>
      <c r="CL11" s="104">
        <v>0</v>
      </c>
      <c r="CM11" s="104">
        <v>0</v>
      </c>
      <c r="CN11" s="104">
        <v>0</v>
      </c>
      <c r="CO11" s="104">
        <v>0</v>
      </c>
      <c r="CP11" s="104">
        <v>0</v>
      </c>
      <c r="CQ11" s="104">
        <v>0</v>
      </c>
      <c r="CR11" s="104">
        <v>0</v>
      </c>
      <c r="CS11" s="104">
        <v>0</v>
      </c>
      <c r="CT11" s="104">
        <v>0</v>
      </c>
      <c r="CU11" s="104">
        <v>0</v>
      </c>
      <c r="CV11" s="104">
        <v>0</v>
      </c>
      <c r="CW11" s="104">
        <v>0</v>
      </c>
      <c r="CX11" s="104">
        <v>0</v>
      </c>
      <c r="CY11" s="104">
        <v>0</v>
      </c>
      <c r="CZ11" s="104">
        <v>0</v>
      </c>
      <c r="DA11" s="104">
        <v>0</v>
      </c>
      <c r="DB11" s="104">
        <v>0</v>
      </c>
      <c r="DC11" s="104">
        <v>0</v>
      </c>
      <c r="DD11" s="104">
        <v>0</v>
      </c>
      <c r="DE11" s="104">
        <v>0</v>
      </c>
      <c r="DF11" s="104">
        <v>0</v>
      </c>
      <c r="DG11" s="104">
        <v>0</v>
      </c>
      <c r="DH11" s="104">
        <v>0</v>
      </c>
      <c r="DI11" s="104">
        <v>0</v>
      </c>
      <c r="DJ11" s="104">
        <v>0</v>
      </c>
      <c r="DK11" s="104">
        <v>0</v>
      </c>
      <c r="DL11" s="104">
        <v>0</v>
      </c>
      <c r="DM11" s="104">
        <v>0</v>
      </c>
      <c r="DN11" s="104">
        <v>0</v>
      </c>
      <c r="DO11" s="104">
        <v>0</v>
      </c>
      <c r="DP11" s="104">
        <v>0</v>
      </c>
      <c r="DQ11" s="104">
        <v>0</v>
      </c>
      <c r="DR11" s="104">
        <v>0</v>
      </c>
      <c r="DS11" s="104">
        <v>0</v>
      </c>
      <c r="DT11" s="104">
        <v>0</v>
      </c>
      <c r="DU11" s="104">
        <v>0</v>
      </c>
      <c r="DV11" s="104">
        <v>0</v>
      </c>
      <c r="DW11" s="104">
        <v>0</v>
      </c>
      <c r="DX11" s="104">
        <v>0</v>
      </c>
      <c r="DY11" s="104">
        <v>0</v>
      </c>
      <c r="DZ11" s="104">
        <v>0</v>
      </c>
      <c r="EA11" s="104">
        <v>0</v>
      </c>
      <c r="EB11" s="104">
        <v>0</v>
      </c>
      <c r="EC11" s="104">
        <v>0</v>
      </c>
      <c r="ED11" s="104">
        <v>0</v>
      </c>
      <c r="EE11" s="104">
        <v>0</v>
      </c>
      <c r="EF11" s="104">
        <v>0</v>
      </c>
      <c r="EG11" s="104">
        <v>0</v>
      </c>
      <c r="EH11" s="104">
        <v>0</v>
      </c>
      <c r="EI11" s="104">
        <v>0</v>
      </c>
      <c r="EJ11" s="104">
        <v>0</v>
      </c>
      <c r="EK11" s="104">
        <v>0</v>
      </c>
      <c r="EL11" s="104">
        <v>0</v>
      </c>
      <c r="EM11" s="104">
        <v>0</v>
      </c>
      <c r="EN11" s="104">
        <v>0</v>
      </c>
      <c r="EO11" s="104">
        <v>0</v>
      </c>
      <c r="EP11" s="104">
        <v>0</v>
      </c>
      <c r="EQ11" s="104">
        <v>0</v>
      </c>
      <c r="ER11" s="104">
        <v>0</v>
      </c>
      <c r="ES11" s="104">
        <v>0</v>
      </c>
      <c r="ET11" s="104">
        <v>0</v>
      </c>
      <c r="EU11" s="104">
        <v>0</v>
      </c>
      <c r="EV11" s="104">
        <v>0</v>
      </c>
      <c r="EW11" s="104">
        <v>0</v>
      </c>
      <c r="EX11" s="104">
        <v>0</v>
      </c>
      <c r="EY11" s="104">
        <v>0</v>
      </c>
      <c r="EZ11" s="104">
        <v>0</v>
      </c>
      <c r="FA11" s="104">
        <v>119.13203530415193</v>
      </c>
      <c r="FB11" s="104">
        <v>5.2250892677259628</v>
      </c>
      <c r="FC11" s="104">
        <v>1058.5225431477229</v>
      </c>
      <c r="FD11" s="104">
        <v>0</v>
      </c>
      <c r="FE11" s="104">
        <v>0</v>
      </c>
      <c r="FF11" s="104">
        <v>0</v>
      </c>
      <c r="FG11" s="104">
        <v>0</v>
      </c>
      <c r="FH11" s="104">
        <v>0</v>
      </c>
      <c r="FI11" s="104">
        <v>0</v>
      </c>
      <c r="FJ11" s="104">
        <v>0</v>
      </c>
      <c r="FK11" s="104">
        <v>0</v>
      </c>
      <c r="FL11" s="104">
        <v>0</v>
      </c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6">
        <v>112598.50314129386</v>
      </c>
      <c r="GQ11" s="6"/>
      <c r="GR11" s="6">
        <f t="shared" si="11"/>
        <v>0</v>
      </c>
      <c r="GS11" s="6">
        <v>112598.50314129396</v>
      </c>
      <c r="GT11" s="92">
        <v>1.0186340659856796E-10</v>
      </c>
      <c r="GV11" s="2">
        <v>0</v>
      </c>
      <c r="GW11" s="6">
        <v>0</v>
      </c>
      <c r="GX11" s="6">
        <v>112598.50314129387</v>
      </c>
      <c r="GY11" s="92">
        <v>1.4551915228366852E-11</v>
      </c>
    </row>
    <row r="12" spans="1:207" hidden="1" outlineLevel="1" x14ac:dyDescent="0.2">
      <c r="B12" s="103" t="s">
        <v>264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104">
        <v>0</v>
      </c>
      <c r="BN12" s="104">
        <v>0</v>
      </c>
      <c r="BO12" s="104">
        <v>0</v>
      </c>
      <c r="BP12" s="104">
        <v>0</v>
      </c>
      <c r="BQ12" s="104">
        <v>0</v>
      </c>
      <c r="BR12" s="104">
        <v>69141.142160875956</v>
      </c>
      <c r="BS12" s="104">
        <v>4916.3633828318907</v>
      </c>
      <c r="BT12" s="104">
        <v>0</v>
      </c>
      <c r="BU12" s="104">
        <v>0</v>
      </c>
      <c r="BV12" s="104">
        <v>0</v>
      </c>
      <c r="BW12" s="104">
        <v>0</v>
      </c>
      <c r="BX12" s="104">
        <v>0</v>
      </c>
      <c r="BY12" s="104">
        <v>0</v>
      </c>
      <c r="BZ12" s="104">
        <v>0</v>
      </c>
      <c r="CA12" s="104">
        <v>0</v>
      </c>
      <c r="CB12" s="104">
        <v>0</v>
      </c>
      <c r="CC12" s="104">
        <v>0</v>
      </c>
      <c r="CD12" s="104">
        <v>0</v>
      </c>
      <c r="CE12" s="104">
        <v>0</v>
      </c>
      <c r="CF12" s="104">
        <v>0</v>
      </c>
      <c r="CG12" s="104">
        <v>0</v>
      </c>
      <c r="CH12" s="104">
        <v>0</v>
      </c>
      <c r="CI12" s="104">
        <v>0</v>
      </c>
      <c r="CJ12" s="104">
        <v>0</v>
      </c>
      <c r="CK12" s="104">
        <v>0</v>
      </c>
      <c r="CL12" s="104">
        <v>0</v>
      </c>
      <c r="CM12" s="104">
        <v>0</v>
      </c>
      <c r="CN12" s="104">
        <v>0</v>
      </c>
      <c r="CO12" s="104">
        <v>0</v>
      </c>
      <c r="CP12" s="104">
        <v>0</v>
      </c>
      <c r="CQ12" s="104">
        <v>0</v>
      </c>
      <c r="CR12" s="104">
        <v>0</v>
      </c>
      <c r="CS12" s="104">
        <v>0</v>
      </c>
      <c r="CT12" s="104">
        <v>0</v>
      </c>
      <c r="CU12" s="104">
        <v>0</v>
      </c>
      <c r="CV12" s="104">
        <v>0</v>
      </c>
      <c r="CW12" s="104">
        <v>0</v>
      </c>
      <c r="CX12" s="104">
        <v>0</v>
      </c>
      <c r="CY12" s="104">
        <v>0</v>
      </c>
      <c r="CZ12" s="104">
        <v>0</v>
      </c>
      <c r="DA12" s="104">
        <v>0</v>
      </c>
      <c r="DB12" s="104">
        <v>0</v>
      </c>
      <c r="DC12" s="104">
        <v>0</v>
      </c>
      <c r="DD12" s="104">
        <v>0</v>
      </c>
      <c r="DE12" s="104">
        <v>0</v>
      </c>
      <c r="DF12" s="104">
        <v>0</v>
      </c>
      <c r="DG12" s="104">
        <v>0</v>
      </c>
      <c r="DH12" s="104">
        <v>0</v>
      </c>
      <c r="DI12" s="104">
        <v>0</v>
      </c>
      <c r="DJ12" s="104">
        <v>0</v>
      </c>
      <c r="DK12" s="104">
        <v>0</v>
      </c>
      <c r="DL12" s="104">
        <v>0</v>
      </c>
      <c r="DM12" s="104">
        <v>0</v>
      </c>
      <c r="DN12" s="104">
        <v>0</v>
      </c>
      <c r="DO12" s="104">
        <v>0</v>
      </c>
      <c r="DP12" s="104">
        <v>0</v>
      </c>
      <c r="DQ12" s="104">
        <v>0</v>
      </c>
      <c r="DR12" s="104">
        <v>0</v>
      </c>
      <c r="DS12" s="104">
        <v>0</v>
      </c>
      <c r="DT12" s="104">
        <v>0</v>
      </c>
      <c r="DU12" s="104">
        <v>0</v>
      </c>
      <c r="DV12" s="104">
        <v>0</v>
      </c>
      <c r="DW12" s="104">
        <v>0</v>
      </c>
      <c r="DX12" s="104">
        <v>0</v>
      </c>
      <c r="DY12" s="104">
        <v>0</v>
      </c>
      <c r="DZ12" s="104">
        <v>0</v>
      </c>
      <c r="EA12" s="104">
        <v>0</v>
      </c>
      <c r="EB12" s="104">
        <v>0</v>
      </c>
      <c r="EC12" s="104">
        <v>0</v>
      </c>
      <c r="ED12" s="104">
        <v>0</v>
      </c>
      <c r="EE12" s="104">
        <v>0</v>
      </c>
      <c r="EF12" s="104">
        <v>0</v>
      </c>
      <c r="EG12" s="104">
        <v>0</v>
      </c>
      <c r="EH12" s="104">
        <v>0</v>
      </c>
      <c r="EI12" s="104">
        <v>0</v>
      </c>
      <c r="EJ12" s="104">
        <v>0</v>
      </c>
      <c r="EK12" s="104">
        <v>0</v>
      </c>
      <c r="EL12" s="104">
        <v>0</v>
      </c>
      <c r="EM12" s="104">
        <v>0</v>
      </c>
      <c r="EN12" s="104">
        <v>0</v>
      </c>
      <c r="EO12" s="104">
        <v>0</v>
      </c>
      <c r="EP12" s="104">
        <v>0</v>
      </c>
      <c r="EQ12" s="104">
        <v>0</v>
      </c>
      <c r="ER12" s="104">
        <v>0</v>
      </c>
      <c r="ES12" s="104">
        <v>0</v>
      </c>
      <c r="ET12" s="104">
        <v>0</v>
      </c>
      <c r="EU12" s="104">
        <v>0</v>
      </c>
      <c r="EV12" s="104">
        <v>0</v>
      </c>
      <c r="EW12" s="104">
        <v>0</v>
      </c>
      <c r="EX12" s="104">
        <v>0</v>
      </c>
      <c r="EY12" s="104">
        <v>0</v>
      </c>
      <c r="EZ12" s="104">
        <v>0</v>
      </c>
      <c r="FA12" s="104">
        <v>13.502371207045169</v>
      </c>
      <c r="FB12" s="104">
        <v>0</v>
      </c>
      <c r="FC12" s="104">
        <v>4.1838847445929028</v>
      </c>
      <c r="FD12" s="104">
        <v>0</v>
      </c>
      <c r="FE12" s="104">
        <v>0</v>
      </c>
      <c r="FF12" s="104">
        <v>0</v>
      </c>
      <c r="FG12" s="104">
        <v>0</v>
      </c>
      <c r="FH12" s="104">
        <v>0</v>
      </c>
      <c r="FI12" s="104">
        <v>0</v>
      </c>
      <c r="FJ12" s="104">
        <v>0</v>
      </c>
      <c r="FK12" s="104">
        <v>0</v>
      </c>
      <c r="FL12" s="104">
        <v>0</v>
      </c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6">
        <v>74075.191799659471</v>
      </c>
      <c r="GQ12" s="6"/>
      <c r="GR12" s="6">
        <f t="shared" si="11"/>
        <v>0</v>
      </c>
      <c r="GS12" s="6">
        <v>74075.191799659529</v>
      </c>
      <c r="GT12" s="92">
        <v>5.8207660913467407E-11</v>
      </c>
      <c r="GV12" s="2">
        <v>0</v>
      </c>
      <c r="GW12" s="6">
        <v>0</v>
      </c>
      <c r="GX12" s="6">
        <v>74075.19179965934</v>
      </c>
      <c r="GY12" s="92">
        <v>-1.3096723705530167E-10</v>
      </c>
    </row>
    <row r="13" spans="1:207" hidden="1" outlineLevel="1" x14ac:dyDescent="0.2">
      <c r="B13" s="103" t="s">
        <v>7</v>
      </c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104">
        <v>0</v>
      </c>
      <c r="BN13" s="104">
        <v>0</v>
      </c>
      <c r="BO13" s="104">
        <v>0</v>
      </c>
      <c r="BP13" s="104">
        <v>0</v>
      </c>
      <c r="BQ13" s="104">
        <v>1.0253247723858265</v>
      </c>
      <c r="BR13" s="104">
        <v>226634.06132061238</v>
      </c>
      <c r="BS13" s="104">
        <v>26596.43045343789</v>
      </c>
      <c r="BT13" s="104">
        <v>0</v>
      </c>
      <c r="BU13" s="104">
        <v>0</v>
      </c>
      <c r="BV13" s="104">
        <v>0</v>
      </c>
      <c r="BW13" s="104">
        <v>0</v>
      </c>
      <c r="BX13" s="104">
        <v>0</v>
      </c>
      <c r="BY13" s="104">
        <v>0</v>
      </c>
      <c r="BZ13" s="104">
        <v>0</v>
      </c>
      <c r="CA13" s="104">
        <v>0</v>
      </c>
      <c r="CB13" s="104">
        <v>0</v>
      </c>
      <c r="CC13" s="104">
        <v>0</v>
      </c>
      <c r="CD13" s="104">
        <v>0</v>
      </c>
      <c r="CE13" s="104">
        <v>0</v>
      </c>
      <c r="CF13" s="104">
        <v>0</v>
      </c>
      <c r="CG13" s="104">
        <v>0</v>
      </c>
      <c r="CH13" s="104">
        <v>0</v>
      </c>
      <c r="CI13" s="104">
        <v>0</v>
      </c>
      <c r="CJ13" s="104">
        <v>0</v>
      </c>
      <c r="CK13" s="104">
        <v>0</v>
      </c>
      <c r="CL13" s="104">
        <v>0</v>
      </c>
      <c r="CM13" s="104">
        <v>0</v>
      </c>
      <c r="CN13" s="104">
        <v>0</v>
      </c>
      <c r="CO13" s="104">
        <v>0</v>
      </c>
      <c r="CP13" s="104">
        <v>0</v>
      </c>
      <c r="CQ13" s="104">
        <v>0</v>
      </c>
      <c r="CR13" s="104">
        <v>0</v>
      </c>
      <c r="CS13" s="104">
        <v>0</v>
      </c>
      <c r="CT13" s="104">
        <v>0</v>
      </c>
      <c r="CU13" s="104">
        <v>0</v>
      </c>
      <c r="CV13" s="104">
        <v>0</v>
      </c>
      <c r="CW13" s="104">
        <v>0</v>
      </c>
      <c r="CX13" s="104">
        <v>0</v>
      </c>
      <c r="CY13" s="104">
        <v>0</v>
      </c>
      <c r="CZ13" s="104">
        <v>0</v>
      </c>
      <c r="DA13" s="104">
        <v>0</v>
      </c>
      <c r="DB13" s="104">
        <v>0</v>
      </c>
      <c r="DC13" s="104">
        <v>0</v>
      </c>
      <c r="DD13" s="104">
        <v>0</v>
      </c>
      <c r="DE13" s="104">
        <v>0</v>
      </c>
      <c r="DF13" s="104">
        <v>0</v>
      </c>
      <c r="DG13" s="104">
        <v>0</v>
      </c>
      <c r="DH13" s="104">
        <v>0</v>
      </c>
      <c r="DI13" s="104">
        <v>0</v>
      </c>
      <c r="DJ13" s="104">
        <v>0</v>
      </c>
      <c r="DK13" s="104">
        <v>0</v>
      </c>
      <c r="DL13" s="104">
        <v>0</v>
      </c>
      <c r="DM13" s="104">
        <v>0</v>
      </c>
      <c r="DN13" s="104">
        <v>0</v>
      </c>
      <c r="DO13" s="104">
        <v>0</v>
      </c>
      <c r="DP13" s="104">
        <v>0</v>
      </c>
      <c r="DQ13" s="104">
        <v>0</v>
      </c>
      <c r="DR13" s="104">
        <v>0</v>
      </c>
      <c r="DS13" s="104">
        <v>0</v>
      </c>
      <c r="DT13" s="104">
        <v>0</v>
      </c>
      <c r="DU13" s="104">
        <v>0</v>
      </c>
      <c r="DV13" s="104">
        <v>0</v>
      </c>
      <c r="DW13" s="104">
        <v>0</v>
      </c>
      <c r="DX13" s="104">
        <v>0</v>
      </c>
      <c r="DY13" s="104">
        <v>0</v>
      </c>
      <c r="DZ13" s="104">
        <v>0</v>
      </c>
      <c r="EA13" s="104">
        <v>0</v>
      </c>
      <c r="EB13" s="104">
        <v>0</v>
      </c>
      <c r="EC13" s="104">
        <v>0</v>
      </c>
      <c r="ED13" s="104">
        <v>0</v>
      </c>
      <c r="EE13" s="104">
        <v>0</v>
      </c>
      <c r="EF13" s="104">
        <v>0</v>
      </c>
      <c r="EG13" s="104">
        <v>0</v>
      </c>
      <c r="EH13" s="104">
        <v>0</v>
      </c>
      <c r="EI13" s="104">
        <v>0</v>
      </c>
      <c r="EJ13" s="104">
        <v>0</v>
      </c>
      <c r="EK13" s="104">
        <v>0</v>
      </c>
      <c r="EL13" s="104">
        <v>0</v>
      </c>
      <c r="EM13" s="104">
        <v>0</v>
      </c>
      <c r="EN13" s="104">
        <v>0</v>
      </c>
      <c r="EO13" s="104">
        <v>0</v>
      </c>
      <c r="EP13" s="104">
        <v>0</v>
      </c>
      <c r="EQ13" s="104">
        <v>0</v>
      </c>
      <c r="ER13" s="104">
        <v>0</v>
      </c>
      <c r="ES13" s="104">
        <v>0</v>
      </c>
      <c r="ET13" s="104">
        <v>0</v>
      </c>
      <c r="EU13" s="104">
        <v>0</v>
      </c>
      <c r="EV13" s="104">
        <v>0</v>
      </c>
      <c r="EW13" s="104">
        <v>0</v>
      </c>
      <c r="EX13" s="104">
        <v>0</v>
      </c>
      <c r="EY13" s="104">
        <v>0</v>
      </c>
      <c r="EZ13" s="104">
        <v>0</v>
      </c>
      <c r="FA13" s="104">
        <v>37.644663702147767</v>
      </c>
      <c r="FB13" s="104">
        <v>909.82233180605988</v>
      </c>
      <c r="FC13" s="104">
        <v>2648.3985946026692</v>
      </c>
      <c r="FD13" s="104">
        <v>0</v>
      </c>
      <c r="FE13" s="104">
        <v>0</v>
      </c>
      <c r="FF13" s="104">
        <v>0</v>
      </c>
      <c r="FG13" s="104">
        <v>0</v>
      </c>
      <c r="FH13" s="104">
        <v>0</v>
      </c>
      <c r="FI13" s="104">
        <v>0</v>
      </c>
      <c r="FJ13" s="104">
        <v>0</v>
      </c>
      <c r="FK13" s="104">
        <v>0</v>
      </c>
      <c r="FL13" s="104">
        <v>0</v>
      </c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6">
        <v>256827.38268893352</v>
      </c>
      <c r="GQ13" s="6"/>
      <c r="GR13" s="6">
        <f t="shared" si="11"/>
        <v>0</v>
      </c>
      <c r="GS13" s="6">
        <v>256827.38268893369</v>
      </c>
      <c r="GT13" s="92">
        <v>1.7462298274040222E-10</v>
      </c>
      <c r="GV13" s="2">
        <v>0</v>
      </c>
      <c r="GW13" s="6">
        <v>0</v>
      </c>
      <c r="GX13" s="6">
        <v>256827.38268893337</v>
      </c>
      <c r="GY13" s="92">
        <v>-1.4551915228366852E-10</v>
      </c>
    </row>
    <row r="14" spans="1:207" hidden="1" outlineLevel="1" x14ac:dyDescent="0.2">
      <c r="B14" s="103" t="s">
        <v>8</v>
      </c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104">
        <v>0</v>
      </c>
      <c r="BN14" s="104">
        <v>0</v>
      </c>
      <c r="BO14" s="104">
        <v>0</v>
      </c>
      <c r="BP14" s="104">
        <v>0</v>
      </c>
      <c r="BQ14" s="104">
        <v>0</v>
      </c>
      <c r="BR14" s="104">
        <v>1757.4800982531001</v>
      </c>
      <c r="BS14" s="104">
        <v>71823.240011862232</v>
      </c>
      <c r="BT14" s="104">
        <v>14565.308731179377</v>
      </c>
      <c r="BU14" s="104">
        <v>0</v>
      </c>
      <c r="BV14" s="104">
        <v>0</v>
      </c>
      <c r="BW14" s="104">
        <v>0</v>
      </c>
      <c r="BX14" s="104">
        <v>0</v>
      </c>
      <c r="BY14" s="104">
        <v>0</v>
      </c>
      <c r="BZ14" s="104">
        <v>0</v>
      </c>
      <c r="CA14" s="104">
        <v>0</v>
      </c>
      <c r="CB14" s="104">
        <v>0</v>
      </c>
      <c r="CC14" s="104">
        <v>0</v>
      </c>
      <c r="CD14" s="104">
        <v>0</v>
      </c>
      <c r="CE14" s="104">
        <v>0</v>
      </c>
      <c r="CF14" s="104">
        <v>0</v>
      </c>
      <c r="CG14" s="104">
        <v>0</v>
      </c>
      <c r="CH14" s="104">
        <v>0</v>
      </c>
      <c r="CI14" s="104">
        <v>0</v>
      </c>
      <c r="CJ14" s="104">
        <v>0</v>
      </c>
      <c r="CK14" s="104">
        <v>0</v>
      </c>
      <c r="CL14" s="104">
        <v>0</v>
      </c>
      <c r="CM14" s="104">
        <v>0</v>
      </c>
      <c r="CN14" s="104">
        <v>0</v>
      </c>
      <c r="CO14" s="104">
        <v>0</v>
      </c>
      <c r="CP14" s="104">
        <v>0</v>
      </c>
      <c r="CQ14" s="104">
        <v>0</v>
      </c>
      <c r="CR14" s="104">
        <v>0</v>
      </c>
      <c r="CS14" s="104">
        <v>0</v>
      </c>
      <c r="CT14" s="104">
        <v>0</v>
      </c>
      <c r="CU14" s="104">
        <v>0</v>
      </c>
      <c r="CV14" s="104">
        <v>0</v>
      </c>
      <c r="CW14" s="104">
        <v>0</v>
      </c>
      <c r="CX14" s="104">
        <v>0</v>
      </c>
      <c r="CY14" s="104">
        <v>0</v>
      </c>
      <c r="CZ14" s="104">
        <v>0</v>
      </c>
      <c r="DA14" s="104">
        <v>0</v>
      </c>
      <c r="DB14" s="104">
        <v>0</v>
      </c>
      <c r="DC14" s="104">
        <v>0</v>
      </c>
      <c r="DD14" s="104">
        <v>0</v>
      </c>
      <c r="DE14" s="104">
        <v>0</v>
      </c>
      <c r="DF14" s="104">
        <v>0</v>
      </c>
      <c r="DG14" s="104">
        <v>0</v>
      </c>
      <c r="DH14" s="104">
        <v>0</v>
      </c>
      <c r="DI14" s="104">
        <v>0</v>
      </c>
      <c r="DJ14" s="104">
        <v>0</v>
      </c>
      <c r="DK14" s="104">
        <v>0</v>
      </c>
      <c r="DL14" s="104">
        <v>0</v>
      </c>
      <c r="DM14" s="104">
        <v>0</v>
      </c>
      <c r="DN14" s="104">
        <v>0</v>
      </c>
      <c r="DO14" s="104">
        <v>0</v>
      </c>
      <c r="DP14" s="104">
        <v>0</v>
      </c>
      <c r="DQ14" s="104">
        <v>0</v>
      </c>
      <c r="DR14" s="104">
        <v>0</v>
      </c>
      <c r="DS14" s="104">
        <v>0</v>
      </c>
      <c r="DT14" s="104">
        <v>0</v>
      </c>
      <c r="DU14" s="104">
        <v>0</v>
      </c>
      <c r="DV14" s="104">
        <v>0</v>
      </c>
      <c r="DW14" s="104">
        <v>0</v>
      </c>
      <c r="DX14" s="104">
        <v>0</v>
      </c>
      <c r="DY14" s="104">
        <v>0</v>
      </c>
      <c r="DZ14" s="104">
        <v>0</v>
      </c>
      <c r="EA14" s="104">
        <v>0</v>
      </c>
      <c r="EB14" s="104">
        <v>0</v>
      </c>
      <c r="EC14" s="104">
        <v>0</v>
      </c>
      <c r="ED14" s="104">
        <v>0</v>
      </c>
      <c r="EE14" s="104">
        <v>0</v>
      </c>
      <c r="EF14" s="104">
        <v>0</v>
      </c>
      <c r="EG14" s="104">
        <v>0</v>
      </c>
      <c r="EH14" s="104">
        <v>0</v>
      </c>
      <c r="EI14" s="104">
        <v>0</v>
      </c>
      <c r="EJ14" s="104">
        <v>0</v>
      </c>
      <c r="EK14" s="104">
        <v>0</v>
      </c>
      <c r="EL14" s="104">
        <v>0</v>
      </c>
      <c r="EM14" s="104">
        <v>0</v>
      </c>
      <c r="EN14" s="104">
        <v>0</v>
      </c>
      <c r="EO14" s="104">
        <v>0</v>
      </c>
      <c r="EP14" s="104">
        <v>0</v>
      </c>
      <c r="EQ14" s="104">
        <v>0</v>
      </c>
      <c r="ER14" s="104">
        <v>0</v>
      </c>
      <c r="ES14" s="104">
        <v>0</v>
      </c>
      <c r="ET14" s="104">
        <v>0</v>
      </c>
      <c r="EU14" s="104">
        <v>0</v>
      </c>
      <c r="EV14" s="104">
        <v>0</v>
      </c>
      <c r="EW14" s="104">
        <v>0</v>
      </c>
      <c r="EX14" s="104">
        <v>0</v>
      </c>
      <c r="EY14" s="104">
        <v>0</v>
      </c>
      <c r="EZ14" s="104">
        <v>0</v>
      </c>
      <c r="FA14" s="104">
        <v>317.70411430497813</v>
      </c>
      <c r="FB14" s="104">
        <v>1253.2590259200183</v>
      </c>
      <c r="FC14" s="104">
        <v>338.89459781037766</v>
      </c>
      <c r="FD14" s="104">
        <v>0</v>
      </c>
      <c r="FE14" s="104">
        <v>0</v>
      </c>
      <c r="FF14" s="104">
        <v>0</v>
      </c>
      <c r="FG14" s="104">
        <v>0</v>
      </c>
      <c r="FH14" s="104">
        <v>0</v>
      </c>
      <c r="FI14" s="104">
        <v>0</v>
      </c>
      <c r="FJ14" s="104">
        <v>0</v>
      </c>
      <c r="FK14" s="104">
        <v>0</v>
      </c>
      <c r="FL14" s="104">
        <v>0</v>
      </c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6">
        <v>90055.886579330079</v>
      </c>
      <c r="GQ14" s="6"/>
      <c r="GR14" s="6">
        <f t="shared" si="11"/>
        <v>0</v>
      </c>
      <c r="GS14" s="6">
        <v>90055.886579330137</v>
      </c>
      <c r="GT14" s="92">
        <v>5.8207660913467407E-11</v>
      </c>
      <c r="GV14" s="2">
        <v>0</v>
      </c>
      <c r="GW14" s="6">
        <v>0</v>
      </c>
      <c r="GX14" s="6">
        <v>90055.886579330123</v>
      </c>
      <c r="GY14" s="92">
        <v>4.3655745685100555E-11</v>
      </c>
    </row>
    <row r="15" spans="1:207" hidden="1" outlineLevel="1" x14ac:dyDescent="0.2">
      <c r="B15" s="103" t="s">
        <v>9</v>
      </c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104">
        <v>0</v>
      </c>
      <c r="BN15" s="104">
        <v>0</v>
      </c>
      <c r="BO15" s="104">
        <v>0</v>
      </c>
      <c r="BP15" s="104">
        <v>0</v>
      </c>
      <c r="BQ15" s="104">
        <v>0</v>
      </c>
      <c r="BR15" s="104">
        <v>0</v>
      </c>
      <c r="BS15" s="104">
        <v>0</v>
      </c>
      <c r="BT15" s="104">
        <v>0</v>
      </c>
      <c r="BU15" s="104">
        <v>0</v>
      </c>
      <c r="BV15" s="104">
        <v>47631.80936901852</v>
      </c>
      <c r="BW15" s="104">
        <v>15046.70582319494</v>
      </c>
      <c r="BX15" s="104">
        <v>5811.7265113966623</v>
      </c>
      <c r="BY15" s="104">
        <v>22785.847442485741</v>
      </c>
      <c r="BZ15" s="104">
        <v>7984.0683861276866</v>
      </c>
      <c r="CA15" s="104">
        <v>32124.246403393965</v>
      </c>
      <c r="CB15" s="104">
        <v>29273.731311196851</v>
      </c>
      <c r="CC15" s="104">
        <v>14966.735895811504</v>
      </c>
      <c r="CD15" s="104">
        <v>12920.648169108394</v>
      </c>
      <c r="CE15" s="104">
        <v>60441.458097578325</v>
      </c>
      <c r="CF15" s="104">
        <v>16359.497017872649</v>
      </c>
      <c r="CG15" s="104">
        <v>8402.694963986678</v>
      </c>
      <c r="CH15" s="104">
        <v>979.07160380483708</v>
      </c>
      <c r="CI15" s="104">
        <v>21915.634065278005</v>
      </c>
      <c r="CJ15" s="104">
        <v>43.417919725497725</v>
      </c>
      <c r="CK15" s="104">
        <v>387.20572589854544</v>
      </c>
      <c r="CL15" s="104">
        <v>0</v>
      </c>
      <c r="CM15" s="104">
        <v>0</v>
      </c>
      <c r="CN15" s="104">
        <v>0</v>
      </c>
      <c r="CO15" s="104">
        <v>0</v>
      </c>
      <c r="CP15" s="104">
        <v>0</v>
      </c>
      <c r="CQ15" s="104">
        <v>0</v>
      </c>
      <c r="CR15" s="104">
        <v>5.5030722688953881</v>
      </c>
      <c r="CS15" s="104">
        <v>366.04329708615307</v>
      </c>
      <c r="CT15" s="104">
        <v>0</v>
      </c>
      <c r="CU15" s="104">
        <v>0</v>
      </c>
      <c r="CV15" s="104">
        <v>0</v>
      </c>
      <c r="CW15" s="104">
        <v>0</v>
      </c>
      <c r="CX15" s="104">
        <v>3.239695311071366E-2</v>
      </c>
      <c r="CY15" s="104">
        <v>848.84737004044689</v>
      </c>
      <c r="CZ15" s="104">
        <v>4.9257295214656303</v>
      </c>
      <c r="DA15" s="104">
        <v>0</v>
      </c>
      <c r="DB15" s="104">
        <v>30.033120743468309</v>
      </c>
      <c r="DC15" s="104">
        <v>207.60808379708666</v>
      </c>
      <c r="DD15" s="104">
        <v>185.80627171795211</v>
      </c>
      <c r="DE15" s="104">
        <v>0</v>
      </c>
      <c r="DF15" s="104">
        <v>0</v>
      </c>
      <c r="DG15" s="104">
        <v>0.12925034418128475</v>
      </c>
      <c r="DH15" s="104">
        <v>0</v>
      </c>
      <c r="DI15" s="104">
        <v>0</v>
      </c>
      <c r="DJ15" s="104">
        <v>116.89209237096192</v>
      </c>
      <c r="DK15" s="104">
        <v>0</v>
      </c>
      <c r="DL15" s="104">
        <v>0</v>
      </c>
      <c r="DM15" s="104">
        <v>0</v>
      </c>
      <c r="DN15" s="104">
        <v>0</v>
      </c>
      <c r="DO15" s="104">
        <v>0</v>
      </c>
      <c r="DP15" s="104">
        <v>236.64147366403984</v>
      </c>
      <c r="DQ15" s="104">
        <v>972.72600264541472</v>
      </c>
      <c r="DR15" s="104">
        <v>0</v>
      </c>
      <c r="DS15" s="104">
        <v>0</v>
      </c>
      <c r="DT15" s="104">
        <v>0</v>
      </c>
      <c r="DU15" s="104">
        <v>0</v>
      </c>
      <c r="DV15" s="104">
        <v>0</v>
      </c>
      <c r="DW15" s="104">
        <v>0</v>
      </c>
      <c r="DX15" s="104">
        <v>0</v>
      </c>
      <c r="DY15" s="104">
        <v>0</v>
      </c>
      <c r="DZ15" s="104">
        <v>0</v>
      </c>
      <c r="EA15" s="104">
        <v>0</v>
      </c>
      <c r="EB15" s="104">
        <v>0</v>
      </c>
      <c r="EC15" s="104">
        <v>0</v>
      </c>
      <c r="ED15" s="104">
        <v>0</v>
      </c>
      <c r="EE15" s="104">
        <v>0</v>
      </c>
      <c r="EF15" s="104">
        <v>0</v>
      </c>
      <c r="EG15" s="104">
        <v>0</v>
      </c>
      <c r="EH15" s="104">
        <v>0</v>
      </c>
      <c r="EI15" s="104">
        <v>0</v>
      </c>
      <c r="EJ15" s="104">
        <v>0</v>
      </c>
      <c r="EK15" s="104">
        <v>0</v>
      </c>
      <c r="EL15" s="104">
        <v>0</v>
      </c>
      <c r="EM15" s="104">
        <v>0</v>
      </c>
      <c r="EN15" s="104">
        <v>0</v>
      </c>
      <c r="EO15" s="104">
        <v>0</v>
      </c>
      <c r="EP15" s="104">
        <v>0</v>
      </c>
      <c r="EQ15" s="104">
        <v>0</v>
      </c>
      <c r="ER15" s="104">
        <v>0</v>
      </c>
      <c r="ES15" s="104">
        <v>0</v>
      </c>
      <c r="ET15" s="104">
        <v>0</v>
      </c>
      <c r="EU15" s="104">
        <v>0</v>
      </c>
      <c r="EV15" s="104">
        <v>0</v>
      </c>
      <c r="EW15" s="104">
        <v>0</v>
      </c>
      <c r="EX15" s="104">
        <v>0</v>
      </c>
      <c r="EY15" s="104">
        <v>0</v>
      </c>
      <c r="EZ15" s="104">
        <v>0</v>
      </c>
      <c r="FA15" s="104">
        <v>0.14377129225833712</v>
      </c>
      <c r="FB15" s="104">
        <v>0.17313965945474813</v>
      </c>
      <c r="FC15" s="104">
        <v>1009.8740693192808</v>
      </c>
      <c r="FD15" s="104">
        <v>0</v>
      </c>
      <c r="FE15" s="104">
        <v>0</v>
      </c>
      <c r="FF15" s="104">
        <v>0</v>
      </c>
      <c r="FG15" s="104">
        <v>0</v>
      </c>
      <c r="FH15" s="104">
        <v>0</v>
      </c>
      <c r="FI15" s="104">
        <v>0</v>
      </c>
      <c r="FJ15" s="104">
        <v>0</v>
      </c>
      <c r="FK15" s="104">
        <v>0</v>
      </c>
      <c r="FL15" s="104">
        <v>0</v>
      </c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6">
        <v>301059.87784730288</v>
      </c>
      <c r="GQ15" s="6"/>
      <c r="GR15" s="6">
        <f t="shared" si="11"/>
        <v>0</v>
      </c>
      <c r="GS15" s="6">
        <v>301059.87784730294</v>
      </c>
      <c r="GT15" s="92">
        <v>5.8207660913467407E-11</v>
      </c>
      <c r="GV15" s="2">
        <v>0</v>
      </c>
      <c r="GW15" s="6">
        <v>0</v>
      </c>
      <c r="GX15" s="6">
        <v>301059.87784730305</v>
      </c>
      <c r="GY15" s="92">
        <v>1.7462298274040222E-10</v>
      </c>
    </row>
    <row r="16" spans="1:207" hidden="1" outlineLevel="1" x14ac:dyDescent="0.2">
      <c r="B16" s="103" t="s">
        <v>10</v>
      </c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104">
        <v>0</v>
      </c>
      <c r="BN16" s="104">
        <v>0</v>
      </c>
      <c r="BO16" s="104">
        <v>0</v>
      </c>
      <c r="BP16" s="104">
        <v>0</v>
      </c>
      <c r="BQ16" s="104">
        <v>0</v>
      </c>
      <c r="BR16" s="104">
        <v>0</v>
      </c>
      <c r="BS16" s="104">
        <v>0</v>
      </c>
      <c r="BT16" s="104">
        <v>0</v>
      </c>
      <c r="BU16" s="104">
        <v>0</v>
      </c>
      <c r="BV16" s="104">
        <v>0</v>
      </c>
      <c r="BW16" s="104">
        <v>0.24678204282498326</v>
      </c>
      <c r="BX16" s="104">
        <v>0.1086746610605431</v>
      </c>
      <c r="BY16" s="104">
        <v>168.31185368420003</v>
      </c>
      <c r="BZ16" s="104">
        <v>13.989582491882944</v>
      </c>
      <c r="CA16" s="104">
        <v>37.073907809716523</v>
      </c>
      <c r="CB16" s="104">
        <v>7.3367637517830602</v>
      </c>
      <c r="CC16" s="104">
        <v>3.8398380241391892</v>
      </c>
      <c r="CD16" s="104">
        <v>0</v>
      </c>
      <c r="CE16" s="104">
        <v>0</v>
      </c>
      <c r="CF16" s="104">
        <v>2.8866706844206753</v>
      </c>
      <c r="CG16" s="104">
        <v>0</v>
      </c>
      <c r="CH16" s="104">
        <v>0</v>
      </c>
      <c r="CI16" s="104">
        <v>96.857891889805003</v>
      </c>
      <c r="CJ16" s="104">
        <v>44494.713022485608</v>
      </c>
      <c r="CK16" s="104">
        <v>34828.921116061043</v>
      </c>
      <c r="CL16" s="104">
        <v>19963.999867915732</v>
      </c>
      <c r="CM16" s="104">
        <v>0</v>
      </c>
      <c r="CN16" s="104">
        <v>0</v>
      </c>
      <c r="CO16" s="104">
        <v>0</v>
      </c>
      <c r="CP16" s="104">
        <v>0</v>
      </c>
      <c r="CQ16" s="104">
        <v>0</v>
      </c>
      <c r="CR16" s="104">
        <v>0</v>
      </c>
      <c r="CS16" s="104">
        <v>0</v>
      </c>
      <c r="CT16" s="104">
        <v>0</v>
      </c>
      <c r="CU16" s="104">
        <v>0</v>
      </c>
      <c r="CV16" s="104">
        <v>0</v>
      </c>
      <c r="CW16" s="104">
        <v>0</v>
      </c>
      <c r="CX16" s="104">
        <v>0</v>
      </c>
      <c r="CY16" s="104">
        <v>3.9061558541560633</v>
      </c>
      <c r="CZ16" s="104">
        <v>0</v>
      </c>
      <c r="DA16" s="104">
        <v>0</v>
      </c>
      <c r="DB16" s="104">
        <v>7.0185718601600749E-2</v>
      </c>
      <c r="DC16" s="104">
        <v>0.43922675511969506</v>
      </c>
      <c r="DD16" s="104">
        <v>0.25357420914126727</v>
      </c>
      <c r="DE16" s="104">
        <v>0</v>
      </c>
      <c r="DF16" s="104">
        <v>0</v>
      </c>
      <c r="DG16" s="104">
        <v>0</v>
      </c>
      <c r="DH16" s="104">
        <v>0</v>
      </c>
      <c r="DI16" s="104">
        <v>0</v>
      </c>
      <c r="DJ16" s="104">
        <v>0</v>
      </c>
      <c r="DK16" s="104">
        <v>0</v>
      </c>
      <c r="DL16" s="104">
        <v>0</v>
      </c>
      <c r="DM16" s="104">
        <v>0</v>
      </c>
      <c r="DN16" s="104">
        <v>0</v>
      </c>
      <c r="DO16" s="104">
        <v>0</v>
      </c>
      <c r="DP16" s="104">
        <v>0</v>
      </c>
      <c r="DQ16" s="104">
        <v>8.9404346420727236</v>
      </c>
      <c r="DR16" s="104">
        <v>0</v>
      </c>
      <c r="DS16" s="104">
        <v>0</v>
      </c>
      <c r="DT16" s="104">
        <v>0</v>
      </c>
      <c r="DU16" s="104">
        <v>0</v>
      </c>
      <c r="DV16" s="104">
        <v>0</v>
      </c>
      <c r="DW16" s="104">
        <v>0</v>
      </c>
      <c r="DX16" s="104">
        <v>0</v>
      </c>
      <c r="DY16" s="104">
        <v>0</v>
      </c>
      <c r="DZ16" s="104">
        <v>0</v>
      </c>
      <c r="EA16" s="104">
        <v>0</v>
      </c>
      <c r="EB16" s="104">
        <v>0</v>
      </c>
      <c r="EC16" s="104">
        <v>0</v>
      </c>
      <c r="ED16" s="104">
        <v>0</v>
      </c>
      <c r="EE16" s="104">
        <v>0</v>
      </c>
      <c r="EF16" s="104">
        <v>0</v>
      </c>
      <c r="EG16" s="104">
        <v>0</v>
      </c>
      <c r="EH16" s="104">
        <v>0</v>
      </c>
      <c r="EI16" s="104">
        <v>0</v>
      </c>
      <c r="EJ16" s="104">
        <v>0</v>
      </c>
      <c r="EK16" s="104">
        <v>0</v>
      </c>
      <c r="EL16" s="104">
        <v>0</v>
      </c>
      <c r="EM16" s="104">
        <v>0</v>
      </c>
      <c r="EN16" s="104">
        <v>0</v>
      </c>
      <c r="EO16" s="104">
        <v>0</v>
      </c>
      <c r="EP16" s="104">
        <v>0</v>
      </c>
      <c r="EQ16" s="104">
        <v>0</v>
      </c>
      <c r="ER16" s="104">
        <v>0</v>
      </c>
      <c r="ES16" s="104">
        <v>0</v>
      </c>
      <c r="ET16" s="104">
        <v>0</v>
      </c>
      <c r="EU16" s="104">
        <v>0</v>
      </c>
      <c r="EV16" s="104">
        <v>0</v>
      </c>
      <c r="EW16" s="104">
        <v>0</v>
      </c>
      <c r="EX16" s="104">
        <v>0</v>
      </c>
      <c r="EY16" s="104">
        <v>0</v>
      </c>
      <c r="EZ16" s="104">
        <v>0</v>
      </c>
      <c r="FA16" s="104">
        <v>1.6454889517659485E-2</v>
      </c>
      <c r="FB16" s="104">
        <v>8.7337251677920794E-2</v>
      </c>
      <c r="FC16" s="104">
        <v>288.01462073596991</v>
      </c>
      <c r="FD16" s="104">
        <v>0</v>
      </c>
      <c r="FE16" s="104">
        <v>0</v>
      </c>
      <c r="FF16" s="104">
        <v>0</v>
      </c>
      <c r="FG16" s="104">
        <v>0</v>
      </c>
      <c r="FH16" s="104">
        <v>0</v>
      </c>
      <c r="FI16" s="104">
        <v>0</v>
      </c>
      <c r="FJ16" s="104">
        <v>0</v>
      </c>
      <c r="FK16" s="104">
        <v>0</v>
      </c>
      <c r="FL16" s="104">
        <v>0</v>
      </c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6">
        <v>99920.013961558478</v>
      </c>
      <c r="GQ16" s="6"/>
      <c r="GR16" s="6">
        <f t="shared" si="11"/>
        <v>0</v>
      </c>
      <c r="GS16" s="6">
        <v>99920.01396155839</v>
      </c>
      <c r="GT16" s="92">
        <v>-8.7311491370201111E-11</v>
      </c>
      <c r="GV16" s="2">
        <v>0</v>
      </c>
      <c r="GW16" s="6">
        <v>0</v>
      </c>
      <c r="GX16" s="6">
        <v>99920.013961558405</v>
      </c>
      <c r="GY16" s="92">
        <v>-7.2759576141834259E-11</v>
      </c>
    </row>
    <row r="17" spans="2:207" hidden="1" outlineLevel="1" x14ac:dyDescent="0.2">
      <c r="B17" s="103" t="s">
        <v>11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104">
        <v>0</v>
      </c>
      <c r="BN17" s="104">
        <v>0</v>
      </c>
      <c r="BO17" s="104">
        <v>0</v>
      </c>
      <c r="BP17" s="104">
        <v>0</v>
      </c>
      <c r="BQ17" s="104">
        <v>0</v>
      </c>
      <c r="BR17" s="104">
        <v>0</v>
      </c>
      <c r="BS17" s="104">
        <v>0</v>
      </c>
      <c r="BT17" s="104">
        <v>0</v>
      </c>
      <c r="BU17" s="104">
        <v>0</v>
      </c>
      <c r="BV17" s="104">
        <v>0</v>
      </c>
      <c r="BW17" s="104">
        <v>0</v>
      </c>
      <c r="BX17" s="104">
        <v>0</v>
      </c>
      <c r="BY17" s="104">
        <v>0</v>
      </c>
      <c r="BZ17" s="104">
        <v>58.717684782251084</v>
      </c>
      <c r="CA17" s="104">
        <v>0</v>
      </c>
      <c r="CB17" s="104">
        <v>0</v>
      </c>
      <c r="CC17" s="104">
        <v>0</v>
      </c>
      <c r="CD17" s="104">
        <v>0</v>
      </c>
      <c r="CE17" s="104">
        <v>0</v>
      </c>
      <c r="CF17" s="104">
        <v>0</v>
      </c>
      <c r="CG17" s="104">
        <v>0</v>
      </c>
      <c r="CH17" s="104">
        <v>0</v>
      </c>
      <c r="CI17" s="104">
        <v>0</v>
      </c>
      <c r="CJ17" s="104">
        <v>0</v>
      </c>
      <c r="CK17" s="104">
        <v>0</v>
      </c>
      <c r="CL17" s="104">
        <v>0</v>
      </c>
      <c r="CM17" s="104">
        <v>19305.948723539983</v>
      </c>
      <c r="CN17" s="104">
        <v>3999.8950806780736</v>
      </c>
      <c r="CO17" s="104">
        <v>1731.5962589147975</v>
      </c>
      <c r="CP17" s="104">
        <v>4834.7360038759834</v>
      </c>
      <c r="CQ17" s="104">
        <v>254.18957303477757</v>
      </c>
      <c r="CR17" s="104">
        <v>31.156214212086212</v>
      </c>
      <c r="CS17" s="104">
        <v>0.3613987919873019</v>
      </c>
      <c r="CT17" s="104">
        <v>0</v>
      </c>
      <c r="CU17" s="104">
        <v>0</v>
      </c>
      <c r="CV17" s="104">
        <v>4.3734699795393572</v>
      </c>
      <c r="CW17" s="104">
        <v>0</v>
      </c>
      <c r="CX17" s="104">
        <v>0</v>
      </c>
      <c r="CY17" s="104">
        <v>23.200542247036729</v>
      </c>
      <c r="CZ17" s="104">
        <v>0</v>
      </c>
      <c r="DA17" s="104">
        <v>260.30072221902412</v>
      </c>
      <c r="DB17" s="104">
        <v>0</v>
      </c>
      <c r="DC17" s="104">
        <v>0</v>
      </c>
      <c r="DD17" s="104">
        <v>12.20306683657002</v>
      </c>
      <c r="DE17" s="104">
        <v>0</v>
      </c>
      <c r="DF17" s="104">
        <v>5.5743637644759021</v>
      </c>
      <c r="DG17" s="104">
        <v>159.17714168666811</v>
      </c>
      <c r="DH17" s="104">
        <v>0</v>
      </c>
      <c r="DI17" s="104">
        <v>0</v>
      </c>
      <c r="DJ17" s="104">
        <v>0</v>
      </c>
      <c r="DK17" s="104">
        <v>0</v>
      </c>
      <c r="DL17" s="104">
        <v>0</v>
      </c>
      <c r="DM17" s="104">
        <v>132.65819834653118</v>
      </c>
      <c r="DN17" s="104">
        <v>0.83556370310010242</v>
      </c>
      <c r="DO17" s="104">
        <v>0</v>
      </c>
      <c r="DP17" s="104">
        <v>12.665350150239671</v>
      </c>
      <c r="DQ17" s="104">
        <v>13.20269926415205</v>
      </c>
      <c r="DR17" s="104">
        <v>0</v>
      </c>
      <c r="DS17" s="104">
        <v>0</v>
      </c>
      <c r="DT17" s="104">
        <v>117.96921213972787</v>
      </c>
      <c r="DU17" s="104">
        <v>0</v>
      </c>
      <c r="DV17" s="104">
        <v>63.725057094444381</v>
      </c>
      <c r="DW17" s="104">
        <v>0</v>
      </c>
      <c r="DX17" s="104">
        <v>0</v>
      </c>
      <c r="DY17" s="104">
        <v>0</v>
      </c>
      <c r="DZ17" s="104">
        <v>0</v>
      </c>
      <c r="EA17" s="104">
        <v>0</v>
      </c>
      <c r="EB17" s="104">
        <v>0</v>
      </c>
      <c r="EC17" s="104">
        <v>0</v>
      </c>
      <c r="ED17" s="104">
        <v>0</v>
      </c>
      <c r="EE17" s="104">
        <v>0</v>
      </c>
      <c r="EF17" s="104">
        <v>0</v>
      </c>
      <c r="EG17" s="104">
        <v>0</v>
      </c>
      <c r="EH17" s="104">
        <v>196.48100948036543</v>
      </c>
      <c r="EI17" s="104">
        <v>0</v>
      </c>
      <c r="EJ17" s="104">
        <v>0</v>
      </c>
      <c r="EK17" s="104">
        <v>0</v>
      </c>
      <c r="EL17" s="104">
        <v>0</v>
      </c>
      <c r="EM17" s="104">
        <v>0</v>
      </c>
      <c r="EN17" s="104">
        <v>0</v>
      </c>
      <c r="EO17" s="104">
        <v>0</v>
      </c>
      <c r="EP17" s="104">
        <v>0</v>
      </c>
      <c r="EQ17" s="104">
        <v>0</v>
      </c>
      <c r="ER17" s="104">
        <v>0</v>
      </c>
      <c r="ES17" s="104">
        <v>0</v>
      </c>
      <c r="ET17" s="104">
        <v>0</v>
      </c>
      <c r="EU17" s="104">
        <v>0</v>
      </c>
      <c r="EV17" s="104">
        <v>0</v>
      </c>
      <c r="EW17" s="104">
        <v>0</v>
      </c>
      <c r="EX17" s="104">
        <v>0</v>
      </c>
      <c r="EY17" s="104">
        <v>0</v>
      </c>
      <c r="EZ17" s="104">
        <v>0</v>
      </c>
      <c r="FA17" s="104">
        <v>2.5751450537826671E-2</v>
      </c>
      <c r="FB17" s="104">
        <v>9.9288271808517601E-3</v>
      </c>
      <c r="FC17" s="104">
        <v>43.749060828901214</v>
      </c>
      <c r="FD17" s="104">
        <v>0</v>
      </c>
      <c r="FE17" s="104">
        <v>0</v>
      </c>
      <c r="FF17" s="104">
        <v>0</v>
      </c>
      <c r="FG17" s="104">
        <v>0</v>
      </c>
      <c r="FH17" s="104">
        <v>0</v>
      </c>
      <c r="FI17" s="104">
        <v>0</v>
      </c>
      <c r="FJ17" s="104">
        <v>0</v>
      </c>
      <c r="FK17" s="104">
        <v>0</v>
      </c>
      <c r="FL17" s="104">
        <v>0</v>
      </c>
      <c r="FM17" s="40"/>
      <c r="FN17" s="40"/>
      <c r="FO17" s="40"/>
      <c r="FP17" s="40"/>
      <c r="FQ17" s="40"/>
      <c r="FR17" s="40"/>
      <c r="FS17" s="40"/>
      <c r="FT17" s="40"/>
      <c r="FU17" s="40"/>
      <c r="FV17" s="40"/>
      <c r="FW17" s="40"/>
      <c r="FX17" s="40"/>
      <c r="FY17" s="40"/>
      <c r="FZ17" s="40"/>
      <c r="GA17" s="40"/>
      <c r="GB17" s="40"/>
      <c r="GC17" s="40"/>
      <c r="GD17" s="40"/>
      <c r="GE17" s="40"/>
      <c r="GF17" s="40"/>
      <c r="GG17" s="40"/>
      <c r="GH17" s="40"/>
      <c r="GI17" s="40"/>
      <c r="GJ17" s="40"/>
      <c r="GK17" s="40"/>
      <c r="GL17" s="40"/>
      <c r="GM17" s="40"/>
      <c r="GN17" s="40"/>
      <c r="GO17" s="40"/>
      <c r="GP17" s="6">
        <v>31262.752075848439</v>
      </c>
      <c r="GQ17" s="6"/>
      <c r="GR17" s="6">
        <f t="shared" si="11"/>
        <v>0</v>
      </c>
      <c r="GS17" s="6">
        <v>31262.752075848406</v>
      </c>
      <c r="GT17" s="92">
        <v>-3.2741809263825417E-11</v>
      </c>
      <c r="GV17" s="2">
        <v>0</v>
      </c>
      <c r="GW17" s="6">
        <v>0</v>
      </c>
      <c r="GX17" s="6">
        <v>31262.752075848439</v>
      </c>
      <c r="GY17" s="92">
        <v>0</v>
      </c>
    </row>
    <row r="18" spans="2:207" hidden="1" outlineLevel="1" x14ac:dyDescent="0.2">
      <c r="B18" s="103" t="s">
        <v>12</v>
      </c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104">
        <v>0</v>
      </c>
      <c r="BN18" s="104">
        <v>0</v>
      </c>
      <c r="BO18" s="104">
        <v>0</v>
      </c>
      <c r="BP18" s="104">
        <v>0</v>
      </c>
      <c r="BQ18" s="104">
        <v>0</v>
      </c>
      <c r="BR18" s="104">
        <v>0</v>
      </c>
      <c r="BS18" s="104">
        <v>0</v>
      </c>
      <c r="BT18" s="104">
        <v>0</v>
      </c>
      <c r="BU18" s="104">
        <v>0</v>
      </c>
      <c r="BV18" s="104">
        <v>0</v>
      </c>
      <c r="BW18" s="104">
        <v>0</v>
      </c>
      <c r="BX18" s="104">
        <v>0</v>
      </c>
      <c r="BY18" s="104">
        <v>0</v>
      </c>
      <c r="BZ18" s="104">
        <v>0</v>
      </c>
      <c r="CA18" s="104">
        <v>0</v>
      </c>
      <c r="CB18" s="104">
        <v>0</v>
      </c>
      <c r="CC18" s="104">
        <v>0</v>
      </c>
      <c r="CD18" s="104">
        <v>0</v>
      </c>
      <c r="CE18" s="104">
        <v>0</v>
      </c>
      <c r="CF18" s="104">
        <v>0</v>
      </c>
      <c r="CG18" s="104">
        <v>0</v>
      </c>
      <c r="CH18" s="104">
        <v>0</v>
      </c>
      <c r="CI18" s="104">
        <v>0</v>
      </c>
      <c r="CJ18" s="104">
        <v>0</v>
      </c>
      <c r="CK18" s="104">
        <v>0</v>
      </c>
      <c r="CL18" s="104">
        <v>0</v>
      </c>
      <c r="CM18" s="104">
        <v>521.17449754154234</v>
      </c>
      <c r="CN18" s="104">
        <v>943.76270384054078</v>
      </c>
      <c r="CO18" s="104">
        <v>0</v>
      </c>
      <c r="CP18" s="104">
        <v>189.64993179985728</v>
      </c>
      <c r="CQ18" s="104">
        <v>1073.0338466550504</v>
      </c>
      <c r="CR18" s="104">
        <v>22199.014842629251</v>
      </c>
      <c r="CS18" s="104">
        <v>64.116570162989902</v>
      </c>
      <c r="CT18" s="104">
        <v>23.42242162373315</v>
      </c>
      <c r="CU18" s="104">
        <v>0</v>
      </c>
      <c r="CV18" s="104">
        <v>0</v>
      </c>
      <c r="CW18" s="104">
        <v>0</v>
      </c>
      <c r="CX18" s="104">
        <v>0</v>
      </c>
      <c r="CY18" s="104">
        <v>0</v>
      </c>
      <c r="CZ18" s="104">
        <v>0</v>
      </c>
      <c r="DA18" s="104">
        <v>0</v>
      </c>
      <c r="DB18" s="104">
        <v>0</v>
      </c>
      <c r="DC18" s="104">
        <v>1.8048956845024602</v>
      </c>
      <c r="DD18" s="104">
        <v>174.03710143828346</v>
      </c>
      <c r="DE18" s="104">
        <v>0</v>
      </c>
      <c r="DF18" s="104">
        <v>0</v>
      </c>
      <c r="DG18" s="104">
        <v>22.679699308293539</v>
      </c>
      <c r="DH18" s="104">
        <v>0</v>
      </c>
      <c r="DI18" s="104">
        <v>0</v>
      </c>
      <c r="DJ18" s="104">
        <v>0</v>
      </c>
      <c r="DK18" s="104">
        <v>0</v>
      </c>
      <c r="DL18" s="104">
        <v>0</v>
      </c>
      <c r="DM18" s="104">
        <v>0</v>
      </c>
      <c r="DN18" s="104">
        <v>0</v>
      </c>
      <c r="DO18" s="104">
        <v>0</v>
      </c>
      <c r="DP18" s="104">
        <v>0</v>
      </c>
      <c r="DQ18" s="104">
        <v>0</v>
      </c>
      <c r="DR18" s="104">
        <v>0</v>
      </c>
      <c r="DS18" s="104">
        <v>0</v>
      </c>
      <c r="DT18" s="104">
        <v>0</v>
      </c>
      <c r="DU18" s="104">
        <v>0</v>
      </c>
      <c r="DV18" s="104">
        <v>0</v>
      </c>
      <c r="DW18" s="104">
        <v>0</v>
      </c>
      <c r="DX18" s="104">
        <v>0</v>
      </c>
      <c r="DY18" s="104">
        <v>0</v>
      </c>
      <c r="DZ18" s="104">
        <v>0</v>
      </c>
      <c r="EA18" s="104">
        <v>0</v>
      </c>
      <c r="EB18" s="104">
        <v>0</v>
      </c>
      <c r="EC18" s="104">
        <v>0</v>
      </c>
      <c r="ED18" s="104">
        <v>0</v>
      </c>
      <c r="EE18" s="104">
        <v>0</v>
      </c>
      <c r="EF18" s="104">
        <v>0</v>
      </c>
      <c r="EG18" s="104">
        <v>43.380604668775916</v>
      </c>
      <c r="EH18" s="104">
        <v>0</v>
      </c>
      <c r="EI18" s="104">
        <v>0</v>
      </c>
      <c r="EJ18" s="104">
        <v>0</v>
      </c>
      <c r="EK18" s="104">
        <v>0</v>
      </c>
      <c r="EL18" s="104">
        <v>0</v>
      </c>
      <c r="EM18" s="104">
        <v>0</v>
      </c>
      <c r="EN18" s="104">
        <v>0</v>
      </c>
      <c r="EO18" s="104">
        <v>0</v>
      </c>
      <c r="EP18" s="104">
        <v>0</v>
      </c>
      <c r="EQ18" s="104">
        <v>0</v>
      </c>
      <c r="ER18" s="104">
        <v>0</v>
      </c>
      <c r="ES18" s="104">
        <v>0</v>
      </c>
      <c r="ET18" s="104">
        <v>0</v>
      </c>
      <c r="EU18" s="104">
        <v>0</v>
      </c>
      <c r="EV18" s="104">
        <v>0</v>
      </c>
      <c r="EW18" s="104">
        <v>0</v>
      </c>
      <c r="EX18" s="104">
        <v>0</v>
      </c>
      <c r="EY18" s="104">
        <v>0</v>
      </c>
      <c r="EZ18" s="104">
        <v>0</v>
      </c>
      <c r="FA18" s="104">
        <v>6.5979544602158846</v>
      </c>
      <c r="FB18" s="104">
        <v>3.0572040012807971E-3</v>
      </c>
      <c r="FC18" s="104">
        <v>3.645755152916363</v>
      </c>
      <c r="FD18" s="104">
        <v>0</v>
      </c>
      <c r="FE18" s="104">
        <v>39.097472792981009</v>
      </c>
      <c r="FF18" s="104">
        <v>0</v>
      </c>
      <c r="FG18" s="104">
        <v>78.194945585962017</v>
      </c>
      <c r="FH18" s="104">
        <v>0</v>
      </c>
      <c r="FI18" s="104">
        <v>0</v>
      </c>
      <c r="FJ18" s="104">
        <v>0</v>
      </c>
      <c r="FK18" s="104">
        <v>0</v>
      </c>
      <c r="FL18" s="104">
        <v>13.032490930993669</v>
      </c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6">
        <v>25396.648791479889</v>
      </c>
      <c r="GQ18" s="6"/>
      <c r="GR18" s="6">
        <f t="shared" si="11"/>
        <v>0</v>
      </c>
      <c r="GS18" s="6">
        <v>25396.648791479867</v>
      </c>
      <c r="GT18" s="92">
        <v>-2.1827872842550278E-11</v>
      </c>
      <c r="GV18" s="2">
        <v>0</v>
      </c>
      <c r="GW18" s="6">
        <v>0</v>
      </c>
      <c r="GX18" s="6">
        <v>25396.648791479889</v>
      </c>
      <c r="GY18" s="92">
        <v>0</v>
      </c>
    </row>
    <row r="19" spans="2:207" hidden="1" outlineLevel="1" x14ac:dyDescent="0.2">
      <c r="B19" s="103" t="s">
        <v>13</v>
      </c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104">
        <v>0</v>
      </c>
      <c r="BN19" s="104">
        <v>0</v>
      </c>
      <c r="BO19" s="104">
        <v>0</v>
      </c>
      <c r="BP19" s="104">
        <v>0</v>
      </c>
      <c r="BQ19" s="104">
        <v>0</v>
      </c>
      <c r="BR19" s="104">
        <v>0</v>
      </c>
      <c r="BS19" s="104">
        <v>0</v>
      </c>
      <c r="BT19" s="104">
        <v>0</v>
      </c>
      <c r="BU19" s="104">
        <v>0</v>
      </c>
      <c r="BV19" s="104">
        <v>0</v>
      </c>
      <c r="BW19" s="104">
        <v>0</v>
      </c>
      <c r="BX19" s="104">
        <v>0</v>
      </c>
      <c r="BY19" s="104">
        <v>0</v>
      </c>
      <c r="BZ19" s="104">
        <v>0</v>
      </c>
      <c r="CA19" s="104">
        <v>0</v>
      </c>
      <c r="CB19" s="104">
        <v>0</v>
      </c>
      <c r="CC19" s="104">
        <v>0</v>
      </c>
      <c r="CD19" s="104">
        <v>0</v>
      </c>
      <c r="CE19" s="104">
        <v>0</v>
      </c>
      <c r="CF19" s="104">
        <v>0</v>
      </c>
      <c r="CG19" s="104">
        <v>0</v>
      </c>
      <c r="CH19" s="104">
        <v>0</v>
      </c>
      <c r="CI19" s="104">
        <v>0</v>
      </c>
      <c r="CJ19" s="104">
        <v>0</v>
      </c>
      <c r="CK19" s="104">
        <v>0</v>
      </c>
      <c r="CL19" s="104">
        <v>0</v>
      </c>
      <c r="CM19" s="104">
        <v>18.377218965635546</v>
      </c>
      <c r="CN19" s="104">
        <v>1274.5393255322988</v>
      </c>
      <c r="CO19" s="104">
        <v>0</v>
      </c>
      <c r="CP19" s="104">
        <v>0</v>
      </c>
      <c r="CQ19" s="104">
        <v>0</v>
      </c>
      <c r="CR19" s="104">
        <v>88.094117990164534</v>
      </c>
      <c r="CS19" s="104">
        <v>5853.7507881350775</v>
      </c>
      <c r="CT19" s="104">
        <v>14.912333163328988</v>
      </c>
      <c r="CU19" s="104">
        <v>0</v>
      </c>
      <c r="CV19" s="104">
        <v>3.9324758503147397</v>
      </c>
      <c r="CW19" s="104">
        <v>0</v>
      </c>
      <c r="CX19" s="104">
        <v>0</v>
      </c>
      <c r="CY19" s="104">
        <v>0</v>
      </c>
      <c r="CZ19" s="104">
        <v>0</v>
      </c>
      <c r="DA19" s="104">
        <v>0</v>
      </c>
      <c r="DB19" s="104">
        <v>0</v>
      </c>
      <c r="DC19" s="104">
        <v>0</v>
      </c>
      <c r="DD19" s="104">
        <v>0</v>
      </c>
      <c r="DE19" s="104">
        <v>0</v>
      </c>
      <c r="DF19" s="104">
        <v>0</v>
      </c>
      <c r="DG19" s="104">
        <v>27.919468713382262</v>
      </c>
      <c r="DH19" s="104">
        <v>0</v>
      </c>
      <c r="DI19" s="104">
        <v>0</v>
      </c>
      <c r="DJ19" s="104">
        <v>0</v>
      </c>
      <c r="DK19" s="104">
        <v>0</v>
      </c>
      <c r="DL19" s="104">
        <v>0</v>
      </c>
      <c r="DM19" s="104">
        <v>0</v>
      </c>
      <c r="DN19" s="104">
        <v>0</v>
      </c>
      <c r="DO19" s="104">
        <v>0</v>
      </c>
      <c r="DP19" s="104">
        <v>18.4631723757504</v>
      </c>
      <c r="DQ19" s="104">
        <v>0</v>
      </c>
      <c r="DR19" s="104">
        <v>0</v>
      </c>
      <c r="DS19" s="104">
        <v>0</v>
      </c>
      <c r="DT19" s="104">
        <v>0</v>
      </c>
      <c r="DU19" s="104">
        <v>0</v>
      </c>
      <c r="DV19" s="104">
        <v>0</v>
      </c>
      <c r="DW19" s="104">
        <v>0</v>
      </c>
      <c r="DX19" s="104">
        <v>0</v>
      </c>
      <c r="DY19" s="104">
        <v>0</v>
      </c>
      <c r="DZ19" s="104">
        <v>0</v>
      </c>
      <c r="EA19" s="104">
        <v>0</v>
      </c>
      <c r="EB19" s="104">
        <v>0</v>
      </c>
      <c r="EC19" s="104">
        <v>0</v>
      </c>
      <c r="ED19" s="104">
        <v>0</v>
      </c>
      <c r="EE19" s="104">
        <v>0</v>
      </c>
      <c r="EF19" s="104">
        <v>0</v>
      </c>
      <c r="EG19" s="104">
        <v>0</v>
      </c>
      <c r="EH19" s="104">
        <v>0</v>
      </c>
      <c r="EI19" s="104">
        <v>0</v>
      </c>
      <c r="EJ19" s="104">
        <v>0</v>
      </c>
      <c r="EK19" s="104">
        <v>0</v>
      </c>
      <c r="EL19" s="104">
        <v>0</v>
      </c>
      <c r="EM19" s="104">
        <v>0</v>
      </c>
      <c r="EN19" s="104">
        <v>0</v>
      </c>
      <c r="EO19" s="104">
        <v>0</v>
      </c>
      <c r="EP19" s="104">
        <v>0</v>
      </c>
      <c r="EQ19" s="104">
        <v>0</v>
      </c>
      <c r="ER19" s="104">
        <v>0</v>
      </c>
      <c r="ES19" s="104">
        <v>0</v>
      </c>
      <c r="ET19" s="104">
        <v>0</v>
      </c>
      <c r="EU19" s="104">
        <v>0</v>
      </c>
      <c r="EV19" s="104">
        <v>0</v>
      </c>
      <c r="EW19" s="104">
        <v>0</v>
      </c>
      <c r="EX19" s="104">
        <v>0</v>
      </c>
      <c r="EY19" s="104">
        <v>0</v>
      </c>
      <c r="EZ19" s="104">
        <v>0</v>
      </c>
      <c r="FA19" s="104">
        <v>0</v>
      </c>
      <c r="FB19" s="104">
        <v>1.1098238523936236E-2</v>
      </c>
      <c r="FC19" s="104">
        <v>7.291509432927942</v>
      </c>
      <c r="FD19" s="104">
        <v>0</v>
      </c>
      <c r="FE19" s="104">
        <v>0</v>
      </c>
      <c r="FF19" s="104">
        <v>0</v>
      </c>
      <c r="FG19" s="104">
        <v>0</v>
      </c>
      <c r="FH19" s="104">
        <v>0</v>
      </c>
      <c r="FI19" s="104">
        <v>0</v>
      </c>
      <c r="FJ19" s="104">
        <v>0</v>
      </c>
      <c r="FK19" s="104">
        <v>0</v>
      </c>
      <c r="FL19" s="104">
        <v>0</v>
      </c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6">
        <v>7307.2915083974049</v>
      </c>
      <c r="GQ19" s="6"/>
      <c r="GR19" s="6">
        <f t="shared" si="11"/>
        <v>0</v>
      </c>
      <c r="GS19" s="6">
        <v>7307.291508397404</v>
      </c>
      <c r="GT19" s="92">
        <v>-9.0949470177292824E-13</v>
      </c>
      <c r="GV19" s="2">
        <v>0</v>
      </c>
      <c r="GW19" s="6">
        <v>0</v>
      </c>
      <c r="GX19" s="6">
        <v>7307.2915083974149</v>
      </c>
      <c r="GY19" s="92">
        <v>1.0004441719502211E-11</v>
      </c>
    </row>
    <row r="20" spans="2:207" hidden="1" outlineLevel="1" x14ac:dyDescent="0.2">
      <c r="B20" s="103" t="s">
        <v>14</v>
      </c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104">
        <v>0</v>
      </c>
      <c r="BN20" s="104">
        <v>0</v>
      </c>
      <c r="BO20" s="104">
        <v>0</v>
      </c>
      <c r="BP20" s="104">
        <v>0</v>
      </c>
      <c r="BQ20" s="104">
        <v>0</v>
      </c>
      <c r="BR20" s="104">
        <v>0</v>
      </c>
      <c r="BS20" s="104">
        <v>0</v>
      </c>
      <c r="BT20" s="104">
        <v>0</v>
      </c>
      <c r="BU20" s="104">
        <v>0</v>
      </c>
      <c r="BV20" s="104">
        <v>0</v>
      </c>
      <c r="BW20" s="104">
        <v>0</v>
      </c>
      <c r="BX20" s="104">
        <v>0</v>
      </c>
      <c r="BY20" s="104">
        <v>0</v>
      </c>
      <c r="BZ20" s="104">
        <v>0</v>
      </c>
      <c r="CA20" s="104">
        <v>0</v>
      </c>
      <c r="CB20" s="104">
        <v>0</v>
      </c>
      <c r="CC20" s="104">
        <v>0</v>
      </c>
      <c r="CD20" s="104">
        <v>0</v>
      </c>
      <c r="CE20" s="104">
        <v>0</v>
      </c>
      <c r="CF20" s="104">
        <v>0</v>
      </c>
      <c r="CG20" s="104">
        <v>0</v>
      </c>
      <c r="CH20" s="104">
        <v>0</v>
      </c>
      <c r="CI20" s="104">
        <v>0</v>
      </c>
      <c r="CJ20" s="104">
        <v>0</v>
      </c>
      <c r="CK20" s="104">
        <v>0</v>
      </c>
      <c r="CL20" s="104">
        <v>0</v>
      </c>
      <c r="CM20" s="104">
        <v>0</v>
      </c>
      <c r="CN20" s="104">
        <v>11.271104843706079</v>
      </c>
      <c r="CO20" s="104">
        <v>0</v>
      </c>
      <c r="CP20" s="104">
        <v>0</v>
      </c>
      <c r="CQ20" s="104">
        <v>0</v>
      </c>
      <c r="CR20" s="104">
        <v>27.666705094483852</v>
      </c>
      <c r="CS20" s="104">
        <v>67.016702706720864</v>
      </c>
      <c r="CT20" s="104">
        <v>9429.038128389715</v>
      </c>
      <c r="CU20" s="104">
        <v>0</v>
      </c>
      <c r="CV20" s="104">
        <v>0</v>
      </c>
      <c r="CW20" s="104">
        <v>0</v>
      </c>
      <c r="CX20" s="104">
        <v>0</v>
      </c>
      <c r="CY20" s="104">
        <v>0</v>
      </c>
      <c r="CZ20" s="104">
        <v>0</v>
      </c>
      <c r="DA20" s="104">
        <v>0</v>
      </c>
      <c r="DB20" s="104">
        <v>0</v>
      </c>
      <c r="DC20" s="104">
        <v>0</v>
      </c>
      <c r="DD20" s="104">
        <v>0</v>
      </c>
      <c r="DE20" s="104">
        <v>0</v>
      </c>
      <c r="DF20" s="104">
        <v>0</v>
      </c>
      <c r="DG20" s="104">
        <v>0</v>
      </c>
      <c r="DH20" s="104">
        <v>0</v>
      </c>
      <c r="DI20" s="104">
        <v>0</v>
      </c>
      <c r="DJ20" s="104">
        <v>0</v>
      </c>
      <c r="DK20" s="104">
        <v>0</v>
      </c>
      <c r="DL20" s="104">
        <v>0</v>
      </c>
      <c r="DM20" s="104">
        <v>0</v>
      </c>
      <c r="DN20" s="104">
        <v>0</v>
      </c>
      <c r="DO20" s="104">
        <v>0</v>
      </c>
      <c r="DP20" s="104">
        <v>0</v>
      </c>
      <c r="DQ20" s="104">
        <v>0</v>
      </c>
      <c r="DR20" s="104">
        <v>0</v>
      </c>
      <c r="DS20" s="104">
        <v>0</v>
      </c>
      <c r="DT20" s="104">
        <v>0</v>
      </c>
      <c r="DU20" s="104">
        <v>0</v>
      </c>
      <c r="DV20" s="104">
        <v>0</v>
      </c>
      <c r="DW20" s="104">
        <v>0</v>
      </c>
      <c r="DX20" s="104">
        <v>0</v>
      </c>
      <c r="DY20" s="104">
        <v>0</v>
      </c>
      <c r="DZ20" s="104">
        <v>0</v>
      </c>
      <c r="EA20" s="104">
        <v>0</v>
      </c>
      <c r="EB20" s="104">
        <v>0</v>
      </c>
      <c r="EC20" s="104">
        <v>0</v>
      </c>
      <c r="ED20" s="104">
        <v>0</v>
      </c>
      <c r="EE20" s="104">
        <v>0</v>
      </c>
      <c r="EF20" s="104">
        <v>0</v>
      </c>
      <c r="EG20" s="104">
        <v>0</v>
      </c>
      <c r="EH20" s="104">
        <v>0</v>
      </c>
      <c r="EI20" s="104">
        <v>0</v>
      </c>
      <c r="EJ20" s="104">
        <v>0</v>
      </c>
      <c r="EK20" s="104">
        <v>0</v>
      </c>
      <c r="EL20" s="104">
        <v>0</v>
      </c>
      <c r="EM20" s="104">
        <v>0</v>
      </c>
      <c r="EN20" s="104">
        <v>0</v>
      </c>
      <c r="EO20" s="104">
        <v>0</v>
      </c>
      <c r="EP20" s="104">
        <v>0</v>
      </c>
      <c r="EQ20" s="104">
        <v>0</v>
      </c>
      <c r="ER20" s="104">
        <v>0</v>
      </c>
      <c r="ES20" s="104">
        <v>0</v>
      </c>
      <c r="ET20" s="104">
        <v>0</v>
      </c>
      <c r="EU20" s="104">
        <v>0</v>
      </c>
      <c r="EV20" s="104">
        <v>0</v>
      </c>
      <c r="EW20" s="104">
        <v>0</v>
      </c>
      <c r="EX20" s="104">
        <v>0</v>
      </c>
      <c r="EY20" s="104">
        <v>0</v>
      </c>
      <c r="EZ20" s="104">
        <v>0</v>
      </c>
      <c r="FA20" s="104">
        <v>0</v>
      </c>
      <c r="FB20" s="104">
        <v>8.3551555550082108E-3</v>
      </c>
      <c r="FC20" s="104">
        <v>3.6457550978794049</v>
      </c>
      <c r="FD20" s="104">
        <v>0</v>
      </c>
      <c r="FE20" s="104">
        <v>0</v>
      </c>
      <c r="FF20" s="104">
        <v>0</v>
      </c>
      <c r="FG20" s="104">
        <v>0</v>
      </c>
      <c r="FH20" s="104">
        <v>0</v>
      </c>
      <c r="FI20" s="104">
        <v>0</v>
      </c>
      <c r="FJ20" s="104">
        <v>0</v>
      </c>
      <c r="FK20" s="104">
        <v>0</v>
      </c>
      <c r="FL20" s="104">
        <v>0</v>
      </c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6">
        <v>9538.646751288059</v>
      </c>
      <c r="GQ20" s="6"/>
      <c r="GR20" s="6">
        <f t="shared" si="11"/>
        <v>0</v>
      </c>
      <c r="GS20" s="6">
        <v>9538.6467512880517</v>
      </c>
      <c r="GT20" s="92">
        <v>-7.2759576141834259E-12</v>
      </c>
      <c r="GV20" s="2">
        <v>0</v>
      </c>
      <c r="GW20" s="6">
        <v>0</v>
      </c>
      <c r="GX20" s="6">
        <v>9538.6467512880663</v>
      </c>
      <c r="GY20" s="92">
        <v>7.2759576141834259E-12</v>
      </c>
    </row>
    <row r="21" spans="2:207" hidden="1" outlineLevel="1" x14ac:dyDescent="0.2">
      <c r="B21" s="103" t="s">
        <v>15</v>
      </c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104">
        <v>0</v>
      </c>
      <c r="BN21" s="104">
        <v>0</v>
      </c>
      <c r="BO21" s="104">
        <v>0</v>
      </c>
      <c r="BP21" s="104">
        <v>0</v>
      </c>
      <c r="BQ21" s="104">
        <v>0</v>
      </c>
      <c r="BR21" s="104">
        <v>0</v>
      </c>
      <c r="BS21" s="104">
        <v>0</v>
      </c>
      <c r="BT21" s="104">
        <v>0</v>
      </c>
      <c r="BU21" s="104">
        <v>0</v>
      </c>
      <c r="BV21" s="104">
        <v>0</v>
      </c>
      <c r="BW21" s="104">
        <v>0</v>
      </c>
      <c r="BX21" s="104">
        <v>0</v>
      </c>
      <c r="BY21" s="104">
        <v>0</v>
      </c>
      <c r="BZ21" s="104">
        <v>0</v>
      </c>
      <c r="CA21" s="104">
        <v>0</v>
      </c>
      <c r="CB21" s="104">
        <v>0</v>
      </c>
      <c r="CC21" s="104">
        <v>0</v>
      </c>
      <c r="CD21" s="104">
        <v>0</v>
      </c>
      <c r="CE21" s="104">
        <v>0</v>
      </c>
      <c r="CF21" s="104">
        <v>0</v>
      </c>
      <c r="CG21" s="104">
        <v>0</v>
      </c>
      <c r="CH21" s="104">
        <v>0</v>
      </c>
      <c r="CI21" s="104">
        <v>0</v>
      </c>
      <c r="CJ21" s="104">
        <v>0</v>
      </c>
      <c r="CK21" s="104">
        <v>0</v>
      </c>
      <c r="CL21" s="104">
        <v>0</v>
      </c>
      <c r="CM21" s="104">
        <v>0</v>
      </c>
      <c r="CN21" s="104">
        <v>0</v>
      </c>
      <c r="CO21" s="104">
        <v>0</v>
      </c>
      <c r="CP21" s="104">
        <v>0</v>
      </c>
      <c r="CQ21" s="104">
        <v>0</v>
      </c>
      <c r="CR21" s="104">
        <v>0</v>
      </c>
      <c r="CS21" s="104">
        <v>2.7612596009430468</v>
      </c>
      <c r="CT21" s="104">
        <v>0</v>
      </c>
      <c r="CU21" s="104">
        <v>48292.020104248091</v>
      </c>
      <c r="CV21" s="104">
        <v>137.43692383669944</v>
      </c>
      <c r="CW21" s="104">
        <v>0</v>
      </c>
      <c r="CX21" s="104">
        <v>0</v>
      </c>
      <c r="CY21" s="104">
        <v>780.68576273585188</v>
      </c>
      <c r="CZ21" s="104">
        <v>0</v>
      </c>
      <c r="DA21" s="104">
        <v>0</v>
      </c>
      <c r="DB21" s="104">
        <v>0</v>
      </c>
      <c r="DC21" s="104">
        <v>0</v>
      </c>
      <c r="DD21" s="104">
        <v>0</v>
      </c>
      <c r="DE21" s="104">
        <v>0</v>
      </c>
      <c r="DF21" s="104">
        <v>0</v>
      </c>
      <c r="DG21" s="104">
        <v>8.8997936648790592</v>
      </c>
      <c r="DH21" s="104">
        <v>18.595616059085383</v>
      </c>
      <c r="DI21" s="104">
        <v>0</v>
      </c>
      <c r="DJ21" s="104">
        <v>0</v>
      </c>
      <c r="DK21" s="104">
        <v>0</v>
      </c>
      <c r="DL21" s="104">
        <v>0</v>
      </c>
      <c r="DM21" s="104">
        <v>0</v>
      </c>
      <c r="DN21" s="104">
        <v>386.37218248872307</v>
      </c>
      <c r="DO21" s="104">
        <v>0</v>
      </c>
      <c r="DP21" s="104">
        <v>231.23966501489409</v>
      </c>
      <c r="DQ21" s="104">
        <v>64.116213849129508</v>
      </c>
      <c r="DR21" s="104">
        <v>0</v>
      </c>
      <c r="DS21" s="104">
        <v>0</v>
      </c>
      <c r="DT21" s="104">
        <v>31.038717381279639</v>
      </c>
      <c r="DU21" s="104">
        <v>0</v>
      </c>
      <c r="DV21" s="104">
        <v>20.341843796482333</v>
      </c>
      <c r="DW21" s="104">
        <v>0</v>
      </c>
      <c r="DX21" s="104">
        <v>0</v>
      </c>
      <c r="DY21" s="104">
        <v>0</v>
      </c>
      <c r="DZ21" s="104">
        <v>0</v>
      </c>
      <c r="EA21" s="104">
        <v>0</v>
      </c>
      <c r="EB21" s="104">
        <v>2.0587865126405109</v>
      </c>
      <c r="EC21" s="104">
        <v>0</v>
      </c>
      <c r="ED21" s="104">
        <v>0</v>
      </c>
      <c r="EE21" s="104">
        <v>3.3502562672890202</v>
      </c>
      <c r="EF21" s="104">
        <v>0</v>
      </c>
      <c r="EG21" s="104">
        <v>0</v>
      </c>
      <c r="EH21" s="104">
        <v>0</v>
      </c>
      <c r="EI21" s="104">
        <v>0</v>
      </c>
      <c r="EJ21" s="104">
        <v>0</v>
      </c>
      <c r="EK21" s="104">
        <v>0</v>
      </c>
      <c r="EL21" s="104">
        <v>0</v>
      </c>
      <c r="EM21" s="104">
        <v>0</v>
      </c>
      <c r="EN21" s="104">
        <v>0</v>
      </c>
      <c r="EO21" s="104">
        <v>0</v>
      </c>
      <c r="EP21" s="104">
        <v>0</v>
      </c>
      <c r="EQ21" s="104">
        <v>0</v>
      </c>
      <c r="ER21" s="104">
        <v>0</v>
      </c>
      <c r="ES21" s="104">
        <v>0</v>
      </c>
      <c r="ET21" s="104">
        <v>0</v>
      </c>
      <c r="EU21" s="104">
        <v>0</v>
      </c>
      <c r="EV21" s="104">
        <v>0</v>
      </c>
      <c r="EW21" s="104">
        <v>0</v>
      </c>
      <c r="EX21" s="104">
        <v>0</v>
      </c>
      <c r="EY21" s="104">
        <v>0</v>
      </c>
      <c r="EZ21" s="104">
        <v>0</v>
      </c>
      <c r="FA21" s="104">
        <v>6.497275446514765E-2</v>
      </c>
      <c r="FB21" s="104">
        <v>1.7729717749773662E-2</v>
      </c>
      <c r="FC21" s="104">
        <v>3.6457547044292284</v>
      </c>
      <c r="FD21" s="104">
        <v>0</v>
      </c>
      <c r="FE21" s="104">
        <v>0</v>
      </c>
      <c r="FF21" s="104">
        <v>0</v>
      </c>
      <c r="FG21" s="104">
        <v>0</v>
      </c>
      <c r="FH21" s="104">
        <v>0</v>
      </c>
      <c r="FI21" s="104">
        <v>0</v>
      </c>
      <c r="FJ21" s="104">
        <v>0</v>
      </c>
      <c r="FK21" s="104">
        <v>0</v>
      </c>
      <c r="FL21" s="104">
        <v>0</v>
      </c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6">
        <v>49982.645582632635</v>
      </c>
      <c r="GQ21" s="6"/>
      <c r="GR21" s="6">
        <f t="shared" si="11"/>
        <v>0</v>
      </c>
      <c r="GS21" s="6">
        <v>49982.645582632649</v>
      </c>
      <c r="GT21" s="92">
        <v>1.4551915228366852E-11</v>
      </c>
      <c r="GV21" s="2">
        <v>0</v>
      </c>
      <c r="GW21" s="6">
        <v>0</v>
      </c>
      <c r="GX21" s="6">
        <v>49982.64558263262</v>
      </c>
      <c r="GY21" s="92">
        <v>-1.4551915228366852E-11</v>
      </c>
    </row>
    <row r="22" spans="2:207" hidden="1" outlineLevel="1" x14ac:dyDescent="0.2">
      <c r="B22" s="103" t="s">
        <v>16</v>
      </c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104">
        <v>0</v>
      </c>
      <c r="BN22" s="104">
        <v>0</v>
      </c>
      <c r="BO22" s="104">
        <v>0</v>
      </c>
      <c r="BP22" s="104">
        <v>0</v>
      </c>
      <c r="BQ22" s="104">
        <v>0</v>
      </c>
      <c r="BR22" s="104">
        <v>0</v>
      </c>
      <c r="BS22" s="104">
        <v>0</v>
      </c>
      <c r="BT22" s="104">
        <v>0</v>
      </c>
      <c r="BU22" s="104">
        <v>0</v>
      </c>
      <c r="BV22" s="104">
        <v>0</v>
      </c>
      <c r="BW22" s="104">
        <v>0</v>
      </c>
      <c r="BX22" s="104">
        <v>0</v>
      </c>
      <c r="BY22" s="104">
        <v>0</v>
      </c>
      <c r="BZ22" s="104">
        <v>0</v>
      </c>
      <c r="CA22" s="104">
        <v>0</v>
      </c>
      <c r="CB22" s="104">
        <v>0</v>
      </c>
      <c r="CC22" s="104">
        <v>0</v>
      </c>
      <c r="CD22" s="104">
        <v>0</v>
      </c>
      <c r="CE22" s="104">
        <v>0</v>
      </c>
      <c r="CF22" s="104">
        <v>0</v>
      </c>
      <c r="CG22" s="104">
        <v>0</v>
      </c>
      <c r="CH22" s="104">
        <v>0</v>
      </c>
      <c r="CI22" s="104">
        <v>0</v>
      </c>
      <c r="CJ22" s="104">
        <v>0</v>
      </c>
      <c r="CK22" s="104">
        <v>0</v>
      </c>
      <c r="CL22" s="104">
        <v>0</v>
      </c>
      <c r="CM22" s="104">
        <v>3.0039277711589032E-3</v>
      </c>
      <c r="CN22" s="104">
        <v>0</v>
      </c>
      <c r="CO22" s="104">
        <v>0</v>
      </c>
      <c r="CP22" s="104">
        <v>15.865244523375742</v>
      </c>
      <c r="CQ22" s="104">
        <v>0</v>
      </c>
      <c r="CR22" s="104">
        <v>0</v>
      </c>
      <c r="CS22" s="104">
        <v>0</v>
      </c>
      <c r="CT22" s="104">
        <v>0</v>
      </c>
      <c r="CU22" s="104">
        <v>0.4701146961863682</v>
      </c>
      <c r="CV22" s="104">
        <v>72574.170015568219</v>
      </c>
      <c r="CW22" s="104">
        <v>3513.6664296094168</v>
      </c>
      <c r="CX22" s="104">
        <v>0</v>
      </c>
      <c r="CY22" s="104">
        <v>0</v>
      </c>
      <c r="CZ22" s="104">
        <v>0</v>
      </c>
      <c r="DA22" s="104">
        <v>3.6032113615051031</v>
      </c>
      <c r="DB22" s="104">
        <v>0</v>
      </c>
      <c r="DC22" s="104">
        <v>0</v>
      </c>
      <c r="DD22" s="104">
        <v>0</v>
      </c>
      <c r="DE22" s="104">
        <v>0</v>
      </c>
      <c r="DF22" s="104">
        <v>0</v>
      </c>
      <c r="DG22" s="104">
        <v>5594.015536991431</v>
      </c>
      <c r="DH22" s="104">
        <v>0</v>
      </c>
      <c r="DI22" s="104">
        <v>0</v>
      </c>
      <c r="DJ22" s="104">
        <v>0</v>
      </c>
      <c r="DK22" s="104">
        <v>0</v>
      </c>
      <c r="DL22" s="104">
        <v>0</v>
      </c>
      <c r="DM22" s="104">
        <v>0</v>
      </c>
      <c r="DN22" s="104">
        <v>0.38300079082276001</v>
      </c>
      <c r="DO22" s="104">
        <v>0</v>
      </c>
      <c r="DP22" s="104">
        <v>192.13670752812496</v>
      </c>
      <c r="DQ22" s="104">
        <v>0.60236491151520222</v>
      </c>
      <c r="DR22" s="104">
        <v>0</v>
      </c>
      <c r="DS22" s="104">
        <v>69.228519414128058</v>
      </c>
      <c r="DT22" s="104">
        <v>0</v>
      </c>
      <c r="DU22" s="104">
        <v>0</v>
      </c>
      <c r="DV22" s="104">
        <v>15.779632581897717</v>
      </c>
      <c r="DW22" s="104">
        <v>0</v>
      </c>
      <c r="DX22" s="104">
        <v>0</v>
      </c>
      <c r="DY22" s="104">
        <v>0</v>
      </c>
      <c r="DZ22" s="104">
        <v>0</v>
      </c>
      <c r="EA22" s="104">
        <v>0</v>
      </c>
      <c r="EB22" s="104">
        <v>0</v>
      </c>
      <c r="EC22" s="104">
        <v>0</v>
      </c>
      <c r="ED22" s="104">
        <v>0</v>
      </c>
      <c r="EE22" s="104">
        <v>0</v>
      </c>
      <c r="EF22" s="104">
        <v>0</v>
      </c>
      <c r="EG22" s="104">
        <v>0</v>
      </c>
      <c r="EH22" s="104">
        <v>0</v>
      </c>
      <c r="EI22" s="104">
        <v>0</v>
      </c>
      <c r="EJ22" s="104">
        <v>0</v>
      </c>
      <c r="EK22" s="104">
        <v>0</v>
      </c>
      <c r="EL22" s="104">
        <v>0</v>
      </c>
      <c r="EM22" s="104">
        <v>0</v>
      </c>
      <c r="EN22" s="104">
        <v>0</v>
      </c>
      <c r="EO22" s="104">
        <v>0</v>
      </c>
      <c r="EP22" s="104">
        <v>0</v>
      </c>
      <c r="EQ22" s="104">
        <v>0</v>
      </c>
      <c r="ER22" s="104">
        <v>0</v>
      </c>
      <c r="ES22" s="104">
        <v>0</v>
      </c>
      <c r="ET22" s="104">
        <v>0</v>
      </c>
      <c r="EU22" s="104">
        <v>0</v>
      </c>
      <c r="EV22" s="104">
        <v>0</v>
      </c>
      <c r="EW22" s="104">
        <v>0</v>
      </c>
      <c r="EX22" s="104">
        <v>0</v>
      </c>
      <c r="EY22" s="104">
        <v>0</v>
      </c>
      <c r="EZ22" s="104">
        <v>0</v>
      </c>
      <c r="FA22" s="104">
        <v>6.8463892593268016E-2</v>
      </c>
      <c r="FB22" s="104">
        <v>1.087992616326231E-2</v>
      </c>
      <c r="FC22" s="104">
        <v>229.6825559271181</v>
      </c>
      <c r="FD22" s="104">
        <v>0</v>
      </c>
      <c r="FE22" s="104">
        <v>0</v>
      </c>
      <c r="FF22" s="104">
        <v>0</v>
      </c>
      <c r="FG22" s="104">
        <v>0</v>
      </c>
      <c r="FH22" s="104">
        <v>0</v>
      </c>
      <c r="FI22" s="104">
        <v>0</v>
      </c>
      <c r="FJ22" s="104">
        <v>0</v>
      </c>
      <c r="FK22" s="104">
        <v>0</v>
      </c>
      <c r="FL22" s="104">
        <v>0</v>
      </c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6">
        <v>82209.685681650255</v>
      </c>
      <c r="GQ22" s="6"/>
      <c r="GR22" s="6">
        <f t="shared" si="11"/>
        <v>0</v>
      </c>
      <c r="GS22" s="6">
        <v>82209.685681650342</v>
      </c>
      <c r="GT22" s="92">
        <v>8.7311491370201111E-11</v>
      </c>
      <c r="GV22" s="2">
        <v>0</v>
      </c>
      <c r="GW22" s="6">
        <v>0</v>
      </c>
      <c r="GX22" s="6">
        <v>82209.685681650328</v>
      </c>
      <c r="GY22" s="92">
        <v>7.2759576141834259E-11</v>
      </c>
    </row>
    <row r="23" spans="2:207" hidden="1" outlineLevel="1" x14ac:dyDescent="0.2">
      <c r="B23" s="103" t="s">
        <v>17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104">
        <v>0</v>
      </c>
      <c r="BN23" s="104">
        <v>0</v>
      </c>
      <c r="BO23" s="104">
        <v>0</v>
      </c>
      <c r="BP23" s="104">
        <v>0</v>
      </c>
      <c r="BQ23" s="104">
        <v>0</v>
      </c>
      <c r="BR23" s="104">
        <v>0</v>
      </c>
      <c r="BS23" s="104">
        <v>0</v>
      </c>
      <c r="BT23" s="104">
        <v>0</v>
      </c>
      <c r="BU23" s="104">
        <v>0</v>
      </c>
      <c r="BV23" s="104">
        <v>0</v>
      </c>
      <c r="BW23" s="104">
        <v>0</v>
      </c>
      <c r="BX23" s="104">
        <v>0</v>
      </c>
      <c r="BY23" s="104">
        <v>0</v>
      </c>
      <c r="BZ23" s="104">
        <v>0</v>
      </c>
      <c r="CA23" s="104">
        <v>0</v>
      </c>
      <c r="CB23" s="104">
        <v>0</v>
      </c>
      <c r="CC23" s="104">
        <v>0</v>
      </c>
      <c r="CD23" s="104">
        <v>0</v>
      </c>
      <c r="CE23" s="104">
        <v>0</v>
      </c>
      <c r="CF23" s="104">
        <v>0</v>
      </c>
      <c r="CG23" s="104">
        <v>0</v>
      </c>
      <c r="CH23" s="104">
        <v>0</v>
      </c>
      <c r="CI23" s="104">
        <v>0</v>
      </c>
      <c r="CJ23" s="104">
        <v>0</v>
      </c>
      <c r="CK23" s="104">
        <v>0</v>
      </c>
      <c r="CL23" s="104">
        <v>0</v>
      </c>
      <c r="CM23" s="104">
        <v>0</v>
      </c>
      <c r="CN23" s="104">
        <v>0</v>
      </c>
      <c r="CO23" s="104">
        <v>0</v>
      </c>
      <c r="CP23" s="104">
        <v>0</v>
      </c>
      <c r="CQ23" s="104">
        <v>0</v>
      </c>
      <c r="CR23" s="104">
        <v>0</v>
      </c>
      <c r="CS23" s="104">
        <v>0</v>
      </c>
      <c r="CT23" s="104">
        <v>0</v>
      </c>
      <c r="CU23" s="104">
        <v>0</v>
      </c>
      <c r="CV23" s="104">
        <v>1400.7484889683899</v>
      </c>
      <c r="CW23" s="104">
        <v>43785.407154656212</v>
      </c>
      <c r="CX23" s="104">
        <v>0</v>
      </c>
      <c r="CY23" s="104">
        <v>0</v>
      </c>
      <c r="CZ23" s="104">
        <v>0</v>
      </c>
      <c r="DA23" s="104">
        <v>0</v>
      </c>
      <c r="DB23" s="104">
        <v>0</v>
      </c>
      <c r="DC23" s="104">
        <v>0</v>
      </c>
      <c r="DD23" s="104">
        <v>0</v>
      </c>
      <c r="DE23" s="104">
        <v>0</v>
      </c>
      <c r="DF23" s="104">
        <v>0</v>
      </c>
      <c r="DG23" s="104">
        <v>2.0408862759107729</v>
      </c>
      <c r="DH23" s="104">
        <v>0</v>
      </c>
      <c r="DI23" s="104">
        <v>0</v>
      </c>
      <c r="DJ23" s="104">
        <v>0</v>
      </c>
      <c r="DK23" s="104">
        <v>0</v>
      </c>
      <c r="DL23" s="104">
        <v>0</v>
      </c>
      <c r="DM23" s="104">
        <v>0</v>
      </c>
      <c r="DN23" s="104">
        <v>0</v>
      </c>
      <c r="DO23" s="104">
        <v>0</v>
      </c>
      <c r="DP23" s="104">
        <v>251.83452551958655</v>
      </c>
      <c r="DQ23" s="104">
        <v>10.685564815939612</v>
      </c>
      <c r="DR23" s="104">
        <v>0</v>
      </c>
      <c r="DS23" s="104">
        <v>0</v>
      </c>
      <c r="DT23" s="104">
        <v>0</v>
      </c>
      <c r="DU23" s="104">
        <v>0</v>
      </c>
      <c r="DV23" s="104">
        <v>0.88679496118156853</v>
      </c>
      <c r="DW23" s="104">
        <v>0</v>
      </c>
      <c r="DX23" s="104">
        <v>0</v>
      </c>
      <c r="DY23" s="104">
        <v>0</v>
      </c>
      <c r="DZ23" s="104">
        <v>0</v>
      </c>
      <c r="EA23" s="104">
        <v>0</v>
      </c>
      <c r="EB23" s="104">
        <v>0</v>
      </c>
      <c r="EC23" s="104">
        <v>0</v>
      </c>
      <c r="ED23" s="104">
        <v>0</v>
      </c>
      <c r="EE23" s="104">
        <v>0</v>
      </c>
      <c r="EF23" s="104">
        <v>2455.3246942789347</v>
      </c>
      <c r="EG23" s="104">
        <v>0</v>
      </c>
      <c r="EH23" s="104">
        <v>0</v>
      </c>
      <c r="EI23" s="104">
        <v>0</v>
      </c>
      <c r="EJ23" s="104">
        <v>0</v>
      </c>
      <c r="EK23" s="104">
        <v>0</v>
      </c>
      <c r="EL23" s="104">
        <v>0</v>
      </c>
      <c r="EM23" s="104">
        <v>0</v>
      </c>
      <c r="EN23" s="104">
        <v>0</v>
      </c>
      <c r="EO23" s="104">
        <v>0</v>
      </c>
      <c r="EP23" s="104">
        <v>0</v>
      </c>
      <c r="EQ23" s="104">
        <v>0</v>
      </c>
      <c r="ER23" s="104">
        <v>0</v>
      </c>
      <c r="ES23" s="104">
        <v>0</v>
      </c>
      <c r="ET23" s="104">
        <v>0</v>
      </c>
      <c r="EU23" s="104">
        <v>0</v>
      </c>
      <c r="EV23" s="104">
        <v>0</v>
      </c>
      <c r="EW23" s="104">
        <v>0</v>
      </c>
      <c r="EX23" s="104">
        <v>0</v>
      </c>
      <c r="EY23" s="104">
        <v>0</v>
      </c>
      <c r="EZ23" s="104">
        <v>0</v>
      </c>
      <c r="FA23" s="104">
        <v>4.3299742568685247E-2</v>
      </c>
      <c r="FB23" s="104">
        <v>3.4897667512589138E-2</v>
      </c>
      <c r="FC23" s="104">
        <v>40.103307166333302</v>
      </c>
      <c r="FD23" s="104">
        <v>0</v>
      </c>
      <c r="FE23" s="104">
        <v>0</v>
      </c>
      <c r="FF23" s="104">
        <v>0</v>
      </c>
      <c r="FG23" s="104">
        <v>0</v>
      </c>
      <c r="FH23" s="104">
        <v>0</v>
      </c>
      <c r="FI23" s="104">
        <v>0</v>
      </c>
      <c r="FJ23" s="104">
        <v>0</v>
      </c>
      <c r="FK23" s="104">
        <v>0</v>
      </c>
      <c r="FL23" s="104">
        <v>0</v>
      </c>
      <c r="FM23" s="40"/>
      <c r="FN23" s="40"/>
      <c r="FO23" s="40"/>
      <c r="FP23" s="40"/>
      <c r="FQ23" s="40"/>
      <c r="FR23" s="40"/>
      <c r="FS23" s="40"/>
      <c r="FT23" s="40"/>
      <c r="FU23" s="40"/>
      <c r="FV23" s="40"/>
      <c r="FW23" s="40"/>
      <c r="FX23" s="40"/>
      <c r="FY23" s="40"/>
      <c r="FZ23" s="40"/>
      <c r="GA23" s="40"/>
      <c r="GB23" s="40"/>
      <c r="GC23" s="40"/>
      <c r="GD23" s="40"/>
      <c r="GE23" s="40"/>
      <c r="GF23" s="40"/>
      <c r="GG23" s="40"/>
      <c r="GH23" s="40"/>
      <c r="GI23" s="40"/>
      <c r="GJ23" s="40"/>
      <c r="GK23" s="40"/>
      <c r="GL23" s="40"/>
      <c r="GM23" s="40"/>
      <c r="GN23" s="40"/>
      <c r="GO23" s="40"/>
      <c r="GP23" s="6">
        <v>47947.109614052577</v>
      </c>
      <c r="GQ23" s="6"/>
      <c r="GR23" s="6">
        <f t="shared" si="11"/>
        <v>0</v>
      </c>
      <c r="GS23" s="6">
        <v>47947.109614052584</v>
      </c>
      <c r="GT23" s="92">
        <v>7.2759576141834259E-12</v>
      </c>
      <c r="GV23" s="2">
        <v>0</v>
      </c>
      <c r="GW23" s="6">
        <v>0</v>
      </c>
      <c r="GX23" s="6">
        <v>47947.109614052577</v>
      </c>
      <c r="GY23" s="92">
        <v>0</v>
      </c>
    </row>
    <row r="24" spans="2:207" hidden="1" outlineLevel="1" x14ac:dyDescent="0.2">
      <c r="B24" s="103" t="s">
        <v>18</v>
      </c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104">
        <v>0</v>
      </c>
      <c r="BN24" s="104">
        <v>0</v>
      </c>
      <c r="BO24" s="104">
        <v>0</v>
      </c>
      <c r="BP24" s="104">
        <v>0</v>
      </c>
      <c r="BQ24" s="104">
        <v>0</v>
      </c>
      <c r="BR24" s="104">
        <v>0</v>
      </c>
      <c r="BS24" s="104">
        <v>0</v>
      </c>
      <c r="BT24" s="104">
        <v>0</v>
      </c>
      <c r="BU24" s="104">
        <v>0</v>
      </c>
      <c r="BV24" s="104">
        <v>0</v>
      </c>
      <c r="BW24" s="104">
        <v>0</v>
      </c>
      <c r="BX24" s="104">
        <v>0</v>
      </c>
      <c r="BY24" s="104">
        <v>0</v>
      </c>
      <c r="BZ24" s="104">
        <v>128.23962671714065</v>
      </c>
      <c r="CA24" s="104">
        <v>0</v>
      </c>
      <c r="CB24" s="104">
        <v>0</v>
      </c>
      <c r="CC24" s="104">
        <v>0</v>
      </c>
      <c r="CD24" s="104">
        <v>0</v>
      </c>
      <c r="CE24" s="104">
        <v>0</v>
      </c>
      <c r="CF24" s="104">
        <v>0</v>
      </c>
      <c r="CG24" s="104">
        <v>0</v>
      </c>
      <c r="CH24" s="104">
        <v>0</v>
      </c>
      <c r="CI24" s="104">
        <v>0</v>
      </c>
      <c r="CJ24" s="104">
        <v>0</v>
      </c>
      <c r="CK24" s="104">
        <v>0</v>
      </c>
      <c r="CL24" s="104">
        <v>0</v>
      </c>
      <c r="CM24" s="104">
        <v>0</v>
      </c>
      <c r="CN24" s="104">
        <v>0</v>
      </c>
      <c r="CO24" s="104">
        <v>0</v>
      </c>
      <c r="CP24" s="104">
        <v>0</v>
      </c>
      <c r="CQ24" s="104">
        <v>0</v>
      </c>
      <c r="CR24" s="104">
        <v>0</v>
      </c>
      <c r="CS24" s="104">
        <v>0</v>
      </c>
      <c r="CT24" s="104">
        <v>0</v>
      </c>
      <c r="CU24" s="104">
        <v>0</v>
      </c>
      <c r="CV24" s="104">
        <v>0</v>
      </c>
      <c r="CW24" s="104">
        <v>0</v>
      </c>
      <c r="CX24" s="104">
        <v>139857.33045270728</v>
      </c>
      <c r="CY24" s="104">
        <v>14547.913698929451</v>
      </c>
      <c r="CZ24" s="104">
        <v>0</v>
      </c>
      <c r="DA24" s="104">
        <v>0</v>
      </c>
      <c r="DB24" s="104">
        <v>0</v>
      </c>
      <c r="DC24" s="104">
        <v>8.6922220754431088</v>
      </c>
      <c r="DD24" s="104">
        <v>3388.9447742497409</v>
      </c>
      <c r="DE24" s="104">
        <v>0</v>
      </c>
      <c r="DF24" s="104">
        <v>0</v>
      </c>
      <c r="DG24" s="104">
        <v>0</v>
      </c>
      <c r="DH24" s="104">
        <v>0</v>
      </c>
      <c r="DI24" s="104">
        <v>0</v>
      </c>
      <c r="DJ24" s="104">
        <v>0</v>
      </c>
      <c r="DK24" s="104">
        <v>0</v>
      </c>
      <c r="DL24" s="104">
        <v>0</v>
      </c>
      <c r="DM24" s="104">
        <v>1678.2170125039415</v>
      </c>
      <c r="DN24" s="104">
        <v>0</v>
      </c>
      <c r="DO24" s="104">
        <v>0</v>
      </c>
      <c r="DP24" s="104">
        <v>0</v>
      </c>
      <c r="DQ24" s="104">
        <v>0</v>
      </c>
      <c r="DR24" s="104">
        <v>0</v>
      </c>
      <c r="DS24" s="104">
        <v>0</v>
      </c>
      <c r="DT24" s="104">
        <v>0</v>
      </c>
      <c r="DU24" s="104">
        <v>0</v>
      </c>
      <c r="DV24" s="104">
        <v>0</v>
      </c>
      <c r="DW24" s="104">
        <v>0</v>
      </c>
      <c r="DX24" s="104">
        <v>0</v>
      </c>
      <c r="DY24" s="104">
        <v>0</v>
      </c>
      <c r="DZ24" s="104">
        <v>0</v>
      </c>
      <c r="EA24" s="104">
        <v>0</v>
      </c>
      <c r="EB24" s="104">
        <v>0</v>
      </c>
      <c r="EC24" s="104">
        <v>0</v>
      </c>
      <c r="ED24" s="104">
        <v>0</v>
      </c>
      <c r="EE24" s="104">
        <v>0</v>
      </c>
      <c r="EF24" s="104">
        <v>0</v>
      </c>
      <c r="EG24" s="104">
        <v>0</v>
      </c>
      <c r="EH24" s="104">
        <v>0</v>
      </c>
      <c r="EI24" s="104">
        <v>0</v>
      </c>
      <c r="EJ24" s="104">
        <v>0</v>
      </c>
      <c r="EK24" s="104">
        <v>0</v>
      </c>
      <c r="EL24" s="104">
        <v>0</v>
      </c>
      <c r="EM24" s="104">
        <v>0</v>
      </c>
      <c r="EN24" s="104">
        <v>0</v>
      </c>
      <c r="EO24" s="104">
        <v>0</v>
      </c>
      <c r="EP24" s="104">
        <v>0</v>
      </c>
      <c r="EQ24" s="104">
        <v>0</v>
      </c>
      <c r="ER24" s="104">
        <v>0</v>
      </c>
      <c r="ES24" s="104">
        <v>0</v>
      </c>
      <c r="ET24" s="104">
        <v>0</v>
      </c>
      <c r="EU24" s="104">
        <v>0</v>
      </c>
      <c r="EV24" s="104">
        <v>0</v>
      </c>
      <c r="EW24" s="104">
        <v>0</v>
      </c>
      <c r="EX24" s="104">
        <v>0</v>
      </c>
      <c r="EY24" s="104">
        <v>0</v>
      </c>
      <c r="EZ24" s="104">
        <v>0</v>
      </c>
      <c r="FA24" s="104">
        <v>0.45377385085205646</v>
      </c>
      <c r="FB24" s="104">
        <v>1.5943405570477659E-2</v>
      </c>
      <c r="FC24" s="104">
        <v>346.3466798864863</v>
      </c>
      <c r="FD24" s="104">
        <v>0</v>
      </c>
      <c r="FE24" s="104">
        <v>0</v>
      </c>
      <c r="FF24" s="104">
        <v>0</v>
      </c>
      <c r="FG24" s="104">
        <v>0</v>
      </c>
      <c r="FH24" s="104">
        <v>0</v>
      </c>
      <c r="FI24" s="104">
        <v>0</v>
      </c>
      <c r="FJ24" s="104">
        <v>0</v>
      </c>
      <c r="FK24" s="104">
        <v>0</v>
      </c>
      <c r="FL24" s="104">
        <v>0</v>
      </c>
      <c r="FM24" s="40"/>
      <c r="FN24" s="40"/>
      <c r="FO24" s="40"/>
      <c r="FP24" s="40"/>
      <c r="FQ24" s="40"/>
      <c r="FR24" s="40"/>
      <c r="FS24" s="40"/>
      <c r="FT24" s="40"/>
      <c r="FU24" s="40"/>
      <c r="FV24" s="40"/>
      <c r="FW24" s="40"/>
      <c r="FX24" s="40"/>
      <c r="FY24" s="40"/>
      <c r="FZ24" s="40"/>
      <c r="GA24" s="40"/>
      <c r="GB24" s="40"/>
      <c r="GC24" s="40"/>
      <c r="GD24" s="40"/>
      <c r="GE24" s="40"/>
      <c r="GF24" s="40"/>
      <c r="GG24" s="40"/>
      <c r="GH24" s="40"/>
      <c r="GI24" s="40"/>
      <c r="GJ24" s="40"/>
      <c r="GK24" s="40"/>
      <c r="GL24" s="40"/>
      <c r="GM24" s="40"/>
      <c r="GN24" s="40"/>
      <c r="GO24" s="40"/>
      <c r="GP24" s="6">
        <v>159956.15418432592</v>
      </c>
      <c r="GQ24" s="6"/>
      <c r="GR24" s="6">
        <f t="shared" si="11"/>
        <v>0</v>
      </c>
      <c r="GS24" s="6">
        <v>159956.15418432592</v>
      </c>
      <c r="GT24" s="92">
        <v>0</v>
      </c>
      <c r="GV24" s="2">
        <v>0</v>
      </c>
      <c r="GW24" s="6">
        <v>0</v>
      </c>
      <c r="GX24" s="6">
        <v>159956.15418432595</v>
      </c>
      <c r="GY24" s="92">
        <v>2.9103830456733704E-11</v>
      </c>
    </row>
    <row r="25" spans="2:207" hidden="1" outlineLevel="1" x14ac:dyDescent="0.2">
      <c r="B25" s="103" t="s">
        <v>19</v>
      </c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104">
        <v>0</v>
      </c>
      <c r="BN25" s="104">
        <v>0</v>
      </c>
      <c r="BO25" s="104">
        <v>0</v>
      </c>
      <c r="BP25" s="104">
        <v>0</v>
      </c>
      <c r="BQ25" s="104">
        <v>0</v>
      </c>
      <c r="BR25" s="104">
        <v>0</v>
      </c>
      <c r="BS25" s="104">
        <v>0</v>
      </c>
      <c r="BT25" s="104">
        <v>0</v>
      </c>
      <c r="BU25" s="104">
        <v>0</v>
      </c>
      <c r="BV25" s="104">
        <v>0</v>
      </c>
      <c r="BW25" s="104">
        <v>0</v>
      </c>
      <c r="BX25" s="104">
        <v>0</v>
      </c>
      <c r="BY25" s="104">
        <v>0</v>
      </c>
      <c r="BZ25" s="104">
        <v>0</v>
      </c>
      <c r="CA25" s="104">
        <v>0</v>
      </c>
      <c r="CB25" s="104">
        <v>0</v>
      </c>
      <c r="CC25" s="104">
        <v>0</v>
      </c>
      <c r="CD25" s="104">
        <v>0</v>
      </c>
      <c r="CE25" s="104">
        <v>0</v>
      </c>
      <c r="CF25" s="104">
        <v>35.552186983675711</v>
      </c>
      <c r="CG25" s="104">
        <v>0</v>
      </c>
      <c r="CH25" s="104">
        <v>0</v>
      </c>
      <c r="CI25" s="104">
        <v>0</v>
      </c>
      <c r="CJ25" s="104">
        <v>0</v>
      </c>
      <c r="CK25" s="104">
        <v>0</v>
      </c>
      <c r="CL25" s="104">
        <v>0</v>
      </c>
      <c r="CM25" s="104">
        <v>170.86513990607307</v>
      </c>
      <c r="CN25" s="104">
        <v>0</v>
      </c>
      <c r="CO25" s="104">
        <v>0</v>
      </c>
      <c r="CP25" s="104">
        <v>0</v>
      </c>
      <c r="CQ25" s="104">
        <v>0</v>
      </c>
      <c r="CR25" s="104">
        <v>0</v>
      </c>
      <c r="CS25" s="104">
        <v>0</v>
      </c>
      <c r="CT25" s="104">
        <v>0</v>
      </c>
      <c r="CU25" s="104">
        <v>34.28377159853197</v>
      </c>
      <c r="CV25" s="104">
        <v>0</v>
      </c>
      <c r="CW25" s="104">
        <v>0</v>
      </c>
      <c r="CX25" s="104">
        <v>9870.4696044448683</v>
      </c>
      <c r="CY25" s="104">
        <v>89556.547140826107</v>
      </c>
      <c r="CZ25" s="104">
        <v>8419.5300464472966</v>
      </c>
      <c r="DA25" s="104">
        <v>1354.7283965748538</v>
      </c>
      <c r="DB25" s="104">
        <v>0</v>
      </c>
      <c r="DC25" s="104">
        <v>43.086137128668412</v>
      </c>
      <c r="DD25" s="104">
        <v>5751.8381940637546</v>
      </c>
      <c r="DE25" s="104">
        <v>0</v>
      </c>
      <c r="DF25" s="104">
        <v>35.259786170360876</v>
      </c>
      <c r="DG25" s="104">
        <v>1.3011951498398731</v>
      </c>
      <c r="DH25" s="104">
        <v>1.8346851612742205</v>
      </c>
      <c r="DI25" s="104">
        <v>0</v>
      </c>
      <c r="DJ25" s="104">
        <v>0</v>
      </c>
      <c r="DK25" s="104">
        <v>58.26024428549956</v>
      </c>
      <c r="DL25" s="104">
        <v>15.829105969234794</v>
      </c>
      <c r="DM25" s="104">
        <v>11.898000838605583</v>
      </c>
      <c r="DN25" s="104">
        <v>0</v>
      </c>
      <c r="DO25" s="104">
        <v>0</v>
      </c>
      <c r="DP25" s="104">
        <v>1.1024226369024988</v>
      </c>
      <c r="DQ25" s="104">
        <v>0</v>
      </c>
      <c r="DR25" s="104">
        <v>0</v>
      </c>
      <c r="DS25" s="104">
        <v>0</v>
      </c>
      <c r="DT25" s="104">
        <v>0</v>
      </c>
      <c r="DU25" s="104">
        <v>0</v>
      </c>
      <c r="DV25" s="104">
        <v>0.34611790985740615</v>
      </c>
      <c r="DW25" s="104">
        <v>0</v>
      </c>
      <c r="DX25" s="104">
        <v>0</v>
      </c>
      <c r="DY25" s="104">
        <v>0</v>
      </c>
      <c r="DZ25" s="104">
        <v>0</v>
      </c>
      <c r="EA25" s="104">
        <v>0</v>
      </c>
      <c r="EB25" s="104">
        <v>0</v>
      </c>
      <c r="EC25" s="104">
        <v>0</v>
      </c>
      <c r="ED25" s="104">
        <v>0</v>
      </c>
      <c r="EE25" s="104">
        <v>0</v>
      </c>
      <c r="EF25" s="104">
        <v>0</v>
      </c>
      <c r="EG25" s="104">
        <v>0</v>
      </c>
      <c r="EH25" s="104">
        <v>0</v>
      </c>
      <c r="EI25" s="104">
        <v>0</v>
      </c>
      <c r="EJ25" s="104">
        <v>0</v>
      </c>
      <c r="EK25" s="104">
        <v>0</v>
      </c>
      <c r="EL25" s="104">
        <v>0</v>
      </c>
      <c r="EM25" s="104">
        <v>0</v>
      </c>
      <c r="EN25" s="104">
        <v>0</v>
      </c>
      <c r="EO25" s="104">
        <v>0</v>
      </c>
      <c r="EP25" s="104">
        <v>0</v>
      </c>
      <c r="EQ25" s="104">
        <v>0</v>
      </c>
      <c r="ER25" s="104">
        <v>0</v>
      </c>
      <c r="ES25" s="104">
        <v>0</v>
      </c>
      <c r="ET25" s="104">
        <v>0</v>
      </c>
      <c r="EU25" s="104">
        <v>0</v>
      </c>
      <c r="EV25" s="104">
        <v>0</v>
      </c>
      <c r="EW25" s="104">
        <v>0</v>
      </c>
      <c r="EX25" s="104">
        <v>0</v>
      </c>
      <c r="EY25" s="104">
        <v>0</v>
      </c>
      <c r="EZ25" s="104">
        <v>0</v>
      </c>
      <c r="FA25" s="104">
        <v>1.3997567409153842E-2</v>
      </c>
      <c r="FB25" s="104">
        <v>0.44524798315525366</v>
      </c>
      <c r="FC25" s="104">
        <v>51.040569278853461</v>
      </c>
      <c r="FD25" s="104">
        <v>0</v>
      </c>
      <c r="FE25" s="104">
        <v>0</v>
      </c>
      <c r="FF25" s="104">
        <v>0</v>
      </c>
      <c r="FG25" s="104">
        <v>0</v>
      </c>
      <c r="FH25" s="104">
        <v>0</v>
      </c>
      <c r="FI25" s="104">
        <v>0</v>
      </c>
      <c r="FJ25" s="104">
        <v>0</v>
      </c>
      <c r="FK25" s="104">
        <v>0</v>
      </c>
      <c r="FL25" s="104">
        <v>0</v>
      </c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6">
        <v>115414.23199092479</v>
      </c>
      <c r="GQ25" s="6"/>
      <c r="GR25" s="6">
        <f t="shared" si="11"/>
        <v>0</v>
      </c>
      <c r="GS25" s="6">
        <v>115414.23199092486</v>
      </c>
      <c r="GT25" s="92">
        <v>7.2759576141834259E-11</v>
      </c>
      <c r="GV25" s="2">
        <v>0</v>
      </c>
      <c r="GW25" s="6">
        <v>0</v>
      </c>
      <c r="GX25" s="6">
        <v>115414.23199092488</v>
      </c>
      <c r="GY25" s="92">
        <v>8.7311491370201111E-11</v>
      </c>
    </row>
    <row r="26" spans="2:207" hidden="1" outlineLevel="1" x14ac:dyDescent="0.2">
      <c r="B26" s="103" t="s">
        <v>20</v>
      </c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104">
        <v>0</v>
      </c>
      <c r="BN26" s="104">
        <v>0</v>
      </c>
      <c r="BO26" s="104">
        <v>0</v>
      </c>
      <c r="BP26" s="104">
        <v>0</v>
      </c>
      <c r="BQ26" s="104">
        <v>0</v>
      </c>
      <c r="BR26" s="104">
        <v>0</v>
      </c>
      <c r="BS26" s="104">
        <v>0</v>
      </c>
      <c r="BT26" s="104">
        <v>0</v>
      </c>
      <c r="BU26" s="104">
        <v>0</v>
      </c>
      <c r="BV26" s="104">
        <v>0</v>
      </c>
      <c r="BW26" s="104">
        <v>0</v>
      </c>
      <c r="BX26" s="104">
        <v>0</v>
      </c>
      <c r="BY26" s="104">
        <v>0</v>
      </c>
      <c r="BZ26" s="104">
        <v>24.988555443911835</v>
      </c>
      <c r="CA26" s="104">
        <v>10.277058783169787</v>
      </c>
      <c r="CB26" s="104">
        <v>0</v>
      </c>
      <c r="CC26" s="104">
        <v>0</v>
      </c>
      <c r="CD26" s="104">
        <v>110.10455282540649</v>
      </c>
      <c r="CE26" s="104">
        <v>0</v>
      </c>
      <c r="CF26" s="104">
        <v>1.6508984252190317</v>
      </c>
      <c r="CG26" s="104">
        <v>0</v>
      </c>
      <c r="CH26" s="104">
        <v>0</v>
      </c>
      <c r="CI26" s="104">
        <v>1859.5474905379249</v>
      </c>
      <c r="CJ26" s="104">
        <v>0</v>
      </c>
      <c r="CK26" s="104">
        <v>41.670324558589826</v>
      </c>
      <c r="CL26" s="104">
        <v>4.5170409408092818</v>
      </c>
      <c r="CM26" s="104">
        <v>0</v>
      </c>
      <c r="CN26" s="104">
        <v>0</v>
      </c>
      <c r="CO26" s="104">
        <v>0</v>
      </c>
      <c r="CP26" s="104">
        <v>22.844296262092278</v>
      </c>
      <c r="CQ26" s="104">
        <v>0</v>
      </c>
      <c r="CR26" s="104">
        <v>0</v>
      </c>
      <c r="CS26" s="104">
        <v>0</v>
      </c>
      <c r="CT26" s="104">
        <v>0</v>
      </c>
      <c r="CU26" s="104">
        <v>0</v>
      </c>
      <c r="CV26" s="104">
        <v>92.559100016790396</v>
      </c>
      <c r="CW26" s="104">
        <v>0</v>
      </c>
      <c r="CX26" s="104">
        <v>3656.7001408805304</v>
      </c>
      <c r="CY26" s="104">
        <v>312.59831180837796</v>
      </c>
      <c r="CZ26" s="104">
        <v>10440.619029884978</v>
      </c>
      <c r="DA26" s="104">
        <v>19985.580362988021</v>
      </c>
      <c r="DB26" s="104">
        <v>28805.07129418703</v>
      </c>
      <c r="DC26" s="104">
        <v>37410.166035657676</v>
      </c>
      <c r="DD26" s="104">
        <v>380.20835448131919</v>
      </c>
      <c r="DE26" s="104">
        <v>0</v>
      </c>
      <c r="DF26" s="104">
        <v>5.7066600807114357E-2</v>
      </c>
      <c r="DG26" s="104">
        <v>35.552492302832249</v>
      </c>
      <c r="DH26" s="104">
        <v>0</v>
      </c>
      <c r="DI26" s="104">
        <v>0</v>
      </c>
      <c r="DJ26" s="104">
        <v>0</v>
      </c>
      <c r="DK26" s="104">
        <v>27.946446704739763</v>
      </c>
      <c r="DL26" s="104">
        <v>0</v>
      </c>
      <c r="DM26" s="104">
        <v>74.855040551629443</v>
      </c>
      <c r="DN26" s="104">
        <v>0</v>
      </c>
      <c r="DO26" s="104">
        <v>0</v>
      </c>
      <c r="DP26" s="104">
        <v>489.9729671513503</v>
      </c>
      <c r="DQ26" s="104">
        <v>0</v>
      </c>
      <c r="DR26" s="104">
        <v>0</v>
      </c>
      <c r="DS26" s="104">
        <v>0</v>
      </c>
      <c r="DT26" s="104">
        <v>0</v>
      </c>
      <c r="DU26" s="104">
        <v>0</v>
      </c>
      <c r="DV26" s="104">
        <v>0.54889113877136042</v>
      </c>
      <c r="DW26" s="104">
        <v>0</v>
      </c>
      <c r="DX26" s="104">
        <v>0</v>
      </c>
      <c r="DY26" s="104">
        <v>0</v>
      </c>
      <c r="DZ26" s="104">
        <v>0</v>
      </c>
      <c r="EA26" s="104">
        <v>0</v>
      </c>
      <c r="EB26" s="104">
        <v>0</v>
      </c>
      <c r="EC26" s="104">
        <v>0</v>
      </c>
      <c r="ED26" s="104">
        <v>0</v>
      </c>
      <c r="EE26" s="104">
        <v>0</v>
      </c>
      <c r="EF26" s="104">
        <v>0</v>
      </c>
      <c r="EG26" s="104">
        <v>54.512060959424765</v>
      </c>
      <c r="EH26" s="104">
        <v>0</v>
      </c>
      <c r="EI26" s="104">
        <v>0</v>
      </c>
      <c r="EJ26" s="104">
        <v>0</v>
      </c>
      <c r="EK26" s="104">
        <v>0</v>
      </c>
      <c r="EL26" s="104">
        <v>0</v>
      </c>
      <c r="EM26" s="104">
        <v>0</v>
      </c>
      <c r="EN26" s="104">
        <v>0</v>
      </c>
      <c r="EO26" s="104">
        <v>0</v>
      </c>
      <c r="EP26" s="104">
        <v>0</v>
      </c>
      <c r="EQ26" s="104">
        <v>0</v>
      </c>
      <c r="ER26" s="104">
        <v>0</v>
      </c>
      <c r="ES26" s="104">
        <v>0</v>
      </c>
      <c r="ET26" s="104">
        <v>0</v>
      </c>
      <c r="EU26" s="104">
        <v>0</v>
      </c>
      <c r="EV26" s="104">
        <v>0</v>
      </c>
      <c r="EW26" s="104">
        <v>0</v>
      </c>
      <c r="EX26" s="104">
        <v>0</v>
      </c>
      <c r="EY26" s="104">
        <v>0</v>
      </c>
      <c r="EZ26" s="104">
        <v>0</v>
      </c>
      <c r="FA26" s="104">
        <v>12161.898359844015</v>
      </c>
      <c r="FB26" s="104">
        <v>9729.568085073066</v>
      </c>
      <c r="FC26" s="104">
        <v>1130.1840904249721</v>
      </c>
      <c r="FD26" s="104">
        <v>0</v>
      </c>
      <c r="FE26" s="104">
        <v>0</v>
      </c>
      <c r="FF26" s="104">
        <v>0</v>
      </c>
      <c r="FG26" s="104">
        <v>0</v>
      </c>
      <c r="FH26" s="104">
        <v>0</v>
      </c>
      <c r="FI26" s="104">
        <v>0</v>
      </c>
      <c r="FJ26" s="104">
        <v>0</v>
      </c>
      <c r="FK26" s="104">
        <v>0</v>
      </c>
      <c r="FL26" s="104">
        <v>0</v>
      </c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6">
        <v>126864.19834843345</v>
      </c>
      <c r="GQ26" s="6"/>
      <c r="GR26" s="6">
        <f t="shared" si="11"/>
        <v>0</v>
      </c>
      <c r="GS26" s="6">
        <v>126864.19834843355</v>
      </c>
      <c r="GT26" s="92">
        <v>1.0186340659856796E-10</v>
      </c>
      <c r="GV26" s="2">
        <v>0</v>
      </c>
      <c r="GW26" s="6">
        <v>0</v>
      </c>
      <c r="GX26" s="6">
        <v>126864.19834843345</v>
      </c>
      <c r="GY26" s="92">
        <v>0</v>
      </c>
    </row>
    <row r="27" spans="2:207" hidden="1" outlineLevel="1" x14ac:dyDescent="0.2">
      <c r="B27" s="103" t="s">
        <v>21</v>
      </c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104">
        <v>0</v>
      </c>
      <c r="BN27" s="104">
        <v>0</v>
      </c>
      <c r="BO27" s="104">
        <v>0</v>
      </c>
      <c r="BP27" s="104">
        <v>0</v>
      </c>
      <c r="BQ27" s="104">
        <v>0</v>
      </c>
      <c r="BR27" s="104">
        <v>0</v>
      </c>
      <c r="BS27" s="104">
        <v>0</v>
      </c>
      <c r="BT27" s="104">
        <v>0</v>
      </c>
      <c r="BU27" s="104">
        <v>0</v>
      </c>
      <c r="BV27" s="104">
        <v>0</v>
      </c>
      <c r="BW27" s="104">
        <v>0</v>
      </c>
      <c r="BX27" s="104">
        <v>0</v>
      </c>
      <c r="BY27" s="104">
        <v>0</v>
      </c>
      <c r="BZ27" s="104">
        <v>0</v>
      </c>
      <c r="CA27" s="104">
        <v>0</v>
      </c>
      <c r="CB27" s="104">
        <v>0</v>
      </c>
      <c r="CC27" s="104">
        <v>0</v>
      </c>
      <c r="CD27" s="104">
        <v>0</v>
      </c>
      <c r="CE27" s="104">
        <v>0</v>
      </c>
      <c r="CF27" s="104">
        <v>0</v>
      </c>
      <c r="CG27" s="104">
        <v>0</v>
      </c>
      <c r="CH27" s="104">
        <v>0</v>
      </c>
      <c r="CI27" s="104">
        <v>0</v>
      </c>
      <c r="CJ27" s="104">
        <v>0</v>
      </c>
      <c r="CK27" s="104">
        <v>0</v>
      </c>
      <c r="CL27" s="104">
        <v>0</v>
      </c>
      <c r="CM27" s="104">
        <v>0</v>
      </c>
      <c r="CN27" s="104">
        <v>28.41720107843576</v>
      </c>
      <c r="CO27" s="104">
        <v>0</v>
      </c>
      <c r="CP27" s="104">
        <v>4.2009447929286621</v>
      </c>
      <c r="CQ27" s="104">
        <v>0</v>
      </c>
      <c r="CR27" s="104">
        <v>32.515193396554928</v>
      </c>
      <c r="CS27" s="104">
        <v>0</v>
      </c>
      <c r="CT27" s="104">
        <v>1.0393458777838463E-2</v>
      </c>
      <c r="CU27" s="104">
        <v>0</v>
      </c>
      <c r="CV27" s="104">
        <v>0</v>
      </c>
      <c r="CW27" s="104">
        <v>0</v>
      </c>
      <c r="CX27" s="104">
        <v>0</v>
      </c>
      <c r="CY27" s="104">
        <v>2.9042293384931472</v>
      </c>
      <c r="CZ27" s="104">
        <v>0</v>
      </c>
      <c r="DA27" s="104">
        <v>7.6786702802674975</v>
      </c>
      <c r="DB27" s="104">
        <v>0</v>
      </c>
      <c r="DC27" s="104">
        <v>0</v>
      </c>
      <c r="DD27" s="104">
        <v>78.043111851416498</v>
      </c>
      <c r="DE27" s="104">
        <v>14675.235903478509</v>
      </c>
      <c r="DF27" s="104">
        <v>5785.1538059065479</v>
      </c>
      <c r="DG27" s="104">
        <v>146.92193328352451</v>
      </c>
      <c r="DH27" s="104">
        <v>0</v>
      </c>
      <c r="DI27" s="104">
        <v>0</v>
      </c>
      <c r="DJ27" s="104">
        <v>0</v>
      </c>
      <c r="DK27" s="104">
        <v>0</v>
      </c>
      <c r="DL27" s="104">
        <v>0</v>
      </c>
      <c r="DM27" s="104">
        <v>0</v>
      </c>
      <c r="DN27" s="104">
        <v>0</v>
      </c>
      <c r="DO27" s="104">
        <v>0</v>
      </c>
      <c r="DP27" s="104">
        <v>0</v>
      </c>
      <c r="DQ27" s="104">
        <v>0</v>
      </c>
      <c r="DR27" s="104">
        <v>0</v>
      </c>
      <c r="DS27" s="104">
        <v>0</v>
      </c>
      <c r="DT27" s="104">
        <v>0</v>
      </c>
      <c r="DU27" s="104">
        <v>0</v>
      </c>
      <c r="DV27" s="104">
        <v>0</v>
      </c>
      <c r="DW27" s="104">
        <v>0</v>
      </c>
      <c r="DX27" s="104">
        <v>0</v>
      </c>
      <c r="DY27" s="104">
        <v>0</v>
      </c>
      <c r="DZ27" s="104">
        <v>0</v>
      </c>
      <c r="EA27" s="104">
        <v>0</v>
      </c>
      <c r="EB27" s="104">
        <v>0</v>
      </c>
      <c r="EC27" s="104">
        <v>0</v>
      </c>
      <c r="ED27" s="104">
        <v>0</v>
      </c>
      <c r="EE27" s="104">
        <v>0</v>
      </c>
      <c r="EF27" s="104">
        <v>0</v>
      </c>
      <c r="EG27" s="104">
        <v>0</v>
      </c>
      <c r="EH27" s="104">
        <v>0.90033423757100894</v>
      </c>
      <c r="EI27" s="104">
        <v>0</v>
      </c>
      <c r="EJ27" s="104">
        <v>0</v>
      </c>
      <c r="EK27" s="104">
        <v>0</v>
      </c>
      <c r="EL27" s="104">
        <v>0</v>
      </c>
      <c r="EM27" s="104">
        <v>0</v>
      </c>
      <c r="EN27" s="104">
        <v>0</v>
      </c>
      <c r="EO27" s="104">
        <v>0</v>
      </c>
      <c r="EP27" s="104">
        <v>0</v>
      </c>
      <c r="EQ27" s="104">
        <v>0</v>
      </c>
      <c r="ER27" s="104">
        <v>0</v>
      </c>
      <c r="ES27" s="104">
        <v>0</v>
      </c>
      <c r="ET27" s="104">
        <v>0</v>
      </c>
      <c r="EU27" s="104">
        <v>0</v>
      </c>
      <c r="EV27" s="104">
        <v>0</v>
      </c>
      <c r="EW27" s="104">
        <v>0</v>
      </c>
      <c r="EX27" s="104">
        <v>0</v>
      </c>
      <c r="EY27" s="104">
        <v>0</v>
      </c>
      <c r="EZ27" s="104">
        <v>0</v>
      </c>
      <c r="FA27" s="104">
        <v>1.1113793543302102E-2</v>
      </c>
      <c r="FB27" s="104">
        <v>7.7840665097592904E-3</v>
      </c>
      <c r="FC27" s="104">
        <v>32.811793431025386</v>
      </c>
      <c r="FD27" s="104">
        <v>0</v>
      </c>
      <c r="FE27" s="104">
        <v>0</v>
      </c>
      <c r="FF27" s="104">
        <v>0</v>
      </c>
      <c r="FG27" s="104">
        <v>0</v>
      </c>
      <c r="FH27" s="104">
        <v>0</v>
      </c>
      <c r="FI27" s="104">
        <v>0</v>
      </c>
      <c r="FJ27" s="104">
        <v>0</v>
      </c>
      <c r="FK27" s="104">
        <v>0</v>
      </c>
      <c r="FL27" s="104">
        <v>0</v>
      </c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6">
        <v>20794.812412394105</v>
      </c>
      <c r="GQ27" s="6"/>
      <c r="GR27" s="6">
        <f t="shared" si="11"/>
        <v>0</v>
      </c>
      <c r="GS27" s="6">
        <v>20794.81241239412</v>
      </c>
      <c r="GT27" s="92">
        <v>1.4551915228366852E-11</v>
      </c>
      <c r="GV27" s="2">
        <v>0</v>
      </c>
      <c r="GW27" s="6">
        <v>0</v>
      </c>
      <c r="GX27" s="6">
        <v>20794.81241239412</v>
      </c>
      <c r="GY27" s="92">
        <v>1.4551915228366852E-11</v>
      </c>
    </row>
    <row r="28" spans="2:207" hidden="1" outlineLevel="1" x14ac:dyDescent="0.2">
      <c r="B28" s="103" t="s">
        <v>22</v>
      </c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104">
        <v>0</v>
      </c>
      <c r="BN28" s="104">
        <v>0</v>
      </c>
      <c r="BO28" s="104">
        <v>0</v>
      </c>
      <c r="BP28" s="104">
        <v>0</v>
      </c>
      <c r="BQ28" s="104">
        <v>0</v>
      </c>
      <c r="BR28" s="104">
        <v>0</v>
      </c>
      <c r="BS28" s="104">
        <v>0</v>
      </c>
      <c r="BT28" s="104">
        <v>0</v>
      </c>
      <c r="BU28" s="104">
        <v>0</v>
      </c>
      <c r="BV28" s="104">
        <v>0</v>
      </c>
      <c r="BW28" s="104">
        <v>0</v>
      </c>
      <c r="BX28" s="104">
        <v>0</v>
      </c>
      <c r="BY28" s="104">
        <v>0</v>
      </c>
      <c r="BZ28" s="104">
        <v>0</v>
      </c>
      <c r="CA28" s="104">
        <v>0</v>
      </c>
      <c r="CB28" s="104">
        <v>0</v>
      </c>
      <c r="CC28" s="104">
        <v>0</v>
      </c>
      <c r="CD28" s="104">
        <v>0</v>
      </c>
      <c r="CE28" s="104">
        <v>0</v>
      </c>
      <c r="CF28" s="104">
        <v>0</v>
      </c>
      <c r="CG28" s="104">
        <v>0</v>
      </c>
      <c r="CH28" s="104">
        <v>0</v>
      </c>
      <c r="CI28" s="104">
        <v>11.871506151222592</v>
      </c>
      <c r="CJ28" s="104">
        <v>0</v>
      </c>
      <c r="CK28" s="104">
        <v>0</v>
      </c>
      <c r="CL28" s="104">
        <v>0</v>
      </c>
      <c r="CM28" s="104">
        <v>16.624280098098893</v>
      </c>
      <c r="CN28" s="104">
        <v>91.39726674487207</v>
      </c>
      <c r="CO28" s="104">
        <v>0</v>
      </c>
      <c r="CP28" s="104">
        <v>47.447937120484958</v>
      </c>
      <c r="CQ28" s="104">
        <v>0</v>
      </c>
      <c r="CR28" s="104">
        <v>20.601701683864864</v>
      </c>
      <c r="CS28" s="104">
        <v>0</v>
      </c>
      <c r="CT28" s="104">
        <v>0</v>
      </c>
      <c r="CU28" s="104">
        <v>7.1069432210779526</v>
      </c>
      <c r="CV28" s="104">
        <v>305.06714741440953</v>
      </c>
      <c r="CW28" s="104">
        <v>1.2940676249174732</v>
      </c>
      <c r="CX28" s="104">
        <v>23.76749711384867</v>
      </c>
      <c r="CY28" s="104">
        <v>29.335524595974313</v>
      </c>
      <c r="CZ28" s="104">
        <v>0</v>
      </c>
      <c r="DA28" s="104">
        <v>0</v>
      </c>
      <c r="DB28" s="104">
        <v>0</v>
      </c>
      <c r="DC28" s="104">
        <v>27.780285649419675</v>
      </c>
      <c r="DD28" s="104">
        <v>3.3589533866112968</v>
      </c>
      <c r="DE28" s="104">
        <v>0</v>
      </c>
      <c r="DF28" s="104">
        <v>65.578486542331504</v>
      </c>
      <c r="DG28" s="104">
        <v>30114.614971625571</v>
      </c>
      <c r="DH28" s="104">
        <v>2873.7614569949901</v>
      </c>
      <c r="DI28" s="104">
        <v>0</v>
      </c>
      <c r="DJ28" s="104">
        <v>0</v>
      </c>
      <c r="DK28" s="104">
        <v>0</v>
      </c>
      <c r="DL28" s="104">
        <v>0</v>
      </c>
      <c r="DM28" s="104">
        <v>0</v>
      </c>
      <c r="DN28" s="104">
        <v>251.8389811129689</v>
      </c>
      <c r="DO28" s="104">
        <v>0</v>
      </c>
      <c r="DP28" s="104">
        <v>251.3374959016308</v>
      </c>
      <c r="DQ28" s="104">
        <v>5.2034758456737649</v>
      </c>
      <c r="DR28" s="104">
        <v>0</v>
      </c>
      <c r="DS28" s="104">
        <v>14.981984044331867</v>
      </c>
      <c r="DT28" s="104">
        <v>0</v>
      </c>
      <c r="DU28" s="104">
        <v>1.6568055716357555</v>
      </c>
      <c r="DV28" s="104">
        <v>267.32335721350557</v>
      </c>
      <c r="DW28" s="104">
        <v>0</v>
      </c>
      <c r="DX28" s="104">
        <v>0</v>
      </c>
      <c r="DY28" s="104">
        <v>0</v>
      </c>
      <c r="DZ28" s="104">
        <v>0</v>
      </c>
      <c r="EA28" s="104">
        <v>0.29472458170860455</v>
      </c>
      <c r="EB28" s="104">
        <v>6.6489865633461198</v>
      </c>
      <c r="EC28" s="104">
        <v>0</v>
      </c>
      <c r="ED28" s="104">
        <v>0</v>
      </c>
      <c r="EE28" s="104">
        <v>0</v>
      </c>
      <c r="EF28" s="104">
        <v>9.7050537644476513</v>
      </c>
      <c r="EG28" s="104">
        <v>78.881900738224516</v>
      </c>
      <c r="EH28" s="104">
        <v>16.339530809925041</v>
      </c>
      <c r="EI28" s="104">
        <v>0</v>
      </c>
      <c r="EJ28" s="104">
        <v>0</v>
      </c>
      <c r="EK28" s="104">
        <v>0</v>
      </c>
      <c r="EL28" s="104">
        <v>19.136240379122999</v>
      </c>
      <c r="EM28" s="104">
        <v>0</v>
      </c>
      <c r="EN28" s="104">
        <v>0</v>
      </c>
      <c r="EO28" s="104">
        <v>0</v>
      </c>
      <c r="EP28" s="104">
        <v>0</v>
      </c>
      <c r="EQ28" s="104">
        <v>0</v>
      </c>
      <c r="ER28" s="104">
        <v>0</v>
      </c>
      <c r="ES28" s="104">
        <v>0</v>
      </c>
      <c r="ET28" s="104">
        <v>0</v>
      </c>
      <c r="EU28" s="104">
        <v>0</v>
      </c>
      <c r="EV28" s="104">
        <v>0</v>
      </c>
      <c r="EW28" s="104">
        <v>0</v>
      </c>
      <c r="EX28" s="104">
        <v>0</v>
      </c>
      <c r="EY28" s="104">
        <v>0</v>
      </c>
      <c r="EZ28" s="104">
        <v>0</v>
      </c>
      <c r="FA28" s="104">
        <v>2.8112190870666905E-2</v>
      </c>
      <c r="FB28" s="104">
        <v>1.9950587069505546E-2</v>
      </c>
      <c r="FC28" s="104">
        <v>14.583020819445812</v>
      </c>
      <c r="FD28" s="104">
        <v>0</v>
      </c>
      <c r="FE28" s="104">
        <v>0</v>
      </c>
      <c r="FF28" s="104">
        <v>0</v>
      </c>
      <c r="FG28" s="104">
        <v>0</v>
      </c>
      <c r="FH28" s="104">
        <v>0</v>
      </c>
      <c r="FI28" s="104">
        <v>0</v>
      </c>
      <c r="FJ28" s="104">
        <v>0</v>
      </c>
      <c r="FK28" s="104">
        <v>0</v>
      </c>
      <c r="FL28" s="104">
        <v>0</v>
      </c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6">
        <v>34577.587646091604</v>
      </c>
      <c r="GQ28" s="6"/>
      <c r="GR28" s="6">
        <f t="shared" si="11"/>
        <v>0</v>
      </c>
      <c r="GS28" s="6">
        <v>34577.587646091597</v>
      </c>
      <c r="GT28" s="92">
        <v>-7.2759576141834259E-12</v>
      </c>
      <c r="GV28" s="2">
        <v>0</v>
      </c>
      <c r="GW28" s="6">
        <v>0</v>
      </c>
      <c r="GX28" s="6">
        <v>34577.587646091626</v>
      </c>
      <c r="GY28" s="92">
        <v>2.1827872842550278E-11</v>
      </c>
    </row>
    <row r="29" spans="2:207" hidden="1" outlineLevel="1" x14ac:dyDescent="0.2">
      <c r="B29" s="103" t="s">
        <v>23</v>
      </c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104">
        <v>0</v>
      </c>
      <c r="BN29" s="104">
        <v>0</v>
      </c>
      <c r="BO29" s="104">
        <v>0</v>
      </c>
      <c r="BP29" s="104">
        <v>0</v>
      </c>
      <c r="BQ29" s="104">
        <v>0</v>
      </c>
      <c r="BR29" s="104">
        <v>0</v>
      </c>
      <c r="BS29" s="104">
        <v>0</v>
      </c>
      <c r="BT29" s="104">
        <v>0</v>
      </c>
      <c r="BU29" s="104">
        <v>0</v>
      </c>
      <c r="BV29" s="104">
        <v>0</v>
      </c>
      <c r="BW29" s="104">
        <v>0</v>
      </c>
      <c r="BX29" s="104">
        <v>0</v>
      </c>
      <c r="BY29" s="104">
        <v>0</v>
      </c>
      <c r="BZ29" s="104">
        <v>0</v>
      </c>
      <c r="CA29" s="104">
        <v>0</v>
      </c>
      <c r="CB29" s="104">
        <v>0</v>
      </c>
      <c r="CC29" s="104">
        <v>0</v>
      </c>
      <c r="CD29" s="104">
        <v>0</v>
      </c>
      <c r="CE29" s="104">
        <v>0</v>
      </c>
      <c r="CF29" s="104">
        <v>0</v>
      </c>
      <c r="CG29" s="104">
        <v>0</v>
      </c>
      <c r="CH29" s="104">
        <v>0</v>
      </c>
      <c r="CI29" s="104">
        <v>0</v>
      </c>
      <c r="CJ29" s="104">
        <v>0</v>
      </c>
      <c r="CK29" s="104">
        <v>0</v>
      </c>
      <c r="CL29" s="104">
        <v>0</v>
      </c>
      <c r="CM29" s="104">
        <v>0</v>
      </c>
      <c r="CN29" s="104">
        <v>0</v>
      </c>
      <c r="CO29" s="104">
        <v>0</v>
      </c>
      <c r="CP29" s="104">
        <v>0</v>
      </c>
      <c r="CQ29" s="104">
        <v>0</v>
      </c>
      <c r="CR29" s="104">
        <v>0</v>
      </c>
      <c r="CS29" s="104">
        <v>0</v>
      </c>
      <c r="CT29" s="104">
        <v>0</v>
      </c>
      <c r="CU29" s="104">
        <v>0</v>
      </c>
      <c r="CV29" s="104">
        <v>0</v>
      </c>
      <c r="CW29" s="104">
        <v>0</v>
      </c>
      <c r="CX29" s="104">
        <v>0</v>
      </c>
      <c r="CY29" s="104">
        <v>0</v>
      </c>
      <c r="CZ29" s="104">
        <v>0</v>
      </c>
      <c r="DA29" s="104">
        <v>0</v>
      </c>
      <c r="DB29" s="104">
        <v>0</v>
      </c>
      <c r="DC29" s="104">
        <v>0</v>
      </c>
      <c r="DD29" s="104">
        <v>0</v>
      </c>
      <c r="DE29" s="104">
        <v>0</v>
      </c>
      <c r="DF29" s="104">
        <v>0</v>
      </c>
      <c r="DG29" s="104">
        <v>0</v>
      </c>
      <c r="DH29" s="104">
        <v>9489.1348829695125</v>
      </c>
      <c r="DI29" s="104">
        <v>0</v>
      </c>
      <c r="DJ29" s="104">
        <v>0</v>
      </c>
      <c r="DK29" s="104">
        <v>0</v>
      </c>
      <c r="DL29" s="104">
        <v>0</v>
      </c>
      <c r="DM29" s="104">
        <v>0</v>
      </c>
      <c r="DN29" s="104">
        <v>0</v>
      </c>
      <c r="DO29" s="104">
        <v>0</v>
      </c>
      <c r="DP29" s="104">
        <v>0</v>
      </c>
      <c r="DQ29" s="104">
        <v>14.080375674578415</v>
      </c>
      <c r="DR29" s="104">
        <v>0</v>
      </c>
      <c r="DS29" s="104">
        <v>0</v>
      </c>
      <c r="DT29" s="104">
        <v>0.16044706124377159</v>
      </c>
      <c r="DU29" s="104">
        <v>0</v>
      </c>
      <c r="DV29" s="104">
        <v>2.8926313041377107</v>
      </c>
      <c r="DW29" s="104">
        <v>0</v>
      </c>
      <c r="DX29" s="104">
        <v>0</v>
      </c>
      <c r="DY29" s="104">
        <v>0</v>
      </c>
      <c r="DZ29" s="104">
        <v>0</v>
      </c>
      <c r="EA29" s="104">
        <v>0</v>
      </c>
      <c r="EB29" s="104">
        <v>0</v>
      </c>
      <c r="EC29" s="104">
        <v>0</v>
      </c>
      <c r="ED29" s="104">
        <v>0</v>
      </c>
      <c r="EE29" s="104">
        <v>0</v>
      </c>
      <c r="EF29" s="104">
        <v>0</v>
      </c>
      <c r="EG29" s="104">
        <v>0</v>
      </c>
      <c r="EH29" s="104">
        <v>209.72149980217125</v>
      </c>
      <c r="EI29" s="104">
        <v>0</v>
      </c>
      <c r="EJ29" s="104">
        <v>0</v>
      </c>
      <c r="EK29" s="104">
        <v>0</v>
      </c>
      <c r="EL29" s="104">
        <v>0</v>
      </c>
      <c r="EM29" s="104">
        <v>0</v>
      </c>
      <c r="EN29" s="104">
        <v>0</v>
      </c>
      <c r="EO29" s="104">
        <v>0</v>
      </c>
      <c r="EP29" s="104">
        <v>0</v>
      </c>
      <c r="EQ29" s="104">
        <v>0</v>
      </c>
      <c r="ER29" s="104">
        <v>0</v>
      </c>
      <c r="ES29" s="104">
        <v>0</v>
      </c>
      <c r="ET29" s="104">
        <v>0</v>
      </c>
      <c r="EU29" s="104">
        <v>0</v>
      </c>
      <c r="EV29" s="104">
        <v>0</v>
      </c>
      <c r="EW29" s="104">
        <v>0</v>
      </c>
      <c r="EX29" s="104">
        <v>0</v>
      </c>
      <c r="EY29" s="104">
        <v>0</v>
      </c>
      <c r="EZ29" s="104">
        <v>0</v>
      </c>
      <c r="FA29" s="104">
        <v>9.1684034996440903E-3</v>
      </c>
      <c r="FB29" s="104">
        <v>2.2921008749110226E-3</v>
      </c>
      <c r="FC29" s="104">
        <v>58.33208326041116</v>
      </c>
      <c r="FD29" s="104">
        <v>0</v>
      </c>
      <c r="FE29" s="104">
        <v>0</v>
      </c>
      <c r="FF29" s="104">
        <v>0</v>
      </c>
      <c r="FG29" s="104">
        <v>0</v>
      </c>
      <c r="FH29" s="104">
        <v>0</v>
      </c>
      <c r="FI29" s="104">
        <v>0</v>
      </c>
      <c r="FJ29" s="104">
        <v>0</v>
      </c>
      <c r="FK29" s="104">
        <v>0</v>
      </c>
      <c r="FL29" s="104">
        <v>0</v>
      </c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6">
        <v>9774.3333805764305</v>
      </c>
      <c r="GQ29" s="6"/>
      <c r="GR29" s="6">
        <f t="shared" si="11"/>
        <v>0</v>
      </c>
      <c r="GS29" s="6">
        <v>9774.3333805764341</v>
      </c>
      <c r="GT29" s="92">
        <v>3.637978807091713E-12</v>
      </c>
      <c r="GV29" s="2">
        <v>0</v>
      </c>
      <c r="GW29" s="6">
        <v>0</v>
      </c>
      <c r="GX29" s="6">
        <v>9774.3333805764287</v>
      </c>
      <c r="GY29" s="92">
        <v>-1.8189894035458565E-12</v>
      </c>
    </row>
    <row r="30" spans="2:207" hidden="1" outlineLevel="1" x14ac:dyDescent="0.2">
      <c r="B30" s="103" t="s">
        <v>24</v>
      </c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104">
        <v>0</v>
      </c>
      <c r="BN30" s="104">
        <v>0</v>
      </c>
      <c r="BO30" s="104">
        <v>0</v>
      </c>
      <c r="BP30" s="104">
        <v>0</v>
      </c>
      <c r="BQ30" s="104">
        <v>0</v>
      </c>
      <c r="BR30" s="104">
        <v>0</v>
      </c>
      <c r="BS30" s="104">
        <v>0</v>
      </c>
      <c r="BT30" s="104">
        <v>0</v>
      </c>
      <c r="BU30" s="104">
        <v>0</v>
      </c>
      <c r="BV30" s="104">
        <v>0</v>
      </c>
      <c r="BW30" s="104">
        <v>0</v>
      </c>
      <c r="BX30" s="104">
        <v>0</v>
      </c>
      <c r="BY30" s="104">
        <v>0</v>
      </c>
      <c r="BZ30" s="104">
        <v>0</v>
      </c>
      <c r="CA30" s="104">
        <v>0</v>
      </c>
      <c r="CB30" s="104">
        <v>0</v>
      </c>
      <c r="CC30" s="104">
        <v>0</v>
      </c>
      <c r="CD30" s="104">
        <v>0</v>
      </c>
      <c r="CE30" s="104">
        <v>0</v>
      </c>
      <c r="CF30" s="104">
        <v>0</v>
      </c>
      <c r="CG30" s="104">
        <v>0</v>
      </c>
      <c r="CH30" s="104">
        <v>0</v>
      </c>
      <c r="CI30" s="104">
        <v>0</v>
      </c>
      <c r="CJ30" s="104">
        <v>0</v>
      </c>
      <c r="CK30" s="104">
        <v>0</v>
      </c>
      <c r="CL30" s="104">
        <v>0</v>
      </c>
      <c r="CM30" s="104">
        <v>0</v>
      </c>
      <c r="CN30" s="104">
        <v>0</v>
      </c>
      <c r="CO30" s="104">
        <v>0</v>
      </c>
      <c r="CP30" s="104">
        <v>0</v>
      </c>
      <c r="CQ30" s="104">
        <v>0</v>
      </c>
      <c r="CR30" s="104">
        <v>0</v>
      </c>
      <c r="CS30" s="104">
        <v>0</v>
      </c>
      <c r="CT30" s="104">
        <v>0</v>
      </c>
      <c r="CU30" s="104">
        <v>1.0814696066921365</v>
      </c>
      <c r="CV30" s="104">
        <v>0</v>
      </c>
      <c r="CW30" s="104">
        <v>0</v>
      </c>
      <c r="CX30" s="104">
        <v>0</v>
      </c>
      <c r="CY30" s="104">
        <v>0</v>
      </c>
      <c r="CZ30" s="104">
        <v>0</v>
      </c>
      <c r="DA30" s="104">
        <v>125.50717827447382</v>
      </c>
      <c r="DB30" s="104">
        <v>0</v>
      </c>
      <c r="DC30" s="104">
        <v>0</v>
      </c>
      <c r="DD30" s="104">
        <v>3.6796528312274384</v>
      </c>
      <c r="DE30" s="104">
        <v>0</v>
      </c>
      <c r="DF30" s="104">
        <v>0</v>
      </c>
      <c r="DG30" s="104">
        <v>298.67013586162028</v>
      </c>
      <c r="DH30" s="104">
        <v>154.65727081529144</v>
      </c>
      <c r="DI30" s="104">
        <v>3311.0420275544188</v>
      </c>
      <c r="DJ30" s="104">
        <v>12574.143850238166</v>
      </c>
      <c r="DK30" s="104">
        <v>7172.5156630865813</v>
      </c>
      <c r="DL30" s="104">
        <v>18060.511740725993</v>
      </c>
      <c r="DM30" s="104">
        <v>4647.9446992004387</v>
      </c>
      <c r="DN30" s="104">
        <v>0</v>
      </c>
      <c r="DO30" s="104">
        <v>0</v>
      </c>
      <c r="DP30" s="104">
        <v>270.56649072235177</v>
      </c>
      <c r="DQ30" s="104">
        <v>0</v>
      </c>
      <c r="DR30" s="104">
        <v>64.501116946959513</v>
      </c>
      <c r="DS30" s="104">
        <v>0</v>
      </c>
      <c r="DT30" s="104">
        <v>1.0195286607299654</v>
      </c>
      <c r="DU30" s="104">
        <v>0</v>
      </c>
      <c r="DV30" s="104">
        <v>0</v>
      </c>
      <c r="DW30" s="104">
        <v>0</v>
      </c>
      <c r="DX30" s="104">
        <v>0</v>
      </c>
      <c r="DY30" s="104">
        <v>0</v>
      </c>
      <c r="DZ30" s="104">
        <v>0</v>
      </c>
      <c r="EA30" s="104">
        <v>2.0632292496467004</v>
      </c>
      <c r="EB30" s="104">
        <v>0.25004190906499041</v>
      </c>
      <c r="EC30" s="104">
        <v>0</v>
      </c>
      <c r="ED30" s="104">
        <v>0</v>
      </c>
      <c r="EE30" s="104">
        <v>0.32735405823969083</v>
      </c>
      <c r="EF30" s="104">
        <v>0</v>
      </c>
      <c r="EG30" s="104">
        <v>0</v>
      </c>
      <c r="EH30" s="104">
        <v>0</v>
      </c>
      <c r="EI30" s="104">
        <v>0</v>
      </c>
      <c r="EJ30" s="104">
        <v>0.24688713889585628</v>
      </c>
      <c r="EK30" s="104">
        <v>9.6926061936891725E-2</v>
      </c>
      <c r="EL30" s="104">
        <v>2.3774317078860231E-2</v>
      </c>
      <c r="EM30" s="104">
        <v>0</v>
      </c>
      <c r="EN30" s="104">
        <v>0</v>
      </c>
      <c r="EO30" s="104">
        <v>0</v>
      </c>
      <c r="EP30" s="104">
        <v>0</v>
      </c>
      <c r="EQ30" s="104">
        <v>0</v>
      </c>
      <c r="ER30" s="104">
        <v>0</v>
      </c>
      <c r="ES30" s="104">
        <v>0</v>
      </c>
      <c r="ET30" s="104">
        <v>0</v>
      </c>
      <c r="EU30" s="104">
        <v>0</v>
      </c>
      <c r="EV30" s="104">
        <v>0</v>
      </c>
      <c r="EW30" s="104">
        <v>0</v>
      </c>
      <c r="EX30" s="104">
        <v>0</v>
      </c>
      <c r="EY30" s="104">
        <v>0</v>
      </c>
      <c r="EZ30" s="104">
        <v>0</v>
      </c>
      <c r="FA30" s="104">
        <v>5.0989823684751516E-2</v>
      </c>
      <c r="FB30" s="104">
        <v>0.10047225076447187</v>
      </c>
      <c r="FC30" s="104">
        <v>83.85235938735876</v>
      </c>
      <c r="FD30" s="104">
        <v>0</v>
      </c>
      <c r="FE30" s="104">
        <v>0</v>
      </c>
      <c r="FF30" s="104">
        <v>0</v>
      </c>
      <c r="FG30" s="104">
        <v>0</v>
      </c>
      <c r="FH30" s="104">
        <v>0</v>
      </c>
      <c r="FI30" s="104">
        <v>0</v>
      </c>
      <c r="FJ30" s="104">
        <v>0</v>
      </c>
      <c r="FK30" s="104">
        <v>0</v>
      </c>
      <c r="FL30" s="104">
        <v>0</v>
      </c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6">
        <v>46772.852858721621</v>
      </c>
      <c r="GQ30" s="6"/>
      <c r="GR30" s="6">
        <f t="shared" si="11"/>
        <v>0</v>
      </c>
      <c r="GS30" s="6">
        <v>46772.852858721628</v>
      </c>
      <c r="GT30" s="92">
        <v>7.2759576141834259E-12</v>
      </c>
      <c r="GV30" s="2">
        <v>0</v>
      </c>
      <c r="GW30" s="6">
        <v>0</v>
      </c>
      <c r="GX30" s="6">
        <v>46772.852858721606</v>
      </c>
      <c r="GY30" s="92">
        <v>-1.4551915228366852E-11</v>
      </c>
    </row>
    <row r="31" spans="2:207" hidden="1" outlineLevel="1" x14ac:dyDescent="0.2">
      <c r="B31" s="103" t="s">
        <v>25</v>
      </c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104">
        <v>0</v>
      </c>
      <c r="BN31" s="104">
        <v>0</v>
      </c>
      <c r="BO31" s="104">
        <v>0</v>
      </c>
      <c r="BP31" s="104">
        <v>0</v>
      </c>
      <c r="BQ31" s="104">
        <v>0</v>
      </c>
      <c r="BR31" s="104">
        <v>0</v>
      </c>
      <c r="BS31" s="104">
        <v>0</v>
      </c>
      <c r="BT31" s="104">
        <v>0</v>
      </c>
      <c r="BU31" s="104">
        <v>0</v>
      </c>
      <c r="BV31" s="104">
        <v>0</v>
      </c>
      <c r="BW31" s="104">
        <v>0</v>
      </c>
      <c r="BX31" s="104">
        <v>0</v>
      </c>
      <c r="BY31" s="104">
        <v>0</v>
      </c>
      <c r="BZ31" s="104">
        <v>0</v>
      </c>
      <c r="CA31" s="104">
        <v>0</v>
      </c>
      <c r="CB31" s="104">
        <v>0</v>
      </c>
      <c r="CC31" s="104">
        <v>0</v>
      </c>
      <c r="CD31" s="104">
        <v>0</v>
      </c>
      <c r="CE31" s="104">
        <v>0</v>
      </c>
      <c r="CF31" s="104">
        <v>0</v>
      </c>
      <c r="CG31" s="104">
        <v>0</v>
      </c>
      <c r="CH31" s="104">
        <v>0</v>
      </c>
      <c r="CI31" s="104">
        <v>0</v>
      </c>
      <c r="CJ31" s="104">
        <v>0</v>
      </c>
      <c r="CK31" s="104">
        <v>0</v>
      </c>
      <c r="CL31" s="104">
        <v>0</v>
      </c>
      <c r="CM31" s="104">
        <v>0</v>
      </c>
      <c r="CN31" s="104">
        <v>0</v>
      </c>
      <c r="CO31" s="104">
        <v>0</v>
      </c>
      <c r="CP31" s="104">
        <v>0</v>
      </c>
      <c r="CQ31" s="104">
        <v>0</v>
      </c>
      <c r="CR31" s="104">
        <v>0</v>
      </c>
      <c r="CS31" s="104">
        <v>0</v>
      </c>
      <c r="CT31" s="104">
        <v>0</v>
      </c>
      <c r="CU31" s="104">
        <v>0</v>
      </c>
      <c r="CV31" s="104">
        <v>0</v>
      </c>
      <c r="CW31" s="104">
        <v>0</v>
      </c>
      <c r="CX31" s="104">
        <v>0</v>
      </c>
      <c r="CY31" s="104">
        <v>0</v>
      </c>
      <c r="CZ31" s="104">
        <v>0</v>
      </c>
      <c r="DA31" s="104">
        <v>0</v>
      </c>
      <c r="DB31" s="104">
        <v>0</v>
      </c>
      <c r="DC31" s="104">
        <v>0</v>
      </c>
      <c r="DD31" s="104">
        <v>0</v>
      </c>
      <c r="DE31" s="104">
        <v>0</v>
      </c>
      <c r="DF31" s="104">
        <v>0</v>
      </c>
      <c r="DG31" s="104">
        <v>0</v>
      </c>
      <c r="DH31" s="104">
        <v>0</v>
      </c>
      <c r="DI31" s="104">
        <v>0</v>
      </c>
      <c r="DJ31" s="104">
        <v>0</v>
      </c>
      <c r="DK31" s="104">
        <v>0</v>
      </c>
      <c r="DL31" s="104">
        <v>0</v>
      </c>
      <c r="DM31" s="104">
        <v>0</v>
      </c>
      <c r="DN31" s="104">
        <v>13.467259324924154</v>
      </c>
      <c r="DO31" s="104">
        <v>0</v>
      </c>
      <c r="DP31" s="104">
        <v>0</v>
      </c>
      <c r="DQ31" s="104">
        <v>278.00703697385836</v>
      </c>
      <c r="DR31" s="104">
        <v>148781.38638164752</v>
      </c>
      <c r="DS31" s="104">
        <v>15565.106217029681</v>
      </c>
      <c r="DT31" s="104">
        <v>1.0833425932343119</v>
      </c>
      <c r="DU31" s="104">
        <v>0</v>
      </c>
      <c r="DV31" s="104">
        <v>56.236658919360785</v>
      </c>
      <c r="DW31" s="104">
        <v>0</v>
      </c>
      <c r="DX31" s="104">
        <v>0</v>
      </c>
      <c r="DY31" s="104">
        <v>0</v>
      </c>
      <c r="DZ31" s="104">
        <v>0</v>
      </c>
      <c r="EA31" s="104">
        <v>0</v>
      </c>
      <c r="EB31" s="104">
        <v>15.915757559620394</v>
      </c>
      <c r="EC31" s="104">
        <v>10.227228932499001</v>
      </c>
      <c r="ED31" s="104">
        <v>0</v>
      </c>
      <c r="EE31" s="104">
        <v>4.3576062251348837</v>
      </c>
      <c r="EF31" s="104">
        <v>0</v>
      </c>
      <c r="EG31" s="104">
        <v>0</v>
      </c>
      <c r="EH31" s="104">
        <v>0</v>
      </c>
      <c r="EI31" s="104">
        <v>0</v>
      </c>
      <c r="EJ31" s="104">
        <v>0</v>
      </c>
      <c r="EK31" s="104">
        <v>0</v>
      </c>
      <c r="EL31" s="104">
        <v>0</v>
      </c>
      <c r="EM31" s="104">
        <v>0</v>
      </c>
      <c r="EN31" s="104">
        <v>0</v>
      </c>
      <c r="EO31" s="104">
        <v>0</v>
      </c>
      <c r="EP31" s="104">
        <v>0</v>
      </c>
      <c r="EQ31" s="104">
        <v>0</v>
      </c>
      <c r="ER31" s="104">
        <v>0</v>
      </c>
      <c r="ES31" s="104">
        <v>0</v>
      </c>
      <c r="ET31" s="104">
        <v>0</v>
      </c>
      <c r="EU31" s="104">
        <v>0</v>
      </c>
      <c r="EV31" s="104">
        <v>0</v>
      </c>
      <c r="EW31" s="104">
        <v>0</v>
      </c>
      <c r="EX31" s="104">
        <v>0</v>
      </c>
      <c r="EY31" s="104">
        <v>0</v>
      </c>
      <c r="EZ31" s="104">
        <v>0</v>
      </c>
      <c r="FA31" s="104">
        <v>0.22225030270637214</v>
      </c>
      <c r="FB31" s="104">
        <v>4.8471704395271235E-3</v>
      </c>
      <c r="FC31" s="104">
        <v>576.02929629107916</v>
      </c>
      <c r="FD31" s="104">
        <v>0</v>
      </c>
      <c r="FE31" s="104">
        <v>0</v>
      </c>
      <c r="FF31" s="104">
        <v>0</v>
      </c>
      <c r="FG31" s="104">
        <v>0</v>
      </c>
      <c r="FH31" s="104">
        <v>0</v>
      </c>
      <c r="FI31" s="104">
        <v>0</v>
      </c>
      <c r="FJ31" s="104">
        <v>0</v>
      </c>
      <c r="FK31" s="104">
        <v>0</v>
      </c>
      <c r="FL31" s="104">
        <v>0</v>
      </c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6">
        <v>165302.04388297003</v>
      </c>
      <c r="GQ31" s="6"/>
      <c r="GR31" s="6">
        <f t="shared" si="11"/>
        <v>0</v>
      </c>
      <c r="GS31" s="6">
        <v>165302.04388297003</v>
      </c>
      <c r="GT31" s="92">
        <v>0</v>
      </c>
      <c r="GV31" s="2">
        <v>0</v>
      </c>
      <c r="GW31" s="6">
        <v>0</v>
      </c>
      <c r="GX31" s="6">
        <v>165302.04388297009</v>
      </c>
      <c r="GY31" s="92">
        <v>5.8207660913467407E-11</v>
      </c>
    </row>
    <row r="32" spans="2:207" hidden="1" outlineLevel="1" x14ac:dyDescent="0.2">
      <c r="B32" s="103" t="s">
        <v>26</v>
      </c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104">
        <v>0</v>
      </c>
      <c r="BN32" s="104">
        <v>0</v>
      </c>
      <c r="BO32" s="104">
        <v>0</v>
      </c>
      <c r="BP32" s="104">
        <v>0</v>
      </c>
      <c r="BQ32" s="104">
        <v>0</v>
      </c>
      <c r="BR32" s="104">
        <v>0</v>
      </c>
      <c r="BS32" s="104">
        <v>0</v>
      </c>
      <c r="BT32" s="104">
        <v>0</v>
      </c>
      <c r="BU32" s="104">
        <v>0</v>
      </c>
      <c r="BV32" s="104">
        <v>0</v>
      </c>
      <c r="BW32" s="104">
        <v>0</v>
      </c>
      <c r="BX32" s="104">
        <v>0</v>
      </c>
      <c r="BY32" s="104">
        <v>0</v>
      </c>
      <c r="BZ32" s="104">
        <v>0</v>
      </c>
      <c r="CA32" s="104">
        <v>0</v>
      </c>
      <c r="CB32" s="104">
        <v>0</v>
      </c>
      <c r="CC32" s="104">
        <v>0</v>
      </c>
      <c r="CD32" s="104">
        <v>0</v>
      </c>
      <c r="CE32" s="104">
        <v>0</v>
      </c>
      <c r="CF32" s="104">
        <v>0</v>
      </c>
      <c r="CG32" s="104">
        <v>0</v>
      </c>
      <c r="CH32" s="104">
        <v>0</v>
      </c>
      <c r="CI32" s="104">
        <v>0</v>
      </c>
      <c r="CJ32" s="104">
        <v>0</v>
      </c>
      <c r="CK32" s="104">
        <v>0</v>
      </c>
      <c r="CL32" s="104">
        <v>0</v>
      </c>
      <c r="CM32" s="104">
        <v>0</v>
      </c>
      <c r="CN32" s="104">
        <v>0</v>
      </c>
      <c r="CO32" s="104">
        <v>0</v>
      </c>
      <c r="CP32" s="104">
        <v>0</v>
      </c>
      <c r="CQ32" s="104">
        <v>0</v>
      </c>
      <c r="CR32" s="104">
        <v>0</v>
      </c>
      <c r="CS32" s="104">
        <v>0</v>
      </c>
      <c r="CT32" s="104">
        <v>0</v>
      </c>
      <c r="CU32" s="104">
        <v>0</v>
      </c>
      <c r="CV32" s="104">
        <v>0.17908114349126128</v>
      </c>
      <c r="CW32" s="104">
        <v>0</v>
      </c>
      <c r="CX32" s="104">
        <v>0</v>
      </c>
      <c r="CY32" s="104">
        <v>577.28525059825404</v>
      </c>
      <c r="CZ32" s="104">
        <v>0</v>
      </c>
      <c r="DA32" s="104">
        <v>0</v>
      </c>
      <c r="DB32" s="104">
        <v>0</v>
      </c>
      <c r="DC32" s="104">
        <v>0</v>
      </c>
      <c r="DD32" s="104">
        <v>0</v>
      </c>
      <c r="DE32" s="104">
        <v>0</v>
      </c>
      <c r="DF32" s="104">
        <v>0</v>
      </c>
      <c r="DG32" s="104">
        <v>138.06432603000522</v>
      </c>
      <c r="DH32" s="104">
        <v>0</v>
      </c>
      <c r="DI32" s="104">
        <v>0</v>
      </c>
      <c r="DJ32" s="104">
        <v>0</v>
      </c>
      <c r="DK32" s="104">
        <v>0</v>
      </c>
      <c r="DL32" s="104">
        <v>0</v>
      </c>
      <c r="DM32" s="104">
        <v>0</v>
      </c>
      <c r="DN32" s="104">
        <v>6.3311515375698416E-2</v>
      </c>
      <c r="DO32" s="104">
        <v>0</v>
      </c>
      <c r="DP32" s="104">
        <v>0</v>
      </c>
      <c r="DQ32" s="104">
        <v>244.68905797465823</v>
      </c>
      <c r="DR32" s="104">
        <v>376.40323901248087</v>
      </c>
      <c r="DS32" s="104">
        <v>47082.357293920009</v>
      </c>
      <c r="DT32" s="104">
        <v>190.94391257222782</v>
      </c>
      <c r="DU32" s="104">
        <v>0</v>
      </c>
      <c r="DV32" s="104">
        <v>152.01366176771086</v>
      </c>
      <c r="DW32" s="104">
        <v>0</v>
      </c>
      <c r="DX32" s="104">
        <v>0</v>
      </c>
      <c r="DY32" s="104">
        <v>0</v>
      </c>
      <c r="DZ32" s="104">
        <v>0</v>
      </c>
      <c r="EA32" s="104">
        <v>0</v>
      </c>
      <c r="EB32" s="104">
        <v>0</v>
      </c>
      <c r="EC32" s="104">
        <v>0</v>
      </c>
      <c r="ED32" s="104">
        <v>0</v>
      </c>
      <c r="EE32" s="104">
        <v>0</v>
      </c>
      <c r="EF32" s="104">
        <v>0</v>
      </c>
      <c r="EG32" s="104">
        <v>0</v>
      </c>
      <c r="EH32" s="104">
        <v>0</v>
      </c>
      <c r="EI32" s="104">
        <v>0</v>
      </c>
      <c r="EJ32" s="104">
        <v>0</v>
      </c>
      <c r="EK32" s="104">
        <v>0</v>
      </c>
      <c r="EL32" s="104">
        <v>0</v>
      </c>
      <c r="EM32" s="104">
        <v>0</v>
      </c>
      <c r="EN32" s="104">
        <v>0</v>
      </c>
      <c r="EO32" s="104">
        <v>0</v>
      </c>
      <c r="EP32" s="104">
        <v>0</v>
      </c>
      <c r="EQ32" s="104">
        <v>0</v>
      </c>
      <c r="ER32" s="104">
        <v>0</v>
      </c>
      <c r="ES32" s="104">
        <v>0</v>
      </c>
      <c r="ET32" s="104">
        <v>0</v>
      </c>
      <c r="EU32" s="104">
        <v>0</v>
      </c>
      <c r="EV32" s="104">
        <v>0</v>
      </c>
      <c r="EW32" s="104">
        <v>0</v>
      </c>
      <c r="EX32" s="104">
        <v>0</v>
      </c>
      <c r="EY32" s="104">
        <v>0</v>
      </c>
      <c r="EZ32" s="104">
        <v>0</v>
      </c>
      <c r="FA32" s="104">
        <v>4.5222510982641725E-3</v>
      </c>
      <c r="FB32" s="104">
        <v>0</v>
      </c>
      <c r="FC32" s="104">
        <v>25.520284932698264</v>
      </c>
      <c r="FD32" s="104">
        <v>0</v>
      </c>
      <c r="FE32" s="104">
        <v>0</v>
      </c>
      <c r="FF32" s="104">
        <v>0</v>
      </c>
      <c r="FG32" s="104">
        <v>0</v>
      </c>
      <c r="FH32" s="104">
        <v>0</v>
      </c>
      <c r="FI32" s="104">
        <v>0</v>
      </c>
      <c r="FJ32" s="104">
        <v>0</v>
      </c>
      <c r="FK32" s="104">
        <v>0</v>
      </c>
      <c r="FL32" s="104">
        <v>0</v>
      </c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6">
        <v>48787.523941718006</v>
      </c>
      <c r="GQ32" s="6"/>
      <c r="GR32" s="6">
        <f t="shared" si="11"/>
        <v>0</v>
      </c>
      <c r="GS32" s="6">
        <v>48787.523941718006</v>
      </c>
      <c r="GT32" s="92">
        <v>0</v>
      </c>
      <c r="GV32" s="2">
        <v>0</v>
      </c>
      <c r="GW32" s="6">
        <v>0</v>
      </c>
      <c r="GX32" s="6">
        <v>48787.523941717976</v>
      </c>
      <c r="GY32" s="92">
        <v>-2.9103830456733704E-11</v>
      </c>
    </row>
    <row r="33" spans="2:207" hidden="1" outlineLevel="1" x14ac:dyDescent="0.2">
      <c r="B33" s="103" t="s">
        <v>27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104">
        <v>0</v>
      </c>
      <c r="BN33" s="104">
        <v>0</v>
      </c>
      <c r="BO33" s="104">
        <v>0</v>
      </c>
      <c r="BP33" s="104">
        <v>0</v>
      </c>
      <c r="BQ33" s="104">
        <v>0</v>
      </c>
      <c r="BR33" s="104">
        <v>0</v>
      </c>
      <c r="BS33" s="104">
        <v>0</v>
      </c>
      <c r="BT33" s="104">
        <v>0</v>
      </c>
      <c r="BU33" s="104">
        <v>0</v>
      </c>
      <c r="BV33" s="104">
        <v>0</v>
      </c>
      <c r="BW33" s="104">
        <v>0</v>
      </c>
      <c r="BX33" s="104">
        <v>0</v>
      </c>
      <c r="BY33" s="104">
        <v>0</v>
      </c>
      <c r="BZ33" s="104">
        <v>0</v>
      </c>
      <c r="CA33" s="104">
        <v>0</v>
      </c>
      <c r="CB33" s="104">
        <v>0</v>
      </c>
      <c r="CC33" s="104">
        <v>0</v>
      </c>
      <c r="CD33" s="104">
        <v>0</v>
      </c>
      <c r="CE33" s="104">
        <v>0</v>
      </c>
      <c r="CF33" s="104">
        <v>0</v>
      </c>
      <c r="CG33" s="104">
        <v>0</v>
      </c>
      <c r="CH33" s="104">
        <v>0</v>
      </c>
      <c r="CI33" s="104">
        <v>0</v>
      </c>
      <c r="CJ33" s="104">
        <v>0</v>
      </c>
      <c r="CK33" s="104">
        <v>0</v>
      </c>
      <c r="CL33" s="104">
        <v>0</v>
      </c>
      <c r="CM33" s="104">
        <v>0</v>
      </c>
      <c r="CN33" s="104">
        <v>18.099768496655354</v>
      </c>
      <c r="CO33" s="104">
        <v>0</v>
      </c>
      <c r="CP33" s="104">
        <v>0</v>
      </c>
      <c r="CQ33" s="104">
        <v>0</v>
      </c>
      <c r="CR33" s="104">
        <v>0</v>
      </c>
      <c r="CS33" s="104">
        <v>0</v>
      </c>
      <c r="CT33" s="104">
        <v>0</v>
      </c>
      <c r="CU33" s="104">
        <v>16.85242368056397</v>
      </c>
      <c r="CV33" s="104">
        <v>2203.7132991016206</v>
      </c>
      <c r="CW33" s="104">
        <v>0</v>
      </c>
      <c r="CX33" s="104">
        <v>0</v>
      </c>
      <c r="CY33" s="104">
        <v>0</v>
      </c>
      <c r="CZ33" s="104">
        <v>0</v>
      </c>
      <c r="DA33" s="104">
        <v>0</v>
      </c>
      <c r="DB33" s="104">
        <v>0</v>
      </c>
      <c r="DC33" s="104">
        <v>32.286758401165045</v>
      </c>
      <c r="DD33" s="104">
        <v>0</v>
      </c>
      <c r="DE33" s="104">
        <v>0</v>
      </c>
      <c r="DF33" s="104">
        <v>50.792768281885309</v>
      </c>
      <c r="DG33" s="104">
        <v>1092.2744600503679</v>
      </c>
      <c r="DH33" s="104">
        <v>0</v>
      </c>
      <c r="DI33" s="104">
        <v>0</v>
      </c>
      <c r="DJ33" s="104">
        <v>0</v>
      </c>
      <c r="DK33" s="104">
        <v>0</v>
      </c>
      <c r="DL33" s="104">
        <v>0</v>
      </c>
      <c r="DM33" s="104">
        <v>2.9604887033420031</v>
      </c>
      <c r="DN33" s="104">
        <v>61.860490602680038</v>
      </c>
      <c r="DO33" s="104">
        <v>0</v>
      </c>
      <c r="DP33" s="104">
        <v>1306.5144406823808</v>
      </c>
      <c r="DQ33" s="104">
        <v>9.9751175882361824</v>
      </c>
      <c r="DR33" s="104">
        <v>1625.47939123781</v>
      </c>
      <c r="DS33" s="104">
        <v>1.7851835361387516</v>
      </c>
      <c r="DT33" s="104">
        <v>29912.885397978189</v>
      </c>
      <c r="DU33" s="104">
        <v>5104.5555048966862</v>
      </c>
      <c r="DV33" s="104">
        <v>41016.970744825107</v>
      </c>
      <c r="DW33" s="104">
        <v>0</v>
      </c>
      <c r="DX33" s="104">
        <v>229.92998259831137</v>
      </c>
      <c r="DY33" s="104">
        <v>666.8074677383496</v>
      </c>
      <c r="DZ33" s="104">
        <v>24.014015101282094</v>
      </c>
      <c r="EA33" s="104">
        <v>65.721103435725709</v>
      </c>
      <c r="EB33" s="104">
        <v>9629.8592103808824</v>
      </c>
      <c r="EC33" s="104">
        <v>20.291212400336967</v>
      </c>
      <c r="ED33" s="104">
        <v>0</v>
      </c>
      <c r="EE33" s="104">
        <v>38.857994183194137</v>
      </c>
      <c r="EF33" s="104">
        <v>0</v>
      </c>
      <c r="EG33" s="104">
        <v>7.0565831019676875</v>
      </c>
      <c r="EH33" s="104">
        <v>741.83111093904881</v>
      </c>
      <c r="EI33" s="104">
        <v>0</v>
      </c>
      <c r="EJ33" s="104">
        <v>55.927317241170833</v>
      </c>
      <c r="EK33" s="104">
        <v>0</v>
      </c>
      <c r="EL33" s="104">
        <v>214.30656625125587</v>
      </c>
      <c r="EM33" s="104">
        <v>0</v>
      </c>
      <c r="EN33" s="104">
        <v>0</v>
      </c>
      <c r="EO33" s="104">
        <v>0</v>
      </c>
      <c r="EP33" s="104">
        <v>0</v>
      </c>
      <c r="EQ33" s="104">
        <v>0</v>
      </c>
      <c r="ER33" s="104">
        <v>0</v>
      </c>
      <c r="ES33" s="104">
        <v>0</v>
      </c>
      <c r="ET33" s="104">
        <v>0</v>
      </c>
      <c r="EU33" s="104">
        <v>0</v>
      </c>
      <c r="EV33" s="104">
        <v>0</v>
      </c>
      <c r="EW33" s="104">
        <v>0</v>
      </c>
      <c r="EX33" s="104">
        <v>0</v>
      </c>
      <c r="EY33" s="104">
        <v>0</v>
      </c>
      <c r="EZ33" s="104">
        <v>0</v>
      </c>
      <c r="FA33" s="104">
        <v>0.72714740375267162</v>
      </c>
      <c r="FB33" s="104">
        <v>2.6748456533742999</v>
      </c>
      <c r="FC33" s="104">
        <v>40.103306484474516</v>
      </c>
      <c r="FD33" s="104">
        <v>0</v>
      </c>
      <c r="FE33" s="104">
        <v>0</v>
      </c>
      <c r="FF33" s="104">
        <v>0</v>
      </c>
      <c r="FG33" s="104">
        <v>0</v>
      </c>
      <c r="FH33" s="104">
        <v>0</v>
      </c>
      <c r="FI33" s="104">
        <v>0</v>
      </c>
      <c r="FJ33" s="104">
        <v>0</v>
      </c>
      <c r="FK33" s="104">
        <v>0</v>
      </c>
      <c r="FL33" s="104">
        <v>0</v>
      </c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6">
        <v>94195.114100975989</v>
      </c>
      <c r="GQ33" s="6"/>
      <c r="GR33" s="6">
        <f t="shared" si="11"/>
        <v>0</v>
      </c>
      <c r="GS33" s="6">
        <v>94195.114100976003</v>
      </c>
      <c r="GT33" s="92">
        <v>1.4551915228366852E-11</v>
      </c>
      <c r="GV33" s="2">
        <v>0</v>
      </c>
      <c r="GW33" s="6">
        <v>0</v>
      </c>
      <c r="GX33" s="6">
        <v>94195.114100975959</v>
      </c>
      <c r="GY33" s="92">
        <v>-2.9103830456733704E-11</v>
      </c>
    </row>
    <row r="34" spans="2:207" hidden="1" outlineLevel="1" x14ac:dyDescent="0.2">
      <c r="B34" s="103" t="s">
        <v>28</v>
      </c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104">
        <v>0</v>
      </c>
      <c r="BN34" s="104">
        <v>0</v>
      </c>
      <c r="BO34" s="104">
        <v>0</v>
      </c>
      <c r="BP34" s="104">
        <v>0</v>
      </c>
      <c r="BQ34" s="104">
        <v>0</v>
      </c>
      <c r="BR34" s="104">
        <v>0</v>
      </c>
      <c r="BS34" s="104">
        <v>0</v>
      </c>
      <c r="BT34" s="104">
        <v>0</v>
      </c>
      <c r="BU34" s="104">
        <v>0</v>
      </c>
      <c r="BV34" s="104">
        <v>0</v>
      </c>
      <c r="BW34" s="104">
        <v>0</v>
      </c>
      <c r="BX34" s="104">
        <v>0</v>
      </c>
      <c r="BY34" s="104">
        <v>0</v>
      </c>
      <c r="BZ34" s="104">
        <v>23.921092335622106</v>
      </c>
      <c r="CA34" s="104">
        <v>0</v>
      </c>
      <c r="CB34" s="104">
        <v>0</v>
      </c>
      <c r="CC34" s="104">
        <v>0</v>
      </c>
      <c r="CD34" s="104">
        <v>0</v>
      </c>
      <c r="CE34" s="104">
        <v>0</v>
      </c>
      <c r="CF34" s="104">
        <v>0</v>
      </c>
      <c r="CG34" s="104">
        <v>0</v>
      </c>
      <c r="CH34" s="104">
        <v>0</v>
      </c>
      <c r="CI34" s="104">
        <v>0</v>
      </c>
      <c r="CJ34" s="104">
        <v>0</v>
      </c>
      <c r="CK34" s="104">
        <v>0</v>
      </c>
      <c r="CL34" s="104">
        <v>0</v>
      </c>
      <c r="CM34" s="104">
        <v>0</v>
      </c>
      <c r="CN34" s="104">
        <v>0</v>
      </c>
      <c r="CO34" s="104">
        <v>0</v>
      </c>
      <c r="CP34" s="104">
        <v>0</v>
      </c>
      <c r="CQ34" s="104">
        <v>0</v>
      </c>
      <c r="CR34" s="104">
        <v>0</v>
      </c>
      <c r="CS34" s="104">
        <v>0</v>
      </c>
      <c r="CT34" s="104">
        <v>0</v>
      </c>
      <c r="CU34" s="104">
        <v>0</v>
      </c>
      <c r="CV34" s="104">
        <v>0</v>
      </c>
      <c r="CW34" s="104">
        <v>0</v>
      </c>
      <c r="CX34" s="104">
        <v>0</v>
      </c>
      <c r="CY34" s="104">
        <v>0</v>
      </c>
      <c r="CZ34" s="104">
        <v>0</v>
      </c>
      <c r="DA34" s="104">
        <v>0</v>
      </c>
      <c r="DB34" s="104">
        <v>0</v>
      </c>
      <c r="DC34" s="104">
        <v>0</v>
      </c>
      <c r="DD34" s="104">
        <v>348.49133624550927</v>
      </c>
      <c r="DE34" s="104">
        <v>0</v>
      </c>
      <c r="DF34" s="104">
        <v>1.0160971511799071</v>
      </c>
      <c r="DG34" s="104">
        <v>15.118057639365528</v>
      </c>
      <c r="DH34" s="104">
        <v>0</v>
      </c>
      <c r="DI34" s="104">
        <v>0</v>
      </c>
      <c r="DJ34" s="104">
        <v>0</v>
      </c>
      <c r="DK34" s="104">
        <v>0</v>
      </c>
      <c r="DL34" s="104">
        <v>0</v>
      </c>
      <c r="DM34" s="104">
        <v>0</v>
      </c>
      <c r="DN34" s="104">
        <v>2.5291339986745505</v>
      </c>
      <c r="DO34" s="104">
        <v>0</v>
      </c>
      <c r="DP34" s="104">
        <v>34.775496225332681</v>
      </c>
      <c r="DQ34" s="104">
        <v>0</v>
      </c>
      <c r="DR34" s="104">
        <v>0.79628170070156545</v>
      </c>
      <c r="DS34" s="104">
        <v>13.101552673984767</v>
      </c>
      <c r="DT34" s="104">
        <v>194.50883234622933</v>
      </c>
      <c r="DU34" s="104">
        <v>9.6602962513632402</v>
      </c>
      <c r="DV34" s="104">
        <v>689.61219249965177</v>
      </c>
      <c r="DW34" s="104">
        <v>120.7916067673646</v>
      </c>
      <c r="DX34" s="104">
        <v>9861.583211338113</v>
      </c>
      <c r="DY34" s="104">
        <v>3036.0187195136177</v>
      </c>
      <c r="DZ34" s="104">
        <v>4863.4406738848611</v>
      </c>
      <c r="EA34" s="104">
        <v>15335.502913592449</v>
      </c>
      <c r="EB34" s="104">
        <v>40500.308818310514</v>
      </c>
      <c r="EC34" s="104">
        <v>5997.408746195707</v>
      </c>
      <c r="ED34" s="104">
        <v>8354.6154268331375</v>
      </c>
      <c r="EE34" s="104">
        <v>210.74175276255988</v>
      </c>
      <c r="EF34" s="104">
        <v>226.89053391738665</v>
      </c>
      <c r="EG34" s="104">
        <v>73.742874877112229</v>
      </c>
      <c r="EH34" s="104">
        <v>1717.4185241093883</v>
      </c>
      <c r="EI34" s="104">
        <v>154.33419660509009</v>
      </c>
      <c r="EJ34" s="104">
        <v>0</v>
      </c>
      <c r="EK34" s="104">
        <v>2281.1702317840191</v>
      </c>
      <c r="EL34" s="104">
        <v>0</v>
      </c>
      <c r="EM34" s="104">
        <v>0</v>
      </c>
      <c r="EN34" s="104">
        <v>0</v>
      </c>
      <c r="EO34" s="104">
        <v>0</v>
      </c>
      <c r="EP34" s="104">
        <v>0</v>
      </c>
      <c r="EQ34" s="104">
        <v>0</v>
      </c>
      <c r="ER34" s="104">
        <v>0</v>
      </c>
      <c r="ES34" s="104">
        <v>0</v>
      </c>
      <c r="ET34" s="104">
        <v>0</v>
      </c>
      <c r="EU34" s="104">
        <v>0</v>
      </c>
      <c r="EV34" s="104">
        <v>0</v>
      </c>
      <c r="EW34" s="104">
        <v>0</v>
      </c>
      <c r="EX34" s="104">
        <v>0</v>
      </c>
      <c r="EY34" s="104">
        <v>0</v>
      </c>
      <c r="EZ34" s="104">
        <v>0</v>
      </c>
      <c r="FA34" s="104">
        <v>0.19394496498823977</v>
      </c>
      <c r="FB34" s="104">
        <v>1.9875312547394626</v>
      </c>
      <c r="FC34" s="104">
        <v>2129.1208885037763</v>
      </c>
      <c r="FD34" s="104">
        <v>0</v>
      </c>
      <c r="FE34" s="104">
        <v>63.09775453786019</v>
      </c>
      <c r="FF34" s="104">
        <v>0</v>
      </c>
      <c r="FG34" s="104">
        <v>126.19550907572038</v>
      </c>
      <c r="FH34" s="104">
        <v>0</v>
      </c>
      <c r="FI34" s="104">
        <v>0</v>
      </c>
      <c r="FJ34" s="104">
        <v>0</v>
      </c>
      <c r="FK34" s="104">
        <v>0</v>
      </c>
      <c r="FL34" s="104">
        <v>21.032584845953387</v>
      </c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6">
        <v>96409.12681274199</v>
      </c>
      <c r="GQ34" s="6"/>
      <c r="GR34" s="6">
        <f t="shared" si="11"/>
        <v>0</v>
      </c>
      <c r="GS34" s="6">
        <v>96409.12681274199</v>
      </c>
      <c r="GT34" s="92">
        <v>0</v>
      </c>
      <c r="GV34" s="2">
        <v>0</v>
      </c>
      <c r="GW34" s="6">
        <v>0</v>
      </c>
      <c r="GX34" s="6">
        <v>96409.126812741961</v>
      </c>
      <c r="GY34" s="92">
        <v>-2.9103830456733704E-11</v>
      </c>
    </row>
    <row r="35" spans="2:207" hidden="1" outlineLevel="1" x14ac:dyDescent="0.2">
      <c r="B35" s="103" t="s">
        <v>29</v>
      </c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104">
        <v>0</v>
      </c>
      <c r="BN35" s="104">
        <v>0</v>
      </c>
      <c r="BO35" s="104">
        <v>0</v>
      </c>
      <c r="BP35" s="104">
        <v>0</v>
      </c>
      <c r="BQ35" s="104">
        <v>0</v>
      </c>
      <c r="BR35" s="104">
        <v>0</v>
      </c>
      <c r="BS35" s="104">
        <v>0</v>
      </c>
      <c r="BT35" s="104">
        <v>0</v>
      </c>
      <c r="BU35" s="104">
        <v>0</v>
      </c>
      <c r="BV35" s="104">
        <v>0</v>
      </c>
      <c r="BW35" s="104">
        <v>0</v>
      </c>
      <c r="BX35" s="104">
        <v>0</v>
      </c>
      <c r="BY35" s="104">
        <v>0</v>
      </c>
      <c r="BZ35" s="104">
        <v>0</v>
      </c>
      <c r="CA35" s="104">
        <v>0</v>
      </c>
      <c r="CB35" s="104">
        <v>0</v>
      </c>
      <c r="CC35" s="104">
        <v>0</v>
      </c>
      <c r="CD35" s="104">
        <v>0</v>
      </c>
      <c r="CE35" s="104">
        <v>0</v>
      </c>
      <c r="CF35" s="104">
        <v>0</v>
      </c>
      <c r="CG35" s="104">
        <v>0</v>
      </c>
      <c r="CH35" s="104">
        <v>0</v>
      </c>
      <c r="CI35" s="104">
        <v>0</v>
      </c>
      <c r="CJ35" s="104">
        <v>0</v>
      </c>
      <c r="CK35" s="104">
        <v>0</v>
      </c>
      <c r="CL35" s="104">
        <v>0</v>
      </c>
      <c r="CM35" s="104">
        <v>0</v>
      </c>
      <c r="CN35" s="104">
        <v>0</v>
      </c>
      <c r="CO35" s="104">
        <v>0</v>
      </c>
      <c r="CP35" s="104">
        <v>0</v>
      </c>
      <c r="CQ35" s="104">
        <v>0</v>
      </c>
      <c r="CR35" s="104">
        <v>0</v>
      </c>
      <c r="CS35" s="104">
        <v>0</v>
      </c>
      <c r="CT35" s="104">
        <v>0</v>
      </c>
      <c r="CU35" s="104">
        <v>0</v>
      </c>
      <c r="CV35" s="104">
        <v>0</v>
      </c>
      <c r="CW35" s="104">
        <v>0</v>
      </c>
      <c r="CX35" s="104">
        <v>0</v>
      </c>
      <c r="CY35" s="104">
        <v>0</v>
      </c>
      <c r="CZ35" s="104">
        <v>0</v>
      </c>
      <c r="DA35" s="104">
        <v>0</v>
      </c>
      <c r="DB35" s="104">
        <v>0</v>
      </c>
      <c r="DC35" s="104">
        <v>0</v>
      </c>
      <c r="DD35" s="104">
        <v>0</v>
      </c>
      <c r="DE35" s="104">
        <v>0</v>
      </c>
      <c r="DF35" s="104">
        <v>0</v>
      </c>
      <c r="DG35" s="104">
        <v>39.245975314306904</v>
      </c>
      <c r="DH35" s="104">
        <v>54.291877076116542</v>
      </c>
      <c r="DI35" s="104">
        <v>0</v>
      </c>
      <c r="DJ35" s="104">
        <v>0</v>
      </c>
      <c r="DK35" s="104">
        <v>0</v>
      </c>
      <c r="DL35" s="104">
        <v>0</v>
      </c>
      <c r="DM35" s="104">
        <v>0</v>
      </c>
      <c r="DN35" s="104">
        <v>0</v>
      </c>
      <c r="DO35" s="104">
        <v>0</v>
      </c>
      <c r="DP35" s="104">
        <v>37.193832059430136</v>
      </c>
      <c r="DQ35" s="104">
        <v>0</v>
      </c>
      <c r="DR35" s="104">
        <v>53.67862174282422</v>
      </c>
      <c r="DS35" s="104">
        <v>0</v>
      </c>
      <c r="DT35" s="104">
        <v>6.3566274152727598</v>
      </c>
      <c r="DU35" s="104">
        <v>0</v>
      </c>
      <c r="DV35" s="104">
        <v>63.904317689595459</v>
      </c>
      <c r="DW35" s="104">
        <v>0</v>
      </c>
      <c r="DX35" s="104">
        <v>1.0554573588244909</v>
      </c>
      <c r="DY35" s="104">
        <v>0.13076462852692805</v>
      </c>
      <c r="DZ35" s="104">
        <v>0.26286358999800846</v>
      </c>
      <c r="EA35" s="104">
        <v>347.23496071455435</v>
      </c>
      <c r="EB35" s="104">
        <v>71.251878823454135</v>
      </c>
      <c r="EC35" s="104">
        <v>322.1636190416163</v>
      </c>
      <c r="ED35" s="104">
        <v>0</v>
      </c>
      <c r="EE35" s="104">
        <v>44457.906126180635</v>
      </c>
      <c r="EF35" s="104">
        <v>4264.2986346963307</v>
      </c>
      <c r="EG35" s="104">
        <v>102.21650276552566</v>
      </c>
      <c r="EH35" s="104">
        <v>4.9890708781855517</v>
      </c>
      <c r="EI35" s="104">
        <v>0</v>
      </c>
      <c r="EJ35" s="104">
        <v>126.78164468863334</v>
      </c>
      <c r="EK35" s="104">
        <v>0</v>
      </c>
      <c r="EL35" s="104">
        <v>0</v>
      </c>
      <c r="EM35" s="104">
        <v>0</v>
      </c>
      <c r="EN35" s="104">
        <v>0</v>
      </c>
      <c r="EO35" s="104">
        <v>0</v>
      </c>
      <c r="EP35" s="104">
        <v>0</v>
      </c>
      <c r="EQ35" s="104">
        <v>0</v>
      </c>
      <c r="ER35" s="104">
        <v>0</v>
      </c>
      <c r="ES35" s="104">
        <v>0</v>
      </c>
      <c r="ET35" s="104">
        <v>0</v>
      </c>
      <c r="EU35" s="104">
        <v>0</v>
      </c>
      <c r="EV35" s="104">
        <v>0</v>
      </c>
      <c r="EW35" s="104">
        <v>0</v>
      </c>
      <c r="EX35" s="104">
        <v>0</v>
      </c>
      <c r="EY35" s="104">
        <v>0</v>
      </c>
      <c r="EZ35" s="104">
        <v>0</v>
      </c>
      <c r="FA35" s="104">
        <v>3.3234902693003415E-2</v>
      </c>
      <c r="FB35" s="104">
        <v>9.3819411064041246E-3</v>
      </c>
      <c r="FC35" s="104">
        <v>226.03681684934512</v>
      </c>
      <c r="FD35" s="104">
        <v>0</v>
      </c>
      <c r="FE35" s="104">
        <v>0</v>
      </c>
      <c r="FF35" s="104">
        <v>0</v>
      </c>
      <c r="FG35" s="104">
        <v>0</v>
      </c>
      <c r="FH35" s="104">
        <v>0</v>
      </c>
      <c r="FI35" s="104">
        <v>0</v>
      </c>
      <c r="FJ35" s="104">
        <v>0</v>
      </c>
      <c r="FK35" s="104">
        <v>0</v>
      </c>
      <c r="FL35" s="104">
        <v>0</v>
      </c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6">
        <v>50179.042208356972</v>
      </c>
      <c r="GQ35" s="6"/>
      <c r="GR35" s="6">
        <f t="shared" si="11"/>
        <v>0</v>
      </c>
      <c r="GS35" s="6">
        <v>50179.042208356972</v>
      </c>
      <c r="GT35" s="92">
        <v>0</v>
      </c>
      <c r="GV35" s="2">
        <v>0</v>
      </c>
      <c r="GW35" s="6">
        <v>0</v>
      </c>
      <c r="GX35" s="6">
        <v>50179.042208356994</v>
      </c>
      <c r="GY35" s="92">
        <v>2.1827872842550278E-11</v>
      </c>
    </row>
    <row r="36" spans="2:207" hidden="1" outlineLevel="1" x14ac:dyDescent="0.2">
      <c r="B36" s="103" t="s">
        <v>30</v>
      </c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104">
        <v>0</v>
      </c>
      <c r="BN36" s="104">
        <v>0</v>
      </c>
      <c r="BO36" s="104">
        <v>0</v>
      </c>
      <c r="BP36" s="104">
        <v>0</v>
      </c>
      <c r="BQ36" s="104">
        <v>0</v>
      </c>
      <c r="BR36" s="104">
        <v>0</v>
      </c>
      <c r="BS36" s="104">
        <v>0</v>
      </c>
      <c r="BT36" s="104">
        <v>0</v>
      </c>
      <c r="BU36" s="104">
        <v>0</v>
      </c>
      <c r="BV36" s="104">
        <v>0</v>
      </c>
      <c r="BW36" s="104">
        <v>0</v>
      </c>
      <c r="BX36" s="104">
        <v>0</v>
      </c>
      <c r="BY36" s="104">
        <v>0</v>
      </c>
      <c r="BZ36" s="104">
        <v>0</v>
      </c>
      <c r="CA36" s="104">
        <v>0</v>
      </c>
      <c r="CB36" s="104">
        <v>0</v>
      </c>
      <c r="CC36" s="104">
        <v>0</v>
      </c>
      <c r="CD36" s="104">
        <v>0</v>
      </c>
      <c r="CE36" s="104">
        <v>0</v>
      </c>
      <c r="CF36" s="104">
        <v>0</v>
      </c>
      <c r="CG36" s="104">
        <v>0</v>
      </c>
      <c r="CH36" s="104">
        <v>0</v>
      </c>
      <c r="CI36" s="104">
        <v>0</v>
      </c>
      <c r="CJ36" s="104">
        <v>0</v>
      </c>
      <c r="CK36" s="104">
        <v>0</v>
      </c>
      <c r="CL36" s="104">
        <v>0</v>
      </c>
      <c r="CM36" s="104">
        <v>0</v>
      </c>
      <c r="CN36" s="104">
        <v>0</v>
      </c>
      <c r="CO36" s="104">
        <v>0</v>
      </c>
      <c r="CP36" s="104">
        <v>0</v>
      </c>
      <c r="CQ36" s="104">
        <v>0</v>
      </c>
      <c r="CR36" s="104">
        <v>0</v>
      </c>
      <c r="CS36" s="104">
        <v>0</v>
      </c>
      <c r="CT36" s="104">
        <v>0</v>
      </c>
      <c r="CU36" s="104">
        <v>0</v>
      </c>
      <c r="CV36" s="104">
        <v>0</v>
      </c>
      <c r="CW36" s="104">
        <v>0</v>
      </c>
      <c r="CX36" s="104">
        <v>0</v>
      </c>
      <c r="CY36" s="104">
        <v>0</v>
      </c>
      <c r="CZ36" s="104">
        <v>0</v>
      </c>
      <c r="DA36" s="104">
        <v>0</v>
      </c>
      <c r="DB36" s="104">
        <v>0</v>
      </c>
      <c r="DC36" s="104">
        <v>0</v>
      </c>
      <c r="DD36" s="104">
        <v>0</v>
      </c>
      <c r="DE36" s="104">
        <v>0</v>
      </c>
      <c r="DF36" s="104">
        <v>0</v>
      </c>
      <c r="DG36" s="104">
        <v>0</v>
      </c>
      <c r="DH36" s="104">
        <v>0</v>
      </c>
      <c r="DI36" s="104">
        <v>0</v>
      </c>
      <c r="DJ36" s="104">
        <v>0</v>
      </c>
      <c r="DK36" s="104">
        <v>0</v>
      </c>
      <c r="DL36" s="104">
        <v>0</v>
      </c>
      <c r="DM36" s="104">
        <v>0</v>
      </c>
      <c r="DN36" s="104">
        <v>0</v>
      </c>
      <c r="DO36" s="104">
        <v>0</v>
      </c>
      <c r="DP36" s="104">
        <v>0</v>
      </c>
      <c r="DQ36" s="104">
        <v>0</v>
      </c>
      <c r="DR36" s="104">
        <v>0</v>
      </c>
      <c r="DS36" s="104">
        <v>0</v>
      </c>
      <c r="DT36" s="104">
        <v>0</v>
      </c>
      <c r="DU36" s="104">
        <v>0</v>
      </c>
      <c r="DV36" s="104">
        <v>0</v>
      </c>
      <c r="DW36" s="104">
        <v>0</v>
      </c>
      <c r="DX36" s="104">
        <v>0</v>
      </c>
      <c r="DY36" s="104">
        <v>0</v>
      </c>
      <c r="DZ36" s="104">
        <v>0</v>
      </c>
      <c r="EA36" s="104">
        <v>0</v>
      </c>
      <c r="EB36" s="104">
        <v>0</v>
      </c>
      <c r="EC36" s="104">
        <v>0</v>
      </c>
      <c r="ED36" s="104">
        <v>0</v>
      </c>
      <c r="EE36" s="104">
        <v>151.38719159764494</v>
      </c>
      <c r="EF36" s="104">
        <v>13541.282192244329</v>
      </c>
      <c r="EG36" s="104">
        <v>7.5864111275045243</v>
      </c>
      <c r="EH36" s="104">
        <v>0</v>
      </c>
      <c r="EI36" s="104">
        <v>0</v>
      </c>
      <c r="EJ36" s="104">
        <v>147.7412318432053</v>
      </c>
      <c r="EK36" s="104">
        <v>0</v>
      </c>
      <c r="EL36" s="104">
        <v>0</v>
      </c>
      <c r="EM36" s="104">
        <v>0</v>
      </c>
      <c r="EN36" s="104">
        <v>0</v>
      </c>
      <c r="EO36" s="104">
        <v>0</v>
      </c>
      <c r="EP36" s="104">
        <v>0</v>
      </c>
      <c r="EQ36" s="104">
        <v>0</v>
      </c>
      <c r="ER36" s="104">
        <v>0</v>
      </c>
      <c r="ES36" s="104">
        <v>0</v>
      </c>
      <c r="ET36" s="104">
        <v>0</v>
      </c>
      <c r="EU36" s="104">
        <v>0</v>
      </c>
      <c r="EV36" s="104">
        <v>0</v>
      </c>
      <c r="EW36" s="104">
        <v>0</v>
      </c>
      <c r="EX36" s="104">
        <v>0</v>
      </c>
      <c r="EY36" s="104">
        <v>0</v>
      </c>
      <c r="EZ36" s="104">
        <v>0</v>
      </c>
      <c r="FA36" s="104">
        <v>4.1612396489610799E-3</v>
      </c>
      <c r="FB36" s="104">
        <v>0</v>
      </c>
      <c r="FC36" s="104">
        <v>207.80803669626053</v>
      </c>
      <c r="FD36" s="104">
        <v>0</v>
      </c>
      <c r="FE36" s="104">
        <v>0</v>
      </c>
      <c r="FF36" s="104">
        <v>0</v>
      </c>
      <c r="FG36" s="104">
        <v>0</v>
      </c>
      <c r="FH36" s="104">
        <v>0</v>
      </c>
      <c r="FI36" s="104">
        <v>0</v>
      </c>
      <c r="FJ36" s="104">
        <v>0</v>
      </c>
      <c r="FK36" s="104">
        <v>0</v>
      </c>
      <c r="FL36" s="104">
        <v>0</v>
      </c>
      <c r="FM36" s="40"/>
      <c r="FN36" s="40"/>
      <c r="FO36" s="40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6">
        <v>14055.809224748593</v>
      </c>
      <c r="GQ36" s="6"/>
      <c r="GR36" s="6">
        <f t="shared" si="11"/>
        <v>0</v>
      </c>
      <c r="GS36" s="6">
        <v>14055.8092247486</v>
      </c>
      <c r="GT36" s="92">
        <v>7.2759576141834259E-12</v>
      </c>
      <c r="GV36" s="2">
        <v>0</v>
      </c>
      <c r="GW36" s="6">
        <v>0</v>
      </c>
      <c r="GX36" s="6">
        <v>14055.809224748598</v>
      </c>
      <c r="GY36" s="92">
        <v>5.4569682106375694E-12</v>
      </c>
    </row>
    <row r="37" spans="2:207" hidden="1" outlineLevel="1" x14ac:dyDescent="0.2">
      <c r="B37" s="103" t="s">
        <v>31</v>
      </c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104">
        <v>0</v>
      </c>
      <c r="BN37" s="104">
        <v>0</v>
      </c>
      <c r="BO37" s="104">
        <v>0</v>
      </c>
      <c r="BP37" s="104">
        <v>0</v>
      </c>
      <c r="BQ37" s="104">
        <v>0</v>
      </c>
      <c r="BR37" s="104">
        <v>0</v>
      </c>
      <c r="BS37" s="104">
        <v>0</v>
      </c>
      <c r="BT37" s="104">
        <v>0</v>
      </c>
      <c r="BU37" s="104">
        <v>0</v>
      </c>
      <c r="BV37" s="104">
        <v>0</v>
      </c>
      <c r="BW37" s="104">
        <v>0</v>
      </c>
      <c r="BX37" s="104">
        <v>0</v>
      </c>
      <c r="BY37" s="104">
        <v>0</v>
      </c>
      <c r="BZ37" s="104">
        <v>0</v>
      </c>
      <c r="CA37" s="104">
        <v>0</v>
      </c>
      <c r="CB37" s="104">
        <v>0</v>
      </c>
      <c r="CC37" s="104">
        <v>0</v>
      </c>
      <c r="CD37" s="104">
        <v>0</v>
      </c>
      <c r="CE37" s="104">
        <v>0</v>
      </c>
      <c r="CF37" s="104">
        <v>0</v>
      </c>
      <c r="CG37" s="104">
        <v>0</v>
      </c>
      <c r="CH37" s="104">
        <v>0</v>
      </c>
      <c r="CI37" s="104">
        <v>0</v>
      </c>
      <c r="CJ37" s="104">
        <v>0</v>
      </c>
      <c r="CK37" s="104">
        <v>0</v>
      </c>
      <c r="CL37" s="104">
        <v>0</v>
      </c>
      <c r="CM37" s="104">
        <v>0</v>
      </c>
      <c r="CN37" s="104">
        <v>0</v>
      </c>
      <c r="CO37" s="104">
        <v>0</v>
      </c>
      <c r="CP37" s="104">
        <v>0</v>
      </c>
      <c r="CQ37" s="104">
        <v>0</v>
      </c>
      <c r="CR37" s="104">
        <v>0</v>
      </c>
      <c r="CS37" s="104">
        <v>0</v>
      </c>
      <c r="CT37" s="104">
        <v>201.7673054731583</v>
      </c>
      <c r="CU37" s="104">
        <v>0</v>
      </c>
      <c r="CV37" s="104">
        <v>0</v>
      </c>
      <c r="CW37" s="104">
        <v>0</v>
      </c>
      <c r="CX37" s="104">
        <v>0</v>
      </c>
      <c r="CY37" s="104">
        <v>0</v>
      </c>
      <c r="CZ37" s="104">
        <v>0</v>
      </c>
      <c r="DA37" s="104">
        <v>0</v>
      </c>
      <c r="DB37" s="104">
        <v>65.859703962135143</v>
      </c>
      <c r="DC37" s="104">
        <v>0.92543246607633056</v>
      </c>
      <c r="DD37" s="104">
        <v>51.310408783961527</v>
      </c>
      <c r="DE37" s="104">
        <v>0</v>
      </c>
      <c r="DF37" s="104">
        <v>0</v>
      </c>
      <c r="DG37" s="104">
        <v>1.0837490621391552</v>
      </c>
      <c r="DH37" s="104">
        <v>0</v>
      </c>
      <c r="DI37" s="104">
        <v>0</v>
      </c>
      <c r="DJ37" s="104">
        <v>0</v>
      </c>
      <c r="DK37" s="104">
        <v>0</v>
      </c>
      <c r="DL37" s="104">
        <v>0</v>
      </c>
      <c r="DM37" s="104">
        <v>0</v>
      </c>
      <c r="DN37" s="104">
        <v>0</v>
      </c>
      <c r="DO37" s="104">
        <v>0</v>
      </c>
      <c r="DP37" s="104">
        <v>0</v>
      </c>
      <c r="DQ37" s="104">
        <v>0</v>
      </c>
      <c r="DR37" s="104">
        <v>0</v>
      </c>
      <c r="DS37" s="104">
        <v>0</v>
      </c>
      <c r="DT37" s="104">
        <v>0</v>
      </c>
      <c r="DU37" s="104">
        <v>0</v>
      </c>
      <c r="DV37" s="104">
        <v>0</v>
      </c>
      <c r="DW37" s="104">
        <v>0</v>
      </c>
      <c r="DX37" s="104">
        <v>0</v>
      </c>
      <c r="DY37" s="104">
        <v>0</v>
      </c>
      <c r="DZ37" s="104">
        <v>0</v>
      </c>
      <c r="EA37" s="104">
        <v>39.76390396254849</v>
      </c>
      <c r="EB37" s="104">
        <v>5.3021667263222412</v>
      </c>
      <c r="EC37" s="104">
        <v>0</v>
      </c>
      <c r="ED37" s="104">
        <v>0</v>
      </c>
      <c r="EE37" s="104">
        <v>9.1918409529700665E-2</v>
      </c>
      <c r="EF37" s="104">
        <v>103.42663352205712</v>
      </c>
      <c r="EG37" s="104">
        <v>8749.9044224738827</v>
      </c>
      <c r="EH37" s="104">
        <v>0</v>
      </c>
      <c r="EI37" s="104">
        <v>0</v>
      </c>
      <c r="EJ37" s="104">
        <v>0</v>
      </c>
      <c r="EK37" s="104">
        <v>0</v>
      </c>
      <c r="EL37" s="104">
        <v>28.28973647464441</v>
      </c>
      <c r="EM37" s="104">
        <v>0</v>
      </c>
      <c r="EN37" s="104">
        <v>0</v>
      </c>
      <c r="EO37" s="104">
        <v>0</v>
      </c>
      <c r="EP37" s="104">
        <v>0</v>
      </c>
      <c r="EQ37" s="104">
        <v>0</v>
      </c>
      <c r="ER37" s="104">
        <v>0</v>
      </c>
      <c r="ES37" s="104">
        <v>0</v>
      </c>
      <c r="ET37" s="104">
        <v>0</v>
      </c>
      <c r="EU37" s="104">
        <v>0</v>
      </c>
      <c r="EV37" s="104">
        <v>0</v>
      </c>
      <c r="EW37" s="104">
        <v>0</v>
      </c>
      <c r="EX37" s="104">
        <v>0</v>
      </c>
      <c r="EY37" s="104">
        <v>0</v>
      </c>
      <c r="EZ37" s="104">
        <v>0</v>
      </c>
      <c r="FA37" s="104">
        <v>2.6765070538860899E-2</v>
      </c>
      <c r="FB37" s="104">
        <v>4.5375380090714422E-2</v>
      </c>
      <c r="FC37" s="104">
        <v>262.49433213917501</v>
      </c>
      <c r="FD37" s="104">
        <v>0</v>
      </c>
      <c r="FE37" s="104">
        <v>21.360663767097147</v>
      </c>
      <c r="FF37" s="104">
        <v>0</v>
      </c>
      <c r="FG37" s="104">
        <v>42.721327534194295</v>
      </c>
      <c r="FH37" s="104">
        <v>0</v>
      </c>
      <c r="FI37" s="104">
        <v>0</v>
      </c>
      <c r="FJ37" s="104">
        <v>0</v>
      </c>
      <c r="FK37" s="104">
        <v>0</v>
      </c>
      <c r="FL37" s="104">
        <v>7.1202212556990485</v>
      </c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6">
        <v>9581.4940664632486</v>
      </c>
      <c r="GQ37" s="6"/>
      <c r="GR37" s="6">
        <f t="shared" si="11"/>
        <v>0</v>
      </c>
      <c r="GS37" s="6">
        <v>9581.4940664632431</v>
      </c>
      <c r="GT37" s="92">
        <v>-5.4569682106375694E-12</v>
      </c>
      <c r="GV37" s="2">
        <v>0</v>
      </c>
      <c r="GW37" s="6">
        <v>0</v>
      </c>
      <c r="GX37" s="6">
        <v>9581.4940664632541</v>
      </c>
      <c r="GY37" s="92">
        <v>5.4569682106375694E-12</v>
      </c>
    </row>
    <row r="38" spans="2:207" hidden="1" outlineLevel="1" x14ac:dyDescent="0.2">
      <c r="B38" s="103" t="s">
        <v>32</v>
      </c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104">
        <v>0</v>
      </c>
      <c r="BN38" s="104">
        <v>0</v>
      </c>
      <c r="BO38" s="104">
        <v>0</v>
      </c>
      <c r="BP38" s="104">
        <v>0</v>
      </c>
      <c r="BQ38" s="104">
        <v>0</v>
      </c>
      <c r="BR38" s="104">
        <v>0</v>
      </c>
      <c r="BS38" s="104">
        <v>0</v>
      </c>
      <c r="BT38" s="104">
        <v>0</v>
      </c>
      <c r="BU38" s="104">
        <v>0</v>
      </c>
      <c r="BV38" s="104">
        <v>0</v>
      </c>
      <c r="BW38" s="104">
        <v>0</v>
      </c>
      <c r="BX38" s="104">
        <v>0</v>
      </c>
      <c r="BY38" s="104">
        <v>0</v>
      </c>
      <c r="BZ38" s="104">
        <v>0</v>
      </c>
      <c r="CA38" s="104">
        <v>0</v>
      </c>
      <c r="CB38" s="104">
        <v>0</v>
      </c>
      <c r="CC38" s="104">
        <v>0</v>
      </c>
      <c r="CD38" s="104">
        <v>0</v>
      </c>
      <c r="CE38" s="104">
        <v>0</v>
      </c>
      <c r="CF38" s="104">
        <v>0</v>
      </c>
      <c r="CG38" s="104">
        <v>0</v>
      </c>
      <c r="CH38" s="104">
        <v>0</v>
      </c>
      <c r="CI38" s="104">
        <v>0</v>
      </c>
      <c r="CJ38" s="104">
        <v>0</v>
      </c>
      <c r="CK38" s="104">
        <v>0</v>
      </c>
      <c r="CL38" s="104">
        <v>0</v>
      </c>
      <c r="CM38" s="104">
        <v>0</v>
      </c>
      <c r="CN38" s="104">
        <v>1160.9278813506337</v>
      </c>
      <c r="CO38" s="104">
        <v>0.51535969315391883</v>
      </c>
      <c r="CP38" s="104">
        <v>0</v>
      </c>
      <c r="CQ38" s="104">
        <v>0</v>
      </c>
      <c r="CR38" s="104">
        <v>0</v>
      </c>
      <c r="CS38" s="104">
        <v>0</v>
      </c>
      <c r="CT38" s="104">
        <v>0</v>
      </c>
      <c r="CU38" s="104">
        <v>0</v>
      </c>
      <c r="CV38" s="104">
        <v>0</v>
      </c>
      <c r="CW38" s="104">
        <v>0</v>
      </c>
      <c r="CX38" s="104">
        <v>0</v>
      </c>
      <c r="CY38" s="104">
        <v>979.48146861039925</v>
      </c>
      <c r="CZ38" s="104">
        <v>0</v>
      </c>
      <c r="DA38" s="104">
        <v>801.39559697414211</v>
      </c>
      <c r="DB38" s="104">
        <v>0</v>
      </c>
      <c r="DC38" s="104">
        <v>0</v>
      </c>
      <c r="DD38" s="104">
        <v>57.639910532313323</v>
      </c>
      <c r="DE38" s="104">
        <v>0</v>
      </c>
      <c r="DF38" s="104">
        <v>0</v>
      </c>
      <c r="DG38" s="104">
        <v>22.839726265247069</v>
      </c>
      <c r="DH38" s="104">
        <v>66.644374184956348</v>
      </c>
      <c r="DI38" s="104">
        <v>0</v>
      </c>
      <c r="DJ38" s="104">
        <v>0</v>
      </c>
      <c r="DK38" s="104">
        <v>0</v>
      </c>
      <c r="DL38" s="104">
        <v>0</v>
      </c>
      <c r="DM38" s="104">
        <v>0</v>
      </c>
      <c r="DN38" s="104">
        <v>0</v>
      </c>
      <c r="DO38" s="104">
        <v>0</v>
      </c>
      <c r="DP38" s="104">
        <v>0</v>
      </c>
      <c r="DQ38" s="104">
        <v>0</v>
      </c>
      <c r="DR38" s="104">
        <v>0</v>
      </c>
      <c r="DS38" s="104">
        <v>0</v>
      </c>
      <c r="DT38" s="104">
        <v>2.3467387792923082</v>
      </c>
      <c r="DU38" s="104">
        <v>0</v>
      </c>
      <c r="DV38" s="104">
        <v>277.23810922970927</v>
      </c>
      <c r="DW38" s="104">
        <v>1050.0260737722938</v>
      </c>
      <c r="DX38" s="104">
        <v>19.538766330537147</v>
      </c>
      <c r="DY38" s="104">
        <v>118.80399419098197</v>
      </c>
      <c r="DZ38" s="104">
        <v>0</v>
      </c>
      <c r="EA38" s="104">
        <v>444.38956659217541</v>
      </c>
      <c r="EB38" s="104">
        <v>161.53304335528932</v>
      </c>
      <c r="EC38" s="104">
        <v>0</v>
      </c>
      <c r="ED38" s="104">
        <v>0</v>
      </c>
      <c r="EE38" s="104">
        <v>125.59983871804488</v>
      </c>
      <c r="EF38" s="104">
        <v>0</v>
      </c>
      <c r="EG38" s="104">
        <v>2.8758235155903278</v>
      </c>
      <c r="EH38" s="104">
        <v>181491.24295687152</v>
      </c>
      <c r="EI38" s="104">
        <v>4.8408583771711884</v>
      </c>
      <c r="EJ38" s="104">
        <v>16.803037817838252</v>
      </c>
      <c r="EK38" s="104">
        <v>0</v>
      </c>
      <c r="EL38" s="104">
        <v>0</v>
      </c>
      <c r="EM38" s="104">
        <v>0</v>
      </c>
      <c r="EN38" s="104">
        <v>0</v>
      </c>
      <c r="EO38" s="104">
        <v>0</v>
      </c>
      <c r="EP38" s="104">
        <v>0</v>
      </c>
      <c r="EQ38" s="104">
        <v>0</v>
      </c>
      <c r="ER38" s="104">
        <v>0</v>
      </c>
      <c r="ES38" s="104">
        <v>0</v>
      </c>
      <c r="ET38" s="104">
        <v>0</v>
      </c>
      <c r="EU38" s="104">
        <v>0</v>
      </c>
      <c r="EV38" s="104">
        <v>0</v>
      </c>
      <c r="EW38" s="104">
        <v>0</v>
      </c>
      <c r="EX38" s="104">
        <v>0</v>
      </c>
      <c r="EY38" s="104">
        <v>0</v>
      </c>
      <c r="EZ38" s="104">
        <v>0</v>
      </c>
      <c r="FA38" s="104">
        <v>6.2330531061788458E-2</v>
      </c>
      <c r="FB38" s="104">
        <v>0.27485612352395905</v>
      </c>
      <c r="FC38" s="104">
        <v>710.92224711182257</v>
      </c>
      <c r="FD38" s="104">
        <v>0</v>
      </c>
      <c r="FE38" s="104">
        <v>0</v>
      </c>
      <c r="FF38" s="104">
        <v>0</v>
      </c>
      <c r="FG38" s="104">
        <v>0</v>
      </c>
      <c r="FH38" s="104">
        <v>0</v>
      </c>
      <c r="FI38" s="104">
        <v>0</v>
      </c>
      <c r="FJ38" s="104">
        <v>0</v>
      </c>
      <c r="FK38" s="104">
        <v>0</v>
      </c>
      <c r="FL38" s="104">
        <v>0</v>
      </c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6">
        <v>187515.94255892772</v>
      </c>
      <c r="GQ38" s="6"/>
      <c r="GR38" s="6">
        <f t="shared" si="11"/>
        <v>0</v>
      </c>
      <c r="GS38" s="6">
        <v>187515.94255892761</v>
      </c>
      <c r="GT38" s="92">
        <v>-1.1641532182693481E-10</v>
      </c>
      <c r="GV38" s="2">
        <v>0</v>
      </c>
      <c r="GW38" s="6">
        <v>0</v>
      </c>
      <c r="GX38" s="6">
        <v>187515.94255892769</v>
      </c>
      <c r="GY38" s="92">
        <v>-2.9103830456733704E-11</v>
      </c>
    </row>
    <row r="39" spans="2:207" hidden="1" outlineLevel="1" x14ac:dyDescent="0.2">
      <c r="B39" s="103" t="s">
        <v>33</v>
      </c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104">
        <v>0</v>
      </c>
      <c r="BN39" s="104">
        <v>0</v>
      </c>
      <c r="BO39" s="104">
        <v>0</v>
      </c>
      <c r="BP39" s="104">
        <v>0</v>
      </c>
      <c r="BQ39" s="104">
        <v>0</v>
      </c>
      <c r="BR39" s="104">
        <v>0</v>
      </c>
      <c r="BS39" s="104">
        <v>0</v>
      </c>
      <c r="BT39" s="104">
        <v>0</v>
      </c>
      <c r="BU39" s="104">
        <v>0</v>
      </c>
      <c r="BV39" s="104">
        <v>0</v>
      </c>
      <c r="BW39" s="104">
        <v>0</v>
      </c>
      <c r="BX39" s="104">
        <v>0</v>
      </c>
      <c r="BY39" s="104">
        <v>0</v>
      </c>
      <c r="BZ39" s="104">
        <v>0</v>
      </c>
      <c r="CA39" s="104">
        <v>0</v>
      </c>
      <c r="CB39" s="104">
        <v>0</v>
      </c>
      <c r="CC39" s="104">
        <v>0</v>
      </c>
      <c r="CD39" s="104">
        <v>0</v>
      </c>
      <c r="CE39" s="104">
        <v>0</v>
      </c>
      <c r="CF39" s="104">
        <v>0</v>
      </c>
      <c r="CG39" s="104">
        <v>0</v>
      </c>
      <c r="CH39" s="104">
        <v>0</v>
      </c>
      <c r="CI39" s="104">
        <v>0</v>
      </c>
      <c r="CJ39" s="104">
        <v>0</v>
      </c>
      <c r="CK39" s="104">
        <v>0</v>
      </c>
      <c r="CL39" s="104">
        <v>0</v>
      </c>
      <c r="CM39" s="104">
        <v>0</v>
      </c>
      <c r="CN39" s="104">
        <v>0</v>
      </c>
      <c r="CO39" s="104">
        <v>0</v>
      </c>
      <c r="CP39" s="104">
        <v>0</v>
      </c>
      <c r="CQ39" s="104">
        <v>0</v>
      </c>
      <c r="CR39" s="104">
        <v>0</v>
      </c>
      <c r="CS39" s="104">
        <v>0</v>
      </c>
      <c r="CT39" s="104">
        <v>0</v>
      </c>
      <c r="CU39" s="104">
        <v>0</v>
      </c>
      <c r="CV39" s="104">
        <v>0</v>
      </c>
      <c r="CW39" s="104">
        <v>0</v>
      </c>
      <c r="CX39" s="104">
        <v>0</v>
      </c>
      <c r="CY39" s="104">
        <v>0</v>
      </c>
      <c r="CZ39" s="104">
        <v>0</v>
      </c>
      <c r="DA39" s="104">
        <v>0</v>
      </c>
      <c r="DB39" s="104">
        <v>0</v>
      </c>
      <c r="DC39" s="104">
        <v>0</v>
      </c>
      <c r="DD39" s="104">
        <v>0</v>
      </c>
      <c r="DE39" s="104">
        <v>0</v>
      </c>
      <c r="DF39" s="104">
        <v>0</v>
      </c>
      <c r="DG39" s="104">
        <v>0</v>
      </c>
      <c r="DH39" s="104">
        <v>0</v>
      </c>
      <c r="DI39" s="104">
        <v>0</v>
      </c>
      <c r="DJ39" s="104">
        <v>0</v>
      </c>
      <c r="DK39" s="104">
        <v>0</v>
      </c>
      <c r="DL39" s="104">
        <v>0</v>
      </c>
      <c r="DM39" s="104">
        <v>0</v>
      </c>
      <c r="DN39" s="104">
        <v>58.528159756979043</v>
      </c>
      <c r="DO39" s="104">
        <v>0</v>
      </c>
      <c r="DP39" s="104">
        <v>1.0205257099292158</v>
      </c>
      <c r="DQ39" s="104">
        <v>0</v>
      </c>
      <c r="DR39" s="104">
        <v>0</v>
      </c>
      <c r="DS39" s="104">
        <v>0</v>
      </c>
      <c r="DT39" s="104">
        <v>0</v>
      </c>
      <c r="DU39" s="104">
        <v>0</v>
      </c>
      <c r="DV39" s="104">
        <v>0</v>
      </c>
      <c r="DW39" s="104">
        <v>1285.6194987065751</v>
      </c>
      <c r="DX39" s="104">
        <v>0</v>
      </c>
      <c r="DY39" s="104">
        <v>0</v>
      </c>
      <c r="DZ39" s="104">
        <v>2.0904967520234008</v>
      </c>
      <c r="EA39" s="104">
        <v>0</v>
      </c>
      <c r="EB39" s="104">
        <v>157.3448793234335</v>
      </c>
      <c r="EC39" s="104">
        <v>0</v>
      </c>
      <c r="ED39" s="104">
        <v>0</v>
      </c>
      <c r="EE39" s="104">
        <v>0</v>
      </c>
      <c r="EF39" s="104">
        <v>0</v>
      </c>
      <c r="EG39" s="104">
        <v>0</v>
      </c>
      <c r="EH39" s="104">
        <v>477.65890176442832</v>
      </c>
      <c r="EI39" s="104">
        <v>4103.2062437592103</v>
      </c>
      <c r="EJ39" s="104">
        <v>2401.011409208927</v>
      </c>
      <c r="EK39" s="104">
        <v>9372.803976194642</v>
      </c>
      <c r="EL39" s="104">
        <v>620.400799609248</v>
      </c>
      <c r="EM39" s="104">
        <v>0</v>
      </c>
      <c r="EN39" s="104">
        <v>0</v>
      </c>
      <c r="EO39" s="104">
        <v>0</v>
      </c>
      <c r="EP39" s="104">
        <v>0</v>
      </c>
      <c r="EQ39" s="104">
        <v>0</v>
      </c>
      <c r="ER39" s="104">
        <v>0</v>
      </c>
      <c r="ES39" s="104">
        <v>0</v>
      </c>
      <c r="ET39" s="104">
        <v>0</v>
      </c>
      <c r="EU39" s="104">
        <v>0</v>
      </c>
      <c r="EV39" s="104">
        <v>0</v>
      </c>
      <c r="EW39" s="104">
        <v>0</v>
      </c>
      <c r="EX39" s="104">
        <v>0</v>
      </c>
      <c r="EY39" s="104">
        <v>0</v>
      </c>
      <c r="EZ39" s="104">
        <v>0</v>
      </c>
      <c r="FA39" s="104">
        <v>0.30381015277298629</v>
      </c>
      <c r="FB39" s="104">
        <v>1.3224769307670529E-2</v>
      </c>
      <c r="FC39" s="104">
        <v>123.95567329415218</v>
      </c>
      <c r="FD39" s="104">
        <v>0</v>
      </c>
      <c r="FE39" s="104">
        <v>0</v>
      </c>
      <c r="FF39" s="104">
        <v>0</v>
      </c>
      <c r="FG39" s="104">
        <v>0</v>
      </c>
      <c r="FH39" s="104">
        <v>0</v>
      </c>
      <c r="FI39" s="104">
        <v>0</v>
      </c>
      <c r="FJ39" s="104">
        <v>0</v>
      </c>
      <c r="FK39" s="104">
        <v>0</v>
      </c>
      <c r="FL39" s="104">
        <v>0</v>
      </c>
      <c r="FM39" s="40"/>
      <c r="FN39" s="40"/>
      <c r="FO39" s="40"/>
      <c r="FP39" s="40"/>
      <c r="FQ39" s="40"/>
      <c r="FR39" s="40"/>
      <c r="FS39" s="40"/>
      <c r="FT39" s="40"/>
      <c r="FU39" s="40"/>
      <c r="FV39" s="40"/>
      <c r="FW39" s="40"/>
      <c r="FX39" s="40"/>
      <c r="FY39" s="40"/>
      <c r="FZ39" s="40"/>
      <c r="GA39" s="40"/>
      <c r="GB39" s="40"/>
      <c r="GC39" s="40"/>
      <c r="GD39" s="40"/>
      <c r="GE39" s="40"/>
      <c r="GF39" s="40"/>
      <c r="GG39" s="40"/>
      <c r="GH39" s="40"/>
      <c r="GI39" s="40"/>
      <c r="GJ39" s="40"/>
      <c r="GK39" s="40"/>
      <c r="GL39" s="40"/>
      <c r="GM39" s="40"/>
      <c r="GN39" s="40"/>
      <c r="GO39" s="40"/>
      <c r="GP39" s="6">
        <v>18603.957599001631</v>
      </c>
      <c r="GQ39" s="6"/>
      <c r="GR39" s="6">
        <f t="shared" si="11"/>
        <v>0</v>
      </c>
      <c r="GS39" s="6">
        <v>18603.957599001627</v>
      </c>
      <c r="GT39" s="92">
        <v>-3.637978807091713E-12</v>
      </c>
      <c r="GV39" s="2">
        <v>0</v>
      </c>
      <c r="GW39" s="6">
        <v>0</v>
      </c>
      <c r="GX39" s="6">
        <v>18603.957599001627</v>
      </c>
      <c r="GY39" s="92">
        <v>-3.637978807091713E-12</v>
      </c>
    </row>
    <row r="40" spans="2:207" hidden="1" outlineLevel="1" x14ac:dyDescent="0.2">
      <c r="B40" s="103" t="s">
        <v>34</v>
      </c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104">
        <v>0</v>
      </c>
      <c r="BN40" s="104">
        <v>0</v>
      </c>
      <c r="BO40" s="104">
        <v>0</v>
      </c>
      <c r="BP40" s="104">
        <v>0</v>
      </c>
      <c r="BQ40" s="104">
        <v>0</v>
      </c>
      <c r="BR40" s="104">
        <v>0</v>
      </c>
      <c r="BS40" s="104">
        <v>0</v>
      </c>
      <c r="BT40" s="104">
        <v>0</v>
      </c>
      <c r="BU40" s="104">
        <v>0</v>
      </c>
      <c r="BV40" s="104">
        <v>0</v>
      </c>
      <c r="BW40" s="104">
        <v>0</v>
      </c>
      <c r="BX40" s="104">
        <v>0</v>
      </c>
      <c r="BY40" s="104">
        <v>0</v>
      </c>
      <c r="BZ40" s="104">
        <v>0</v>
      </c>
      <c r="CA40" s="104">
        <v>0</v>
      </c>
      <c r="CB40" s="104">
        <v>0</v>
      </c>
      <c r="CC40" s="104">
        <v>0</v>
      </c>
      <c r="CD40" s="104">
        <v>0</v>
      </c>
      <c r="CE40" s="104">
        <v>0</v>
      </c>
      <c r="CF40" s="104">
        <v>0</v>
      </c>
      <c r="CG40" s="104">
        <v>0</v>
      </c>
      <c r="CH40" s="104">
        <v>0</v>
      </c>
      <c r="CI40" s="104">
        <v>0</v>
      </c>
      <c r="CJ40" s="104">
        <v>0</v>
      </c>
      <c r="CK40" s="104">
        <v>0</v>
      </c>
      <c r="CL40" s="104">
        <v>0</v>
      </c>
      <c r="CM40" s="104">
        <v>0</v>
      </c>
      <c r="CN40" s="104">
        <v>17.635878340241828</v>
      </c>
      <c r="CO40" s="104">
        <v>0</v>
      </c>
      <c r="CP40" s="104">
        <v>0</v>
      </c>
      <c r="CQ40" s="104">
        <v>0</v>
      </c>
      <c r="CR40" s="104">
        <v>0</v>
      </c>
      <c r="CS40" s="104">
        <v>0</v>
      </c>
      <c r="CT40" s="104">
        <v>0</v>
      </c>
      <c r="CU40" s="104">
        <v>436.42366983527381</v>
      </c>
      <c r="CV40" s="104">
        <v>0</v>
      </c>
      <c r="CW40" s="104">
        <v>0</v>
      </c>
      <c r="CX40" s="104">
        <v>0</v>
      </c>
      <c r="CY40" s="104">
        <v>0</v>
      </c>
      <c r="CZ40" s="104">
        <v>0</v>
      </c>
      <c r="DA40" s="104">
        <v>0</v>
      </c>
      <c r="DB40" s="104">
        <v>0</v>
      </c>
      <c r="DC40" s="104">
        <v>0</v>
      </c>
      <c r="DD40" s="104">
        <v>0</v>
      </c>
      <c r="DE40" s="104">
        <v>0</v>
      </c>
      <c r="DF40" s="104">
        <v>0</v>
      </c>
      <c r="DG40" s="104">
        <v>130.08431344684021</v>
      </c>
      <c r="DH40" s="104">
        <v>0</v>
      </c>
      <c r="DI40" s="104">
        <v>0</v>
      </c>
      <c r="DJ40" s="104">
        <v>0</v>
      </c>
      <c r="DK40" s="104">
        <v>0</v>
      </c>
      <c r="DL40" s="104">
        <v>0</v>
      </c>
      <c r="DM40" s="104">
        <v>0</v>
      </c>
      <c r="DN40" s="104">
        <v>19968.100836995032</v>
      </c>
      <c r="DO40" s="104">
        <v>0</v>
      </c>
      <c r="DP40" s="104">
        <v>16.511331744899348</v>
      </c>
      <c r="DQ40" s="104">
        <v>0</v>
      </c>
      <c r="DR40" s="104">
        <v>0</v>
      </c>
      <c r="DS40" s="104">
        <v>0</v>
      </c>
      <c r="DT40" s="104">
        <v>13.652244644563673</v>
      </c>
      <c r="DU40" s="104">
        <v>0</v>
      </c>
      <c r="DV40" s="104">
        <v>3.9919329325441506</v>
      </c>
      <c r="DW40" s="104">
        <v>0</v>
      </c>
      <c r="DX40" s="104">
        <v>0</v>
      </c>
      <c r="DY40" s="104">
        <v>0</v>
      </c>
      <c r="DZ40" s="104">
        <v>0</v>
      </c>
      <c r="EA40" s="104">
        <v>0</v>
      </c>
      <c r="EB40" s="104">
        <v>0</v>
      </c>
      <c r="EC40" s="104">
        <v>19.710687556740869</v>
      </c>
      <c r="ED40" s="104">
        <v>6.3530658209200555</v>
      </c>
      <c r="EE40" s="104">
        <v>0</v>
      </c>
      <c r="EF40" s="104">
        <v>0</v>
      </c>
      <c r="EG40" s="104">
        <v>8.5108674060790559</v>
      </c>
      <c r="EH40" s="104">
        <v>0</v>
      </c>
      <c r="EI40" s="104">
        <v>0</v>
      </c>
      <c r="EJ40" s="104">
        <v>0</v>
      </c>
      <c r="EK40" s="104">
        <v>0</v>
      </c>
      <c r="EL40" s="104">
        <v>0</v>
      </c>
      <c r="EM40" s="104">
        <v>0</v>
      </c>
      <c r="EN40" s="104">
        <v>0</v>
      </c>
      <c r="EO40" s="104">
        <v>0</v>
      </c>
      <c r="EP40" s="104">
        <v>0</v>
      </c>
      <c r="EQ40" s="104">
        <v>0</v>
      </c>
      <c r="ER40" s="104">
        <v>0</v>
      </c>
      <c r="ES40" s="104">
        <v>0</v>
      </c>
      <c r="ET40" s="104">
        <v>0</v>
      </c>
      <c r="EU40" s="104">
        <v>0</v>
      </c>
      <c r="EV40" s="104">
        <v>0</v>
      </c>
      <c r="EW40" s="104">
        <v>0</v>
      </c>
      <c r="EX40" s="104">
        <v>0</v>
      </c>
      <c r="EY40" s="104">
        <v>0</v>
      </c>
      <c r="EZ40" s="104">
        <v>0</v>
      </c>
      <c r="FA40" s="104">
        <v>2.0748092164990387E-3</v>
      </c>
      <c r="FB40" s="104">
        <v>2.4897710597988461E-2</v>
      </c>
      <c r="FC40" s="104">
        <v>76.560855744188771</v>
      </c>
      <c r="FD40" s="104">
        <v>0</v>
      </c>
      <c r="FE40" s="104">
        <v>0</v>
      </c>
      <c r="FF40" s="104">
        <v>0</v>
      </c>
      <c r="FG40" s="104">
        <v>0</v>
      </c>
      <c r="FH40" s="104">
        <v>0</v>
      </c>
      <c r="FI40" s="104">
        <v>0</v>
      </c>
      <c r="FJ40" s="104">
        <v>0</v>
      </c>
      <c r="FK40" s="104">
        <v>0</v>
      </c>
      <c r="FL40" s="104">
        <v>0</v>
      </c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  <c r="FZ40" s="40"/>
      <c r="GA40" s="40"/>
      <c r="GB40" s="40"/>
      <c r="GC40" s="40"/>
      <c r="GD40" s="40"/>
      <c r="GE40" s="40"/>
      <c r="GF40" s="40"/>
      <c r="GG40" s="40"/>
      <c r="GH40" s="40"/>
      <c r="GI40" s="40"/>
      <c r="GJ40" s="40"/>
      <c r="GK40" s="40"/>
      <c r="GL40" s="40"/>
      <c r="GM40" s="40"/>
      <c r="GN40" s="40"/>
      <c r="GO40" s="40"/>
      <c r="GP40" s="6">
        <v>20697.562656987142</v>
      </c>
      <c r="GQ40" s="6"/>
      <c r="GR40" s="6">
        <f t="shared" si="11"/>
        <v>0</v>
      </c>
      <c r="GS40" s="6">
        <v>20697.562656987164</v>
      </c>
      <c r="GT40" s="92">
        <v>2.1827872842550278E-11</v>
      </c>
      <c r="GV40" s="2">
        <v>0</v>
      </c>
      <c r="GW40" s="6">
        <v>0</v>
      </c>
      <c r="GX40" s="6">
        <v>20697.562656987109</v>
      </c>
      <c r="GY40" s="92">
        <v>-3.2741809263825417E-11</v>
      </c>
    </row>
    <row r="41" spans="2:207" hidden="1" outlineLevel="1" x14ac:dyDescent="0.2">
      <c r="B41" s="103" t="s">
        <v>35</v>
      </c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104">
        <v>0</v>
      </c>
      <c r="BN41" s="104">
        <v>0</v>
      </c>
      <c r="BO41" s="104">
        <v>0</v>
      </c>
      <c r="BP41" s="104">
        <v>0</v>
      </c>
      <c r="BQ41" s="104">
        <v>0</v>
      </c>
      <c r="BR41" s="104">
        <v>0</v>
      </c>
      <c r="BS41" s="104">
        <v>0</v>
      </c>
      <c r="BT41" s="104">
        <v>0</v>
      </c>
      <c r="BU41" s="104">
        <v>0</v>
      </c>
      <c r="BV41" s="104">
        <v>4075.3429629628408</v>
      </c>
      <c r="BW41" s="104">
        <v>1674.0923185069053</v>
      </c>
      <c r="BX41" s="104">
        <v>890.82101514731141</v>
      </c>
      <c r="BY41" s="104">
        <v>1042.7474846961284</v>
      </c>
      <c r="BZ41" s="104">
        <v>0</v>
      </c>
      <c r="CA41" s="104">
        <v>0</v>
      </c>
      <c r="CB41" s="104">
        <v>0</v>
      </c>
      <c r="CC41" s="104">
        <v>0</v>
      </c>
      <c r="CD41" s="104">
        <v>8.2506022244838925E-2</v>
      </c>
      <c r="CE41" s="104">
        <v>3529.0497722150185</v>
      </c>
      <c r="CF41" s="104">
        <v>0</v>
      </c>
      <c r="CG41" s="104">
        <v>2.2309888020974136E-2</v>
      </c>
      <c r="CH41" s="104">
        <v>0</v>
      </c>
      <c r="CI41" s="104">
        <v>0.60715346163261996</v>
      </c>
      <c r="CJ41" s="104">
        <v>0</v>
      </c>
      <c r="CK41" s="104">
        <v>0</v>
      </c>
      <c r="CL41" s="104">
        <v>0</v>
      </c>
      <c r="CM41" s="104">
        <v>0</v>
      </c>
      <c r="CN41" s="104">
        <v>3.4080584940840093</v>
      </c>
      <c r="CO41" s="104">
        <v>454.6358082868083</v>
      </c>
      <c r="CP41" s="104">
        <v>0</v>
      </c>
      <c r="CQ41" s="104">
        <v>0</v>
      </c>
      <c r="CR41" s="104">
        <v>5827.5107670141961</v>
      </c>
      <c r="CS41" s="104">
        <v>1408.5070595361046</v>
      </c>
      <c r="CT41" s="104">
        <v>0.22009718618510124</v>
      </c>
      <c r="CU41" s="104">
        <v>1416.5842844679514</v>
      </c>
      <c r="CV41" s="104">
        <v>0.23088705930069964</v>
      </c>
      <c r="CW41" s="104">
        <v>14.037868303990113</v>
      </c>
      <c r="CX41" s="104">
        <v>3.1639477557017882E-2</v>
      </c>
      <c r="CY41" s="104">
        <v>0</v>
      </c>
      <c r="CZ41" s="104">
        <v>3.3456719344908126</v>
      </c>
      <c r="DA41" s="104">
        <v>3.3777981732410152</v>
      </c>
      <c r="DB41" s="104">
        <v>0</v>
      </c>
      <c r="DC41" s="104">
        <v>1.6627762359195857</v>
      </c>
      <c r="DD41" s="104">
        <v>1.7198895492532791E-2</v>
      </c>
      <c r="DE41" s="104">
        <v>0</v>
      </c>
      <c r="DF41" s="104">
        <v>0</v>
      </c>
      <c r="DG41" s="104">
        <v>66.258375126312885</v>
      </c>
      <c r="DH41" s="104">
        <v>0.56302044678385643</v>
      </c>
      <c r="DI41" s="104">
        <v>4.2591604403677895E-2</v>
      </c>
      <c r="DJ41" s="104">
        <v>0</v>
      </c>
      <c r="DK41" s="104">
        <v>0</v>
      </c>
      <c r="DL41" s="104">
        <v>8.9807440142612258E-2</v>
      </c>
      <c r="DM41" s="104">
        <v>0.32880718599639341</v>
      </c>
      <c r="DN41" s="104">
        <v>23.171135861271416</v>
      </c>
      <c r="DO41" s="104">
        <v>8851.1854396334566</v>
      </c>
      <c r="DP41" s="104">
        <v>2244.398123881057</v>
      </c>
      <c r="DQ41" s="104">
        <v>19749.684670359828</v>
      </c>
      <c r="DR41" s="104">
        <v>0.11008915652531602</v>
      </c>
      <c r="DS41" s="104">
        <v>2.1713318035425861</v>
      </c>
      <c r="DT41" s="104">
        <v>0.17417938029465993</v>
      </c>
      <c r="DU41" s="104">
        <v>0</v>
      </c>
      <c r="DV41" s="104">
        <v>154.75153635407366</v>
      </c>
      <c r="DW41" s="104">
        <v>0</v>
      </c>
      <c r="DX41" s="104">
        <v>0</v>
      </c>
      <c r="DY41" s="104">
        <v>0</v>
      </c>
      <c r="DZ41" s="104">
        <v>0.4410056410255106</v>
      </c>
      <c r="EA41" s="104">
        <v>1.0525399533967947</v>
      </c>
      <c r="EB41" s="104">
        <v>1.7473915566682257</v>
      </c>
      <c r="EC41" s="104">
        <v>2.4013552197121254E-2</v>
      </c>
      <c r="ED41" s="104">
        <v>0</v>
      </c>
      <c r="EE41" s="104">
        <v>12.778941604682929</v>
      </c>
      <c r="EF41" s="104">
        <v>8.5102081941824989E-2</v>
      </c>
      <c r="EG41" s="104">
        <v>13.878424996004046</v>
      </c>
      <c r="EH41" s="104">
        <v>0.23388875332533979</v>
      </c>
      <c r="EI41" s="104">
        <v>0</v>
      </c>
      <c r="EJ41" s="104">
        <v>0</v>
      </c>
      <c r="EK41" s="104">
        <v>0</v>
      </c>
      <c r="EL41" s="104">
        <v>0</v>
      </c>
      <c r="EM41" s="104">
        <v>0</v>
      </c>
      <c r="EN41" s="104">
        <v>0</v>
      </c>
      <c r="EO41" s="104">
        <v>0</v>
      </c>
      <c r="EP41" s="104">
        <v>0</v>
      </c>
      <c r="EQ41" s="104">
        <v>0</v>
      </c>
      <c r="ER41" s="104">
        <v>0</v>
      </c>
      <c r="ES41" s="104">
        <v>0</v>
      </c>
      <c r="ET41" s="104">
        <v>0</v>
      </c>
      <c r="EU41" s="104">
        <v>0</v>
      </c>
      <c r="EV41" s="104">
        <v>0</v>
      </c>
      <c r="EW41" s="104">
        <v>0</v>
      </c>
      <c r="EX41" s="104">
        <v>0</v>
      </c>
      <c r="EY41" s="104">
        <v>0</v>
      </c>
      <c r="EZ41" s="104">
        <v>0</v>
      </c>
      <c r="FA41" s="104">
        <v>3.2814349947764276E-2</v>
      </c>
      <c r="FB41" s="104">
        <v>3.1091425984295603E-3</v>
      </c>
      <c r="FC41" s="104">
        <v>3.6457543420313567</v>
      </c>
      <c r="FD41" s="104">
        <v>0</v>
      </c>
      <c r="FE41" s="104">
        <v>0</v>
      </c>
      <c r="FF41" s="104">
        <v>0</v>
      </c>
      <c r="FG41" s="104">
        <v>0</v>
      </c>
      <c r="FH41" s="104">
        <v>0</v>
      </c>
      <c r="FI41" s="104">
        <v>0</v>
      </c>
      <c r="FJ41" s="104">
        <v>0</v>
      </c>
      <c r="FK41" s="104">
        <v>0</v>
      </c>
      <c r="FL41" s="104">
        <v>0</v>
      </c>
      <c r="FM41" s="40"/>
      <c r="FN41" s="40"/>
      <c r="FO41" s="40"/>
      <c r="FP41" s="40"/>
      <c r="FQ41" s="40"/>
      <c r="FR41" s="40"/>
      <c r="FS41" s="40"/>
      <c r="FT41" s="40"/>
      <c r="FU41" s="40"/>
      <c r="FV41" s="40"/>
      <c r="FW41" s="40"/>
      <c r="FX41" s="40"/>
      <c r="FY41" s="40"/>
      <c r="FZ41" s="40"/>
      <c r="GA41" s="40"/>
      <c r="GB41" s="40"/>
      <c r="GC41" s="40"/>
      <c r="GD41" s="40"/>
      <c r="GE41" s="40"/>
      <c r="GF41" s="40"/>
      <c r="GG41" s="40"/>
      <c r="GH41" s="40"/>
      <c r="GI41" s="40"/>
      <c r="GJ41" s="40"/>
      <c r="GK41" s="40"/>
      <c r="GL41" s="40"/>
      <c r="GM41" s="40"/>
      <c r="GN41" s="40"/>
      <c r="GO41" s="40"/>
      <c r="GP41" s="6">
        <v>51473.187532172917</v>
      </c>
      <c r="GQ41" s="6"/>
      <c r="GR41" s="6">
        <f t="shared" si="11"/>
        <v>0</v>
      </c>
      <c r="GS41" s="6">
        <v>51473.187532172909</v>
      </c>
      <c r="GT41" s="92">
        <v>-7.2759576141834259E-12</v>
      </c>
      <c r="GV41" s="2">
        <v>0</v>
      </c>
      <c r="GW41" s="6">
        <v>0</v>
      </c>
      <c r="GX41" s="6">
        <v>51473.187532172953</v>
      </c>
      <c r="GY41" s="92">
        <v>3.637978807091713E-11</v>
      </c>
    </row>
    <row r="42" spans="2:207" hidden="1" outlineLevel="1" x14ac:dyDescent="0.2">
      <c r="B42" s="103" t="s">
        <v>36</v>
      </c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104">
        <v>0</v>
      </c>
      <c r="BN42" s="104">
        <v>0</v>
      </c>
      <c r="BO42" s="104">
        <v>0</v>
      </c>
      <c r="BP42" s="104">
        <v>0</v>
      </c>
      <c r="BQ42" s="104">
        <v>0</v>
      </c>
      <c r="BR42" s="104">
        <v>0</v>
      </c>
      <c r="BS42" s="104">
        <v>0</v>
      </c>
      <c r="BT42" s="104">
        <v>31225.986002612794</v>
      </c>
      <c r="BU42" s="104">
        <v>0</v>
      </c>
      <c r="BV42" s="104">
        <v>0</v>
      </c>
      <c r="BW42" s="104">
        <v>0</v>
      </c>
      <c r="BX42" s="104">
        <v>0</v>
      </c>
      <c r="BY42" s="104">
        <v>0</v>
      </c>
      <c r="BZ42" s="104">
        <v>0</v>
      </c>
      <c r="CA42" s="104">
        <v>0</v>
      </c>
      <c r="CB42" s="104">
        <v>0</v>
      </c>
      <c r="CC42" s="104">
        <v>0</v>
      </c>
      <c r="CD42" s="104">
        <v>0</v>
      </c>
      <c r="CE42" s="104">
        <v>0</v>
      </c>
      <c r="CF42" s="104">
        <v>0</v>
      </c>
      <c r="CG42" s="104">
        <v>0</v>
      </c>
      <c r="CH42" s="104">
        <v>0</v>
      </c>
      <c r="CI42" s="104">
        <v>0</v>
      </c>
      <c r="CJ42" s="104">
        <v>0</v>
      </c>
      <c r="CK42" s="104">
        <v>0</v>
      </c>
      <c r="CL42" s="104">
        <v>0</v>
      </c>
      <c r="CM42" s="104">
        <v>0</v>
      </c>
      <c r="CN42" s="104">
        <v>0</v>
      </c>
      <c r="CO42" s="104">
        <v>0</v>
      </c>
      <c r="CP42" s="104">
        <v>0</v>
      </c>
      <c r="CQ42" s="104">
        <v>0</v>
      </c>
      <c r="CR42" s="104">
        <v>0</v>
      </c>
      <c r="CS42" s="104">
        <v>0</v>
      </c>
      <c r="CT42" s="104">
        <v>0</v>
      </c>
      <c r="CU42" s="104">
        <v>0</v>
      </c>
      <c r="CV42" s="104">
        <v>0</v>
      </c>
      <c r="CW42" s="104">
        <v>0</v>
      </c>
      <c r="CX42" s="104">
        <v>0</v>
      </c>
      <c r="CY42" s="104">
        <v>0</v>
      </c>
      <c r="CZ42" s="104">
        <v>0</v>
      </c>
      <c r="DA42" s="104">
        <v>0</v>
      </c>
      <c r="DB42" s="104">
        <v>0</v>
      </c>
      <c r="DC42" s="104">
        <v>0</v>
      </c>
      <c r="DD42" s="104">
        <v>0</v>
      </c>
      <c r="DE42" s="104">
        <v>0</v>
      </c>
      <c r="DF42" s="104">
        <v>0</v>
      </c>
      <c r="DG42" s="104">
        <v>0</v>
      </c>
      <c r="DH42" s="104">
        <v>0</v>
      </c>
      <c r="DI42" s="104">
        <v>0</v>
      </c>
      <c r="DJ42" s="104">
        <v>0</v>
      </c>
      <c r="DK42" s="104">
        <v>0</v>
      </c>
      <c r="DL42" s="104">
        <v>0</v>
      </c>
      <c r="DM42" s="104">
        <v>0</v>
      </c>
      <c r="DN42" s="104">
        <v>0</v>
      </c>
      <c r="DO42" s="104">
        <v>0</v>
      </c>
      <c r="DP42" s="104">
        <v>0</v>
      </c>
      <c r="DQ42" s="104">
        <v>0</v>
      </c>
      <c r="DR42" s="104">
        <v>0</v>
      </c>
      <c r="DS42" s="104">
        <v>0</v>
      </c>
      <c r="DT42" s="104">
        <v>0</v>
      </c>
      <c r="DU42" s="104">
        <v>0</v>
      </c>
      <c r="DV42" s="104">
        <v>0</v>
      </c>
      <c r="DW42" s="104">
        <v>0</v>
      </c>
      <c r="DX42" s="104">
        <v>0</v>
      </c>
      <c r="DY42" s="104">
        <v>0</v>
      </c>
      <c r="DZ42" s="104">
        <v>0</v>
      </c>
      <c r="EA42" s="104">
        <v>0</v>
      </c>
      <c r="EB42" s="104">
        <v>0</v>
      </c>
      <c r="EC42" s="104">
        <v>0</v>
      </c>
      <c r="ED42" s="104">
        <v>0</v>
      </c>
      <c r="EE42" s="104">
        <v>0</v>
      </c>
      <c r="EF42" s="104">
        <v>0</v>
      </c>
      <c r="EG42" s="104">
        <v>0</v>
      </c>
      <c r="EH42" s="104">
        <v>0</v>
      </c>
      <c r="EI42" s="104">
        <v>0</v>
      </c>
      <c r="EJ42" s="104">
        <v>0</v>
      </c>
      <c r="EK42" s="104">
        <v>0</v>
      </c>
      <c r="EL42" s="104">
        <v>0</v>
      </c>
      <c r="EM42" s="104">
        <v>0</v>
      </c>
      <c r="EN42" s="104">
        <v>0</v>
      </c>
      <c r="EO42" s="104">
        <v>0</v>
      </c>
      <c r="EP42" s="104">
        <v>0</v>
      </c>
      <c r="EQ42" s="104">
        <v>0</v>
      </c>
      <c r="ER42" s="104">
        <v>0</v>
      </c>
      <c r="ES42" s="104">
        <v>0</v>
      </c>
      <c r="ET42" s="104">
        <v>0</v>
      </c>
      <c r="EU42" s="104">
        <v>0</v>
      </c>
      <c r="EV42" s="104">
        <v>146103.82790553357</v>
      </c>
      <c r="EW42" s="104">
        <v>0</v>
      </c>
      <c r="EX42" s="104">
        <v>0</v>
      </c>
      <c r="EY42" s="104">
        <v>0</v>
      </c>
      <c r="EZ42" s="104">
        <v>0</v>
      </c>
      <c r="FA42" s="104">
        <v>210.8180441624466</v>
      </c>
      <c r="FB42" s="104">
        <v>33.287059604596827</v>
      </c>
      <c r="FC42" s="104">
        <v>120.99997680146784</v>
      </c>
      <c r="FD42" s="104">
        <v>0</v>
      </c>
      <c r="FE42" s="104">
        <v>0</v>
      </c>
      <c r="FF42" s="104">
        <v>0</v>
      </c>
      <c r="FG42" s="104">
        <v>0</v>
      </c>
      <c r="FH42" s="104">
        <v>0</v>
      </c>
      <c r="FI42" s="104">
        <v>0</v>
      </c>
      <c r="FJ42" s="104">
        <v>0</v>
      </c>
      <c r="FK42" s="104">
        <v>0</v>
      </c>
      <c r="FL42" s="104">
        <v>0</v>
      </c>
      <c r="FM42" s="40"/>
      <c r="FN42" s="40"/>
      <c r="FO42" s="40"/>
      <c r="FP42" s="40"/>
      <c r="FQ42" s="40"/>
      <c r="FR42" s="40"/>
      <c r="FS42" s="40"/>
      <c r="FT42" s="40"/>
      <c r="FU42" s="40"/>
      <c r="FV42" s="40"/>
      <c r="FW42" s="40"/>
      <c r="FX42" s="40"/>
      <c r="FY42" s="40"/>
      <c r="FZ42" s="40"/>
      <c r="GA42" s="40"/>
      <c r="GB42" s="40"/>
      <c r="GC42" s="40"/>
      <c r="GD42" s="40"/>
      <c r="GE42" s="40"/>
      <c r="GF42" s="40"/>
      <c r="GG42" s="40"/>
      <c r="GH42" s="40"/>
      <c r="GI42" s="40"/>
      <c r="GJ42" s="40"/>
      <c r="GK42" s="40"/>
      <c r="GL42" s="40"/>
      <c r="GM42" s="40"/>
      <c r="GN42" s="40"/>
      <c r="GO42" s="40"/>
      <c r="GP42" s="6">
        <v>177694.9189887149</v>
      </c>
      <c r="GQ42" s="6"/>
      <c r="GR42" s="6">
        <f t="shared" si="11"/>
        <v>0</v>
      </c>
      <c r="GS42" s="6">
        <v>177694.9189887149</v>
      </c>
      <c r="GT42" s="92">
        <v>0</v>
      </c>
      <c r="GV42" s="2">
        <v>0</v>
      </c>
      <c r="GW42" s="6">
        <v>0</v>
      </c>
      <c r="GX42" s="6">
        <v>177694.91898871493</v>
      </c>
      <c r="GY42" s="92">
        <v>2.9103830456733704E-11</v>
      </c>
    </row>
    <row r="43" spans="2:207" hidden="1" outlineLevel="1" x14ac:dyDescent="0.2">
      <c r="B43" s="103" t="s">
        <v>37</v>
      </c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104">
        <v>0</v>
      </c>
      <c r="BN43" s="104">
        <v>0</v>
      </c>
      <c r="BO43" s="104">
        <v>0</v>
      </c>
      <c r="BP43" s="104">
        <v>0</v>
      </c>
      <c r="BQ43" s="104">
        <v>0</v>
      </c>
      <c r="BR43" s="104">
        <v>0</v>
      </c>
      <c r="BS43" s="104">
        <v>0</v>
      </c>
      <c r="BT43" s="104">
        <v>0</v>
      </c>
      <c r="BU43" s="104">
        <v>12805.665374884104</v>
      </c>
      <c r="BV43" s="104">
        <v>0</v>
      </c>
      <c r="BW43" s="104">
        <v>0</v>
      </c>
      <c r="BX43" s="104">
        <v>0</v>
      </c>
      <c r="BY43" s="104">
        <v>0</v>
      </c>
      <c r="BZ43" s="104">
        <v>0</v>
      </c>
      <c r="CA43" s="104">
        <v>0</v>
      </c>
      <c r="CB43" s="104">
        <v>0</v>
      </c>
      <c r="CC43" s="104">
        <v>0</v>
      </c>
      <c r="CD43" s="104">
        <v>0</v>
      </c>
      <c r="CE43" s="104">
        <v>0</v>
      </c>
      <c r="CF43" s="104">
        <v>0</v>
      </c>
      <c r="CG43" s="104">
        <v>0</v>
      </c>
      <c r="CH43" s="104">
        <v>0</v>
      </c>
      <c r="CI43" s="104">
        <v>0</v>
      </c>
      <c r="CJ43" s="104">
        <v>0</v>
      </c>
      <c r="CK43" s="104">
        <v>0</v>
      </c>
      <c r="CL43" s="104">
        <v>0</v>
      </c>
      <c r="CM43" s="104">
        <v>0</v>
      </c>
      <c r="CN43" s="104">
        <v>0</v>
      </c>
      <c r="CO43" s="104">
        <v>0</v>
      </c>
      <c r="CP43" s="104">
        <v>0</v>
      </c>
      <c r="CQ43" s="104">
        <v>0</v>
      </c>
      <c r="CR43" s="104">
        <v>0</v>
      </c>
      <c r="CS43" s="104">
        <v>0</v>
      </c>
      <c r="CT43" s="104">
        <v>0</v>
      </c>
      <c r="CU43" s="104">
        <v>0</v>
      </c>
      <c r="CV43" s="104">
        <v>0</v>
      </c>
      <c r="CW43" s="104">
        <v>0</v>
      </c>
      <c r="CX43" s="104">
        <v>0</v>
      </c>
      <c r="CY43" s="104">
        <v>0</v>
      </c>
      <c r="CZ43" s="104">
        <v>0</v>
      </c>
      <c r="DA43" s="104">
        <v>0</v>
      </c>
      <c r="DB43" s="104">
        <v>0</v>
      </c>
      <c r="DC43" s="104">
        <v>0</v>
      </c>
      <c r="DD43" s="104">
        <v>0</v>
      </c>
      <c r="DE43" s="104">
        <v>0</v>
      </c>
      <c r="DF43" s="104">
        <v>0</v>
      </c>
      <c r="DG43" s="104">
        <v>0</v>
      </c>
      <c r="DH43" s="104">
        <v>0</v>
      </c>
      <c r="DI43" s="104">
        <v>0</v>
      </c>
      <c r="DJ43" s="104">
        <v>0</v>
      </c>
      <c r="DK43" s="104">
        <v>0</v>
      </c>
      <c r="DL43" s="104">
        <v>0</v>
      </c>
      <c r="DM43" s="104">
        <v>0</v>
      </c>
      <c r="DN43" s="104">
        <v>0</v>
      </c>
      <c r="DO43" s="104">
        <v>0</v>
      </c>
      <c r="DP43" s="104">
        <v>0</v>
      </c>
      <c r="DQ43" s="104">
        <v>0</v>
      </c>
      <c r="DR43" s="104">
        <v>0</v>
      </c>
      <c r="DS43" s="104">
        <v>0</v>
      </c>
      <c r="DT43" s="104">
        <v>0</v>
      </c>
      <c r="DU43" s="104">
        <v>0</v>
      </c>
      <c r="DV43" s="104">
        <v>0</v>
      </c>
      <c r="DW43" s="104">
        <v>0</v>
      </c>
      <c r="DX43" s="104">
        <v>0</v>
      </c>
      <c r="DY43" s="104">
        <v>0</v>
      </c>
      <c r="DZ43" s="104">
        <v>0</v>
      </c>
      <c r="EA43" s="104">
        <v>0</v>
      </c>
      <c r="EB43" s="104">
        <v>0</v>
      </c>
      <c r="EC43" s="104">
        <v>0</v>
      </c>
      <c r="ED43" s="104">
        <v>0</v>
      </c>
      <c r="EE43" s="104">
        <v>0</v>
      </c>
      <c r="EF43" s="104">
        <v>0</v>
      </c>
      <c r="EG43" s="104">
        <v>0</v>
      </c>
      <c r="EH43" s="104">
        <v>0</v>
      </c>
      <c r="EI43" s="104">
        <v>0</v>
      </c>
      <c r="EJ43" s="104">
        <v>0</v>
      </c>
      <c r="EK43" s="104">
        <v>0</v>
      </c>
      <c r="EL43" s="104">
        <v>0</v>
      </c>
      <c r="EM43" s="104">
        <v>0</v>
      </c>
      <c r="EN43" s="104">
        <v>0</v>
      </c>
      <c r="EO43" s="104">
        <v>0</v>
      </c>
      <c r="EP43" s="104">
        <v>0</v>
      </c>
      <c r="EQ43" s="104">
        <v>0</v>
      </c>
      <c r="ER43" s="104">
        <v>0</v>
      </c>
      <c r="ES43" s="104">
        <v>0</v>
      </c>
      <c r="ET43" s="104">
        <v>0</v>
      </c>
      <c r="EU43" s="104">
        <v>0</v>
      </c>
      <c r="EV43" s="104">
        <v>0</v>
      </c>
      <c r="EW43" s="104">
        <v>50068.339400409925</v>
      </c>
      <c r="EX43" s="104">
        <v>0</v>
      </c>
      <c r="EY43" s="104">
        <v>0</v>
      </c>
      <c r="EZ43" s="104">
        <v>0</v>
      </c>
      <c r="FA43" s="104">
        <v>2.9533361104437508</v>
      </c>
      <c r="FB43" s="104">
        <v>251.03356938771884</v>
      </c>
      <c r="FC43" s="104">
        <v>0</v>
      </c>
      <c r="FD43" s="104">
        <v>0</v>
      </c>
      <c r="FE43" s="104">
        <v>0</v>
      </c>
      <c r="FF43" s="104">
        <v>0</v>
      </c>
      <c r="FG43" s="104">
        <v>0</v>
      </c>
      <c r="FH43" s="104">
        <v>0</v>
      </c>
      <c r="FI43" s="104">
        <v>0</v>
      </c>
      <c r="FJ43" s="104">
        <v>0</v>
      </c>
      <c r="FK43" s="104">
        <v>0</v>
      </c>
      <c r="FL43" s="104">
        <v>0</v>
      </c>
      <c r="FM43" s="40"/>
      <c r="FN43" s="40"/>
      <c r="FO43" s="40"/>
      <c r="FP43" s="40"/>
      <c r="FQ43" s="40"/>
      <c r="FR43" s="40"/>
      <c r="FS43" s="40"/>
      <c r="FT43" s="40"/>
      <c r="FU43" s="40"/>
      <c r="FV43" s="40"/>
      <c r="FW43" s="40"/>
      <c r="FX43" s="40"/>
      <c r="FY43" s="40"/>
      <c r="FZ43" s="40"/>
      <c r="GA43" s="40"/>
      <c r="GB43" s="40"/>
      <c r="GC43" s="40"/>
      <c r="GD43" s="40"/>
      <c r="GE43" s="40"/>
      <c r="GF43" s="40"/>
      <c r="GG43" s="40"/>
      <c r="GH43" s="40"/>
      <c r="GI43" s="40"/>
      <c r="GJ43" s="40"/>
      <c r="GK43" s="40"/>
      <c r="GL43" s="40"/>
      <c r="GM43" s="40"/>
      <c r="GN43" s="40"/>
      <c r="GO43" s="40"/>
      <c r="GP43" s="6">
        <v>63127.991680792191</v>
      </c>
      <c r="GQ43" s="6"/>
      <c r="GR43" s="6">
        <f t="shared" si="11"/>
        <v>0</v>
      </c>
      <c r="GS43" s="6">
        <v>63127.991680792155</v>
      </c>
      <c r="GT43" s="92">
        <v>-3.637978807091713E-11</v>
      </c>
      <c r="GV43" s="2">
        <v>0</v>
      </c>
      <c r="GW43" s="6">
        <v>0</v>
      </c>
      <c r="GX43" s="6">
        <v>63127.991680792169</v>
      </c>
      <c r="GY43" s="92">
        <v>-2.1827872842550278E-11</v>
      </c>
    </row>
    <row r="44" spans="2:207" hidden="1" outlineLevel="1" x14ac:dyDescent="0.2">
      <c r="B44" s="103" t="s">
        <v>38</v>
      </c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104">
        <v>0</v>
      </c>
      <c r="BN44" s="104">
        <v>0</v>
      </c>
      <c r="BO44" s="104">
        <v>0</v>
      </c>
      <c r="BP44" s="104">
        <v>0</v>
      </c>
      <c r="BQ44" s="104">
        <v>0</v>
      </c>
      <c r="BR44" s="104">
        <v>0</v>
      </c>
      <c r="BS44" s="104">
        <v>0</v>
      </c>
      <c r="BT44" s="104">
        <v>0</v>
      </c>
      <c r="BU44" s="104">
        <v>0</v>
      </c>
      <c r="BV44" s="104">
        <v>0</v>
      </c>
      <c r="BW44" s="104">
        <v>0</v>
      </c>
      <c r="BX44" s="104">
        <v>0</v>
      </c>
      <c r="BY44" s="104">
        <v>0</v>
      </c>
      <c r="BZ44" s="104">
        <v>0</v>
      </c>
      <c r="CA44" s="104">
        <v>0</v>
      </c>
      <c r="CB44" s="104">
        <v>0</v>
      </c>
      <c r="CC44" s="104">
        <v>0</v>
      </c>
      <c r="CD44" s="104">
        <v>0</v>
      </c>
      <c r="CE44" s="104">
        <v>0</v>
      </c>
      <c r="CF44" s="104">
        <v>0</v>
      </c>
      <c r="CG44" s="104">
        <v>0</v>
      </c>
      <c r="CH44" s="104">
        <v>0</v>
      </c>
      <c r="CI44" s="104">
        <v>0</v>
      </c>
      <c r="CJ44" s="104">
        <v>0</v>
      </c>
      <c r="CK44" s="104">
        <v>0</v>
      </c>
      <c r="CL44" s="104">
        <v>0</v>
      </c>
      <c r="CM44" s="104">
        <v>0</v>
      </c>
      <c r="CN44" s="104">
        <v>0</v>
      </c>
      <c r="CO44" s="104">
        <v>0</v>
      </c>
      <c r="CP44" s="104">
        <v>0</v>
      </c>
      <c r="CQ44" s="104">
        <v>0</v>
      </c>
      <c r="CR44" s="104">
        <v>0</v>
      </c>
      <c r="CS44" s="104">
        <v>0</v>
      </c>
      <c r="CT44" s="104">
        <v>0</v>
      </c>
      <c r="CU44" s="104">
        <v>0</v>
      </c>
      <c r="CV44" s="104">
        <v>0</v>
      </c>
      <c r="CW44" s="104">
        <v>0</v>
      </c>
      <c r="CX44" s="104">
        <v>0</v>
      </c>
      <c r="CY44" s="104">
        <v>0</v>
      </c>
      <c r="CZ44" s="104">
        <v>0</v>
      </c>
      <c r="DA44" s="104">
        <v>0</v>
      </c>
      <c r="DB44" s="104">
        <v>0</v>
      </c>
      <c r="DC44" s="104">
        <v>0</v>
      </c>
      <c r="DD44" s="104">
        <v>0</v>
      </c>
      <c r="DE44" s="104">
        <v>0</v>
      </c>
      <c r="DF44" s="104">
        <v>0</v>
      </c>
      <c r="DG44" s="104">
        <v>0</v>
      </c>
      <c r="DH44" s="104">
        <v>0</v>
      </c>
      <c r="DI44" s="104">
        <v>0</v>
      </c>
      <c r="DJ44" s="104">
        <v>0</v>
      </c>
      <c r="DK44" s="104">
        <v>0</v>
      </c>
      <c r="DL44" s="104">
        <v>0</v>
      </c>
      <c r="DM44" s="104">
        <v>0</v>
      </c>
      <c r="DN44" s="104">
        <v>0</v>
      </c>
      <c r="DO44" s="104">
        <v>0</v>
      </c>
      <c r="DP44" s="104">
        <v>0</v>
      </c>
      <c r="DQ44" s="104">
        <v>0</v>
      </c>
      <c r="DR44" s="104">
        <v>0</v>
      </c>
      <c r="DS44" s="104">
        <v>0</v>
      </c>
      <c r="DT44" s="104">
        <v>0</v>
      </c>
      <c r="DU44" s="104">
        <v>0</v>
      </c>
      <c r="DV44" s="104">
        <v>0</v>
      </c>
      <c r="DW44" s="104">
        <v>0</v>
      </c>
      <c r="DX44" s="104">
        <v>0</v>
      </c>
      <c r="DY44" s="104">
        <v>0</v>
      </c>
      <c r="DZ44" s="104">
        <v>0</v>
      </c>
      <c r="EA44" s="104">
        <v>0</v>
      </c>
      <c r="EB44" s="104">
        <v>0</v>
      </c>
      <c r="EC44" s="104">
        <v>0</v>
      </c>
      <c r="ED44" s="104">
        <v>0</v>
      </c>
      <c r="EE44" s="104">
        <v>0</v>
      </c>
      <c r="EF44" s="104">
        <v>0</v>
      </c>
      <c r="EG44" s="104">
        <v>0</v>
      </c>
      <c r="EH44" s="104">
        <v>0</v>
      </c>
      <c r="EI44" s="104">
        <v>0</v>
      </c>
      <c r="EJ44" s="104">
        <v>0</v>
      </c>
      <c r="EK44" s="104">
        <v>0</v>
      </c>
      <c r="EL44" s="104">
        <v>0</v>
      </c>
      <c r="EM44" s="104">
        <v>184757.24918679381</v>
      </c>
      <c r="EN44" s="104">
        <v>106274.21523484711</v>
      </c>
      <c r="EO44" s="104">
        <v>0</v>
      </c>
      <c r="EP44" s="104">
        <v>0</v>
      </c>
      <c r="EQ44" s="104">
        <v>0</v>
      </c>
      <c r="ER44" s="104">
        <v>0</v>
      </c>
      <c r="ES44" s="104">
        <v>0</v>
      </c>
      <c r="ET44" s="104">
        <v>0</v>
      </c>
      <c r="EU44" s="104">
        <v>0</v>
      </c>
      <c r="EV44" s="104">
        <v>0</v>
      </c>
      <c r="EW44" s="104">
        <v>4840.3998041446093</v>
      </c>
      <c r="EX44" s="104">
        <v>0</v>
      </c>
      <c r="EY44" s="104">
        <v>0</v>
      </c>
      <c r="EZ44" s="104">
        <v>0</v>
      </c>
      <c r="FA44" s="104">
        <v>0</v>
      </c>
      <c r="FB44" s="104">
        <v>78092.368488803259</v>
      </c>
      <c r="FC44" s="104">
        <v>15.000000008542154</v>
      </c>
      <c r="FD44" s="104">
        <v>0</v>
      </c>
      <c r="FE44" s="104">
        <v>35555.938757647564</v>
      </c>
      <c r="FF44" s="104">
        <v>0</v>
      </c>
      <c r="FG44" s="104">
        <v>0</v>
      </c>
      <c r="FH44" s="104">
        <v>0</v>
      </c>
      <c r="FI44" s="104">
        <v>0</v>
      </c>
      <c r="FJ44" s="104">
        <v>0</v>
      </c>
      <c r="FK44" s="104">
        <v>0</v>
      </c>
      <c r="FL44" s="104">
        <v>0</v>
      </c>
      <c r="FM44" s="40"/>
      <c r="FN44" s="40"/>
      <c r="FO44" s="40"/>
      <c r="FP44" s="40"/>
      <c r="FQ44" s="40"/>
      <c r="FR44" s="40"/>
      <c r="FS44" s="40"/>
      <c r="FT44" s="40"/>
      <c r="FU44" s="40"/>
      <c r="FV44" s="40"/>
      <c r="FW44" s="40"/>
      <c r="FX44" s="40"/>
      <c r="FY44" s="40"/>
      <c r="FZ44" s="40"/>
      <c r="GA44" s="40"/>
      <c r="GB44" s="40"/>
      <c r="GC44" s="40"/>
      <c r="GD44" s="40"/>
      <c r="GE44" s="40"/>
      <c r="GF44" s="40"/>
      <c r="GG44" s="40"/>
      <c r="GH44" s="40"/>
      <c r="GI44" s="40"/>
      <c r="GJ44" s="40"/>
      <c r="GK44" s="40"/>
      <c r="GL44" s="40"/>
      <c r="GM44" s="40"/>
      <c r="GN44" s="40"/>
      <c r="GO44" s="40"/>
      <c r="GP44" s="6">
        <v>409535.17147224495</v>
      </c>
      <c r="GQ44" s="6"/>
      <c r="GR44" s="6">
        <f t="shared" si="11"/>
        <v>0</v>
      </c>
      <c r="GS44" s="6">
        <v>409535.1714722449</v>
      </c>
      <c r="GT44" s="92">
        <v>-5.8207660913467407E-11</v>
      </c>
      <c r="GV44" s="2">
        <v>0</v>
      </c>
      <c r="GW44" s="6">
        <v>0</v>
      </c>
      <c r="GX44" s="6">
        <v>409535.17147224495</v>
      </c>
      <c r="GY44" s="92">
        <v>0</v>
      </c>
    </row>
    <row r="45" spans="2:207" hidden="1" outlineLevel="1" x14ac:dyDescent="0.2">
      <c r="B45" s="103" t="s">
        <v>265</v>
      </c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104">
        <v>0</v>
      </c>
      <c r="BN45" s="104">
        <v>0</v>
      </c>
      <c r="BO45" s="104">
        <v>0</v>
      </c>
      <c r="BP45" s="104">
        <v>0</v>
      </c>
      <c r="BQ45" s="104">
        <v>0</v>
      </c>
      <c r="BR45" s="104">
        <v>0</v>
      </c>
      <c r="BS45" s="104">
        <v>0</v>
      </c>
      <c r="BT45" s="104">
        <v>0</v>
      </c>
      <c r="BU45" s="104">
        <v>0</v>
      </c>
      <c r="BV45" s="104">
        <v>0</v>
      </c>
      <c r="BW45" s="104">
        <v>0</v>
      </c>
      <c r="BX45" s="104">
        <v>0</v>
      </c>
      <c r="BY45" s="104">
        <v>0</v>
      </c>
      <c r="BZ45" s="104">
        <v>0</v>
      </c>
      <c r="CA45" s="104">
        <v>0</v>
      </c>
      <c r="CB45" s="104">
        <v>0</v>
      </c>
      <c r="CC45" s="104">
        <v>0</v>
      </c>
      <c r="CD45" s="104">
        <v>0</v>
      </c>
      <c r="CE45" s="104">
        <v>0</v>
      </c>
      <c r="CF45" s="104">
        <v>0</v>
      </c>
      <c r="CG45" s="104">
        <v>0</v>
      </c>
      <c r="CH45" s="104">
        <v>0</v>
      </c>
      <c r="CI45" s="104">
        <v>0</v>
      </c>
      <c r="CJ45" s="104">
        <v>0</v>
      </c>
      <c r="CK45" s="104">
        <v>0</v>
      </c>
      <c r="CL45" s="104">
        <v>0</v>
      </c>
      <c r="CM45" s="104">
        <v>0</v>
      </c>
      <c r="CN45" s="104">
        <v>0</v>
      </c>
      <c r="CO45" s="104">
        <v>0</v>
      </c>
      <c r="CP45" s="104">
        <v>0</v>
      </c>
      <c r="CQ45" s="104">
        <v>0</v>
      </c>
      <c r="CR45" s="104">
        <v>0</v>
      </c>
      <c r="CS45" s="104">
        <v>0</v>
      </c>
      <c r="CT45" s="104">
        <v>0</v>
      </c>
      <c r="CU45" s="104">
        <v>0</v>
      </c>
      <c r="CV45" s="104">
        <v>0</v>
      </c>
      <c r="CW45" s="104">
        <v>0</v>
      </c>
      <c r="CX45" s="104">
        <v>0</v>
      </c>
      <c r="CY45" s="104">
        <v>0</v>
      </c>
      <c r="CZ45" s="104">
        <v>0</v>
      </c>
      <c r="DA45" s="104">
        <v>0</v>
      </c>
      <c r="DB45" s="104">
        <v>0</v>
      </c>
      <c r="DC45" s="104">
        <v>0</v>
      </c>
      <c r="DD45" s="104">
        <v>0</v>
      </c>
      <c r="DE45" s="104">
        <v>0</v>
      </c>
      <c r="DF45" s="104">
        <v>0</v>
      </c>
      <c r="DG45" s="104">
        <v>0</v>
      </c>
      <c r="DH45" s="104">
        <v>0</v>
      </c>
      <c r="DI45" s="104">
        <v>0</v>
      </c>
      <c r="DJ45" s="104">
        <v>0</v>
      </c>
      <c r="DK45" s="104">
        <v>0</v>
      </c>
      <c r="DL45" s="104">
        <v>0</v>
      </c>
      <c r="DM45" s="104">
        <v>0</v>
      </c>
      <c r="DN45" s="104">
        <v>0</v>
      </c>
      <c r="DO45" s="104">
        <v>0</v>
      </c>
      <c r="DP45" s="104">
        <v>0</v>
      </c>
      <c r="DQ45" s="104">
        <v>0</v>
      </c>
      <c r="DR45" s="104">
        <v>0</v>
      </c>
      <c r="DS45" s="104">
        <v>0</v>
      </c>
      <c r="DT45" s="104">
        <v>0</v>
      </c>
      <c r="DU45" s="104">
        <v>0</v>
      </c>
      <c r="DV45" s="104">
        <v>0</v>
      </c>
      <c r="DW45" s="104">
        <v>0</v>
      </c>
      <c r="DX45" s="104">
        <v>0</v>
      </c>
      <c r="DY45" s="104">
        <v>0</v>
      </c>
      <c r="DZ45" s="104">
        <v>0</v>
      </c>
      <c r="EA45" s="104">
        <v>0</v>
      </c>
      <c r="EB45" s="104">
        <v>0</v>
      </c>
      <c r="EC45" s="104">
        <v>0</v>
      </c>
      <c r="ED45" s="104">
        <v>0</v>
      </c>
      <c r="EE45" s="104">
        <v>0</v>
      </c>
      <c r="EF45" s="104">
        <v>0</v>
      </c>
      <c r="EG45" s="104">
        <v>0</v>
      </c>
      <c r="EH45" s="104">
        <v>0</v>
      </c>
      <c r="EI45" s="104">
        <v>0</v>
      </c>
      <c r="EJ45" s="104">
        <v>0</v>
      </c>
      <c r="EK45" s="104">
        <v>0</v>
      </c>
      <c r="EL45" s="104">
        <v>0</v>
      </c>
      <c r="EM45" s="104">
        <v>0</v>
      </c>
      <c r="EN45" s="104">
        <v>0</v>
      </c>
      <c r="EO45" s="104">
        <v>336674.4486604362</v>
      </c>
      <c r="EP45" s="104">
        <v>0</v>
      </c>
      <c r="EQ45" s="104">
        <v>0</v>
      </c>
      <c r="ER45" s="104">
        <v>0</v>
      </c>
      <c r="ES45" s="104">
        <v>0</v>
      </c>
      <c r="ET45" s="104">
        <v>0</v>
      </c>
      <c r="EU45" s="104">
        <v>0</v>
      </c>
      <c r="EV45" s="104">
        <v>0</v>
      </c>
      <c r="EW45" s="104">
        <v>0</v>
      </c>
      <c r="EX45" s="104">
        <v>0</v>
      </c>
      <c r="EY45" s="104">
        <v>0</v>
      </c>
      <c r="EZ45" s="104">
        <v>0</v>
      </c>
      <c r="FA45" s="104">
        <v>449.72046226466608</v>
      </c>
      <c r="FB45" s="104">
        <v>1122.8153285174753</v>
      </c>
      <c r="FC45" s="104">
        <v>1728.7823880625513</v>
      </c>
      <c r="FD45" s="104">
        <v>0</v>
      </c>
      <c r="FE45" s="104">
        <v>0</v>
      </c>
      <c r="FF45" s="104">
        <v>0</v>
      </c>
      <c r="FG45" s="104">
        <v>0</v>
      </c>
      <c r="FH45" s="104">
        <v>0</v>
      </c>
      <c r="FI45" s="104">
        <v>0</v>
      </c>
      <c r="FJ45" s="104">
        <v>0</v>
      </c>
      <c r="FK45" s="104">
        <v>0</v>
      </c>
      <c r="FL45" s="104">
        <v>0</v>
      </c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6">
        <v>339975.7668392809</v>
      </c>
      <c r="GQ45" s="6"/>
      <c r="GR45" s="6">
        <f t="shared" si="11"/>
        <v>0</v>
      </c>
      <c r="GS45" s="6">
        <v>339975.76683928078</v>
      </c>
      <c r="GT45" s="92">
        <v>-1.1641532182693481E-10</v>
      </c>
      <c r="GV45" s="2">
        <v>0</v>
      </c>
      <c r="GW45" s="6">
        <v>0</v>
      </c>
      <c r="GX45" s="6">
        <v>339975.76683928102</v>
      </c>
      <c r="GY45" s="92">
        <v>1.1641532182693481E-10</v>
      </c>
    </row>
    <row r="46" spans="2:207" hidden="1" outlineLevel="1" x14ac:dyDescent="0.2">
      <c r="B46" s="103" t="s">
        <v>266</v>
      </c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104">
        <v>0</v>
      </c>
      <c r="BN46" s="104">
        <v>0</v>
      </c>
      <c r="BO46" s="104">
        <v>0</v>
      </c>
      <c r="BP46" s="104">
        <v>0</v>
      </c>
      <c r="BQ46" s="104">
        <v>0</v>
      </c>
      <c r="BR46" s="104">
        <v>0</v>
      </c>
      <c r="BS46" s="104">
        <v>0</v>
      </c>
      <c r="BT46" s="104">
        <v>0</v>
      </c>
      <c r="BU46" s="104">
        <v>0</v>
      </c>
      <c r="BV46" s="104">
        <v>0</v>
      </c>
      <c r="BW46" s="104">
        <v>0</v>
      </c>
      <c r="BX46" s="104">
        <v>0</v>
      </c>
      <c r="BY46" s="104">
        <v>0</v>
      </c>
      <c r="BZ46" s="104">
        <v>0</v>
      </c>
      <c r="CA46" s="104">
        <v>0</v>
      </c>
      <c r="CB46" s="104">
        <v>0</v>
      </c>
      <c r="CC46" s="104">
        <v>0</v>
      </c>
      <c r="CD46" s="104">
        <v>0</v>
      </c>
      <c r="CE46" s="104">
        <v>0</v>
      </c>
      <c r="CF46" s="104">
        <v>0</v>
      </c>
      <c r="CG46" s="104">
        <v>0</v>
      </c>
      <c r="CH46" s="104">
        <v>0</v>
      </c>
      <c r="CI46" s="104">
        <v>0</v>
      </c>
      <c r="CJ46" s="104">
        <v>0</v>
      </c>
      <c r="CK46" s="104">
        <v>0</v>
      </c>
      <c r="CL46" s="104">
        <v>0</v>
      </c>
      <c r="CM46" s="104">
        <v>0</v>
      </c>
      <c r="CN46" s="104">
        <v>0</v>
      </c>
      <c r="CO46" s="104">
        <v>0</v>
      </c>
      <c r="CP46" s="104">
        <v>0</v>
      </c>
      <c r="CQ46" s="104">
        <v>0</v>
      </c>
      <c r="CR46" s="104">
        <v>0</v>
      </c>
      <c r="CS46" s="104">
        <v>0</v>
      </c>
      <c r="CT46" s="104">
        <v>0</v>
      </c>
      <c r="CU46" s="104">
        <v>0</v>
      </c>
      <c r="CV46" s="104">
        <v>0</v>
      </c>
      <c r="CW46" s="104">
        <v>0</v>
      </c>
      <c r="CX46" s="104">
        <v>0</v>
      </c>
      <c r="CY46" s="104">
        <v>0</v>
      </c>
      <c r="CZ46" s="104">
        <v>0</v>
      </c>
      <c r="DA46" s="104">
        <v>0</v>
      </c>
      <c r="DB46" s="104">
        <v>0</v>
      </c>
      <c r="DC46" s="104">
        <v>0</v>
      </c>
      <c r="DD46" s="104">
        <v>0</v>
      </c>
      <c r="DE46" s="104">
        <v>0</v>
      </c>
      <c r="DF46" s="104">
        <v>0</v>
      </c>
      <c r="DG46" s="104">
        <v>0</v>
      </c>
      <c r="DH46" s="104">
        <v>0</v>
      </c>
      <c r="DI46" s="104">
        <v>0</v>
      </c>
      <c r="DJ46" s="104">
        <v>0</v>
      </c>
      <c r="DK46" s="104">
        <v>0</v>
      </c>
      <c r="DL46" s="104">
        <v>0</v>
      </c>
      <c r="DM46" s="104">
        <v>0</v>
      </c>
      <c r="DN46" s="104">
        <v>0</v>
      </c>
      <c r="DO46" s="104">
        <v>0</v>
      </c>
      <c r="DP46" s="104">
        <v>0</v>
      </c>
      <c r="DQ46" s="104">
        <v>0</v>
      </c>
      <c r="DR46" s="104">
        <v>0</v>
      </c>
      <c r="DS46" s="104">
        <v>0</v>
      </c>
      <c r="DT46" s="104">
        <v>0</v>
      </c>
      <c r="DU46" s="104">
        <v>0</v>
      </c>
      <c r="DV46" s="104">
        <v>0</v>
      </c>
      <c r="DW46" s="104">
        <v>0</v>
      </c>
      <c r="DX46" s="104">
        <v>0</v>
      </c>
      <c r="DY46" s="104">
        <v>0</v>
      </c>
      <c r="DZ46" s="104">
        <v>0</v>
      </c>
      <c r="EA46" s="104">
        <v>0</v>
      </c>
      <c r="EB46" s="104">
        <v>0</v>
      </c>
      <c r="EC46" s="104">
        <v>0</v>
      </c>
      <c r="ED46" s="104">
        <v>0</v>
      </c>
      <c r="EE46" s="104">
        <v>0</v>
      </c>
      <c r="EF46" s="104">
        <v>0</v>
      </c>
      <c r="EG46" s="104">
        <v>0</v>
      </c>
      <c r="EH46" s="104">
        <v>0</v>
      </c>
      <c r="EI46" s="104">
        <v>0</v>
      </c>
      <c r="EJ46" s="104">
        <v>0</v>
      </c>
      <c r="EK46" s="104">
        <v>0</v>
      </c>
      <c r="EL46" s="104">
        <v>0</v>
      </c>
      <c r="EM46" s="104">
        <v>0</v>
      </c>
      <c r="EN46" s="104">
        <v>0</v>
      </c>
      <c r="EO46" s="104">
        <v>270062.96545704943</v>
      </c>
      <c r="EP46" s="104">
        <v>0</v>
      </c>
      <c r="EQ46" s="104">
        <v>0</v>
      </c>
      <c r="ER46" s="104">
        <v>0</v>
      </c>
      <c r="ES46" s="104">
        <v>0</v>
      </c>
      <c r="ET46" s="104">
        <v>0</v>
      </c>
      <c r="EU46" s="104">
        <v>0</v>
      </c>
      <c r="EV46" s="104">
        <v>0</v>
      </c>
      <c r="EW46" s="104">
        <v>0</v>
      </c>
      <c r="EX46" s="104">
        <v>0</v>
      </c>
      <c r="EY46" s="104">
        <v>0</v>
      </c>
      <c r="EZ46" s="104">
        <v>0</v>
      </c>
      <c r="FA46" s="104">
        <v>301.07641104027789</v>
      </c>
      <c r="FB46" s="104">
        <v>127.77997821536871</v>
      </c>
      <c r="FC46" s="104">
        <v>95.162333205379824</v>
      </c>
      <c r="FD46" s="104">
        <v>0</v>
      </c>
      <c r="FE46" s="104">
        <v>67.681149052630275</v>
      </c>
      <c r="FF46" s="104">
        <v>0</v>
      </c>
      <c r="FG46" s="104">
        <v>1873.440788492283</v>
      </c>
      <c r="FH46" s="104">
        <v>0</v>
      </c>
      <c r="FI46" s="104">
        <v>0</v>
      </c>
      <c r="FJ46" s="104">
        <v>0</v>
      </c>
      <c r="FK46" s="104">
        <v>0</v>
      </c>
      <c r="FL46" s="104">
        <v>203.04344715789082</v>
      </c>
      <c r="FM46" s="40"/>
      <c r="FN46" s="40"/>
      <c r="FO46" s="40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6">
        <v>272731.14956421324</v>
      </c>
      <c r="GQ46" s="6"/>
      <c r="GR46" s="6">
        <f t="shared" si="11"/>
        <v>0</v>
      </c>
      <c r="GS46" s="6">
        <v>272731.14956421312</v>
      </c>
      <c r="GT46" s="92">
        <v>-1.1641532182693481E-10</v>
      </c>
      <c r="GV46" s="2">
        <v>0</v>
      </c>
      <c r="GW46" s="6">
        <v>0</v>
      </c>
      <c r="GX46" s="6">
        <v>272731.14956421329</v>
      </c>
      <c r="GY46" s="92">
        <v>5.8207660913467407E-11</v>
      </c>
    </row>
    <row r="47" spans="2:207" hidden="1" outlineLevel="1" x14ac:dyDescent="0.2">
      <c r="B47" s="103" t="s">
        <v>267</v>
      </c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104">
        <v>0</v>
      </c>
      <c r="BN47" s="104">
        <v>0</v>
      </c>
      <c r="BO47" s="104">
        <v>0</v>
      </c>
      <c r="BP47" s="104">
        <v>0</v>
      </c>
      <c r="BQ47" s="104">
        <v>0</v>
      </c>
      <c r="BR47" s="104">
        <v>0</v>
      </c>
      <c r="BS47" s="104">
        <v>0</v>
      </c>
      <c r="BT47" s="104">
        <v>0</v>
      </c>
      <c r="BU47" s="104">
        <v>0</v>
      </c>
      <c r="BV47" s="104">
        <v>0</v>
      </c>
      <c r="BW47" s="104">
        <v>0</v>
      </c>
      <c r="BX47" s="104">
        <v>0</v>
      </c>
      <c r="BY47" s="104">
        <v>0</v>
      </c>
      <c r="BZ47" s="104">
        <v>0</v>
      </c>
      <c r="CA47" s="104">
        <v>0</v>
      </c>
      <c r="CB47" s="104">
        <v>0</v>
      </c>
      <c r="CC47" s="104">
        <v>0</v>
      </c>
      <c r="CD47" s="104">
        <v>0</v>
      </c>
      <c r="CE47" s="104">
        <v>0</v>
      </c>
      <c r="CF47" s="104">
        <v>0</v>
      </c>
      <c r="CG47" s="104">
        <v>0</v>
      </c>
      <c r="CH47" s="104">
        <v>0</v>
      </c>
      <c r="CI47" s="104">
        <v>0</v>
      </c>
      <c r="CJ47" s="104">
        <v>0</v>
      </c>
      <c r="CK47" s="104">
        <v>0</v>
      </c>
      <c r="CL47" s="104">
        <v>0</v>
      </c>
      <c r="CM47" s="104">
        <v>0</v>
      </c>
      <c r="CN47" s="104">
        <v>0</v>
      </c>
      <c r="CO47" s="104">
        <v>0</v>
      </c>
      <c r="CP47" s="104">
        <v>0</v>
      </c>
      <c r="CQ47" s="104">
        <v>0</v>
      </c>
      <c r="CR47" s="104">
        <v>0</v>
      </c>
      <c r="CS47" s="104">
        <v>0</v>
      </c>
      <c r="CT47" s="104">
        <v>0</v>
      </c>
      <c r="CU47" s="104">
        <v>0</v>
      </c>
      <c r="CV47" s="104">
        <v>0</v>
      </c>
      <c r="CW47" s="104">
        <v>0</v>
      </c>
      <c r="CX47" s="104">
        <v>0</v>
      </c>
      <c r="CY47" s="104">
        <v>0</v>
      </c>
      <c r="CZ47" s="104">
        <v>0</v>
      </c>
      <c r="DA47" s="104">
        <v>0</v>
      </c>
      <c r="DB47" s="104">
        <v>0</v>
      </c>
      <c r="DC47" s="104">
        <v>0</v>
      </c>
      <c r="DD47" s="104">
        <v>0</v>
      </c>
      <c r="DE47" s="104">
        <v>0</v>
      </c>
      <c r="DF47" s="104">
        <v>0</v>
      </c>
      <c r="DG47" s="104">
        <v>0</v>
      </c>
      <c r="DH47" s="104">
        <v>0</v>
      </c>
      <c r="DI47" s="104">
        <v>0</v>
      </c>
      <c r="DJ47" s="104">
        <v>0</v>
      </c>
      <c r="DK47" s="104">
        <v>0</v>
      </c>
      <c r="DL47" s="104">
        <v>0</v>
      </c>
      <c r="DM47" s="104">
        <v>0</v>
      </c>
      <c r="DN47" s="104">
        <v>0</v>
      </c>
      <c r="DO47" s="104">
        <v>0</v>
      </c>
      <c r="DP47" s="104">
        <v>0</v>
      </c>
      <c r="DQ47" s="104">
        <v>0</v>
      </c>
      <c r="DR47" s="104">
        <v>0</v>
      </c>
      <c r="DS47" s="104">
        <v>0</v>
      </c>
      <c r="DT47" s="104">
        <v>0</v>
      </c>
      <c r="DU47" s="104">
        <v>0</v>
      </c>
      <c r="DV47" s="104">
        <v>0</v>
      </c>
      <c r="DW47" s="104">
        <v>0</v>
      </c>
      <c r="DX47" s="104">
        <v>0</v>
      </c>
      <c r="DY47" s="104">
        <v>0</v>
      </c>
      <c r="DZ47" s="104">
        <v>0</v>
      </c>
      <c r="EA47" s="104">
        <v>0</v>
      </c>
      <c r="EB47" s="104">
        <v>0</v>
      </c>
      <c r="EC47" s="104">
        <v>0</v>
      </c>
      <c r="ED47" s="104">
        <v>0</v>
      </c>
      <c r="EE47" s="104">
        <v>0</v>
      </c>
      <c r="EF47" s="104">
        <v>0</v>
      </c>
      <c r="EG47" s="104">
        <v>0</v>
      </c>
      <c r="EH47" s="104">
        <v>0</v>
      </c>
      <c r="EI47" s="104">
        <v>0</v>
      </c>
      <c r="EJ47" s="104">
        <v>0</v>
      </c>
      <c r="EK47" s="104">
        <v>0</v>
      </c>
      <c r="EL47" s="104">
        <v>0</v>
      </c>
      <c r="EM47" s="104">
        <v>0</v>
      </c>
      <c r="EN47" s="104">
        <v>0</v>
      </c>
      <c r="EO47" s="104">
        <v>97633.959057825763</v>
      </c>
      <c r="EP47" s="104">
        <v>0</v>
      </c>
      <c r="EQ47" s="104">
        <v>0</v>
      </c>
      <c r="ER47" s="104">
        <v>0</v>
      </c>
      <c r="ES47" s="104">
        <v>0</v>
      </c>
      <c r="ET47" s="104">
        <v>0</v>
      </c>
      <c r="EU47" s="104">
        <v>0</v>
      </c>
      <c r="EV47" s="104">
        <v>0</v>
      </c>
      <c r="EW47" s="104">
        <v>0</v>
      </c>
      <c r="EX47" s="104">
        <v>0</v>
      </c>
      <c r="EY47" s="104">
        <v>0</v>
      </c>
      <c r="EZ47" s="104">
        <v>0</v>
      </c>
      <c r="FA47" s="104">
        <v>226.22078382397038</v>
      </c>
      <c r="FB47" s="104">
        <v>510.95920608584049</v>
      </c>
      <c r="FC47" s="104">
        <v>101.50648834997141</v>
      </c>
      <c r="FD47" s="104">
        <v>0</v>
      </c>
      <c r="FE47" s="104">
        <v>0</v>
      </c>
      <c r="FF47" s="104">
        <v>0</v>
      </c>
      <c r="FG47" s="104">
        <v>37458.854052110815</v>
      </c>
      <c r="FH47" s="104">
        <v>0</v>
      </c>
      <c r="FI47" s="104">
        <v>0</v>
      </c>
      <c r="FJ47" s="104">
        <v>0</v>
      </c>
      <c r="FK47" s="104">
        <v>0</v>
      </c>
      <c r="FL47" s="104">
        <v>0</v>
      </c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6">
        <v>135931.49958819637</v>
      </c>
      <c r="GQ47" s="6"/>
      <c r="GR47" s="6">
        <f t="shared" si="11"/>
        <v>0</v>
      </c>
      <c r="GS47" s="6">
        <v>135931.49958819634</v>
      </c>
      <c r="GT47" s="92">
        <v>-2.9103830456733704E-11</v>
      </c>
      <c r="GV47" s="2">
        <v>0</v>
      </c>
      <c r="GW47" s="6">
        <v>0</v>
      </c>
      <c r="GX47" s="6">
        <v>135931.49958819643</v>
      </c>
      <c r="GY47" s="92">
        <v>5.8207660913467407E-11</v>
      </c>
    </row>
    <row r="48" spans="2:207" hidden="1" outlineLevel="1" x14ac:dyDescent="0.2">
      <c r="B48" s="103" t="s">
        <v>40</v>
      </c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104">
        <v>0</v>
      </c>
      <c r="BN48" s="104">
        <v>0</v>
      </c>
      <c r="BO48" s="104">
        <v>0</v>
      </c>
      <c r="BP48" s="104">
        <v>0</v>
      </c>
      <c r="BQ48" s="104">
        <v>0</v>
      </c>
      <c r="BR48" s="104">
        <v>0</v>
      </c>
      <c r="BS48" s="104">
        <v>0</v>
      </c>
      <c r="BT48" s="104">
        <v>0</v>
      </c>
      <c r="BU48" s="104">
        <v>0</v>
      </c>
      <c r="BV48" s="104">
        <v>0</v>
      </c>
      <c r="BW48" s="104">
        <v>0</v>
      </c>
      <c r="BX48" s="104">
        <v>0</v>
      </c>
      <c r="BY48" s="104">
        <v>0</v>
      </c>
      <c r="BZ48" s="104">
        <v>0</v>
      </c>
      <c r="CA48" s="104">
        <v>0</v>
      </c>
      <c r="CB48" s="104">
        <v>0</v>
      </c>
      <c r="CC48" s="104">
        <v>0</v>
      </c>
      <c r="CD48" s="104">
        <v>0</v>
      </c>
      <c r="CE48" s="104">
        <v>0</v>
      </c>
      <c r="CF48" s="104">
        <v>0</v>
      </c>
      <c r="CG48" s="104">
        <v>0</v>
      </c>
      <c r="CH48" s="104">
        <v>0</v>
      </c>
      <c r="CI48" s="104">
        <v>0</v>
      </c>
      <c r="CJ48" s="104">
        <v>0</v>
      </c>
      <c r="CK48" s="104">
        <v>0</v>
      </c>
      <c r="CL48" s="104">
        <v>0</v>
      </c>
      <c r="CM48" s="104">
        <v>0</v>
      </c>
      <c r="CN48" s="104">
        <v>0</v>
      </c>
      <c r="CO48" s="104">
        <v>0</v>
      </c>
      <c r="CP48" s="104">
        <v>0</v>
      </c>
      <c r="CQ48" s="104">
        <v>0</v>
      </c>
      <c r="CR48" s="104">
        <v>0</v>
      </c>
      <c r="CS48" s="104">
        <v>0</v>
      </c>
      <c r="CT48" s="104">
        <v>0</v>
      </c>
      <c r="CU48" s="104">
        <v>0</v>
      </c>
      <c r="CV48" s="104">
        <v>0</v>
      </c>
      <c r="CW48" s="104">
        <v>0</v>
      </c>
      <c r="CX48" s="104">
        <v>0</v>
      </c>
      <c r="CY48" s="104">
        <v>0</v>
      </c>
      <c r="CZ48" s="104">
        <v>0</v>
      </c>
      <c r="DA48" s="104">
        <v>0</v>
      </c>
      <c r="DB48" s="104">
        <v>0</v>
      </c>
      <c r="DC48" s="104">
        <v>0</v>
      </c>
      <c r="DD48" s="104">
        <v>0</v>
      </c>
      <c r="DE48" s="104">
        <v>0</v>
      </c>
      <c r="DF48" s="104">
        <v>0</v>
      </c>
      <c r="DG48" s="104">
        <v>0</v>
      </c>
      <c r="DH48" s="104">
        <v>0</v>
      </c>
      <c r="DI48" s="104">
        <v>0</v>
      </c>
      <c r="DJ48" s="104">
        <v>0</v>
      </c>
      <c r="DK48" s="104">
        <v>0</v>
      </c>
      <c r="DL48" s="104">
        <v>0</v>
      </c>
      <c r="DM48" s="104">
        <v>0</v>
      </c>
      <c r="DN48" s="104">
        <v>0</v>
      </c>
      <c r="DO48" s="104">
        <v>0</v>
      </c>
      <c r="DP48" s="104">
        <v>0</v>
      </c>
      <c r="DQ48" s="104">
        <v>0</v>
      </c>
      <c r="DR48" s="104">
        <v>0</v>
      </c>
      <c r="DS48" s="104">
        <v>0</v>
      </c>
      <c r="DT48" s="104">
        <v>0</v>
      </c>
      <c r="DU48" s="104">
        <v>0</v>
      </c>
      <c r="DV48" s="104">
        <v>0</v>
      </c>
      <c r="DW48" s="104">
        <v>0</v>
      </c>
      <c r="DX48" s="104">
        <v>0</v>
      </c>
      <c r="DY48" s="104">
        <v>0</v>
      </c>
      <c r="DZ48" s="104">
        <v>0</v>
      </c>
      <c r="EA48" s="104">
        <v>0</v>
      </c>
      <c r="EB48" s="104">
        <v>0</v>
      </c>
      <c r="EC48" s="104">
        <v>0</v>
      </c>
      <c r="ED48" s="104">
        <v>0</v>
      </c>
      <c r="EE48" s="104">
        <v>0</v>
      </c>
      <c r="EF48" s="104">
        <v>0</v>
      </c>
      <c r="EG48" s="104">
        <v>0</v>
      </c>
      <c r="EH48" s="104">
        <v>0</v>
      </c>
      <c r="EI48" s="104">
        <v>0</v>
      </c>
      <c r="EJ48" s="104">
        <v>0</v>
      </c>
      <c r="EK48" s="104">
        <v>0</v>
      </c>
      <c r="EL48" s="104">
        <v>0</v>
      </c>
      <c r="EM48" s="104">
        <v>0</v>
      </c>
      <c r="EN48" s="104">
        <v>0</v>
      </c>
      <c r="EO48" s="104">
        <v>1231.0009096213107</v>
      </c>
      <c r="EP48" s="104">
        <v>31876.275520594958</v>
      </c>
      <c r="EQ48" s="104">
        <v>30698.540003689559</v>
      </c>
      <c r="ER48" s="104">
        <v>0</v>
      </c>
      <c r="ES48" s="104">
        <v>0</v>
      </c>
      <c r="ET48" s="104">
        <v>0</v>
      </c>
      <c r="EU48" s="104">
        <v>0</v>
      </c>
      <c r="EV48" s="104">
        <v>0</v>
      </c>
      <c r="EW48" s="104">
        <v>0</v>
      </c>
      <c r="EX48" s="104">
        <v>0</v>
      </c>
      <c r="EY48" s="104">
        <v>0</v>
      </c>
      <c r="EZ48" s="104">
        <v>0</v>
      </c>
      <c r="FA48" s="104">
        <v>473.88286996298882</v>
      </c>
      <c r="FB48" s="104">
        <v>135.24836274701082</v>
      </c>
      <c r="FC48" s="104">
        <v>28.548700597003116</v>
      </c>
      <c r="FD48" s="104">
        <v>0</v>
      </c>
      <c r="FE48" s="104">
        <v>0</v>
      </c>
      <c r="FF48" s="104">
        <v>96.874604402675928</v>
      </c>
      <c r="FG48" s="104">
        <v>3105.4278769382681</v>
      </c>
      <c r="FH48" s="104">
        <v>0</v>
      </c>
      <c r="FI48" s="104">
        <v>0</v>
      </c>
      <c r="FJ48" s="104">
        <v>0</v>
      </c>
      <c r="FK48" s="104">
        <v>0</v>
      </c>
      <c r="FL48" s="104">
        <v>12653.747879063165</v>
      </c>
      <c r="FM48" s="40"/>
      <c r="FN48" s="40"/>
      <c r="FO48" s="40"/>
      <c r="FP48" s="40"/>
      <c r="FQ48" s="40"/>
      <c r="FR48" s="40"/>
      <c r="FS48" s="40"/>
      <c r="FT48" s="40"/>
      <c r="FU48" s="40"/>
      <c r="FV48" s="40"/>
      <c r="FW48" s="40"/>
      <c r="FX48" s="40"/>
      <c r="FY48" s="40"/>
      <c r="FZ48" s="40"/>
      <c r="GA48" s="40"/>
      <c r="GB48" s="40"/>
      <c r="GC48" s="40"/>
      <c r="GD48" s="40"/>
      <c r="GE48" s="40"/>
      <c r="GF48" s="40"/>
      <c r="GG48" s="40"/>
      <c r="GH48" s="40"/>
      <c r="GI48" s="40"/>
      <c r="GJ48" s="40"/>
      <c r="GK48" s="40"/>
      <c r="GL48" s="40"/>
      <c r="GM48" s="40"/>
      <c r="GN48" s="40"/>
      <c r="GO48" s="40"/>
      <c r="GP48" s="6">
        <v>80299.546727616951</v>
      </c>
      <c r="GQ48" s="6"/>
      <c r="GR48" s="6">
        <f t="shared" si="11"/>
        <v>0</v>
      </c>
      <c r="GS48" s="6">
        <v>80299.54672761698</v>
      </c>
      <c r="GT48" s="92">
        <v>2.9103830456733704E-11</v>
      </c>
      <c r="GV48" s="2">
        <v>0</v>
      </c>
      <c r="GW48" s="6">
        <v>0</v>
      </c>
      <c r="GX48" s="6">
        <v>80299.546727616937</v>
      </c>
      <c r="GY48" s="92">
        <v>-1.4551915228366852E-11</v>
      </c>
    </row>
    <row r="49" spans="2:207" hidden="1" outlineLevel="1" x14ac:dyDescent="0.2">
      <c r="B49" s="103" t="s">
        <v>268</v>
      </c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104">
        <v>0</v>
      </c>
      <c r="BN49" s="104">
        <v>0</v>
      </c>
      <c r="BO49" s="104">
        <v>0</v>
      </c>
      <c r="BP49" s="104">
        <v>0</v>
      </c>
      <c r="BQ49" s="104">
        <v>0</v>
      </c>
      <c r="BR49" s="104">
        <v>0</v>
      </c>
      <c r="BS49" s="104">
        <v>0</v>
      </c>
      <c r="BT49" s="104">
        <v>0</v>
      </c>
      <c r="BU49" s="104">
        <v>0</v>
      </c>
      <c r="BV49" s="104">
        <v>0</v>
      </c>
      <c r="BW49" s="104">
        <v>0</v>
      </c>
      <c r="BX49" s="104">
        <v>0</v>
      </c>
      <c r="BY49" s="104">
        <v>0</v>
      </c>
      <c r="BZ49" s="104">
        <v>0</v>
      </c>
      <c r="CA49" s="104">
        <v>0</v>
      </c>
      <c r="CB49" s="104">
        <v>0</v>
      </c>
      <c r="CC49" s="104">
        <v>0</v>
      </c>
      <c r="CD49" s="104">
        <v>0</v>
      </c>
      <c r="CE49" s="104">
        <v>0</v>
      </c>
      <c r="CF49" s="104">
        <v>0</v>
      </c>
      <c r="CG49" s="104">
        <v>0</v>
      </c>
      <c r="CH49" s="104">
        <v>0</v>
      </c>
      <c r="CI49" s="104">
        <v>0</v>
      </c>
      <c r="CJ49" s="104">
        <v>0</v>
      </c>
      <c r="CK49" s="104">
        <v>0</v>
      </c>
      <c r="CL49" s="104">
        <v>0</v>
      </c>
      <c r="CM49" s="104">
        <v>0</v>
      </c>
      <c r="CN49" s="104">
        <v>0</v>
      </c>
      <c r="CO49" s="104">
        <v>0</v>
      </c>
      <c r="CP49" s="104">
        <v>0</v>
      </c>
      <c r="CQ49" s="104">
        <v>0</v>
      </c>
      <c r="CR49" s="104">
        <v>0</v>
      </c>
      <c r="CS49" s="104">
        <v>0</v>
      </c>
      <c r="CT49" s="104">
        <v>0</v>
      </c>
      <c r="CU49" s="104">
        <v>0</v>
      </c>
      <c r="CV49" s="104">
        <v>0</v>
      </c>
      <c r="CW49" s="104">
        <v>0</v>
      </c>
      <c r="CX49" s="104">
        <v>0</v>
      </c>
      <c r="CY49" s="104">
        <v>0</v>
      </c>
      <c r="CZ49" s="104">
        <v>0</v>
      </c>
      <c r="DA49" s="104">
        <v>0</v>
      </c>
      <c r="DB49" s="104">
        <v>0</v>
      </c>
      <c r="DC49" s="104">
        <v>0</v>
      </c>
      <c r="DD49" s="104">
        <v>0</v>
      </c>
      <c r="DE49" s="104">
        <v>0</v>
      </c>
      <c r="DF49" s="104">
        <v>0</v>
      </c>
      <c r="DG49" s="104">
        <v>0</v>
      </c>
      <c r="DH49" s="104">
        <v>0</v>
      </c>
      <c r="DI49" s="104">
        <v>0</v>
      </c>
      <c r="DJ49" s="104">
        <v>0</v>
      </c>
      <c r="DK49" s="104">
        <v>0</v>
      </c>
      <c r="DL49" s="104">
        <v>0</v>
      </c>
      <c r="DM49" s="104">
        <v>0</v>
      </c>
      <c r="DN49" s="104">
        <v>0</v>
      </c>
      <c r="DO49" s="104">
        <v>0</v>
      </c>
      <c r="DP49" s="104">
        <v>0</v>
      </c>
      <c r="DQ49" s="104">
        <v>0</v>
      </c>
      <c r="DR49" s="104">
        <v>0</v>
      </c>
      <c r="DS49" s="104">
        <v>0</v>
      </c>
      <c r="DT49" s="104">
        <v>0</v>
      </c>
      <c r="DU49" s="104">
        <v>0</v>
      </c>
      <c r="DV49" s="104">
        <v>0</v>
      </c>
      <c r="DW49" s="104">
        <v>0</v>
      </c>
      <c r="DX49" s="104">
        <v>0</v>
      </c>
      <c r="DY49" s="104">
        <v>0</v>
      </c>
      <c r="DZ49" s="104">
        <v>0</v>
      </c>
      <c r="EA49" s="104">
        <v>0</v>
      </c>
      <c r="EB49" s="104">
        <v>0</v>
      </c>
      <c r="EC49" s="104">
        <v>0</v>
      </c>
      <c r="ED49" s="104">
        <v>0</v>
      </c>
      <c r="EE49" s="104">
        <v>0</v>
      </c>
      <c r="EF49" s="104">
        <v>0</v>
      </c>
      <c r="EG49" s="104">
        <v>0</v>
      </c>
      <c r="EH49" s="104">
        <v>0</v>
      </c>
      <c r="EI49" s="104">
        <v>0</v>
      </c>
      <c r="EJ49" s="104">
        <v>0</v>
      </c>
      <c r="EK49" s="104">
        <v>0</v>
      </c>
      <c r="EL49" s="104">
        <v>0</v>
      </c>
      <c r="EM49" s="104">
        <v>0</v>
      </c>
      <c r="EN49" s="104">
        <v>0</v>
      </c>
      <c r="EO49" s="104">
        <v>0</v>
      </c>
      <c r="EP49" s="104">
        <v>0</v>
      </c>
      <c r="EQ49" s="104">
        <v>0</v>
      </c>
      <c r="ER49" s="104">
        <v>145425.56032708526</v>
      </c>
      <c r="ES49" s="104">
        <v>226709.42984194972</v>
      </c>
      <c r="ET49" s="104">
        <v>175.98233094256966</v>
      </c>
      <c r="EU49" s="104">
        <v>0</v>
      </c>
      <c r="EV49" s="104">
        <v>0</v>
      </c>
      <c r="EW49" s="104">
        <v>0</v>
      </c>
      <c r="EX49" s="104">
        <v>0</v>
      </c>
      <c r="EY49" s="104">
        <v>0</v>
      </c>
      <c r="EZ49" s="104">
        <v>0</v>
      </c>
      <c r="FA49" s="104">
        <v>1997.7804906397048</v>
      </c>
      <c r="FB49" s="104">
        <v>2100.1898668848362</v>
      </c>
      <c r="FC49" s="104">
        <v>335.02626492926453</v>
      </c>
      <c r="FD49" s="104">
        <v>0</v>
      </c>
      <c r="FE49" s="104">
        <v>0</v>
      </c>
      <c r="FF49" s="104">
        <v>0</v>
      </c>
      <c r="FG49" s="104">
        <v>0</v>
      </c>
      <c r="FH49" s="104">
        <v>0</v>
      </c>
      <c r="FI49" s="104">
        <v>0</v>
      </c>
      <c r="FJ49" s="104">
        <v>0</v>
      </c>
      <c r="FK49" s="104">
        <v>0</v>
      </c>
      <c r="FL49" s="104">
        <v>0</v>
      </c>
      <c r="FM49" s="40"/>
      <c r="FN49" s="40"/>
      <c r="FO49" s="40"/>
      <c r="FP49" s="40"/>
      <c r="FQ49" s="40"/>
      <c r="FR49" s="40"/>
      <c r="FS49" s="40"/>
      <c r="FT49" s="40"/>
      <c r="FU49" s="40"/>
      <c r="FV49" s="40"/>
      <c r="FW49" s="40"/>
      <c r="FX49" s="40"/>
      <c r="FY49" s="40"/>
      <c r="FZ49" s="40"/>
      <c r="GA49" s="40"/>
      <c r="GB49" s="40"/>
      <c r="GC49" s="40"/>
      <c r="GD49" s="40"/>
      <c r="GE49" s="40"/>
      <c r="GF49" s="40"/>
      <c r="GG49" s="40"/>
      <c r="GH49" s="40"/>
      <c r="GI49" s="40"/>
      <c r="GJ49" s="40"/>
      <c r="GK49" s="40"/>
      <c r="GL49" s="40"/>
      <c r="GM49" s="40"/>
      <c r="GN49" s="40"/>
      <c r="GO49" s="40"/>
      <c r="GP49" s="6">
        <v>376743.96912243136</v>
      </c>
      <c r="GQ49" s="6"/>
      <c r="GR49" s="6">
        <f t="shared" si="11"/>
        <v>0</v>
      </c>
      <c r="GS49" s="6">
        <v>376743.96912243142</v>
      </c>
      <c r="GT49" s="92">
        <v>5.8207660913467407E-11</v>
      </c>
      <c r="GV49" s="2">
        <v>0</v>
      </c>
      <c r="GW49" s="6">
        <v>0</v>
      </c>
      <c r="GX49" s="6">
        <v>376743.96912243147</v>
      </c>
      <c r="GY49" s="92">
        <v>1.1641532182693481E-10</v>
      </c>
    </row>
    <row r="50" spans="2:207" hidden="1" outlineLevel="1" x14ac:dyDescent="0.2">
      <c r="B50" s="103" t="s">
        <v>269</v>
      </c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104">
        <v>0</v>
      </c>
      <c r="BN50" s="104">
        <v>0</v>
      </c>
      <c r="BO50" s="104">
        <v>0</v>
      </c>
      <c r="BP50" s="104">
        <v>0</v>
      </c>
      <c r="BQ50" s="104">
        <v>0</v>
      </c>
      <c r="BR50" s="104">
        <v>0</v>
      </c>
      <c r="BS50" s="104">
        <v>0</v>
      </c>
      <c r="BT50" s="104">
        <v>0</v>
      </c>
      <c r="BU50" s="104">
        <v>0</v>
      </c>
      <c r="BV50" s="104">
        <v>0</v>
      </c>
      <c r="BW50" s="104">
        <v>0</v>
      </c>
      <c r="BX50" s="104">
        <v>0</v>
      </c>
      <c r="BY50" s="104">
        <v>0</v>
      </c>
      <c r="BZ50" s="104">
        <v>0</v>
      </c>
      <c r="CA50" s="104">
        <v>0</v>
      </c>
      <c r="CB50" s="104">
        <v>0</v>
      </c>
      <c r="CC50" s="104">
        <v>0</v>
      </c>
      <c r="CD50" s="104">
        <v>0</v>
      </c>
      <c r="CE50" s="104">
        <v>0</v>
      </c>
      <c r="CF50" s="104">
        <v>0</v>
      </c>
      <c r="CG50" s="104">
        <v>0</v>
      </c>
      <c r="CH50" s="104">
        <v>0</v>
      </c>
      <c r="CI50" s="104">
        <v>0</v>
      </c>
      <c r="CJ50" s="104">
        <v>0</v>
      </c>
      <c r="CK50" s="104">
        <v>0</v>
      </c>
      <c r="CL50" s="104">
        <v>0</v>
      </c>
      <c r="CM50" s="104">
        <v>0</v>
      </c>
      <c r="CN50" s="104">
        <v>0</v>
      </c>
      <c r="CO50" s="104">
        <v>0</v>
      </c>
      <c r="CP50" s="104">
        <v>0</v>
      </c>
      <c r="CQ50" s="104">
        <v>0</v>
      </c>
      <c r="CR50" s="104">
        <v>0</v>
      </c>
      <c r="CS50" s="104">
        <v>0</v>
      </c>
      <c r="CT50" s="104">
        <v>0</v>
      </c>
      <c r="CU50" s="104">
        <v>0</v>
      </c>
      <c r="CV50" s="104">
        <v>0</v>
      </c>
      <c r="CW50" s="104">
        <v>0</v>
      </c>
      <c r="CX50" s="104">
        <v>0</v>
      </c>
      <c r="CY50" s="104">
        <v>0</v>
      </c>
      <c r="CZ50" s="104">
        <v>0</v>
      </c>
      <c r="DA50" s="104">
        <v>0</v>
      </c>
      <c r="DB50" s="104">
        <v>0</v>
      </c>
      <c r="DC50" s="104">
        <v>0</v>
      </c>
      <c r="DD50" s="104">
        <v>0</v>
      </c>
      <c r="DE50" s="104">
        <v>0</v>
      </c>
      <c r="DF50" s="104">
        <v>0</v>
      </c>
      <c r="DG50" s="104">
        <v>0</v>
      </c>
      <c r="DH50" s="104">
        <v>0</v>
      </c>
      <c r="DI50" s="104">
        <v>0</v>
      </c>
      <c r="DJ50" s="104">
        <v>0</v>
      </c>
      <c r="DK50" s="104">
        <v>0</v>
      </c>
      <c r="DL50" s="104">
        <v>0</v>
      </c>
      <c r="DM50" s="104">
        <v>0</v>
      </c>
      <c r="DN50" s="104">
        <v>0</v>
      </c>
      <c r="DO50" s="104">
        <v>0</v>
      </c>
      <c r="DP50" s="104">
        <v>0</v>
      </c>
      <c r="DQ50" s="104">
        <v>0</v>
      </c>
      <c r="DR50" s="104">
        <v>0</v>
      </c>
      <c r="DS50" s="104">
        <v>0</v>
      </c>
      <c r="DT50" s="104">
        <v>0</v>
      </c>
      <c r="DU50" s="104">
        <v>0</v>
      </c>
      <c r="DV50" s="104">
        <v>0</v>
      </c>
      <c r="DW50" s="104">
        <v>0</v>
      </c>
      <c r="DX50" s="104">
        <v>0</v>
      </c>
      <c r="DY50" s="104">
        <v>0</v>
      </c>
      <c r="DZ50" s="104">
        <v>0</v>
      </c>
      <c r="EA50" s="104">
        <v>0</v>
      </c>
      <c r="EB50" s="104">
        <v>0</v>
      </c>
      <c r="EC50" s="104">
        <v>0</v>
      </c>
      <c r="ED50" s="104">
        <v>0</v>
      </c>
      <c r="EE50" s="104">
        <v>0</v>
      </c>
      <c r="EF50" s="104">
        <v>0</v>
      </c>
      <c r="EG50" s="104">
        <v>0</v>
      </c>
      <c r="EH50" s="104">
        <v>0</v>
      </c>
      <c r="EI50" s="104">
        <v>0</v>
      </c>
      <c r="EJ50" s="104">
        <v>0</v>
      </c>
      <c r="EK50" s="104">
        <v>0</v>
      </c>
      <c r="EL50" s="104">
        <v>0</v>
      </c>
      <c r="EM50" s="104">
        <v>0</v>
      </c>
      <c r="EN50" s="104">
        <v>0</v>
      </c>
      <c r="EO50" s="104">
        <v>0</v>
      </c>
      <c r="EP50" s="104">
        <v>0</v>
      </c>
      <c r="EQ50" s="104">
        <v>0</v>
      </c>
      <c r="ER50" s="104">
        <v>1.8101606422484366</v>
      </c>
      <c r="ES50" s="104">
        <v>3783.2357422992332</v>
      </c>
      <c r="ET50" s="104">
        <v>379.22865455104755</v>
      </c>
      <c r="EU50" s="104">
        <v>0</v>
      </c>
      <c r="EV50" s="104">
        <v>0</v>
      </c>
      <c r="EW50" s="104">
        <v>0</v>
      </c>
      <c r="EX50" s="104">
        <v>0</v>
      </c>
      <c r="EY50" s="104">
        <v>0</v>
      </c>
      <c r="EZ50" s="104">
        <v>0</v>
      </c>
      <c r="FA50" s="104">
        <v>2.7152409633726555</v>
      </c>
      <c r="FB50" s="104">
        <v>162.00937748123511</v>
      </c>
      <c r="FC50" s="104">
        <v>0</v>
      </c>
      <c r="FD50" s="104">
        <v>0</v>
      </c>
      <c r="FE50" s="104">
        <v>0</v>
      </c>
      <c r="FF50" s="104">
        <v>0</v>
      </c>
      <c r="FG50" s="104">
        <v>0</v>
      </c>
      <c r="FH50" s="104">
        <v>0</v>
      </c>
      <c r="FI50" s="104">
        <v>0</v>
      </c>
      <c r="FJ50" s="104">
        <v>0</v>
      </c>
      <c r="FK50" s="104">
        <v>0</v>
      </c>
      <c r="FL50" s="104">
        <v>0</v>
      </c>
      <c r="FM50" s="40"/>
      <c r="FN50" s="40"/>
      <c r="FO50" s="40"/>
      <c r="FP50" s="40"/>
      <c r="FQ50" s="40"/>
      <c r="FR50" s="40"/>
      <c r="FS50" s="40"/>
      <c r="FT50" s="40"/>
      <c r="FU50" s="40"/>
      <c r="FV50" s="40"/>
      <c r="FW50" s="40"/>
      <c r="FX50" s="40"/>
      <c r="FY50" s="40"/>
      <c r="FZ50" s="40"/>
      <c r="GA50" s="40"/>
      <c r="GB50" s="40"/>
      <c r="GC50" s="40"/>
      <c r="GD50" s="40"/>
      <c r="GE50" s="40"/>
      <c r="GF50" s="40"/>
      <c r="GG50" s="40"/>
      <c r="GH50" s="40"/>
      <c r="GI50" s="40"/>
      <c r="GJ50" s="40"/>
      <c r="GK50" s="40"/>
      <c r="GL50" s="40"/>
      <c r="GM50" s="40"/>
      <c r="GN50" s="40"/>
      <c r="GO50" s="40"/>
      <c r="GP50" s="6">
        <v>4328.9991759371369</v>
      </c>
      <c r="GQ50" s="6"/>
      <c r="GR50" s="6">
        <f t="shared" si="11"/>
        <v>0</v>
      </c>
      <c r="GS50" s="6">
        <v>4328.9991759371378</v>
      </c>
      <c r="GT50" s="92">
        <v>9.0949470177292824E-13</v>
      </c>
      <c r="GV50" s="2">
        <v>0</v>
      </c>
      <c r="GW50" s="6">
        <v>0</v>
      </c>
      <c r="GX50" s="6">
        <v>4328.9991759371369</v>
      </c>
      <c r="GY50" s="92">
        <v>0</v>
      </c>
    </row>
    <row r="51" spans="2:207" hidden="1" outlineLevel="1" x14ac:dyDescent="0.2">
      <c r="B51" s="103" t="s">
        <v>270</v>
      </c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104">
        <v>0</v>
      </c>
      <c r="BN51" s="104">
        <v>0</v>
      </c>
      <c r="BO51" s="104">
        <v>0</v>
      </c>
      <c r="BP51" s="104">
        <v>0</v>
      </c>
      <c r="BQ51" s="104">
        <v>0</v>
      </c>
      <c r="BR51" s="104">
        <v>0</v>
      </c>
      <c r="BS51" s="104">
        <v>0</v>
      </c>
      <c r="BT51" s="104">
        <v>0</v>
      </c>
      <c r="BU51" s="104">
        <v>0</v>
      </c>
      <c r="BV51" s="104">
        <v>0</v>
      </c>
      <c r="BW51" s="104">
        <v>0</v>
      </c>
      <c r="BX51" s="104">
        <v>0</v>
      </c>
      <c r="BY51" s="104">
        <v>0</v>
      </c>
      <c r="BZ51" s="104">
        <v>0</v>
      </c>
      <c r="CA51" s="104">
        <v>0</v>
      </c>
      <c r="CB51" s="104">
        <v>0</v>
      </c>
      <c r="CC51" s="104">
        <v>0</v>
      </c>
      <c r="CD51" s="104">
        <v>0</v>
      </c>
      <c r="CE51" s="104">
        <v>0</v>
      </c>
      <c r="CF51" s="104">
        <v>0</v>
      </c>
      <c r="CG51" s="104">
        <v>0</v>
      </c>
      <c r="CH51" s="104">
        <v>0</v>
      </c>
      <c r="CI51" s="104">
        <v>0</v>
      </c>
      <c r="CJ51" s="104">
        <v>0</v>
      </c>
      <c r="CK51" s="104">
        <v>0</v>
      </c>
      <c r="CL51" s="104">
        <v>0</v>
      </c>
      <c r="CM51" s="104">
        <v>0</v>
      </c>
      <c r="CN51" s="104">
        <v>0</v>
      </c>
      <c r="CO51" s="104">
        <v>0</v>
      </c>
      <c r="CP51" s="104">
        <v>0</v>
      </c>
      <c r="CQ51" s="104">
        <v>0</v>
      </c>
      <c r="CR51" s="104">
        <v>0</v>
      </c>
      <c r="CS51" s="104">
        <v>0</v>
      </c>
      <c r="CT51" s="104">
        <v>0</v>
      </c>
      <c r="CU51" s="104">
        <v>0</v>
      </c>
      <c r="CV51" s="104">
        <v>0</v>
      </c>
      <c r="CW51" s="104">
        <v>0</v>
      </c>
      <c r="CX51" s="104">
        <v>0</v>
      </c>
      <c r="CY51" s="104">
        <v>0</v>
      </c>
      <c r="CZ51" s="104">
        <v>0</v>
      </c>
      <c r="DA51" s="104">
        <v>0</v>
      </c>
      <c r="DB51" s="104">
        <v>0</v>
      </c>
      <c r="DC51" s="104">
        <v>0</v>
      </c>
      <c r="DD51" s="104">
        <v>0</v>
      </c>
      <c r="DE51" s="104">
        <v>0</v>
      </c>
      <c r="DF51" s="104">
        <v>0</v>
      </c>
      <c r="DG51" s="104">
        <v>0</v>
      </c>
      <c r="DH51" s="104">
        <v>0</v>
      </c>
      <c r="DI51" s="104">
        <v>0</v>
      </c>
      <c r="DJ51" s="104">
        <v>0</v>
      </c>
      <c r="DK51" s="104">
        <v>0</v>
      </c>
      <c r="DL51" s="104">
        <v>0</v>
      </c>
      <c r="DM51" s="104">
        <v>0</v>
      </c>
      <c r="DN51" s="104">
        <v>0</v>
      </c>
      <c r="DO51" s="104">
        <v>0</v>
      </c>
      <c r="DP51" s="104">
        <v>0</v>
      </c>
      <c r="DQ51" s="104">
        <v>0</v>
      </c>
      <c r="DR51" s="104">
        <v>0</v>
      </c>
      <c r="DS51" s="104">
        <v>0</v>
      </c>
      <c r="DT51" s="104">
        <v>0</v>
      </c>
      <c r="DU51" s="104">
        <v>0</v>
      </c>
      <c r="DV51" s="104">
        <v>0</v>
      </c>
      <c r="DW51" s="104">
        <v>0</v>
      </c>
      <c r="DX51" s="104">
        <v>0</v>
      </c>
      <c r="DY51" s="104">
        <v>0</v>
      </c>
      <c r="DZ51" s="104">
        <v>0</v>
      </c>
      <c r="EA51" s="104">
        <v>0</v>
      </c>
      <c r="EB51" s="104">
        <v>0</v>
      </c>
      <c r="EC51" s="104">
        <v>0</v>
      </c>
      <c r="ED51" s="104">
        <v>0</v>
      </c>
      <c r="EE51" s="104">
        <v>0</v>
      </c>
      <c r="EF51" s="104">
        <v>0</v>
      </c>
      <c r="EG51" s="104">
        <v>0</v>
      </c>
      <c r="EH51" s="104">
        <v>0</v>
      </c>
      <c r="EI51" s="104">
        <v>0</v>
      </c>
      <c r="EJ51" s="104">
        <v>0</v>
      </c>
      <c r="EK51" s="104">
        <v>0</v>
      </c>
      <c r="EL51" s="104">
        <v>0</v>
      </c>
      <c r="EM51" s="104">
        <v>0</v>
      </c>
      <c r="EN51" s="104">
        <v>0</v>
      </c>
      <c r="EO51" s="104">
        <v>0</v>
      </c>
      <c r="EP51" s="104">
        <v>0</v>
      </c>
      <c r="EQ51" s="104">
        <v>0</v>
      </c>
      <c r="ER51" s="104">
        <v>34752.19383051047</v>
      </c>
      <c r="ES51" s="104">
        <v>5314.4482395823643</v>
      </c>
      <c r="ET51" s="104">
        <v>2255.6693567145385</v>
      </c>
      <c r="EU51" s="104">
        <v>0</v>
      </c>
      <c r="EV51" s="104">
        <v>0</v>
      </c>
      <c r="EW51" s="104">
        <v>0</v>
      </c>
      <c r="EX51" s="104">
        <v>0</v>
      </c>
      <c r="EY51" s="104">
        <v>0</v>
      </c>
      <c r="EZ51" s="104">
        <v>0</v>
      </c>
      <c r="FA51" s="104">
        <v>72.027760193119917</v>
      </c>
      <c r="FB51" s="104">
        <v>668.65770712612982</v>
      </c>
      <c r="FC51" s="104">
        <v>15.403507660968009</v>
      </c>
      <c r="FD51" s="104">
        <v>0</v>
      </c>
      <c r="FE51" s="104">
        <v>0</v>
      </c>
      <c r="FF51" s="104">
        <v>0</v>
      </c>
      <c r="FG51" s="104">
        <v>0</v>
      </c>
      <c r="FH51" s="104">
        <v>0</v>
      </c>
      <c r="FI51" s="104">
        <v>0</v>
      </c>
      <c r="FJ51" s="104">
        <v>0</v>
      </c>
      <c r="FK51" s="104">
        <v>0</v>
      </c>
      <c r="FL51" s="104">
        <v>0</v>
      </c>
      <c r="FM51" s="40"/>
      <c r="FN51" s="40"/>
      <c r="FO51" s="40"/>
      <c r="FP51" s="40"/>
      <c r="FQ51" s="40"/>
      <c r="FR51" s="40"/>
      <c r="FS51" s="40"/>
      <c r="FT51" s="40"/>
      <c r="FU51" s="40"/>
      <c r="FV51" s="40"/>
      <c r="FW51" s="40"/>
      <c r="FX51" s="40"/>
      <c r="FY51" s="40"/>
      <c r="FZ51" s="40"/>
      <c r="GA51" s="40"/>
      <c r="GB51" s="40"/>
      <c r="GC51" s="40"/>
      <c r="GD51" s="40"/>
      <c r="GE51" s="40"/>
      <c r="GF51" s="40"/>
      <c r="GG51" s="40"/>
      <c r="GH51" s="40"/>
      <c r="GI51" s="40"/>
      <c r="GJ51" s="40"/>
      <c r="GK51" s="40"/>
      <c r="GL51" s="40"/>
      <c r="GM51" s="40"/>
      <c r="GN51" s="40"/>
      <c r="GO51" s="40"/>
      <c r="GP51" s="6">
        <v>43078.400401787592</v>
      </c>
      <c r="GQ51" s="6"/>
      <c r="GR51" s="6">
        <f t="shared" si="11"/>
        <v>0</v>
      </c>
      <c r="GS51" s="6">
        <v>43078.400401787578</v>
      </c>
      <c r="GT51" s="92">
        <v>-1.4551915228366852E-11</v>
      </c>
      <c r="GV51" s="2">
        <v>0</v>
      </c>
      <c r="GW51" s="6">
        <v>0</v>
      </c>
      <c r="GX51" s="6">
        <v>43078.400401787621</v>
      </c>
      <c r="GY51" s="92">
        <v>2.9103830456733704E-11</v>
      </c>
    </row>
    <row r="52" spans="2:207" hidden="1" outlineLevel="1" x14ac:dyDescent="0.2">
      <c r="B52" s="103" t="s">
        <v>42</v>
      </c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104">
        <v>0</v>
      </c>
      <c r="BN52" s="104">
        <v>0</v>
      </c>
      <c r="BO52" s="104">
        <v>0</v>
      </c>
      <c r="BP52" s="104">
        <v>0</v>
      </c>
      <c r="BQ52" s="104">
        <v>0</v>
      </c>
      <c r="BR52" s="104">
        <v>0</v>
      </c>
      <c r="BS52" s="104">
        <v>0</v>
      </c>
      <c r="BT52" s="104">
        <v>0</v>
      </c>
      <c r="BU52" s="104">
        <v>0</v>
      </c>
      <c r="BV52" s="104">
        <v>0</v>
      </c>
      <c r="BW52" s="104">
        <v>0</v>
      </c>
      <c r="BX52" s="104">
        <v>0</v>
      </c>
      <c r="BY52" s="104">
        <v>0</v>
      </c>
      <c r="BZ52" s="104">
        <v>0</v>
      </c>
      <c r="CA52" s="104">
        <v>0</v>
      </c>
      <c r="CB52" s="104">
        <v>0</v>
      </c>
      <c r="CC52" s="104">
        <v>0</v>
      </c>
      <c r="CD52" s="104">
        <v>0</v>
      </c>
      <c r="CE52" s="104">
        <v>0</v>
      </c>
      <c r="CF52" s="104">
        <v>0</v>
      </c>
      <c r="CG52" s="104">
        <v>0</v>
      </c>
      <c r="CH52" s="104">
        <v>0</v>
      </c>
      <c r="CI52" s="104">
        <v>0</v>
      </c>
      <c r="CJ52" s="104">
        <v>0</v>
      </c>
      <c r="CK52" s="104">
        <v>0</v>
      </c>
      <c r="CL52" s="104">
        <v>0</v>
      </c>
      <c r="CM52" s="104">
        <v>0</v>
      </c>
      <c r="CN52" s="104">
        <v>0</v>
      </c>
      <c r="CO52" s="104">
        <v>0</v>
      </c>
      <c r="CP52" s="104">
        <v>0</v>
      </c>
      <c r="CQ52" s="104">
        <v>0</v>
      </c>
      <c r="CR52" s="104">
        <v>0</v>
      </c>
      <c r="CS52" s="104">
        <v>0</v>
      </c>
      <c r="CT52" s="104">
        <v>0</v>
      </c>
      <c r="CU52" s="104">
        <v>0</v>
      </c>
      <c r="CV52" s="104">
        <v>0</v>
      </c>
      <c r="CW52" s="104">
        <v>0</v>
      </c>
      <c r="CX52" s="104">
        <v>0</v>
      </c>
      <c r="CY52" s="104">
        <v>0</v>
      </c>
      <c r="CZ52" s="104">
        <v>0</v>
      </c>
      <c r="DA52" s="104">
        <v>0</v>
      </c>
      <c r="DB52" s="104">
        <v>0</v>
      </c>
      <c r="DC52" s="104">
        <v>0</v>
      </c>
      <c r="DD52" s="104">
        <v>0</v>
      </c>
      <c r="DE52" s="104">
        <v>0</v>
      </c>
      <c r="DF52" s="104">
        <v>0</v>
      </c>
      <c r="DG52" s="104">
        <v>0</v>
      </c>
      <c r="DH52" s="104">
        <v>0</v>
      </c>
      <c r="DI52" s="104">
        <v>0</v>
      </c>
      <c r="DJ52" s="104">
        <v>0</v>
      </c>
      <c r="DK52" s="104">
        <v>0</v>
      </c>
      <c r="DL52" s="104">
        <v>0</v>
      </c>
      <c r="DM52" s="104">
        <v>0</v>
      </c>
      <c r="DN52" s="104">
        <v>0</v>
      </c>
      <c r="DO52" s="104">
        <v>0</v>
      </c>
      <c r="DP52" s="104">
        <v>0</v>
      </c>
      <c r="DQ52" s="104">
        <v>0</v>
      </c>
      <c r="DR52" s="104">
        <v>0</v>
      </c>
      <c r="DS52" s="104">
        <v>0</v>
      </c>
      <c r="DT52" s="104">
        <v>0</v>
      </c>
      <c r="DU52" s="104">
        <v>0</v>
      </c>
      <c r="DV52" s="104">
        <v>0</v>
      </c>
      <c r="DW52" s="104">
        <v>0</v>
      </c>
      <c r="DX52" s="104">
        <v>0</v>
      </c>
      <c r="DY52" s="104">
        <v>0</v>
      </c>
      <c r="DZ52" s="104">
        <v>0</v>
      </c>
      <c r="EA52" s="104">
        <v>0</v>
      </c>
      <c r="EB52" s="104">
        <v>0</v>
      </c>
      <c r="EC52" s="104">
        <v>0</v>
      </c>
      <c r="ED52" s="104">
        <v>0</v>
      </c>
      <c r="EE52" s="104">
        <v>0</v>
      </c>
      <c r="EF52" s="104">
        <v>0</v>
      </c>
      <c r="EG52" s="104">
        <v>0</v>
      </c>
      <c r="EH52" s="104">
        <v>0</v>
      </c>
      <c r="EI52" s="104">
        <v>0</v>
      </c>
      <c r="EJ52" s="104">
        <v>0</v>
      </c>
      <c r="EK52" s="104">
        <v>0</v>
      </c>
      <c r="EL52" s="104">
        <v>0</v>
      </c>
      <c r="EM52" s="104">
        <v>0</v>
      </c>
      <c r="EN52" s="104">
        <v>0</v>
      </c>
      <c r="EO52" s="104">
        <v>0</v>
      </c>
      <c r="EP52" s="104">
        <v>0</v>
      </c>
      <c r="EQ52" s="104">
        <v>0</v>
      </c>
      <c r="ER52" s="104">
        <v>0</v>
      </c>
      <c r="ES52" s="104">
        <v>0</v>
      </c>
      <c r="ET52" s="104">
        <v>72869.230797918775</v>
      </c>
      <c r="EU52" s="104">
        <v>0</v>
      </c>
      <c r="EV52" s="104">
        <v>0</v>
      </c>
      <c r="EW52" s="104">
        <v>0</v>
      </c>
      <c r="EX52" s="104">
        <v>0</v>
      </c>
      <c r="EY52" s="104">
        <v>0</v>
      </c>
      <c r="EZ52" s="104">
        <v>0</v>
      </c>
      <c r="FA52" s="104">
        <v>6654.3198568763182</v>
      </c>
      <c r="FB52" s="104">
        <v>556.44548008127822</v>
      </c>
      <c r="FC52" s="104">
        <v>53.91227809963604</v>
      </c>
      <c r="FD52" s="104">
        <v>0</v>
      </c>
      <c r="FE52" s="104">
        <v>0</v>
      </c>
      <c r="FF52" s="104">
        <v>0</v>
      </c>
      <c r="FG52" s="104">
        <v>0</v>
      </c>
      <c r="FH52" s="104">
        <v>0</v>
      </c>
      <c r="FI52" s="104">
        <v>0</v>
      </c>
      <c r="FJ52" s="104">
        <v>0</v>
      </c>
      <c r="FK52" s="104">
        <v>0</v>
      </c>
      <c r="FL52" s="104">
        <v>0</v>
      </c>
      <c r="FM52" s="40"/>
      <c r="FN52" s="40"/>
      <c r="FO52" s="40"/>
      <c r="FP52" s="40"/>
      <c r="FQ52" s="40"/>
      <c r="FR52" s="40"/>
      <c r="FS52" s="40"/>
      <c r="FT52" s="40"/>
      <c r="FU52" s="40"/>
      <c r="FV52" s="40"/>
      <c r="FW52" s="40"/>
      <c r="FX52" s="40"/>
      <c r="FY52" s="40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6">
        <v>80133.908412976016</v>
      </c>
      <c r="GQ52" s="6"/>
      <c r="GR52" s="6">
        <f t="shared" si="11"/>
        <v>0</v>
      </c>
      <c r="GS52" s="6">
        <v>80133.908412976001</v>
      </c>
      <c r="GT52" s="92">
        <v>-1.4551915228366852E-11</v>
      </c>
      <c r="GV52" s="2">
        <v>0</v>
      </c>
      <c r="GW52" s="6">
        <v>0</v>
      </c>
      <c r="GX52" s="6">
        <v>80133.908412976016</v>
      </c>
      <c r="GY52" s="92">
        <v>0</v>
      </c>
    </row>
    <row r="53" spans="2:207" hidden="1" outlineLevel="1" x14ac:dyDescent="0.2">
      <c r="B53" s="103" t="s">
        <v>43</v>
      </c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104">
        <v>0</v>
      </c>
      <c r="BN53" s="104">
        <v>0</v>
      </c>
      <c r="BO53" s="104">
        <v>0</v>
      </c>
      <c r="BP53" s="104">
        <v>0</v>
      </c>
      <c r="BQ53" s="104">
        <v>0</v>
      </c>
      <c r="BR53" s="104">
        <v>0</v>
      </c>
      <c r="BS53" s="104">
        <v>0</v>
      </c>
      <c r="BT53" s="104">
        <v>0</v>
      </c>
      <c r="BU53" s="104">
        <v>0</v>
      </c>
      <c r="BV53" s="104">
        <v>0</v>
      </c>
      <c r="BW53" s="104">
        <v>0</v>
      </c>
      <c r="BX53" s="104">
        <v>0</v>
      </c>
      <c r="BY53" s="104">
        <v>0</v>
      </c>
      <c r="BZ53" s="104">
        <v>0</v>
      </c>
      <c r="CA53" s="104">
        <v>0</v>
      </c>
      <c r="CB53" s="104">
        <v>0</v>
      </c>
      <c r="CC53" s="104">
        <v>0</v>
      </c>
      <c r="CD53" s="104">
        <v>0</v>
      </c>
      <c r="CE53" s="104">
        <v>0</v>
      </c>
      <c r="CF53" s="104">
        <v>0</v>
      </c>
      <c r="CG53" s="104">
        <v>0</v>
      </c>
      <c r="CH53" s="104">
        <v>0</v>
      </c>
      <c r="CI53" s="104">
        <v>0</v>
      </c>
      <c r="CJ53" s="104">
        <v>0</v>
      </c>
      <c r="CK53" s="104">
        <v>0</v>
      </c>
      <c r="CL53" s="104">
        <v>0</v>
      </c>
      <c r="CM53" s="104">
        <v>0</v>
      </c>
      <c r="CN53" s="104">
        <v>0</v>
      </c>
      <c r="CO53" s="104">
        <v>0</v>
      </c>
      <c r="CP53" s="104">
        <v>0</v>
      </c>
      <c r="CQ53" s="104">
        <v>0</v>
      </c>
      <c r="CR53" s="104">
        <v>0</v>
      </c>
      <c r="CS53" s="104">
        <v>0</v>
      </c>
      <c r="CT53" s="104">
        <v>0</v>
      </c>
      <c r="CU53" s="104">
        <v>0</v>
      </c>
      <c r="CV53" s="104">
        <v>0</v>
      </c>
      <c r="CW53" s="104">
        <v>233.71381256153566</v>
      </c>
      <c r="CX53" s="104">
        <v>0</v>
      </c>
      <c r="CY53" s="104">
        <v>0</v>
      </c>
      <c r="CZ53" s="104">
        <v>0</v>
      </c>
      <c r="DA53" s="104">
        <v>0</v>
      </c>
      <c r="DB53" s="104">
        <v>0</v>
      </c>
      <c r="DC53" s="104">
        <v>0</v>
      </c>
      <c r="DD53" s="104">
        <v>0</v>
      </c>
      <c r="DE53" s="104">
        <v>0</v>
      </c>
      <c r="DF53" s="104">
        <v>0</v>
      </c>
      <c r="DG53" s="104">
        <v>0</v>
      </c>
      <c r="DH53" s="104">
        <v>0</v>
      </c>
      <c r="DI53" s="104">
        <v>0</v>
      </c>
      <c r="DJ53" s="104">
        <v>0</v>
      </c>
      <c r="DK53" s="104">
        <v>0</v>
      </c>
      <c r="DL53" s="104">
        <v>0</v>
      </c>
      <c r="DM53" s="104">
        <v>0</v>
      </c>
      <c r="DN53" s="104">
        <v>0</v>
      </c>
      <c r="DO53" s="104">
        <v>0</v>
      </c>
      <c r="DP53" s="104">
        <v>0</v>
      </c>
      <c r="DQ53" s="104">
        <v>0</v>
      </c>
      <c r="DR53" s="104">
        <v>0</v>
      </c>
      <c r="DS53" s="104">
        <v>0</v>
      </c>
      <c r="DT53" s="104">
        <v>0</v>
      </c>
      <c r="DU53" s="104">
        <v>0</v>
      </c>
      <c r="DV53" s="104">
        <v>0</v>
      </c>
      <c r="DW53" s="104">
        <v>0</v>
      </c>
      <c r="DX53" s="104">
        <v>0</v>
      </c>
      <c r="DY53" s="104">
        <v>0</v>
      </c>
      <c r="DZ53" s="104">
        <v>0</v>
      </c>
      <c r="EA53" s="104">
        <v>0</v>
      </c>
      <c r="EB53" s="104">
        <v>0</v>
      </c>
      <c r="EC53" s="104">
        <v>0</v>
      </c>
      <c r="ED53" s="104">
        <v>0</v>
      </c>
      <c r="EE53" s="104">
        <v>0</v>
      </c>
      <c r="EF53" s="104">
        <v>11978.995026190361</v>
      </c>
      <c r="EG53" s="104">
        <v>0</v>
      </c>
      <c r="EH53" s="104">
        <v>0</v>
      </c>
      <c r="EI53" s="104">
        <v>0</v>
      </c>
      <c r="EJ53" s="104">
        <v>0</v>
      </c>
      <c r="EK53" s="104">
        <v>0</v>
      </c>
      <c r="EL53" s="104">
        <v>0</v>
      </c>
      <c r="EM53" s="104">
        <v>0</v>
      </c>
      <c r="EN53" s="104">
        <v>0</v>
      </c>
      <c r="EO53" s="104">
        <v>0</v>
      </c>
      <c r="EP53" s="104">
        <v>0</v>
      </c>
      <c r="EQ53" s="104">
        <v>0</v>
      </c>
      <c r="ER53" s="104">
        <v>0</v>
      </c>
      <c r="ES53" s="104">
        <v>0</v>
      </c>
      <c r="ET53" s="104">
        <v>0</v>
      </c>
      <c r="EU53" s="104">
        <v>13197.473254106588</v>
      </c>
      <c r="EV53" s="104">
        <v>0</v>
      </c>
      <c r="EW53" s="104">
        <v>0</v>
      </c>
      <c r="EX53" s="104">
        <v>0</v>
      </c>
      <c r="EY53" s="104">
        <v>169.24693353456615</v>
      </c>
      <c r="EZ53" s="104">
        <v>24.184285870165841</v>
      </c>
      <c r="FA53" s="104">
        <v>66.331887866053734</v>
      </c>
      <c r="FB53" s="104">
        <v>192.36570487830039</v>
      </c>
      <c r="FC53" s="104">
        <v>34.657893677738642</v>
      </c>
      <c r="FD53" s="104">
        <v>0</v>
      </c>
      <c r="FE53" s="104">
        <v>1641.9402656851883</v>
      </c>
      <c r="FF53" s="104">
        <v>168637.88909716177</v>
      </c>
      <c r="FG53" s="104">
        <v>743.85371554693131</v>
      </c>
      <c r="FH53" s="104">
        <v>0</v>
      </c>
      <c r="FI53" s="104">
        <v>0</v>
      </c>
      <c r="FJ53" s="104">
        <v>0</v>
      </c>
      <c r="FK53" s="104">
        <v>0</v>
      </c>
      <c r="FL53" s="104">
        <v>0</v>
      </c>
      <c r="FM53" s="40"/>
      <c r="FN53" s="40"/>
      <c r="FO53" s="40"/>
      <c r="FP53" s="40"/>
      <c r="FQ53" s="40"/>
      <c r="FR53" s="40"/>
      <c r="FS53" s="40"/>
      <c r="FT53" s="40"/>
      <c r="FU53" s="40"/>
      <c r="FV53" s="40"/>
      <c r="FW53" s="40"/>
      <c r="FX53" s="40"/>
      <c r="FY53" s="40"/>
      <c r="FZ53" s="40"/>
      <c r="GA53" s="40"/>
      <c r="GB53" s="40"/>
      <c r="GC53" s="40"/>
      <c r="GD53" s="40"/>
      <c r="GE53" s="40"/>
      <c r="GF53" s="40"/>
      <c r="GG53" s="40"/>
      <c r="GH53" s="40"/>
      <c r="GI53" s="40"/>
      <c r="GJ53" s="40"/>
      <c r="GK53" s="40"/>
      <c r="GL53" s="40"/>
      <c r="GM53" s="40"/>
      <c r="GN53" s="40"/>
      <c r="GO53" s="40"/>
      <c r="GP53" s="6">
        <v>196920.65187707919</v>
      </c>
      <c r="GQ53" s="6"/>
      <c r="GR53" s="6">
        <f t="shared" si="11"/>
        <v>0</v>
      </c>
      <c r="GS53" s="6">
        <v>196920.65187707916</v>
      </c>
      <c r="GT53" s="92">
        <v>-2.9103830456733704E-11</v>
      </c>
      <c r="GV53" s="2">
        <v>0</v>
      </c>
      <c r="GW53" s="6">
        <v>0</v>
      </c>
      <c r="GX53" s="6">
        <v>196920.65187707919</v>
      </c>
      <c r="GY53" s="92">
        <v>0</v>
      </c>
    </row>
    <row r="54" spans="2:207" hidden="1" outlineLevel="1" x14ac:dyDescent="0.2">
      <c r="B54" s="103" t="s">
        <v>44</v>
      </c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104">
        <v>0</v>
      </c>
      <c r="BN54" s="104">
        <v>0</v>
      </c>
      <c r="BO54" s="104">
        <v>0</v>
      </c>
      <c r="BP54" s="104">
        <v>0</v>
      </c>
      <c r="BQ54" s="104">
        <v>0</v>
      </c>
      <c r="BR54" s="104">
        <v>0</v>
      </c>
      <c r="BS54" s="104">
        <v>0</v>
      </c>
      <c r="BT54" s="104">
        <v>0</v>
      </c>
      <c r="BU54" s="104">
        <v>0</v>
      </c>
      <c r="BV54" s="104">
        <v>0</v>
      </c>
      <c r="BW54" s="104">
        <v>0</v>
      </c>
      <c r="BX54" s="104">
        <v>0</v>
      </c>
      <c r="BY54" s="104">
        <v>0</v>
      </c>
      <c r="BZ54" s="104">
        <v>0</v>
      </c>
      <c r="CA54" s="104">
        <v>0</v>
      </c>
      <c r="CB54" s="104">
        <v>0</v>
      </c>
      <c r="CC54" s="104">
        <v>0</v>
      </c>
      <c r="CD54" s="104">
        <v>0</v>
      </c>
      <c r="CE54" s="104">
        <v>0</v>
      </c>
      <c r="CF54" s="104">
        <v>0</v>
      </c>
      <c r="CG54" s="104">
        <v>0</v>
      </c>
      <c r="CH54" s="104">
        <v>0</v>
      </c>
      <c r="CI54" s="104">
        <v>0</v>
      </c>
      <c r="CJ54" s="104">
        <v>0</v>
      </c>
      <c r="CK54" s="104">
        <v>0</v>
      </c>
      <c r="CL54" s="104">
        <v>0</v>
      </c>
      <c r="CM54" s="104">
        <v>0</v>
      </c>
      <c r="CN54" s="104">
        <v>0</v>
      </c>
      <c r="CO54" s="104">
        <v>0</v>
      </c>
      <c r="CP54" s="104">
        <v>0</v>
      </c>
      <c r="CQ54" s="104">
        <v>0</v>
      </c>
      <c r="CR54" s="104">
        <v>0</v>
      </c>
      <c r="CS54" s="104">
        <v>0</v>
      </c>
      <c r="CT54" s="104">
        <v>0</v>
      </c>
      <c r="CU54" s="104">
        <v>0</v>
      </c>
      <c r="CV54" s="104">
        <v>0</v>
      </c>
      <c r="CW54" s="104">
        <v>0</v>
      </c>
      <c r="CX54" s="104">
        <v>0</v>
      </c>
      <c r="CY54" s="104">
        <v>0</v>
      </c>
      <c r="CZ54" s="104">
        <v>0</v>
      </c>
      <c r="DA54" s="104">
        <v>0</v>
      </c>
      <c r="DB54" s="104">
        <v>0</v>
      </c>
      <c r="DC54" s="104">
        <v>0</v>
      </c>
      <c r="DD54" s="104">
        <v>0</v>
      </c>
      <c r="DE54" s="104">
        <v>0</v>
      </c>
      <c r="DF54" s="104">
        <v>0</v>
      </c>
      <c r="DG54" s="104">
        <v>0</v>
      </c>
      <c r="DH54" s="104">
        <v>0</v>
      </c>
      <c r="DI54" s="104">
        <v>0</v>
      </c>
      <c r="DJ54" s="104">
        <v>0</v>
      </c>
      <c r="DK54" s="104">
        <v>0</v>
      </c>
      <c r="DL54" s="104">
        <v>0</v>
      </c>
      <c r="DM54" s="104">
        <v>0</v>
      </c>
      <c r="DN54" s="104">
        <v>0</v>
      </c>
      <c r="DO54" s="104">
        <v>0</v>
      </c>
      <c r="DP54" s="104">
        <v>0</v>
      </c>
      <c r="DQ54" s="104">
        <v>0</v>
      </c>
      <c r="DR54" s="104">
        <v>0</v>
      </c>
      <c r="DS54" s="104">
        <v>0</v>
      </c>
      <c r="DT54" s="104">
        <v>0</v>
      </c>
      <c r="DU54" s="104">
        <v>0</v>
      </c>
      <c r="DV54" s="104">
        <v>0</v>
      </c>
      <c r="DW54" s="104">
        <v>0</v>
      </c>
      <c r="DX54" s="104">
        <v>0</v>
      </c>
      <c r="DY54" s="104">
        <v>0</v>
      </c>
      <c r="DZ54" s="104">
        <v>0</v>
      </c>
      <c r="EA54" s="104">
        <v>0</v>
      </c>
      <c r="EB54" s="104">
        <v>0</v>
      </c>
      <c r="EC54" s="104">
        <v>0</v>
      </c>
      <c r="ED54" s="104">
        <v>0</v>
      </c>
      <c r="EE54" s="104">
        <v>0</v>
      </c>
      <c r="EF54" s="104">
        <v>0</v>
      </c>
      <c r="EG54" s="104">
        <v>0</v>
      </c>
      <c r="EH54" s="104">
        <v>0</v>
      </c>
      <c r="EI54" s="104">
        <v>0</v>
      </c>
      <c r="EJ54" s="104">
        <v>0</v>
      </c>
      <c r="EK54" s="104">
        <v>0</v>
      </c>
      <c r="EL54" s="104">
        <v>0</v>
      </c>
      <c r="EM54" s="104">
        <v>0</v>
      </c>
      <c r="EN54" s="104">
        <v>0</v>
      </c>
      <c r="EO54" s="104">
        <v>0</v>
      </c>
      <c r="EP54" s="104">
        <v>0</v>
      </c>
      <c r="EQ54" s="104">
        <v>0</v>
      </c>
      <c r="ER54" s="104">
        <v>0</v>
      </c>
      <c r="ES54" s="104">
        <v>0</v>
      </c>
      <c r="ET54" s="104">
        <v>0</v>
      </c>
      <c r="EU54" s="104">
        <v>0</v>
      </c>
      <c r="EV54" s="104">
        <v>0</v>
      </c>
      <c r="EW54" s="104">
        <v>0</v>
      </c>
      <c r="EX54" s="104">
        <v>237408.50258216041</v>
      </c>
      <c r="EY54" s="104">
        <v>0</v>
      </c>
      <c r="EZ54" s="104">
        <v>0</v>
      </c>
      <c r="FA54" s="104">
        <v>14134.239977897589</v>
      </c>
      <c r="FB54" s="104">
        <v>0</v>
      </c>
      <c r="FC54" s="104">
        <v>0</v>
      </c>
      <c r="FD54" s="104">
        <v>0</v>
      </c>
      <c r="FE54" s="104">
        <v>0</v>
      </c>
      <c r="FF54" s="104">
        <v>0</v>
      </c>
      <c r="FG54" s="104">
        <v>0</v>
      </c>
      <c r="FH54" s="104">
        <v>0</v>
      </c>
      <c r="FI54" s="104">
        <v>0</v>
      </c>
      <c r="FJ54" s="104">
        <v>0</v>
      </c>
      <c r="FK54" s="104">
        <v>0</v>
      </c>
      <c r="FL54" s="104">
        <v>0</v>
      </c>
      <c r="FM54" s="40"/>
      <c r="FN54" s="40"/>
      <c r="FO54" s="40"/>
      <c r="FP54" s="40"/>
      <c r="FQ54" s="40"/>
      <c r="FR54" s="40"/>
      <c r="FS54" s="40"/>
      <c r="FT54" s="40"/>
      <c r="FU54" s="40"/>
      <c r="FV54" s="40"/>
      <c r="FW54" s="40"/>
      <c r="FX54" s="40"/>
      <c r="FY54" s="40"/>
      <c r="FZ54" s="40"/>
      <c r="GA54" s="40"/>
      <c r="GB54" s="40"/>
      <c r="GC54" s="40"/>
      <c r="GD54" s="40"/>
      <c r="GE54" s="40"/>
      <c r="GF54" s="40"/>
      <c r="GG54" s="40"/>
      <c r="GH54" s="40"/>
      <c r="GI54" s="40"/>
      <c r="GJ54" s="40"/>
      <c r="GK54" s="40"/>
      <c r="GL54" s="40"/>
      <c r="GM54" s="40"/>
      <c r="GN54" s="40"/>
      <c r="GO54" s="40"/>
      <c r="GP54" s="6">
        <v>251542.74256005799</v>
      </c>
      <c r="GQ54" s="6"/>
      <c r="GR54" s="6">
        <f t="shared" si="11"/>
        <v>0</v>
      </c>
      <c r="GS54" s="6">
        <v>251542.74256005781</v>
      </c>
      <c r="GT54" s="92">
        <v>-1.7462298274040222E-10</v>
      </c>
      <c r="GV54" s="2">
        <v>0</v>
      </c>
      <c r="GW54" s="6">
        <v>0</v>
      </c>
      <c r="GX54" s="6">
        <v>251542.74256005799</v>
      </c>
      <c r="GY54" s="92">
        <v>0</v>
      </c>
    </row>
    <row r="55" spans="2:207" hidden="1" outlineLevel="1" x14ac:dyDescent="0.2">
      <c r="B55" s="103" t="s">
        <v>45</v>
      </c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104">
        <v>0</v>
      </c>
      <c r="BN55" s="104">
        <v>0</v>
      </c>
      <c r="BO55" s="104">
        <v>0</v>
      </c>
      <c r="BP55" s="104">
        <v>0</v>
      </c>
      <c r="BQ55" s="104">
        <v>0</v>
      </c>
      <c r="BR55" s="104">
        <v>0</v>
      </c>
      <c r="BS55" s="104">
        <v>0</v>
      </c>
      <c r="BT55" s="104">
        <v>0</v>
      </c>
      <c r="BU55" s="104">
        <v>0</v>
      </c>
      <c r="BV55" s="104">
        <v>0</v>
      </c>
      <c r="BW55" s="104">
        <v>0</v>
      </c>
      <c r="BX55" s="104">
        <v>0</v>
      </c>
      <c r="BY55" s="104">
        <v>0</v>
      </c>
      <c r="BZ55" s="104">
        <v>0</v>
      </c>
      <c r="CA55" s="104">
        <v>0</v>
      </c>
      <c r="CB55" s="104">
        <v>0</v>
      </c>
      <c r="CC55" s="104">
        <v>0</v>
      </c>
      <c r="CD55" s="104">
        <v>0</v>
      </c>
      <c r="CE55" s="104">
        <v>0</v>
      </c>
      <c r="CF55" s="104">
        <v>0</v>
      </c>
      <c r="CG55" s="104">
        <v>0</v>
      </c>
      <c r="CH55" s="104">
        <v>0</v>
      </c>
      <c r="CI55" s="104">
        <v>0</v>
      </c>
      <c r="CJ55" s="104">
        <v>0</v>
      </c>
      <c r="CK55" s="104">
        <v>0</v>
      </c>
      <c r="CL55" s="104">
        <v>0</v>
      </c>
      <c r="CM55" s="104">
        <v>0</v>
      </c>
      <c r="CN55" s="104">
        <v>0</v>
      </c>
      <c r="CO55" s="104">
        <v>0</v>
      </c>
      <c r="CP55" s="104">
        <v>0</v>
      </c>
      <c r="CQ55" s="104">
        <v>0</v>
      </c>
      <c r="CR55" s="104">
        <v>0</v>
      </c>
      <c r="CS55" s="104">
        <v>0</v>
      </c>
      <c r="CT55" s="104">
        <v>0</v>
      </c>
      <c r="CU55" s="104">
        <v>0</v>
      </c>
      <c r="CV55" s="104">
        <v>0</v>
      </c>
      <c r="CW55" s="104">
        <v>0</v>
      </c>
      <c r="CX55" s="104">
        <v>0</v>
      </c>
      <c r="CY55" s="104">
        <v>0</v>
      </c>
      <c r="CZ55" s="104">
        <v>0</v>
      </c>
      <c r="DA55" s="104">
        <v>0</v>
      </c>
      <c r="DB55" s="104">
        <v>0</v>
      </c>
      <c r="DC55" s="104">
        <v>0</v>
      </c>
      <c r="DD55" s="104">
        <v>0</v>
      </c>
      <c r="DE55" s="104">
        <v>0</v>
      </c>
      <c r="DF55" s="104">
        <v>0</v>
      </c>
      <c r="DG55" s="104">
        <v>0</v>
      </c>
      <c r="DH55" s="104">
        <v>0</v>
      </c>
      <c r="DI55" s="104">
        <v>0</v>
      </c>
      <c r="DJ55" s="104">
        <v>0</v>
      </c>
      <c r="DK55" s="104">
        <v>0</v>
      </c>
      <c r="DL55" s="104">
        <v>0</v>
      </c>
      <c r="DM55" s="104">
        <v>0</v>
      </c>
      <c r="DN55" s="104">
        <v>0</v>
      </c>
      <c r="DO55" s="104">
        <v>0</v>
      </c>
      <c r="DP55" s="104">
        <v>0</v>
      </c>
      <c r="DQ55" s="104">
        <v>0</v>
      </c>
      <c r="DR55" s="104">
        <v>0</v>
      </c>
      <c r="DS55" s="104">
        <v>0</v>
      </c>
      <c r="DT55" s="104">
        <v>0</v>
      </c>
      <c r="DU55" s="104">
        <v>0</v>
      </c>
      <c r="DV55" s="104">
        <v>0</v>
      </c>
      <c r="DW55" s="104">
        <v>0</v>
      </c>
      <c r="DX55" s="104">
        <v>0</v>
      </c>
      <c r="DY55" s="104">
        <v>0</v>
      </c>
      <c r="DZ55" s="104">
        <v>0</v>
      </c>
      <c r="EA55" s="104">
        <v>0</v>
      </c>
      <c r="EB55" s="104">
        <v>0</v>
      </c>
      <c r="EC55" s="104">
        <v>0</v>
      </c>
      <c r="ED55" s="104">
        <v>0</v>
      </c>
      <c r="EE55" s="104">
        <v>0</v>
      </c>
      <c r="EF55" s="104">
        <v>0</v>
      </c>
      <c r="EG55" s="104">
        <v>0</v>
      </c>
      <c r="EH55" s="104">
        <v>0</v>
      </c>
      <c r="EI55" s="104">
        <v>0</v>
      </c>
      <c r="EJ55" s="104">
        <v>0</v>
      </c>
      <c r="EK55" s="104">
        <v>0</v>
      </c>
      <c r="EL55" s="104">
        <v>0</v>
      </c>
      <c r="EM55" s="104">
        <v>0</v>
      </c>
      <c r="EN55" s="104">
        <v>0</v>
      </c>
      <c r="EO55" s="104">
        <v>0</v>
      </c>
      <c r="EP55" s="104">
        <v>0</v>
      </c>
      <c r="EQ55" s="104">
        <v>0</v>
      </c>
      <c r="ER55" s="104">
        <v>0</v>
      </c>
      <c r="ES55" s="104">
        <v>0</v>
      </c>
      <c r="ET55" s="104">
        <v>0</v>
      </c>
      <c r="EU55" s="104">
        <v>0</v>
      </c>
      <c r="EV55" s="104">
        <v>0</v>
      </c>
      <c r="EW55" s="104">
        <v>0</v>
      </c>
      <c r="EX55" s="104">
        <v>0</v>
      </c>
      <c r="EY55" s="104">
        <v>156433.38136439081</v>
      </c>
      <c r="EZ55" s="104">
        <v>0</v>
      </c>
      <c r="FA55" s="104">
        <v>14102.045141044495</v>
      </c>
      <c r="FB55" s="104">
        <v>0</v>
      </c>
      <c r="FC55" s="104">
        <v>0</v>
      </c>
      <c r="FD55" s="104">
        <v>0</v>
      </c>
      <c r="FE55" s="104">
        <v>0</v>
      </c>
      <c r="FF55" s="104">
        <v>0</v>
      </c>
      <c r="FG55" s="104">
        <v>0</v>
      </c>
      <c r="FH55" s="104">
        <v>0</v>
      </c>
      <c r="FI55" s="104">
        <v>0</v>
      </c>
      <c r="FJ55" s="104">
        <v>0</v>
      </c>
      <c r="FK55" s="104">
        <v>0</v>
      </c>
      <c r="FL55" s="104">
        <v>0</v>
      </c>
      <c r="FM55" s="40"/>
      <c r="FN55" s="40"/>
      <c r="FO55" s="40"/>
      <c r="FP55" s="40"/>
      <c r="FQ55" s="40"/>
      <c r="FR55" s="40"/>
      <c r="FS55" s="40"/>
      <c r="FT55" s="40"/>
      <c r="FU55" s="40"/>
      <c r="FV55" s="40"/>
      <c r="FW55" s="40"/>
      <c r="FX55" s="40"/>
      <c r="FY55" s="40"/>
      <c r="FZ55" s="40"/>
      <c r="GA55" s="40"/>
      <c r="GB55" s="40"/>
      <c r="GC55" s="40"/>
      <c r="GD55" s="40"/>
      <c r="GE55" s="40"/>
      <c r="GF55" s="40"/>
      <c r="GG55" s="40"/>
      <c r="GH55" s="40"/>
      <c r="GI55" s="40"/>
      <c r="GJ55" s="40"/>
      <c r="GK55" s="40"/>
      <c r="GL55" s="40"/>
      <c r="GM55" s="40"/>
      <c r="GN55" s="40"/>
      <c r="GO55" s="40"/>
      <c r="GP55" s="6">
        <v>170535.42650543532</v>
      </c>
      <c r="GQ55" s="6"/>
      <c r="GR55" s="6">
        <f t="shared" si="11"/>
        <v>0</v>
      </c>
      <c r="GS55" s="6">
        <v>170535.42650543529</v>
      </c>
      <c r="GT55" s="92">
        <v>-2.9103830456733704E-11</v>
      </c>
      <c r="GV55" s="2">
        <v>0</v>
      </c>
      <c r="GW55" s="6">
        <v>0</v>
      </c>
      <c r="GX55" s="6">
        <v>170535.4265054352</v>
      </c>
      <c r="GY55" s="92">
        <v>-1.1641532182693481E-10</v>
      </c>
    </row>
    <row r="56" spans="2:207" hidden="1" outlineLevel="1" x14ac:dyDescent="0.2">
      <c r="B56" s="103" t="s">
        <v>46</v>
      </c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104">
        <v>0</v>
      </c>
      <c r="BN56" s="104">
        <v>0</v>
      </c>
      <c r="BO56" s="104">
        <v>0</v>
      </c>
      <c r="BP56" s="104">
        <v>0</v>
      </c>
      <c r="BQ56" s="104">
        <v>0</v>
      </c>
      <c r="BR56" s="104">
        <v>0</v>
      </c>
      <c r="BS56" s="104">
        <v>0</v>
      </c>
      <c r="BT56" s="104">
        <v>0</v>
      </c>
      <c r="BU56" s="104">
        <v>0</v>
      </c>
      <c r="BV56" s="104">
        <v>0</v>
      </c>
      <c r="BW56" s="104">
        <v>0</v>
      </c>
      <c r="BX56" s="104">
        <v>0</v>
      </c>
      <c r="BY56" s="104">
        <v>0</v>
      </c>
      <c r="BZ56" s="104">
        <v>0</v>
      </c>
      <c r="CA56" s="104">
        <v>0</v>
      </c>
      <c r="CB56" s="104">
        <v>0</v>
      </c>
      <c r="CC56" s="104">
        <v>0</v>
      </c>
      <c r="CD56" s="104">
        <v>0</v>
      </c>
      <c r="CE56" s="104">
        <v>0</v>
      </c>
      <c r="CF56" s="104">
        <v>0</v>
      </c>
      <c r="CG56" s="104">
        <v>0</v>
      </c>
      <c r="CH56" s="104">
        <v>0</v>
      </c>
      <c r="CI56" s="104">
        <v>0</v>
      </c>
      <c r="CJ56" s="104">
        <v>0</v>
      </c>
      <c r="CK56" s="104">
        <v>0</v>
      </c>
      <c r="CL56" s="104">
        <v>0</v>
      </c>
      <c r="CM56" s="104">
        <v>0</v>
      </c>
      <c r="CN56" s="104">
        <v>0</v>
      </c>
      <c r="CO56" s="104">
        <v>0</v>
      </c>
      <c r="CP56" s="104">
        <v>0</v>
      </c>
      <c r="CQ56" s="104">
        <v>0</v>
      </c>
      <c r="CR56" s="104">
        <v>0</v>
      </c>
      <c r="CS56" s="104">
        <v>0</v>
      </c>
      <c r="CT56" s="104">
        <v>0</v>
      </c>
      <c r="CU56" s="104">
        <v>0</v>
      </c>
      <c r="CV56" s="104">
        <v>0</v>
      </c>
      <c r="CW56" s="104">
        <v>0</v>
      </c>
      <c r="CX56" s="104">
        <v>0</v>
      </c>
      <c r="CY56" s="104">
        <v>0</v>
      </c>
      <c r="CZ56" s="104">
        <v>0</v>
      </c>
      <c r="DA56" s="104">
        <v>0</v>
      </c>
      <c r="DB56" s="104">
        <v>0</v>
      </c>
      <c r="DC56" s="104">
        <v>0</v>
      </c>
      <c r="DD56" s="104">
        <v>0</v>
      </c>
      <c r="DE56" s="104">
        <v>0</v>
      </c>
      <c r="DF56" s="104">
        <v>0</v>
      </c>
      <c r="DG56" s="104">
        <v>0</v>
      </c>
      <c r="DH56" s="104">
        <v>0</v>
      </c>
      <c r="DI56" s="104">
        <v>0</v>
      </c>
      <c r="DJ56" s="104">
        <v>0</v>
      </c>
      <c r="DK56" s="104">
        <v>0</v>
      </c>
      <c r="DL56" s="104">
        <v>0</v>
      </c>
      <c r="DM56" s="104">
        <v>0</v>
      </c>
      <c r="DN56" s="104">
        <v>0</v>
      </c>
      <c r="DO56" s="104">
        <v>0</v>
      </c>
      <c r="DP56" s="104">
        <v>0</v>
      </c>
      <c r="DQ56" s="104">
        <v>0</v>
      </c>
      <c r="DR56" s="104">
        <v>0</v>
      </c>
      <c r="DS56" s="104">
        <v>0</v>
      </c>
      <c r="DT56" s="104">
        <v>0</v>
      </c>
      <c r="DU56" s="104">
        <v>0</v>
      </c>
      <c r="DV56" s="104">
        <v>0</v>
      </c>
      <c r="DW56" s="104">
        <v>0</v>
      </c>
      <c r="DX56" s="104">
        <v>0</v>
      </c>
      <c r="DY56" s="104">
        <v>0</v>
      </c>
      <c r="DZ56" s="104">
        <v>0</v>
      </c>
      <c r="EA56" s="104">
        <v>0</v>
      </c>
      <c r="EB56" s="104">
        <v>0</v>
      </c>
      <c r="EC56" s="104">
        <v>0</v>
      </c>
      <c r="ED56" s="104">
        <v>0</v>
      </c>
      <c r="EE56" s="104">
        <v>0</v>
      </c>
      <c r="EF56" s="104">
        <v>0</v>
      </c>
      <c r="EG56" s="104">
        <v>0</v>
      </c>
      <c r="EH56" s="104">
        <v>0</v>
      </c>
      <c r="EI56" s="104">
        <v>0</v>
      </c>
      <c r="EJ56" s="104">
        <v>0</v>
      </c>
      <c r="EK56" s="104">
        <v>0</v>
      </c>
      <c r="EL56" s="104">
        <v>0</v>
      </c>
      <c r="EM56" s="104">
        <v>0</v>
      </c>
      <c r="EN56" s="104">
        <v>0</v>
      </c>
      <c r="EO56" s="104">
        <v>0</v>
      </c>
      <c r="EP56" s="104">
        <v>0</v>
      </c>
      <c r="EQ56" s="104">
        <v>0</v>
      </c>
      <c r="ER56" s="104">
        <v>0</v>
      </c>
      <c r="ES56" s="104">
        <v>0</v>
      </c>
      <c r="ET56" s="104">
        <v>0</v>
      </c>
      <c r="EU56" s="104">
        <v>0</v>
      </c>
      <c r="EV56" s="104">
        <v>0</v>
      </c>
      <c r="EW56" s="104">
        <v>0</v>
      </c>
      <c r="EX56" s="104">
        <v>0</v>
      </c>
      <c r="EY56" s="104">
        <v>0</v>
      </c>
      <c r="EZ56" s="104">
        <v>193779.00027459287</v>
      </c>
      <c r="FA56" s="104">
        <v>0</v>
      </c>
      <c r="FB56" s="104">
        <v>0</v>
      </c>
      <c r="FC56" s="104">
        <v>8.000000011336331</v>
      </c>
      <c r="FD56" s="104">
        <v>0</v>
      </c>
      <c r="FE56" s="104">
        <v>0</v>
      </c>
      <c r="FF56" s="104">
        <v>0</v>
      </c>
      <c r="FG56" s="104">
        <v>0</v>
      </c>
      <c r="FH56" s="104">
        <v>0</v>
      </c>
      <c r="FI56" s="104">
        <v>0</v>
      </c>
      <c r="FJ56" s="104">
        <v>0</v>
      </c>
      <c r="FK56" s="104">
        <v>0</v>
      </c>
      <c r="FL56" s="104">
        <v>0</v>
      </c>
      <c r="FM56" s="40"/>
      <c r="FN56" s="40"/>
      <c r="FO56" s="40"/>
      <c r="FP56" s="40"/>
      <c r="FQ56" s="40"/>
      <c r="FR56" s="40"/>
      <c r="FS56" s="40"/>
      <c r="FT56" s="40"/>
      <c r="FU56" s="40"/>
      <c r="FV56" s="40"/>
      <c r="FW56" s="40"/>
      <c r="FX56" s="40"/>
      <c r="FY56" s="40"/>
      <c r="FZ56" s="40"/>
      <c r="GA56" s="40"/>
      <c r="GB56" s="40"/>
      <c r="GC56" s="40"/>
      <c r="GD56" s="40"/>
      <c r="GE56" s="40"/>
      <c r="GF56" s="40"/>
      <c r="GG56" s="40"/>
      <c r="GH56" s="40"/>
      <c r="GI56" s="40"/>
      <c r="GJ56" s="40"/>
      <c r="GK56" s="40"/>
      <c r="GL56" s="40"/>
      <c r="GM56" s="40"/>
      <c r="GN56" s="40"/>
      <c r="GO56" s="40"/>
      <c r="GP56" s="6">
        <v>193787.00027460422</v>
      </c>
      <c r="GQ56" s="6"/>
      <c r="GR56" s="6">
        <f t="shared" si="11"/>
        <v>0</v>
      </c>
      <c r="GS56" s="6">
        <v>193787.00027460416</v>
      </c>
      <c r="GT56" s="92">
        <v>-5.8207660913467407E-11</v>
      </c>
      <c r="GV56" s="2">
        <v>0</v>
      </c>
      <c r="GW56" s="6">
        <v>0</v>
      </c>
      <c r="GX56" s="6">
        <v>193787.00027460398</v>
      </c>
      <c r="GY56" s="92">
        <v>-2.3283064365386963E-10</v>
      </c>
    </row>
    <row r="57" spans="2:207" hidden="1" outlineLevel="1" x14ac:dyDescent="0.2">
      <c r="B57" s="103" t="s">
        <v>47</v>
      </c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104">
        <v>0</v>
      </c>
      <c r="BN57" s="104">
        <v>0</v>
      </c>
      <c r="BO57" s="104">
        <v>0</v>
      </c>
      <c r="BP57" s="104">
        <v>0</v>
      </c>
      <c r="BQ57" s="104">
        <v>0</v>
      </c>
      <c r="BR57" s="104">
        <v>0</v>
      </c>
      <c r="BS57" s="104">
        <v>0</v>
      </c>
      <c r="BT57" s="104">
        <v>0</v>
      </c>
      <c r="BU57" s="104">
        <v>0</v>
      </c>
      <c r="BV57" s="104">
        <v>0</v>
      </c>
      <c r="BW57" s="104">
        <v>0</v>
      </c>
      <c r="BX57" s="104">
        <v>0</v>
      </c>
      <c r="BY57" s="104">
        <v>0</v>
      </c>
      <c r="BZ57" s="104">
        <v>0</v>
      </c>
      <c r="CA57" s="104">
        <v>0</v>
      </c>
      <c r="CB57" s="104">
        <v>0</v>
      </c>
      <c r="CC57" s="104">
        <v>0</v>
      </c>
      <c r="CD57" s="104">
        <v>0</v>
      </c>
      <c r="CE57" s="104">
        <v>0</v>
      </c>
      <c r="CF57" s="104">
        <v>0</v>
      </c>
      <c r="CG57" s="104">
        <v>0</v>
      </c>
      <c r="CH57" s="104">
        <v>0</v>
      </c>
      <c r="CI57" s="104">
        <v>0</v>
      </c>
      <c r="CJ57" s="104">
        <v>0</v>
      </c>
      <c r="CK57" s="104">
        <v>0</v>
      </c>
      <c r="CL57" s="104">
        <v>0</v>
      </c>
      <c r="CM57" s="104">
        <v>0</v>
      </c>
      <c r="CN57" s="104">
        <v>0</v>
      </c>
      <c r="CO57" s="104">
        <v>0</v>
      </c>
      <c r="CP57" s="104">
        <v>0</v>
      </c>
      <c r="CQ57" s="104">
        <v>0</v>
      </c>
      <c r="CR57" s="104">
        <v>0</v>
      </c>
      <c r="CS57" s="104">
        <v>0</v>
      </c>
      <c r="CT57" s="104">
        <v>0</v>
      </c>
      <c r="CU57" s="104">
        <v>0</v>
      </c>
      <c r="CV57" s="104">
        <v>0</v>
      </c>
      <c r="CW57" s="104">
        <v>0</v>
      </c>
      <c r="CX57" s="104">
        <v>0</v>
      </c>
      <c r="CY57" s="104">
        <v>0</v>
      </c>
      <c r="CZ57" s="104">
        <v>0</v>
      </c>
      <c r="DA57" s="104">
        <v>0</v>
      </c>
      <c r="DB57" s="104">
        <v>0</v>
      </c>
      <c r="DC57" s="104">
        <v>0</v>
      </c>
      <c r="DD57" s="104">
        <v>0</v>
      </c>
      <c r="DE57" s="104">
        <v>0</v>
      </c>
      <c r="DF57" s="104">
        <v>0</v>
      </c>
      <c r="DG57" s="104">
        <v>0</v>
      </c>
      <c r="DH57" s="104">
        <v>0</v>
      </c>
      <c r="DI57" s="104">
        <v>0</v>
      </c>
      <c r="DJ57" s="104">
        <v>0</v>
      </c>
      <c r="DK57" s="104">
        <v>0</v>
      </c>
      <c r="DL57" s="104">
        <v>0</v>
      </c>
      <c r="DM57" s="104">
        <v>0</v>
      </c>
      <c r="DN57" s="104">
        <v>0</v>
      </c>
      <c r="DO57" s="104">
        <v>0</v>
      </c>
      <c r="DP57" s="104">
        <v>0</v>
      </c>
      <c r="DQ57" s="104">
        <v>0</v>
      </c>
      <c r="DR57" s="104">
        <v>0</v>
      </c>
      <c r="DS57" s="104">
        <v>0</v>
      </c>
      <c r="DT57" s="104">
        <v>0</v>
      </c>
      <c r="DU57" s="104">
        <v>0</v>
      </c>
      <c r="DV57" s="104">
        <v>0</v>
      </c>
      <c r="DW57" s="104">
        <v>0</v>
      </c>
      <c r="DX57" s="104">
        <v>0</v>
      </c>
      <c r="DY57" s="104">
        <v>0</v>
      </c>
      <c r="DZ57" s="104">
        <v>0</v>
      </c>
      <c r="EA57" s="104">
        <v>0</v>
      </c>
      <c r="EB57" s="104">
        <v>0</v>
      </c>
      <c r="EC57" s="104">
        <v>0</v>
      </c>
      <c r="ED57" s="104">
        <v>0</v>
      </c>
      <c r="EE57" s="104">
        <v>0</v>
      </c>
      <c r="EF57" s="104">
        <v>0</v>
      </c>
      <c r="EG57" s="104">
        <v>0</v>
      </c>
      <c r="EH57" s="104">
        <v>0</v>
      </c>
      <c r="EI57" s="104">
        <v>0</v>
      </c>
      <c r="EJ57" s="104">
        <v>0</v>
      </c>
      <c r="EK57" s="104">
        <v>0</v>
      </c>
      <c r="EL57" s="104">
        <v>0</v>
      </c>
      <c r="EM57" s="104">
        <v>0</v>
      </c>
      <c r="EN57" s="104">
        <v>0</v>
      </c>
      <c r="EO57" s="104">
        <v>0</v>
      </c>
      <c r="EP57" s="104">
        <v>0</v>
      </c>
      <c r="EQ57" s="104">
        <v>0</v>
      </c>
      <c r="ER57" s="104">
        <v>0</v>
      </c>
      <c r="ES57" s="104">
        <v>0</v>
      </c>
      <c r="ET57" s="104">
        <v>0</v>
      </c>
      <c r="EU57" s="104">
        <v>0</v>
      </c>
      <c r="EV57" s="104">
        <v>0</v>
      </c>
      <c r="EW57" s="104">
        <v>0</v>
      </c>
      <c r="EX57" s="104">
        <v>0</v>
      </c>
      <c r="EY57" s="104">
        <v>0</v>
      </c>
      <c r="EZ57" s="104">
        <v>0</v>
      </c>
      <c r="FA57" s="104">
        <v>370356.52954773279</v>
      </c>
      <c r="FB57" s="104">
        <v>161.32438580627786</v>
      </c>
      <c r="FC57" s="104">
        <v>2.9999993730101235</v>
      </c>
      <c r="FD57" s="104">
        <v>0</v>
      </c>
      <c r="FE57" s="104">
        <v>0</v>
      </c>
      <c r="FF57" s="104">
        <v>0</v>
      </c>
      <c r="FG57" s="104">
        <v>0</v>
      </c>
      <c r="FH57" s="104">
        <v>0</v>
      </c>
      <c r="FI57" s="104">
        <v>0</v>
      </c>
      <c r="FJ57" s="104">
        <v>0</v>
      </c>
      <c r="FK57" s="104">
        <v>0</v>
      </c>
      <c r="FL57" s="104">
        <v>0</v>
      </c>
      <c r="FM57" s="40"/>
      <c r="FN57" s="40"/>
      <c r="FO57" s="40"/>
      <c r="FP57" s="40"/>
      <c r="FQ57" s="40"/>
      <c r="FR57" s="40"/>
      <c r="FS57" s="40"/>
      <c r="FT57" s="40"/>
      <c r="FU57" s="40"/>
      <c r="FV57" s="40"/>
      <c r="FW57" s="40"/>
      <c r="FX57" s="40"/>
      <c r="FY57" s="40"/>
      <c r="FZ57" s="40"/>
      <c r="GA57" s="40"/>
      <c r="GB57" s="40"/>
      <c r="GC57" s="40"/>
      <c r="GD57" s="40"/>
      <c r="GE57" s="40"/>
      <c r="GF57" s="40"/>
      <c r="GG57" s="40"/>
      <c r="GH57" s="40"/>
      <c r="GI57" s="40"/>
      <c r="GJ57" s="40"/>
      <c r="GK57" s="40"/>
      <c r="GL57" s="40"/>
      <c r="GM57" s="40"/>
      <c r="GN57" s="40"/>
      <c r="GO57" s="40"/>
      <c r="GP57" s="6">
        <v>370520.85393291205</v>
      </c>
      <c r="GQ57" s="6"/>
      <c r="GR57" s="6">
        <f t="shared" si="11"/>
        <v>0</v>
      </c>
      <c r="GS57" s="6">
        <v>370520.853932912</v>
      </c>
      <c r="GT57" s="92">
        <v>-5.8207660913467407E-11</v>
      </c>
      <c r="GV57" s="2">
        <v>0</v>
      </c>
      <c r="GW57" s="6">
        <v>0</v>
      </c>
      <c r="GX57" s="6">
        <v>370520.85393291211</v>
      </c>
      <c r="GY57" s="92">
        <v>5.8207660913467407E-11</v>
      </c>
    </row>
    <row r="58" spans="2:207" hidden="1" outlineLevel="1" x14ac:dyDescent="0.2">
      <c r="B58" s="103" t="s">
        <v>48</v>
      </c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104">
        <v>0</v>
      </c>
      <c r="BN58" s="104">
        <v>0</v>
      </c>
      <c r="BO58" s="104">
        <v>0</v>
      </c>
      <c r="BP58" s="104">
        <v>0</v>
      </c>
      <c r="BQ58" s="104">
        <v>0</v>
      </c>
      <c r="BR58" s="104">
        <v>0</v>
      </c>
      <c r="BS58" s="104">
        <v>0</v>
      </c>
      <c r="BT58" s="104">
        <v>0</v>
      </c>
      <c r="BU58" s="104">
        <v>0</v>
      </c>
      <c r="BV58" s="104">
        <v>0</v>
      </c>
      <c r="BW58" s="104">
        <v>0</v>
      </c>
      <c r="BX58" s="104">
        <v>0</v>
      </c>
      <c r="BY58" s="104">
        <v>0</v>
      </c>
      <c r="BZ58" s="104">
        <v>0</v>
      </c>
      <c r="CA58" s="104">
        <v>0</v>
      </c>
      <c r="CB58" s="104">
        <v>0</v>
      </c>
      <c r="CC58" s="104">
        <v>0</v>
      </c>
      <c r="CD58" s="104">
        <v>0</v>
      </c>
      <c r="CE58" s="104">
        <v>0</v>
      </c>
      <c r="CF58" s="104">
        <v>0</v>
      </c>
      <c r="CG58" s="104">
        <v>0</v>
      </c>
      <c r="CH58" s="104">
        <v>0</v>
      </c>
      <c r="CI58" s="104">
        <v>0</v>
      </c>
      <c r="CJ58" s="104">
        <v>0</v>
      </c>
      <c r="CK58" s="104">
        <v>0</v>
      </c>
      <c r="CL58" s="104">
        <v>0</v>
      </c>
      <c r="CM58" s="104">
        <v>0</v>
      </c>
      <c r="CN58" s="104">
        <v>0</v>
      </c>
      <c r="CO58" s="104">
        <v>0</v>
      </c>
      <c r="CP58" s="104">
        <v>0</v>
      </c>
      <c r="CQ58" s="104">
        <v>0</v>
      </c>
      <c r="CR58" s="104">
        <v>0</v>
      </c>
      <c r="CS58" s="104">
        <v>0</v>
      </c>
      <c r="CT58" s="104">
        <v>0</v>
      </c>
      <c r="CU58" s="104">
        <v>0</v>
      </c>
      <c r="CV58" s="104">
        <v>0</v>
      </c>
      <c r="CW58" s="104">
        <v>0</v>
      </c>
      <c r="CX58" s="104">
        <v>0</v>
      </c>
      <c r="CY58" s="104">
        <v>0</v>
      </c>
      <c r="CZ58" s="104">
        <v>0</v>
      </c>
      <c r="DA58" s="104">
        <v>0</v>
      </c>
      <c r="DB58" s="104">
        <v>0</v>
      </c>
      <c r="DC58" s="104">
        <v>0</v>
      </c>
      <c r="DD58" s="104">
        <v>0</v>
      </c>
      <c r="DE58" s="104">
        <v>0</v>
      </c>
      <c r="DF58" s="104">
        <v>0</v>
      </c>
      <c r="DG58" s="104">
        <v>0</v>
      </c>
      <c r="DH58" s="104">
        <v>0</v>
      </c>
      <c r="DI58" s="104">
        <v>0</v>
      </c>
      <c r="DJ58" s="104">
        <v>0</v>
      </c>
      <c r="DK58" s="104">
        <v>0</v>
      </c>
      <c r="DL58" s="104">
        <v>0</v>
      </c>
      <c r="DM58" s="104">
        <v>0</v>
      </c>
      <c r="DN58" s="104">
        <v>0</v>
      </c>
      <c r="DO58" s="104">
        <v>0</v>
      </c>
      <c r="DP58" s="104">
        <v>0</v>
      </c>
      <c r="DQ58" s="104">
        <v>0</v>
      </c>
      <c r="DR58" s="104">
        <v>0</v>
      </c>
      <c r="DS58" s="104">
        <v>0</v>
      </c>
      <c r="DT58" s="104">
        <v>0</v>
      </c>
      <c r="DU58" s="104">
        <v>0</v>
      </c>
      <c r="DV58" s="104">
        <v>0</v>
      </c>
      <c r="DW58" s="104">
        <v>0</v>
      </c>
      <c r="DX58" s="104">
        <v>0</v>
      </c>
      <c r="DY58" s="104">
        <v>0</v>
      </c>
      <c r="DZ58" s="104">
        <v>0</v>
      </c>
      <c r="EA58" s="104">
        <v>0</v>
      </c>
      <c r="EB58" s="104">
        <v>0</v>
      </c>
      <c r="EC58" s="104">
        <v>0</v>
      </c>
      <c r="ED58" s="104">
        <v>0</v>
      </c>
      <c r="EE58" s="104">
        <v>0</v>
      </c>
      <c r="EF58" s="104">
        <v>0</v>
      </c>
      <c r="EG58" s="104">
        <v>0</v>
      </c>
      <c r="EH58" s="104">
        <v>0</v>
      </c>
      <c r="EI58" s="104">
        <v>0</v>
      </c>
      <c r="EJ58" s="104">
        <v>0</v>
      </c>
      <c r="EK58" s="104">
        <v>0</v>
      </c>
      <c r="EL58" s="104">
        <v>0</v>
      </c>
      <c r="EM58" s="104">
        <v>0</v>
      </c>
      <c r="EN58" s="104">
        <v>0</v>
      </c>
      <c r="EO58" s="104">
        <v>0</v>
      </c>
      <c r="EP58" s="104">
        <v>0</v>
      </c>
      <c r="EQ58" s="104">
        <v>0</v>
      </c>
      <c r="ER58" s="104">
        <v>0</v>
      </c>
      <c r="ES58" s="104">
        <v>0</v>
      </c>
      <c r="ET58" s="104">
        <v>0</v>
      </c>
      <c r="EU58" s="104">
        <v>0</v>
      </c>
      <c r="EV58" s="104">
        <v>0</v>
      </c>
      <c r="EW58" s="104">
        <v>0</v>
      </c>
      <c r="EX58" s="104">
        <v>0</v>
      </c>
      <c r="EY58" s="104">
        <v>0</v>
      </c>
      <c r="EZ58" s="104">
        <v>0</v>
      </c>
      <c r="FA58" s="104">
        <v>1363.7610585861187</v>
      </c>
      <c r="FB58" s="104">
        <v>22215.307798904887</v>
      </c>
      <c r="FC58" s="104">
        <v>1.9999999674657196</v>
      </c>
      <c r="FD58" s="104">
        <v>0</v>
      </c>
      <c r="FE58" s="104">
        <v>733.45844343573822</v>
      </c>
      <c r="FF58" s="104">
        <v>0</v>
      </c>
      <c r="FG58" s="104">
        <v>81.495382603970896</v>
      </c>
      <c r="FH58" s="104">
        <v>0</v>
      </c>
      <c r="FI58" s="104">
        <v>0</v>
      </c>
      <c r="FJ58" s="104">
        <v>0</v>
      </c>
      <c r="FK58" s="104">
        <v>0</v>
      </c>
      <c r="FL58" s="104">
        <v>407.47691301985441</v>
      </c>
      <c r="FM58" s="40"/>
      <c r="FN58" s="40"/>
      <c r="FO58" s="40"/>
      <c r="FP58" s="40"/>
      <c r="FQ58" s="40"/>
      <c r="FR58" s="40"/>
      <c r="FS58" s="40"/>
      <c r="FT58" s="40"/>
      <c r="FU58" s="40"/>
      <c r="FV58" s="40"/>
      <c r="FW58" s="40"/>
      <c r="FX58" s="40"/>
      <c r="FY58" s="40"/>
      <c r="FZ58" s="40"/>
      <c r="GA58" s="40"/>
      <c r="GB58" s="40"/>
      <c r="GC58" s="40"/>
      <c r="GD58" s="40"/>
      <c r="GE58" s="40"/>
      <c r="GF58" s="40"/>
      <c r="GG58" s="40"/>
      <c r="GH58" s="40"/>
      <c r="GI58" s="40"/>
      <c r="GJ58" s="40"/>
      <c r="GK58" s="40"/>
      <c r="GL58" s="40"/>
      <c r="GM58" s="40"/>
      <c r="GN58" s="40"/>
      <c r="GO58" s="40"/>
      <c r="GP58" s="6">
        <v>24803.499596518035</v>
      </c>
      <c r="GQ58" s="6"/>
      <c r="GR58" s="6">
        <f t="shared" si="11"/>
        <v>0</v>
      </c>
      <c r="GS58" s="6">
        <v>24803.499596518013</v>
      </c>
      <c r="GT58" s="92">
        <v>-2.1827872842550278E-11</v>
      </c>
      <c r="GV58" s="2">
        <v>0</v>
      </c>
      <c r="GW58" s="6">
        <v>0</v>
      </c>
      <c r="GX58" s="6">
        <v>24803.499596518035</v>
      </c>
      <c r="GY58" s="92">
        <v>0</v>
      </c>
    </row>
    <row r="59" spans="2:207" hidden="1" outlineLevel="1" x14ac:dyDescent="0.2">
      <c r="B59" s="103" t="s">
        <v>271</v>
      </c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104">
        <v>0</v>
      </c>
      <c r="BN59" s="104">
        <v>0</v>
      </c>
      <c r="BO59" s="104">
        <v>0</v>
      </c>
      <c r="BP59" s="104">
        <v>0</v>
      </c>
      <c r="BQ59" s="104">
        <v>0</v>
      </c>
      <c r="BR59" s="104">
        <v>0</v>
      </c>
      <c r="BS59" s="104">
        <v>0</v>
      </c>
      <c r="BT59" s="104">
        <v>0</v>
      </c>
      <c r="BU59" s="104">
        <v>0</v>
      </c>
      <c r="BV59" s="104">
        <v>0</v>
      </c>
      <c r="BW59" s="104">
        <v>0</v>
      </c>
      <c r="BX59" s="104">
        <v>0</v>
      </c>
      <c r="BY59" s="104">
        <v>0</v>
      </c>
      <c r="BZ59" s="104">
        <v>0</v>
      </c>
      <c r="CA59" s="104">
        <v>0</v>
      </c>
      <c r="CB59" s="104">
        <v>0</v>
      </c>
      <c r="CC59" s="104">
        <v>0</v>
      </c>
      <c r="CD59" s="104">
        <v>0</v>
      </c>
      <c r="CE59" s="104">
        <v>0</v>
      </c>
      <c r="CF59" s="104">
        <v>0</v>
      </c>
      <c r="CG59" s="104">
        <v>0</v>
      </c>
      <c r="CH59" s="104">
        <v>0</v>
      </c>
      <c r="CI59" s="104">
        <v>0</v>
      </c>
      <c r="CJ59" s="104">
        <v>0</v>
      </c>
      <c r="CK59" s="104">
        <v>0</v>
      </c>
      <c r="CL59" s="104">
        <v>0</v>
      </c>
      <c r="CM59" s="104">
        <v>0</v>
      </c>
      <c r="CN59" s="104">
        <v>0</v>
      </c>
      <c r="CO59" s="104">
        <v>0</v>
      </c>
      <c r="CP59" s="104">
        <v>0</v>
      </c>
      <c r="CQ59" s="104">
        <v>0</v>
      </c>
      <c r="CR59" s="104">
        <v>0</v>
      </c>
      <c r="CS59" s="104">
        <v>0</v>
      </c>
      <c r="CT59" s="104">
        <v>0</v>
      </c>
      <c r="CU59" s="104">
        <v>0</v>
      </c>
      <c r="CV59" s="104">
        <v>0</v>
      </c>
      <c r="CW59" s="104">
        <v>0</v>
      </c>
      <c r="CX59" s="104">
        <v>0</v>
      </c>
      <c r="CY59" s="104">
        <v>0</v>
      </c>
      <c r="CZ59" s="104">
        <v>0</v>
      </c>
      <c r="DA59" s="104">
        <v>0</v>
      </c>
      <c r="DB59" s="104">
        <v>0</v>
      </c>
      <c r="DC59" s="104">
        <v>0</v>
      </c>
      <c r="DD59" s="104">
        <v>0</v>
      </c>
      <c r="DE59" s="104">
        <v>0</v>
      </c>
      <c r="DF59" s="104">
        <v>0</v>
      </c>
      <c r="DG59" s="104">
        <v>0</v>
      </c>
      <c r="DH59" s="104">
        <v>0</v>
      </c>
      <c r="DI59" s="104">
        <v>0</v>
      </c>
      <c r="DJ59" s="104">
        <v>0</v>
      </c>
      <c r="DK59" s="104">
        <v>0</v>
      </c>
      <c r="DL59" s="104">
        <v>0</v>
      </c>
      <c r="DM59" s="104">
        <v>0</v>
      </c>
      <c r="DN59" s="104">
        <v>0</v>
      </c>
      <c r="DO59" s="104">
        <v>0</v>
      </c>
      <c r="DP59" s="104">
        <v>0</v>
      </c>
      <c r="DQ59" s="104">
        <v>0</v>
      </c>
      <c r="DR59" s="104">
        <v>0</v>
      </c>
      <c r="DS59" s="104">
        <v>0</v>
      </c>
      <c r="DT59" s="104">
        <v>0</v>
      </c>
      <c r="DU59" s="104">
        <v>0</v>
      </c>
      <c r="DV59" s="104">
        <v>0</v>
      </c>
      <c r="DW59" s="104">
        <v>0</v>
      </c>
      <c r="DX59" s="104">
        <v>0</v>
      </c>
      <c r="DY59" s="104">
        <v>0</v>
      </c>
      <c r="DZ59" s="104">
        <v>0</v>
      </c>
      <c r="EA59" s="104">
        <v>0</v>
      </c>
      <c r="EB59" s="104">
        <v>0</v>
      </c>
      <c r="EC59" s="104">
        <v>0</v>
      </c>
      <c r="ED59" s="104">
        <v>0</v>
      </c>
      <c r="EE59" s="104">
        <v>0</v>
      </c>
      <c r="EF59" s="104">
        <v>0</v>
      </c>
      <c r="EG59" s="104">
        <v>0</v>
      </c>
      <c r="EH59" s="104">
        <v>0</v>
      </c>
      <c r="EI59" s="104">
        <v>0</v>
      </c>
      <c r="EJ59" s="104">
        <v>0</v>
      </c>
      <c r="EK59" s="104">
        <v>0</v>
      </c>
      <c r="EL59" s="104">
        <v>0</v>
      </c>
      <c r="EM59" s="104">
        <v>0</v>
      </c>
      <c r="EN59" s="104">
        <v>0</v>
      </c>
      <c r="EO59" s="104">
        <v>0</v>
      </c>
      <c r="EP59" s="104">
        <v>0</v>
      </c>
      <c r="EQ59" s="104">
        <v>0</v>
      </c>
      <c r="ER59" s="104">
        <v>0</v>
      </c>
      <c r="ES59" s="104">
        <v>0</v>
      </c>
      <c r="ET59" s="104">
        <v>0</v>
      </c>
      <c r="EU59" s="104">
        <v>0</v>
      </c>
      <c r="EV59" s="104">
        <v>0</v>
      </c>
      <c r="EW59" s="104">
        <v>0</v>
      </c>
      <c r="EX59" s="104">
        <v>0</v>
      </c>
      <c r="EY59" s="104">
        <v>0</v>
      </c>
      <c r="EZ59" s="104">
        <v>0</v>
      </c>
      <c r="FA59" s="104">
        <v>332.15683929437881</v>
      </c>
      <c r="FB59" s="104">
        <v>139.40708700162111</v>
      </c>
      <c r="FC59" s="104">
        <v>85.000010012783818</v>
      </c>
      <c r="FD59" s="104">
        <v>0</v>
      </c>
      <c r="FE59" s="104">
        <v>29880.889603905696</v>
      </c>
      <c r="FF59" s="104">
        <v>0</v>
      </c>
      <c r="FG59" s="104">
        <v>0</v>
      </c>
      <c r="FH59" s="104">
        <v>0</v>
      </c>
      <c r="FI59" s="104">
        <v>0</v>
      </c>
      <c r="FJ59" s="104">
        <v>0</v>
      </c>
      <c r="FK59" s="104">
        <v>0</v>
      </c>
      <c r="FL59" s="104">
        <v>1692.5502446177184</v>
      </c>
      <c r="FM59" s="40"/>
      <c r="FN59" s="40"/>
      <c r="FO59" s="40"/>
      <c r="FP59" s="40"/>
      <c r="FQ59" s="40"/>
      <c r="FR59" s="40"/>
      <c r="FS59" s="40"/>
      <c r="FT59" s="40"/>
      <c r="FU59" s="40"/>
      <c r="FV59" s="40"/>
      <c r="FW59" s="40"/>
      <c r="FX59" s="40"/>
      <c r="FY59" s="40"/>
      <c r="FZ59" s="40"/>
      <c r="GA59" s="40"/>
      <c r="GB59" s="40"/>
      <c r="GC59" s="40"/>
      <c r="GD59" s="40"/>
      <c r="GE59" s="40"/>
      <c r="GF59" s="40"/>
      <c r="GG59" s="40"/>
      <c r="GH59" s="40"/>
      <c r="GI59" s="40"/>
      <c r="GJ59" s="40"/>
      <c r="GK59" s="40"/>
      <c r="GL59" s="40"/>
      <c r="GM59" s="40"/>
      <c r="GN59" s="40"/>
      <c r="GO59" s="40"/>
      <c r="GP59" s="6">
        <v>32130.003784832199</v>
      </c>
      <c r="GQ59" s="6"/>
      <c r="GR59" s="6">
        <f t="shared" si="11"/>
        <v>0</v>
      </c>
      <c r="GS59" s="6">
        <v>32130.003784832188</v>
      </c>
      <c r="GT59" s="92">
        <v>-1.0913936421275139E-11</v>
      </c>
      <c r="GV59" s="2">
        <v>0</v>
      </c>
      <c r="GW59" s="6">
        <v>0</v>
      </c>
      <c r="GX59" s="6">
        <v>32130.003784832192</v>
      </c>
      <c r="GY59" s="92">
        <v>-7.2759576141834259E-12</v>
      </c>
    </row>
    <row r="60" spans="2:207" hidden="1" outlineLevel="1" x14ac:dyDescent="0.2">
      <c r="B60" s="103" t="s">
        <v>49</v>
      </c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104">
        <v>0</v>
      </c>
      <c r="BN60" s="104">
        <v>0</v>
      </c>
      <c r="BO60" s="104">
        <v>0</v>
      </c>
      <c r="BP60" s="104">
        <v>0</v>
      </c>
      <c r="BQ60" s="104">
        <v>0</v>
      </c>
      <c r="BR60" s="104">
        <v>0</v>
      </c>
      <c r="BS60" s="104">
        <v>0</v>
      </c>
      <c r="BT60" s="104">
        <v>0</v>
      </c>
      <c r="BU60" s="104">
        <v>0</v>
      </c>
      <c r="BV60" s="104">
        <v>0</v>
      </c>
      <c r="BW60" s="104">
        <v>0</v>
      </c>
      <c r="BX60" s="104">
        <v>0</v>
      </c>
      <c r="BY60" s="104">
        <v>0</v>
      </c>
      <c r="BZ60" s="104">
        <v>0</v>
      </c>
      <c r="CA60" s="104">
        <v>0</v>
      </c>
      <c r="CB60" s="104">
        <v>0</v>
      </c>
      <c r="CC60" s="104">
        <v>0</v>
      </c>
      <c r="CD60" s="104">
        <v>0</v>
      </c>
      <c r="CE60" s="104">
        <v>0</v>
      </c>
      <c r="CF60" s="104">
        <v>0</v>
      </c>
      <c r="CG60" s="104">
        <v>0</v>
      </c>
      <c r="CH60" s="104">
        <v>0</v>
      </c>
      <c r="CI60" s="104">
        <v>0</v>
      </c>
      <c r="CJ60" s="104">
        <v>0</v>
      </c>
      <c r="CK60" s="104">
        <v>0</v>
      </c>
      <c r="CL60" s="104">
        <v>0</v>
      </c>
      <c r="CM60" s="104">
        <v>0</v>
      </c>
      <c r="CN60" s="104">
        <v>0</v>
      </c>
      <c r="CO60" s="104">
        <v>0</v>
      </c>
      <c r="CP60" s="104">
        <v>0</v>
      </c>
      <c r="CQ60" s="104">
        <v>0</v>
      </c>
      <c r="CR60" s="104">
        <v>0</v>
      </c>
      <c r="CS60" s="104">
        <v>0</v>
      </c>
      <c r="CT60" s="104">
        <v>0</v>
      </c>
      <c r="CU60" s="104">
        <v>0</v>
      </c>
      <c r="CV60" s="104">
        <v>0</v>
      </c>
      <c r="CW60" s="104">
        <v>0</v>
      </c>
      <c r="CX60" s="104">
        <v>0</v>
      </c>
      <c r="CY60" s="104">
        <v>0</v>
      </c>
      <c r="CZ60" s="104">
        <v>0</v>
      </c>
      <c r="DA60" s="104">
        <v>0</v>
      </c>
      <c r="DB60" s="104">
        <v>0</v>
      </c>
      <c r="DC60" s="104">
        <v>0</v>
      </c>
      <c r="DD60" s="104">
        <v>0</v>
      </c>
      <c r="DE60" s="104">
        <v>0</v>
      </c>
      <c r="DF60" s="104">
        <v>0</v>
      </c>
      <c r="DG60" s="104">
        <v>0</v>
      </c>
      <c r="DH60" s="104">
        <v>0</v>
      </c>
      <c r="DI60" s="104">
        <v>0</v>
      </c>
      <c r="DJ60" s="104">
        <v>0</v>
      </c>
      <c r="DK60" s="104">
        <v>0</v>
      </c>
      <c r="DL60" s="104">
        <v>0</v>
      </c>
      <c r="DM60" s="104">
        <v>0</v>
      </c>
      <c r="DN60" s="104">
        <v>0</v>
      </c>
      <c r="DO60" s="104">
        <v>0</v>
      </c>
      <c r="DP60" s="104">
        <v>0</v>
      </c>
      <c r="DQ60" s="104">
        <v>0</v>
      </c>
      <c r="DR60" s="104">
        <v>0</v>
      </c>
      <c r="DS60" s="104">
        <v>0</v>
      </c>
      <c r="DT60" s="104">
        <v>0</v>
      </c>
      <c r="DU60" s="104">
        <v>0</v>
      </c>
      <c r="DV60" s="104">
        <v>0</v>
      </c>
      <c r="DW60" s="104">
        <v>0</v>
      </c>
      <c r="DX60" s="104">
        <v>0</v>
      </c>
      <c r="DY60" s="104">
        <v>0</v>
      </c>
      <c r="DZ60" s="104">
        <v>0</v>
      </c>
      <c r="EA60" s="104">
        <v>0</v>
      </c>
      <c r="EB60" s="104">
        <v>0</v>
      </c>
      <c r="EC60" s="104">
        <v>0</v>
      </c>
      <c r="ED60" s="104">
        <v>0</v>
      </c>
      <c r="EE60" s="104">
        <v>0</v>
      </c>
      <c r="EF60" s="104">
        <v>0</v>
      </c>
      <c r="EG60" s="104">
        <v>0</v>
      </c>
      <c r="EH60" s="104">
        <v>0</v>
      </c>
      <c r="EI60" s="104">
        <v>0</v>
      </c>
      <c r="EJ60" s="104">
        <v>0</v>
      </c>
      <c r="EK60" s="104">
        <v>0</v>
      </c>
      <c r="EL60" s="104">
        <v>0</v>
      </c>
      <c r="EM60" s="104">
        <v>0</v>
      </c>
      <c r="EN60" s="104">
        <v>0</v>
      </c>
      <c r="EO60" s="104">
        <v>0</v>
      </c>
      <c r="EP60" s="104">
        <v>0</v>
      </c>
      <c r="EQ60" s="104">
        <v>0</v>
      </c>
      <c r="ER60" s="104">
        <v>0</v>
      </c>
      <c r="ES60" s="104">
        <v>0</v>
      </c>
      <c r="ET60" s="104">
        <v>0</v>
      </c>
      <c r="EU60" s="104">
        <v>0</v>
      </c>
      <c r="EV60" s="104">
        <v>0</v>
      </c>
      <c r="EW60" s="104">
        <v>0</v>
      </c>
      <c r="EX60" s="104">
        <v>0</v>
      </c>
      <c r="EY60" s="104">
        <v>0</v>
      </c>
      <c r="EZ60" s="104">
        <v>0</v>
      </c>
      <c r="FA60" s="104">
        <v>3.3069918696660787</v>
      </c>
      <c r="FB60" s="104">
        <v>32.335784825473347</v>
      </c>
      <c r="FC60" s="104">
        <v>15486.354911551574</v>
      </c>
      <c r="FD60" s="104">
        <v>0</v>
      </c>
      <c r="FE60" s="104">
        <v>0</v>
      </c>
      <c r="FF60" s="104">
        <v>0</v>
      </c>
      <c r="FG60" s="104">
        <v>0</v>
      </c>
      <c r="FH60" s="104">
        <v>0</v>
      </c>
      <c r="FI60" s="104">
        <v>0</v>
      </c>
      <c r="FJ60" s="104">
        <v>0</v>
      </c>
      <c r="FK60" s="104">
        <v>0</v>
      </c>
      <c r="FL60" s="104">
        <v>0</v>
      </c>
      <c r="FM60" s="40"/>
      <c r="FN60" s="40"/>
      <c r="FO60" s="40"/>
      <c r="FP60" s="40"/>
      <c r="FQ60" s="40"/>
      <c r="FR60" s="40"/>
      <c r="FS60" s="40"/>
      <c r="FT60" s="40"/>
      <c r="FU60" s="40"/>
      <c r="FV60" s="40"/>
      <c r="FW60" s="40"/>
      <c r="FX60" s="40"/>
      <c r="FY60" s="40"/>
      <c r="FZ60" s="40"/>
      <c r="GA60" s="40"/>
      <c r="GB60" s="40"/>
      <c r="GC60" s="40"/>
      <c r="GD60" s="40"/>
      <c r="GE60" s="40"/>
      <c r="GF60" s="40"/>
      <c r="GG60" s="40"/>
      <c r="GH60" s="40"/>
      <c r="GI60" s="40"/>
      <c r="GJ60" s="40"/>
      <c r="GK60" s="40"/>
      <c r="GL60" s="40"/>
      <c r="GM60" s="40"/>
      <c r="GN60" s="40"/>
      <c r="GO60" s="40"/>
      <c r="GP60" s="6">
        <v>15521.997688246714</v>
      </c>
      <c r="GQ60" s="6"/>
      <c r="GR60" s="6">
        <f t="shared" si="11"/>
        <v>0</v>
      </c>
      <c r="GS60" s="6">
        <v>15521.997688246707</v>
      </c>
      <c r="GT60" s="92">
        <v>-7.2759576141834259E-12</v>
      </c>
      <c r="GV60" s="2">
        <v>0</v>
      </c>
      <c r="GW60" s="6">
        <v>0</v>
      </c>
      <c r="GX60" s="6">
        <v>15521.997688246702</v>
      </c>
      <c r="GY60" s="92">
        <v>-1.2732925824820995E-11</v>
      </c>
    </row>
    <row r="61" spans="2:207" hidden="1" outlineLevel="1" x14ac:dyDescent="0.2">
      <c r="B61" s="103" t="s">
        <v>50</v>
      </c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104">
        <v>0</v>
      </c>
      <c r="BN61" s="104">
        <v>0</v>
      </c>
      <c r="BO61" s="104">
        <v>0</v>
      </c>
      <c r="BP61" s="104">
        <v>0</v>
      </c>
      <c r="BQ61" s="104">
        <v>0</v>
      </c>
      <c r="BR61" s="104">
        <v>0</v>
      </c>
      <c r="BS61" s="104">
        <v>0</v>
      </c>
      <c r="BT61" s="104">
        <v>0</v>
      </c>
      <c r="BU61" s="104">
        <v>0</v>
      </c>
      <c r="BV61" s="104">
        <v>0</v>
      </c>
      <c r="BW61" s="104">
        <v>0</v>
      </c>
      <c r="BX61" s="104">
        <v>0</v>
      </c>
      <c r="BY61" s="104">
        <v>0</v>
      </c>
      <c r="BZ61" s="104">
        <v>0</v>
      </c>
      <c r="CA61" s="104">
        <v>0</v>
      </c>
      <c r="CB61" s="104">
        <v>0</v>
      </c>
      <c r="CC61" s="104">
        <v>0</v>
      </c>
      <c r="CD61" s="104">
        <v>0</v>
      </c>
      <c r="CE61" s="104">
        <v>0</v>
      </c>
      <c r="CF61" s="104">
        <v>0</v>
      </c>
      <c r="CG61" s="104">
        <v>0</v>
      </c>
      <c r="CH61" s="104">
        <v>0</v>
      </c>
      <c r="CI61" s="104">
        <v>0</v>
      </c>
      <c r="CJ61" s="104">
        <v>0</v>
      </c>
      <c r="CK61" s="104">
        <v>0</v>
      </c>
      <c r="CL61" s="104">
        <v>0</v>
      </c>
      <c r="CM61" s="104">
        <v>0</v>
      </c>
      <c r="CN61" s="104">
        <v>0</v>
      </c>
      <c r="CO61" s="104">
        <v>0</v>
      </c>
      <c r="CP61" s="104">
        <v>0</v>
      </c>
      <c r="CQ61" s="104">
        <v>0</v>
      </c>
      <c r="CR61" s="104">
        <v>0</v>
      </c>
      <c r="CS61" s="104">
        <v>0</v>
      </c>
      <c r="CT61" s="104">
        <v>0</v>
      </c>
      <c r="CU61" s="104">
        <v>0</v>
      </c>
      <c r="CV61" s="104">
        <v>0</v>
      </c>
      <c r="CW61" s="104">
        <v>0</v>
      </c>
      <c r="CX61" s="104">
        <v>0</v>
      </c>
      <c r="CY61" s="104">
        <v>0</v>
      </c>
      <c r="CZ61" s="104">
        <v>0</v>
      </c>
      <c r="DA61" s="104">
        <v>0</v>
      </c>
      <c r="DB61" s="104">
        <v>0</v>
      </c>
      <c r="DC61" s="104">
        <v>0</v>
      </c>
      <c r="DD61" s="104">
        <v>0</v>
      </c>
      <c r="DE61" s="104">
        <v>0</v>
      </c>
      <c r="DF61" s="104">
        <v>0</v>
      </c>
      <c r="DG61" s="104">
        <v>0</v>
      </c>
      <c r="DH61" s="104">
        <v>0</v>
      </c>
      <c r="DI61" s="104">
        <v>0</v>
      </c>
      <c r="DJ61" s="104">
        <v>0</v>
      </c>
      <c r="DK61" s="104">
        <v>0</v>
      </c>
      <c r="DL61" s="104">
        <v>0</v>
      </c>
      <c r="DM61" s="104">
        <v>0</v>
      </c>
      <c r="DN61" s="104">
        <v>0</v>
      </c>
      <c r="DO61" s="104">
        <v>0</v>
      </c>
      <c r="DP61" s="104">
        <v>0</v>
      </c>
      <c r="DQ61" s="104">
        <v>0</v>
      </c>
      <c r="DR61" s="104">
        <v>0</v>
      </c>
      <c r="DS61" s="104">
        <v>0</v>
      </c>
      <c r="DT61" s="104">
        <v>0</v>
      </c>
      <c r="DU61" s="104">
        <v>0</v>
      </c>
      <c r="DV61" s="104">
        <v>0</v>
      </c>
      <c r="DW61" s="104">
        <v>0</v>
      </c>
      <c r="DX61" s="104">
        <v>0</v>
      </c>
      <c r="DY61" s="104">
        <v>0</v>
      </c>
      <c r="DZ61" s="104">
        <v>0</v>
      </c>
      <c r="EA61" s="104">
        <v>0</v>
      </c>
      <c r="EB61" s="104">
        <v>0</v>
      </c>
      <c r="EC61" s="104">
        <v>0</v>
      </c>
      <c r="ED61" s="104">
        <v>0</v>
      </c>
      <c r="EE61" s="104">
        <v>0</v>
      </c>
      <c r="EF61" s="104">
        <v>0</v>
      </c>
      <c r="EG61" s="104">
        <v>0</v>
      </c>
      <c r="EH61" s="104">
        <v>0</v>
      </c>
      <c r="EI61" s="104">
        <v>0</v>
      </c>
      <c r="EJ61" s="104">
        <v>0</v>
      </c>
      <c r="EK61" s="104">
        <v>0</v>
      </c>
      <c r="EL61" s="104">
        <v>0</v>
      </c>
      <c r="EM61" s="104">
        <v>0</v>
      </c>
      <c r="EN61" s="104">
        <v>322.40387781936511</v>
      </c>
      <c r="EO61" s="104">
        <v>0</v>
      </c>
      <c r="EP61" s="104">
        <v>0</v>
      </c>
      <c r="EQ61" s="104">
        <v>0</v>
      </c>
      <c r="ER61" s="104">
        <v>0</v>
      </c>
      <c r="ES61" s="104">
        <v>0</v>
      </c>
      <c r="ET61" s="104">
        <v>0</v>
      </c>
      <c r="EU61" s="104">
        <v>0</v>
      </c>
      <c r="EV61" s="104">
        <v>0</v>
      </c>
      <c r="EW61" s="104">
        <v>0</v>
      </c>
      <c r="EX61" s="104">
        <v>0</v>
      </c>
      <c r="EY61" s="104">
        <v>0</v>
      </c>
      <c r="EZ61" s="104">
        <v>3327.5431204835445</v>
      </c>
      <c r="FA61" s="104">
        <v>13977.508791593707</v>
      </c>
      <c r="FB61" s="104">
        <v>2925.1261879780222</v>
      </c>
      <c r="FC61" s="104">
        <v>1238.3366315474971</v>
      </c>
      <c r="FD61" s="104">
        <v>34286.34076239531</v>
      </c>
      <c r="FE61" s="104">
        <v>159116.34081716576</v>
      </c>
      <c r="FF61" s="104">
        <v>0</v>
      </c>
      <c r="FG61" s="104">
        <v>94544.891366201628</v>
      </c>
      <c r="FH61" s="104">
        <v>4839.4275831539908</v>
      </c>
      <c r="FI61" s="104">
        <v>0</v>
      </c>
      <c r="FJ61" s="104">
        <v>0</v>
      </c>
      <c r="FK61" s="104">
        <v>0</v>
      </c>
      <c r="FL61" s="104">
        <v>0</v>
      </c>
      <c r="FM61" s="40"/>
      <c r="FN61" s="40"/>
      <c r="FO61" s="40"/>
      <c r="FP61" s="40"/>
      <c r="FQ61" s="40"/>
      <c r="FR61" s="40"/>
      <c r="FS61" s="40"/>
      <c r="FT61" s="40"/>
      <c r="FU61" s="40"/>
      <c r="FV61" s="40"/>
      <c r="FW61" s="40"/>
      <c r="FX61" s="40"/>
      <c r="FY61" s="40"/>
      <c r="FZ61" s="40"/>
      <c r="GA61" s="40"/>
      <c r="GB61" s="40"/>
      <c r="GC61" s="40"/>
      <c r="GD61" s="40"/>
      <c r="GE61" s="40"/>
      <c r="GF61" s="40"/>
      <c r="GG61" s="40"/>
      <c r="GH61" s="40"/>
      <c r="GI61" s="40"/>
      <c r="GJ61" s="40"/>
      <c r="GK61" s="40"/>
      <c r="GL61" s="40"/>
      <c r="GM61" s="40"/>
      <c r="GN61" s="40"/>
      <c r="GO61" s="40"/>
      <c r="GP61" s="6">
        <v>314577.91913833882</v>
      </c>
      <c r="GQ61" s="6"/>
      <c r="GR61" s="6">
        <f t="shared" si="11"/>
        <v>0</v>
      </c>
      <c r="GS61" s="6">
        <v>314577.91913833877</v>
      </c>
      <c r="GT61" s="92">
        <v>-5.8207660913467407E-11</v>
      </c>
      <c r="GV61" s="2">
        <v>0</v>
      </c>
      <c r="GW61" s="6">
        <v>0</v>
      </c>
      <c r="GX61" s="6">
        <v>314577.91913833882</v>
      </c>
      <c r="GY61" s="92">
        <v>0</v>
      </c>
    </row>
    <row r="62" spans="2:207" hidden="1" outlineLevel="1" x14ac:dyDescent="0.2">
      <c r="B62" s="103" t="s">
        <v>51</v>
      </c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104">
        <v>0</v>
      </c>
      <c r="BN62" s="104">
        <v>0</v>
      </c>
      <c r="BO62" s="104">
        <v>0</v>
      </c>
      <c r="BP62" s="104">
        <v>0</v>
      </c>
      <c r="BQ62" s="104">
        <v>0</v>
      </c>
      <c r="BR62" s="104">
        <v>0</v>
      </c>
      <c r="BS62" s="104">
        <v>0</v>
      </c>
      <c r="BT62" s="104">
        <v>0</v>
      </c>
      <c r="BU62" s="104">
        <v>0</v>
      </c>
      <c r="BV62" s="104">
        <v>0</v>
      </c>
      <c r="BW62" s="104">
        <v>0</v>
      </c>
      <c r="BX62" s="104">
        <v>0</v>
      </c>
      <c r="BY62" s="104">
        <v>0</v>
      </c>
      <c r="BZ62" s="104">
        <v>0</v>
      </c>
      <c r="CA62" s="104">
        <v>0</v>
      </c>
      <c r="CB62" s="104">
        <v>0</v>
      </c>
      <c r="CC62" s="104">
        <v>0</v>
      </c>
      <c r="CD62" s="104">
        <v>0</v>
      </c>
      <c r="CE62" s="104">
        <v>0</v>
      </c>
      <c r="CF62" s="104">
        <v>0</v>
      </c>
      <c r="CG62" s="104">
        <v>0</v>
      </c>
      <c r="CH62" s="104">
        <v>0</v>
      </c>
      <c r="CI62" s="104">
        <v>0</v>
      </c>
      <c r="CJ62" s="104">
        <v>0</v>
      </c>
      <c r="CK62" s="104">
        <v>0</v>
      </c>
      <c r="CL62" s="104">
        <v>0</v>
      </c>
      <c r="CM62" s="104">
        <v>0</v>
      </c>
      <c r="CN62" s="104">
        <v>0</v>
      </c>
      <c r="CO62" s="104">
        <v>0</v>
      </c>
      <c r="CP62" s="104">
        <v>0</v>
      </c>
      <c r="CQ62" s="104">
        <v>0</v>
      </c>
      <c r="CR62" s="104">
        <v>0</v>
      </c>
      <c r="CS62" s="104">
        <v>0</v>
      </c>
      <c r="CT62" s="104">
        <v>0</v>
      </c>
      <c r="CU62" s="104">
        <v>0</v>
      </c>
      <c r="CV62" s="104">
        <v>0</v>
      </c>
      <c r="CW62" s="104">
        <v>0</v>
      </c>
      <c r="CX62" s="104">
        <v>0</v>
      </c>
      <c r="CY62" s="104">
        <v>0</v>
      </c>
      <c r="CZ62" s="104">
        <v>0</v>
      </c>
      <c r="DA62" s="104">
        <v>0</v>
      </c>
      <c r="DB62" s="104">
        <v>0</v>
      </c>
      <c r="DC62" s="104">
        <v>0</v>
      </c>
      <c r="DD62" s="104">
        <v>0</v>
      </c>
      <c r="DE62" s="104">
        <v>0</v>
      </c>
      <c r="DF62" s="104">
        <v>0</v>
      </c>
      <c r="DG62" s="104">
        <v>0</v>
      </c>
      <c r="DH62" s="104">
        <v>0</v>
      </c>
      <c r="DI62" s="104">
        <v>0</v>
      </c>
      <c r="DJ62" s="104">
        <v>0</v>
      </c>
      <c r="DK62" s="104">
        <v>0</v>
      </c>
      <c r="DL62" s="104">
        <v>0</v>
      </c>
      <c r="DM62" s="104">
        <v>0</v>
      </c>
      <c r="DN62" s="104">
        <v>0</v>
      </c>
      <c r="DO62" s="104">
        <v>0</v>
      </c>
      <c r="DP62" s="104">
        <v>0</v>
      </c>
      <c r="DQ62" s="104">
        <v>0</v>
      </c>
      <c r="DR62" s="104">
        <v>0</v>
      </c>
      <c r="DS62" s="104">
        <v>0</v>
      </c>
      <c r="DT62" s="104">
        <v>0</v>
      </c>
      <c r="DU62" s="104">
        <v>0</v>
      </c>
      <c r="DV62" s="104">
        <v>0</v>
      </c>
      <c r="DW62" s="104">
        <v>0</v>
      </c>
      <c r="DX62" s="104">
        <v>0</v>
      </c>
      <c r="DY62" s="104">
        <v>0</v>
      </c>
      <c r="DZ62" s="104">
        <v>0</v>
      </c>
      <c r="EA62" s="104">
        <v>0</v>
      </c>
      <c r="EB62" s="104">
        <v>0</v>
      </c>
      <c r="EC62" s="104">
        <v>0</v>
      </c>
      <c r="ED62" s="104">
        <v>0</v>
      </c>
      <c r="EE62" s="104">
        <v>0</v>
      </c>
      <c r="EF62" s="104">
        <v>0</v>
      </c>
      <c r="EG62" s="104">
        <v>0</v>
      </c>
      <c r="EH62" s="104">
        <v>0</v>
      </c>
      <c r="EI62" s="104">
        <v>0</v>
      </c>
      <c r="EJ62" s="104">
        <v>0</v>
      </c>
      <c r="EK62" s="104">
        <v>0</v>
      </c>
      <c r="EL62" s="104">
        <v>0</v>
      </c>
      <c r="EM62" s="104">
        <v>0</v>
      </c>
      <c r="EN62" s="104">
        <v>0</v>
      </c>
      <c r="EO62" s="104">
        <v>0</v>
      </c>
      <c r="EP62" s="104">
        <v>0</v>
      </c>
      <c r="EQ62" s="104">
        <v>0</v>
      </c>
      <c r="ER62" s="104">
        <v>0</v>
      </c>
      <c r="ES62" s="104">
        <v>0</v>
      </c>
      <c r="ET62" s="104">
        <v>0</v>
      </c>
      <c r="EU62" s="104">
        <v>0</v>
      </c>
      <c r="EV62" s="104">
        <v>0</v>
      </c>
      <c r="EW62" s="104">
        <v>0</v>
      </c>
      <c r="EX62" s="104">
        <v>0</v>
      </c>
      <c r="EY62" s="104">
        <v>0</v>
      </c>
      <c r="EZ62" s="104">
        <v>0</v>
      </c>
      <c r="FA62" s="104">
        <v>0</v>
      </c>
      <c r="FB62" s="104">
        <v>0</v>
      </c>
      <c r="FC62" s="104">
        <v>2508.9991059640911</v>
      </c>
      <c r="FD62" s="104">
        <v>0</v>
      </c>
      <c r="FE62" s="104">
        <v>0</v>
      </c>
      <c r="FF62" s="104">
        <v>0</v>
      </c>
      <c r="FG62" s="104">
        <v>0</v>
      </c>
      <c r="FH62" s="104">
        <v>0</v>
      </c>
      <c r="FI62" s="104">
        <v>919596.48514917702</v>
      </c>
      <c r="FJ62" s="104">
        <v>0</v>
      </c>
      <c r="FK62" s="104">
        <v>0</v>
      </c>
      <c r="FL62" s="104">
        <v>0</v>
      </c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40"/>
      <c r="FX62" s="40"/>
      <c r="FY62" s="40"/>
      <c r="FZ62" s="40"/>
      <c r="GA62" s="40"/>
      <c r="GB62" s="40"/>
      <c r="GC62" s="40"/>
      <c r="GD62" s="40"/>
      <c r="GE62" s="40"/>
      <c r="GF62" s="40"/>
      <c r="GG62" s="40"/>
      <c r="GH62" s="40"/>
      <c r="GI62" s="40"/>
      <c r="GJ62" s="40"/>
      <c r="GK62" s="40"/>
      <c r="GL62" s="40"/>
      <c r="GM62" s="40"/>
      <c r="GN62" s="40"/>
      <c r="GO62" s="40"/>
      <c r="GP62" s="6">
        <v>922105.48425514111</v>
      </c>
      <c r="GQ62" s="6"/>
      <c r="GR62" s="6">
        <f t="shared" si="11"/>
        <v>0</v>
      </c>
      <c r="GS62" s="6">
        <v>922105.484255141</v>
      </c>
      <c r="GT62" s="92">
        <v>-1.1641532182693481E-10</v>
      </c>
      <c r="GV62" s="2">
        <v>0</v>
      </c>
      <c r="GW62" s="6">
        <v>0</v>
      </c>
      <c r="GX62" s="6">
        <v>922105.484255141</v>
      </c>
      <c r="GY62" s="92">
        <v>-1.1641532182693481E-10</v>
      </c>
    </row>
    <row r="63" spans="2:207" hidden="1" outlineLevel="1" x14ac:dyDescent="0.2">
      <c r="B63" s="103" t="s">
        <v>52</v>
      </c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104">
        <v>0</v>
      </c>
      <c r="BN63" s="104">
        <v>0</v>
      </c>
      <c r="BO63" s="104">
        <v>0</v>
      </c>
      <c r="BP63" s="104">
        <v>0</v>
      </c>
      <c r="BQ63" s="104">
        <v>0</v>
      </c>
      <c r="BR63" s="104">
        <v>0</v>
      </c>
      <c r="BS63" s="104">
        <v>0</v>
      </c>
      <c r="BT63" s="104">
        <v>0</v>
      </c>
      <c r="BU63" s="104">
        <v>0</v>
      </c>
      <c r="BV63" s="104">
        <v>0</v>
      </c>
      <c r="BW63" s="104">
        <v>0</v>
      </c>
      <c r="BX63" s="104">
        <v>0</v>
      </c>
      <c r="BY63" s="104">
        <v>0</v>
      </c>
      <c r="BZ63" s="104">
        <v>0</v>
      </c>
      <c r="CA63" s="104">
        <v>0</v>
      </c>
      <c r="CB63" s="104">
        <v>0</v>
      </c>
      <c r="CC63" s="104">
        <v>0</v>
      </c>
      <c r="CD63" s="104">
        <v>0</v>
      </c>
      <c r="CE63" s="104">
        <v>0</v>
      </c>
      <c r="CF63" s="104">
        <v>0</v>
      </c>
      <c r="CG63" s="104">
        <v>0</v>
      </c>
      <c r="CH63" s="104">
        <v>0</v>
      </c>
      <c r="CI63" s="104">
        <v>0</v>
      </c>
      <c r="CJ63" s="104">
        <v>0</v>
      </c>
      <c r="CK63" s="104">
        <v>0</v>
      </c>
      <c r="CL63" s="104">
        <v>0</v>
      </c>
      <c r="CM63" s="104">
        <v>0</v>
      </c>
      <c r="CN63" s="104">
        <v>0</v>
      </c>
      <c r="CO63" s="104">
        <v>0</v>
      </c>
      <c r="CP63" s="104">
        <v>0</v>
      </c>
      <c r="CQ63" s="104">
        <v>0</v>
      </c>
      <c r="CR63" s="104">
        <v>0</v>
      </c>
      <c r="CS63" s="104">
        <v>0</v>
      </c>
      <c r="CT63" s="104">
        <v>0</v>
      </c>
      <c r="CU63" s="104">
        <v>0</v>
      </c>
      <c r="CV63" s="104">
        <v>0</v>
      </c>
      <c r="CW63" s="104">
        <v>0</v>
      </c>
      <c r="CX63" s="104">
        <v>0</v>
      </c>
      <c r="CY63" s="104">
        <v>0</v>
      </c>
      <c r="CZ63" s="104">
        <v>0</v>
      </c>
      <c r="DA63" s="104">
        <v>0</v>
      </c>
      <c r="DB63" s="104">
        <v>0</v>
      </c>
      <c r="DC63" s="104">
        <v>0</v>
      </c>
      <c r="DD63" s="104">
        <v>0</v>
      </c>
      <c r="DE63" s="104">
        <v>0</v>
      </c>
      <c r="DF63" s="104">
        <v>0</v>
      </c>
      <c r="DG63" s="104">
        <v>0</v>
      </c>
      <c r="DH63" s="104">
        <v>0</v>
      </c>
      <c r="DI63" s="104">
        <v>0</v>
      </c>
      <c r="DJ63" s="104">
        <v>0</v>
      </c>
      <c r="DK63" s="104">
        <v>0</v>
      </c>
      <c r="DL63" s="104">
        <v>0</v>
      </c>
      <c r="DM63" s="104">
        <v>0</v>
      </c>
      <c r="DN63" s="104">
        <v>0</v>
      </c>
      <c r="DO63" s="104">
        <v>0</v>
      </c>
      <c r="DP63" s="104">
        <v>0</v>
      </c>
      <c r="DQ63" s="104">
        <v>0</v>
      </c>
      <c r="DR63" s="104">
        <v>0</v>
      </c>
      <c r="DS63" s="104">
        <v>0</v>
      </c>
      <c r="DT63" s="104">
        <v>0</v>
      </c>
      <c r="DU63" s="104">
        <v>0</v>
      </c>
      <c r="DV63" s="104">
        <v>0</v>
      </c>
      <c r="DW63" s="104">
        <v>0</v>
      </c>
      <c r="DX63" s="104">
        <v>0</v>
      </c>
      <c r="DY63" s="104">
        <v>0</v>
      </c>
      <c r="DZ63" s="104">
        <v>0</v>
      </c>
      <c r="EA63" s="104">
        <v>0</v>
      </c>
      <c r="EB63" s="104">
        <v>0</v>
      </c>
      <c r="EC63" s="104">
        <v>0</v>
      </c>
      <c r="ED63" s="104">
        <v>0</v>
      </c>
      <c r="EE63" s="104">
        <v>0</v>
      </c>
      <c r="EF63" s="104">
        <v>0</v>
      </c>
      <c r="EG63" s="104">
        <v>0</v>
      </c>
      <c r="EH63" s="104">
        <v>0</v>
      </c>
      <c r="EI63" s="104">
        <v>0</v>
      </c>
      <c r="EJ63" s="104">
        <v>0</v>
      </c>
      <c r="EK63" s="104">
        <v>0</v>
      </c>
      <c r="EL63" s="104">
        <v>0</v>
      </c>
      <c r="EM63" s="104">
        <v>0</v>
      </c>
      <c r="EN63" s="104">
        <v>0</v>
      </c>
      <c r="EO63" s="104">
        <v>0</v>
      </c>
      <c r="EP63" s="104">
        <v>5373.5601331266453</v>
      </c>
      <c r="EQ63" s="104">
        <v>0</v>
      </c>
      <c r="ER63" s="104">
        <v>0</v>
      </c>
      <c r="ES63" s="104">
        <v>0</v>
      </c>
      <c r="ET63" s="104">
        <v>0</v>
      </c>
      <c r="EU63" s="104">
        <v>0</v>
      </c>
      <c r="EV63" s="104">
        <v>0</v>
      </c>
      <c r="EW63" s="104">
        <v>0</v>
      </c>
      <c r="EX63" s="104">
        <v>0</v>
      </c>
      <c r="EY63" s="104">
        <v>0</v>
      </c>
      <c r="EZ63" s="104">
        <v>0</v>
      </c>
      <c r="FA63" s="104">
        <v>399.38622611076426</v>
      </c>
      <c r="FB63" s="104">
        <v>1021.806318750916</v>
      </c>
      <c r="FC63" s="104">
        <v>0</v>
      </c>
      <c r="FD63" s="104">
        <v>0</v>
      </c>
      <c r="FE63" s="104">
        <v>0</v>
      </c>
      <c r="FF63" s="104">
        <v>0</v>
      </c>
      <c r="FG63" s="104">
        <v>0</v>
      </c>
      <c r="FH63" s="104">
        <v>0</v>
      </c>
      <c r="FI63" s="104">
        <v>0</v>
      </c>
      <c r="FJ63" s="104">
        <v>69347.97198832361</v>
      </c>
      <c r="FK63" s="104">
        <v>0</v>
      </c>
      <c r="FL63" s="104">
        <v>6748.0711710403139</v>
      </c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40"/>
      <c r="FX63" s="40"/>
      <c r="FY63" s="40"/>
      <c r="FZ63" s="40"/>
      <c r="GA63" s="40"/>
      <c r="GB63" s="40"/>
      <c r="GC63" s="40"/>
      <c r="GD63" s="40"/>
      <c r="GE63" s="40"/>
      <c r="GF63" s="40"/>
      <c r="GG63" s="40"/>
      <c r="GH63" s="40"/>
      <c r="GI63" s="40"/>
      <c r="GJ63" s="40"/>
      <c r="GK63" s="40"/>
      <c r="GL63" s="40"/>
      <c r="GM63" s="40"/>
      <c r="GN63" s="40"/>
      <c r="GO63" s="40"/>
      <c r="GP63" s="6">
        <v>82890.795837352242</v>
      </c>
      <c r="GQ63" s="6"/>
      <c r="GR63" s="6">
        <f t="shared" si="11"/>
        <v>0</v>
      </c>
      <c r="GS63" s="6">
        <v>82890.795837352256</v>
      </c>
      <c r="GT63" s="92">
        <v>1.4551915228366852E-11</v>
      </c>
      <c r="GV63" s="2">
        <v>0</v>
      </c>
      <c r="GW63" s="6">
        <v>0</v>
      </c>
      <c r="GX63" s="6">
        <v>82890.795837352227</v>
      </c>
      <c r="GY63" s="92">
        <v>-1.4551915228366852E-11</v>
      </c>
    </row>
    <row r="64" spans="2:207" hidden="1" outlineLevel="1" x14ac:dyDescent="0.2">
      <c r="B64" s="103" t="s">
        <v>53</v>
      </c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104">
        <v>0</v>
      </c>
      <c r="BN64" s="104">
        <v>0</v>
      </c>
      <c r="BO64" s="104">
        <v>0</v>
      </c>
      <c r="BP64" s="104">
        <v>0</v>
      </c>
      <c r="BQ64" s="104">
        <v>0</v>
      </c>
      <c r="BR64" s="104">
        <v>0</v>
      </c>
      <c r="BS64" s="104">
        <v>0</v>
      </c>
      <c r="BT64" s="104">
        <v>0</v>
      </c>
      <c r="BU64" s="104">
        <v>0</v>
      </c>
      <c r="BV64" s="104">
        <v>0</v>
      </c>
      <c r="BW64" s="104">
        <v>0</v>
      </c>
      <c r="BX64" s="104">
        <v>0</v>
      </c>
      <c r="BY64" s="104">
        <v>0</v>
      </c>
      <c r="BZ64" s="104">
        <v>0</v>
      </c>
      <c r="CA64" s="104">
        <v>0</v>
      </c>
      <c r="CB64" s="104">
        <v>0</v>
      </c>
      <c r="CC64" s="104">
        <v>0</v>
      </c>
      <c r="CD64" s="104">
        <v>0</v>
      </c>
      <c r="CE64" s="104">
        <v>0</v>
      </c>
      <c r="CF64" s="104">
        <v>0</v>
      </c>
      <c r="CG64" s="104">
        <v>0</v>
      </c>
      <c r="CH64" s="104">
        <v>0</v>
      </c>
      <c r="CI64" s="104">
        <v>0</v>
      </c>
      <c r="CJ64" s="104">
        <v>0</v>
      </c>
      <c r="CK64" s="104">
        <v>0</v>
      </c>
      <c r="CL64" s="104">
        <v>0</v>
      </c>
      <c r="CM64" s="104">
        <v>0</v>
      </c>
      <c r="CN64" s="104">
        <v>0</v>
      </c>
      <c r="CO64" s="104">
        <v>0</v>
      </c>
      <c r="CP64" s="104">
        <v>0</v>
      </c>
      <c r="CQ64" s="104">
        <v>0</v>
      </c>
      <c r="CR64" s="104">
        <v>0</v>
      </c>
      <c r="CS64" s="104">
        <v>0</v>
      </c>
      <c r="CT64" s="104">
        <v>0</v>
      </c>
      <c r="CU64" s="104">
        <v>0</v>
      </c>
      <c r="CV64" s="104">
        <v>0</v>
      </c>
      <c r="CW64" s="104">
        <v>0</v>
      </c>
      <c r="CX64" s="104">
        <v>0</v>
      </c>
      <c r="CY64" s="104">
        <v>0</v>
      </c>
      <c r="CZ64" s="104">
        <v>0</v>
      </c>
      <c r="DA64" s="104">
        <v>0</v>
      </c>
      <c r="DB64" s="104">
        <v>0</v>
      </c>
      <c r="DC64" s="104">
        <v>0</v>
      </c>
      <c r="DD64" s="104">
        <v>0</v>
      </c>
      <c r="DE64" s="104">
        <v>0</v>
      </c>
      <c r="DF64" s="104">
        <v>0</v>
      </c>
      <c r="DG64" s="104">
        <v>0</v>
      </c>
      <c r="DH64" s="104">
        <v>0</v>
      </c>
      <c r="DI64" s="104">
        <v>0</v>
      </c>
      <c r="DJ64" s="104">
        <v>0</v>
      </c>
      <c r="DK64" s="104">
        <v>0</v>
      </c>
      <c r="DL64" s="104">
        <v>0</v>
      </c>
      <c r="DM64" s="104">
        <v>0</v>
      </c>
      <c r="DN64" s="104">
        <v>0</v>
      </c>
      <c r="DO64" s="104">
        <v>0</v>
      </c>
      <c r="DP64" s="104">
        <v>0</v>
      </c>
      <c r="DQ64" s="104">
        <v>0</v>
      </c>
      <c r="DR64" s="104">
        <v>0</v>
      </c>
      <c r="DS64" s="104">
        <v>0</v>
      </c>
      <c r="DT64" s="104">
        <v>0</v>
      </c>
      <c r="DU64" s="104">
        <v>0</v>
      </c>
      <c r="DV64" s="104">
        <v>0</v>
      </c>
      <c r="DW64" s="104">
        <v>0</v>
      </c>
      <c r="DX64" s="104">
        <v>0</v>
      </c>
      <c r="DY64" s="104">
        <v>0</v>
      </c>
      <c r="DZ64" s="104">
        <v>0</v>
      </c>
      <c r="EA64" s="104">
        <v>0</v>
      </c>
      <c r="EB64" s="104">
        <v>0</v>
      </c>
      <c r="EC64" s="104">
        <v>0</v>
      </c>
      <c r="ED64" s="104">
        <v>0</v>
      </c>
      <c r="EE64" s="104">
        <v>0</v>
      </c>
      <c r="EF64" s="104">
        <v>0</v>
      </c>
      <c r="EG64" s="104">
        <v>0</v>
      </c>
      <c r="EH64" s="104">
        <v>0</v>
      </c>
      <c r="EI64" s="104">
        <v>0</v>
      </c>
      <c r="EJ64" s="104">
        <v>0</v>
      </c>
      <c r="EK64" s="104">
        <v>0</v>
      </c>
      <c r="EL64" s="104">
        <v>0</v>
      </c>
      <c r="EM64" s="104">
        <v>0</v>
      </c>
      <c r="EN64" s="104">
        <v>0</v>
      </c>
      <c r="EO64" s="104">
        <v>0</v>
      </c>
      <c r="EP64" s="104">
        <v>0</v>
      </c>
      <c r="EQ64" s="104">
        <v>0</v>
      </c>
      <c r="ER64" s="104">
        <v>0</v>
      </c>
      <c r="ES64" s="104">
        <v>0</v>
      </c>
      <c r="ET64" s="104">
        <v>0</v>
      </c>
      <c r="EU64" s="104">
        <v>0</v>
      </c>
      <c r="EV64" s="104">
        <v>0</v>
      </c>
      <c r="EW64" s="104">
        <v>0</v>
      </c>
      <c r="EX64" s="104">
        <v>0</v>
      </c>
      <c r="EY64" s="104">
        <v>0</v>
      </c>
      <c r="EZ64" s="104">
        <v>0</v>
      </c>
      <c r="FA64" s="104">
        <v>1347.8382915808365</v>
      </c>
      <c r="FB64" s="104">
        <v>225.14002643332455</v>
      </c>
      <c r="FC64" s="104">
        <v>101.5714403503074</v>
      </c>
      <c r="FD64" s="104">
        <v>0</v>
      </c>
      <c r="FE64" s="104">
        <v>5475.4054428584541</v>
      </c>
      <c r="FF64" s="104">
        <v>0</v>
      </c>
      <c r="FG64" s="104">
        <v>0</v>
      </c>
      <c r="FH64" s="104">
        <v>0</v>
      </c>
      <c r="FI64" s="104">
        <v>0</v>
      </c>
      <c r="FJ64" s="104">
        <v>0</v>
      </c>
      <c r="FK64" s="104">
        <v>166174.35257692734</v>
      </c>
      <c r="FL64" s="104">
        <v>0</v>
      </c>
      <c r="FM64" s="40"/>
      <c r="FN64" s="40"/>
      <c r="FO64" s="40"/>
      <c r="FP64" s="40"/>
      <c r="FQ64" s="40"/>
      <c r="FR64" s="40"/>
      <c r="FS64" s="40"/>
      <c r="FT64" s="40"/>
      <c r="FU64" s="40"/>
      <c r="FV64" s="40"/>
      <c r="FW64" s="40"/>
      <c r="FX64" s="40"/>
      <c r="FY64" s="40"/>
      <c r="FZ64" s="40"/>
      <c r="GA64" s="40"/>
      <c r="GB64" s="40"/>
      <c r="GC64" s="40"/>
      <c r="GD64" s="40"/>
      <c r="GE64" s="40"/>
      <c r="GF64" s="40"/>
      <c r="GG64" s="40"/>
      <c r="GH64" s="40"/>
      <c r="GI64" s="40"/>
      <c r="GJ64" s="40"/>
      <c r="GK64" s="40"/>
      <c r="GL64" s="40"/>
      <c r="GM64" s="40"/>
      <c r="GN64" s="40"/>
      <c r="GO64" s="40"/>
      <c r="GP64" s="6">
        <v>173324.30777815025</v>
      </c>
      <c r="GQ64" s="6"/>
      <c r="GR64" s="6">
        <f t="shared" si="11"/>
        <v>0</v>
      </c>
      <c r="GS64" s="6">
        <v>173324.30777815025</v>
      </c>
      <c r="GT64" s="92">
        <v>0</v>
      </c>
      <c r="GV64" s="2">
        <v>0</v>
      </c>
      <c r="GW64" s="6">
        <v>0</v>
      </c>
      <c r="GX64" s="6">
        <v>173324.3077781504</v>
      </c>
      <c r="GY64" s="92">
        <v>1.4551915228366852E-10</v>
      </c>
    </row>
    <row r="65" spans="2:207" hidden="1" outlineLevel="1" x14ac:dyDescent="0.2">
      <c r="B65" s="103" t="s">
        <v>272</v>
      </c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104">
        <v>0</v>
      </c>
      <c r="BN65" s="104">
        <v>0</v>
      </c>
      <c r="BO65" s="104">
        <v>0</v>
      </c>
      <c r="BP65" s="104">
        <v>0</v>
      </c>
      <c r="BQ65" s="104">
        <v>0</v>
      </c>
      <c r="BR65" s="104">
        <v>0</v>
      </c>
      <c r="BS65" s="104">
        <v>0</v>
      </c>
      <c r="BT65" s="104">
        <v>0</v>
      </c>
      <c r="BU65" s="104">
        <v>0</v>
      </c>
      <c r="BV65" s="104">
        <v>0</v>
      </c>
      <c r="BW65" s="104">
        <v>0</v>
      </c>
      <c r="BX65" s="104">
        <v>0</v>
      </c>
      <c r="BY65" s="104">
        <v>0</v>
      </c>
      <c r="BZ65" s="104">
        <v>0</v>
      </c>
      <c r="CA65" s="104">
        <v>0</v>
      </c>
      <c r="CB65" s="104">
        <v>0</v>
      </c>
      <c r="CC65" s="104">
        <v>0</v>
      </c>
      <c r="CD65" s="104">
        <v>0</v>
      </c>
      <c r="CE65" s="104">
        <v>0</v>
      </c>
      <c r="CF65" s="104">
        <v>0</v>
      </c>
      <c r="CG65" s="104">
        <v>0</v>
      </c>
      <c r="CH65" s="104">
        <v>0</v>
      </c>
      <c r="CI65" s="104">
        <v>0</v>
      </c>
      <c r="CJ65" s="104">
        <v>0</v>
      </c>
      <c r="CK65" s="104">
        <v>0</v>
      </c>
      <c r="CL65" s="104">
        <v>0</v>
      </c>
      <c r="CM65" s="104">
        <v>0</v>
      </c>
      <c r="CN65" s="104">
        <v>0</v>
      </c>
      <c r="CO65" s="104">
        <v>0</v>
      </c>
      <c r="CP65" s="104">
        <v>0</v>
      </c>
      <c r="CQ65" s="104">
        <v>0</v>
      </c>
      <c r="CR65" s="104">
        <v>0</v>
      </c>
      <c r="CS65" s="104">
        <v>0</v>
      </c>
      <c r="CT65" s="104">
        <v>0</v>
      </c>
      <c r="CU65" s="104">
        <v>0</v>
      </c>
      <c r="CV65" s="104">
        <v>0</v>
      </c>
      <c r="CW65" s="104">
        <v>0</v>
      </c>
      <c r="CX65" s="104">
        <v>0</v>
      </c>
      <c r="CY65" s="104">
        <v>0</v>
      </c>
      <c r="CZ65" s="104">
        <v>0</v>
      </c>
      <c r="DA65" s="104">
        <v>0</v>
      </c>
      <c r="DB65" s="104">
        <v>0</v>
      </c>
      <c r="DC65" s="104">
        <v>0</v>
      </c>
      <c r="DD65" s="104">
        <v>0</v>
      </c>
      <c r="DE65" s="104">
        <v>0</v>
      </c>
      <c r="DF65" s="104">
        <v>0</v>
      </c>
      <c r="DG65" s="104">
        <v>0</v>
      </c>
      <c r="DH65" s="104">
        <v>0</v>
      </c>
      <c r="DI65" s="104">
        <v>0</v>
      </c>
      <c r="DJ65" s="104">
        <v>0</v>
      </c>
      <c r="DK65" s="104">
        <v>0</v>
      </c>
      <c r="DL65" s="104">
        <v>0</v>
      </c>
      <c r="DM65" s="104">
        <v>0</v>
      </c>
      <c r="DN65" s="104">
        <v>0</v>
      </c>
      <c r="DO65" s="104">
        <v>0</v>
      </c>
      <c r="DP65" s="104">
        <v>0</v>
      </c>
      <c r="DQ65" s="104">
        <v>0</v>
      </c>
      <c r="DR65" s="104">
        <v>0</v>
      </c>
      <c r="DS65" s="104">
        <v>0</v>
      </c>
      <c r="DT65" s="104">
        <v>0</v>
      </c>
      <c r="DU65" s="104">
        <v>0</v>
      </c>
      <c r="DV65" s="104">
        <v>0</v>
      </c>
      <c r="DW65" s="104">
        <v>0</v>
      </c>
      <c r="DX65" s="104">
        <v>0</v>
      </c>
      <c r="DY65" s="104">
        <v>0</v>
      </c>
      <c r="DZ65" s="104">
        <v>0</v>
      </c>
      <c r="EA65" s="104">
        <v>0</v>
      </c>
      <c r="EB65" s="104">
        <v>0</v>
      </c>
      <c r="EC65" s="104">
        <v>0</v>
      </c>
      <c r="ED65" s="104">
        <v>0</v>
      </c>
      <c r="EE65" s="104">
        <v>0</v>
      </c>
      <c r="EF65" s="104">
        <v>0</v>
      </c>
      <c r="EG65" s="104">
        <v>0</v>
      </c>
      <c r="EH65" s="104">
        <v>0</v>
      </c>
      <c r="EI65" s="104">
        <v>0</v>
      </c>
      <c r="EJ65" s="104">
        <v>0</v>
      </c>
      <c r="EK65" s="104">
        <v>0</v>
      </c>
      <c r="EL65" s="104">
        <v>0</v>
      </c>
      <c r="EM65" s="104">
        <v>0</v>
      </c>
      <c r="EN65" s="104">
        <v>0</v>
      </c>
      <c r="EO65" s="104">
        <v>0</v>
      </c>
      <c r="EP65" s="104">
        <v>0</v>
      </c>
      <c r="EQ65" s="104">
        <v>0</v>
      </c>
      <c r="ER65" s="104">
        <v>0</v>
      </c>
      <c r="ES65" s="104">
        <v>0</v>
      </c>
      <c r="ET65" s="104">
        <v>0</v>
      </c>
      <c r="EU65" s="104">
        <v>0</v>
      </c>
      <c r="EV65" s="104">
        <v>0</v>
      </c>
      <c r="EW65" s="104">
        <v>0</v>
      </c>
      <c r="EX65" s="104">
        <v>0</v>
      </c>
      <c r="EY65" s="104">
        <v>0</v>
      </c>
      <c r="EZ65" s="104">
        <v>0</v>
      </c>
      <c r="FA65" s="104">
        <v>11.410629484899061</v>
      </c>
      <c r="FB65" s="104">
        <v>14.580248786259913</v>
      </c>
      <c r="FC65" s="104">
        <v>0</v>
      </c>
      <c r="FD65" s="104">
        <v>0</v>
      </c>
      <c r="FE65" s="104">
        <v>1.2678477205443404</v>
      </c>
      <c r="FF65" s="104">
        <v>0</v>
      </c>
      <c r="FG65" s="104">
        <v>0</v>
      </c>
      <c r="FH65" s="104">
        <v>0</v>
      </c>
      <c r="FI65" s="104">
        <v>2031.7259721723053</v>
      </c>
      <c r="FJ65" s="104">
        <v>0</v>
      </c>
      <c r="FK65" s="104">
        <v>0</v>
      </c>
      <c r="FL65" s="104">
        <v>14.580248786259913</v>
      </c>
      <c r="FM65" s="40"/>
      <c r="FN65" s="40"/>
      <c r="FO65" s="40"/>
      <c r="FP65" s="40"/>
      <c r="FQ65" s="40"/>
      <c r="FR65" s="40"/>
      <c r="FS65" s="40"/>
      <c r="FT65" s="40"/>
      <c r="FU65" s="40"/>
      <c r="FV65" s="40"/>
      <c r="FW65" s="40"/>
      <c r="FX65" s="40"/>
      <c r="FY65" s="40"/>
      <c r="FZ65" s="40"/>
      <c r="GA65" s="40"/>
      <c r="GB65" s="40"/>
      <c r="GC65" s="40"/>
      <c r="GD65" s="40"/>
      <c r="GE65" s="40"/>
      <c r="GF65" s="40"/>
      <c r="GG65" s="40"/>
      <c r="GH65" s="40"/>
      <c r="GI65" s="40"/>
      <c r="GJ65" s="40"/>
      <c r="GK65" s="40"/>
      <c r="GL65" s="40"/>
      <c r="GM65" s="40"/>
      <c r="GN65" s="40"/>
      <c r="GO65" s="40"/>
      <c r="GP65" s="6">
        <v>2073.5649469502682</v>
      </c>
      <c r="GQ65" s="6"/>
      <c r="GR65" s="6">
        <f t="shared" si="11"/>
        <v>0</v>
      </c>
      <c r="GS65" s="6">
        <v>2073.5649469502678</v>
      </c>
      <c r="GT65" s="92">
        <v>-4.5474735088646412E-13</v>
      </c>
      <c r="GV65" s="2">
        <v>0</v>
      </c>
      <c r="GW65" s="6">
        <v>0</v>
      </c>
      <c r="GX65" s="6">
        <v>2073.5649469502682</v>
      </c>
      <c r="GY65" s="92">
        <v>0</v>
      </c>
    </row>
    <row r="66" spans="2:207" hidden="1" outlineLevel="1" x14ac:dyDescent="0.2">
      <c r="B66" s="103" t="s">
        <v>273</v>
      </c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104">
        <v>0</v>
      </c>
      <c r="BN66" s="104">
        <v>0</v>
      </c>
      <c r="BO66" s="104">
        <v>0</v>
      </c>
      <c r="BP66" s="104">
        <v>0</v>
      </c>
      <c r="BQ66" s="104">
        <v>0</v>
      </c>
      <c r="BR66" s="104">
        <v>0</v>
      </c>
      <c r="BS66" s="104">
        <v>0</v>
      </c>
      <c r="BT66" s="104">
        <v>0</v>
      </c>
      <c r="BU66" s="104">
        <v>0</v>
      </c>
      <c r="BV66" s="104">
        <v>0</v>
      </c>
      <c r="BW66" s="104">
        <v>0</v>
      </c>
      <c r="BX66" s="104">
        <v>0</v>
      </c>
      <c r="BY66" s="104">
        <v>0</v>
      </c>
      <c r="BZ66" s="104">
        <v>0</v>
      </c>
      <c r="CA66" s="104">
        <v>0</v>
      </c>
      <c r="CB66" s="104">
        <v>0</v>
      </c>
      <c r="CC66" s="104">
        <v>0</v>
      </c>
      <c r="CD66" s="104">
        <v>0</v>
      </c>
      <c r="CE66" s="104">
        <v>0</v>
      </c>
      <c r="CF66" s="104">
        <v>0</v>
      </c>
      <c r="CG66" s="104">
        <v>0</v>
      </c>
      <c r="CH66" s="104">
        <v>0</v>
      </c>
      <c r="CI66" s="104">
        <v>0</v>
      </c>
      <c r="CJ66" s="104">
        <v>0</v>
      </c>
      <c r="CK66" s="104">
        <v>0</v>
      </c>
      <c r="CL66" s="104">
        <v>0</v>
      </c>
      <c r="CM66" s="104">
        <v>0</v>
      </c>
      <c r="CN66" s="104">
        <v>0</v>
      </c>
      <c r="CO66" s="104">
        <v>0</v>
      </c>
      <c r="CP66" s="104">
        <v>0</v>
      </c>
      <c r="CQ66" s="104">
        <v>0</v>
      </c>
      <c r="CR66" s="104">
        <v>0</v>
      </c>
      <c r="CS66" s="104">
        <v>0</v>
      </c>
      <c r="CT66" s="104">
        <v>0</v>
      </c>
      <c r="CU66" s="104">
        <v>0</v>
      </c>
      <c r="CV66" s="104">
        <v>0</v>
      </c>
      <c r="CW66" s="104">
        <v>0</v>
      </c>
      <c r="CX66" s="104">
        <v>0</v>
      </c>
      <c r="CY66" s="104">
        <v>0</v>
      </c>
      <c r="CZ66" s="104">
        <v>0</v>
      </c>
      <c r="DA66" s="104">
        <v>0</v>
      </c>
      <c r="DB66" s="104">
        <v>0</v>
      </c>
      <c r="DC66" s="104">
        <v>0</v>
      </c>
      <c r="DD66" s="104">
        <v>0</v>
      </c>
      <c r="DE66" s="104">
        <v>0</v>
      </c>
      <c r="DF66" s="104">
        <v>0</v>
      </c>
      <c r="DG66" s="104">
        <v>0</v>
      </c>
      <c r="DH66" s="104">
        <v>0</v>
      </c>
      <c r="DI66" s="104">
        <v>0</v>
      </c>
      <c r="DJ66" s="104">
        <v>0</v>
      </c>
      <c r="DK66" s="104">
        <v>0</v>
      </c>
      <c r="DL66" s="104">
        <v>0</v>
      </c>
      <c r="DM66" s="104">
        <v>0</v>
      </c>
      <c r="DN66" s="104">
        <v>0</v>
      </c>
      <c r="DO66" s="104">
        <v>0</v>
      </c>
      <c r="DP66" s="104">
        <v>0</v>
      </c>
      <c r="DQ66" s="104">
        <v>0</v>
      </c>
      <c r="DR66" s="104">
        <v>0</v>
      </c>
      <c r="DS66" s="104">
        <v>0</v>
      </c>
      <c r="DT66" s="104">
        <v>0</v>
      </c>
      <c r="DU66" s="104">
        <v>0</v>
      </c>
      <c r="DV66" s="104">
        <v>0</v>
      </c>
      <c r="DW66" s="104">
        <v>0</v>
      </c>
      <c r="DX66" s="104">
        <v>0</v>
      </c>
      <c r="DY66" s="104">
        <v>0</v>
      </c>
      <c r="DZ66" s="104">
        <v>0</v>
      </c>
      <c r="EA66" s="104">
        <v>0</v>
      </c>
      <c r="EB66" s="104">
        <v>0</v>
      </c>
      <c r="EC66" s="104">
        <v>0</v>
      </c>
      <c r="ED66" s="104">
        <v>0</v>
      </c>
      <c r="EE66" s="104">
        <v>0</v>
      </c>
      <c r="EF66" s="104">
        <v>0</v>
      </c>
      <c r="EG66" s="104">
        <v>0</v>
      </c>
      <c r="EH66" s="104">
        <v>0</v>
      </c>
      <c r="EI66" s="104">
        <v>0</v>
      </c>
      <c r="EJ66" s="104">
        <v>0</v>
      </c>
      <c r="EK66" s="104">
        <v>0</v>
      </c>
      <c r="EL66" s="104">
        <v>0</v>
      </c>
      <c r="EM66" s="104">
        <v>0</v>
      </c>
      <c r="EN66" s="104">
        <v>0</v>
      </c>
      <c r="EO66" s="104">
        <v>0</v>
      </c>
      <c r="EP66" s="104">
        <v>0</v>
      </c>
      <c r="EQ66" s="104">
        <v>0</v>
      </c>
      <c r="ER66" s="104">
        <v>0</v>
      </c>
      <c r="ES66" s="104">
        <v>0</v>
      </c>
      <c r="ET66" s="104">
        <v>0</v>
      </c>
      <c r="EU66" s="104">
        <v>0</v>
      </c>
      <c r="EV66" s="104">
        <v>0</v>
      </c>
      <c r="EW66" s="104">
        <v>0</v>
      </c>
      <c r="EX66" s="104">
        <v>0</v>
      </c>
      <c r="EY66" s="104">
        <v>0</v>
      </c>
      <c r="EZ66" s="104">
        <v>0</v>
      </c>
      <c r="FA66" s="104">
        <v>33.589769540857915</v>
      </c>
      <c r="FB66" s="104">
        <v>14.928786462603519</v>
      </c>
      <c r="FC66" s="104">
        <v>239.15093996579475</v>
      </c>
      <c r="FD66" s="104">
        <v>0</v>
      </c>
      <c r="FE66" s="104">
        <v>0</v>
      </c>
      <c r="FF66" s="104">
        <v>0</v>
      </c>
      <c r="FG66" s="104">
        <v>0</v>
      </c>
      <c r="FH66" s="104">
        <v>0</v>
      </c>
      <c r="FI66" s="104">
        <v>0</v>
      </c>
      <c r="FJ66" s="104">
        <v>357.04680956393406</v>
      </c>
      <c r="FK66" s="104">
        <v>0</v>
      </c>
      <c r="FL66" s="104">
        <v>3805.596482425346</v>
      </c>
      <c r="FM66" s="40"/>
      <c r="FN66" s="40"/>
      <c r="FO66" s="40"/>
      <c r="FP66" s="40"/>
      <c r="FQ66" s="40"/>
      <c r="FR66" s="40"/>
      <c r="FS66" s="40"/>
      <c r="FT66" s="40"/>
      <c r="FU66" s="40"/>
      <c r="FV66" s="40"/>
      <c r="FW66" s="40"/>
      <c r="FX66" s="40"/>
      <c r="FY66" s="40"/>
      <c r="FZ66" s="40"/>
      <c r="GA66" s="40"/>
      <c r="GB66" s="40"/>
      <c r="GC66" s="40"/>
      <c r="GD66" s="40"/>
      <c r="GE66" s="40"/>
      <c r="GF66" s="40"/>
      <c r="GG66" s="40"/>
      <c r="GH66" s="40"/>
      <c r="GI66" s="40"/>
      <c r="GJ66" s="40"/>
      <c r="GK66" s="40"/>
      <c r="GL66" s="40"/>
      <c r="GM66" s="40"/>
      <c r="GN66" s="40"/>
      <c r="GO66" s="40"/>
      <c r="GP66" s="6">
        <v>4450.3127879585363</v>
      </c>
      <c r="GQ66" s="6"/>
      <c r="GR66" s="6">
        <f t="shared" si="11"/>
        <v>0</v>
      </c>
      <c r="GS66" s="6">
        <v>4450.3127879585354</v>
      </c>
      <c r="GT66" s="92">
        <v>-9.0949470177292824E-13</v>
      </c>
      <c r="GV66" s="2">
        <v>0</v>
      </c>
      <c r="GW66" s="6">
        <v>0</v>
      </c>
      <c r="GX66" s="6">
        <v>4450.3127879585372</v>
      </c>
      <c r="GY66" s="92">
        <v>9.0949470177292824E-13</v>
      </c>
    </row>
    <row r="67" spans="2:207" hidden="1" outlineLevel="1" x14ac:dyDescent="0.2">
      <c r="B67" s="103" t="s">
        <v>274</v>
      </c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104">
        <v>0</v>
      </c>
      <c r="BN67" s="104">
        <v>0</v>
      </c>
      <c r="BO67" s="104">
        <v>0</v>
      </c>
      <c r="BP67" s="104">
        <v>0</v>
      </c>
      <c r="BQ67" s="104">
        <v>0</v>
      </c>
      <c r="BR67" s="104">
        <v>0</v>
      </c>
      <c r="BS67" s="104">
        <v>0</v>
      </c>
      <c r="BT67" s="104">
        <v>0</v>
      </c>
      <c r="BU67" s="104">
        <v>0</v>
      </c>
      <c r="BV67" s="104">
        <v>0</v>
      </c>
      <c r="BW67" s="104">
        <v>0</v>
      </c>
      <c r="BX67" s="104">
        <v>0</v>
      </c>
      <c r="BY67" s="104">
        <v>0</v>
      </c>
      <c r="BZ67" s="104">
        <v>0</v>
      </c>
      <c r="CA67" s="104">
        <v>0</v>
      </c>
      <c r="CB67" s="104">
        <v>0</v>
      </c>
      <c r="CC67" s="104">
        <v>0</v>
      </c>
      <c r="CD67" s="104">
        <v>0</v>
      </c>
      <c r="CE67" s="104">
        <v>0</v>
      </c>
      <c r="CF67" s="104">
        <v>0</v>
      </c>
      <c r="CG67" s="104">
        <v>0</v>
      </c>
      <c r="CH67" s="104">
        <v>0</v>
      </c>
      <c r="CI67" s="104">
        <v>0</v>
      </c>
      <c r="CJ67" s="104">
        <v>0</v>
      </c>
      <c r="CK67" s="104">
        <v>0</v>
      </c>
      <c r="CL67" s="104">
        <v>0</v>
      </c>
      <c r="CM67" s="104">
        <v>0</v>
      </c>
      <c r="CN67" s="104">
        <v>0</v>
      </c>
      <c r="CO67" s="104">
        <v>0</v>
      </c>
      <c r="CP67" s="104">
        <v>0</v>
      </c>
      <c r="CQ67" s="104">
        <v>0</v>
      </c>
      <c r="CR67" s="104">
        <v>0</v>
      </c>
      <c r="CS67" s="104">
        <v>0</v>
      </c>
      <c r="CT67" s="104">
        <v>0</v>
      </c>
      <c r="CU67" s="104">
        <v>0</v>
      </c>
      <c r="CV67" s="104">
        <v>0</v>
      </c>
      <c r="CW67" s="104">
        <v>0</v>
      </c>
      <c r="CX67" s="104">
        <v>0</v>
      </c>
      <c r="CY67" s="104">
        <v>0</v>
      </c>
      <c r="CZ67" s="104">
        <v>0</v>
      </c>
      <c r="DA67" s="104">
        <v>0</v>
      </c>
      <c r="DB67" s="104">
        <v>0</v>
      </c>
      <c r="DC67" s="104">
        <v>0</v>
      </c>
      <c r="DD67" s="104">
        <v>0</v>
      </c>
      <c r="DE67" s="104">
        <v>0</v>
      </c>
      <c r="DF67" s="104">
        <v>0</v>
      </c>
      <c r="DG67" s="104">
        <v>0</v>
      </c>
      <c r="DH67" s="104">
        <v>0</v>
      </c>
      <c r="DI67" s="104">
        <v>0</v>
      </c>
      <c r="DJ67" s="104">
        <v>0</v>
      </c>
      <c r="DK67" s="104">
        <v>0</v>
      </c>
      <c r="DL67" s="104">
        <v>0</v>
      </c>
      <c r="DM67" s="104">
        <v>0</v>
      </c>
      <c r="DN67" s="104">
        <v>0</v>
      </c>
      <c r="DO67" s="104">
        <v>0</v>
      </c>
      <c r="DP67" s="104">
        <v>0</v>
      </c>
      <c r="DQ67" s="104">
        <v>0</v>
      </c>
      <c r="DR67" s="104">
        <v>0</v>
      </c>
      <c r="DS67" s="104">
        <v>0</v>
      </c>
      <c r="DT67" s="104">
        <v>0</v>
      </c>
      <c r="DU67" s="104">
        <v>0</v>
      </c>
      <c r="DV67" s="104">
        <v>0</v>
      </c>
      <c r="DW67" s="104">
        <v>0</v>
      </c>
      <c r="DX67" s="104">
        <v>0</v>
      </c>
      <c r="DY67" s="104">
        <v>0</v>
      </c>
      <c r="DZ67" s="104">
        <v>0</v>
      </c>
      <c r="EA67" s="104">
        <v>0</v>
      </c>
      <c r="EB67" s="104">
        <v>0</v>
      </c>
      <c r="EC67" s="104">
        <v>0</v>
      </c>
      <c r="ED67" s="104">
        <v>0</v>
      </c>
      <c r="EE67" s="104">
        <v>0</v>
      </c>
      <c r="EF67" s="104">
        <v>0</v>
      </c>
      <c r="EG67" s="104">
        <v>0</v>
      </c>
      <c r="EH67" s="104">
        <v>0</v>
      </c>
      <c r="EI67" s="104">
        <v>0</v>
      </c>
      <c r="EJ67" s="104">
        <v>0</v>
      </c>
      <c r="EK67" s="104">
        <v>0</v>
      </c>
      <c r="EL67" s="104">
        <v>0</v>
      </c>
      <c r="EM67" s="104">
        <v>0</v>
      </c>
      <c r="EN67" s="104">
        <v>0</v>
      </c>
      <c r="EO67" s="104">
        <v>0</v>
      </c>
      <c r="EP67" s="104">
        <v>826.248447972044</v>
      </c>
      <c r="EQ67" s="104">
        <v>140.68554654659127</v>
      </c>
      <c r="ER67" s="104">
        <v>0</v>
      </c>
      <c r="ES67" s="104">
        <v>0</v>
      </c>
      <c r="ET67" s="104">
        <v>0</v>
      </c>
      <c r="EU67" s="104">
        <v>0</v>
      </c>
      <c r="EV67" s="104">
        <v>0</v>
      </c>
      <c r="EW67" s="104">
        <v>0</v>
      </c>
      <c r="EX67" s="104">
        <v>0</v>
      </c>
      <c r="EY67" s="104">
        <v>0</v>
      </c>
      <c r="EZ67" s="104">
        <v>0</v>
      </c>
      <c r="FA67" s="104">
        <v>609.63736836856231</v>
      </c>
      <c r="FB67" s="104">
        <v>591.77253706105853</v>
      </c>
      <c r="FC67" s="104">
        <v>88.301890337372285</v>
      </c>
      <c r="FD67" s="104">
        <v>0</v>
      </c>
      <c r="FE67" s="104">
        <v>2786.9136839705702</v>
      </c>
      <c r="FF67" s="104">
        <v>1967.3645477388402</v>
      </c>
      <c r="FG67" s="104">
        <v>2360.3908365039206</v>
      </c>
      <c r="FH67" s="104">
        <v>0</v>
      </c>
      <c r="FI67" s="104">
        <v>0</v>
      </c>
      <c r="FJ67" s="104">
        <v>0</v>
      </c>
      <c r="FK67" s="104">
        <v>0</v>
      </c>
      <c r="FL67" s="104">
        <v>32299.615003966614</v>
      </c>
      <c r="FM67" s="40"/>
      <c r="FN67" s="40"/>
      <c r="FO67" s="40"/>
      <c r="FP67" s="40"/>
      <c r="FQ67" s="40"/>
      <c r="FR67" s="40"/>
      <c r="FS67" s="40"/>
      <c r="FT67" s="40"/>
      <c r="FU67" s="40"/>
      <c r="FV67" s="40"/>
      <c r="FW67" s="40"/>
      <c r="FX67" s="40"/>
      <c r="FY67" s="40"/>
      <c r="FZ67" s="40"/>
      <c r="GA67" s="40"/>
      <c r="GB67" s="40"/>
      <c r="GC67" s="40"/>
      <c r="GD67" s="40"/>
      <c r="GE67" s="40"/>
      <c r="GF67" s="40"/>
      <c r="GG67" s="40"/>
      <c r="GH67" s="40"/>
      <c r="GI67" s="40"/>
      <c r="GJ67" s="40"/>
      <c r="GK67" s="40"/>
      <c r="GL67" s="40"/>
      <c r="GM67" s="40"/>
      <c r="GN67" s="40"/>
      <c r="GO67" s="40"/>
      <c r="GP67" s="6">
        <v>41670.929862465571</v>
      </c>
      <c r="GQ67" s="6"/>
      <c r="GR67" s="6">
        <f t="shared" si="11"/>
        <v>0</v>
      </c>
      <c r="GS67" s="6">
        <v>41670.929862465564</v>
      </c>
      <c r="GT67" s="92">
        <v>-7.2759576141834259E-12</v>
      </c>
      <c r="GV67" s="2">
        <v>0</v>
      </c>
      <c r="GW67" s="6">
        <v>0</v>
      </c>
      <c r="GX67" s="6">
        <v>41670.929862465578</v>
      </c>
      <c r="GY67" s="92">
        <v>7.2759576141834259E-12</v>
      </c>
    </row>
    <row r="68" spans="2:207" hidden="1" outlineLevel="1" x14ac:dyDescent="0.2">
      <c r="B68" s="103" t="s">
        <v>275</v>
      </c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104">
        <v>0</v>
      </c>
      <c r="BN68" s="104">
        <v>0</v>
      </c>
      <c r="BO68" s="104">
        <v>0</v>
      </c>
      <c r="BP68" s="104">
        <v>0</v>
      </c>
      <c r="BQ68" s="104">
        <v>0</v>
      </c>
      <c r="BR68" s="104">
        <v>0</v>
      </c>
      <c r="BS68" s="104">
        <v>0</v>
      </c>
      <c r="BT68" s="104">
        <v>0</v>
      </c>
      <c r="BU68" s="104">
        <v>0</v>
      </c>
      <c r="BV68" s="104">
        <v>0</v>
      </c>
      <c r="BW68" s="104">
        <v>0</v>
      </c>
      <c r="BX68" s="104">
        <v>0</v>
      </c>
      <c r="BY68" s="104">
        <v>0</v>
      </c>
      <c r="BZ68" s="104">
        <v>0</v>
      </c>
      <c r="CA68" s="104">
        <v>0</v>
      </c>
      <c r="CB68" s="104">
        <v>0</v>
      </c>
      <c r="CC68" s="104">
        <v>0</v>
      </c>
      <c r="CD68" s="104">
        <v>0</v>
      </c>
      <c r="CE68" s="104">
        <v>0</v>
      </c>
      <c r="CF68" s="104">
        <v>0</v>
      </c>
      <c r="CG68" s="104">
        <v>0</v>
      </c>
      <c r="CH68" s="104">
        <v>0</v>
      </c>
      <c r="CI68" s="104">
        <v>0</v>
      </c>
      <c r="CJ68" s="104">
        <v>0</v>
      </c>
      <c r="CK68" s="104">
        <v>0</v>
      </c>
      <c r="CL68" s="104">
        <v>0</v>
      </c>
      <c r="CM68" s="104">
        <v>0</v>
      </c>
      <c r="CN68" s="104">
        <v>0</v>
      </c>
      <c r="CO68" s="104">
        <v>0</v>
      </c>
      <c r="CP68" s="104">
        <v>0</v>
      </c>
      <c r="CQ68" s="104">
        <v>0</v>
      </c>
      <c r="CR68" s="104">
        <v>0</v>
      </c>
      <c r="CS68" s="104">
        <v>0</v>
      </c>
      <c r="CT68" s="104">
        <v>0</v>
      </c>
      <c r="CU68" s="104">
        <v>0</v>
      </c>
      <c r="CV68" s="104">
        <v>0</v>
      </c>
      <c r="CW68" s="104">
        <v>0</v>
      </c>
      <c r="CX68" s="104">
        <v>0</v>
      </c>
      <c r="CY68" s="104">
        <v>0</v>
      </c>
      <c r="CZ68" s="104">
        <v>0</v>
      </c>
      <c r="DA68" s="104">
        <v>0</v>
      </c>
      <c r="DB68" s="104">
        <v>0</v>
      </c>
      <c r="DC68" s="104">
        <v>0</v>
      </c>
      <c r="DD68" s="104">
        <v>0</v>
      </c>
      <c r="DE68" s="104">
        <v>0</v>
      </c>
      <c r="DF68" s="104">
        <v>0</v>
      </c>
      <c r="DG68" s="104">
        <v>0</v>
      </c>
      <c r="DH68" s="104">
        <v>0</v>
      </c>
      <c r="DI68" s="104">
        <v>0</v>
      </c>
      <c r="DJ68" s="104">
        <v>0</v>
      </c>
      <c r="DK68" s="104">
        <v>0</v>
      </c>
      <c r="DL68" s="104">
        <v>0</v>
      </c>
      <c r="DM68" s="104">
        <v>13.916166493501823</v>
      </c>
      <c r="DN68" s="104">
        <v>0</v>
      </c>
      <c r="DO68" s="104">
        <v>0</v>
      </c>
      <c r="DP68" s="104">
        <v>0</v>
      </c>
      <c r="DQ68" s="104">
        <v>0</v>
      </c>
      <c r="DR68" s="104">
        <v>0</v>
      </c>
      <c r="DS68" s="104">
        <v>0</v>
      </c>
      <c r="DT68" s="104">
        <v>0</v>
      </c>
      <c r="DU68" s="104">
        <v>0</v>
      </c>
      <c r="DV68" s="104">
        <v>0</v>
      </c>
      <c r="DW68" s="104">
        <v>0</v>
      </c>
      <c r="DX68" s="104">
        <v>0</v>
      </c>
      <c r="DY68" s="104">
        <v>0</v>
      </c>
      <c r="DZ68" s="104">
        <v>0</v>
      </c>
      <c r="EA68" s="104">
        <v>0</v>
      </c>
      <c r="EB68" s="104">
        <v>0</v>
      </c>
      <c r="EC68" s="104">
        <v>0</v>
      </c>
      <c r="ED68" s="104">
        <v>0</v>
      </c>
      <c r="EE68" s="104">
        <v>0</v>
      </c>
      <c r="EF68" s="104">
        <v>0</v>
      </c>
      <c r="EG68" s="104">
        <v>0</v>
      </c>
      <c r="EH68" s="104">
        <v>0</v>
      </c>
      <c r="EI68" s="104">
        <v>0</v>
      </c>
      <c r="EJ68" s="104">
        <v>0</v>
      </c>
      <c r="EK68" s="104">
        <v>0</v>
      </c>
      <c r="EL68" s="104">
        <v>0</v>
      </c>
      <c r="EM68" s="104">
        <v>0</v>
      </c>
      <c r="EN68" s="104">
        <v>0</v>
      </c>
      <c r="EO68" s="104">
        <v>0</v>
      </c>
      <c r="EP68" s="104">
        <v>0</v>
      </c>
      <c r="EQ68" s="104">
        <v>0</v>
      </c>
      <c r="ER68" s="104">
        <v>0</v>
      </c>
      <c r="ES68" s="104">
        <v>0</v>
      </c>
      <c r="ET68" s="104">
        <v>0</v>
      </c>
      <c r="EU68" s="104">
        <v>0</v>
      </c>
      <c r="EV68" s="104">
        <v>0</v>
      </c>
      <c r="EW68" s="104">
        <v>0</v>
      </c>
      <c r="EX68" s="104">
        <v>0</v>
      </c>
      <c r="EY68" s="104">
        <v>0</v>
      </c>
      <c r="EZ68" s="104">
        <v>0</v>
      </c>
      <c r="FA68" s="104">
        <v>7.9520951391438972</v>
      </c>
      <c r="FB68" s="104">
        <v>12.922154601108838</v>
      </c>
      <c r="FC68" s="104">
        <v>0</v>
      </c>
      <c r="FD68" s="104">
        <v>0</v>
      </c>
      <c r="FE68" s="104">
        <v>0</v>
      </c>
      <c r="FF68" s="104">
        <v>0</v>
      </c>
      <c r="FG68" s="104">
        <v>0</v>
      </c>
      <c r="FH68" s="104">
        <v>0</v>
      </c>
      <c r="FI68" s="104">
        <v>0</v>
      </c>
      <c r="FJ68" s="104">
        <v>0</v>
      </c>
      <c r="FK68" s="104">
        <v>0</v>
      </c>
      <c r="FL68" s="104">
        <v>5178.8019593674644</v>
      </c>
      <c r="FM68" s="40"/>
      <c r="FN68" s="40"/>
      <c r="FO68" s="40"/>
      <c r="FP68" s="40"/>
      <c r="FQ68" s="40"/>
      <c r="FR68" s="40"/>
      <c r="FS68" s="40"/>
      <c r="FT68" s="40"/>
      <c r="FU68" s="40"/>
      <c r="FV68" s="40"/>
      <c r="FW68" s="40"/>
      <c r="FX68" s="40"/>
      <c r="FY68" s="40"/>
      <c r="FZ68" s="40"/>
      <c r="GA68" s="40"/>
      <c r="GB68" s="40"/>
      <c r="GC68" s="40"/>
      <c r="GD68" s="40"/>
      <c r="GE68" s="40"/>
      <c r="GF68" s="40"/>
      <c r="GG68" s="40"/>
      <c r="GH68" s="40"/>
      <c r="GI68" s="40"/>
      <c r="GJ68" s="40"/>
      <c r="GK68" s="40"/>
      <c r="GL68" s="40"/>
      <c r="GM68" s="40"/>
      <c r="GN68" s="40"/>
      <c r="GO68" s="40"/>
      <c r="GP68" s="6">
        <v>5213.5923756012189</v>
      </c>
      <c r="GQ68" s="6"/>
      <c r="GR68" s="6">
        <f t="shared" si="11"/>
        <v>0</v>
      </c>
      <c r="GS68" s="6">
        <v>5213.592375601218</v>
      </c>
      <c r="GT68" s="92">
        <v>-9.0949470177292824E-13</v>
      </c>
      <c r="GV68" s="2">
        <v>0</v>
      </c>
      <c r="GW68" s="6">
        <v>0</v>
      </c>
      <c r="GX68" s="6">
        <v>5213.5923756012207</v>
      </c>
      <c r="GY68" s="92">
        <v>1.8189894035458565E-12</v>
      </c>
    </row>
    <row r="69" spans="2:207" collapsed="1" x14ac:dyDescent="0.2">
      <c r="B69" s="103" t="s">
        <v>276</v>
      </c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104">
        <v>223.46195413357975</v>
      </c>
      <c r="BN69" s="104">
        <v>0</v>
      </c>
      <c r="BO69" s="104">
        <v>0</v>
      </c>
      <c r="BP69" s="104">
        <v>71.45189361071769</v>
      </c>
      <c r="BQ69" s="104">
        <v>0</v>
      </c>
      <c r="BR69" s="104">
        <v>34.941715568254118</v>
      </c>
      <c r="BS69" s="104">
        <v>427.21939432393827</v>
      </c>
      <c r="BT69" s="104">
        <v>0</v>
      </c>
      <c r="BU69" s="104">
        <v>0</v>
      </c>
      <c r="BV69" s="104">
        <v>4663.5379973991576</v>
      </c>
      <c r="BW69" s="104">
        <v>1915.7143850082487</v>
      </c>
      <c r="BX69" s="104">
        <v>1019.3933837487815</v>
      </c>
      <c r="BY69" s="104">
        <v>1193.2474299011733</v>
      </c>
      <c r="BZ69" s="104">
        <v>0</v>
      </c>
      <c r="CA69" s="104">
        <v>0</v>
      </c>
      <c r="CB69" s="104">
        <v>0</v>
      </c>
      <c r="CC69" s="104">
        <v>0</v>
      </c>
      <c r="CD69" s="104">
        <v>0</v>
      </c>
      <c r="CE69" s="104">
        <v>4038.3982052015281</v>
      </c>
      <c r="CF69" s="104">
        <v>0</v>
      </c>
      <c r="CG69" s="104">
        <v>0</v>
      </c>
      <c r="CH69" s="104">
        <v>0</v>
      </c>
      <c r="CI69" s="104">
        <v>0</v>
      </c>
      <c r="CJ69" s="104">
        <v>42.759226654224278</v>
      </c>
      <c r="CK69" s="104">
        <v>0</v>
      </c>
      <c r="CL69" s="104">
        <v>0</v>
      </c>
      <c r="CM69" s="104">
        <v>0</v>
      </c>
      <c r="CN69" s="104">
        <v>0</v>
      </c>
      <c r="CO69" s="104">
        <v>520.25348201544648</v>
      </c>
      <c r="CP69" s="104">
        <v>0</v>
      </c>
      <c r="CQ69" s="104">
        <v>0</v>
      </c>
      <c r="CR69" s="104">
        <v>6513.7190307020928</v>
      </c>
      <c r="CS69" s="104">
        <v>1611.7953906199205</v>
      </c>
      <c r="CT69" s="104">
        <v>0</v>
      </c>
      <c r="CU69" s="104">
        <v>1609.9974610475822</v>
      </c>
      <c r="CV69" s="104">
        <v>0</v>
      </c>
      <c r="CW69" s="104">
        <v>0</v>
      </c>
      <c r="CX69" s="104">
        <v>0</v>
      </c>
      <c r="CY69" s="104">
        <v>0</v>
      </c>
      <c r="CZ69" s="104">
        <v>0</v>
      </c>
      <c r="DA69" s="104">
        <v>0</v>
      </c>
      <c r="DB69" s="104">
        <v>221.65088205967021</v>
      </c>
      <c r="DC69" s="104">
        <v>0</v>
      </c>
      <c r="DD69" s="104">
        <v>0</v>
      </c>
      <c r="DE69" s="104">
        <v>0</v>
      </c>
      <c r="DF69" s="104">
        <v>0</v>
      </c>
      <c r="DG69" s="104">
        <v>0</v>
      </c>
      <c r="DH69" s="104">
        <v>0</v>
      </c>
      <c r="DI69" s="104">
        <v>0</v>
      </c>
      <c r="DJ69" s="104">
        <v>0</v>
      </c>
      <c r="DK69" s="104">
        <v>0</v>
      </c>
      <c r="DL69" s="104">
        <v>0</v>
      </c>
      <c r="DM69" s="104">
        <v>0</v>
      </c>
      <c r="DN69" s="104">
        <v>0</v>
      </c>
      <c r="DO69" s="104">
        <v>720.63655967797956</v>
      </c>
      <c r="DP69" s="104">
        <v>1370.3386807898819</v>
      </c>
      <c r="DQ69" s="104">
        <v>0</v>
      </c>
      <c r="DR69" s="104">
        <v>0</v>
      </c>
      <c r="DS69" s="104">
        <v>0</v>
      </c>
      <c r="DT69" s="104">
        <v>0</v>
      </c>
      <c r="DU69" s="104">
        <v>0</v>
      </c>
      <c r="DV69" s="104">
        <v>0</v>
      </c>
      <c r="DW69" s="104">
        <v>0</v>
      </c>
      <c r="DX69" s="104">
        <v>0</v>
      </c>
      <c r="DY69" s="104">
        <v>0</v>
      </c>
      <c r="DZ69" s="104">
        <v>0</v>
      </c>
      <c r="EA69" s="104">
        <v>0</v>
      </c>
      <c r="EB69" s="104">
        <v>0</v>
      </c>
      <c r="EC69" s="104">
        <v>0</v>
      </c>
      <c r="ED69" s="104">
        <v>0</v>
      </c>
      <c r="EE69" s="104">
        <v>0</v>
      </c>
      <c r="EF69" s="104">
        <v>194.29331832711381</v>
      </c>
      <c r="EG69" s="104">
        <v>0</v>
      </c>
      <c r="EH69" s="104">
        <v>0</v>
      </c>
      <c r="EI69" s="104">
        <v>0</v>
      </c>
      <c r="EJ69" s="104">
        <v>0</v>
      </c>
      <c r="EK69" s="104">
        <v>0</v>
      </c>
      <c r="EL69" s="104">
        <v>0</v>
      </c>
      <c r="EM69" s="104">
        <v>0</v>
      </c>
      <c r="EN69" s="104">
        <v>65793.296139853643</v>
      </c>
      <c r="EO69" s="104">
        <v>117427.29138581298</v>
      </c>
      <c r="EP69" s="104">
        <v>0</v>
      </c>
      <c r="EQ69" s="104">
        <v>12503.307959463174</v>
      </c>
      <c r="ER69" s="104">
        <v>8505.0232156232596</v>
      </c>
      <c r="ES69" s="104">
        <v>46120.397730658318</v>
      </c>
      <c r="ET69" s="104">
        <v>0</v>
      </c>
      <c r="EU69" s="104">
        <v>0</v>
      </c>
      <c r="EV69" s="104">
        <v>0</v>
      </c>
      <c r="EW69" s="104">
        <v>0</v>
      </c>
      <c r="EX69" s="104">
        <v>68050.737781883741</v>
      </c>
      <c r="EY69" s="104">
        <v>0</v>
      </c>
      <c r="EZ69" s="104">
        <v>0</v>
      </c>
      <c r="FA69" s="104">
        <v>0</v>
      </c>
      <c r="FB69" s="104">
        <v>0</v>
      </c>
      <c r="FC69" s="104">
        <v>0</v>
      </c>
      <c r="FD69" s="104">
        <v>0</v>
      </c>
      <c r="FE69" s="104">
        <v>0</v>
      </c>
      <c r="FF69" s="104">
        <v>0</v>
      </c>
      <c r="FG69" s="104">
        <v>0</v>
      </c>
      <c r="FH69" s="104">
        <v>0</v>
      </c>
      <c r="FI69" s="104">
        <v>0</v>
      </c>
      <c r="FJ69" s="104">
        <v>0</v>
      </c>
      <c r="FK69" s="104">
        <v>0</v>
      </c>
      <c r="FL69" s="104">
        <v>115632.81616782524</v>
      </c>
      <c r="FM69" s="40"/>
      <c r="FN69" s="40"/>
      <c r="FO69" s="40"/>
      <c r="FP69" s="40"/>
      <c r="FQ69" s="40"/>
      <c r="FR69" s="40"/>
      <c r="FS69" s="40"/>
      <c r="FT69" s="40"/>
      <c r="FU69" s="40"/>
      <c r="FV69" s="40"/>
      <c r="FW69" s="40"/>
      <c r="FX69" s="40"/>
      <c r="FY69" s="40"/>
      <c r="FZ69" s="40"/>
      <c r="GA69" s="40"/>
      <c r="GB69" s="40"/>
      <c r="GC69" s="40"/>
      <c r="GD69" s="40"/>
      <c r="GE69" s="40"/>
      <c r="GF69" s="40"/>
      <c r="GG69" s="40"/>
      <c r="GH69" s="40"/>
      <c r="GI69" s="40"/>
      <c r="GJ69" s="40"/>
      <c r="GK69" s="40"/>
      <c r="GL69" s="40"/>
      <c r="GM69" s="40"/>
      <c r="GN69" s="40"/>
      <c r="GO69" s="40"/>
      <c r="GP69" s="6">
        <v>460425.68077190965</v>
      </c>
      <c r="GQ69" s="6"/>
      <c r="GR69" s="6">
        <f t="shared" si="11"/>
        <v>0</v>
      </c>
      <c r="GS69" s="6">
        <v>460425.68077190954</v>
      </c>
      <c r="GT69" s="92">
        <v>-1.1641532182693481E-10</v>
      </c>
      <c r="GV69" s="2">
        <v>0</v>
      </c>
      <c r="GW69" s="6">
        <v>0</v>
      </c>
      <c r="GX69" s="6">
        <v>460425.68077190977</v>
      </c>
      <c r="GY69" s="92">
        <v>1.1641532182693481E-10</v>
      </c>
    </row>
    <row r="70" spans="2:207" x14ac:dyDescent="0.2">
      <c r="B70" s="103" t="s">
        <v>55</v>
      </c>
      <c r="C70" s="104">
        <v>5098.0941381652992</v>
      </c>
      <c r="D70" s="104">
        <v>544.43030301763417</v>
      </c>
      <c r="E70" s="104">
        <v>58.804165642517141</v>
      </c>
      <c r="F70" s="104">
        <v>11.294066712845146</v>
      </c>
      <c r="G70" s="104">
        <v>1.0569969661594671</v>
      </c>
      <c r="H70" s="104">
        <v>4.0238384025957217</v>
      </c>
      <c r="I70" s="104">
        <v>5.0157736599347515</v>
      </c>
      <c r="J70" s="104">
        <v>48128.350653719906</v>
      </c>
      <c r="K70" s="104">
        <v>10261.047169097736</v>
      </c>
      <c r="L70" s="104">
        <v>1847.3143537356259</v>
      </c>
      <c r="M70" s="104">
        <v>42.485905594095755</v>
      </c>
      <c r="N70" s="104">
        <v>0.62832760072845928</v>
      </c>
      <c r="O70" s="104">
        <v>76.585242920231735</v>
      </c>
      <c r="P70" s="104">
        <v>28.36231963249978</v>
      </c>
      <c r="Q70" s="104">
        <v>136.56611373298495</v>
      </c>
      <c r="R70" s="104">
        <v>77.176733847376738</v>
      </c>
      <c r="S70" s="104">
        <v>107.27930930136577</v>
      </c>
      <c r="T70" s="104">
        <v>102.78217409425032</v>
      </c>
      <c r="U70" s="104">
        <v>335.56029984301659</v>
      </c>
      <c r="V70" s="104">
        <v>953.08588016519639</v>
      </c>
      <c r="W70" s="104">
        <v>9.7912515890229308</v>
      </c>
      <c r="X70" s="104">
        <v>13.432588791240001</v>
      </c>
      <c r="Y70" s="104">
        <v>61.747708399418087</v>
      </c>
      <c r="Z70" s="104">
        <v>11.142329239907211</v>
      </c>
      <c r="AA70" s="104">
        <v>83.364492250592974</v>
      </c>
      <c r="AB70" s="104">
        <v>55.18877437592397</v>
      </c>
      <c r="AC70" s="104">
        <v>148.18998234786358</v>
      </c>
      <c r="AD70" s="104">
        <v>104.3106892821193</v>
      </c>
      <c r="AE70" s="104">
        <v>0</v>
      </c>
      <c r="AF70" s="104">
        <v>23.908319755566989</v>
      </c>
      <c r="AG70" s="104">
        <v>110.88344230048547</v>
      </c>
      <c r="AH70" s="104">
        <v>67.955740565683286</v>
      </c>
      <c r="AI70" s="104">
        <v>22.715707142463465</v>
      </c>
      <c r="AJ70" s="104">
        <v>421.11142337600779</v>
      </c>
      <c r="AK70" s="104">
        <v>24.759333225019269</v>
      </c>
      <c r="AL70" s="104">
        <v>0</v>
      </c>
      <c r="AM70" s="104">
        <v>6.228469705647913</v>
      </c>
      <c r="AN70" s="104">
        <v>21.77375649830924</v>
      </c>
      <c r="AO70" s="104">
        <v>7.2504708907103987</v>
      </c>
      <c r="AP70" s="104">
        <v>0</v>
      </c>
      <c r="AQ70" s="104">
        <v>298.92650628980829</v>
      </c>
      <c r="AR70" s="104">
        <v>1.8423502245622343</v>
      </c>
      <c r="AS70" s="104">
        <v>4.8607387515053113E-2</v>
      </c>
      <c r="AT70" s="104">
        <v>0.43165295953430555</v>
      </c>
      <c r="AU70" s="104">
        <v>0.49103675824796478</v>
      </c>
      <c r="AV70" s="104">
        <v>3.5148954624447427E-2</v>
      </c>
      <c r="AW70" s="104">
        <v>0</v>
      </c>
      <c r="AX70" s="104">
        <v>0</v>
      </c>
      <c r="AY70" s="104">
        <v>0</v>
      </c>
      <c r="AZ70" s="104">
        <v>61.843534663215031</v>
      </c>
      <c r="BA70" s="104">
        <v>5.4861531797722538</v>
      </c>
      <c r="BB70" s="104">
        <v>17.923804185676403</v>
      </c>
      <c r="BC70" s="104">
        <v>2.1574602203273967</v>
      </c>
      <c r="BD70" s="104">
        <v>78.855801399165045</v>
      </c>
      <c r="BE70" s="104">
        <v>268.89109372911696</v>
      </c>
      <c r="BF70" s="104">
        <v>58.18838486652681</v>
      </c>
      <c r="BG70" s="104">
        <v>208.60070910197416</v>
      </c>
      <c r="BH70" s="104">
        <v>0.97556703397241573</v>
      </c>
      <c r="BI70" s="104">
        <v>2.9431625141929043</v>
      </c>
      <c r="BJ70" s="104">
        <v>60.156202830192875</v>
      </c>
      <c r="BK70" s="104">
        <v>5.9756279605819369</v>
      </c>
      <c r="BL70" s="104">
        <v>959.46205257674092</v>
      </c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0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  <c r="FF70" s="40"/>
      <c r="FG70" s="40"/>
      <c r="FH70" s="40"/>
      <c r="FI70" s="40"/>
      <c r="FJ70" s="40"/>
      <c r="FK70" s="40"/>
      <c r="FL70" s="40"/>
      <c r="FM70" s="40">
        <v>0</v>
      </c>
      <c r="FN70" s="40"/>
      <c r="FO70" s="40"/>
      <c r="FP70" s="40"/>
      <c r="FQ70" s="40"/>
      <c r="FR70" s="40"/>
      <c r="FS70" s="40"/>
      <c r="FT70" s="105">
        <v>8652.1101845871508</v>
      </c>
      <c r="FU70" s="105">
        <v>10092.322766121048</v>
      </c>
      <c r="FV70" s="105">
        <v>8875.499024712919</v>
      </c>
      <c r="FW70" s="105">
        <v>8397.2238016251886</v>
      </c>
      <c r="FX70" s="105">
        <v>8118.0173020712482</v>
      </c>
      <c r="FY70" s="105">
        <v>7535.9003144830485</v>
      </c>
      <c r="FZ70" s="105">
        <v>7315.3273277210919</v>
      </c>
      <c r="GA70" s="105">
        <v>7952.0081520652129</v>
      </c>
      <c r="GB70" s="105">
        <v>7669.022945367964</v>
      </c>
      <c r="GC70" s="105">
        <v>2135.8570441267543</v>
      </c>
      <c r="GD70" s="105">
        <v>1900.4878826196248</v>
      </c>
      <c r="GE70" s="105">
        <v>2686.9721343597321</v>
      </c>
      <c r="GF70" s="105">
        <v>3547.9797379072256</v>
      </c>
      <c r="GG70" s="105">
        <v>0</v>
      </c>
      <c r="GH70" s="40">
        <v>0</v>
      </c>
      <c r="GI70" s="40"/>
      <c r="GJ70" s="40"/>
      <c r="GK70" s="40"/>
      <c r="GL70" s="40"/>
      <c r="GM70" s="40">
        <v>0</v>
      </c>
      <c r="GN70" s="40">
        <v>-134.70848470562487</v>
      </c>
      <c r="GO70" s="40">
        <v>24490.805119692399</v>
      </c>
      <c r="GP70" s="6">
        <v>180281.75835517872</v>
      </c>
      <c r="GQ70" s="6"/>
      <c r="GR70" s="6">
        <f t="shared" si="11"/>
        <v>109234.82525275496</v>
      </c>
      <c r="GS70" s="6">
        <v>180281.75835517875</v>
      </c>
      <c r="GT70" s="92">
        <v>2.9103830456733704E-11</v>
      </c>
      <c r="GV70" s="2">
        <v>0</v>
      </c>
      <c r="GW70" s="6">
        <v>109234.82525275496</v>
      </c>
      <c r="GX70" s="6">
        <v>180281.75835517878</v>
      </c>
      <c r="GY70" s="92">
        <v>5.8207660913467407E-11</v>
      </c>
    </row>
    <row r="71" spans="2:207" outlineLevel="1" x14ac:dyDescent="0.2">
      <c r="B71" s="103" t="s">
        <v>412</v>
      </c>
      <c r="C71" s="104">
        <v>0</v>
      </c>
      <c r="D71" s="104">
        <v>0</v>
      </c>
      <c r="E71" s="104">
        <v>0</v>
      </c>
      <c r="F71" s="104">
        <v>0</v>
      </c>
      <c r="G71" s="104">
        <v>0</v>
      </c>
      <c r="H71" s="104">
        <v>0</v>
      </c>
      <c r="I71" s="104">
        <v>0</v>
      </c>
      <c r="J71" s="104">
        <v>29237.086523266415</v>
      </c>
      <c r="K71" s="104">
        <v>212.59746436319406</v>
      </c>
      <c r="L71" s="104">
        <v>3834.65414757708</v>
      </c>
      <c r="M71" s="104">
        <v>0</v>
      </c>
      <c r="N71" s="104">
        <v>4152.0630557129116</v>
      </c>
      <c r="O71" s="104">
        <v>824.09051792089679</v>
      </c>
      <c r="P71" s="104">
        <v>0</v>
      </c>
      <c r="Q71" s="104">
        <v>0</v>
      </c>
      <c r="R71" s="104">
        <v>0</v>
      </c>
      <c r="S71" s="104">
        <v>0</v>
      </c>
      <c r="T71" s="104">
        <v>0</v>
      </c>
      <c r="U71" s="104">
        <v>392.6820383506336</v>
      </c>
      <c r="V71" s="104">
        <v>0</v>
      </c>
      <c r="W71" s="104">
        <v>0</v>
      </c>
      <c r="X71" s="104">
        <v>0</v>
      </c>
      <c r="Y71" s="104">
        <v>0</v>
      </c>
      <c r="Z71" s="104">
        <v>0</v>
      </c>
      <c r="AA71" s="104">
        <v>0</v>
      </c>
      <c r="AB71" s="104">
        <v>0</v>
      </c>
      <c r="AC71" s="104">
        <v>0</v>
      </c>
      <c r="AD71" s="104">
        <v>0</v>
      </c>
      <c r="AE71" s="104">
        <v>0</v>
      </c>
      <c r="AF71" s="104">
        <v>0</v>
      </c>
      <c r="AG71" s="104">
        <v>0</v>
      </c>
      <c r="AH71" s="104">
        <v>0</v>
      </c>
      <c r="AI71" s="104">
        <v>0</v>
      </c>
      <c r="AJ71" s="104">
        <v>1364.8121339206332</v>
      </c>
      <c r="AK71" s="104">
        <v>0</v>
      </c>
      <c r="AL71" s="104">
        <v>0</v>
      </c>
      <c r="AM71" s="104">
        <v>0</v>
      </c>
      <c r="AN71" s="104">
        <v>0</v>
      </c>
      <c r="AO71" s="104">
        <v>0</v>
      </c>
      <c r="AP71" s="104">
        <v>0</v>
      </c>
      <c r="AQ71" s="104">
        <v>0</v>
      </c>
      <c r="AR71" s="104">
        <v>0</v>
      </c>
      <c r="AS71" s="104">
        <v>0</v>
      </c>
      <c r="AT71" s="104">
        <v>0</v>
      </c>
      <c r="AU71" s="104">
        <v>0</v>
      </c>
      <c r="AV71" s="104">
        <v>0</v>
      </c>
      <c r="AW71" s="104">
        <v>0</v>
      </c>
      <c r="AX71" s="104">
        <v>0</v>
      </c>
      <c r="AY71" s="104">
        <v>0</v>
      </c>
      <c r="AZ71" s="104">
        <v>0</v>
      </c>
      <c r="BA71" s="104">
        <v>0</v>
      </c>
      <c r="BB71" s="104">
        <v>0</v>
      </c>
      <c r="BC71" s="104">
        <v>0</v>
      </c>
      <c r="BD71" s="104">
        <v>0</v>
      </c>
      <c r="BE71" s="104">
        <v>0</v>
      </c>
      <c r="BF71" s="104">
        <v>0</v>
      </c>
      <c r="BG71" s="104">
        <v>0</v>
      </c>
      <c r="BH71" s="104">
        <v>0</v>
      </c>
      <c r="BI71" s="104">
        <v>0</v>
      </c>
      <c r="BJ71" s="104">
        <v>0</v>
      </c>
      <c r="BK71" s="104">
        <v>0</v>
      </c>
      <c r="BL71" s="104">
        <v>2870.2957291718972</v>
      </c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>
        <v>0</v>
      </c>
      <c r="FN71" s="40"/>
      <c r="FO71" s="40"/>
      <c r="FP71" s="40"/>
      <c r="FQ71" s="40"/>
      <c r="FR71" s="40"/>
      <c r="FS71" s="40"/>
      <c r="FT71" s="105">
        <v>387.10969897651904</v>
      </c>
      <c r="FU71" s="105">
        <v>730.60295056367931</v>
      </c>
      <c r="FV71" s="105">
        <v>771.15622275100816</v>
      </c>
      <c r="FW71" s="105">
        <v>708.87289921943284</v>
      </c>
      <c r="FX71" s="105">
        <v>617.08804935258695</v>
      </c>
      <c r="FY71" s="105">
        <v>393.40039748291804</v>
      </c>
      <c r="FZ71" s="105">
        <v>453.35618184504597</v>
      </c>
      <c r="GA71" s="105">
        <v>933.44534474829891</v>
      </c>
      <c r="GB71" s="105">
        <v>1736.4205391321848</v>
      </c>
      <c r="GC71" s="105">
        <v>1361.6648336381038</v>
      </c>
      <c r="GD71" s="105">
        <v>605.00813007943225</v>
      </c>
      <c r="GE71" s="105">
        <v>1568.2657436958043</v>
      </c>
      <c r="GF71" s="105">
        <v>933.24466593880186</v>
      </c>
      <c r="GG71" s="105">
        <v>2931.7736826633627</v>
      </c>
      <c r="GH71" s="40">
        <v>0</v>
      </c>
      <c r="GI71" s="40"/>
      <c r="GJ71" s="40"/>
      <c r="GK71" s="40"/>
      <c r="GL71" s="40"/>
      <c r="GM71" s="40">
        <v>0</v>
      </c>
      <c r="GN71" s="40">
        <v>-486.24147574231029</v>
      </c>
      <c r="GO71" s="40">
        <v>3618.5168897171297</v>
      </c>
      <c r="GP71" s="6">
        <v>60151.966364345659</v>
      </c>
      <c r="GQ71" s="6"/>
      <c r="GR71" s="6">
        <f t="shared" si="11"/>
        <v>17263.684754062</v>
      </c>
      <c r="GS71" s="6">
        <v>60151.966364345673</v>
      </c>
      <c r="GT71" s="92">
        <v>1.4551915228366852E-11</v>
      </c>
      <c r="GV71" s="2">
        <v>0</v>
      </c>
      <c r="GW71" s="6">
        <v>17263.684754062</v>
      </c>
      <c r="GX71" s="6">
        <v>60151.966364345652</v>
      </c>
      <c r="GY71" s="92">
        <v>-7.2759576141834259E-12</v>
      </c>
    </row>
    <row r="72" spans="2:207" outlineLevel="1" x14ac:dyDescent="0.2">
      <c r="B72" s="103" t="s">
        <v>56</v>
      </c>
      <c r="C72" s="104">
        <v>0</v>
      </c>
      <c r="D72" s="104">
        <v>0</v>
      </c>
      <c r="E72" s="104">
        <v>0</v>
      </c>
      <c r="F72" s="104">
        <v>0</v>
      </c>
      <c r="G72" s="104">
        <v>0</v>
      </c>
      <c r="H72" s="104">
        <v>0</v>
      </c>
      <c r="I72" s="104">
        <v>0</v>
      </c>
      <c r="J72" s="104">
        <v>0</v>
      </c>
      <c r="K72" s="104">
        <v>0</v>
      </c>
      <c r="L72" s="104">
        <v>0</v>
      </c>
      <c r="M72" s="104">
        <v>0</v>
      </c>
      <c r="N72" s="104">
        <v>0</v>
      </c>
      <c r="O72" s="104">
        <v>0</v>
      </c>
      <c r="P72" s="104">
        <v>6712.5038060356428</v>
      </c>
      <c r="Q72" s="104">
        <v>8285.5314617996173</v>
      </c>
      <c r="R72" s="104">
        <v>97.06450312735403</v>
      </c>
      <c r="S72" s="104">
        <v>0</v>
      </c>
      <c r="T72" s="104">
        <v>0</v>
      </c>
      <c r="U72" s="104">
        <v>27.012640374408711</v>
      </c>
      <c r="V72" s="104">
        <v>24.123906089014959</v>
      </c>
      <c r="W72" s="104">
        <v>0</v>
      </c>
      <c r="X72" s="104">
        <v>0</v>
      </c>
      <c r="Y72" s="104">
        <v>0</v>
      </c>
      <c r="Z72" s="104">
        <v>0</v>
      </c>
      <c r="AA72" s="104">
        <v>0</v>
      </c>
      <c r="AB72" s="104">
        <v>0</v>
      </c>
      <c r="AC72" s="104">
        <v>0</v>
      </c>
      <c r="AD72" s="104">
        <v>0</v>
      </c>
      <c r="AE72" s="104">
        <v>0</v>
      </c>
      <c r="AF72" s="104">
        <v>0</v>
      </c>
      <c r="AG72" s="104">
        <v>0</v>
      </c>
      <c r="AH72" s="104">
        <v>0</v>
      </c>
      <c r="AI72" s="104">
        <v>292.82946814809299</v>
      </c>
      <c r="AJ72" s="104">
        <v>18.155360181309025</v>
      </c>
      <c r="AK72" s="104">
        <v>0</v>
      </c>
      <c r="AL72" s="104">
        <v>0</v>
      </c>
      <c r="AM72" s="104">
        <v>0</v>
      </c>
      <c r="AN72" s="104">
        <v>0</v>
      </c>
      <c r="AO72" s="104">
        <v>0</v>
      </c>
      <c r="AP72" s="104">
        <v>0</v>
      </c>
      <c r="AQ72" s="104">
        <v>0</v>
      </c>
      <c r="AR72" s="104">
        <v>0</v>
      </c>
      <c r="AS72" s="104">
        <v>0</v>
      </c>
      <c r="AT72" s="104">
        <v>0</v>
      </c>
      <c r="AU72" s="104">
        <v>0</v>
      </c>
      <c r="AV72" s="104">
        <v>0</v>
      </c>
      <c r="AW72" s="104">
        <v>0</v>
      </c>
      <c r="AX72" s="104">
        <v>0</v>
      </c>
      <c r="AY72" s="104">
        <v>0</v>
      </c>
      <c r="AZ72" s="104">
        <v>0</v>
      </c>
      <c r="BA72" s="104">
        <v>0</v>
      </c>
      <c r="BB72" s="104">
        <v>0</v>
      </c>
      <c r="BC72" s="104">
        <v>0</v>
      </c>
      <c r="BD72" s="104">
        <v>0</v>
      </c>
      <c r="BE72" s="104">
        <v>0</v>
      </c>
      <c r="BF72" s="104">
        <v>0</v>
      </c>
      <c r="BG72" s="104">
        <v>0</v>
      </c>
      <c r="BH72" s="104">
        <v>0</v>
      </c>
      <c r="BI72" s="104">
        <v>0</v>
      </c>
      <c r="BJ72" s="104">
        <v>0</v>
      </c>
      <c r="BK72" s="104">
        <v>0</v>
      </c>
      <c r="BL72" s="104">
        <v>38.253766335674328</v>
      </c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>
        <v>0</v>
      </c>
      <c r="FN72" s="40"/>
      <c r="FO72" s="40"/>
      <c r="FP72" s="40"/>
      <c r="FQ72" s="40"/>
      <c r="FR72" s="40"/>
      <c r="FS72" s="40"/>
      <c r="FT72" s="105">
        <v>685.38144437792869</v>
      </c>
      <c r="FU72" s="105">
        <v>1215.9931348915545</v>
      </c>
      <c r="FV72" s="105">
        <v>1546.9102165853333</v>
      </c>
      <c r="FW72" s="105">
        <v>677.21426687852056</v>
      </c>
      <c r="FX72" s="105">
        <v>338.32850046933095</v>
      </c>
      <c r="FY72" s="105">
        <v>362.91869881864432</v>
      </c>
      <c r="FZ72" s="105">
        <v>218.7053684545742</v>
      </c>
      <c r="GA72" s="105">
        <v>121.67836802192561</v>
      </c>
      <c r="GB72" s="105">
        <v>538.8866444067304</v>
      </c>
      <c r="GC72" s="105">
        <v>27.918245002597388</v>
      </c>
      <c r="GD72" s="105">
        <v>138.49789491677259</v>
      </c>
      <c r="GE72" s="105">
        <v>209.18556888839672</v>
      </c>
      <c r="GF72" s="105">
        <v>289.82051996578303</v>
      </c>
      <c r="GG72" s="105">
        <v>82.539795098305291</v>
      </c>
      <c r="GH72" s="40">
        <v>0</v>
      </c>
      <c r="GI72" s="40"/>
      <c r="GJ72" s="40"/>
      <c r="GK72" s="40"/>
      <c r="GL72" s="40"/>
      <c r="GM72" s="40">
        <v>0</v>
      </c>
      <c r="GN72" s="40">
        <v>-87.757052489494527</v>
      </c>
      <c r="GO72" s="40">
        <v>741.06917254284008</v>
      </c>
      <c r="GP72" s="6">
        <v>22602.765698920863</v>
      </c>
      <c r="GQ72" s="6"/>
      <c r="GR72" s="6">
        <f t="shared" ref="GR72:GR135" si="12">SUM(FT72:GO72)</f>
        <v>7107.2907868297443</v>
      </c>
      <c r="GS72" s="6">
        <v>22602.765698920866</v>
      </c>
      <c r="GT72" s="92">
        <v>3.637978807091713E-12</v>
      </c>
      <c r="GV72" s="2">
        <v>0</v>
      </c>
      <c r="GW72" s="6">
        <v>7107.2907868297443</v>
      </c>
      <c r="GX72" s="6">
        <v>22602.765698920881</v>
      </c>
      <c r="GY72" s="92">
        <v>1.8189894035458565E-11</v>
      </c>
    </row>
    <row r="73" spans="2:207" outlineLevel="1" x14ac:dyDescent="0.2">
      <c r="B73" s="103" t="s">
        <v>57</v>
      </c>
      <c r="C73" s="104">
        <v>0</v>
      </c>
      <c r="D73" s="104">
        <v>0</v>
      </c>
      <c r="E73" s="104">
        <v>0</v>
      </c>
      <c r="F73" s="104">
        <v>0</v>
      </c>
      <c r="G73" s="104">
        <v>0</v>
      </c>
      <c r="H73" s="104">
        <v>0</v>
      </c>
      <c r="I73" s="104">
        <v>0</v>
      </c>
      <c r="J73" s="104">
        <v>3674.1516851973829</v>
      </c>
      <c r="K73" s="104">
        <v>0</v>
      </c>
      <c r="L73" s="104">
        <v>0</v>
      </c>
      <c r="M73" s="104">
        <v>0</v>
      </c>
      <c r="N73" s="104">
        <v>0</v>
      </c>
      <c r="O73" s="104">
        <v>0</v>
      </c>
      <c r="P73" s="104">
        <v>0</v>
      </c>
      <c r="Q73" s="104">
        <v>0</v>
      </c>
      <c r="R73" s="104">
        <v>0</v>
      </c>
      <c r="S73" s="104">
        <v>0</v>
      </c>
      <c r="T73" s="104">
        <v>0</v>
      </c>
      <c r="U73" s="104">
        <v>0</v>
      </c>
      <c r="V73" s="104">
        <v>0</v>
      </c>
      <c r="W73" s="104">
        <v>0</v>
      </c>
      <c r="X73" s="104">
        <v>0</v>
      </c>
      <c r="Y73" s="104">
        <v>0</v>
      </c>
      <c r="Z73" s="104">
        <v>0</v>
      </c>
      <c r="AA73" s="104">
        <v>0</v>
      </c>
      <c r="AB73" s="104">
        <v>0</v>
      </c>
      <c r="AC73" s="104">
        <v>0</v>
      </c>
      <c r="AD73" s="104">
        <v>0</v>
      </c>
      <c r="AE73" s="104">
        <v>0</v>
      </c>
      <c r="AF73" s="104">
        <v>0</v>
      </c>
      <c r="AG73" s="104">
        <v>0</v>
      </c>
      <c r="AH73" s="104">
        <v>0</v>
      </c>
      <c r="AI73" s="104">
        <v>0</v>
      </c>
      <c r="AJ73" s="104">
        <v>150.19367755314454</v>
      </c>
      <c r="AK73" s="104">
        <v>8.5935146324248617</v>
      </c>
      <c r="AL73" s="104">
        <v>0</v>
      </c>
      <c r="AM73" s="104">
        <v>0</v>
      </c>
      <c r="AN73" s="104">
        <v>0</v>
      </c>
      <c r="AO73" s="104">
        <v>0</v>
      </c>
      <c r="AP73" s="104">
        <v>0</v>
      </c>
      <c r="AQ73" s="104">
        <v>222.74362927664228</v>
      </c>
      <c r="AR73" s="104">
        <v>6.1581046918216993</v>
      </c>
      <c r="AS73" s="104">
        <v>0.16247148757306507</v>
      </c>
      <c r="AT73" s="104">
        <v>1.4428115132971047</v>
      </c>
      <c r="AU73" s="104">
        <v>1.6413034435865825</v>
      </c>
      <c r="AV73" s="104">
        <v>0.11748631654666773</v>
      </c>
      <c r="AW73" s="104">
        <v>0</v>
      </c>
      <c r="AX73" s="104">
        <v>0</v>
      </c>
      <c r="AY73" s="104">
        <v>0</v>
      </c>
      <c r="AZ73" s="104">
        <v>16.791962760054492</v>
      </c>
      <c r="BA73" s="104">
        <v>1.4896186050869811</v>
      </c>
      <c r="BB73" s="104">
        <v>4.8667310796310925</v>
      </c>
      <c r="BC73" s="104">
        <v>0.5858007916506921</v>
      </c>
      <c r="BD73" s="104">
        <v>21.411190150830127</v>
      </c>
      <c r="BE73" s="104">
        <v>152.39502971834128</v>
      </c>
      <c r="BF73" s="104">
        <v>14.041277916120197</v>
      </c>
      <c r="BG73" s="104">
        <v>50.336859098702838</v>
      </c>
      <c r="BH73" s="104">
        <v>0.23541137747347896</v>
      </c>
      <c r="BI73" s="104">
        <v>0.71020639044356049</v>
      </c>
      <c r="BJ73" s="104">
        <v>14.516126615913839</v>
      </c>
      <c r="BK73" s="104">
        <v>1.4419622244245462</v>
      </c>
      <c r="BL73" s="104">
        <v>431.51274347288734</v>
      </c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>
        <v>0</v>
      </c>
      <c r="FN73" s="40"/>
      <c r="FO73" s="40"/>
      <c r="FP73" s="40"/>
      <c r="FQ73" s="40"/>
      <c r="FR73" s="40"/>
      <c r="FS73" s="40"/>
      <c r="FT73" s="105">
        <v>68.316070204489108</v>
      </c>
      <c r="FU73" s="105">
        <v>128.93482801975136</v>
      </c>
      <c r="FV73" s="105">
        <v>136.09155955372248</v>
      </c>
      <c r="FW73" s="105">
        <v>125.09996746961374</v>
      </c>
      <c r="FX73" s="105">
        <v>108.90202599775134</v>
      </c>
      <c r="FY73" s="105">
        <v>69.426235622546741</v>
      </c>
      <c r="FZ73" s="105">
        <v>80.007069904089207</v>
      </c>
      <c r="GA73" s="105">
        <v>164.73190383108016</v>
      </c>
      <c r="GB73" s="105">
        <v>306.4387892359851</v>
      </c>
      <c r="GC73" s="105">
        <v>240.30291830907399</v>
      </c>
      <c r="GD73" s="105">
        <v>106.77019459360082</v>
      </c>
      <c r="GE73" s="105">
        <v>276.76328681218752</v>
      </c>
      <c r="GF73" s="105">
        <v>164.69648857882893</v>
      </c>
      <c r="GG73" s="105">
        <v>517.39147135306655</v>
      </c>
      <c r="GH73" s="40">
        <v>0</v>
      </c>
      <c r="GI73" s="40"/>
      <c r="GJ73" s="40"/>
      <c r="GK73" s="40"/>
      <c r="GL73" s="40"/>
      <c r="GM73" s="40">
        <v>0</v>
      </c>
      <c r="GN73" s="40">
        <v>323.79515375608207</v>
      </c>
      <c r="GO73" s="40">
        <v>1992.492107724921</v>
      </c>
      <c r="GP73" s="6">
        <v>9585.6996752807718</v>
      </c>
      <c r="GQ73" s="6"/>
      <c r="GR73" s="6">
        <f t="shared" si="12"/>
        <v>4810.16007096679</v>
      </c>
      <c r="GS73" s="6">
        <v>9585.69967528077</v>
      </c>
      <c r="GT73" s="92">
        <v>-1.8189894035458565E-12</v>
      </c>
      <c r="GV73" s="2">
        <v>0</v>
      </c>
      <c r="GW73" s="6">
        <v>4810.16007096679</v>
      </c>
      <c r="GX73" s="6">
        <v>9585.6996752807736</v>
      </c>
      <c r="GY73" s="92">
        <v>1.8189894035458565E-12</v>
      </c>
    </row>
    <row r="74" spans="2:207" outlineLevel="1" x14ac:dyDescent="0.2">
      <c r="B74" s="103" t="s">
        <v>58</v>
      </c>
      <c r="C74" s="104">
        <v>17.856740013046011</v>
      </c>
      <c r="D74" s="104">
        <v>0</v>
      </c>
      <c r="E74" s="104">
        <v>0</v>
      </c>
      <c r="F74" s="104">
        <v>6.8551721700188359</v>
      </c>
      <c r="G74" s="104">
        <v>361.75989021636957</v>
      </c>
      <c r="H74" s="104">
        <v>2858.2373358244345</v>
      </c>
      <c r="I74" s="104">
        <v>615.49919006658297</v>
      </c>
      <c r="J74" s="104">
        <v>504.07906557921837</v>
      </c>
      <c r="K74" s="104">
        <v>86.129039553964816</v>
      </c>
      <c r="L74" s="104">
        <v>190.42247664221821</v>
      </c>
      <c r="M74" s="104">
        <v>56.840544506385022</v>
      </c>
      <c r="N74" s="104">
        <v>2.803571968816637</v>
      </c>
      <c r="O74" s="104">
        <v>0.83679263062157916</v>
      </c>
      <c r="P74" s="104">
        <v>129.60920442427982</v>
      </c>
      <c r="Q74" s="104">
        <v>2586.2076589355661</v>
      </c>
      <c r="R74" s="104">
        <v>20.751977761778306</v>
      </c>
      <c r="S74" s="104">
        <v>7107.1488306481879</v>
      </c>
      <c r="T74" s="104">
        <v>255.07903237293073</v>
      </c>
      <c r="U74" s="104">
        <v>74.316145176898189</v>
      </c>
      <c r="V74" s="104">
        <v>48.923128497036664</v>
      </c>
      <c r="W74" s="104">
        <v>8.0861038330819177</v>
      </c>
      <c r="X74" s="104">
        <v>12.780094959101097</v>
      </c>
      <c r="Y74" s="104">
        <v>936.97056793639899</v>
      </c>
      <c r="Z74" s="104">
        <v>2906.1939317534575</v>
      </c>
      <c r="AA74" s="104">
        <v>16.628763141787722</v>
      </c>
      <c r="AB74" s="104">
        <v>44.871783884908865</v>
      </c>
      <c r="AC74" s="104">
        <v>23.238184276941492</v>
      </c>
      <c r="AD74" s="104">
        <v>14.232538506634354</v>
      </c>
      <c r="AE74" s="104">
        <v>3.7262290794554174</v>
      </c>
      <c r="AF74" s="104">
        <v>0.35491408077141612</v>
      </c>
      <c r="AG74" s="104">
        <v>2.6080186204833362</v>
      </c>
      <c r="AH74" s="104">
        <v>3.6412427519375186</v>
      </c>
      <c r="AI74" s="104">
        <v>18.574861616445329</v>
      </c>
      <c r="AJ74" s="104">
        <v>8.7410493778564309</v>
      </c>
      <c r="AK74" s="104">
        <v>28450.182392306386</v>
      </c>
      <c r="AL74" s="104">
        <v>1208.2819964191538</v>
      </c>
      <c r="AM74" s="104">
        <v>0</v>
      </c>
      <c r="AN74" s="104">
        <v>0</v>
      </c>
      <c r="AO74" s="104">
        <v>0</v>
      </c>
      <c r="AP74" s="104">
        <v>0</v>
      </c>
      <c r="AQ74" s="104">
        <v>35.547538267167582</v>
      </c>
      <c r="AR74" s="104">
        <v>68.323953987361051</v>
      </c>
      <c r="AS74" s="104">
        <v>1.8026154210342817</v>
      </c>
      <c r="AT74" s="104">
        <v>16.007942764876933</v>
      </c>
      <c r="AU74" s="104">
        <v>18.21020374946735</v>
      </c>
      <c r="AV74" s="104">
        <v>1.3035065453530765</v>
      </c>
      <c r="AW74" s="104">
        <v>0</v>
      </c>
      <c r="AX74" s="104">
        <v>0</v>
      </c>
      <c r="AY74" s="104">
        <v>0</v>
      </c>
      <c r="AZ74" s="104">
        <v>0</v>
      </c>
      <c r="BA74" s="104">
        <v>0</v>
      </c>
      <c r="BB74" s="104">
        <v>0</v>
      </c>
      <c r="BC74" s="104">
        <v>0</v>
      </c>
      <c r="BD74" s="104">
        <v>0</v>
      </c>
      <c r="BE74" s="104">
        <v>512.5069265871258</v>
      </c>
      <c r="BF74" s="104">
        <v>11.968081429366022</v>
      </c>
      <c r="BG74" s="104">
        <v>42.904615391039101</v>
      </c>
      <c r="BH74" s="104">
        <v>0.20065285762007504</v>
      </c>
      <c r="BI74" s="104">
        <v>0.60534432605986577</v>
      </c>
      <c r="BJ74" s="104">
        <v>12.372818657068207</v>
      </c>
      <c r="BK74" s="104">
        <v>1.2290563173952738</v>
      </c>
      <c r="BL74" s="104">
        <v>55.770772757551995</v>
      </c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>
        <v>0</v>
      </c>
      <c r="FN74" s="40"/>
      <c r="FO74" s="40"/>
      <c r="FP74" s="40"/>
      <c r="FQ74" s="40"/>
      <c r="FR74" s="40"/>
      <c r="FS74" s="40"/>
      <c r="FT74" s="105">
        <v>119.50737121853935</v>
      </c>
      <c r="FU74" s="105">
        <v>178.25899785201142</v>
      </c>
      <c r="FV74" s="105">
        <v>79.133667334363437</v>
      </c>
      <c r="FW74" s="105">
        <v>68.54025913586311</v>
      </c>
      <c r="FX74" s="105">
        <v>232.43399181414316</v>
      </c>
      <c r="FY74" s="105">
        <v>94.862489309925493</v>
      </c>
      <c r="FZ74" s="105">
        <v>75.846870770794183</v>
      </c>
      <c r="GA74" s="105">
        <v>28.366324090325712</v>
      </c>
      <c r="GB74" s="105">
        <v>5.8172658241285751</v>
      </c>
      <c r="GC74" s="105">
        <v>0</v>
      </c>
      <c r="GD74" s="105">
        <v>0</v>
      </c>
      <c r="GE74" s="105">
        <v>0</v>
      </c>
      <c r="GF74" s="105">
        <v>6.8343653677151783</v>
      </c>
      <c r="GG74" s="105">
        <v>0</v>
      </c>
      <c r="GH74" s="40">
        <v>0</v>
      </c>
      <c r="GI74" s="40"/>
      <c r="GJ74" s="40"/>
      <c r="GK74" s="40"/>
      <c r="GL74" s="40"/>
      <c r="GM74" s="40">
        <v>0</v>
      </c>
      <c r="GN74" s="40">
        <v>576.45977571611002</v>
      </c>
      <c r="GO74" s="40">
        <v>50558.388161126568</v>
      </c>
      <c r="GP74" s="6">
        <v>101385.67203815212</v>
      </c>
      <c r="GQ74" s="6"/>
      <c r="GR74" s="6">
        <f t="shared" si="12"/>
        <v>52024.44953956049</v>
      </c>
      <c r="GS74" s="6">
        <v>101385.67203815217</v>
      </c>
      <c r="GT74" s="92">
        <v>5.8207660913467407E-11</v>
      </c>
      <c r="GV74" s="2">
        <v>0</v>
      </c>
      <c r="GW74" s="6">
        <v>52024.44953956049</v>
      </c>
      <c r="GX74" s="6">
        <v>101385.67203815217</v>
      </c>
      <c r="GY74" s="92">
        <v>5.8207660913467407E-11</v>
      </c>
    </row>
    <row r="75" spans="2:207" outlineLevel="1" x14ac:dyDescent="0.2">
      <c r="B75" s="103" t="s">
        <v>59</v>
      </c>
      <c r="C75" s="104">
        <v>0</v>
      </c>
      <c r="D75" s="104">
        <v>0</v>
      </c>
      <c r="E75" s="104">
        <v>0</v>
      </c>
      <c r="F75" s="104">
        <v>0</v>
      </c>
      <c r="G75" s="104">
        <v>0</v>
      </c>
      <c r="H75" s="104">
        <v>0</v>
      </c>
      <c r="I75" s="104">
        <v>1.4826814149084537E-3</v>
      </c>
      <c r="J75" s="104">
        <v>0</v>
      </c>
      <c r="K75" s="104">
        <v>0</v>
      </c>
      <c r="L75" s="104">
        <v>0</v>
      </c>
      <c r="M75" s="104">
        <v>0</v>
      </c>
      <c r="N75" s="104">
        <v>0</v>
      </c>
      <c r="O75" s="104">
        <v>0</v>
      </c>
      <c r="P75" s="104">
        <v>11.376578954716114</v>
      </c>
      <c r="Q75" s="104">
        <v>0</v>
      </c>
      <c r="R75" s="104">
        <v>0.40135747007859701</v>
      </c>
      <c r="S75" s="104">
        <v>8.3955319900570018</v>
      </c>
      <c r="T75" s="104">
        <v>0</v>
      </c>
      <c r="U75" s="104">
        <v>0</v>
      </c>
      <c r="V75" s="104">
        <v>0</v>
      </c>
      <c r="W75" s="104">
        <v>0</v>
      </c>
      <c r="X75" s="104">
        <v>0</v>
      </c>
      <c r="Y75" s="104">
        <v>0.18622431034526474</v>
      </c>
      <c r="Z75" s="104">
        <v>35141.379867922835</v>
      </c>
      <c r="AA75" s="104">
        <v>9289.6047158183756</v>
      </c>
      <c r="AB75" s="104">
        <v>2029.348151105869</v>
      </c>
      <c r="AC75" s="104">
        <v>2008.031407029443</v>
      </c>
      <c r="AD75" s="104">
        <v>2000.8632123948428</v>
      </c>
      <c r="AE75" s="104">
        <v>653.75005675859427</v>
      </c>
      <c r="AF75" s="104">
        <v>0</v>
      </c>
      <c r="AG75" s="104">
        <v>2764.8588506125375</v>
      </c>
      <c r="AH75" s="104">
        <v>266.86291895082496</v>
      </c>
      <c r="AI75" s="104">
        <v>0</v>
      </c>
      <c r="AJ75" s="104">
        <v>219.31494225789896</v>
      </c>
      <c r="AK75" s="104">
        <v>0</v>
      </c>
      <c r="AL75" s="104">
        <v>0</v>
      </c>
      <c r="AM75" s="104">
        <v>0</v>
      </c>
      <c r="AN75" s="104">
        <v>0</v>
      </c>
      <c r="AO75" s="104">
        <v>0</v>
      </c>
      <c r="AP75" s="104">
        <v>0</v>
      </c>
      <c r="AQ75" s="104">
        <v>0</v>
      </c>
      <c r="AR75" s="104">
        <v>0</v>
      </c>
      <c r="AS75" s="104">
        <v>0</v>
      </c>
      <c r="AT75" s="104">
        <v>0</v>
      </c>
      <c r="AU75" s="104">
        <v>0</v>
      </c>
      <c r="AV75" s="104">
        <v>0</v>
      </c>
      <c r="AW75" s="104">
        <v>0</v>
      </c>
      <c r="AX75" s="104">
        <v>0</v>
      </c>
      <c r="AY75" s="104">
        <v>0</v>
      </c>
      <c r="AZ75" s="104">
        <v>0</v>
      </c>
      <c r="BA75" s="104">
        <v>0</v>
      </c>
      <c r="BB75" s="104">
        <v>0</v>
      </c>
      <c r="BC75" s="104">
        <v>0</v>
      </c>
      <c r="BD75" s="104">
        <v>0</v>
      </c>
      <c r="BE75" s="104">
        <v>0</v>
      </c>
      <c r="BF75" s="104">
        <v>0</v>
      </c>
      <c r="BG75" s="104">
        <v>0</v>
      </c>
      <c r="BH75" s="104">
        <v>0</v>
      </c>
      <c r="BI75" s="104">
        <v>0</v>
      </c>
      <c r="BJ75" s="104">
        <v>0</v>
      </c>
      <c r="BK75" s="104">
        <v>0</v>
      </c>
      <c r="BL75" s="104">
        <v>6.2810770081492819</v>
      </c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>
        <v>0</v>
      </c>
      <c r="FN75" s="40"/>
      <c r="FO75" s="40"/>
      <c r="FP75" s="40"/>
      <c r="FQ75" s="40"/>
      <c r="FR75" s="40"/>
      <c r="FS75" s="40"/>
      <c r="FT75" s="105">
        <v>0</v>
      </c>
      <c r="FU75" s="105">
        <v>0</v>
      </c>
      <c r="FV75" s="105">
        <v>0</v>
      </c>
      <c r="FW75" s="105">
        <v>0</v>
      </c>
      <c r="FX75" s="105">
        <v>0</v>
      </c>
      <c r="FY75" s="105">
        <v>0</v>
      </c>
      <c r="FZ75" s="105">
        <v>0</v>
      </c>
      <c r="GA75" s="105">
        <v>0</v>
      </c>
      <c r="GB75" s="105">
        <v>0</v>
      </c>
      <c r="GC75" s="105">
        <v>0</v>
      </c>
      <c r="GD75" s="105">
        <v>0</v>
      </c>
      <c r="GE75" s="105">
        <v>0</v>
      </c>
      <c r="GF75" s="105">
        <v>0</v>
      </c>
      <c r="GG75" s="105">
        <v>0</v>
      </c>
      <c r="GH75" s="40">
        <v>0</v>
      </c>
      <c r="GI75" s="40"/>
      <c r="GJ75" s="40"/>
      <c r="GK75" s="40"/>
      <c r="GL75" s="40"/>
      <c r="GM75" s="40">
        <v>0</v>
      </c>
      <c r="GN75" s="40">
        <v>9723.9060409652302</v>
      </c>
      <c r="GO75" s="40">
        <v>241688.85268383773</v>
      </c>
      <c r="GP75" s="6">
        <v>305813.41510006896</v>
      </c>
      <c r="GQ75" s="6"/>
      <c r="GR75" s="6">
        <f t="shared" si="12"/>
        <v>251412.75872480296</v>
      </c>
      <c r="GS75" s="6">
        <v>305813.41510006919</v>
      </c>
      <c r="GT75" s="92">
        <v>2.3283064365386963E-10</v>
      </c>
      <c r="GV75" s="2">
        <v>0</v>
      </c>
      <c r="GW75" s="6">
        <v>251412.75872480296</v>
      </c>
      <c r="GX75" s="6">
        <v>305813.41510006879</v>
      </c>
      <c r="GY75" s="92">
        <v>-1.7462298274040222E-10</v>
      </c>
    </row>
    <row r="76" spans="2:207" outlineLevel="1" x14ac:dyDescent="0.2">
      <c r="B76" s="103" t="s">
        <v>60</v>
      </c>
      <c r="C76" s="104">
        <v>3838.779004752299</v>
      </c>
      <c r="D76" s="104">
        <v>411.49206802142601</v>
      </c>
      <c r="E76" s="104">
        <v>43.44946978795425</v>
      </c>
      <c r="F76" s="104">
        <v>271.27645004134428</v>
      </c>
      <c r="G76" s="104">
        <v>88.513149095072336</v>
      </c>
      <c r="H76" s="104">
        <v>702.21705592029139</v>
      </c>
      <c r="I76" s="104">
        <v>252.9019713855962</v>
      </c>
      <c r="J76" s="104">
        <v>682.54460363789997</v>
      </c>
      <c r="K76" s="104">
        <v>0.28251736587841286</v>
      </c>
      <c r="L76" s="104">
        <v>30.250905500716122</v>
      </c>
      <c r="M76" s="104">
        <v>0</v>
      </c>
      <c r="N76" s="104">
        <v>0</v>
      </c>
      <c r="O76" s="104">
        <v>0</v>
      </c>
      <c r="P76" s="104">
        <v>714.84931369500134</v>
      </c>
      <c r="Q76" s="104">
        <v>4.6332340084345187</v>
      </c>
      <c r="R76" s="104">
        <v>500.92189680360025</v>
      </c>
      <c r="S76" s="104">
        <v>98781.799081166711</v>
      </c>
      <c r="T76" s="104">
        <v>8673.241854281654</v>
      </c>
      <c r="U76" s="104">
        <v>4662.7388120555161</v>
      </c>
      <c r="V76" s="104">
        <v>0</v>
      </c>
      <c r="W76" s="104">
        <v>663.39611636029531</v>
      </c>
      <c r="X76" s="104">
        <v>1939.7495450728838</v>
      </c>
      <c r="Y76" s="104">
        <v>17812.324332368295</v>
      </c>
      <c r="Z76" s="104">
        <v>823.29954285259578</v>
      </c>
      <c r="AA76" s="104">
        <v>251.02124621794798</v>
      </c>
      <c r="AB76" s="104">
        <v>55.150577754597336</v>
      </c>
      <c r="AC76" s="104">
        <v>654.51623519546979</v>
      </c>
      <c r="AD76" s="104">
        <v>0</v>
      </c>
      <c r="AE76" s="104">
        <v>11.699181476890185</v>
      </c>
      <c r="AF76" s="104">
        <v>0</v>
      </c>
      <c r="AG76" s="104">
        <v>150.02998130361135</v>
      </c>
      <c r="AH76" s="104">
        <v>0.28634767404296035</v>
      </c>
      <c r="AI76" s="104">
        <v>5.2867165629691746</v>
      </c>
      <c r="AJ76" s="104">
        <v>6096.5957231459652</v>
      </c>
      <c r="AK76" s="104">
        <v>133.82888401872091</v>
      </c>
      <c r="AL76" s="104">
        <v>50.109011500556029</v>
      </c>
      <c r="AM76" s="104">
        <v>16112.336233522905</v>
      </c>
      <c r="AN76" s="104">
        <v>0</v>
      </c>
      <c r="AO76" s="104">
        <v>0</v>
      </c>
      <c r="AP76" s="104">
        <v>0</v>
      </c>
      <c r="AQ76" s="104">
        <v>31.878319387792846</v>
      </c>
      <c r="AR76" s="104">
        <v>1059.1685656596308</v>
      </c>
      <c r="AS76" s="104">
        <v>27.944424737716879</v>
      </c>
      <c r="AT76" s="104">
        <v>248.15761951780399</v>
      </c>
      <c r="AU76" s="104">
        <v>282.29741196299949</v>
      </c>
      <c r="AV76" s="104">
        <v>20.207161288859702</v>
      </c>
      <c r="AW76" s="104">
        <v>0</v>
      </c>
      <c r="AX76" s="104">
        <v>0</v>
      </c>
      <c r="AY76" s="104">
        <v>0</v>
      </c>
      <c r="AZ76" s="104">
        <v>0</v>
      </c>
      <c r="BA76" s="104">
        <v>0</v>
      </c>
      <c r="BB76" s="104">
        <v>0</v>
      </c>
      <c r="BC76" s="104">
        <v>0</v>
      </c>
      <c r="BD76" s="104">
        <v>0</v>
      </c>
      <c r="BE76" s="104">
        <v>2870.6052512530437</v>
      </c>
      <c r="BF76" s="104">
        <v>588.94077096594424</v>
      </c>
      <c r="BG76" s="104">
        <v>2111.3055935994662</v>
      </c>
      <c r="BH76" s="104">
        <v>9.8739843465226276</v>
      </c>
      <c r="BI76" s="104">
        <v>29.788563547016395</v>
      </c>
      <c r="BJ76" s="104">
        <v>608.85760195375872</v>
      </c>
      <c r="BK76" s="104">
        <v>60.480986815336472</v>
      </c>
      <c r="BL76" s="104">
        <v>5347.9825956803188</v>
      </c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>
        <v>0</v>
      </c>
      <c r="FN76" s="40"/>
      <c r="FO76" s="40"/>
      <c r="FP76" s="40"/>
      <c r="FQ76" s="40"/>
      <c r="FR76" s="40"/>
      <c r="FS76" s="40"/>
      <c r="FT76" s="105">
        <v>139.83375138155509</v>
      </c>
      <c r="FU76" s="105">
        <v>208.57813315616156</v>
      </c>
      <c r="FV76" s="105">
        <v>92.593096568987619</v>
      </c>
      <c r="FW76" s="105">
        <v>80.197911291222709</v>
      </c>
      <c r="FX76" s="105">
        <v>271.96746688140024</v>
      </c>
      <c r="FY76" s="105">
        <v>110.9971511409309</v>
      </c>
      <c r="FZ76" s="105">
        <v>88.747266066437035</v>
      </c>
      <c r="GA76" s="105">
        <v>33.191002948275738</v>
      </c>
      <c r="GB76" s="105">
        <v>6.8066939693960968</v>
      </c>
      <c r="GC76" s="105">
        <v>0</v>
      </c>
      <c r="GD76" s="105">
        <v>0</v>
      </c>
      <c r="GE76" s="105">
        <v>0</v>
      </c>
      <c r="GF76" s="105">
        <v>7.9967866244181884</v>
      </c>
      <c r="GG76" s="105">
        <v>0</v>
      </c>
      <c r="GH76" s="40">
        <v>0</v>
      </c>
      <c r="GI76" s="40"/>
      <c r="GJ76" s="40"/>
      <c r="GK76" s="40"/>
      <c r="GL76" s="40"/>
      <c r="GM76" s="40">
        <v>0</v>
      </c>
      <c r="GN76" s="40">
        <v>767.4142145383521</v>
      </c>
      <c r="GO76" s="40">
        <v>102212.84865781697</v>
      </c>
      <c r="GP76" s="6">
        <v>281738.18204564741</v>
      </c>
      <c r="GQ76" s="6"/>
      <c r="GR76" s="6">
        <f t="shared" si="12"/>
        <v>104021.1721323841</v>
      </c>
      <c r="GS76" s="6">
        <v>281738.18204564747</v>
      </c>
      <c r="GT76" s="92">
        <v>5.8207660913467407E-11</v>
      </c>
      <c r="GV76" s="2">
        <v>0</v>
      </c>
      <c r="GW76" s="6">
        <v>104021.1721323841</v>
      </c>
      <c r="GX76" s="6">
        <v>281738.18204564747</v>
      </c>
      <c r="GY76" s="92">
        <v>5.8207660913467407E-11</v>
      </c>
    </row>
    <row r="77" spans="2:207" outlineLevel="1" x14ac:dyDescent="0.2">
      <c r="B77" s="103" t="s">
        <v>74</v>
      </c>
      <c r="C77" s="104">
        <v>4185.0150408561294</v>
      </c>
      <c r="D77" s="104">
        <v>447.79251421728708</v>
      </c>
      <c r="E77" s="104">
        <v>48.045055805367397</v>
      </c>
      <c r="F77" s="104">
        <v>1065.7579747697512</v>
      </c>
      <c r="G77" s="104">
        <v>9510.192715841029</v>
      </c>
      <c r="H77" s="104">
        <v>3841.253987636826</v>
      </c>
      <c r="I77" s="104">
        <v>984.97283984664352</v>
      </c>
      <c r="J77" s="104">
        <v>457.42184022661644</v>
      </c>
      <c r="K77" s="104">
        <v>14.785828957946393</v>
      </c>
      <c r="L77" s="104">
        <v>226.31957747019703</v>
      </c>
      <c r="M77" s="104">
        <v>26.483035057832286</v>
      </c>
      <c r="N77" s="104">
        <v>3.6247032439179074</v>
      </c>
      <c r="O77" s="104">
        <v>2.7557262111344554E-2</v>
      </c>
      <c r="P77" s="104">
        <v>150.43794896780767</v>
      </c>
      <c r="Q77" s="104">
        <v>706.26893511780111</v>
      </c>
      <c r="R77" s="104">
        <v>33.573836501089133</v>
      </c>
      <c r="S77" s="104">
        <v>1.0245820387930764</v>
      </c>
      <c r="T77" s="104">
        <v>8914.246907390303</v>
      </c>
      <c r="U77" s="104">
        <v>4135.7178469321398</v>
      </c>
      <c r="V77" s="104">
        <v>33.583161189112566</v>
      </c>
      <c r="W77" s="104">
        <v>45.307330093545204</v>
      </c>
      <c r="X77" s="104">
        <v>334.82467399266642</v>
      </c>
      <c r="Y77" s="104">
        <v>488.44742581670613</v>
      </c>
      <c r="Z77" s="104">
        <v>3648.7195830859041</v>
      </c>
      <c r="AA77" s="104">
        <v>359.04886231862139</v>
      </c>
      <c r="AB77" s="104">
        <v>560.90624701531408</v>
      </c>
      <c r="AC77" s="104">
        <v>327.98793111712803</v>
      </c>
      <c r="AD77" s="104">
        <v>37.057588968524875</v>
      </c>
      <c r="AE77" s="104">
        <v>8.7297271145239446</v>
      </c>
      <c r="AF77" s="104">
        <v>1.437459605016846</v>
      </c>
      <c r="AG77" s="104">
        <v>544.16860029216934</v>
      </c>
      <c r="AH77" s="104">
        <v>124.84504651661737</v>
      </c>
      <c r="AI77" s="104">
        <v>38.571783222232384</v>
      </c>
      <c r="AJ77" s="104">
        <v>46.034800357403498</v>
      </c>
      <c r="AK77" s="104">
        <v>0</v>
      </c>
      <c r="AL77" s="104">
        <v>0</v>
      </c>
      <c r="AM77" s="104">
        <v>0</v>
      </c>
      <c r="AN77" s="104">
        <v>0</v>
      </c>
      <c r="AO77" s="104">
        <v>0</v>
      </c>
      <c r="AP77" s="104">
        <v>0</v>
      </c>
      <c r="AQ77" s="104">
        <v>0</v>
      </c>
      <c r="AR77" s="104">
        <v>0</v>
      </c>
      <c r="AS77" s="104">
        <v>0</v>
      </c>
      <c r="AT77" s="104">
        <v>0</v>
      </c>
      <c r="AU77" s="104">
        <v>0</v>
      </c>
      <c r="AV77" s="104">
        <v>0</v>
      </c>
      <c r="AW77" s="104">
        <v>0</v>
      </c>
      <c r="AX77" s="104">
        <v>0</v>
      </c>
      <c r="AY77" s="104">
        <v>0</v>
      </c>
      <c r="AZ77" s="104">
        <v>0</v>
      </c>
      <c r="BA77" s="104">
        <v>0</v>
      </c>
      <c r="BB77" s="104">
        <v>0</v>
      </c>
      <c r="BC77" s="104">
        <v>0</v>
      </c>
      <c r="BD77" s="104">
        <v>0</v>
      </c>
      <c r="BE77" s="104">
        <v>0</v>
      </c>
      <c r="BF77" s="104">
        <v>0</v>
      </c>
      <c r="BG77" s="104">
        <v>0</v>
      </c>
      <c r="BH77" s="104">
        <v>0</v>
      </c>
      <c r="BI77" s="104">
        <v>0</v>
      </c>
      <c r="BJ77" s="104">
        <v>0</v>
      </c>
      <c r="BK77" s="104">
        <v>0</v>
      </c>
      <c r="BL77" s="104">
        <v>19.198337493881013</v>
      </c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>
        <v>0</v>
      </c>
      <c r="FN77" s="40"/>
      <c r="FO77" s="40"/>
      <c r="FP77" s="40"/>
      <c r="FQ77" s="40"/>
      <c r="FR77" s="40"/>
      <c r="FS77" s="40"/>
      <c r="FT77" s="105">
        <v>30.983875492644675</v>
      </c>
      <c r="FU77" s="105">
        <v>38.447019797845932</v>
      </c>
      <c r="FV77" s="105">
        <v>45.018218071891816</v>
      </c>
      <c r="FW77" s="105">
        <v>53.726652623889599</v>
      </c>
      <c r="FX77" s="105">
        <v>64.277211844238238</v>
      </c>
      <c r="FY77" s="105">
        <v>76.365377920869349</v>
      </c>
      <c r="FZ77" s="105">
        <v>88.619855281553981</v>
      </c>
      <c r="GA77" s="105">
        <v>131.27054113305056</v>
      </c>
      <c r="GB77" s="105">
        <v>186.43542977415609</v>
      </c>
      <c r="GC77" s="105">
        <v>46.365092455278038</v>
      </c>
      <c r="GD77" s="105">
        <v>46.995310681812079</v>
      </c>
      <c r="GE77" s="105">
        <v>50.316368642857746</v>
      </c>
      <c r="GF77" s="105">
        <v>61.409933209835955</v>
      </c>
      <c r="GG77" s="105">
        <v>72.456565437564706</v>
      </c>
      <c r="GH77" s="40">
        <v>0</v>
      </c>
      <c r="GI77" s="40"/>
      <c r="GJ77" s="40"/>
      <c r="GK77" s="40"/>
      <c r="GL77" s="40"/>
      <c r="GM77" s="40">
        <v>0</v>
      </c>
      <c r="GN77" s="40">
        <v>-141.25146799403592</v>
      </c>
      <c r="GO77" s="40">
        <v>3600.6518393899846</v>
      </c>
      <c r="GP77" s="6">
        <v>45823.91911010239</v>
      </c>
      <c r="GQ77" s="6"/>
      <c r="GR77" s="6">
        <f t="shared" si="12"/>
        <v>4452.087823763437</v>
      </c>
      <c r="GS77" s="6">
        <v>45823.919110102383</v>
      </c>
      <c r="GT77" s="92">
        <v>-7.2759576141834259E-12</v>
      </c>
      <c r="GV77" s="2">
        <v>0</v>
      </c>
      <c r="GW77" s="6">
        <v>4452.087823763437</v>
      </c>
      <c r="GX77" s="6">
        <v>45823.919110102419</v>
      </c>
      <c r="GY77" s="92">
        <v>2.9103830456733704E-11</v>
      </c>
    </row>
    <row r="78" spans="2:207" outlineLevel="1" x14ac:dyDescent="0.2">
      <c r="B78" s="103" t="s">
        <v>413</v>
      </c>
      <c r="C78" s="104">
        <v>788.89448765026395</v>
      </c>
      <c r="D78" s="104">
        <v>85.772404969562473</v>
      </c>
      <c r="E78" s="104">
        <v>10.566165043600776</v>
      </c>
      <c r="F78" s="104">
        <v>26.335239497423323</v>
      </c>
      <c r="G78" s="104">
        <v>258.29853750325822</v>
      </c>
      <c r="H78" s="104">
        <v>359.18925541061577</v>
      </c>
      <c r="I78" s="104">
        <v>92.033589443366878</v>
      </c>
      <c r="J78" s="104">
        <v>166.09941444610314</v>
      </c>
      <c r="K78" s="104">
        <v>1530.1053936418014</v>
      </c>
      <c r="L78" s="104">
        <v>0</v>
      </c>
      <c r="M78" s="104">
        <v>0</v>
      </c>
      <c r="N78" s="104">
        <v>7.1986736664761922E-2</v>
      </c>
      <c r="O78" s="104">
        <v>0</v>
      </c>
      <c r="P78" s="104">
        <v>0</v>
      </c>
      <c r="Q78" s="104">
        <v>0</v>
      </c>
      <c r="R78" s="104">
        <v>0</v>
      </c>
      <c r="S78" s="104">
        <v>0</v>
      </c>
      <c r="T78" s="104">
        <v>40.55449087045897</v>
      </c>
      <c r="U78" s="104">
        <v>25.05293282059716</v>
      </c>
      <c r="V78" s="104">
        <v>0</v>
      </c>
      <c r="W78" s="104">
        <v>0</v>
      </c>
      <c r="X78" s="104">
        <v>0</v>
      </c>
      <c r="Y78" s="104">
        <v>0</v>
      </c>
      <c r="Z78" s="104">
        <v>0</v>
      </c>
      <c r="AA78" s="104">
        <v>0</v>
      </c>
      <c r="AB78" s="104">
        <v>0</v>
      </c>
      <c r="AC78" s="104">
        <v>0</v>
      </c>
      <c r="AD78" s="104">
        <v>0</v>
      </c>
      <c r="AE78" s="104">
        <v>0</v>
      </c>
      <c r="AF78" s="104">
        <v>0</v>
      </c>
      <c r="AG78" s="104">
        <v>0</v>
      </c>
      <c r="AH78" s="104">
        <v>0</v>
      </c>
      <c r="AI78" s="104">
        <v>0</v>
      </c>
      <c r="AJ78" s="104">
        <v>4.5151967819625085</v>
      </c>
      <c r="AK78" s="104">
        <v>0</v>
      </c>
      <c r="AL78" s="104">
        <v>9403.7076362817534</v>
      </c>
      <c r="AM78" s="104">
        <v>0</v>
      </c>
      <c r="AN78" s="104">
        <v>0</v>
      </c>
      <c r="AO78" s="104">
        <v>0</v>
      </c>
      <c r="AP78" s="104">
        <v>0</v>
      </c>
      <c r="AQ78" s="104">
        <v>0</v>
      </c>
      <c r="AR78" s="104">
        <v>0</v>
      </c>
      <c r="AS78" s="104">
        <v>0</v>
      </c>
      <c r="AT78" s="104">
        <v>0</v>
      </c>
      <c r="AU78" s="104">
        <v>0</v>
      </c>
      <c r="AV78" s="104">
        <v>0</v>
      </c>
      <c r="AW78" s="104">
        <v>0</v>
      </c>
      <c r="AX78" s="104">
        <v>0</v>
      </c>
      <c r="AY78" s="104">
        <v>0</v>
      </c>
      <c r="AZ78" s="104">
        <v>0</v>
      </c>
      <c r="BA78" s="104">
        <v>0</v>
      </c>
      <c r="BB78" s="104">
        <v>0</v>
      </c>
      <c r="BC78" s="104">
        <v>0</v>
      </c>
      <c r="BD78" s="104">
        <v>0</v>
      </c>
      <c r="BE78" s="104">
        <v>0</v>
      </c>
      <c r="BF78" s="104">
        <v>0</v>
      </c>
      <c r="BG78" s="104">
        <v>0</v>
      </c>
      <c r="BH78" s="104">
        <v>0</v>
      </c>
      <c r="BI78" s="104">
        <v>0</v>
      </c>
      <c r="BJ78" s="104">
        <v>0</v>
      </c>
      <c r="BK78" s="104">
        <v>0</v>
      </c>
      <c r="BL78" s="104">
        <v>9.6428100427526253</v>
      </c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>
        <v>0</v>
      </c>
      <c r="FN78" s="40"/>
      <c r="FO78" s="40"/>
      <c r="FP78" s="40"/>
      <c r="FQ78" s="40"/>
      <c r="FR78" s="40"/>
      <c r="FS78" s="40"/>
      <c r="FT78" s="105">
        <v>0</v>
      </c>
      <c r="FU78" s="105">
        <v>0</v>
      </c>
      <c r="FV78" s="105">
        <v>0</v>
      </c>
      <c r="FW78" s="105">
        <v>0</v>
      </c>
      <c r="FX78" s="105">
        <v>0</v>
      </c>
      <c r="FY78" s="105">
        <v>0</v>
      </c>
      <c r="FZ78" s="105">
        <v>0</v>
      </c>
      <c r="GA78" s="105">
        <v>0</v>
      </c>
      <c r="GB78" s="105">
        <v>0</v>
      </c>
      <c r="GC78" s="105">
        <v>0</v>
      </c>
      <c r="GD78" s="105">
        <v>0</v>
      </c>
      <c r="GE78" s="105">
        <v>0</v>
      </c>
      <c r="GF78" s="105">
        <v>0</v>
      </c>
      <c r="GG78" s="105">
        <v>0</v>
      </c>
      <c r="GH78" s="40">
        <v>0</v>
      </c>
      <c r="GI78" s="40"/>
      <c r="GJ78" s="40"/>
      <c r="GK78" s="40"/>
      <c r="GL78" s="40"/>
      <c r="GM78" s="40">
        <v>0</v>
      </c>
      <c r="GN78" s="40">
        <v>2.2956241668580333</v>
      </c>
      <c r="GO78" s="40">
        <v>4.9999989163265868</v>
      </c>
      <c r="GP78" s="6">
        <v>12808.135164223369</v>
      </c>
      <c r="GQ78" s="6"/>
      <c r="GR78" s="6">
        <f t="shared" si="12"/>
        <v>7.2956230831846201</v>
      </c>
      <c r="GS78" s="6">
        <v>12808.13516422336</v>
      </c>
      <c r="GT78" s="92">
        <v>-9.0949470177292824E-12</v>
      </c>
      <c r="GV78" s="2">
        <v>0</v>
      </c>
      <c r="GW78" s="6">
        <v>7.2956230831846201</v>
      </c>
      <c r="GX78" s="6">
        <v>12808.135164223368</v>
      </c>
      <c r="GY78" s="92">
        <v>-1.8189894035458565E-12</v>
      </c>
    </row>
    <row r="79" spans="2:207" outlineLevel="1" x14ac:dyDescent="0.2">
      <c r="B79" s="103" t="s">
        <v>414</v>
      </c>
      <c r="C79" s="104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J79" s="104">
        <v>3352.6719280752768</v>
      </c>
      <c r="K79" s="104">
        <v>4.6170197734893996E-2</v>
      </c>
      <c r="L79" s="104">
        <v>0</v>
      </c>
      <c r="M79" s="104">
        <v>0</v>
      </c>
      <c r="N79" s="104">
        <v>0</v>
      </c>
      <c r="O79" s="104">
        <v>0</v>
      </c>
      <c r="P79" s="104">
        <v>0</v>
      </c>
      <c r="Q79" s="104">
        <v>39.902470102456476</v>
      </c>
      <c r="R79" s="104">
        <v>0</v>
      </c>
      <c r="S79" s="104">
        <v>0</v>
      </c>
      <c r="T79" s="104">
        <v>0</v>
      </c>
      <c r="U79" s="104">
        <v>3.6659117857418613</v>
      </c>
      <c r="V79" s="104">
        <v>0</v>
      </c>
      <c r="W79" s="104">
        <v>0</v>
      </c>
      <c r="X79" s="104">
        <v>0</v>
      </c>
      <c r="Y79" s="104">
        <v>0</v>
      </c>
      <c r="Z79" s="104">
        <v>0</v>
      </c>
      <c r="AA79" s="104">
        <v>0</v>
      </c>
      <c r="AB79" s="104">
        <v>0</v>
      </c>
      <c r="AC79" s="104">
        <v>18.598268978236742</v>
      </c>
      <c r="AD79" s="104">
        <v>0</v>
      </c>
      <c r="AE79" s="104">
        <v>0</v>
      </c>
      <c r="AF79" s="104">
        <v>0</v>
      </c>
      <c r="AG79" s="104">
        <v>0</v>
      </c>
      <c r="AH79" s="104">
        <v>0</v>
      </c>
      <c r="AI79" s="104">
        <v>0</v>
      </c>
      <c r="AJ79" s="104">
        <v>112.75421934251999</v>
      </c>
      <c r="AK79" s="104">
        <v>88.986284816677994</v>
      </c>
      <c r="AL79" s="104">
        <v>0</v>
      </c>
      <c r="AM79" s="104">
        <v>0</v>
      </c>
      <c r="AN79" s="104">
        <v>0</v>
      </c>
      <c r="AO79" s="104">
        <v>0</v>
      </c>
      <c r="AP79" s="104">
        <v>0</v>
      </c>
      <c r="AQ79" s="104">
        <v>1751.8300445299503</v>
      </c>
      <c r="AR79" s="104">
        <v>25.836983155085964</v>
      </c>
      <c r="AS79" s="104">
        <v>0.68166640736447848</v>
      </c>
      <c r="AT79" s="104">
        <v>6.05346914840585</v>
      </c>
      <c r="AU79" s="104">
        <v>6.8862631619298815</v>
      </c>
      <c r="AV79" s="104">
        <v>13.756326276657674</v>
      </c>
      <c r="AW79" s="104">
        <v>0</v>
      </c>
      <c r="AX79" s="104">
        <v>0</v>
      </c>
      <c r="AY79" s="104">
        <v>0</v>
      </c>
      <c r="AZ79" s="104">
        <v>503.47250566809072</v>
      </c>
      <c r="BA79" s="104">
        <v>44.663153611104704</v>
      </c>
      <c r="BB79" s="104">
        <v>145.91893323811203</v>
      </c>
      <c r="BC79" s="104">
        <v>17.564033329543658</v>
      </c>
      <c r="BD79" s="104">
        <v>641.97054929862338</v>
      </c>
      <c r="BE79" s="104">
        <v>754.14556846656296</v>
      </c>
      <c r="BF79" s="104">
        <v>85.260364532326165</v>
      </c>
      <c r="BG79" s="104">
        <v>305.65159251354737</v>
      </c>
      <c r="BH79" s="104">
        <v>1.4294468073071767</v>
      </c>
      <c r="BI79" s="104">
        <v>4.3124604577952415</v>
      </c>
      <c r="BJ79" s="104">
        <v>88.143704173792628</v>
      </c>
      <c r="BK79" s="104">
        <v>8.7557717815278888</v>
      </c>
      <c r="BL79" s="104">
        <v>1119.9704982374762</v>
      </c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>
        <v>0</v>
      </c>
      <c r="FN79" s="40"/>
      <c r="FO79" s="40"/>
      <c r="FP79" s="40"/>
      <c r="FQ79" s="40"/>
      <c r="FR79" s="40"/>
      <c r="FS79" s="40"/>
      <c r="FT79" s="105">
        <v>2774.2174755131368</v>
      </c>
      <c r="FU79" s="105">
        <v>4035.5546908632641</v>
      </c>
      <c r="FV79" s="105">
        <v>4766.0537989108334</v>
      </c>
      <c r="FW79" s="105">
        <v>5396.8703652492941</v>
      </c>
      <c r="FX79" s="105">
        <v>5890.0727531306766</v>
      </c>
      <c r="FY79" s="105">
        <v>6633.4609624596023</v>
      </c>
      <c r="FZ79" s="105">
        <v>6658.2775379935247</v>
      </c>
      <c r="GA79" s="105">
        <v>8943.1038433168051</v>
      </c>
      <c r="GB79" s="105">
        <v>9980.7132215620422</v>
      </c>
      <c r="GC79" s="105">
        <v>2737.5415834998407</v>
      </c>
      <c r="GD79" s="105">
        <v>2142.1230538089922</v>
      </c>
      <c r="GE79" s="105">
        <v>2366.6635315113408</v>
      </c>
      <c r="GF79" s="105">
        <v>2266.5303342835118</v>
      </c>
      <c r="GG79" s="105">
        <v>2567.1667512722984</v>
      </c>
      <c r="GH79" s="40">
        <v>0</v>
      </c>
      <c r="GI79" s="40"/>
      <c r="GJ79" s="40"/>
      <c r="GK79" s="40"/>
      <c r="GL79" s="40"/>
      <c r="GM79" s="40">
        <v>0</v>
      </c>
      <c r="GN79" s="40">
        <v>-100.34955596944201</v>
      </c>
      <c r="GO79" s="40">
        <v>4592.3380965031647</v>
      </c>
      <c r="GP79" s="6">
        <v>80793.267032002725</v>
      </c>
      <c r="GQ79" s="6"/>
      <c r="GR79" s="6">
        <f t="shared" si="12"/>
        <v>71650.338443908884</v>
      </c>
      <c r="GS79" s="6">
        <v>80793.267032002754</v>
      </c>
      <c r="GT79" s="92">
        <v>2.9103830456733704E-11</v>
      </c>
      <c r="GV79" s="2">
        <v>0</v>
      </c>
      <c r="GW79" s="6">
        <v>71650.338443908884</v>
      </c>
      <c r="GX79" s="6">
        <v>80793.267032002739</v>
      </c>
      <c r="GY79" s="92">
        <v>1.4551915228366852E-11</v>
      </c>
    </row>
    <row r="80" spans="2:207" outlineLevel="1" x14ac:dyDescent="0.2">
      <c r="B80" s="103" t="s">
        <v>415</v>
      </c>
      <c r="C80" s="104">
        <v>0</v>
      </c>
      <c r="D80" s="104">
        <v>0</v>
      </c>
      <c r="E80" s="104">
        <v>0</v>
      </c>
      <c r="F80" s="104">
        <v>0</v>
      </c>
      <c r="G80" s="104">
        <v>0</v>
      </c>
      <c r="H80" s="104">
        <v>0</v>
      </c>
      <c r="I80" s="104">
        <v>0</v>
      </c>
      <c r="J80" s="104">
        <v>10448.408759236405</v>
      </c>
      <c r="K80" s="104">
        <v>0</v>
      </c>
      <c r="L80" s="104">
        <v>0</v>
      </c>
      <c r="M80" s="104">
        <v>0</v>
      </c>
      <c r="N80" s="104">
        <v>0</v>
      </c>
      <c r="O80" s="104">
        <v>0</v>
      </c>
      <c r="P80" s="104">
        <v>0</v>
      </c>
      <c r="Q80" s="104">
        <v>0</v>
      </c>
      <c r="R80" s="104">
        <v>0</v>
      </c>
      <c r="S80" s="104">
        <v>0</v>
      </c>
      <c r="T80" s="104">
        <v>0</v>
      </c>
      <c r="U80" s="104">
        <v>0</v>
      </c>
      <c r="V80" s="104">
        <v>0</v>
      </c>
      <c r="W80" s="104">
        <v>0</v>
      </c>
      <c r="X80" s="104">
        <v>0</v>
      </c>
      <c r="Y80" s="104">
        <v>0</v>
      </c>
      <c r="Z80" s="104">
        <v>0</v>
      </c>
      <c r="AA80" s="104">
        <v>0</v>
      </c>
      <c r="AB80" s="104">
        <v>0</v>
      </c>
      <c r="AC80" s="104">
        <v>0</v>
      </c>
      <c r="AD80" s="104">
        <v>0</v>
      </c>
      <c r="AE80" s="104">
        <v>0</v>
      </c>
      <c r="AF80" s="104">
        <v>0</v>
      </c>
      <c r="AG80" s="104">
        <v>0</v>
      </c>
      <c r="AH80" s="104">
        <v>0</v>
      </c>
      <c r="AI80" s="104">
        <v>0</v>
      </c>
      <c r="AJ80" s="104">
        <v>148.9543815201628</v>
      </c>
      <c r="AK80" s="104">
        <v>0</v>
      </c>
      <c r="AL80" s="104">
        <v>0</v>
      </c>
      <c r="AM80" s="104">
        <v>0</v>
      </c>
      <c r="AN80" s="104">
        <v>0</v>
      </c>
      <c r="AO80" s="104">
        <v>0</v>
      </c>
      <c r="AP80" s="104">
        <v>0</v>
      </c>
      <c r="AQ80" s="104">
        <v>0</v>
      </c>
      <c r="AR80" s="104">
        <v>0</v>
      </c>
      <c r="AS80" s="104">
        <v>0</v>
      </c>
      <c r="AT80" s="104">
        <v>0</v>
      </c>
      <c r="AU80" s="104">
        <v>0</v>
      </c>
      <c r="AV80" s="104">
        <v>0.75182496642034635</v>
      </c>
      <c r="AW80" s="104">
        <v>0</v>
      </c>
      <c r="AX80" s="104">
        <v>0</v>
      </c>
      <c r="AY80" s="104">
        <v>0</v>
      </c>
      <c r="AZ80" s="104">
        <v>0</v>
      </c>
      <c r="BA80" s="104">
        <v>0</v>
      </c>
      <c r="BB80" s="104">
        <v>0</v>
      </c>
      <c r="BC80" s="104">
        <v>0</v>
      </c>
      <c r="BD80" s="104">
        <v>0</v>
      </c>
      <c r="BE80" s="104">
        <v>0</v>
      </c>
      <c r="BF80" s="104">
        <v>0</v>
      </c>
      <c r="BG80" s="104">
        <v>0</v>
      </c>
      <c r="BH80" s="104">
        <v>0</v>
      </c>
      <c r="BI80" s="104">
        <v>0</v>
      </c>
      <c r="BJ80" s="104">
        <v>0</v>
      </c>
      <c r="BK80" s="104">
        <v>0</v>
      </c>
      <c r="BL80" s="104">
        <v>313.23592766237698</v>
      </c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>
        <v>0</v>
      </c>
      <c r="FN80" s="40"/>
      <c r="FO80" s="40"/>
      <c r="FP80" s="40"/>
      <c r="FQ80" s="40"/>
      <c r="FR80" s="40"/>
      <c r="FS80" s="40"/>
      <c r="FT80" s="105">
        <v>558.31902005377628</v>
      </c>
      <c r="FU80" s="105">
        <v>645.46553836020178</v>
      </c>
      <c r="FV80" s="105">
        <v>730.47910311406417</v>
      </c>
      <c r="FW80" s="105">
        <v>726.00251663460642</v>
      </c>
      <c r="FX80" s="105">
        <v>774.60163828931536</v>
      </c>
      <c r="FY80" s="105">
        <v>951.04440789579974</v>
      </c>
      <c r="FZ80" s="105">
        <v>870.7999381157515</v>
      </c>
      <c r="GA80" s="105">
        <v>1031.0647228168757</v>
      </c>
      <c r="GB80" s="105">
        <v>1437.7573232382567</v>
      </c>
      <c r="GC80" s="105">
        <v>450.06413657376208</v>
      </c>
      <c r="GD80" s="105">
        <v>289.2873839539057</v>
      </c>
      <c r="GE80" s="105">
        <v>356.13798978188856</v>
      </c>
      <c r="GF80" s="105">
        <v>556.11165608289491</v>
      </c>
      <c r="GG80" s="105">
        <v>420.77193639018276</v>
      </c>
      <c r="GH80" s="40">
        <v>0</v>
      </c>
      <c r="GI80" s="40"/>
      <c r="GJ80" s="40"/>
      <c r="GK80" s="40"/>
      <c r="GL80" s="40"/>
      <c r="GM80" s="40">
        <v>0</v>
      </c>
      <c r="GN80" s="40">
        <v>2181.7066802577428</v>
      </c>
      <c r="GO80" s="40">
        <v>6061.6883614830922</v>
      </c>
      <c r="GP80" s="6">
        <v>28952.653246427479</v>
      </c>
      <c r="GQ80" s="6"/>
      <c r="GR80" s="6">
        <f t="shared" si="12"/>
        <v>18041.302353042116</v>
      </c>
      <c r="GS80" s="6">
        <v>28952.653246427482</v>
      </c>
      <c r="GT80" s="92">
        <v>3.637978807091713E-12</v>
      </c>
      <c r="GV80" s="2">
        <v>0</v>
      </c>
      <c r="GW80" s="6">
        <v>18041.302353042116</v>
      </c>
      <c r="GX80" s="6">
        <v>28952.653246427493</v>
      </c>
      <c r="GY80" s="92">
        <v>1.4551915228366852E-11</v>
      </c>
    </row>
    <row r="81" spans="2:207" outlineLevel="1" x14ac:dyDescent="0.2">
      <c r="B81" s="103" t="s">
        <v>416</v>
      </c>
      <c r="C81" s="104">
        <v>0</v>
      </c>
      <c r="D81" s="104">
        <v>0</v>
      </c>
      <c r="E81" s="104">
        <v>0</v>
      </c>
      <c r="F81" s="104">
        <v>0</v>
      </c>
      <c r="G81" s="104">
        <v>0</v>
      </c>
      <c r="H81" s="104">
        <v>0</v>
      </c>
      <c r="I81" s="104">
        <v>0</v>
      </c>
      <c r="J81" s="104">
        <v>585.61839013925157</v>
      </c>
      <c r="K81" s="104">
        <v>0</v>
      </c>
      <c r="L81" s="104">
        <v>0</v>
      </c>
      <c r="M81" s="104">
        <v>0</v>
      </c>
      <c r="N81" s="104">
        <v>0</v>
      </c>
      <c r="O81" s="104">
        <v>0</v>
      </c>
      <c r="P81" s="104">
        <v>0</v>
      </c>
      <c r="Q81" s="104">
        <v>0</v>
      </c>
      <c r="R81" s="104">
        <v>0</v>
      </c>
      <c r="S81" s="104">
        <v>0</v>
      </c>
      <c r="T81" s="104">
        <v>0</v>
      </c>
      <c r="U81" s="104">
        <v>0</v>
      </c>
      <c r="V81" s="104">
        <v>0</v>
      </c>
      <c r="W81" s="104">
        <v>0</v>
      </c>
      <c r="X81" s="104">
        <v>0</v>
      </c>
      <c r="Y81" s="104">
        <v>0</v>
      </c>
      <c r="Z81" s="104">
        <v>0</v>
      </c>
      <c r="AA81" s="104">
        <v>0</v>
      </c>
      <c r="AB81" s="104">
        <v>0</v>
      </c>
      <c r="AC81" s="104">
        <v>0</v>
      </c>
      <c r="AD81" s="104">
        <v>0</v>
      </c>
      <c r="AE81" s="104">
        <v>0</v>
      </c>
      <c r="AF81" s="104">
        <v>0</v>
      </c>
      <c r="AG81" s="104">
        <v>0</v>
      </c>
      <c r="AH81" s="104">
        <v>0</v>
      </c>
      <c r="AI81" s="104">
        <v>0</v>
      </c>
      <c r="AJ81" s="104">
        <v>12.603402475534171</v>
      </c>
      <c r="AK81" s="104">
        <v>11.032265218723465</v>
      </c>
      <c r="AL81" s="104">
        <v>0</v>
      </c>
      <c r="AM81" s="104">
        <v>0</v>
      </c>
      <c r="AN81" s="104">
        <v>0</v>
      </c>
      <c r="AO81" s="104">
        <v>0</v>
      </c>
      <c r="AP81" s="104">
        <v>0</v>
      </c>
      <c r="AQ81" s="104">
        <v>37.785739426724021</v>
      </c>
      <c r="AR81" s="104">
        <v>2.6637493163031611</v>
      </c>
      <c r="AS81" s="104">
        <v>7.0278654751635486E-2</v>
      </c>
      <c r="AT81" s="104">
        <v>0.62410244289368288</v>
      </c>
      <c r="AU81" s="104">
        <v>0.70996209725153947</v>
      </c>
      <c r="AV81" s="104">
        <v>0.55661602092476758</v>
      </c>
      <c r="AW81" s="104">
        <v>0</v>
      </c>
      <c r="AX81" s="104">
        <v>0</v>
      </c>
      <c r="AY81" s="104">
        <v>0</v>
      </c>
      <c r="AZ81" s="104">
        <v>0</v>
      </c>
      <c r="BA81" s="104">
        <v>0</v>
      </c>
      <c r="BB81" s="104">
        <v>0</v>
      </c>
      <c r="BC81" s="104">
        <v>0</v>
      </c>
      <c r="BD81" s="104">
        <v>0</v>
      </c>
      <c r="BE81" s="104">
        <v>133.1454538204699</v>
      </c>
      <c r="BF81" s="104">
        <v>19.875325938571724</v>
      </c>
      <c r="BG81" s="104">
        <v>71.251454980006045</v>
      </c>
      <c r="BH81" s="104">
        <v>0.33322307922955913</v>
      </c>
      <c r="BI81" s="104">
        <v>1.0052919389038419</v>
      </c>
      <c r="BJ81" s="104">
        <v>20.547470792030534</v>
      </c>
      <c r="BK81" s="104">
        <v>2.0410869566844978</v>
      </c>
      <c r="BL81" s="104">
        <v>62.965558980299015</v>
      </c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>
        <v>0</v>
      </c>
      <c r="FN81" s="40"/>
      <c r="FO81" s="40"/>
      <c r="FP81" s="40"/>
      <c r="FQ81" s="40"/>
      <c r="FR81" s="40"/>
      <c r="FS81" s="40"/>
      <c r="FT81" s="105">
        <v>784.65720902914904</v>
      </c>
      <c r="FU81" s="105">
        <v>904.78730967068645</v>
      </c>
      <c r="FV81" s="105">
        <v>926.44374889914138</v>
      </c>
      <c r="FW81" s="105">
        <v>924.70168274656965</v>
      </c>
      <c r="FX81" s="105">
        <v>925.35478726994722</v>
      </c>
      <c r="FY81" s="105">
        <v>955.19055036875363</v>
      </c>
      <c r="FZ81" s="105">
        <v>937.55834556246634</v>
      </c>
      <c r="GA81" s="105">
        <v>1090.9533556999422</v>
      </c>
      <c r="GB81" s="105">
        <v>1361.1293595881996</v>
      </c>
      <c r="GC81" s="105">
        <v>367.34798740803308</v>
      </c>
      <c r="GD81" s="105">
        <v>331.15919800079166</v>
      </c>
      <c r="GE81" s="105">
        <v>484.14552854387205</v>
      </c>
      <c r="GF81" s="105">
        <v>345.69821905184534</v>
      </c>
      <c r="GG81" s="105">
        <v>403.72000550290051</v>
      </c>
      <c r="GH81" s="40">
        <v>0</v>
      </c>
      <c r="GI81" s="40"/>
      <c r="GJ81" s="40"/>
      <c r="GK81" s="40"/>
      <c r="GL81" s="40"/>
      <c r="GM81" s="40">
        <v>0</v>
      </c>
      <c r="GN81" s="40">
        <v>157.72510228690589</v>
      </c>
      <c r="GO81" s="40">
        <v>1564.3106483925512</v>
      </c>
      <c r="GP81" s="6">
        <v>13427.712410300308</v>
      </c>
      <c r="GQ81" s="6"/>
      <c r="GR81" s="6">
        <f t="shared" si="12"/>
        <v>12464.883038021755</v>
      </c>
      <c r="GS81" s="6">
        <v>13427.712410300321</v>
      </c>
      <c r="GT81" s="92">
        <v>1.2732925824820995E-11</v>
      </c>
      <c r="GV81" s="2">
        <v>0</v>
      </c>
      <c r="GW81" s="6">
        <v>12464.883038021755</v>
      </c>
      <c r="GX81" s="6">
        <v>13427.712410300297</v>
      </c>
      <c r="GY81" s="92">
        <v>-1.0913936421275139E-11</v>
      </c>
    </row>
    <row r="82" spans="2:207" outlineLevel="1" x14ac:dyDescent="0.2">
      <c r="B82" s="103" t="s">
        <v>417</v>
      </c>
      <c r="C82" s="104">
        <v>0</v>
      </c>
      <c r="D82" s="104">
        <v>0</v>
      </c>
      <c r="E82" s="104">
        <v>0</v>
      </c>
      <c r="F82" s="104">
        <v>0</v>
      </c>
      <c r="G82" s="104">
        <v>0</v>
      </c>
      <c r="H82" s="104">
        <v>0</v>
      </c>
      <c r="I82" s="104">
        <v>0</v>
      </c>
      <c r="J82" s="104">
        <v>9163.2082430542723</v>
      </c>
      <c r="K82" s="104">
        <v>3561.0610467137635</v>
      </c>
      <c r="L82" s="104">
        <v>0</v>
      </c>
      <c r="M82" s="104">
        <v>0</v>
      </c>
      <c r="N82" s="104">
        <v>0.4376676551293095</v>
      </c>
      <c r="O82" s="104">
        <v>0</v>
      </c>
      <c r="P82" s="104">
        <v>0</v>
      </c>
      <c r="Q82" s="104">
        <v>0</v>
      </c>
      <c r="R82" s="104">
        <v>0</v>
      </c>
      <c r="S82" s="104">
        <v>0</v>
      </c>
      <c r="T82" s="104">
        <v>0</v>
      </c>
      <c r="U82" s="104">
        <v>4.4322133172463776</v>
      </c>
      <c r="V82" s="104">
        <v>0</v>
      </c>
      <c r="W82" s="104">
        <v>0</v>
      </c>
      <c r="X82" s="104">
        <v>0</v>
      </c>
      <c r="Y82" s="104">
        <v>0</v>
      </c>
      <c r="Z82" s="104">
        <v>0</v>
      </c>
      <c r="AA82" s="104">
        <v>0</v>
      </c>
      <c r="AB82" s="104">
        <v>0</v>
      </c>
      <c r="AC82" s="104">
        <v>0</v>
      </c>
      <c r="AD82" s="104">
        <v>0</v>
      </c>
      <c r="AE82" s="104">
        <v>0</v>
      </c>
      <c r="AF82" s="104">
        <v>0</v>
      </c>
      <c r="AG82" s="104">
        <v>0</v>
      </c>
      <c r="AH82" s="104">
        <v>0</v>
      </c>
      <c r="AI82" s="104">
        <v>0</v>
      </c>
      <c r="AJ82" s="104">
        <v>217.623735895095</v>
      </c>
      <c r="AK82" s="104">
        <v>12.295978317927661</v>
      </c>
      <c r="AL82" s="104">
        <v>0</v>
      </c>
      <c r="AM82" s="104">
        <v>0</v>
      </c>
      <c r="AN82" s="104">
        <v>0</v>
      </c>
      <c r="AO82" s="104">
        <v>0</v>
      </c>
      <c r="AP82" s="104">
        <v>0</v>
      </c>
      <c r="AQ82" s="104">
        <v>51.689456153255598</v>
      </c>
      <c r="AR82" s="104">
        <v>2.9691101199903809</v>
      </c>
      <c r="AS82" s="104">
        <v>7.8335098175695894E-2</v>
      </c>
      <c r="AT82" s="104">
        <v>0.69564687229854494</v>
      </c>
      <c r="AU82" s="104">
        <v>0.79134910618203569</v>
      </c>
      <c r="AV82" s="104">
        <v>1.9125520457735625</v>
      </c>
      <c r="AW82" s="104">
        <v>0</v>
      </c>
      <c r="AX82" s="104">
        <v>0</v>
      </c>
      <c r="AY82" s="104">
        <v>0</v>
      </c>
      <c r="AZ82" s="104">
        <v>0</v>
      </c>
      <c r="BA82" s="104">
        <v>0</v>
      </c>
      <c r="BB82" s="104">
        <v>0</v>
      </c>
      <c r="BC82" s="104">
        <v>0</v>
      </c>
      <c r="BD82" s="104">
        <v>0</v>
      </c>
      <c r="BE82" s="104">
        <v>148.40867798143412</v>
      </c>
      <c r="BF82" s="104">
        <v>19.938373305915441</v>
      </c>
      <c r="BG82" s="104">
        <v>71.477474749083456</v>
      </c>
      <c r="BH82" s="104">
        <v>0.33428010958896309</v>
      </c>
      <c r="BI82" s="104">
        <v>1.0084808677397314</v>
      </c>
      <c r="BJ82" s="104">
        <v>20.61265029790102</v>
      </c>
      <c r="BK82" s="104">
        <v>2.0475615751124505</v>
      </c>
      <c r="BL82" s="104">
        <v>502.98433005454245</v>
      </c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>
        <v>0</v>
      </c>
      <c r="FN82" s="40"/>
      <c r="FO82" s="40"/>
      <c r="FP82" s="40"/>
      <c r="FQ82" s="40"/>
      <c r="FR82" s="40"/>
      <c r="FS82" s="40"/>
      <c r="FT82" s="105">
        <v>266.34650789113391</v>
      </c>
      <c r="FU82" s="105">
        <v>444.71617456392204</v>
      </c>
      <c r="FV82" s="105">
        <v>538.59828767470492</v>
      </c>
      <c r="FW82" s="105">
        <v>648.38591367748211</v>
      </c>
      <c r="FX82" s="105">
        <v>693.05386753892799</v>
      </c>
      <c r="FY82" s="105">
        <v>853.72778115730785</v>
      </c>
      <c r="FZ82" s="105">
        <v>885.39205181524926</v>
      </c>
      <c r="GA82" s="105">
        <v>1430.4569479351749</v>
      </c>
      <c r="GB82" s="105">
        <v>1946.9045915703234</v>
      </c>
      <c r="GC82" s="105">
        <v>718.48254917026293</v>
      </c>
      <c r="GD82" s="105">
        <v>605.77300627727845</v>
      </c>
      <c r="GE82" s="105">
        <v>633.94850039185928</v>
      </c>
      <c r="GF82" s="105">
        <v>913.86327979452915</v>
      </c>
      <c r="GG82" s="105">
        <v>939.80202869670927</v>
      </c>
      <c r="GH82" s="40">
        <v>0</v>
      </c>
      <c r="GI82" s="40"/>
      <c r="GJ82" s="40"/>
      <c r="GK82" s="40"/>
      <c r="GL82" s="40"/>
      <c r="GM82" s="40">
        <v>0</v>
      </c>
      <c r="GN82" s="40">
        <v>1075.240123110656</v>
      </c>
      <c r="GO82" s="40">
        <v>6696.8579245706733</v>
      </c>
      <c r="GP82" s="6">
        <v>33075.556699126617</v>
      </c>
      <c r="GQ82" s="6"/>
      <c r="GR82" s="6">
        <f t="shared" si="12"/>
        <v>19291.549535836195</v>
      </c>
      <c r="GS82" s="6">
        <v>33075.556699126661</v>
      </c>
      <c r="GT82" s="92">
        <v>4.3655745685100555E-11</v>
      </c>
      <c r="GV82" s="2">
        <v>0</v>
      </c>
      <c r="GW82" s="6">
        <v>19291.549535836195</v>
      </c>
      <c r="GX82" s="6">
        <v>33075.556699126631</v>
      </c>
      <c r="GY82" s="92">
        <v>1.4551915228366852E-11</v>
      </c>
    </row>
    <row r="83" spans="2:207" outlineLevel="1" x14ac:dyDescent="0.2">
      <c r="B83" s="103" t="s">
        <v>418</v>
      </c>
      <c r="C83" s="104">
        <v>0</v>
      </c>
      <c r="D83" s="104">
        <v>0</v>
      </c>
      <c r="E83" s="104">
        <v>0</v>
      </c>
      <c r="F83" s="104">
        <v>0</v>
      </c>
      <c r="G83" s="104">
        <v>0</v>
      </c>
      <c r="H83" s="104">
        <v>0</v>
      </c>
      <c r="I83" s="104">
        <v>0</v>
      </c>
      <c r="J83" s="104">
        <v>6721.4866090571295</v>
      </c>
      <c r="K83" s="104">
        <v>0</v>
      </c>
      <c r="L83" s="104">
        <v>19.144219997813114</v>
      </c>
      <c r="M83" s="104">
        <v>0</v>
      </c>
      <c r="N83" s="104">
        <v>0</v>
      </c>
      <c r="O83" s="104">
        <v>0</v>
      </c>
      <c r="P83" s="104">
        <v>0</v>
      </c>
      <c r="Q83" s="104">
        <v>0</v>
      </c>
      <c r="R83" s="104">
        <v>0</v>
      </c>
      <c r="S83" s="104">
        <v>0</v>
      </c>
      <c r="T83" s="104">
        <v>442.74143294468246</v>
      </c>
      <c r="U83" s="104">
        <v>2245.9807553551291</v>
      </c>
      <c r="V83" s="104">
        <v>0</v>
      </c>
      <c r="W83" s="104">
        <v>0</v>
      </c>
      <c r="X83" s="104">
        <v>0</v>
      </c>
      <c r="Y83" s="104">
        <v>0</v>
      </c>
      <c r="Z83" s="104">
        <v>0</v>
      </c>
      <c r="AA83" s="104">
        <v>0</v>
      </c>
      <c r="AB83" s="104">
        <v>0</v>
      </c>
      <c r="AC83" s="104">
        <v>0</v>
      </c>
      <c r="AD83" s="104">
        <v>0</v>
      </c>
      <c r="AE83" s="104">
        <v>0</v>
      </c>
      <c r="AF83" s="104">
        <v>0</v>
      </c>
      <c r="AG83" s="104">
        <v>0</v>
      </c>
      <c r="AH83" s="104">
        <v>0</v>
      </c>
      <c r="AI83" s="104">
        <v>0</v>
      </c>
      <c r="AJ83" s="104">
        <v>45.992810851309684</v>
      </c>
      <c r="AK83" s="104">
        <v>0</v>
      </c>
      <c r="AL83" s="104">
        <v>0</v>
      </c>
      <c r="AM83" s="104">
        <v>0</v>
      </c>
      <c r="AN83" s="104">
        <v>0</v>
      </c>
      <c r="AO83" s="104">
        <v>0</v>
      </c>
      <c r="AP83" s="104">
        <v>0</v>
      </c>
      <c r="AQ83" s="104">
        <v>130.24973209832996</v>
      </c>
      <c r="AR83" s="104">
        <v>0</v>
      </c>
      <c r="AS83" s="104">
        <v>0</v>
      </c>
      <c r="AT83" s="104">
        <v>0</v>
      </c>
      <c r="AU83" s="104">
        <v>0</v>
      </c>
      <c r="AV83" s="104">
        <v>1.5086231252457962</v>
      </c>
      <c r="AW83" s="104">
        <v>0</v>
      </c>
      <c r="AX83" s="104">
        <v>0</v>
      </c>
      <c r="AY83" s="104">
        <v>0</v>
      </c>
      <c r="AZ83" s="104">
        <v>0</v>
      </c>
      <c r="BA83" s="104">
        <v>0</v>
      </c>
      <c r="BB83" s="104">
        <v>0</v>
      </c>
      <c r="BC83" s="104">
        <v>0</v>
      </c>
      <c r="BD83" s="104">
        <v>0</v>
      </c>
      <c r="BE83" s="104">
        <v>121.62849573533033</v>
      </c>
      <c r="BF83" s="104">
        <v>34.831842033318978</v>
      </c>
      <c r="BG83" s="104">
        <v>124.86936980398566</v>
      </c>
      <c r="BH83" s="104">
        <v>0.58397903464911394</v>
      </c>
      <c r="BI83" s="104">
        <v>1.7617909829359917</v>
      </c>
      <c r="BJ83" s="104">
        <v>36.009787160536192</v>
      </c>
      <c r="BK83" s="104">
        <v>3.5770391229902923</v>
      </c>
      <c r="BL83" s="104">
        <v>189.47752451770342</v>
      </c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>
        <v>0</v>
      </c>
      <c r="FN83" s="40"/>
      <c r="FO83" s="40"/>
      <c r="FP83" s="40"/>
      <c r="FQ83" s="40"/>
      <c r="FR83" s="40"/>
      <c r="FS83" s="40"/>
      <c r="FT83" s="105">
        <v>1305.0376538174812</v>
      </c>
      <c r="FU83" s="105">
        <v>1592.3123941726631</v>
      </c>
      <c r="FV83" s="105">
        <v>1619.5952798832184</v>
      </c>
      <c r="FW83" s="105">
        <v>1767.5601686354539</v>
      </c>
      <c r="FX83" s="105">
        <v>1708.6417922424278</v>
      </c>
      <c r="FY83" s="105">
        <v>1669.4961851319015</v>
      </c>
      <c r="FZ83" s="105">
        <v>1695.1445858233778</v>
      </c>
      <c r="GA83" s="105">
        <v>1841.9223072239008</v>
      </c>
      <c r="GB83" s="105">
        <v>2423.31972898091</v>
      </c>
      <c r="GC83" s="105">
        <v>433.08235097019133</v>
      </c>
      <c r="GD83" s="105">
        <v>325.47429896010294</v>
      </c>
      <c r="GE83" s="105">
        <v>349.86264377404893</v>
      </c>
      <c r="GF83" s="105">
        <v>518.44610698041072</v>
      </c>
      <c r="GG83" s="105">
        <v>369.18774381008905</v>
      </c>
      <c r="GH83" s="40">
        <v>0</v>
      </c>
      <c r="GI83" s="40"/>
      <c r="GJ83" s="40"/>
      <c r="GK83" s="40"/>
      <c r="GL83" s="40"/>
      <c r="GM83" s="40">
        <v>0</v>
      </c>
      <c r="GN83" s="40">
        <v>-121.34068068557463</v>
      </c>
      <c r="GO83" s="40">
        <v>4393.0195030996656</v>
      </c>
      <c r="GP83" s="6">
        <v>32010.60607464136</v>
      </c>
      <c r="GQ83" s="6"/>
      <c r="GR83" s="6">
        <f t="shared" si="12"/>
        <v>21890.762062820268</v>
      </c>
      <c r="GS83" s="6">
        <v>32010.60607464132</v>
      </c>
      <c r="GT83" s="92">
        <v>-4.0017766878008842E-11</v>
      </c>
      <c r="GV83" s="2">
        <v>0</v>
      </c>
      <c r="GW83" s="6">
        <v>21890.762062820268</v>
      </c>
      <c r="GX83" s="6">
        <v>32010.606074641379</v>
      </c>
      <c r="GY83" s="92">
        <v>1.8189894035458565E-11</v>
      </c>
    </row>
    <row r="84" spans="2:207" outlineLevel="1" x14ac:dyDescent="0.2">
      <c r="B84" s="103" t="s">
        <v>419</v>
      </c>
      <c r="C84" s="104">
        <v>0</v>
      </c>
      <c r="D84" s="104">
        <v>0</v>
      </c>
      <c r="E84" s="104">
        <v>0</v>
      </c>
      <c r="F84" s="104">
        <v>0</v>
      </c>
      <c r="G84" s="104">
        <v>0</v>
      </c>
      <c r="H84" s="104">
        <v>0</v>
      </c>
      <c r="I84" s="104">
        <v>0</v>
      </c>
      <c r="J84" s="104">
        <v>8389.0885228043262</v>
      </c>
      <c r="K84" s="104">
        <v>21.004486530917003</v>
      </c>
      <c r="L84" s="104">
        <v>0</v>
      </c>
      <c r="M84" s="104">
        <v>0</v>
      </c>
      <c r="N84" s="104">
        <v>0</v>
      </c>
      <c r="O84" s="104">
        <v>0</v>
      </c>
      <c r="P84" s="104">
        <v>0</v>
      </c>
      <c r="Q84" s="104">
        <v>0</v>
      </c>
      <c r="R84" s="104">
        <v>0</v>
      </c>
      <c r="S84" s="104">
        <v>0</v>
      </c>
      <c r="T84" s="104">
        <v>0</v>
      </c>
      <c r="U84" s="104">
        <v>194.50119155761513</v>
      </c>
      <c r="V84" s="104">
        <v>0</v>
      </c>
      <c r="W84" s="104">
        <v>0</v>
      </c>
      <c r="X84" s="104">
        <v>0</v>
      </c>
      <c r="Y84" s="104">
        <v>0</v>
      </c>
      <c r="Z84" s="104">
        <v>0</v>
      </c>
      <c r="AA84" s="104">
        <v>0</v>
      </c>
      <c r="AB84" s="104">
        <v>0</v>
      </c>
      <c r="AC84" s="104">
        <v>0</v>
      </c>
      <c r="AD84" s="104">
        <v>0</v>
      </c>
      <c r="AE84" s="104">
        <v>0</v>
      </c>
      <c r="AF84" s="104">
        <v>0</v>
      </c>
      <c r="AG84" s="104">
        <v>0</v>
      </c>
      <c r="AH84" s="104">
        <v>0</v>
      </c>
      <c r="AI84" s="104">
        <v>0</v>
      </c>
      <c r="AJ84" s="104">
        <v>3.8971869407529813</v>
      </c>
      <c r="AK84" s="104">
        <v>9.810971871467105</v>
      </c>
      <c r="AL84" s="104">
        <v>0</v>
      </c>
      <c r="AM84" s="104">
        <v>0</v>
      </c>
      <c r="AN84" s="104">
        <v>216.94773762525367</v>
      </c>
      <c r="AO84" s="104">
        <v>72.241703303324229</v>
      </c>
      <c r="AP84" s="104">
        <v>0</v>
      </c>
      <c r="AQ84" s="104">
        <v>470.04140001664945</v>
      </c>
      <c r="AR84" s="104">
        <v>6.0279675723926101</v>
      </c>
      <c r="AS84" s="104">
        <v>0.1590380337278699</v>
      </c>
      <c r="AT84" s="104">
        <v>1.4123210713044272</v>
      </c>
      <c r="AU84" s="104">
        <v>1.606618341549066</v>
      </c>
      <c r="AV84" s="104">
        <v>2.0370831471533042</v>
      </c>
      <c r="AW84" s="104">
        <v>0</v>
      </c>
      <c r="AX84" s="104">
        <v>0</v>
      </c>
      <c r="AY84" s="104">
        <v>0</v>
      </c>
      <c r="AZ84" s="104">
        <v>53.688266482601549</v>
      </c>
      <c r="BA84" s="104">
        <v>4.7626975968187688</v>
      </c>
      <c r="BB84" s="104">
        <v>15.560203354812014</v>
      </c>
      <c r="BC84" s="104">
        <v>1.8729572933361096</v>
      </c>
      <c r="BD84" s="104">
        <v>68.457136261298444</v>
      </c>
      <c r="BE84" s="104">
        <v>96.431467834629927</v>
      </c>
      <c r="BF84" s="104">
        <v>17.540889833904373</v>
      </c>
      <c r="BG84" s="104">
        <v>62.882688126834708</v>
      </c>
      <c r="BH84" s="104">
        <v>0.29408470277910831</v>
      </c>
      <c r="BI84" s="104">
        <v>0.88721640145210967</v>
      </c>
      <c r="BJ84" s="104">
        <v>18.13408860084818</v>
      </c>
      <c r="BK84" s="104">
        <v>1.801353173593748</v>
      </c>
      <c r="BL84" s="104">
        <v>239.98672711153318</v>
      </c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>
        <v>0</v>
      </c>
      <c r="FN84" s="40"/>
      <c r="FO84" s="40"/>
      <c r="FP84" s="40"/>
      <c r="FQ84" s="40"/>
      <c r="FR84" s="40"/>
      <c r="FS84" s="40"/>
      <c r="FT84" s="105">
        <v>1451.4704915339705</v>
      </c>
      <c r="FU84" s="105">
        <v>1968.7353918353249</v>
      </c>
      <c r="FV84" s="105">
        <v>2420.9965997287354</v>
      </c>
      <c r="FW84" s="105">
        <v>2600.5984460942323</v>
      </c>
      <c r="FX84" s="105">
        <v>2756.7155393334447</v>
      </c>
      <c r="FY84" s="105">
        <v>3181.2337418762427</v>
      </c>
      <c r="FZ84" s="105">
        <v>3340.7380426614441</v>
      </c>
      <c r="GA84" s="105">
        <v>4370.5083347142436</v>
      </c>
      <c r="GB84" s="105">
        <v>5572.9171126788751</v>
      </c>
      <c r="GC84" s="105">
        <v>1518.4682178141265</v>
      </c>
      <c r="GD84" s="105">
        <v>1503.223981279674</v>
      </c>
      <c r="GE84" s="105">
        <v>1456.2702837507729</v>
      </c>
      <c r="GF84" s="105">
        <v>1607.7178233437576</v>
      </c>
      <c r="GG84" s="105">
        <v>1757.4320753916343</v>
      </c>
      <c r="GH84" s="40">
        <v>0</v>
      </c>
      <c r="GI84" s="40"/>
      <c r="GJ84" s="40"/>
      <c r="GK84" s="40"/>
      <c r="GL84" s="40"/>
      <c r="GM84" s="40">
        <v>0</v>
      </c>
      <c r="GN84" s="40">
        <v>4851.7289622368917</v>
      </c>
      <c r="GO84" s="40">
        <v>4564.1548438086484</v>
      </c>
      <c r="GP84" s="6">
        <v>54893.985893672892</v>
      </c>
      <c r="GQ84" s="6"/>
      <c r="GR84" s="6">
        <f t="shared" si="12"/>
        <v>44922.909888082009</v>
      </c>
      <c r="GS84" s="6">
        <v>54893.985893672871</v>
      </c>
      <c r="GT84" s="92">
        <v>-2.1827872842550278E-11</v>
      </c>
      <c r="GV84" s="2">
        <v>0</v>
      </c>
      <c r="GW84" s="6">
        <v>44922.909888082009</v>
      </c>
      <c r="GX84" s="6">
        <v>54893.985893672871</v>
      </c>
      <c r="GY84" s="92">
        <v>-2.1827872842550278E-11</v>
      </c>
    </row>
    <row r="85" spans="2:207" outlineLevel="1" x14ac:dyDescent="0.2">
      <c r="B85" s="103" t="s">
        <v>420</v>
      </c>
      <c r="C85" s="104">
        <v>0</v>
      </c>
      <c r="D85" s="104">
        <v>0</v>
      </c>
      <c r="E85" s="104">
        <v>0</v>
      </c>
      <c r="F85" s="104">
        <v>0</v>
      </c>
      <c r="G85" s="104">
        <v>0</v>
      </c>
      <c r="H85" s="104">
        <v>0</v>
      </c>
      <c r="I85" s="104">
        <v>0</v>
      </c>
      <c r="J85" s="104">
        <v>7715.2192631080807</v>
      </c>
      <c r="K85" s="104">
        <v>16.78269697296594</v>
      </c>
      <c r="L85" s="104">
        <v>0</v>
      </c>
      <c r="M85" s="104">
        <v>0</v>
      </c>
      <c r="N85" s="104">
        <v>0</v>
      </c>
      <c r="O85" s="104">
        <v>0</v>
      </c>
      <c r="P85" s="104">
        <v>0</v>
      </c>
      <c r="Q85" s="104">
        <v>0</v>
      </c>
      <c r="R85" s="104">
        <v>0</v>
      </c>
      <c r="S85" s="104">
        <v>0</v>
      </c>
      <c r="T85" s="104">
        <v>0</v>
      </c>
      <c r="U85" s="104">
        <v>0</v>
      </c>
      <c r="V85" s="104">
        <v>0</v>
      </c>
      <c r="W85" s="104">
        <v>0</v>
      </c>
      <c r="X85" s="104">
        <v>0</v>
      </c>
      <c r="Y85" s="104">
        <v>0</v>
      </c>
      <c r="Z85" s="104">
        <v>0</v>
      </c>
      <c r="AA85" s="104">
        <v>0</v>
      </c>
      <c r="AB85" s="104">
        <v>0</v>
      </c>
      <c r="AC85" s="104">
        <v>0</v>
      </c>
      <c r="AD85" s="104">
        <v>0</v>
      </c>
      <c r="AE85" s="104">
        <v>0</v>
      </c>
      <c r="AF85" s="104">
        <v>0</v>
      </c>
      <c r="AG85" s="104">
        <v>0</v>
      </c>
      <c r="AH85" s="104">
        <v>0</v>
      </c>
      <c r="AI85" s="104">
        <v>0</v>
      </c>
      <c r="AJ85" s="104">
        <v>143.76897071446294</v>
      </c>
      <c r="AK85" s="104">
        <v>4.0439876323598378</v>
      </c>
      <c r="AL85" s="104">
        <v>0</v>
      </c>
      <c r="AM85" s="104">
        <v>0</v>
      </c>
      <c r="AN85" s="104">
        <v>0</v>
      </c>
      <c r="AO85" s="104">
        <v>0</v>
      </c>
      <c r="AP85" s="104">
        <v>0</v>
      </c>
      <c r="AQ85" s="104">
        <v>41.445036332612304</v>
      </c>
      <c r="AR85" s="104">
        <v>1.1962476372032302</v>
      </c>
      <c r="AS85" s="104">
        <v>3.1561030986770711E-2</v>
      </c>
      <c r="AT85" s="104">
        <v>0.28027452438533479</v>
      </c>
      <c r="AU85" s="104">
        <v>0.3188327358156946</v>
      </c>
      <c r="AV85" s="104">
        <v>0.5119830381770637</v>
      </c>
      <c r="AW85" s="104">
        <v>0</v>
      </c>
      <c r="AX85" s="104">
        <v>0</v>
      </c>
      <c r="AY85" s="104">
        <v>0</v>
      </c>
      <c r="AZ85" s="104">
        <v>28.428603989065035</v>
      </c>
      <c r="BA85" s="104">
        <v>2.5219075369890773</v>
      </c>
      <c r="BB85" s="104">
        <v>8.239320956559629</v>
      </c>
      <c r="BC85" s="104">
        <v>0.99175415102466036</v>
      </c>
      <c r="BD85" s="104">
        <v>36.248903987800041</v>
      </c>
      <c r="BE85" s="104">
        <v>37.08271915824384</v>
      </c>
      <c r="BF85" s="104">
        <v>6.9055125208680961</v>
      </c>
      <c r="BG85" s="104">
        <v>24.755710472575057</v>
      </c>
      <c r="BH85" s="104">
        <v>0.11577551734899535</v>
      </c>
      <c r="BI85" s="104">
        <v>0.34928011205673226</v>
      </c>
      <c r="BJ85" s="104">
        <v>7.1390435187155337</v>
      </c>
      <c r="BK85" s="104">
        <v>0.7091582587645866</v>
      </c>
      <c r="BL85" s="104">
        <v>327.9656544218559</v>
      </c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>
        <v>0</v>
      </c>
      <c r="FN85" s="40"/>
      <c r="FO85" s="40"/>
      <c r="FP85" s="40"/>
      <c r="FQ85" s="40"/>
      <c r="FR85" s="40"/>
      <c r="FS85" s="40"/>
      <c r="FT85" s="105">
        <v>4419.6901574286539</v>
      </c>
      <c r="FU85" s="105">
        <v>5003.7667059774922</v>
      </c>
      <c r="FV85" s="105">
        <v>4579.5072579111556</v>
      </c>
      <c r="FW85" s="105">
        <v>4139.883896045254</v>
      </c>
      <c r="FX85" s="105">
        <v>3691.1583139975583</v>
      </c>
      <c r="FY85" s="105">
        <v>3302.6357490498526</v>
      </c>
      <c r="FZ85" s="105">
        <v>2892.8641191987108</v>
      </c>
      <c r="GA85" s="105">
        <v>2871.4541789727255</v>
      </c>
      <c r="GB85" s="105">
        <v>2635.1131956965532</v>
      </c>
      <c r="GC85" s="105">
        <v>573.58895159301585</v>
      </c>
      <c r="GD85" s="105">
        <v>489.45638333863792</v>
      </c>
      <c r="GE85" s="105">
        <v>413.39897612346812</v>
      </c>
      <c r="GF85" s="105">
        <v>391.18162969307639</v>
      </c>
      <c r="GG85" s="105">
        <v>488.68550900470882</v>
      </c>
      <c r="GH85" s="40">
        <v>0</v>
      </c>
      <c r="GI85" s="40"/>
      <c r="GJ85" s="40"/>
      <c r="GK85" s="40"/>
      <c r="GL85" s="40"/>
      <c r="GM85" s="40">
        <v>0</v>
      </c>
      <c r="GN85" s="40">
        <v>1817.0699479250397</v>
      </c>
      <c r="GO85" s="40">
        <v>3116.117834741789</v>
      </c>
      <c r="GP85" s="6">
        <v>49230.62500502661</v>
      </c>
      <c r="GQ85" s="6"/>
      <c r="GR85" s="6">
        <f t="shared" si="12"/>
        <v>40825.572806697695</v>
      </c>
      <c r="GS85" s="6">
        <v>49230.625005026632</v>
      </c>
      <c r="GT85" s="92">
        <v>2.1827872842550278E-11</v>
      </c>
      <c r="GV85" s="2">
        <v>0</v>
      </c>
      <c r="GW85" s="6">
        <v>40825.572806697695</v>
      </c>
      <c r="GX85" s="6">
        <v>49230.625005026603</v>
      </c>
      <c r="GY85" s="92">
        <v>-7.2759576141834259E-12</v>
      </c>
    </row>
    <row r="86" spans="2:207" outlineLevel="1" x14ac:dyDescent="0.2">
      <c r="B86" s="103" t="s">
        <v>421</v>
      </c>
      <c r="C86" s="104">
        <v>0</v>
      </c>
      <c r="D86" s="104">
        <v>0</v>
      </c>
      <c r="E86" s="104">
        <v>0</v>
      </c>
      <c r="F86" s="104">
        <v>0</v>
      </c>
      <c r="G86" s="104">
        <v>0</v>
      </c>
      <c r="H86" s="104">
        <v>0</v>
      </c>
      <c r="I86" s="104">
        <v>0</v>
      </c>
      <c r="J86" s="104">
        <v>229.84961345726893</v>
      </c>
      <c r="K86" s="104">
        <v>53.276726644717279</v>
      </c>
      <c r="L86" s="104">
        <v>10.286103987599862</v>
      </c>
      <c r="M86" s="104">
        <v>0</v>
      </c>
      <c r="N86" s="104">
        <v>0</v>
      </c>
      <c r="O86" s="104">
        <v>0</v>
      </c>
      <c r="P86" s="104">
        <v>1.5296874391554509</v>
      </c>
      <c r="Q86" s="104">
        <v>255.63790967127474</v>
      </c>
      <c r="R86" s="104">
        <v>0</v>
      </c>
      <c r="S86" s="104">
        <v>0</v>
      </c>
      <c r="T86" s="104">
        <v>18.151003629396545</v>
      </c>
      <c r="U86" s="104">
        <v>262.61005727046074</v>
      </c>
      <c r="V86" s="104">
        <v>0</v>
      </c>
      <c r="W86" s="104">
        <v>0</v>
      </c>
      <c r="X86" s="104">
        <v>0</v>
      </c>
      <c r="Y86" s="104">
        <v>0</v>
      </c>
      <c r="Z86" s="104">
        <v>0</v>
      </c>
      <c r="AA86" s="104">
        <v>0</v>
      </c>
      <c r="AB86" s="104">
        <v>0</v>
      </c>
      <c r="AC86" s="104">
        <v>0</v>
      </c>
      <c r="AD86" s="104">
        <v>0</v>
      </c>
      <c r="AE86" s="104">
        <v>0</v>
      </c>
      <c r="AF86" s="104">
        <v>0</v>
      </c>
      <c r="AG86" s="104">
        <v>0</v>
      </c>
      <c r="AH86" s="104">
        <v>0</v>
      </c>
      <c r="AI86" s="104">
        <v>0</v>
      </c>
      <c r="AJ86" s="104">
        <v>3.1417947845555267</v>
      </c>
      <c r="AK86" s="104">
        <v>0</v>
      </c>
      <c r="AL86" s="104">
        <v>0</v>
      </c>
      <c r="AM86" s="104">
        <v>0</v>
      </c>
      <c r="AN86" s="104">
        <v>0</v>
      </c>
      <c r="AO86" s="104">
        <v>0</v>
      </c>
      <c r="AP86" s="104">
        <v>0</v>
      </c>
      <c r="AQ86" s="104">
        <v>0</v>
      </c>
      <c r="AR86" s="104">
        <v>0</v>
      </c>
      <c r="AS86" s="104">
        <v>0</v>
      </c>
      <c r="AT86" s="104">
        <v>0</v>
      </c>
      <c r="AU86" s="104">
        <v>0</v>
      </c>
      <c r="AV86" s="104">
        <v>2.8485617779126367</v>
      </c>
      <c r="AW86" s="104">
        <v>0</v>
      </c>
      <c r="AX86" s="104">
        <v>0</v>
      </c>
      <c r="AY86" s="104">
        <v>0</v>
      </c>
      <c r="AZ86" s="104">
        <v>0</v>
      </c>
      <c r="BA86" s="104">
        <v>0</v>
      </c>
      <c r="BB86" s="104">
        <v>0</v>
      </c>
      <c r="BC86" s="104">
        <v>0</v>
      </c>
      <c r="BD86" s="104">
        <v>0</v>
      </c>
      <c r="BE86" s="104">
        <v>0</v>
      </c>
      <c r="BF86" s="104">
        <v>0</v>
      </c>
      <c r="BG86" s="104">
        <v>0</v>
      </c>
      <c r="BH86" s="104">
        <v>0</v>
      </c>
      <c r="BI86" s="104">
        <v>0</v>
      </c>
      <c r="BJ86" s="104">
        <v>0</v>
      </c>
      <c r="BK86" s="104">
        <v>0</v>
      </c>
      <c r="BL86" s="104">
        <v>6.8269915115403723</v>
      </c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  <c r="CK86" s="40"/>
      <c r="CL86" s="40"/>
      <c r="CM86" s="40"/>
      <c r="CN86" s="40"/>
      <c r="CO86" s="40"/>
      <c r="CP86" s="40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40"/>
      <c r="DO86" s="40"/>
      <c r="DP86" s="40"/>
      <c r="DQ86" s="40"/>
      <c r="DR86" s="40"/>
      <c r="DS86" s="40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>
        <v>0</v>
      </c>
      <c r="FN86" s="40"/>
      <c r="FO86" s="40"/>
      <c r="FP86" s="40"/>
      <c r="FQ86" s="40"/>
      <c r="FR86" s="40"/>
      <c r="FS86" s="40"/>
      <c r="FT86" s="105">
        <v>2044.081089622772</v>
      </c>
      <c r="FU86" s="105">
        <v>2314.213109120587</v>
      </c>
      <c r="FV86" s="105">
        <v>2117.9955725974528</v>
      </c>
      <c r="FW86" s="105">
        <v>1914.6723149622856</v>
      </c>
      <c r="FX86" s="105">
        <v>1707.1393332323389</v>
      </c>
      <c r="FY86" s="105">
        <v>1527.4498980880021</v>
      </c>
      <c r="FZ86" s="105">
        <v>1337.9328935453273</v>
      </c>
      <c r="GA86" s="105">
        <v>1328.0309202424403</v>
      </c>
      <c r="GB86" s="105">
        <v>1218.7245848637765</v>
      </c>
      <c r="GC86" s="105">
        <v>265.28156667207776</v>
      </c>
      <c r="GD86" s="105">
        <v>226.37074132810741</v>
      </c>
      <c r="GE86" s="105">
        <v>191.1946311763684</v>
      </c>
      <c r="GF86" s="105">
        <v>180.91923718214701</v>
      </c>
      <c r="GG86" s="105">
        <v>226.01421641519886</v>
      </c>
      <c r="GH86" s="40">
        <v>0</v>
      </c>
      <c r="GI86" s="40"/>
      <c r="GJ86" s="40"/>
      <c r="GK86" s="40"/>
      <c r="GL86" s="40"/>
      <c r="GM86" s="40">
        <v>0</v>
      </c>
      <c r="GN86" s="40">
        <v>205.28467814090254</v>
      </c>
      <c r="GO86" s="40">
        <v>2048.9693964265862</v>
      </c>
      <c r="GP86" s="6">
        <v>19698.432633790249</v>
      </c>
      <c r="GQ86" s="6"/>
      <c r="GR86" s="6">
        <f t="shared" si="12"/>
        <v>18854.274183616366</v>
      </c>
      <c r="GS86" s="6">
        <v>19698.432633790268</v>
      </c>
      <c r="GT86" s="92">
        <v>1.8189894035458565E-11</v>
      </c>
      <c r="GV86" s="2">
        <v>0</v>
      </c>
      <c r="GW86" s="6">
        <v>18854.274183616366</v>
      </c>
      <c r="GX86" s="6">
        <v>19698.432633790264</v>
      </c>
      <c r="GY86" s="92">
        <v>1.4551915228366852E-11</v>
      </c>
    </row>
    <row r="87" spans="2:207" outlineLevel="1" x14ac:dyDescent="0.2">
      <c r="B87" s="103" t="s">
        <v>422</v>
      </c>
      <c r="C87" s="104">
        <v>9897.065387544606</v>
      </c>
      <c r="D87" s="104">
        <v>1056.0166206941192</v>
      </c>
      <c r="E87" s="104">
        <v>115.08374422739104</v>
      </c>
      <c r="F87" s="104">
        <v>3.0439753340618623</v>
      </c>
      <c r="G87" s="104">
        <v>0</v>
      </c>
      <c r="H87" s="104">
        <v>0</v>
      </c>
      <c r="I87" s="104">
        <v>0.89789505013659687</v>
      </c>
      <c r="J87" s="104">
        <v>244.53386004539396</v>
      </c>
      <c r="K87" s="104">
        <v>0</v>
      </c>
      <c r="L87" s="104">
        <v>0</v>
      </c>
      <c r="M87" s="104">
        <v>0</v>
      </c>
      <c r="N87" s="104">
        <v>0</v>
      </c>
      <c r="O87" s="104">
        <v>0</v>
      </c>
      <c r="P87" s="104">
        <v>0</v>
      </c>
      <c r="Q87" s="104">
        <v>0</v>
      </c>
      <c r="R87" s="104">
        <v>0</v>
      </c>
      <c r="S87" s="104">
        <v>0</v>
      </c>
      <c r="T87" s="104">
        <v>0</v>
      </c>
      <c r="U87" s="104">
        <v>0</v>
      </c>
      <c r="V87" s="104">
        <v>0</v>
      </c>
      <c r="W87" s="104">
        <v>0</v>
      </c>
      <c r="X87" s="104">
        <v>0</v>
      </c>
      <c r="Y87" s="104">
        <v>0</v>
      </c>
      <c r="Z87" s="104">
        <v>0</v>
      </c>
      <c r="AA87" s="104">
        <v>0</v>
      </c>
      <c r="AB87" s="104">
        <v>0</v>
      </c>
      <c r="AC87" s="104">
        <v>0</v>
      </c>
      <c r="AD87" s="104">
        <v>0</v>
      </c>
      <c r="AE87" s="104">
        <v>0</v>
      </c>
      <c r="AF87" s="104">
        <v>0</v>
      </c>
      <c r="AG87" s="104">
        <v>0</v>
      </c>
      <c r="AH87" s="104">
        <v>0</v>
      </c>
      <c r="AI87" s="104">
        <v>0</v>
      </c>
      <c r="AJ87" s="104">
        <v>6.9929869460468627E-2</v>
      </c>
      <c r="AK87" s="104">
        <v>4.5119366675919528</v>
      </c>
      <c r="AL87" s="104">
        <v>0</v>
      </c>
      <c r="AM87" s="104">
        <v>0</v>
      </c>
      <c r="AN87" s="104">
        <v>0</v>
      </c>
      <c r="AO87" s="104">
        <v>0</v>
      </c>
      <c r="AP87" s="104">
        <v>0</v>
      </c>
      <c r="AQ87" s="104">
        <v>0</v>
      </c>
      <c r="AR87" s="104">
        <v>0</v>
      </c>
      <c r="AS87" s="104">
        <v>0</v>
      </c>
      <c r="AT87" s="104">
        <v>0</v>
      </c>
      <c r="AU87" s="104">
        <v>0</v>
      </c>
      <c r="AV87" s="104">
        <v>0</v>
      </c>
      <c r="AW87" s="104">
        <v>0</v>
      </c>
      <c r="AX87" s="104">
        <v>0</v>
      </c>
      <c r="AY87" s="104">
        <v>0</v>
      </c>
      <c r="AZ87" s="104">
        <v>0</v>
      </c>
      <c r="BA87" s="104">
        <v>0</v>
      </c>
      <c r="BB87" s="104">
        <v>0</v>
      </c>
      <c r="BC87" s="104">
        <v>0</v>
      </c>
      <c r="BD87" s="104">
        <v>0</v>
      </c>
      <c r="BE87" s="104">
        <v>2.1103028106366271</v>
      </c>
      <c r="BF87" s="104">
        <v>0</v>
      </c>
      <c r="BG87" s="104">
        <v>0</v>
      </c>
      <c r="BH87" s="104">
        <v>0</v>
      </c>
      <c r="BI87" s="104">
        <v>0</v>
      </c>
      <c r="BJ87" s="104">
        <v>0</v>
      </c>
      <c r="BK87" s="104">
        <v>0</v>
      </c>
      <c r="BL87" s="104">
        <v>0.14705540924743746</v>
      </c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>
        <v>0</v>
      </c>
      <c r="FN87" s="40"/>
      <c r="FO87" s="40"/>
      <c r="FP87" s="40"/>
      <c r="FQ87" s="40"/>
      <c r="FR87" s="40"/>
      <c r="FS87" s="40"/>
      <c r="FT87" s="105">
        <v>34.203770699013106</v>
      </c>
      <c r="FU87" s="105">
        <v>53.186118592707601</v>
      </c>
      <c r="FV87" s="105">
        <v>102.69472165664934</v>
      </c>
      <c r="FW87" s="105">
        <v>185.67428332767452</v>
      </c>
      <c r="FX87" s="105">
        <v>220.98420413755329</v>
      </c>
      <c r="FY87" s="105">
        <v>424.6958147556067</v>
      </c>
      <c r="FZ87" s="105">
        <v>566.09648718191727</v>
      </c>
      <c r="GA87" s="105">
        <v>1175.9656523077408</v>
      </c>
      <c r="GB87" s="105">
        <v>3101.2507714026178</v>
      </c>
      <c r="GC87" s="105">
        <v>763.84639482239254</v>
      </c>
      <c r="GD87" s="105">
        <v>1258.5552101398764</v>
      </c>
      <c r="GE87" s="105">
        <v>1509.7804916843984</v>
      </c>
      <c r="GF87" s="105">
        <v>1540.6220490709602</v>
      </c>
      <c r="GG87" s="105">
        <v>1611.5820339999279</v>
      </c>
      <c r="GH87" s="40">
        <v>0</v>
      </c>
      <c r="GI87" s="40"/>
      <c r="GJ87" s="40"/>
      <c r="GK87" s="40"/>
      <c r="GL87" s="40"/>
      <c r="GM87" s="40">
        <v>0</v>
      </c>
      <c r="GN87" s="40">
        <v>1235.016560639946</v>
      </c>
      <c r="GO87" s="40">
        <v>1855.2129322737019</v>
      </c>
      <c r="GP87" s="6">
        <v>26962.848204345333</v>
      </c>
      <c r="GQ87" s="6"/>
      <c r="GR87" s="6">
        <f t="shared" si="12"/>
        <v>15639.367496692685</v>
      </c>
      <c r="GS87" s="6">
        <v>26962.84820434533</v>
      </c>
      <c r="GT87" s="92">
        <v>-3.637978807091713E-12</v>
      </c>
      <c r="GV87" s="2">
        <v>0</v>
      </c>
      <c r="GW87" s="6">
        <v>15639.367496692685</v>
      </c>
      <c r="GX87" s="6">
        <v>26962.84820434533</v>
      </c>
      <c r="GY87" s="92">
        <v>-3.637978807091713E-12</v>
      </c>
    </row>
    <row r="88" spans="2:207" outlineLevel="1" x14ac:dyDescent="0.2">
      <c r="B88" s="103" t="s">
        <v>423</v>
      </c>
      <c r="C88" s="104">
        <v>0</v>
      </c>
      <c r="D88" s="104">
        <v>0</v>
      </c>
      <c r="E88" s="104">
        <v>0</v>
      </c>
      <c r="F88" s="104">
        <v>0</v>
      </c>
      <c r="G88" s="104">
        <v>0</v>
      </c>
      <c r="H88" s="104">
        <v>0</v>
      </c>
      <c r="I88" s="104">
        <v>0</v>
      </c>
      <c r="J88" s="104">
        <v>2889.0824170349288</v>
      </c>
      <c r="K88" s="104">
        <v>8.1077613959671062</v>
      </c>
      <c r="L88" s="104">
        <v>0</v>
      </c>
      <c r="M88" s="104">
        <v>0</v>
      </c>
      <c r="N88" s="104">
        <v>0</v>
      </c>
      <c r="O88" s="104">
        <v>0</v>
      </c>
      <c r="P88" s="104">
        <v>0</v>
      </c>
      <c r="Q88" s="104">
        <v>0</v>
      </c>
      <c r="R88" s="104">
        <v>0</v>
      </c>
      <c r="S88" s="104">
        <v>0</v>
      </c>
      <c r="T88" s="104">
        <v>0</v>
      </c>
      <c r="U88" s="104">
        <v>0</v>
      </c>
      <c r="V88" s="104">
        <v>0</v>
      </c>
      <c r="W88" s="104">
        <v>0</v>
      </c>
      <c r="X88" s="104">
        <v>0</v>
      </c>
      <c r="Y88" s="104">
        <v>0</v>
      </c>
      <c r="Z88" s="104">
        <v>0</v>
      </c>
      <c r="AA88" s="104">
        <v>0</v>
      </c>
      <c r="AB88" s="104">
        <v>0</v>
      </c>
      <c r="AC88" s="104">
        <v>0</v>
      </c>
      <c r="AD88" s="104">
        <v>0</v>
      </c>
      <c r="AE88" s="104">
        <v>0</v>
      </c>
      <c r="AF88" s="104">
        <v>0</v>
      </c>
      <c r="AG88" s="104">
        <v>0</v>
      </c>
      <c r="AH88" s="104">
        <v>0</v>
      </c>
      <c r="AI88" s="104">
        <v>0</v>
      </c>
      <c r="AJ88" s="104">
        <v>63.915700640402676</v>
      </c>
      <c r="AK88" s="104">
        <v>141.04160923922538</v>
      </c>
      <c r="AL88" s="104">
        <v>0</v>
      </c>
      <c r="AM88" s="104">
        <v>0</v>
      </c>
      <c r="AN88" s="104">
        <v>0</v>
      </c>
      <c r="AO88" s="104">
        <v>0</v>
      </c>
      <c r="AP88" s="104">
        <v>0</v>
      </c>
      <c r="AQ88" s="104">
        <v>1329.2107434813599</v>
      </c>
      <c r="AR88" s="104">
        <v>41.380795227247866</v>
      </c>
      <c r="AS88" s="104">
        <v>1.0917643832425841</v>
      </c>
      <c r="AT88" s="104">
        <v>9.6953024962797194</v>
      </c>
      <c r="AU88" s="104">
        <v>11.029114498172621</v>
      </c>
      <c r="AV88" s="104">
        <v>70.772048496921244</v>
      </c>
      <c r="AW88" s="104">
        <v>0</v>
      </c>
      <c r="AX88" s="104">
        <v>0</v>
      </c>
      <c r="AY88" s="104">
        <v>0</v>
      </c>
      <c r="AZ88" s="104">
        <v>1797.2719035976606</v>
      </c>
      <c r="BA88" s="104">
        <v>159.43637478393771</v>
      </c>
      <c r="BB88" s="104">
        <v>520.89438038143726</v>
      </c>
      <c r="BC88" s="104">
        <v>62.699240280478257</v>
      </c>
      <c r="BD88" s="104">
        <v>2291.6755496348887</v>
      </c>
      <c r="BE88" s="104">
        <v>2274.365846551409</v>
      </c>
      <c r="BF88" s="104">
        <v>485.01273116923909</v>
      </c>
      <c r="BG88" s="104">
        <v>1738.7318774226353</v>
      </c>
      <c r="BH88" s="104">
        <v>8.1315615279091276</v>
      </c>
      <c r="BI88" s="104">
        <v>24.531893995410329</v>
      </c>
      <c r="BJ88" s="104">
        <v>501.41491812427898</v>
      </c>
      <c r="BK88" s="104">
        <v>49.808147182018502</v>
      </c>
      <c r="BL88" s="104">
        <v>1208.9454136317045</v>
      </c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0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>
        <v>0</v>
      </c>
      <c r="FN88" s="40"/>
      <c r="FO88" s="40"/>
      <c r="FP88" s="40"/>
      <c r="FQ88" s="40"/>
      <c r="FR88" s="40"/>
      <c r="FS88" s="40"/>
      <c r="FT88" s="105">
        <v>5166.2765832367722</v>
      </c>
      <c r="FU88" s="105">
        <v>6378.5272211034417</v>
      </c>
      <c r="FV88" s="105">
        <v>6933.9334269488345</v>
      </c>
      <c r="FW88" s="105">
        <v>7377.761800052067</v>
      </c>
      <c r="FX88" s="105">
        <v>7538.2840174138164</v>
      </c>
      <c r="FY88" s="105">
        <v>7918.3246144320055</v>
      </c>
      <c r="FZ88" s="105">
        <v>7753.1236519107742</v>
      </c>
      <c r="GA88" s="105">
        <v>8054.9496486100979</v>
      </c>
      <c r="GB88" s="105">
        <v>8758.6968638697763</v>
      </c>
      <c r="GC88" s="105">
        <v>1884.7373825139921</v>
      </c>
      <c r="GD88" s="105">
        <v>1860.2164828156888</v>
      </c>
      <c r="GE88" s="105">
        <v>1661.8370889072769</v>
      </c>
      <c r="GF88" s="105">
        <v>1671.2113510615375</v>
      </c>
      <c r="GG88" s="105">
        <v>1733.5551260051166</v>
      </c>
      <c r="GH88" s="40">
        <v>0</v>
      </c>
      <c r="GI88" s="40"/>
      <c r="GJ88" s="40"/>
      <c r="GK88" s="40"/>
      <c r="GL88" s="40"/>
      <c r="GM88" s="40">
        <v>0</v>
      </c>
      <c r="GN88" s="40">
        <v>-31.680477576941485</v>
      </c>
      <c r="GO88" s="40">
        <v>3947.1197783614039</v>
      </c>
      <c r="GP88" s="6">
        <v>94295.121654842413</v>
      </c>
      <c r="GQ88" s="6"/>
      <c r="GR88" s="6">
        <f t="shared" si="12"/>
        <v>78606.874559665652</v>
      </c>
      <c r="GS88" s="6">
        <v>94295.121654842282</v>
      </c>
      <c r="GT88" s="92">
        <v>-1.3096723705530167E-10</v>
      </c>
      <c r="GV88" s="2">
        <v>0</v>
      </c>
      <c r="GW88" s="6">
        <v>78606.874559665652</v>
      </c>
      <c r="GX88" s="6">
        <v>94295.121654842369</v>
      </c>
      <c r="GY88" s="92">
        <v>-4.3655745685100555E-11</v>
      </c>
    </row>
    <row r="89" spans="2:207" outlineLevel="1" x14ac:dyDescent="0.2">
      <c r="B89" s="103" t="s">
        <v>424</v>
      </c>
      <c r="C89" s="104">
        <v>0</v>
      </c>
      <c r="D89" s="104">
        <v>0</v>
      </c>
      <c r="E89" s="104">
        <v>0</v>
      </c>
      <c r="F89" s="104">
        <v>0</v>
      </c>
      <c r="G89" s="104">
        <v>0</v>
      </c>
      <c r="H89" s="104">
        <v>0</v>
      </c>
      <c r="I89" s="104">
        <v>0</v>
      </c>
      <c r="J89" s="104">
        <v>3253.8751128717176</v>
      </c>
      <c r="K89" s="104">
        <v>2140.4733665370636</v>
      </c>
      <c r="L89" s="104">
        <v>0</v>
      </c>
      <c r="M89" s="104">
        <v>0</v>
      </c>
      <c r="N89" s="104">
        <v>1.2795829614661975</v>
      </c>
      <c r="O89" s="104">
        <v>0</v>
      </c>
      <c r="P89" s="104">
        <v>0</v>
      </c>
      <c r="Q89" s="104">
        <v>0</v>
      </c>
      <c r="R89" s="104">
        <v>0</v>
      </c>
      <c r="S89" s="104">
        <v>0</v>
      </c>
      <c r="T89" s="104">
        <v>393.79281682145682</v>
      </c>
      <c r="U89" s="104">
        <v>735.43080163711284</v>
      </c>
      <c r="V89" s="104">
        <v>0</v>
      </c>
      <c r="W89" s="104">
        <v>0</v>
      </c>
      <c r="X89" s="104">
        <v>0</v>
      </c>
      <c r="Y89" s="104">
        <v>0</v>
      </c>
      <c r="Z89" s="104">
        <v>0</v>
      </c>
      <c r="AA89" s="104">
        <v>0</v>
      </c>
      <c r="AB89" s="104">
        <v>0</v>
      </c>
      <c r="AC89" s="104">
        <v>0</v>
      </c>
      <c r="AD89" s="104">
        <v>0</v>
      </c>
      <c r="AE89" s="104">
        <v>0</v>
      </c>
      <c r="AF89" s="104">
        <v>0</v>
      </c>
      <c r="AG89" s="104">
        <v>0</v>
      </c>
      <c r="AH89" s="104">
        <v>0</v>
      </c>
      <c r="AI89" s="104">
        <v>0</v>
      </c>
      <c r="AJ89" s="104">
        <v>40.257138212151318</v>
      </c>
      <c r="AK89" s="104">
        <v>32.90783110681361</v>
      </c>
      <c r="AL89" s="104">
        <v>0</v>
      </c>
      <c r="AM89" s="104">
        <v>0</v>
      </c>
      <c r="AN89" s="104">
        <v>382.24596042238727</v>
      </c>
      <c r="AO89" s="104">
        <v>127.2845689167268</v>
      </c>
      <c r="AP89" s="104">
        <v>0</v>
      </c>
      <c r="AQ89" s="104">
        <v>0</v>
      </c>
      <c r="AR89" s="104">
        <v>15.148517475308941</v>
      </c>
      <c r="AS89" s="104">
        <v>0.39966877796743477</v>
      </c>
      <c r="AT89" s="104">
        <v>3.5492179033152556</v>
      </c>
      <c r="AU89" s="104">
        <v>4.0374945177286712</v>
      </c>
      <c r="AV89" s="104">
        <v>1.9629639174860551</v>
      </c>
      <c r="AW89" s="104">
        <v>0</v>
      </c>
      <c r="AX89" s="104">
        <v>0</v>
      </c>
      <c r="AY89" s="104">
        <v>0</v>
      </c>
      <c r="AZ89" s="104">
        <v>260.57277039712164</v>
      </c>
      <c r="BA89" s="104">
        <v>23.115466166645898</v>
      </c>
      <c r="BB89" s="104">
        <v>75.52051056774927</v>
      </c>
      <c r="BC89" s="104">
        <v>9.0902855096835182</v>
      </c>
      <c r="BD89" s="104">
        <v>332.25259106885454</v>
      </c>
      <c r="BE89" s="104">
        <v>98.504861101745973</v>
      </c>
      <c r="BF89" s="104">
        <v>15.200399115592694</v>
      </c>
      <c r="BG89" s="104">
        <v>54.492215956821184</v>
      </c>
      <c r="BH89" s="104">
        <v>0.25484481659477831</v>
      </c>
      <c r="BI89" s="104">
        <v>0.76883462182917162</v>
      </c>
      <c r="BJ89" s="104">
        <v>15.714447039749695</v>
      </c>
      <c r="BK89" s="104">
        <v>1.5609976139214417</v>
      </c>
      <c r="BL89" s="104">
        <v>101.6313914505275</v>
      </c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>
        <v>0</v>
      </c>
      <c r="FN89" s="40"/>
      <c r="FO89" s="40"/>
      <c r="FP89" s="40"/>
      <c r="FQ89" s="40"/>
      <c r="FR89" s="40"/>
      <c r="FS89" s="40"/>
      <c r="FT89" s="105">
        <v>1823.5410653688168</v>
      </c>
      <c r="FU89" s="105">
        <v>2281.1014043938576</v>
      </c>
      <c r="FV89" s="105">
        <v>2166.475510675531</v>
      </c>
      <c r="FW89" s="105">
        <v>2022.9508407074397</v>
      </c>
      <c r="FX89" s="105">
        <v>2003.391413451913</v>
      </c>
      <c r="FY89" s="105">
        <v>1774.2802576282654</v>
      </c>
      <c r="FZ89" s="105">
        <v>1522.8270897250263</v>
      </c>
      <c r="GA89" s="105">
        <v>1450.4359516664665</v>
      </c>
      <c r="GB89" s="105">
        <v>1392.1931455484284</v>
      </c>
      <c r="GC89" s="105">
        <v>305.27527399922485</v>
      </c>
      <c r="GD89" s="105">
        <v>229.39373428899901</v>
      </c>
      <c r="GE89" s="105">
        <v>204.4322088596596</v>
      </c>
      <c r="GF89" s="105">
        <v>260.65735556132978</v>
      </c>
      <c r="GG89" s="105">
        <v>222.31464451230715</v>
      </c>
      <c r="GH89" s="40">
        <v>0</v>
      </c>
      <c r="GI89" s="40"/>
      <c r="GJ89" s="40"/>
      <c r="GK89" s="40"/>
      <c r="GL89" s="40"/>
      <c r="GM89" s="40">
        <v>0</v>
      </c>
      <c r="GN89" s="40">
        <v>10.122346214790014</v>
      </c>
      <c r="GO89" s="40">
        <v>3110.655723477093</v>
      </c>
      <c r="GP89" s="6">
        <v>28901.372623584688</v>
      </c>
      <c r="GQ89" s="6"/>
      <c r="GR89" s="6">
        <f t="shared" si="12"/>
        <v>20780.047966079142</v>
      </c>
      <c r="GS89" s="6">
        <v>28901.372623584706</v>
      </c>
      <c r="GT89" s="92">
        <v>1.8189894035458565E-11</v>
      </c>
      <c r="GV89" s="2">
        <v>0</v>
      </c>
      <c r="GW89" s="6">
        <v>20780.047966079142</v>
      </c>
      <c r="GX89" s="6">
        <v>28901.37262358467</v>
      </c>
      <c r="GY89" s="92">
        <v>-1.8189894035458565E-11</v>
      </c>
    </row>
    <row r="90" spans="2:207" outlineLevel="1" x14ac:dyDescent="0.2">
      <c r="B90" s="103" t="s">
        <v>425</v>
      </c>
      <c r="C90" s="104">
        <v>0</v>
      </c>
      <c r="D90" s="104">
        <v>0</v>
      </c>
      <c r="E90" s="104">
        <v>0</v>
      </c>
      <c r="F90" s="104">
        <v>0</v>
      </c>
      <c r="G90" s="104">
        <v>0</v>
      </c>
      <c r="H90" s="104">
        <v>0</v>
      </c>
      <c r="I90" s="104">
        <v>0</v>
      </c>
      <c r="J90" s="104">
        <v>3655.0479662245139</v>
      </c>
      <c r="K90" s="104">
        <v>0</v>
      </c>
      <c r="L90" s="104">
        <v>0</v>
      </c>
      <c r="M90" s="104">
        <v>0</v>
      </c>
      <c r="N90" s="104">
        <v>0</v>
      </c>
      <c r="O90" s="104">
        <v>0</v>
      </c>
      <c r="P90" s="104">
        <v>0</v>
      </c>
      <c r="Q90" s="104">
        <v>0</v>
      </c>
      <c r="R90" s="104">
        <v>0</v>
      </c>
      <c r="S90" s="104">
        <v>0</v>
      </c>
      <c r="T90" s="104">
        <v>0</v>
      </c>
      <c r="U90" s="104">
        <v>0</v>
      </c>
      <c r="V90" s="104">
        <v>0</v>
      </c>
      <c r="W90" s="104">
        <v>0</v>
      </c>
      <c r="X90" s="104">
        <v>0</v>
      </c>
      <c r="Y90" s="104">
        <v>0</v>
      </c>
      <c r="Z90" s="104">
        <v>0</v>
      </c>
      <c r="AA90" s="104">
        <v>0</v>
      </c>
      <c r="AB90" s="104">
        <v>0</v>
      </c>
      <c r="AC90" s="104">
        <v>0</v>
      </c>
      <c r="AD90" s="104">
        <v>0</v>
      </c>
      <c r="AE90" s="104">
        <v>0</v>
      </c>
      <c r="AF90" s="104">
        <v>0</v>
      </c>
      <c r="AG90" s="104">
        <v>0</v>
      </c>
      <c r="AH90" s="104">
        <v>0</v>
      </c>
      <c r="AI90" s="104">
        <v>0</v>
      </c>
      <c r="AJ90" s="104">
        <v>24.615250288401445</v>
      </c>
      <c r="AK90" s="104">
        <v>0</v>
      </c>
      <c r="AL90" s="104">
        <v>0</v>
      </c>
      <c r="AM90" s="104">
        <v>0</v>
      </c>
      <c r="AN90" s="104">
        <v>0</v>
      </c>
      <c r="AO90" s="104">
        <v>0</v>
      </c>
      <c r="AP90" s="104">
        <v>0</v>
      </c>
      <c r="AQ90" s="104">
        <v>411.2143773251226</v>
      </c>
      <c r="AR90" s="104">
        <v>64.445807880643429</v>
      </c>
      <c r="AS90" s="104">
        <v>1.7002968984509161</v>
      </c>
      <c r="AT90" s="104">
        <v>15.099313546643801</v>
      </c>
      <c r="AU90" s="104">
        <v>17.176571649385028</v>
      </c>
      <c r="AV90" s="104">
        <v>1.7223792022698687</v>
      </c>
      <c r="AW90" s="104">
        <v>0</v>
      </c>
      <c r="AX90" s="104">
        <v>0</v>
      </c>
      <c r="AY90" s="104">
        <v>0</v>
      </c>
      <c r="AZ90" s="104">
        <v>0</v>
      </c>
      <c r="BA90" s="104">
        <v>0</v>
      </c>
      <c r="BB90" s="104">
        <v>0</v>
      </c>
      <c r="BC90" s="104">
        <v>0</v>
      </c>
      <c r="BD90" s="104">
        <v>0</v>
      </c>
      <c r="BE90" s="104">
        <v>0</v>
      </c>
      <c r="BF90" s="104">
        <v>18.115662805087986</v>
      </c>
      <c r="BG90" s="104">
        <v>64.94320329331093</v>
      </c>
      <c r="BH90" s="104">
        <v>0.3037211531149992</v>
      </c>
      <c r="BI90" s="104">
        <v>0.91628835614219151</v>
      </c>
      <c r="BJ90" s="104">
        <v>18.728299273531093</v>
      </c>
      <c r="BK90" s="104">
        <v>1.8603792026651516</v>
      </c>
      <c r="BL90" s="104">
        <v>264.40679359119031</v>
      </c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>
        <v>0</v>
      </c>
      <c r="FN90" s="40"/>
      <c r="FO90" s="40"/>
      <c r="FP90" s="40"/>
      <c r="FQ90" s="40"/>
      <c r="FR90" s="40"/>
      <c r="FS90" s="40"/>
      <c r="FT90" s="105">
        <v>167.56439840259316</v>
      </c>
      <c r="FU90" s="105">
        <v>302.83656565838487</v>
      </c>
      <c r="FV90" s="105">
        <v>278.72722396145173</v>
      </c>
      <c r="FW90" s="105">
        <v>370.09816806733181</v>
      </c>
      <c r="FX90" s="105">
        <v>414.21517394565444</v>
      </c>
      <c r="FY90" s="105">
        <v>603.71534900269057</v>
      </c>
      <c r="FZ90" s="105">
        <v>593.9189525304073</v>
      </c>
      <c r="GA90" s="105">
        <v>979.59784312997556</v>
      </c>
      <c r="GB90" s="105">
        <v>1758.2525624460768</v>
      </c>
      <c r="GC90" s="105">
        <v>594.2106123311811</v>
      </c>
      <c r="GD90" s="105">
        <v>466.34027979752034</v>
      </c>
      <c r="GE90" s="105">
        <v>643.78737179241898</v>
      </c>
      <c r="GF90" s="105">
        <v>1162.8448564990906</v>
      </c>
      <c r="GG90" s="105">
        <v>1004.4653517810293</v>
      </c>
      <c r="GH90" s="40">
        <v>0</v>
      </c>
      <c r="GI90" s="40"/>
      <c r="GJ90" s="40"/>
      <c r="GK90" s="40"/>
      <c r="GL90" s="40"/>
      <c r="GM90" s="40">
        <v>0</v>
      </c>
      <c r="GN90" s="40">
        <v>-67.498434947421629</v>
      </c>
      <c r="GO90" s="40">
        <v>1280.6623995685984</v>
      </c>
      <c r="GP90" s="6">
        <v>15114.034984657454</v>
      </c>
      <c r="GQ90" s="6"/>
      <c r="GR90" s="6">
        <f t="shared" si="12"/>
        <v>10553.738673966984</v>
      </c>
      <c r="GS90" s="6">
        <v>15114.034984657474</v>
      </c>
      <c r="GT90" s="92">
        <v>2.0008883439004421E-11</v>
      </c>
      <c r="GV90" s="2">
        <v>0</v>
      </c>
      <c r="GW90" s="6">
        <v>10553.738673966984</v>
      </c>
      <c r="GX90" s="6">
        <v>15114.034984657459</v>
      </c>
      <c r="GY90" s="92">
        <v>5.4569682106375694E-12</v>
      </c>
    </row>
    <row r="91" spans="2:207" outlineLevel="1" x14ac:dyDescent="0.2">
      <c r="B91" s="103" t="s">
        <v>426</v>
      </c>
      <c r="C91" s="104">
        <v>0</v>
      </c>
      <c r="D91" s="104">
        <v>0</v>
      </c>
      <c r="E91" s="104">
        <v>0</v>
      </c>
      <c r="F91" s="104">
        <v>0</v>
      </c>
      <c r="G91" s="104">
        <v>0</v>
      </c>
      <c r="H91" s="104">
        <v>0</v>
      </c>
      <c r="I91" s="104">
        <v>0</v>
      </c>
      <c r="J91" s="104">
        <v>386.13751608453799</v>
      </c>
      <c r="K91" s="104">
        <v>0</v>
      </c>
      <c r="L91" s="104">
        <v>0</v>
      </c>
      <c r="M91" s="104">
        <v>0</v>
      </c>
      <c r="N91" s="104">
        <v>0</v>
      </c>
      <c r="O91" s="104">
        <v>0</v>
      </c>
      <c r="P91" s="104">
        <v>0</v>
      </c>
      <c r="Q91" s="104">
        <v>0</v>
      </c>
      <c r="R91" s="104">
        <v>0</v>
      </c>
      <c r="S91" s="104">
        <v>0</v>
      </c>
      <c r="T91" s="104">
        <v>0</v>
      </c>
      <c r="U91" s="104">
        <v>0</v>
      </c>
      <c r="V91" s="104">
        <v>0</v>
      </c>
      <c r="W91" s="104">
        <v>0</v>
      </c>
      <c r="X91" s="104">
        <v>0</v>
      </c>
      <c r="Y91" s="104">
        <v>0</v>
      </c>
      <c r="Z91" s="104">
        <v>0</v>
      </c>
      <c r="AA91" s="104">
        <v>0</v>
      </c>
      <c r="AB91" s="104">
        <v>0</v>
      </c>
      <c r="AC91" s="104">
        <v>0</v>
      </c>
      <c r="AD91" s="104">
        <v>0</v>
      </c>
      <c r="AE91" s="104">
        <v>0</v>
      </c>
      <c r="AF91" s="104">
        <v>0</v>
      </c>
      <c r="AG91" s="104">
        <v>0</v>
      </c>
      <c r="AH91" s="104">
        <v>0</v>
      </c>
      <c r="AI91" s="104">
        <v>0</v>
      </c>
      <c r="AJ91" s="104">
        <v>6.4613143309305716</v>
      </c>
      <c r="AK91" s="104">
        <v>0</v>
      </c>
      <c r="AL91" s="104">
        <v>0</v>
      </c>
      <c r="AM91" s="104">
        <v>0</v>
      </c>
      <c r="AN91" s="104">
        <v>0</v>
      </c>
      <c r="AO91" s="104">
        <v>0</v>
      </c>
      <c r="AP91" s="104">
        <v>0</v>
      </c>
      <c r="AQ91" s="104">
        <v>0</v>
      </c>
      <c r="AR91" s="104">
        <v>0</v>
      </c>
      <c r="AS91" s="104">
        <v>0</v>
      </c>
      <c r="AT91" s="104">
        <v>0</v>
      </c>
      <c r="AU91" s="104">
        <v>0</v>
      </c>
      <c r="AV91" s="104">
        <v>11.60971440148718</v>
      </c>
      <c r="AW91" s="104">
        <v>0</v>
      </c>
      <c r="AX91" s="104">
        <v>0</v>
      </c>
      <c r="AY91" s="104">
        <v>0</v>
      </c>
      <c r="AZ91" s="104">
        <v>0</v>
      </c>
      <c r="BA91" s="104">
        <v>0</v>
      </c>
      <c r="BB91" s="104">
        <v>0</v>
      </c>
      <c r="BC91" s="104">
        <v>0</v>
      </c>
      <c r="BD91" s="104">
        <v>0</v>
      </c>
      <c r="BE91" s="104">
        <v>0</v>
      </c>
      <c r="BF91" s="104">
        <v>0</v>
      </c>
      <c r="BG91" s="104">
        <v>0</v>
      </c>
      <c r="BH91" s="104">
        <v>0</v>
      </c>
      <c r="BI91" s="104">
        <v>0</v>
      </c>
      <c r="BJ91" s="104">
        <v>0</v>
      </c>
      <c r="BK91" s="104">
        <v>0</v>
      </c>
      <c r="BL91" s="104">
        <v>13.587487443288811</v>
      </c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>
        <v>0</v>
      </c>
      <c r="FN91" s="40"/>
      <c r="FO91" s="40"/>
      <c r="FP91" s="40"/>
      <c r="FQ91" s="40"/>
      <c r="FR91" s="40"/>
      <c r="FS91" s="40"/>
      <c r="FT91" s="105">
        <v>37.261962201604796</v>
      </c>
      <c r="FU91" s="105">
        <v>61.980509818816905</v>
      </c>
      <c r="FV91" s="105">
        <v>91.614191455810939</v>
      </c>
      <c r="FW91" s="105">
        <v>93.781276431316684</v>
      </c>
      <c r="FX91" s="105">
        <v>128.89922587723947</v>
      </c>
      <c r="FY91" s="105">
        <v>167.55481991376638</v>
      </c>
      <c r="FZ91" s="105">
        <v>156.75618995446305</v>
      </c>
      <c r="GA91" s="105">
        <v>232.6805204039992</v>
      </c>
      <c r="GB91" s="105">
        <v>272.61451085334232</v>
      </c>
      <c r="GC91" s="105">
        <v>74.039327267197464</v>
      </c>
      <c r="GD91" s="105">
        <v>75.87228513672521</v>
      </c>
      <c r="GE91" s="105">
        <v>78.829581343316761</v>
      </c>
      <c r="GF91" s="105">
        <v>79.95132752027979</v>
      </c>
      <c r="GG91" s="105">
        <v>69.139552117225819</v>
      </c>
      <c r="GH91" s="40">
        <v>0</v>
      </c>
      <c r="GI91" s="40"/>
      <c r="GJ91" s="40"/>
      <c r="GK91" s="40"/>
      <c r="GL91" s="40"/>
      <c r="GM91" s="40">
        <v>0</v>
      </c>
      <c r="GN91" s="40">
        <v>-3.7744322393591574</v>
      </c>
      <c r="GO91" s="40">
        <v>119.13447677199758</v>
      </c>
      <c r="GP91" s="6">
        <v>2154.1313570879875</v>
      </c>
      <c r="GQ91" s="6"/>
      <c r="GR91" s="6">
        <f t="shared" si="12"/>
        <v>1736.3353248277431</v>
      </c>
      <c r="GS91" s="6">
        <v>2154.131357087987</v>
      </c>
      <c r="GT91" s="92">
        <v>-4.5474735088646412E-13</v>
      </c>
      <c r="GV91" s="2">
        <v>0</v>
      </c>
      <c r="GW91" s="6">
        <v>1736.3353248277431</v>
      </c>
      <c r="GX91" s="6">
        <v>2154.1313570879879</v>
      </c>
      <c r="GY91" s="92">
        <v>4.5474735088646412E-13</v>
      </c>
    </row>
    <row r="92" spans="2:207" outlineLevel="1" x14ac:dyDescent="0.2">
      <c r="B92" s="103" t="s">
        <v>427</v>
      </c>
      <c r="C92" s="104">
        <v>0</v>
      </c>
      <c r="D92" s="104">
        <v>0</v>
      </c>
      <c r="E92" s="104">
        <v>0</v>
      </c>
      <c r="F92" s="104">
        <v>0</v>
      </c>
      <c r="G92" s="104">
        <v>0</v>
      </c>
      <c r="H92" s="104">
        <v>0</v>
      </c>
      <c r="I92" s="104">
        <v>0</v>
      </c>
      <c r="J92" s="104">
        <v>9630.329273152789</v>
      </c>
      <c r="K92" s="104">
        <v>782.21429577824836</v>
      </c>
      <c r="L92" s="104">
        <v>0</v>
      </c>
      <c r="M92" s="104">
        <v>0</v>
      </c>
      <c r="N92" s="104">
        <v>0.14844170094552717</v>
      </c>
      <c r="O92" s="104">
        <v>0</v>
      </c>
      <c r="P92" s="104">
        <v>0</v>
      </c>
      <c r="Q92" s="104">
        <v>0</v>
      </c>
      <c r="R92" s="104">
        <v>0</v>
      </c>
      <c r="S92" s="104">
        <v>0</v>
      </c>
      <c r="T92" s="104">
        <v>35.313811379622862</v>
      </c>
      <c r="U92" s="104">
        <v>0</v>
      </c>
      <c r="V92" s="104">
        <v>0</v>
      </c>
      <c r="W92" s="104">
        <v>0</v>
      </c>
      <c r="X92" s="104">
        <v>0</v>
      </c>
      <c r="Y92" s="104">
        <v>0</v>
      </c>
      <c r="Z92" s="104">
        <v>0</v>
      </c>
      <c r="AA92" s="104">
        <v>0</v>
      </c>
      <c r="AB92" s="104">
        <v>0</v>
      </c>
      <c r="AC92" s="104">
        <v>0</v>
      </c>
      <c r="AD92" s="104">
        <v>0</v>
      </c>
      <c r="AE92" s="104">
        <v>0</v>
      </c>
      <c r="AF92" s="104">
        <v>0</v>
      </c>
      <c r="AG92" s="104">
        <v>0</v>
      </c>
      <c r="AH92" s="104">
        <v>0</v>
      </c>
      <c r="AI92" s="104">
        <v>0</v>
      </c>
      <c r="AJ92" s="104">
        <v>122.79690398014034</v>
      </c>
      <c r="AK92" s="104">
        <v>12.966313704487975</v>
      </c>
      <c r="AL92" s="104">
        <v>0</v>
      </c>
      <c r="AM92" s="104">
        <v>0</v>
      </c>
      <c r="AN92" s="104">
        <v>978.64218508466331</v>
      </c>
      <c r="AO92" s="104">
        <v>325.87930690999025</v>
      </c>
      <c r="AP92" s="104">
        <v>0</v>
      </c>
      <c r="AQ92" s="104">
        <v>382.32098089167437</v>
      </c>
      <c r="AR92" s="104">
        <v>27.902825251391072</v>
      </c>
      <c r="AS92" s="104">
        <v>0.73617026126410046</v>
      </c>
      <c r="AT92" s="104">
        <v>6.5374850772030859</v>
      </c>
      <c r="AU92" s="104">
        <v>7.4368666214102239</v>
      </c>
      <c r="AV92" s="104">
        <v>4.92731921358597</v>
      </c>
      <c r="AW92" s="104">
        <v>0</v>
      </c>
      <c r="AX92" s="104">
        <v>0</v>
      </c>
      <c r="AY92" s="104">
        <v>0</v>
      </c>
      <c r="AZ92" s="104">
        <v>553.77347036137712</v>
      </c>
      <c r="BA92" s="104">
        <v>49.125362941368429</v>
      </c>
      <c r="BB92" s="104">
        <v>160.49741174695569</v>
      </c>
      <c r="BC92" s="104">
        <v>19.318821941215315</v>
      </c>
      <c r="BD92" s="104">
        <v>706.10858576968678</v>
      </c>
      <c r="BE92" s="104">
        <v>215.75321553748918</v>
      </c>
      <c r="BF92" s="104">
        <v>72.092606404106633</v>
      </c>
      <c r="BG92" s="104">
        <v>258.44623206627023</v>
      </c>
      <c r="BH92" s="104">
        <v>1.2086805702583976</v>
      </c>
      <c r="BI92" s="104">
        <v>3.6464366075571077</v>
      </c>
      <c r="BJ92" s="104">
        <v>74.530638086828574</v>
      </c>
      <c r="BK92" s="104">
        <v>7.4035152473097909</v>
      </c>
      <c r="BL92" s="104">
        <v>504.80928749676593</v>
      </c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>
        <v>0</v>
      </c>
      <c r="FN92" s="40"/>
      <c r="FO92" s="40"/>
      <c r="FP92" s="40"/>
      <c r="FQ92" s="40"/>
      <c r="FR92" s="40"/>
      <c r="FS92" s="40"/>
      <c r="FT92" s="105">
        <v>1178.0238340915771</v>
      </c>
      <c r="FU92" s="105">
        <v>1614.4501070783172</v>
      </c>
      <c r="FV92" s="105">
        <v>1966.412544820806</v>
      </c>
      <c r="FW92" s="105">
        <v>2151.8457228587513</v>
      </c>
      <c r="FX92" s="105">
        <v>2278.9662792517306</v>
      </c>
      <c r="FY92" s="105">
        <v>2262.7510255371603</v>
      </c>
      <c r="FZ92" s="105">
        <v>2074.4355535152408</v>
      </c>
      <c r="GA92" s="105">
        <v>3102.0822223324908</v>
      </c>
      <c r="GB92" s="105">
        <v>3630.8160319425929</v>
      </c>
      <c r="GC92" s="105">
        <v>921.89384361554892</v>
      </c>
      <c r="GD92" s="105">
        <v>639.81512719958562</v>
      </c>
      <c r="GE92" s="105">
        <v>1185.6865283771124</v>
      </c>
      <c r="GF92" s="105">
        <v>1090.0332144900931</v>
      </c>
      <c r="GG92" s="105">
        <v>2127.3068597402171</v>
      </c>
      <c r="GH92" s="40">
        <v>0</v>
      </c>
      <c r="GI92" s="40"/>
      <c r="GJ92" s="40"/>
      <c r="GK92" s="40"/>
      <c r="GL92" s="40"/>
      <c r="GM92" s="40">
        <v>0</v>
      </c>
      <c r="GN92" s="40">
        <v>-75.661839728571067</v>
      </c>
      <c r="GO92" s="40">
        <v>7071.5616888378163</v>
      </c>
      <c r="GP92" s="6">
        <v>48165.285187745067</v>
      </c>
      <c r="GQ92" s="6"/>
      <c r="GR92" s="6">
        <f t="shared" si="12"/>
        <v>33220.418743960465</v>
      </c>
      <c r="GS92" s="6">
        <v>48165.285187745052</v>
      </c>
      <c r="GT92" s="92">
        <v>-1.4551915228366852E-11</v>
      </c>
      <c r="GV92" s="2">
        <v>0</v>
      </c>
      <c r="GW92" s="6">
        <v>33220.418743960465</v>
      </c>
      <c r="GX92" s="6">
        <v>48165.285187745052</v>
      </c>
      <c r="GY92" s="92">
        <v>-1.4551915228366852E-11</v>
      </c>
    </row>
    <row r="93" spans="2:207" outlineLevel="1" x14ac:dyDescent="0.2">
      <c r="B93" s="103" t="s">
        <v>428</v>
      </c>
      <c r="C93" s="104">
        <v>0</v>
      </c>
      <c r="D93" s="104">
        <v>0</v>
      </c>
      <c r="E93" s="104">
        <v>0</v>
      </c>
      <c r="F93" s="104">
        <v>8.3325691190868927</v>
      </c>
      <c r="G93" s="104">
        <v>0.9020599507276299</v>
      </c>
      <c r="H93" s="104">
        <v>2.4122977376616843</v>
      </c>
      <c r="I93" s="104">
        <v>3.4610099103545875</v>
      </c>
      <c r="J93" s="104">
        <v>383.48805690270552</v>
      </c>
      <c r="K93" s="104">
        <v>17834.657226889583</v>
      </c>
      <c r="L93" s="104">
        <v>0</v>
      </c>
      <c r="M93" s="104">
        <v>0</v>
      </c>
      <c r="N93" s="104">
        <v>0</v>
      </c>
      <c r="O93" s="104">
        <v>0</v>
      </c>
      <c r="P93" s="104">
        <v>0</v>
      </c>
      <c r="Q93" s="104">
        <v>0</v>
      </c>
      <c r="R93" s="104">
        <v>0</v>
      </c>
      <c r="S93" s="104">
        <v>0</v>
      </c>
      <c r="T93" s="104">
        <v>0</v>
      </c>
      <c r="U93" s="104">
        <v>0</v>
      </c>
      <c r="V93" s="104">
        <v>0</v>
      </c>
      <c r="W93" s="104">
        <v>0</v>
      </c>
      <c r="X93" s="104">
        <v>0</v>
      </c>
      <c r="Y93" s="104">
        <v>0</v>
      </c>
      <c r="Z93" s="104">
        <v>0</v>
      </c>
      <c r="AA93" s="104">
        <v>0</v>
      </c>
      <c r="AB93" s="104">
        <v>0</v>
      </c>
      <c r="AC93" s="104">
        <v>0</v>
      </c>
      <c r="AD93" s="104">
        <v>0</v>
      </c>
      <c r="AE93" s="104">
        <v>0</v>
      </c>
      <c r="AF93" s="104">
        <v>0</v>
      </c>
      <c r="AG93" s="104">
        <v>0</v>
      </c>
      <c r="AH93" s="104">
        <v>0</v>
      </c>
      <c r="AI93" s="104">
        <v>0</v>
      </c>
      <c r="AJ93" s="104">
        <v>0.69577862863737228</v>
      </c>
      <c r="AK93" s="104">
        <v>0</v>
      </c>
      <c r="AL93" s="104">
        <v>0</v>
      </c>
      <c r="AM93" s="104">
        <v>0</v>
      </c>
      <c r="AN93" s="104">
        <v>0</v>
      </c>
      <c r="AO93" s="104">
        <v>0</v>
      </c>
      <c r="AP93" s="104">
        <v>0</v>
      </c>
      <c r="AQ93" s="104">
        <v>802.30710204119941</v>
      </c>
      <c r="AR93" s="104">
        <v>127.34609644936693</v>
      </c>
      <c r="AS93" s="104">
        <v>3.3598178071847147</v>
      </c>
      <c r="AT93" s="104">
        <v>29.836520053292876</v>
      </c>
      <c r="AU93" s="104">
        <v>33.941220138887765</v>
      </c>
      <c r="AV93" s="104">
        <v>2.4295501145558358</v>
      </c>
      <c r="AW93" s="104">
        <v>0</v>
      </c>
      <c r="AX93" s="104">
        <v>0</v>
      </c>
      <c r="AY93" s="104">
        <v>0</v>
      </c>
      <c r="AZ93" s="104">
        <v>0</v>
      </c>
      <c r="BA93" s="104">
        <v>0</v>
      </c>
      <c r="BB93" s="104">
        <v>0</v>
      </c>
      <c r="BC93" s="104">
        <v>0</v>
      </c>
      <c r="BD93" s="104">
        <v>0</v>
      </c>
      <c r="BE93" s="104">
        <v>95.817904746726512</v>
      </c>
      <c r="BF93" s="104">
        <v>3.0896072154604424</v>
      </c>
      <c r="BG93" s="104">
        <v>11.075994935593231</v>
      </c>
      <c r="BH93" s="104">
        <v>5.1799322957398822E-2</v>
      </c>
      <c r="BI93" s="104">
        <v>0.15627201471317634</v>
      </c>
      <c r="BJ93" s="104">
        <v>3.194091720369407</v>
      </c>
      <c r="BK93" s="104">
        <v>0.31728571440938313</v>
      </c>
      <c r="BL93" s="104">
        <v>392.44838149274619</v>
      </c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>
        <v>0</v>
      </c>
      <c r="FN93" s="40"/>
      <c r="FO93" s="40"/>
      <c r="FP93" s="40"/>
      <c r="FQ93" s="40"/>
      <c r="FR93" s="40"/>
      <c r="FS93" s="40"/>
      <c r="FT93" s="105">
        <v>1424.4729214259994</v>
      </c>
      <c r="FU93" s="105">
        <v>2444.8906978012496</v>
      </c>
      <c r="FV93" s="105">
        <v>3417.6483526249913</v>
      </c>
      <c r="FW93" s="105">
        <v>4965.1290208020828</v>
      </c>
      <c r="FX93" s="105">
        <v>6117.3768932417615</v>
      </c>
      <c r="FY93" s="105">
        <v>9201.7608078873473</v>
      </c>
      <c r="FZ93" s="105">
        <v>9416.9506351620912</v>
      </c>
      <c r="GA93" s="105">
        <v>10714.500873718718</v>
      </c>
      <c r="GB93" s="105">
        <v>13049.743965623664</v>
      </c>
      <c r="GC93" s="105">
        <v>3823.2442679797955</v>
      </c>
      <c r="GD93" s="105">
        <v>2984.3278333584626</v>
      </c>
      <c r="GE93" s="105">
        <v>2717.8598456470336</v>
      </c>
      <c r="GF93" s="105">
        <v>5118.8583941968254</v>
      </c>
      <c r="GG93" s="105">
        <v>5648.8860564090837</v>
      </c>
      <c r="GH93" s="40">
        <v>0</v>
      </c>
      <c r="GI93" s="40"/>
      <c r="GJ93" s="40"/>
      <c r="GK93" s="40"/>
      <c r="GL93" s="40"/>
      <c r="GM93" s="40">
        <v>0</v>
      </c>
      <c r="GN93" s="40">
        <v>-73.664693088183412</v>
      </c>
      <c r="GO93" s="40">
        <v>18261.735926522579</v>
      </c>
      <c r="GP93" s="6">
        <v>118973.04244221972</v>
      </c>
      <c r="GQ93" s="6"/>
      <c r="GR93" s="6">
        <f t="shared" si="12"/>
        <v>99233.721799313513</v>
      </c>
      <c r="GS93" s="6">
        <v>118973.04244221968</v>
      </c>
      <c r="GT93" s="92">
        <v>-4.3655745685100555E-11</v>
      </c>
      <c r="GV93" s="2">
        <v>0</v>
      </c>
      <c r="GW93" s="6">
        <v>99233.721799313513</v>
      </c>
      <c r="GX93" s="6">
        <v>118973.04244221972</v>
      </c>
      <c r="GY93" s="92">
        <v>0</v>
      </c>
    </row>
    <row r="94" spans="2:207" outlineLevel="1" x14ac:dyDescent="0.2">
      <c r="B94" s="103" t="s">
        <v>429</v>
      </c>
      <c r="C94" s="104">
        <v>0</v>
      </c>
      <c r="D94" s="104">
        <v>0</v>
      </c>
      <c r="E94" s="104">
        <v>0</v>
      </c>
      <c r="F94" s="104">
        <v>349.74649939816629</v>
      </c>
      <c r="G94" s="104">
        <v>18.931274723909514</v>
      </c>
      <c r="H94" s="104">
        <v>101.25240814163477</v>
      </c>
      <c r="I94" s="104">
        <v>145.27045422736018</v>
      </c>
      <c r="J94" s="104">
        <v>0</v>
      </c>
      <c r="K94" s="104">
        <v>0</v>
      </c>
      <c r="L94" s="104">
        <v>0</v>
      </c>
      <c r="M94" s="104">
        <v>0</v>
      </c>
      <c r="N94" s="104">
        <v>0</v>
      </c>
      <c r="O94" s="104">
        <v>0</v>
      </c>
      <c r="P94" s="104">
        <v>0</v>
      </c>
      <c r="Q94" s="104">
        <v>0</v>
      </c>
      <c r="R94" s="104">
        <v>0</v>
      </c>
      <c r="S94" s="104">
        <v>0</v>
      </c>
      <c r="T94" s="104">
        <v>0</v>
      </c>
      <c r="U94" s="104">
        <v>0</v>
      </c>
      <c r="V94" s="104">
        <v>0</v>
      </c>
      <c r="W94" s="104">
        <v>0</v>
      </c>
      <c r="X94" s="104">
        <v>0</v>
      </c>
      <c r="Y94" s="104">
        <v>0</v>
      </c>
      <c r="Z94" s="104">
        <v>0</v>
      </c>
      <c r="AA94" s="104">
        <v>0</v>
      </c>
      <c r="AB94" s="104">
        <v>0</v>
      </c>
      <c r="AC94" s="104">
        <v>0</v>
      </c>
      <c r="AD94" s="104">
        <v>0</v>
      </c>
      <c r="AE94" s="104">
        <v>0</v>
      </c>
      <c r="AF94" s="104">
        <v>0</v>
      </c>
      <c r="AG94" s="104">
        <v>0</v>
      </c>
      <c r="AH94" s="104">
        <v>0</v>
      </c>
      <c r="AI94" s="104">
        <v>0</v>
      </c>
      <c r="AJ94" s="104">
        <v>0</v>
      </c>
      <c r="AK94" s="104">
        <v>0</v>
      </c>
      <c r="AL94" s="104">
        <v>0</v>
      </c>
      <c r="AM94" s="104">
        <v>0</v>
      </c>
      <c r="AN94" s="104">
        <v>0</v>
      </c>
      <c r="AO94" s="104">
        <v>0</v>
      </c>
      <c r="AP94" s="104">
        <v>0</v>
      </c>
      <c r="AQ94" s="104">
        <v>11973.539658498847</v>
      </c>
      <c r="AR94" s="104">
        <v>2405.3185595168625</v>
      </c>
      <c r="AS94" s="104">
        <v>63.460383580670452</v>
      </c>
      <c r="AT94" s="104">
        <v>563.55347699881759</v>
      </c>
      <c r="AU94" s="104">
        <v>641.0832291737637</v>
      </c>
      <c r="AV94" s="104">
        <v>91.026093288092582</v>
      </c>
      <c r="AW94" s="104">
        <v>0</v>
      </c>
      <c r="AX94" s="104">
        <v>0</v>
      </c>
      <c r="AY94" s="104">
        <v>0</v>
      </c>
      <c r="AZ94" s="104">
        <v>0</v>
      </c>
      <c r="BA94" s="104">
        <v>0</v>
      </c>
      <c r="BB94" s="104">
        <v>0</v>
      </c>
      <c r="BC94" s="104">
        <v>0</v>
      </c>
      <c r="BD94" s="104">
        <v>0</v>
      </c>
      <c r="BE94" s="104">
        <v>1809.8127154790357</v>
      </c>
      <c r="BF94" s="104">
        <v>58.356634276386778</v>
      </c>
      <c r="BG94" s="104">
        <v>209.20386982066711</v>
      </c>
      <c r="BH94" s="104">
        <v>0.97838784782928601</v>
      </c>
      <c r="BI94" s="104">
        <v>2.9516725518814684</v>
      </c>
      <c r="BJ94" s="104">
        <v>60.330142108653611</v>
      </c>
      <c r="BK94" s="104">
        <v>5.9929062524915393</v>
      </c>
      <c r="BL94" s="104">
        <v>5808.5547930061866</v>
      </c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>
        <v>0</v>
      </c>
      <c r="FN94" s="40"/>
      <c r="FO94" s="40"/>
      <c r="FP94" s="40"/>
      <c r="FQ94" s="40"/>
      <c r="FR94" s="40"/>
      <c r="FS94" s="40"/>
      <c r="FT94" s="105">
        <v>949.05190024062097</v>
      </c>
      <c r="FU94" s="105">
        <v>1239.6006599743978</v>
      </c>
      <c r="FV94" s="105">
        <v>1479.8488467048251</v>
      </c>
      <c r="FW94" s="105">
        <v>1814.4737767894628</v>
      </c>
      <c r="FX94" s="105">
        <v>1914.3914877187208</v>
      </c>
      <c r="FY94" s="105">
        <v>2289.4718378684993</v>
      </c>
      <c r="FZ94" s="105">
        <v>2416.48741800367</v>
      </c>
      <c r="GA94" s="105">
        <v>3030.4207346972307</v>
      </c>
      <c r="GB94" s="105">
        <v>3309.0245501323129</v>
      </c>
      <c r="GC94" s="105">
        <v>797.04816748683038</v>
      </c>
      <c r="GD94" s="105">
        <v>662.28828548822753</v>
      </c>
      <c r="GE94" s="105">
        <v>858.51839089938915</v>
      </c>
      <c r="GF94" s="105">
        <v>967.43923285043911</v>
      </c>
      <c r="GG94" s="105">
        <v>909.50944267784325</v>
      </c>
      <c r="GH94" s="40">
        <v>0</v>
      </c>
      <c r="GI94" s="40"/>
      <c r="GJ94" s="40"/>
      <c r="GK94" s="40"/>
      <c r="GL94" s="40"/>
      <c r="GM94" s="40">
        <v>0</v>
      </c>
      <c r="GN94" s="40">
        <v>-235.99464319300023</v>
      </c>
      <c r="GO94" s="40">
        <v>5890.0718275100899</v>
      </c>
      <c r="GP94" s="6">
        <v>52601.015074740819</v>
      </c>
      <c r="GQ94" s="6"/>
      <c r="GR94" s="6">
        <f t="shared" si="12"/>
        <v>28291.651915849558</v>
      </c>
      <c r="GS94" s="6">
        <v>52601.015074740804</v>
      </c>
      <c r="GT94" s="92">
        <v>-1.4551915228366852E-11</v>
      </c>
      <c r="GV94" s="2">
        <v>0</v>
      </c>
      <c r="GW94" s="6">
        <v>28291.651915849558</v>
      </c>
      <c r="GX94" s="6">
        <v>52601.01507474079</v>
      </c>
      <c r="GY94" s="92">
        <v>-2.9103830456733704E-11</v>
      </c>
    </row>
    <row r="95" spans="2:207" outlineLevel="1" x14ac:dyDescent="0.2">
      <c r="B95" s="103" t="s">
        <v>430</v>
      </c>
      <c r="C95" s="104">
        <v>0</v>
      </c>
      <c r="D95" s="104">
        <v>0</v>
      </c>
      <c r="E95" s="104">
        <v>0</v>
      </c>
      <c r="F95" s="104">
        <v>544.54201647428329</v>
      </c>
      <c r="G95" s="104">
        <v>29.475275746218614</v>
      </c>
      <c r="H95" s="104">
        <v>157.64615398237842</v>
      </c>
      <c r="I95" s="104">
        <v>226.18057998587037</v>
      </c>
      <c r="J95" s="104">
        <v>0</v>
      </c>
      <c r="K95" s="104">
        <v>0</v>
      </c>
      <c r="L95" s="104">
        <v>0</v>
      </c>
      <c r="M95" s="104">
        <v>0</v>
      </c>
      <c r="N95" s="104">
        <v>0</v>
      </c>
      <c r="O95" s="104">
        <v>0</v>
      </c>
      <c r="P95" s="104">
        <v>0</v>
      </c>
      <c r="Q95" s="104">
        <v>0</v>
      </c>
      <c r="R95" s="104">
        <v>0</v>
      </c>
      <c r="S95" s="104">
        <v>0</v>
      </c>
      <c r="T95" s="104">
        <v>0</v>
      </c>
      <c r="U95" s="104">
        <v>0</v>
      </c>
      <c r="V95" s="104">
        <v>0</v>
      </c>
      <c r="W95" s="104">
        <v>0</v>
      </c>
      <c r="X95" s="104">
        <v>0</v>
      </c>
      <c r="Y95" s="104">
        <v>0</v>
      </c>
      <c r="Z95" s="104">
        <v>0</v>
      </c>
      <c r="AA95" s="104">
        <v>0</v>
      </c>
      <c r="AB95" s="104">
        <v>0</v>
      </c>
      <c r="AC95" s="104">
        <v>0</v>
      </c>
      <c r="AD95" s="104">
        <v>0</v>
      </c>
      <c r="AE95" s="104">
        <v>0</v>
      </c>
      <c r="AF95" s="104">
        <v>0</v>
      </c>
      <c r="AG95" s="104">
        <v>0</v>
      </c>
      <c r="AH95" s="104">
        <v>0</v>
      </c>
      <c r="AI95" s="104">
        <v>0</v>
      </c>
      <c r="AJ95" s="104">
        <v>0</v>
      </c>
      <c r="AK95" s="104">
        <v>0</v>
      </c>
      <c r="AL95" s="104">
        <v>0</v>
      </c>
      <c r="AM95" s="104">
        <v>0</v>
      </c>
      <c r="AN95" s="104">
        <v>0</v>
      </c>
      <c r="AO95" s="104">
        <v>0</v>
      </c>
      <c r="AP95" s="104">
        <v>0</v>
      </c>
      <c r="AQ95" s="104">
        <v>11651.466564033886</v>
      </c>
      <c r="AR95" s="104">
        <v>2080.5498028309626</v>
      </c>
      <c r="AS95" s="104">
        <v>54.891892812097062</v>
      </c>
      <c r="AT95" s="104">
        <v>487.46186687606553</v>
      </c>
      <c r="AU95" s="104">
        <v>554.52346662151342</v>
      </c>
      <c r="AV95" s="104">
        <v>51.155385600356624</v>
      </c>
      <c r="AW95" s="104">
        <v>0</v>
      </c>
      <c r="AX95" s="104">
        <v>0</v>
      </c>
      <c r="AY95" s="104">
        <v>0</v>
      </c>
      <c r="AZ95" s="104">
        <v>0</v>
      </c>
      <c r="BA95" s="104">
        <v>0</v>
      </c>
      <c r="BB95" s="104">
        <v>0</v>
      </c>
      <c r="BC95" s="104">
        <v>0</v>
      </c>
      <c r="BD95" s="104">
        <v>0</v>
      </c>
      <c r="BE95" s="104">
        <v>1565.4498126740259</v>
      </c>
      <c r="BF95" s="104">
        <v>50.477257351545234</v>
      </c>
      <c r="BG95" s="104">
        <v>180.95693327266849</v>
      </c>
      <c r="BH95" s="104">
        <v>0.84628484446380825</v>
      </c>
      <c r="BI95" s="104">
        <v>2.5531344767103614</v>
      </c>
      <c r="BJ95" s="104">
        <v>52.184299985820012</v>
      </c>
      <c r="BK95" s="104">
        <v>5.1837374598626873</v>
      </c>
      <c r="BL95" s="104">
        <v>5614.1891595565294</v>
      </c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>
        <v>0</v>
      </c>
      <c r="FN95" s="40"/>
      <c r="FO95" s="40"/>
      <c r="FP95" s="40"/>
      <c r="FQ95" s="40"/>
      <c r="FR95" s="40"/>
      <c r="FS95" s="40"/>
      <c r="FT95" s="105">
        <v>990.99619620714418</v>
      </c>
      <c r="FU95" s="105">
        <v>1542.1627786331617</v>
      </c>
      <c r="FV95" s="105">
        <v>2138.1658285374474</v>
      </c>
      <c r="FW95" s="105">
        <v>2957.5982457411992</v>
      </c>
      <c r="FX95" s="105">
        <v>3703.816348410538</v>
      </c>
      <c r="FY95" s="105">
        <v>4485.0018025158552</v>
      </c>
      <c r="FZ95" s="105">
        <v>4351.006139471895</v>
      </c>
      <c r="GA95" s="105">
        <v>5960.1697949710251</v>
      </c>
      <c r="GB95" s="105">
        <v>7446.9219083261532</v>
      </c>
      <c r="GC95" s="105">
        <v>971.35219630732172</v>
      </c>
      <c r="GD95" s="105">
        <v>994.57572907618635</v>
      </c>
      <c r="GE95" s="105">
        <v>1456.4606663171865</v>
      </c>
      <c r="GF95" s="105">
        <v>1508.7932963870783</v>
      </c>
      <c r="GG95" s="105">
        <v>1697.4584816075383</v>
      </c>
      <c r="GH95" s="40">
        <v>0</v>
      </c>
      <c r="GI95" s="40"/>
      <c r="GJ95" s="40"/>
      <c r="GK95" s="40"/>
      <c r="GL95" s="40"/>
      <c r="GM95" s="40">
        <v>0</v>
      </c>
      <c r="GN95" s="40">
        <v>-137.58449155981361</v>
      </c>
      <c r="GO95" s="40">
        <v>9251.5568069278888</v>
      </c>
      <c r="GP95" s="6">
        <v>72628.185352463071</v>
      </c>
      <c r="GQ95" s="6"/>
      <c r="GR95" s="6">
        <f t="shared" si="12"/>
        <v>49318.4517278778</v>
      </c>
      <c r="GS95" s="6">
        <v>72628.185352463057</v>
      </c>
      <c r="GT95" s="92">
        <v>-1.4551915228366852E-11</v>
      </c>
      <c r="GV95" s="2">
        <v>0</v>
      </c>
      <c r="GW95" s="6">
        <v>49318.4517278778</v>
      </c>
      <c r="GX95" s="6">
        <v>72628.185352463013</v>
      </c>
      <c r="GY95" s="92">
        <v>-5.8207660913467407E-11</v>
      </c>
    </row>
    <row r="96" spans="2:207" outlineLevel="1" x14ac:dyDescent="0.2">
      <c r="B96" s="103" t="s">
        <v>431</v>
      </c>
      <c r="C96" s="104">
        <v>0</v>
      </c>
      <c r="D96" s="104">
        <v>0</v>
      </c>
      <c r="E96" s="104">
        <v>0</v>
      </c>
      <c r="F96" s="104">
        <v>0</v>
      </c>
      <c r="G96" s="104">
        <v>0</v>
      </c>
      <c r="H96" s="104">
        <v>0</v>
      </c>
      <c r="I96" s="104">
        <v>0</v>
      </c>
      <c r="J96" s="104">
        <v>0</v>
      </c>
      <c r="K96" s="104">
        <v>485.06647575580621</v>
      </c>
      <c r="L96" s="104">
        <v>9566.4887015389559</v>
      </c>
      <c r="M96" s="104">
        <v>11319.901459840135</v>
      </c>
      <c r="N96" s="104">
        <v>23.372807723317678</v>
      </c>
      <c r="O96" s="104">
        <v>372.78562888268539</v>
      </c>
      <c r="P96" s="104">
        <v>97.572059615805443</v>
      </c>
      <c r="Q96" s="104">
        <v>51.045800817251354</v>
      </c>
      <c r="R96" s="104">
        <v>783.26019615557652</v>
      </c>
      <c r="S96" s="104">
        <v>40.369732010685816</v>
      </c>
      <c r="T96" s="104">
        <v>0</v>
      </c>
      <c r="U96" s="104">
        <v>82.082963699997904</v>
      </c>
      <c r="V96" s="104">
        <v>1284.068002526468</v>
      </c>
      <c r="W96" s="104">
        <v>4.1002155182864835</v>
      </c>
      <c r="X96" s="104">
        <v>0</v>
      </c>
      <c r="Y96" s="104">
        <v>1.6893311327319716</v>
      </c>
      <c r="Z96" s="104">
        <v>0</v>
      </c>
      <c r="AA96" s="104">
        <v>0</v>
      </c>
      <c r="AB96" s="104">
        <v>27.697013714913989</v>
      </c>
      <c r="AC96" s="104">
        <v>57.489543327692878</v>
      </c>
      <c r="AD96" s="104">
        <v>13.093246070023204</v>
      </c>
      <c r="AE96" s="104">
        <v>0</v>
      </c>
      <c r="AF96" s="104">
        <v>0</v>
      </c>
      <c r="AG96" s="104">
        <v>1332.0803474858096</v>
      </c>
      <c r="AH96" s="104">
        <v>15.730031737827513</v>
      </c>
      <c r="AI96" s="104">
        <v>717.403090152255</v>
      </c>
      <c r="AJ96" s="104">
        <v>408.06768062943792</v>
      </c>
      <c r="AK96" s="104">
        <v>0</v>
      </c>
      <c r="AL96" s="104">
        <v>0</v>
      </c>
      <c r="AM96" s="104">
        <v>0</v>
      </c>
      <c r="AN96" s="104">
        <v>0</v>
      </c>
      <c r="AO96" s="104">
        <v>0</v>
      </c>
      <c r="AP96" s="104">
        <v>0</v>
      </c>
      <c r="AQ96" s="104">
        <v>0</v>
      </c>
      <c r="AR96" s="104">
        <v>3.2411113225981736</v>
      </c>
      <c r="AS96" s="104">
        <v>8.5511404196925572E-2</v>
      </c>
      <c r="AT96" s="104">
        <v>0.75937532195834023</v>
      </c>
      <c r="AU96" s="104">
        <v>0.8638448742819711</v>
      </c>
      <c r="AV96" s="104">
        <v>6.1834972185537629E-2</v>
      </c>
      <c r="AW96" s="104">
        <v>3.1956406997260598</v>
      </c>
      <c r="AX96" s="104">
        <v>0.36110483155027651</v>
      </c>
      <c r="AY96" s="104">
        <v>0.16851069097301097</v>
      </c>
      <c r="AZ96" s="104">
        <v>0</v>
      </c>
      <c r="BA96" s="104">
        <v>0</v>
      </c>
      <c r="BB96" s="104">
        <v>0</v>
      </c>
      <c r="BC96" s="104">
        <v>0</v>
      </c>
      <c r="BD96" s="104">
        <v>0</v>
      </c>
      <c r="BE96" s="104">
        <v>30.857614149290857</v>
      </c>
      <c r="BF96" s="104">
        <v>28.881641940929498</v>
      </c>
      <c r="BG96" s="104">
        <v>103.5383780292306</v>
      </c>
      <c r="BH96" s="104">
        <v>0.48421996617790125</v>
      </c>
      <c r="BI96" s="104">
        <v>1.460830474820761</v>
      </c>
      <c r="BJ96" s="104">
        <v>29.858362876855978</v>
      </c>
      <c r="BK96" s="104">
        <v>2.9659862100694436</v>
      </c>
      <c r="BL96" s="104">
        <v>849.78698847768123</v>
      </c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>
        <v>0</v>
      </c>
      <c r="FN96" s="40"/>
      <c r="FO96" s="40"/>
      <c r="FP96" s="40"/>
      <c r="FQ96" s="40"/>
      <c r="FR96" s="40"/>
      <c r="FS96" s="40"/>
      <c r="FT96" s="105">
        <v>55.457203812255273</v>
      </c>
      <c r="FU96" s="105">
        <v>52.498729294412854</v>
      </c>
      <c r="FV96" s="105">
        <v>69.608919219678015</v>
      </c>
      <c r="FW96" s="105">
        <v>56.083809742923719</v>
      </c>
      <c r="FX96" s="105">
        <v>96.27752476772767</v>
      </c>
      <c r="FY96" s="105">
        <v>65.659838126981612</v>
      </c>
      <c r="FZ96" s="105">
        <v>132.10419630610264</v>
      </c>
      <c r="GA96" s="105">
        <v>131.33343891876771</v>
      </c>
      <c r="GB96" s="105">
        <v>250.44618496834738</v>
      </c>
      <c r="GC96" s="105">
        <v>133.9239035968144</v>
      </c>
      <c r="GD96" s="105">
        <v>55.723259783224989</v>
      </c>
      <c r="GE96" s="105">
        <v>111.03472090244908</v>
      </c>
      <c r="GF96" s="105">
        <v>31.284866874134522</v>
      </c>
      <c r="GG96" s="105">
        <v>78.996169096889759</v>
      </c>
      <c r="GH96" s="40">
        <v>0</v>
      </c>
      <c r="GI96" s="40"/>
      <c r="GJ96" s="40"/>
      <c r="GK96" s="40"/>
      <c r="GL96" s="40"/>
      <c r="GM96" s="40">
        <v>0</v>
      </c>
      <c r="GN96" s="40">
        <v>-142.12608207836092</v>
      </c>
      <c r="GO96" s="40">
        <v>3299.0922100159</v>
      </c>
      <c r="GP96" s="6">
        <v>32217.334177926456</v>
      </c>
      <c r="GQ96" s="6"/>
      <c r="GR96" s="6">
        <f t="shared" si="12"/>
        <v>4477.3988933482487</v>
      </c>
      <c r="GS96" s="6">
        <v>32217.33417792643</v>
      </c>
      <c r="GT96" s="92">
        <v>-2.5465851649641991E-11</v>
      </c>
      <c r="GV96" s="2">
        <v>0</v>
      </c>
      <c r="GW96" s="6">
        <v>4477.3988933482487</v>
      </c>
      <c r="GX96" s="6">
        <v>32217.334177926441</v>
      </c>
      <c r="GY96" s="92">
        <v>-1.4551915228366852E-11</v>
      </c>
    </row>
    <row r="97" spans="2:207" outlineLevel="1" x14ac:dyDescent="0.2">
      <c r="B97" s="103" t="s">
        <v>432</v>
      </c>
      <c r="C97" s="104">
        <v>2844.928319626064</v>
      </c>
      <c r="D97" s="104">
        <v>305.13346289304741</v>
      </c>
      <c r="E97" s="104">
        <v>33.643105706495746</v>
      </c>
      <c r="F97" s="104">
        <v>61.025978671326378</v>
      </c>
      <c r="G97" s="104">
        <v>37.314099201055086</v>
      </c>
      <c r="H97" s="104">
        <v>301.67278381093536</v>
      </c>
      <c r="I97" s="104">
        <v>97.367795964968678</v>
      </c>
      <c r="J97" s="104">
        <v>0</v>
      </c>
      <c r="K97" s="104">
        <v>0</v>
      </c>
      <c r="L97" s="104">
        <v>0</v>
      </c>
      <c r="M97" s="104">
        <v>0</v>
      </c>
      <c r="N97" s="104">
        <v>0</v>
      </c>
      <c r="O97" s="104">
        <v>0</v>
      </c>
      <c r="P97" s="104">
        <v>0</v>
      </c>
      <c r="Q97" s="104">
        <v>0</v>
      </c>
      <c r="R97" s="104">
        <v>0</v>
      </c>
      <c r="S97" s="104">
        <v>0</v>
      </c>
      <c r="T97" s="104">
        <v>0</v>
      </c>
      <c r="U97" s="104">
        <v>0</v>
      </c>
      <c r="V97" s="104">
        <v>0</v>
      </c>
      <c r="W97" s="104">
        <v>0</v>
      </c>
      <c r="X97" s="104">
        <v>0</v>
      </c>
      <c r="Y97" s="104">
        <v>0</v>
      </c>
      <c r="Z97" s="104">
        <v>0</v>
      </c>
      <c r="AA97" s="104">
        <v>0</v>
      </c>
      <c r="AB97" s="104">
        <v>0</v>
      </c>
      <c r="AC97" s="104">
        <v>0</v>
      </c>
      <c r="AD97" s="104">
        <v>0.74484962038401192</v>
      </c>
      <c r="AE97" s="104">
        <v>0</v>
      </c>
      <c r="AF97" s="104">
        <v>54.210699550001443</v>
      </c>
      <c r="AG97" s="104">
        <v>0</v>
      </c>
      <c r="AH97" s="104">
        <v>0</v>
      </c>
      <c r="AI97" s="104">
        <v>0</v>
      </c>
      <c r="AJ97" s="104">
        <v>0</v>
      </c>
      <c r="AK97" s="104">
        <v>0</v>
      </c>
      <c r="AL97" s="104">
        <v>0</v>
      </c>
      <c r="AM97" s="104">
        <v>0</v>
      </c>
      <c r="AN97" s="104">
        <v>0</v>
      </c>
      <c r="AO97" s="104">
        <v>0</v>
      </c>
      <c r="AP97" s="104">
        <v>0</v>
      </c>
      <c r="AQ97" s="104">
        <v>99.371056683323175</v>
      </c>
      <c r="AR97" s="104">
        <v>663.06991778646341</v>
      </c>
      <c r="AS97" s="104">
        <v>17.494011825438246</v>
      </c>
      <c r="AT97" s="104">
        <v>155.35379135296532</v>
      </c>
      <c r="AU97" s="104">
        <v>176.72628117385182</v>
      </c>
      <c r="AV97" s="104">
        <v>12.650262865805054</v>
      </c>
      <c r="AW97" s="104">
        <v>6.0675982740971941</v>
      </c>
      <c r="AX97" s="104">
        <v>0.68563373051240917</v>
      </c>
      <c r="AY97" s="104">
        <v>0.31995310986088588</v>
      </c>
      <c r="AZ97" s="104">
        <v>0</v>
      </c>
      <c r="BA97" s="104">
        <v>0</v>
      </c>
      <c r="BB97" s="104">
        <v>0</v>
      </c>
      <c r="BC97" s="104">
        <v>0</v>
      </c>
      <c r="BD97" s="104">
        <v>0</v>
      </c>
      <c r="BE97" s="104">
        <v>710.27083947804192</v>
      </c>
      <c r="BF97" s="104">
        <v>78.075530777096461</v>
      </c>
      <c r="BG97" s="104">
        <v>279.8945377451484</v>
      </c>
      <c r="BH97" s="104">
        <v>1.308988283097039</v>
      </c>
      <c r="BI97" s="104">
        <v>3.949052306362971</v>
      </c>
      <c r="BJ97" s="104">
        <v>80.715893320383941</v>
      </c>
      <c r="BK97" s="104">
        <v>8.0179287638610042</v>
      </c>
      <c r="BL97" s="104">
        <v>203.59864929589068</v>
      </c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>
        <v>0</v>
      </c>
      <c r="FN97" s="40"/>
      <c r="FO97" s="40"/>
      <c r="FP97" s="40"/>
      <c r="FQ97" s="40"/>
      <c r="FR97" s="40"/>
      <c r="FS97" s="40"/>
      <c r="FT97" s="105">
        <v>337.59595598745761</v>
      </c>
      <c r="FU97" s="105">
        <v>447.25833306981605</v>
      </c>
      <c r="FV97" s="105">
        <v>649.99314391127314</v>
      </c>
      <c r="FW97" s="105">
        <v>666.40938326634466</v>
      </c>
      <c r="FX97" s="105">
        <v>813.28152602891566</v>
      </c>
      <c r="FY97" s="105">
        <v>928.31768151279982</v>
      </c>
      <c r="FZ97" s="105">
        <v>1280.2631464116068</v>
      </c>
      <c r="GA97" s="105">
        <v>1588.7670922774337</v>
      </c>
      <c r="GB97" s="105">
        <v>2083.0967845384007</v>
      </c>
      <c r="GC97" s="105">
        <v>553.69933903251979</v>
      </c>
      <c r="GD97" s="105">
        <v>597.22019659096782</v>
      </c>
      <c r="GE97" s="105">
        <v>619.99873822168638</v>
      </c>
      <c r="GF97" s="105">
        <v>1025.325357228282</v>
      </c>
      <c r="GG97" s="105">
        <v>1563.2459474602188</v>
      </c>
      <c r="GH97" s="40">
        <v>0</v>
      </c>
      <c r="GI97" s="40"/>
      <c r="GJ97" s="40"/>
      <c r="GK97" s="40"/>
      <c r="GL97" s="40"/>
      <c r="GM97" s="40">
        <v>29.415597912737923</v>
      </c>
      <c r="GN97" s="40">
        <v>-51.210349329347082</v>
      </c>
      <c r="GO97" s="40">
        <v>1522.4447067566771</v>
      </c>
      <c r="GP97" s="6">
        <v>20888.733602694268</v>
      </c>
      <c r="GQ97" s="6"/>
      <c r="GR97" s="6">
        <f t="shared" si="12"/>
        <v>14655.122580877793</v>
      </c>
      <c r="GS97" s="6">
        <v>20888.733602694279</v>
      </c>
      <c r="GT97" s="92">
        <v>1.0913936421275139E-11</v>
      </c>
      <c r="GV97" s="2">
        <v>0</v>
      </c>
      <c r="GW97" s="6">
        <v>14655.122580877793</v>
      </c>
      <c r="GX97" s="6">
        <v>20888.733602694272</v>
      </c>
      <c r="GY97" s="92">
        <v>3.637978807091713E-12</v>
      </c>
    </row>
    <row r="98" spans="2:207" outlineLevel="1" x14ac:dyDescent="0.2">
      <c r="B98" s="103" t="s">
        <v>433</v>
      </c>
      <c r="C98" s="104">
        <v>0</v>
      </c>
      <c r="D98" s="104">
        <v>0</v>
      </c>
      <c r="E98" s="104">
        <v>0</v>
      </c>
      <c r="F98" s="104">
        <v>36.938347709906481</v>
      </c>
      <c r="G98" s="104">
        <v>23.482072497021338</v>
      </c>
      <c r="H98" s="104">
        <v>229.64459997558757</v>
      </c>
      <c r="I98" s="104">
        <v>58.423410308784611</v>
      </c>
      <c r="J98" s="104">
        <v>0</v>
      </c>
      <c r="K98" s="104">
        <v>0</v>
      </c>
      <c r="L98" s="104">
        <v>162.80804498287728</v>
      </c>
      <c r="M98" s="104">
        <v>0</v>
      </c>
      <c r="N98" s="104">
        <v>0</v>
      </c>
      <c r="O98" s="104">
        <v>0</v>
      </c>
      <c r="P98" s="104">
        <v>0</v>
      </c>
      <c r="Q98" s="104">
        <v>0</v>
      </c>
      <c r="R98" s="104">
        <v>0</v>
      </c>
      <c r="S98" s="104">
        <v>0</v>
      </c>
      <c r="T98" s="104">
        <v>0</v>
      </c>
      <c r="U98" s="104">
        <v>0</v>
      </c>
      <c r="V98" s="104">
        <v>0</v>
      </c>
      <c r="W98" s="104">
        <v>0</v>
      </c>
      <c r="X98" s="104">
        <v>0</v>
      </c>
      <c r="Y98" s="104">
        <v>0</v>
      </c>
      <c r="Z98" s="104">
        <v>0</v>
      </c>
      <c r="AA98" s="104">
        <v>0</v>
      </c>
      <c r="AB98" s="104">
        <v>0</v>
      </c>
      <c r="AC98" s="104">
        <v>0</v>
      </c>
      <c r="AD98" s="104">
        <v>0</v>
      </c>
      <c r="AE98" s="104">
        <v>0</v>
      </c>
      <c r="AF98" s="104">
        <v>0</v>
      </c>
      <c r="AG98" s="104">
        <v>1038.1221117527182</v>
      </c>
      <c r="AH98" s="104">
        <v>1.4066382559588746</v>
      </c>
      <c r="AI98" s="104">
        <v>0</v>
      </c>
      <c r="AJ98" s="104">
        <v>7.7737830141089956</v>
      </c>
      <c r="AK98" s="104">
        <v>0</v>
      </c>
      <c r="AL98" s="104">
        <v>0</v>
      </c>
      <c r="AM98" s="104">
        <v>122.18391134701845</v>
      </c>
      <c r="AN98" s="104">
        <v>0</v>
      </c>
      <c r="AO98" s="104">
        <v>0</v>
      </c>
      <c r="AP98" s="104">
        <v>0</v>
      </c>
      <c r="AQ98" s="104">
        <v>0</v>
      </c>
      <c r="AR98" s="104">
        <v>32.726569129917323</v>
      </c>
      <c r="AS98" s="104">
        <v>0.86343682916094555</v>
      </c>
      <c r="AT98" s="104">
        <v>7.6676628760622441</v>
      </c>
      <c r="AU98" s="104">
        <v>8.7225263921206242</v>
      </c>
      <c r="AV98" s="104">
        <v>0.62436809583357711</v>
      </c>
      <c r="AW98" s="104">
        <v>0</v>
      </c>
      <c r="AX98" s="104">
        <v>0</v>
      </c>
      <c r="AY98" s="104">
        <v>0</v>
      </c>
      <c r="AZ98" s="104">
        <v>0</v>
      </c>
      <c r="BA98" s="104">
        <v>0</v>
      </c>
      <c r="BB98" s="104">
        <v>0</v>
      </c>
      <c r="BC98" s="104">
        <v>0</v>
      </c>
      <c r="BD98" s="104">
        <v>0</v>
      </c>
      <c r="BE98" s="104">
        <v>0</v>
      </c>
      <c r="BF98" s="104">
        <v>0</v>
      </c>
      <c r="BG98" s="104">
        <v>0</v>
      </c>
      <c r="BH98" s="104">
        <v>0</v>
      </c>
      <c r="BI98" s="104">
        <v>0</v>
      </c>
      <c r="BJ98" s="104">
        <v>0</v>
      </c>
      <c r="BK98" s="104">
        <v>0</v>
      </c>
      <c r="BL98" s="104">
        <v>38.90554410817068</v>
      </c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  <c r="FM98" s="40">
        <v>0</v>
      </c>
      <c r="FN98" s="40"/>
      <c r="FO98" s="40"/>
      <c r="FP98" s="40"/>
      <c r="FQ98" s="40"/>
      <c r="FR98" s="40"/>
      <c r="FS98" s="40"/>
      <c r="FT98" s="105">
        <v>44.86426936552833</v>
      </c>
      <c r="FU98" s="105">
        <v>61.19504849815317</v>
      </c>
      <c r="FV98" s="105">
        <v>41.794952682539268</v>
      </c>
      <c r="FW98" s="105">
        <v>60.346041141845696</v>
      </c>
      <c r="FX98" s="105">
        <v>53.659735178527036</v>
      </c>
      <c r="FY98" s="105">
        <v>69.297676312787303</v>
      </c>
      <c r="FZ98" s="105">
        <v>131.22198606220778</v>
      </c>
      <c r="GA98" s="105">
        <v>164.68237386623491</v>
      </c>
      <c r="GB98" s="105">
        <v>184.62180325870148</v>
      </c>
      <c r="GC98" s="105">
        <v>28.77813977482964</v>
      </c>
      <c r="GD98" s="105">
        <v>74.093420764131523</v>
      </c>
      <c r="GE98" s="105">
        <v>148.33975348640519</v>
      </c>
      <c r="GF98" s="105">
        <v>372.92770347383305</v>
      </c>
      <c r="GG98" s="105">
        <v>197.36660845560456</v>
      </c>
      <c r="GH98" s="40">
        <v>0</v>
      </c>
      <c r="GI98" s="40"/>
      <c r="GJ98" s="40"/>
      <c r="GK98" s="40"/>
      <c r="GL98" s="40"/>
      <c r="GM98" s="40">
        <v>0</v>
      </c>
      <c r="GN98" s="40">
        <v>18.569792155271898</v>
      </c>
      <c r="GO98" s="40">
        <v>1389.6693302203917</v>
      </c>
      <c r="GP98" s="6">
        <v>4811.7216619722394</v>
      </c>
      <c r="GQ98" s="6"/>
      <c r="GR98" s="6">
        <f t="shared" si="12"/>
        <v>3041.428634696992</v>
      </c>
      <c r="GS98" s="6">
        <v>4811.7216619722385</v>
      </c>
      <c r="GT98" s="92">
        <v>-9.0949470177292824E-13</v>
      </c>
      <c r="GV98" s="2">
        <v>0</v>
      </c>
      <c r="GW98" s="6">
        <v>3041.428634696992</v>
      </c>
      <c r="GX98" s="6">
        <v>4811.7216619722358</v>
      </c>
      <c r="GY98" s="92">
        <v>-3.637978807091713E-12</v>
      </c>
    </row>
    <row r="99" spans="2:207" outlineLevel="1" x14ac:dyDescent="0.2">
      <c r="B99" s="103" t="s">
        <v>434</v>
      </c>
      <c r="C99" s="104">
        <v>14.584364328099785</v>
      </c>
      <c r="D99" s="104">
        <v>0</v>
      </c>
      <c r="E99" s="104">
        <v>0</v>
      </c>
      <c r="F99" s="104">
        <v>2.6777408566317602</v>
      </c>
      <c r="G99" s="104">
        <v>2.9844928838600242</v>
      </c>
      <c r="H99" s="104">
        <v>10.641547598875896</v>
      </c>
      <c r="I99" s="104">
        <v>6.5553564669262734</v>
      </c>
      <c r="J99" s="104">
        <v>0</v>
      </c>
      <c r="K99" s="104">
        <v>0</v>
      </c>
      <c r="L99" s="104">
        <v>299.31940879297673</v>
      </c>
      <c r="M99" s="104">
        <v>1381.7597813367645</v>
      </c>
      <c r="N99" s="104">
        <v>5.7181129856763109</v>
      </c>
      <c r="O99" s="104">
        <v>109.08220449979916</v>
      </c>
      <c r="P99" s="104">
        <v>0</v>
      </c>
      <c r="Q99" s="104">
        <v>925.67212423478259</v>
      </c>
      <c r="R99" s="104">
        <v>0</v>
      </c>
      <c r="S99" s="104">
        <v>0</v>
      </c>
      <c r="T99" s="104">
        <v>0</v>
      </c>
      <c r="U99" s="104">
        <v>873.36459321209156</v>
      </c>
      <c r="V99" s="104">
        <v>0</v>
      </c>
      <c r="W99" s="104">
        <v>0</v>
      </c>
      <c r="X99" s="104">
        <v>0</v>
      </c>
      <c r="Y99" s="104">
        <v>0</v>
      </c>
      <c r="Z99" s="104">
        <v>0</v>
      </c>
      <c r="AA99" s="104">
        <v>0</v>
      </c>
      <c r="AB99" s="104">
        <v>0.51502127026887434</v>
      </c>
      <c r="AC99" s="104">
        <v>119.2386706984709</v>
      </c>
      <c r="AD99" s="104">
        <v>45.888452161709736</v>
      </c>
      <c r="AE99" s="104">
        <v>81.649063448715495</v>
      </c>
      <c r="AF99" s="104">
        <v>0</v>
      </c>
      <c r="AG99" s="104">
        <v>363.55067444361828</v>
      </c>
      <c r="AH99" s="104">
        <v>14.648419298414655</v>
      </c>
      <c r="AI99" s="104">
        <v>51.753788510409848</v>
      </c>
      <c r="AJ99" s="104">
        <v>105.9297484510146</v>
      </c>
      <c r="AK99" s="104">
        <v>0</v>
      </c>
      <c r="AL99" s="104">
        <v>0</v>
      </c>
      <c r="AM99" s="104">
        <v>2826.6147799734417</v>
      </c>
      <c r="AN99" s="104">
        <v>0</v>
      </c>
      <c r="AO99" s="104">
        <v>0</v>
      </c>
      <c r="AP99" s="104">
        <v>0</v>
      </c>
      <c r="AQ99" s="104">
        <v>0</v>
      </c>
      <c r="AR99" s="104">
        <v>16.530270958284646</v>
      </c>
      <c r="AS99" s="104">
        <v>0.43612407653792906</v>
      </c>
      <c r="AT99" s="104">
        <v>3.8729554708390492</v>
      </c>
      <c r="AU99" s="104">
        <v>4.40576963942019</v>
      </c>
      <c r="AV99" s="104">
        <v>0.31536986820637569</v>
      </c>
      <c r="AW99" s="104">
        <v>0</v>
      </c>
      <c r="AX99" s="104">
        <v>0</v>
      </c>
      <c r="AY99" s="104">
        <v>0</v>
      </c>
      <c r="AZ99" s="104">
        <v>0</v>
      </c>
      <c r="BA99" s="104">
        <v>0</v>
      </c>
      <c r="BB99" s="104">
        <v>0</v>
      </c>
      <c r="BC99" s="104">
        <v>0</v>
      </c>
      <c r="BD99" s="104">
        <v>0</v>
      </c>
      <c r="BE99" s="104">
        <v>40.503331832143701</v>
      </c>
      <c r="BF99" s="104">
        <v>0</v>
      </c>
      <c r="BG99" s="104">
        <v>0</v>
      </c>
      <c r="BH99" s="104">
        <v>0</v>
      </c>
      <c r="BI99" s="104">
        <v>0</v>
      </c>
      <c r="BJ99" s="104">
        <v>0</v>
      </c>
      <c r="BK99" s="104">
        <v>0</v>
      </c>
      <c r="BL99" s="104">
        <v>1371.8320470495159</v>
      </c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>
        <v>0</v>
      </c>
      <c r="FN99" s="40"/>
      <c r="FO99" s="40"/>
      <c r="FP99" s="40"/>
      <c r="FQ99" s="40"/>
      <c r="FR99" s="40"/>
      <c r="FS99" s="40"/>
      <c r="FT99" s="105">
        <v>49.340603617073789</v>
      </c>
      <c r="FU99" s="105">
        <v>65.368070129521428</v>
      </c>
      <c r="FV99" s="105">
        <v>94.998336024893717</v>
      </c>
      <c r="FW99" s="105">
        <v>97.397615828268158</v>
      </c>
      <c r="FX99" s="105">
        <v>118.86339481617617</v>
      </c>
      <c r="FY99" s="105">
        <v>135.67625423790832</v>
      </c>
      <c r="FZ99" s="105">
        <v>187.11407915973274</v>
      </c>
      <c r="GA99" s="105">
        <v>232.20280323151775</v>
      </c>
      <c r="GB99" s="105">
        <v>304.45048561461067</v>
      </c>
      <c r="GC99" s="105">
        <v>80.924724143479679</v>
      </c>
      <c r="GD99" s="105">
        <v>87.285420543368687</v>
      </c>
      <c r="GE99" s="105">
        <v>90.61456881556559</v>
      </c>
      <c r="GF99" s="105">
        <v>149.85420036078503</v>
      </c>
      <c r="GG99" s="105">
        <v>228.47281574811637</v>
      </c>
      <c r="GH99" s="40">
        <v>0</v>
      </c>
      <c r="GI99" s="40"/>
      <c r="GJ99" s="40"/>
      <c r="GK99" s="40"/>
      <c r="GL99" s="40"/>
      <c r="GM99" s="40">
        <v>0</v>
      </c>
      <c r="GN99" s="40">
        <v>-21.464351043778152</v>
      </c>
      <c r="GO99" s="40">
        <v>844.77400071672787</v>
      </c>
      <c r="GP99" s="6">
        <v>11425.917236291467</v>
      </c>
      <c r="GQ99" s="6"/>
      <c r="GR99" s="6">
        <f t="shared" si="12"/>
        <v>2745.8730219439676</v>
      </c>
      <c r="GS99" s="6">
        <v>11425.917236291461</v>
      </c>
      <c r="GT99" s="92">
        <v>-5.4569682106375694E-12</v>
      </c>
      <c r="GV99" s="2">
        <v>0</v>
      </c>
      <c r="GW99" s="6">
        <v>2745.8730219439676</v>
      </c>
      <c r="GX99" s="6">
        <v>11425.917236291461</v>
      </c>
      <c r="GY99" s="92">
        <v>-5.4569682106375694E-12</v>
      </c>
    </row>
    <row r="100" spans="2:207" outlineLevel="1" x14ac:dyDescent="0.2">
      <c r="B100" s="103" t="s">
        <v>61</v>
      </c>
      <c r="C100" s="104">
        <v>0</v>
      </c>
      <c r="D100" s="104">
        <v>0</v>
      </c>
      <c r="E100" s="104">
        <v>0</v>
      </c>
      <c r="F100" s="104">
        <v>0</v>
      </c>
      <c r="G100" s="104">
        <v>0</v>
      </c>
      <c r="H100" s="104">
        <v>0</v>
      </c>
      <c r="I100" s="104">
        <v>0</v>
      </c>
      <c r="J100" s="104">
        <v>0</v>
      </c>
      <c r="K100" s="104">
        <v>0</v>
      </c>
      <c r="L100" s="104">
        <v>39.340584705921295</v>
      </c>
      <c r="M100" s="104">
        <v>1181.4491536031067</v>
      </c>
      <c r="N100" s="104">
        <v>0</v>
      </c>
      <c r="O100" s="104">
        <v>0</v>
      </c>
      <c r="P100" s="104">
        <v>0</v>
      </c>
      <c r="Q100" s="104">
        <v>0</v>
      </c>
      <c r="R100" s="104">
        <v>0</v>
      </c>
      <c r="S100" s="104">
        <v>0</v>
      </c>
      <c r="T100" s="104">
        <v>0</v>
      </c>
      <c r="U100" s="104">
        <v>0</v>
      </c>
      <c r="V100" s="104">
        <v>0</v>
      </c>
      <c r="W100" s="104">
        <v>0</v>
      </c>
      <c r="X100" s="104">
        <v>0</v>
      </c>
      <c r="Y100" s="104">
        <v>0</v>
      </c>
      <c r="Z100" s="104">
        <v>0</v>
      </c>
      <c r="AA100" s="104">
        <v>0</v>
      </c>
      <c r="AB100" s="104">
        <v>0</v>
      </c>
      <c r="AC100" s="104">
        <v>0</v>
      </c>
      <c r="AD100" s="104">
        <v>0</v>
      </c>
      <c r="AE100" s="104">
        <v>0</v>
      </c>
      <c r="AF100" s="104">
        <v>0</v>
      </c>
      <c r="AG100" s="104">
        <v>0</v>
      </c>
      <c r="AH100" s="104">
        <v>0</v>
      </c>
      <c r="AI100" s="104">
        <v>0</v>
      </c>
      <c r="AJ100" s="104">
        <v>46.670682012076526</v>
      </c>
      <c r="AK100" s="104">
        <v>0</v>
      </c>
      <c r="AL100" s="104">
        <v>0</v>
      </c>
      <c r="AM100" s="104">
        <v>0</v>
      </c>
      <c r="AN100" s="104">
        <v>0</v>
      </c>
      <c r="AO100" s="104">
        <v>0</v>
      </c>
      <c r="AP100" s="104">
        <v>0</v>
      </c>
      <c r="AQ100" s="104">
        <v>0</v>
      </c>
      <c r="AR100" s="104">
        <v>0</v>
      </c>
      <c r="AS100" s="104">
        <v>0</v>
      </c>
      <c r="AT100" s="104">
        <v>0</v>
      </c>
      <c r="AU100" s="104">
        <v>0</v>
      </c>
      <c r="AV100" s="104">
        <v>0</v>
      </c>
      <c r="AW100" s="104">
        <v>0</v>
      </c>
      <c r="AX100" s="104">
        <v>0</v>
      </c>
      <c r="AY100" s="104">
        <v>0</v>
      </c>
      <c r="AZ100" s="104">
        <v>0</v>
      </c>
      <c r="BA100" s="104">
        <v>0</v>
      </c>
      <c r="BB100" s="104">
        <v>0</v>
      </c>
      <c r="BC100" s="104">
        <v>0</v>
      </c>
      <c r="BD100" s="104">
        <v>0</v>
      </c>
      <c r="BE100" s="104">
        <v>13.240590521028697</v>
      </c>
      <c r="BF100" s="104">
        <v>99.356281919098294</v>
      </c>
      <c r="BG100" s="104">
        <v>356.18432975690496</v>
      </c>
      <c r="BH100" s="104">
        <v>1.6657742522751069</v>
      </c>
      <c r="BI100" s="104">
        <v>5.0254305077110573</v>
      </c>
      <c r="BJ100" s="104">
        <v>102.71631806171776</v>
      </c>
      <c r="BK100" s="104">
        <v>10.203345179897312</v>
      </c>
      <c r="BL100" s="104">
        <v>193.16223615627172</v>
      </c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0"/>
      <c r="CQ100" s="40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0"/>
      <c r="DM100" s="40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  <c r="FM100" s="40">
        <v>0</v>
      </c>
      <c r="FN100" s="40"/>
      <c r="FO100" s="40"/>
      <c r="FP100" s="40"/>
      <c r="FQ100" s="40"/>
      <c r="FR100" s="40"/>
      <c r="FS100" s="40"/>
      <c r="FT100" s="105">
        <v>14.419395147781202</v>
      </c>
      <c r="FU100" s="105">
        <v>22.610717003613154</v>
      </c>
      <c r="FV100" s="105">
        <v>21.016381010663036</v>
      </c>
      <c r="FW100" s="105">
        <v>23.141353093184957</v>
      </c>
      <c r="FX100" s="105">
        <v>24.594864984950267</v>
      </c>
      <c r="FY100" s="105">
        <v>45.598009090339026</v>
      </c>
      <c r="FZ100" s="105">
        <v>32.311395001511222</v>
      </c>
      <c r="GA100" s="105">
        <v>50.811641471029802</v>
      </c>
      <c r="GB100" s="105">
        <v>65.704459940546741</v>
      </c>
      <c r="GC100" s="105">
        <v>20.58963677523619</v>
      </c>
      <c r="GD100" s="105">
        <v>21.749551007136798</v>
      </c>
      <c r="GE100" s="105">
        <v>27.881468366014364</v>
      </c>
      <c r="GF100" s="105">
        <v>24.582668778073192</v>
      </c>
      <c r="GG100" s="105">
        <v>52.93111363185821</v>
      </c>
      <c r="GH100" s="40">
        <v>0</v>
      </c>
      <c r="GI100" s="40"/>
      <c r="GJ100" s="40"/>
      <c r="GK100" s="40"/>
      <c r="GL100" s="40"/>
      <c r="GM100" s="40">
        <v>0</v>
      </c>
      <c r="GN100" s="40">
        <v>-15.745049058406948</v>
      </c>
      <c r="GO100" s="40">
        <v>3589.2077056605208</v>
      </c>
      <c r="GP100" s="6">
        <v>6070.4200385800614</v>
      </c>
      <c r="GQ100" s="6"/>
      <c r="GR100" s="6">
        <f t="shared" si="12"/>
        <v>4021.4053119040518</v>
      </c>
      <c r="GS100" s="6">
        <v>6070.4200385800641</v>
      </c>
      <c r="GT100" s="92">
        <v>2.7284841053187847E-12</v>
      </c>
      <c r="GV100" s="2">
        <v>0</v>
      </c>
      <c r="GW100" s="6">
        <v>4021.4053119040518</v>
      </c>
      <c r="GX100" s="6">
        <v>6070.4200385800696</v>
      </c>
      <c r="GY100" s="92">
        <v>8.1854523159563541E-12</v>
      </c>
    </row>
    <row r="101" spans="2:207" outlineLevel="1" x14ac:dyDescent="0.2">
      <c r="B101" s="103" t="s">
        <v>435</v>
      </c>
      <c r="C101" s="104">
        <v>0</v>
      </c>
      <c r="D101" s="104">
        <v>0</v>
      </c>
      <c r="E101" s="104">
        <v>0</v>
      </c>
      <c r="F101" s="104">
        <v>315.80412912983525</v>
      </c>
      <c r="G101" s="104">
        <v>126.83904609059994</v>
      </c>
      <c r="H101" s="104">
        <v>1027.1186103765976</v>
      </c>
      <c r="I101" s="104">
        <v>333.60774391335184</v>
      </c>
      <c r="J101" s="104">
        <v>0</v>
      </c>
      <c r="K101" s="104">
        <v>0</v>
      </c>
      <c r="L101" s="104">
        <v>0</v>
      </c>
      <c r="M101" s="104">
        <v>11.125759734341718</v>
      </c>
      <c r="N101" s="104">
        <v>0</v>
      </c>
      <c r="O101" s="104">
        <v>0</v>
      </c>
      <c r="P101" s="104">
        <v>0</v>
      </c>
      <c r="Q101" s="104">
        <v>0</v>
      </c>
      <c r="R101" s="104">
        <v>0</v>
      </c>
      <c r="S101" s="104">
        <v>0</v>
      </c>
      <c r="T101" s="104">
        <v>0</v>
      </c>
      <c r="U101" s="104">
        <v>0</v>
      </c>
      <c r="V101" s="104">
        <v>0</v>
      </c>
      <c r="W101" s="104">
        <v>0</v>
      </c>
      <c r="X101" s="104">
        <v>0</v>
      </c>
      <c r="Y101" s="104">
        <v>0</v>
      </c>
      <c r="Z101" s="104">
        <v>0</v>
      </c>
      <c r="AA101" s="104">
        <v>0</v>
      </c>
      <c r="AB101" s="104">
        <v>0</v>
      </c>
      <c r="AC101" s="104">
        <v>0</v>
      </c>
      <c r="AD101" s="104">
        <v>0</v>
      </c>
      <c r="AE101" s="104">
        <v>0</v>
      </c>
      <c r="AF101" s="104">
        <v>0</v>
      </c>
      <c r="AG101" s="104">
        <v>0</v>
      </c>
      <c r="AH101" s="104">
        <v>0</v>
      </c>
      <c r="AI101" s="104">
        <v>0</v>
      </c>
      <c r="AJ101" s="104">
        <v>0.40742837133137394</v>
      </c>
      <c r="AK101" s="104">
        <v>131.49225341200892</v>
      </c>
      <c r="AL101" s="104">
        <v>0</v>
      </c>
      <c r="AM101" s="104">
        <v>0</v>
      </c>
      <c r="AN101" s="104">
        <v>3128.1708705611586</v>
      </c>
      <c r="AO101" s="104">
        <v>1041.6535999988794</v>
      </c>
      <c r="AP101" s="104">
        <v>0</v>
      </c>
      <c r="AQ101" s="104">
        <v>45.699004369136176</v>
      </c>
      <c r="AR101" s="104">
        <v>311.80355921604706</v>
      </c>
      <c r="AS101" s="104">
        <v>8.2264253073118692</v>
      </c>
      <c r="AT101" s="104">
        <v>73.053932602133386</v>
      </c>
      <c r="AU101" s="104">
        <v>83.104182529064914</v>
      </c>
      <c r="AV101" s="104">
        <v>5.9486893911924543</v>
      </c>
      <c r="AW101" s="104">
        <v>5.016673462369944</v>
      </c>
      <c r="AX101" s="104">
        <v>0.56688006986567385</v>
      </c>
      <c r="AY101" s="104">
        <v>0.26453634447446822</v>
      </c>
      <c r="AZ101" s="104">
        <v>164.78442548511242</v>
      </c>
      <c r="BA101" s="104">
        <v>14.618061608952097</v>
      </c>
      <c r="BB101" s="104">
        <v>47.758650786142695</v>
      </c>
      <c r="BC101" s="104">
        <v>5.7486339480746311</v>
      </c>
      <c r="BD101" s="104">
        <v>210.11425042761539</v>
      </c>
      <c r="BE101" s="104">
        <v>1477.2626466814486</v>
      </c>
      <c r="BF101" s="104">
        <v>56.117275151608915</v>
      </c>
      <c r="BG101" s="104">
        <v>201.17594631563196</v>
      </c>
      <c r="BH101" s="104">
        <v>0.94084349929996136</v>
      </c>
      <c r="BI101" s="104">
        <v>2.8384059979657463</v>
      </c>
      <c r="BJ101" s="104">
        <v>58.015052214606293</v>
      </c>
      <c r="BK101" s="104">
        <v>5.762936352402189</v>
      </c>
      <c r="BL101" s="104">
        <v>116.10925682924747</v>
      </c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>
        <v>0</v>
      </c>
      <c r="FN101" s="40"/>
      <c r="FO101" s="40"/>
      <c r="FP101" s="40"/>
      <c r="FQ101" s="40"/>
      <c r="FR101" s="40"/>
      <c r="FS101" s="40"/>
      <c r="FT101" s="105">
        <v>2780.6687801284611</v>
      </c>
      <c r="FU101" s="105">
        <v>3702.4241829599073</v>
      </c>
      <c r="FV101" s="105">
        <v>4356.9926910943523</v>
      </c>
      <c r="FW101" s="105">
        <v>4363.6515125534424</v>
      </c>
      <c r="FX101" s="105">
        <v>4503.2484266479232</v>
      </c>
      <c r="FY101" s="105">
        <v>5669.8361313053383</v>
      </c>
      <c r="FZ101" s="105">
        <v>6113.9425579501831</v>
      </c>
      <c r="GA101" s="105">
        <v>7598.5700537823177</v>
      </c>
      <c r="GB101" s="105">
        <v>9724.5302576508711</v>
      </c>
      <c r="GC101" s="105">
        <v>2299.0028821340579</v>
      </c>
      <c r="GD101" s="105">
        <v>1866.0968025752968</v>
      </c>
      <c r="GE101" s="105">
        <v>2323.1698751052409</v>
      </c>
      <c r="GF101" s="105">
        <v>2629.5678456501819</v>
      </c>
      <c r="GG101" s="105">
        <v>3143.2217767221618</v>
      </c>
      <c r="GH101" s="40">
        <v>0</v>
      </c>
      <c r="GI101" s="40"/>
      <c r="GJ101" s="40"/>
      <c r="GK101" s="40"/>
      <c r="GL101" s="40"/>
      <c r="GM101" s="40">
        <v>0</v>
      </c>
      <c r="GN101" s="40">
        <v>358.8524835423741</v>
      </c>
      <c r="GO101" s="40">
        <v>4401.053928905294</v>
      </c>
      <c r="GP101" s="6">
        <v>74845.979898885213</v>
      </c>
      <c r="GQ101" s="6"/>
      <c r="GR101" s="6">
        <f t="shared" si="12"/>
        <v>65834.830188707405</v>
      </c>
      <c r="GS101" s="6">
        <v>74845.979898885169</v>
      </c>
      <c r="GT101" s="92">
        <v>-4.3655745685100555E-11</v>
      </c>
      <c r="GV101" s="2">
        <v>0</v>
      </c>
      <c r="GW101" s="6">
        <v>65834.830188707405</v>
      </c>
      <c r="GX101" s="6">
        <v>74845.979898885256</v>
      </c>
      <c r="GY101" s="92">
        <v>4.3655745685100555E-11</v>
      </c>
    </row>
    <row r="102" spans="2:207" outlineLevel="1" x14ac:dyDescent="0.2">
      <c r="B102" s="103" t="s">
        <v>62</v>
      </c>
      <c r="C102" s="104">
        <v>0</v>
      </c>
      <c r="D102" s="104">
        <v>0</v>
      </c>
      <c r="E102" s="104">
        <v>0</v>
      </c>
      <c r="F102" s="104">
        <v>97.035993320505384</v>
      </c>
      <c r="G102" s="104">
        <v>18.661534614947385</v>
      </c>
      <c r="H102" s="104">
        <v>166.3492523522952</v>
      </c>
      <c r="I102" s="104">
        <v>37.128243775653438</v>
      </c>
      <c r="J102" s="104">
        <v>0</v>
      </c>
      <c r="K102" s="104">
        <v>0</v>
      </c>
      <c r="L102" s="104">
        <v>73.550680062150462</v>
      </c>
      <c r="M102" s="104">
        <v>0</v>
      </c>
      <c r="N102" s="104">
        <v>393.93024976309545</v>
      </c>
      <c r="O102" s="104">
        <v>2201.8494445331926</v>
      </c>
      <c r="P102" s="104">
        <v>0</v>
      </c>
      <c r="Q102" s="104">
        <v>77.236278972824209</v>
      </c>
      <c r="R102" s="104">
        <v>3.2415146032635276</v>
      </c>
      <c r="S102" s="104">
        <v>0</v>
      </c>
      <c r="T102" s="104">
        <v>0</v>
      </c>
      <c r="U102" s="104">
        <v>0</v>
      </c>
      <c r="V102" s="104">
        <v>0</v>
      </c>
      <c r="W102" s="104">
        <v>0</v>
      </c>
      <c r="X102" s="104">
        <v>0</v>
      </c>
      <c r="Y102" s="104">
        <v>0</v>
      </c>
      <c r="Z102" s="104">
        <v>0</v>
      </c>
      <c r="AA102" s="104">
        <v>0</v>
      </c>
      <c r="AB102" s="104">
        <v>0</v>
      </c>
      <c r="AC102" s="104">
        <v>0</v>
      </c>
      <c r="AD102" s="104">
        <v>0</v>
      </c>
      <c r="AE102" s="104">
        <v>0</v>
      </c>
      <c r="AF102" s="104">
        <v>0</v>
      </c>
      <c r="AG102" s="104">
        <v>5678.7632581953867</v>
      </c>
      <c r="AH102" s="104">
        <v>0</v>
      </c>
      <c r="AI102" s="104">
        <v>622.65874592467037</v>
      </c>
      <c r="AJ102" s="104">
        <v>35.574107210738191</v>
      </c>
      <c r="AK102" s="104">
        <v>0</v>
      </c>
      <c r="AL102" s="104">
        <v>0</v>
      </c>
      <c r="AM102" s="104">
        <v>0</v>
      </c>
      <c r="AN102" s="104">
        <v>0</v>
      </c>
      <c r="AO102" s="104">
        <v>0</v>
      </c>
      <c r="AP102" s="104">
        <v>0</v>
      </c>
      <c r="AQ102" s="104">
        <v>0</v>
      </c>
      <c r="AR102" s="104">
        <v>0</v>
      </c>
      <c r="AS102" s="104">
        <v>0</v>
      </c>
      <c r="AT102" s="104">
        <v>0</v>
      </c>
      <c r="AU102" s="104">
        <v>0</v>
      </c>
      <c r="AV102" s="104">
        <v>0</v>
      </c>
      <c r="AW102" s="104">
        <v>0</v>
      </c>
      <c r="AX102" s="104">
        <v>0</v>
      </c>
      <c r="AY102" s="104">
        <v>0</v>
      </c>
      <c r="AZ102" s="104">
        <v>0</v>
      </c>
      <c r="BA102" s="104">
        <v>0</v>
      </c>
      <c r="BB102" s="104">
        <v>0</v>
      </c>
      <c r="BC102" s="104">
        <v>0</v>
      </c>
      <c r="BD102" s="104">
        <v>0</v>
      </c>
      <c r="BE102" s="104">
        <v>125.8388390466659</v>
      </c>
      <c r="BF102" s="104">
        <v>61.245305633448631</v>
      </c>
      <c r="BG102" s="104">
        <v>219.55952573441229</v>
      </c>
      <c r="BH102" s="104">
        <v>1.0268183472478658</v>
      </c>
      <c r="BI102" s="104">
        <v>3.0977812519129908</v>
      </c>
      <c r="BJ102" s="104">
        <v>63.316502711200698</v>
      </c>
      <c r="BK102" s="104">
        <v>6.2895569560299505</v>
      </c>
      <c r="BL102" s="104">
        <v>112.38078680938034</v>
      </c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>
        <v>0</v>
      </c>
      <c r="FN102" s="40"/>
      <c r="FO102" s="40"/>
      <c r="FP102" s="40"/>
      <c r="FQ102" s="40"/>
      <c r="FR102" s="40"/>
      <c r="FS102" s="40"/>
      <c r="FT102" s="105">
        <v>230.63446659953564</v>
      </c>
      <c r="FU102" s="105">
        <v>258.82894812927827</v>
      </c>
      <c r="FV102" s="105">
        <v>297.78547147707872</v>
      </c>
      <c r="FW102" s="105">
        <v>249.13397387015425</v>
      </c>
      <c r="FX102" s="105">
        <v>291.73006011469693</v>
      </c>
      <c r="FY102" s="105">
        <v>347.39255838580061</v>
      </c>
      <c r="FZ102" s="105">
        <v>459.32204409259731</v>
      </c>
      <c r="GA102" s="105">
        <v>446.16585312661971</v>
      </c>
      <c r="GB102" s="105">
        <v>650.22001313148928</v>
      </c>
      <c r="GC102" s="105">
        <v>163.78023833624951</v>
      </c>
      <c r="GD102" s="105">
        <v>185.86478172309364</v>
      </c>
      <c r="GE102" s="105">
        <v>231.63643798323187</v>
      </c>
      <c r="GF102" s="105">
        <v>258.41837472489556</v>
      </c>
      <c r="GG102" s="105">
        <v>446.91370997367756</v>
      </c>
      <c r="GH102" s="40">
        <v>0</v>
      </c>
      <c r="GI102" s="40"/>
      <c r="GJ102" s="40"/>
      <c r="GK102" s="40"/>
      <c r="GL102" s="40"/>
      <c r="GM102" s="40">
        <v>3.6398994254791137E-2</v>
      </c>
      <c r="GN102" s="40">
        <v>-56.617764248370804</v>
      </c>
      <c r="GO102" s="40">
        <v>7697.7684653708002</v>
      </c>
      <c r="GP102" s="6">
        <v>22157.7484516041</v>
      </c>
      <c r="GQ102" s="6"/>
      <c r="GR102" s="6">
        <f t="shared" si="12"/>
        <v>12159.014031785082</v>
      </c>
      <c r="GS102" s="6">
        <v>22157.748451604108</v>
      </c>
      <c r="GT102" s="92">
        <v>7.2759576141834259E-12</v>
      </c>
      <c r="GV102" s="2">
        <v>0</v>
      </c>
      <c r="GW102" s="6">
        <v>12159.014031785082</v>
      </c>
      <c r="GX102" s="6">
        <v>22157.748451604119</v>
      </c>
      <c r="GY102" s="92">
        <v>1.8189894035458565E-11</v>
      </c>
    </row>
    <row r="103" spans="2:207" outlineLevel="1" x14ac:dyDescent="0.2">
      <c r="B103" s="103" t="s">
        <v>63</v>
      </c>
      <c r="C103" s="104">
        <v>0</v>
      </c>
      <c r="D103" s="104">
        <v>0</v>
      </c>
      <c r="E103" s="104">
        <v>0</v>
      </c>
      <c r="F103" s="104">
        <v>94.599565630280196</v>
      </c>
      <c r="G103" s="104">
        <v>155.51228995060615</v>
      </c>
      <c r="H103" s="104">
        <v>1253.0225259458546</v>
      </c>
      <c r="I103" s="104">
        <v>322.44538710908631</v>
      </c>
      <c r="J103" s="104">
        <v>0</v>
      </c>
      <c r="K103" s="104">
        <v>0</v>
      </c>
      <c r="L103" s="104">
        <v>0</v>
      </c>
      <c r="M103" s="104">
        <v>4.6686461929960137</v>
      </c>
      <c r="N103" s="104">
        <v>7.3816794993133472</v>
      </c>
      <c r="O103" s="104">
        <v>1623.6178710275422</v>
      </c>
      <c r="P103" s="104">
        <v>0</v>
      </c>
      <c r="Q103" s="104">
        <v>0</v>
      </c>
      <c r="R103" s="104">
        <v>0</v>
      </c>
      <c r="S103" s="104">
        <v>0</v>
      </c>
      <c r="T103" s="104">
        <v>0</v>
      </c>
      <c r="U103" s="104">
        <v>0</v>
      </c>
      <c r="V103" s="104">
        <v>0</v>
      </c>
      <c r="W103" s="104">
        <v>0</v>
      </c>
      <c r="X103" s="104">
        <v>0</v>
      </c>
      <c r="Y103" s="104">
        <v>0</v>
      </c>
      <c r="Z103" s="104">
        <v>0</v>
      </c>
      <c r="AA103" s="104">
        <v>0</v>
      </c>
      <c r="AB103" s="104">
        <v>0</v>
      </c>
      <c r="AC103" s="104">
        <v>0</v>
      </c>
      <c r="AD103" s="104">
        <v>0</v>
      </c>
      <c r="AE103" s="104">
        <v>0</v>
      </c>
      <c r="AF103" s="104">
        <v>0</v>
      </c>
      <c r="AG103" s="104">
        <v>0</v>
      </c>
      <c r="AH103" s="104">
        <v>0</v>
      </c>
      <c r="AI103" s="104">
        <v>0</v>
      </c>
      <c r="AJ103" s="104">
        <v>0.47516596979582448</v>
      </c>
      <c r="AK103" s="104">
        <v>0</v>
      </c>
      <c r="AL103" s="104">
        <v>35.704833565695395</v>
      </c>
      <c r="AM103" s="104">
        <v>1160.7284875973453</v>
      </c>
      <c r="AN103" s="104">
        <v>336.83889826344443</v>
      </c>
      <c r="AO103" s="104">
        <v>112.16441348808149</v>
      </c>
      <c r="AP103" s="104">
        <v>0</v>
      </c>
      <c r="AQ103" s="104">
        <v>0</v>
      </c>
      <c r="AR103" s="104">
        <v>0</v>
      </c>
      <c r="AS103" s="104">
        <v>0</v>
      </c>
      <c r="AT103" s="104">
        <v>0</v>
      </c>
      <c r="AU103" s="104">
        <v>0</v>
      </c>
      <c r="AV103" s="104">
        <v>0</v>
      </c>
      <c r="AW103" s="104">
        <v>0</v>
      </c>
      <c r="AX103" s="104">
        <v>0</v>
      </c>
      <c r="AY103" s="104">
        <v>0</v>
      </c>
      <c r="AZ103" s="104">
        <v>0</v>
      </c>
      <c r="BA103" s="104">
        <v>0</v>
      </c>
      <c r="BB103" s="104">
        <v>0</v>
      </c>
      <c r="BC103" s="104">
        <v>0</v>
      </c>
      <c r="BD103" s="104">
        <v>0</v>
      </c>
      <c r="BE103" s="104">
        <v>768.33653683185878</v>
      </c>
      <c r="BF103" s="104">
        <v>221.70456872883341</v>
      </c>
      <c r="BG103" s="104">
        <v>794.79315942002802</v>
      </c>
      <c r="BH103" s="104">
        <v>3.7170247824582945</v>
      </c>
      <c r="BI103" s="104">
        <v>11.213794255160288</v>
      </c>
      <c r="BJ103" s="104">
        <v>229.20218588404339</v>
      </c>
      <c r="BK103" s="104">
        <v>22.767843151605234</v>
      </c>
      <c r="BL103" s="104">
        <v>388.54878580270139</v>
      </c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>
        <v>0</v>
      </c>
      <c r="FN103" s="40"/>
      <c r="FO103" s="40"/>
      <c r="FP103" s="40"/>
      <c r="FQ103" s="40"/>
      <c r="FR103" s="40"/>
      <c r="FS103" s="40"/>
      <c r="FT103" s="105">
        <v>1019.5517384775434</v>
      </c>
      <c r="FU103" s="105">
        <v>1366.1959574446469</v>
      </c>
      <c r="FV103" s="105">
        <v>1653.656764605066</v>
      </c>
      <c r="FW103" s="105">
        <v>1654.8831393222788</v>
      </c>
      <c r="FX103" s="105">
        <v>1753.158318877041</v>
      </c>
      <c r="FY103" s="105">
        <v>2010.3327095478437</v>
      </c>
      <c r="FZ103" s="105">
        <v>2291.0989517188941</v>
      </c>
      <c r="GA103" s="105">
        <v>2768.9644409077277</v>
      </c>
      <c r="GB103" s="105">
        <v>3462.5170113228296</v>
      </c>
      <c r="GC103" s="105">
        <v>787.70029954470442</v>
      </c>
      <c r="GD103" s="105">
        <v>652.36130976735433</v>
      </c>
      <c r="GE103" s="105">
        <v>861.36194575154764</v>
      </c>
      <c r="GF103" s="105">
        <v>989.57530989743771</v>
      </c>
      <c r="GG103" s="105">
        <v>1122.2813982052176</v>
      </c>
      <c r="GH103" s="40">
        <v>0</v>
      </c>
      <c r="GI103" s="40"/>
      <c r="GJ103" s="40"/>
      <c r="GK103" s="40"/>
      <c r="GL103" s="40"/>
      <c r="GM103" s="40">
        <v>0</v>
      </c>
      <c r="GN103" s="40">
        <v>-48.015222178786644</v>
      </c>
      <c r="GO103" s="40">
        <v>3677.2616240701477</v>
      </c>
      <c r="GP103" s="6">
        <v>33570.329360378229</v>
      </c>
      <c r="GQ103" s="6"/>
      <c r="GR103" s="6">
        <f t="shared" si="12"/>
        <v>26022.885697281494</v>
      </c>
      <c r="GS103" s="6">
        <v>33570.329360378222</v>
      </c>
      <c r="GT103" s="92">
        <v>-7.2759576141834259E-12</v>
      </c>
      <c r="GV103" s="2">
        <v>0</v>
      </c>
      <c r="GW103" s="6">
        <v>26022.885697281494</v>
      </c>
      <c r="GX103" s="6">
        <v>33570.329360378259</v>
      </c>
      <c r="GY103" s="92">
        <v>2.9103830456733704E-11</v>
      </c>
    </row>
    <row r="104" spans="2:207" outlineLevel="1" x14ac:dyDescent="0.2">
      <c r="B104" s="103" t="s">
        <v>64</v>
      </c>
      <c r="C104" s="104">
        <v>1125.3936755410666</v>
      </c>
      <c r="D104" s="104">
        <v>84.63512961113328</v>
      </c>
      <c r="E104" s="104">
        <v>4.4683139638881677</v>
      </c>
      <c r="F104" s="104">
        <v>134.53351754354458</v>
      </c>
      <c r="G104" s="104">
        <v>123.79579707250787</v>
      </c>
      <c r="H104" s="104">
        <v>1054.8431275840126</v>
      </c>
      <c r="I104" s="104">
        <v>1149.0303619301962</v>
      </c>
      <c r="J104" s="104">
        <v>4797.7492761612557</v>
      </c>
      <c r="K104" s="104">
        <v>2986.2147212012915</v>
      </c>
      <c r="L104" s="104">
        <v>215.24970842370453</v>
      </c>
      <c r="M104" s="104">
        <v>92.793877980033628</v>
      </c>
      <c r="N104" s="104">
        <v>6.4373351669694818</v>
      </c>
      <c r="O104" s="104">
        <v>59.58709023398837</v>
      </c>
      <c r="P104" s="104">
        <v>11420.124886782141</v>
      </c>
      <c r="Q104" s="104">
        <v>2031.3893702292123</v>
      </c>
      <c r="R104" s="104">
        <v>123.47480312943813</v>
      </c>
      <c r="S104" s="104">
        <v>1034.5626611150963</v>
      </c>
      <c r="T104" s="104">
        <v>459.81583980245523</v>
      </c>
      <c r="U104" s="104">
        <v>2743.7227563466781</v>
      </c>
      <c r="V104" s="104">
        <v>17.614673606923823</v>
      </c>
      <c r="W104" s="104">
        <v>91.229923709789674</v>
      </c>
      <c r="X104" s="104">
        <v>76.595556407409902</v>
      </c>
      <c r="Y104" s="104">
        <v>695.92365748841655</v>
      </c>
      <c r="Z104" s="104">
        <v>470.95997462061831</v>
      </c>
      <c r="AA104" s="104">
        <v>65.613504828604775</v>
      </c>
      <c r="AB104" s="104">
        <v>670.91614423237718</v>
      </c>
      <c r="AC104" s="104">
        <v>290.75286340068425</v>
      </c>
      <c r="AD104" s="104">
        <v>89.616404418430747</v>
      </c>
      <c r="AE104" s="104">
        <v>178.18318640822844</v>
      </c>
      <c r="AF104" s="104">
        <v>12.889943010439419</v>
      </c>
      <c r="AG104" s="104">
        <v>1258.8962153466919</v>
      </c>
      <c r="AH104" s="104">
        <v>204.02622953990385</v>
      </c>
      <c r="AI104" s="104">
        <v>5022.3094103782505</v>
      </c>
      <c r="AJ104" s="104">
        <v>202.50362650683803</v>
      </c>
      <c r="AK104" s="104">
        <v>407.08953990579215</v>
      </c>
      <c r="AL104" s="104">
        <v>66.173634512460538</v>
      </c>
      <c r="AM104" s="104">
        <v>5638.1889669413449</v>
      </c>
      <c r="AN104" s="104">
        <v>2053.8236030867488</v>
      </c>
      <c r="AO104" s="104">
        <v>1233.6043091156298</v>
      </c>
      <c r="AP104" s="104">
        <v>50.197328112928531</v>
      </c>
      <c r="AQ104" s="104">
        <v>87.007570897842982</v>
      </c>
      <c r="AR104" s="104">
        <v>1361.0444350795883</v>
      </c>
      <c r="AS104" s="104">
        <v>20.980503443133188</v>
      </c>
      <c r="AT104" s="104">
        <v>188.22979013673606</v>
      </c>
      <c r="AU104" s="104">
        <v>348.3652881609745</v>
      </c>
      <c r="AV104" s="104">
        <v>42.130482711598532</v>
      </c>
      <c r="AW104" s="104">
        <v>0</v>
      </c>
      <c r="AX104" s="104">
        <v>0</v>
      </c>
      <c r="AY104" s="104">
        <v>0</v>
      </c>
      <c r="AZ104" s="104">
        <v>964.53421020066673</v>
      </c>
      <c r="BA104" s="104">
        <v>2.167030567388593</v>
      </c>
      <c r="BB104" s="104">
        <v>0.75404034174375734</v>
      </c>
      <c r="BC104" s="104">
        <v>0.83746504266436361</v>
      </c>
      <c r="BD104" s="104">
        <v>183.22725254506324</v>
      </c>
      <c r="BE104" s="104">
        <v>1173.1947601737686</v>
      </c>
      <c r="BF104" s="104">
        <v>382.46346661826988</v>
      </c>
      <c r="BG104" s="104">
        <v>1085.8744642889474</v>
      </c>
      <c r="BH104" s="104">
        <v>6.5605968679343265</v>
      </c>
      <c r="BI104" s="104">
        <v>15.175428081627757</v>
      </c>
      <c r="BJ104" s="104">
        <v>294.35614897585697</v>
      </c>
      <c r="BK104" s="104">
        <v>32.945073365100754</v>
      </c>
      <c r="BL104" s="104">
        <v>2292.9044932949082</v>
      </c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>
        <v>0</v>
      </c>
      <c r="FN104" s="40"/>
      <c r="FO104" s="40"/>
      <c r="FP104" s="40"/>
      <c r="FQ104" s="40"/>
      <c r="FR104" s="40"/>
      <c r="FS104" s="40"/>
      <c r="FT104" s="105">
        <v>52.965576698194944</v>
      </c>
      <c r="FU104" s="105">
        <v>70.713482595197377</v>
      </c>
      <c r="FV104" s="105">
        <v>88.399366394529892</v>
      </c>
      <c r="FW104" s="105">
        <v>96.374921710943667</v>
      </c>
      <c r="FX104" s="105">
        <v>127.99780502428428</v>
      </c>
      <c r="FY104" s="105">
        <v>115.65877519374851</v>
      </c>
      <c r="FZ104" s="105">
        <v>115.88504300401777</v>
      </c>
      <c r="GA104" s="105">
        <v>178.59606335991799</v>
      </c>
      <c r="GB104" s="105">
        <v>282.50874615796704</v>
      </c>
      <c r="GC104" s="105">
        <v>96.373164409519333</v>
      </c>
      <c r="GD104" s="105">
        <v>74.603297883366935</v>
      </c>
      <c r="GE104" s="105">
        <v>83.204910290729146</v>
      </c>
      <c r="GF104" s="105">
        <v>141.70169515569958</v>
      </c>
      <c r="GG104" s="105">
        <v>148.90466348854488</v>
      </c>
      <c r="GH104" s="40">
        <v>0</v>
      </c>
      <c r="GI104" s="40"/>
      <c r="GJ104" s="40"/>
      <c r="GK104" s="40"/>
      <c r="GL104" s="40"/>
      <c r="GM104" s="40">
        <v>0</v>
      </c>
      <c r="GN104" s="40">
        <v>2499.6095559395471</v>
      </c>
      <c r="GO104" s="40">
        <v>10604.599906757876</v>
      </c>
      <c r="GP104" s="6">
        <v>71705.780420255018</v>
      </c>
      <c r="GQ104" s="6"/>
      <c r="GR104" s="6">
        <f t="shared" si="12"/>
        <v>14778.096974064085</v>
      </c>
      <c r="GS104" s="6">
        <v>71705.780420255047</v>
      </c>
      <c r="GT104" s="92">
        <v>2.9103830456733704E-11</v>
      </c>
      <c r="GV104" s="2">
        <v>0</v>
      </c>
      <c r="GW104" s="6">
        <v>14778.096974064085</v>
      </c>
      <c r="GX104" s="6">
        <v>71705.780420255076</v>
      </c>
      <c r="GY104" s="92">
        <v>5.8207660913467407E-11</v>
      </c>
    </row>
    <row r="105" spans="2:207" outlineLevel="1" x14ac:dyDescent="0.2">
      <c r="B105" s="103" t="s">
        <v>436</v>
      </c>
      <c r="C105" s="104">
        <v>70.343585780222668</v>
      </c>
      <c r="D105" s="104">
        <v>31.86705478803264</v>
      </c>
      <c r="E105" s="104">
        <v>7.5708990992776037</v>
      </c>
      <c r="F105" s="104">
        <v>39.626583947823491</v>
      </c>
      <c r="G105" s="104">
        <v>27.761522134897319</v>
      </c>
      <c r="H105" s="104">
        <v>260.42529590945435</v>
      </c>
      <c r="I105" s="104">
        <v>95.631167709941892</v>
      </c>
      <c r="J105" s="104">
        <v>4252.7344488436111</v>
      </c>
      <c r="K105" s="104">
        <v>2684.0881932443181</v>
      </c>
      <c r="L105" s="104">
        <v>273.15370311345157</v>
      </c>
      <c r="M105" s="104">
        <v>158.17164706340387</v>
      </c>
      <c r="N105" s="104">
        <v>13.523507624112987</v>
      </c>
      <c r="O105" s="104">
        <v>103.34945412236164</v>
      </c>
      <c r="P105" s="104">
        <v>490.96371006624162</v>
      </c>
      <c r="Q105" s="104">
        <v>24611.338790001188</v>
      </c>
      <c r="R105" s="104">
        <v>11846.417341605847</v>
      </c>
      <c r="S105" s="104">
        <v>185.79432090657068</v>
      </c>
      <c r="T105" s="104">
        <v>287.68434258398156</v>
      </c>
      <c r="U105" s="104">
        <v>3803.3097631424562</v>
      </c>
      <c r="V105" s="104">
        <v>20.749015353536148</v>
      </c>
      <c r="W105" s="104">
        <v>269.58478356711748</v>
      </c>
      <c r="X105" s="104">
        <v>43.258252465666736</v>
      </c>
      <c r="Y105" s="104">
        <v>455.26687874631023</v>
      </c>
      <c r="Z105" s="104">
        <v>134.33778206239208</v>
      </c>
      <c r="AA105" s="104">
        <v>45.114423658868205</v>
      </c>
      <c r="AB105" s="104">
        <v>139.78442969725759</v>
      </c>
      <c r="AC105" s="104">
        <v>276.73719152747884</v>
      </c>
      <c r="AD105" s="104">
        <v>161.16148250765468</v>
      </c>
      <c r="AE105" s="104">
        <v>69.101582505663117</v>
      </c>
      <c r="AF105" s="104">
        <v>52.982712805570735</v>
      </c>
      <c r="AG105" s="104">
        <v>1012.8539714115294</v>
      </c>
      <c r="AH105" s="104">
        <v>6.3612504226906506</v>
      </c>
      <c r="AI105" s="104">
        <v>164.88023208181102</v>
      </c>
      <c r="AJ105" s="104">
        <v>726.88123021997308</v>
      </c>
      <c r="AK105" s="104">
        <v>134.53807882247759</v>
      </c>
      <c r="AL105" s="104">
        <v>12.413593633553646</v>
      </c>
      <c r="AM105" s="104">
        <v>668.01357421849423</v>
      </c>
      <c r="AN105" s="104">
        <v>16010.545188811731</v>
      </c>
      <c r="AO105" s="104">
        <v>5800.6898965048522</v>
      </c>
      <c r="AP105" s="104">
        <v>228.37410721166887</v>
      </c>
      <c r="AQ105" s="104">
        <v>62.036242213835067</v>
      </c>
      <c r="AR105" s="104">
        <v>1485.29654018682</v>
      </c>
      <c r="AS105" s="104">
        <v>29.826011719302137</v>
      </c>
      <c r="AT105" s="104">
        <v>280.54594227397257</v>
      </c>
      <c r="AU105" s="104">
        <v>389.18733430262427</v>
      </c>
      <c r="AV105" s="104">
        <v>74.852064034033404</v>
      </c>
      <c r="AW105" s="104">
        <v>231.43972239747777</v>
      </c>
      <c r="AX105" s="104">
        <v>26.152502713428177</v>
      </c>
      <c r="AY105" s="104">
        <v>12.204146620303803</v>
      </c>
      <c r="AZ105" s="104">
        <v>5114.3125937557506</v>
      </c>
      <c r="BA105" s="104">
        <v>400.63068366676811</v>
      </c>
      <c r="BB105" s="104">
        <v>1288.1739930084202</v>
      </c>
      <c r="BC105" s="104">
        <v>160.32768488954207</v>
      </c>
      <c r="BD105" s="104">
        <v>6195.7247312103127</v>
      </c>
      <c r="BE105" s="104">
        <v>1627.9525021158308</v>
      </c>
      <c r="BF105" s="104">
        <v>692.80575519807132</v>
      </c>
      <c r="BG105" s="104">
        <v>2266.3414506743056</v>
      </c>
      <c r="BH105" s="104">
        <v>10.451301998710059</v>
      </c>
      <c r="BI105" s="104">
        <v>36.959145522537831</v>
      </c>
      <c r="BJ105" s="104">
        <v>617.52315822354296</v>
      </c>
      <c r="BK105" s="104">
        <v>65.083996932789773</v>
      </c>
      <c r="BL105" s="104">
        <v>1172.523288565297</v>
      </c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>
        <v>0</v>
      </c>
      <c r="FN105" s="40"/>
      <c r="FO105" s="40"/>
      <c r="FP105" s="40"/>
      <c r="FQ105" s="40"/>
      <c r="FR105" s="40"/>
      <c r="FS105" s="40"/>
      <c r="FT105" s="105">
        <v>542.29948644224237</v>
      </c>
      <c r="FU105" s="105">
        <v>1028.2661376250837</v>
      </c>
      <c r="FV105" s="105">
        <v>981.05322933692253</v>
      </c>
      <c r="FW105" s="105">
        <v>1104.905857852762</v>
      </c>
      <c r="FX105" s="105">
        <v>1003.5626413893011</v>
      </c>
      <c r="FY105" s="105">
        <v>1181.7245042167335</v>
      </c>
      <c r="FZ105" s="105">
        <v>1193.6310025326877</v>
      </c>
      <c r="GA105" s="105">
        <v>1360.270388345182</v>
      </c>
      <c r="GB105" s="105">
        <v>1828.2099983944888</v>
      </c>
      <c r="GC105" s="105">
        <v>490.70920353429665</v>
      </c>
      <c r="GD105" s="105">
        <v>433.84233326558422</v>
      </c>
      <c r="GE105" s="105">
        <v>357.06307588688611</v>
      </c>
      <c r="GF105" s="105">
        <v>452.69971785944489</v>
      </c>
      <c r="GG105" s="105">
        <v>491.66303854405288</v>
      </c>
      <c r="GH105" s="40">
        <v>0</v>
      </c>
      <c r="GI105" s="40"/>
      <c r="GJ105" s="40"/>
      <c r="GK105" s="40"/>
      <c r="GL105" s="40"/>
      <c r="GM105" s="40">
        <v>0</v>
      </c>
      <c r="GN105" s="40">
        <v>2437.5388799518551</v>
      </c>
      <c r="GO105" s="40">
        <v>15454.926203972511</v>
      </c>
      <c r="GP105" s="6">
        <v>128260.10148129714</v>
      </c>
      <c r="GQ105" s="6"/>
      <c r="GR105" s="6">
        <f t="shared" si="12"/>
        <v>30342.365699150032</v>
      </c>
      <c r="GS105" s="6">
        <v>128260.10148129721</v>
      </c>
      <c r="GT105" s="92">
        <v>7.2759576141834259E-11</v>
      </c>
      <c r="GV105" s="2">
        <v>0</v>
      </c>
      <c r="GW105" s="6">
        <v>30342.365699150032</v>
      </c>
      <c r="GX105" s="6">
        <v>128260.10148129723</v>
      </c>
      <c r="GY105" s="92">
        <v>8.7311491370201111E-11</v>
      </c>
    </row>
    <row r="106" spans="2:207" outlineLevel="1" x14ac:dyDescent="0.2">
      <c r="B106" s="103" t="s">
        <v>65</v>
      </c>
      <c r="C106" s="104">
        <v>17.730420094402835</v>
      </c>
      <c r="D106" s="104">
        <v>8.0322358076462841</v>
      </c>
      <c r="E106" s="104">
        <v>2.9684347513939446</v>
      </c>
      <c r="F106" s="104">
        <v>7.2801862132943986</v>
      </c>
      <c r="G106" s="104">
        <v>4.8377208558983229</v>
      </c>
      <c r="H106" s="104">
        <v>38.46747935963721</v>
      </c>
      <c r="I106" s="104">
        <v>9.1983181960475378</v>
      </c>
      <c r="J106" s="104">
        <v>121.28119252252249</v>
      </c>
      <c r="K106" s="104">
        <v>10.021170252617303</v>
      </c>
      <c r="L106" s="104">
        <v>35.036363489077452</v>
      </c>
      <c r="M106" s="104">
        <v>11.6292387416801</v>
      </c>
      <c r="N106" s="104">
        <v>1.0199062163196857</v>
      </c>
      <c r="O106" s="104">
        <v>5.9915904575384271</v>
      </c>
      <c r="P106" s="104">
        <v>18.525774296550463</v>
      </c>
      <c r="Q106" s="104">
        <v>280.11949397833354</v>
      </c>
      <c r="R106" s="104">
        <v>3748.9971971321424</v>
      </c>
      <c r="S106" s="104">
        <v>16.910470484810723</v>
      </c>
      <c r="T106" s="104">
        <v>14.457150969408923</v>
      </c>
      <c r="U106" s="104">
        <v>167.59519737665161</v>
      </c>
      <c r="V106" s="104">
        <v>7.2213367556416141</v>
      </c>
      <c r="W106" s="104">
        <v>40.268125682531505</v>
      </c>
      <c r="X106" s="104">
        <v>2.5145042061762402</v>
      </c>
      <c r="Y106" s="104">
        <v>11.362129583194019</v>
      </c>
      <c r="Z106" s="104">
        <v>21.380465229164496</v>
      </c>
      <c r="AA106" s="104">
        <v>7.0110828468877466</v>
      </c>
      <c r="AB106" s="104">
        <v>29.422071244500753</v>
      </c>
      <c r="AC106" s="104">
        <v>52.317100917283511</v>
      </c>
      <c r="AD106" s="104">
        <v>24.061267824125949</v>
      </c>
      <c r="AE106" s="104">
        <v>7.1053803115179184</v>
      </c>
      <c r="AF106" s="104">
        <v>6.8732643083029208</v>
      </c>
      <c r="AG106" s="104">
        <v>49.529056507159495</v>
      </c>
      <c r="AH106" s="104">
        <v>3.1573852509351967</v>
      </c>
      <c r="AI106" s="104">
        <v>8.9607740396627165</v>
      </c>
      <c r="AJ106" s="104">
        <v>8.7872790594994719</v>
      </c>
      <c r="AK106" s="104">
        <v>120.56549050082559</v>
      </c>
      <c r="AL106" s="104">
        <v>9.7343637131217609</v>
      </c>
      <c r="AM106" s="104">
        <v>158.42457163701536</v>
      </c>
      <c r="AN106" s="104">
        <v>18995.838893095188</v>
      </c>
      <c r="AO106" s="104">
        <v>6612.187394596408</v>
      </c>
      <c r="AP106" s="104">
        <v>153.14703704717246</v>
      </c>
      <c r="AQ106" s="104">
        <v>184.32017172792149</v>
      </c>
      <c r="AR106" s="104">
        <v>404.81422214514873</v>
      </c>
      <c r="AS106" s="104">
        <v>9.0147254224622202</v>
      </c>
      <c r="AT106" s="104">
        <v>89.056862458007231</v>
      </c>
      <c r="AU106" s="104">
        <v>125.53968880707775</v>
      </c>
      <c r="AV106" s="104">
        <v>114.72431337031362</v>
      </c>
      <c r="AW106" s="104">
        <v>768.51339773869051</v>
      </c>
      <c r="AX106" s="104">
        <v>86.841396587121721</v>
      </c>
      <c r="AY106" s="104">
        <v>40.52480744564884</v>
      </c>
      <c r="AZ106" s="104">
        <v>8475.9440767792621</v>
      </c>
      <c r="BA106" s="104">
        <v>753.14213830237031</v>
      </c>
      <c r="BB106" s="104">
        <v>2447.2675402348846</v>
      </c>
      <c r="BC106" s="104">
        <v>316.68026067312218</v>
      </c>
      <c r="BD106" s="104">
        <v>11335.854642927359</v>
      </c>
      <c r="BE106" s="104">
        <v>2969.1062037618481</v>
      </c>
      <c r="BF106" s="104">
        <v>1316.4220645583177</v>
      </c>
      <c r="BG106" s="104">
        <v>4260.175273398735</v>
      </c>
      <c r="BH106" s="104">
        <v>15.985993456054736</v>
      </c>
      <c r="BI106" s="104">
        <v>92.934535430693927</v>
      </c>
      <c r="BJ106" s="104">
        <v>1008.4075588874842</v>
      </c>
      <c r="BK106" s="104">
        <v>113.53056934532017</v>
      </c>
      <c r="BL106" s="104">
        <v>1477.6034413373011</v>
      </c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>
        <v>0</v>
      </c>
      <c r="FN106" s="40"/>
      <c r="FO106" s="40"/>
      <c r="FP106" s="40"/>
      <c r="FQ106" s="40"/>
      <c r="FR106" s="40"/>
      <c r="FS106" s="40"/>
      <c r="FT106" s="105">
        <v>35.78829125520069</v>
      </c>
      <c r="FU106" s="105">
        <v>71.584872982298592</v>
      </c>
      <c r="FV106" s="105">
        <v>148.37743062104605</v>
      </c>
      <c r="FW106" s="105">
        <v>273.12108274813272</v>
      </c>
      <c r="FX106" s="105">
        <v>315.79259910077724</v>
      </c>
      <c r="FY106" s="105">
        <v>764.80631606114639</v>
      </c>
      <c r="FZ106" s="105">
        <v>1167.035457403384</v>
      </c>
      <c r="GA106" s="105">
        <v>1380.7672712426465</v>
      </c>
      <c r="GB106" s="105">
        <v>2705.0736058061716</v>
      </c>
      <c r="GC106" s="105">
        <v>816.0421067664679</v>
      </c>
      <c r="GD106" s="105">
        <v>668.37772072738301</v>
      </c>
      <c r="GE106" s="105">
        <v>1029.1570973388511</v>
      </c>
      <c r="GF106" s="105">
        <v>1249.380339861144</v>
      </c>
      <c r="GG106" s="105">
        <v>1669.4356940150597</v>
      </c>
      <c r="GH106" s="40">
        <v>0</v>
      </c>
      <c r="GI106" s="40"/>
      <c r="GJ106" s="40"/>
      <c r="GK106" s="40"/>
      <c r="GL106" s="40"/>
      <c r="GM106" s="40">
        <v>1.5310346155832129</v>
      </c>
      <c r="GN106" s="40">
        <v>1390.9432781139185</v>
      </c>
      <c r="GO106" s="40">
        <v>1796.4609689872484</v>
      </c>
      <c r="GP106" s="6">
        <v>82740.047567993897</v>
      </c>
      <c r="GQ106" s="6"/>
      <c r="GR106" s="6">
        <f t="shared" si="12"/>
        <v>15483.675167646461</v>
      </c>
      <c r="GS106" s="6">
        <v>82740.047567993912</v>
      </c>
      <c r="GT106" s="92">
        <v>1.4551915228366852E-11</v>
      </c>
      <c r="GV106" s="2">
        <v>0</v>
      </c>
      <c r="GW106" s="6">
        <v>15483.675167646461</v>
      </c>
      <c r="GX106" s="6">
        <v>82740.047567993883</v>
      </c>
      <c r="GY106" s="92">
        <v>-1.4551915228366852E-11</v>
      </c>
    </row>
    <row r="107" spans="2:207" outlineLevel="1" x14ac:dyDescent="0.2">
      <c r="B107" s="103" t="s">
        <v>66</v>
      </c>
      <c r="C107" s="104">
        <v>21015.583935188675</v>
      </c>
      <c r="D107" s="104">
        <v>2242.9883688026789</v>
      </c>
      <c r="E107" s="104">
        <v>252.89402719249867</v>
      </c>
      <c r="F107" s="104">
        <v>1953.9801540455314</v>
      </c>
      <c r="G107" s="104">
        <v>1364.0094534170682</v>
      </c>
      <c r="H107" s="104">
        <v>11028.99743342796</v>
      </c>
      <c r="I107" s="104">
        <v>2453.5669412464877</v>
      </c>
      <c r="J107" s="104">
        <v>60.048796010287987</v>
      </c>
      <c r="K107" s="104">
        <v>0</v>
      </c>
      <c r="L107" s="104">
        <v>0</v>
      </c>
      <c r="M107" s="104">
        <v>0</v>
      </c>
      <c r="N107" s="104">
        <v>0</v>
      </c>
      <c r="O107" s="104">
        <v>0</v>
      </c>
      <c r="P107" s="104">
        <v>50.905997285203547</v>
      </c>
      <c r="Q107" s="104">
        <v>727.49850163266717</v>
      </c>
      <c r="R107" s="104">
        <v>94.164542644526335</v>
      </c>
      <c r="S107" s="104">
        <v>1492.386767296447</v>
      </c>
      <c r="T107" s="104">
        <v>7912.3239752397776</v>
      </c>
      <c r="U107" s="104">
        <v>2572.520292085961</v>
      </c>
      <c r="V107" s="104">
        <v>461.68533693169832</v>
      </c>
      <c r="W107" s="104">
        <v>91.364024063814128</v>
      </c>
      <c r="X107" s="104">
        <v>0</v>
      </c>
      <c r="Y107" s="104">
        <v>74.887265787098343</v>
      </c>
      <c r="Z107" s="104">
        <v>22568.672584438387</v>
      </c>
      <c r="AA107" s="104">
        <v>1424.551213396169</v>
      </c>
      <c r="AB107" s="104">
        <v>7.5541103294792951</v>
      </c>
      <c r="AC107" s="104">
        <v>68.379796134312613</v>
      </c>
      <c r="AD107" s="104">
        <v>2232.8452340248141</v>
      </c>
      <c r="AE107" s="104">
        <v>0</v>
      </c>
      <c r="AF107" s="104">
        <v>0</v>
      </c>
      <c r="AG107" s="104">
        <v>42.062550814467194</v>
      </c>
      <c r="AH107" s="104">
        <v>0</v>
      </c>
      <c r="AI107" s="104">
        <v>0</v>
      </c>
      <c r="AJ107" s="104">
        <v>73.935047780656788</v>
      </c>
      <c r="AK107" s="104">
        <v>5600.5711219016011</v>
      </c>
      <c r="AL107" s="104">
        <v>344.95379856848177</v>
      </c>
      <c r="AM107" s="104">
        <v>21546.214723892961</v>
      </c>
      <c r="AN107" s="104">
        <v>17836.286067999601</v>
      </c>
      <c r="AO107" s="104">
        <v>5939.3276012080833</v>
      </c>
      <c r="AP107" s="104">
        <v>0</v>
      </c>
      <c r="AQ107" s="104">
        <v>315.93501517463471</v>
      </c>
      <c r="AR107" s="104">
        <v>41284.770901355259</v>
      </c>
      <c r="AS107" s="104">
        <v>1089.230940764658</v>
      </c>
      <c r="AT107" s="104">
        <v>9672.8045007825131</v>
      </c>
      <c r="AU107" s="104">
        <v>11003.521400473135</v>
      </c>
      <c r="AV107" s="104">
        <v>1986.3030405850486</v>
      </c>
      <c r="AW107" s="104">
        <v>852.74261316167212</v>
      </c>
      <c r="AX107" s="104">
        <v>96.359230265931444</v>
      </c>
      <c r="AY107" s="104">
        <v>44.966334093223786</v>
      </c>
      <c r="AZ107" s="104">
        <v>12065.162131164194</v>
      </c>
      <c r="BA107" s="104">
        <v>1070.3031119628895</v>
      </c>
      <c r="BB107" s="104">
        <v>3496.7859567034875</v>
      </c>
      <c r="BC107" s="104">
        <v>420.90264595873856</v>
      </c>
      <c r="BD107" s="104">
        <v>15384.114670587756</v>
      </c>
      <c r="BE107" s="104">
        <v>10127.512355574843</v>
      </c>
      <c r="BF107" s="104">
        <v>756.80604589396376</v>
      </c>
      <c r="BG107" s="104">
        <v>2713.0891878754969</v>
      </c>
      <c r="BH107" s="104">
        <v>12.688357504060258</v>
      </c>
      <c r="BI107" s="104">
        <v>38.279171862014415</v>
      </c>
      <c r="BJ107" s="104">
        <v>782.39975388731216</v>
      </c>
      <c r="BK107" s="104">
        <v>77.719829806108521</v>
      </c>
      <c r="BL107" s="104">
        <v>10423.533480657206</v>
      </c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>
        <v>0</v>
      </c>
      <c r="FN107" s="40"/>
      <c r="FO107" s="40"/>
      <c r="FP107" s="40"/>
      <c r="FQ107" s="40"/>
      <c r="FR107" s="40"/>
      <c r="FS107" s="40"/>
      <c r="FT107" s="105">
        <v>498.26475975819483</v>
      </c>
      <c r="FU107" s="105">
        <v>825.03253722734371</v>
      </c>
      <c r="FV107" s="105">
        <v>1487.0866070739341</v>
      </c>
      <c r="FW107" s="105">
        <v>2210.9395897115037</v>
      </c>
      <c r="FX107" s="105">
        <v>2459.94815196133</v>
      </c>
      <c r="FY107" s="105">
        <v>4620.325303393025</v>
      </c>
      <c r="FZ107" s="105">
        <v>6463.0916403902011</v>
      </c>
      <c r="GA107" s="105">
        <v>12313.345909826534</v>
      </c>
      <c r="GB107" s="105">
        <v>23848.704609164441</v>
      </c>
      <c r="GC107" s="105">
        <v>6094.0509542666568</v>
      </c>
      <c r="GD107" s="105">
        <v>6331.9586023908741</v>
      </c>
      <c r="GE107" s="105">
        <v>7807.4722126024035</v>
      </c>
      <c r="GF107" s="105">
        <v>8444.7147111442864</v>
      </c>
      <c r="GG107" s="105">
        <v>10121.162536404127</v>
      </c>
      <c r="GH107" s="40">
        <v>0</v>
      </c>
      <c r="GI107" s="40"/>
      <c r="GJ107" s="40"/>
      <c r="GK107" s="40"/>
      <c r="GL107" s="40"/>
      <c r="GM107" s="40">
        <v>943.71565981045001</v>
      </c>
      <c r="GN107" s="40">
        <v>2599.8650937703205</v>
      </c>
      <c r="GO107" s="40">
        <v>39208.056081359675</v>
      </c>
      <c r="GP107" s="6">
        <v>391528.82529913692</v>
      </c>
      <c r="GQ107" s="6"/>
      <c r="GR107" s="6">
        <f t="shared" si="12"/>
        <v>136277.7349602553</v>
      </c>
      <c r="GS107" s="6">
        <v>391528.82529913698</v>
      </c>
      <c r="GT107" s="92">
        <v>5.8207660913467407E-11</v>
      </c>
      <c r="GV107" s="2">
        <v>0</v>
      </c>
      <c r="GW107" s="6">
        <v>136277.7349602553</v>
      </c>
      <c r="GX107" s="6">
        <v>391528.82529913663</v>
      </c>
      <c r="GY107" s="92">
        <v>-2.9103830456733704E-10</v>
      </c>
    </row>
    <row r="108" spans="2:207" outlineLevel="1" x14ac:dyDescent="0.2">
      <c r="B108" s="103" t="s">
        <v>67</v>
      </c>
      <c r="C108" s="104">
        <v>0</v>
      </c>
      <c r="D108" s="104">
        <v>0</v>
      </c>
      <c r="E108" s="104">
        <v>0</v>
      </c>
      <c r="F108" s="104">
        <v>157.08912936194022</v>
      </c>
      <c r="G108" s="104">
        <v>221.25128140494229</v>
      </c>
      <c r="H108" s="104">
        <v>1787.4288525835461</v>
      </c>
      <c r="I108" s="104">
        <v>640.64200087992958</v>
      </c>
      <c r="J108" s="104">
        <v>2786.2381561709021</v>
      </c>
      <c r="K108" s="104">
        <v>2302.3540144773719</v>
      </c>
      <c r="L108" s="104">
        <v>2787.7518885348809</v>
      </c>
      <c r="M108" s="104">
        <v>513.95939000865917</v>
      </c>
      <c r="N108" s="104">
        <v>249.90516013510867</v>
      </c>
      <c r="O108" s="104">
        <v>654.94105014310082</v>
      </c>
      <c r="P108" s="104">
        <v>516.34906749962249</v>
      </c>
      <c r="Q108" s="104">
        <v>5252.1645279002823</v>
      </c>
      <c r="R108" s="104">
        <v>310.75440151393536</v>
      </c>
      <c r="S108" s="104">
        <v>3318.3880561808878</v>
      </c>
      <c r="T108" s="104">
        <v>51756.239903535628</v>
      </c>
      <c r="U108" s="104">
        <v>23415.094554792071</v>
      </c>
      <c r="V108" s="104">
        <v>5962.5029003181953</v>
      </c>
      <c r="W108" s="104">
        <v>12451.229419932393</v>
      </c>
      <c r="X108" s="104">
        <v>105.88836002992942</v>
      </c>
      <c r="Y108" s="104">
        <v>380.68161846084979</v>
      </c>
      <c r="Z108" s="104">
        <v>2226.2148655040005</v>
      </c>
      <c r="AA108" s="104">
        <v>8596.7729364751594</v>
      </c>
      <c r="AB108" s="104">
        <v>309.06050679798409</v>
      </c>
      <c r="AC108" s="104">
        <v>1424.5929319996467</v>
      </c>
      <c r="AD108" s="104">
        <v>1463.200130304471</v>
      </c>
      <c r="AE108" s="104">
        <v>238.36706146937638</v>
      </c>
      <c r="AF108" s="104">
        <v>207.27897961085517</v>
      </c>
      <c r="AG108" s="104">
        <v>1756.4785783461268</v>
      </c>
      <c r="AH108" s="104">
        <v>17.298043136814282</v>
      </c>
      <c r="AI108" s="104">
        <v>670.41637822749806</v>
      </c>
      <c r="AJ108" s="104">
        <v>1314.0517511427884</v>
      </c>
      <c r="AK108" s="104">
        <v>191.61343031746335</v>
      </c>
      <c r="AL108" s="104">
        <v>338.12967432062896</v>
      </c>
      <c r="AM108" s="104">
        <v>0</v>
      </c>
      <c r="AN108" s="104">
        <v>0</v>
      </c>
      <c r="AO108" s="104">
        <v>0</v>
      </c>
      <c r="AP108" s="104">
        <v>0</v>
      </c>
      <c r="AQ108" s="104">
        <v>0</v>
      </c>
      <c r="AR108" s="104">
        <v>123.07440784532413</v>
      </c>
      <c r="AS108" s="104">
        <v>3.2471163124109559</v>
      </c>
      <c r="AT108" s="104">
        <v>28.835685900688482</v>
      </c>
      <c r="AU108" s="104">
        <v>32.80269821106301</v>
      </c>
      <c r="AV108" s="104">
        <v>2.3480534543124403</v>
      </c>
      <c r="AW108" s="104">
        <v>1.735130021172907</v>
      </c>
      <c r="AX108" s="104">
        <v>0.19606829794635144</v>
      </c>
      <c r="AY108" s="104">
        <v>9.1495879808998884E-2</v>
      </c>
      <c r="AZ108" s="104">
        <v>13.85612890563975</v>
      </c>
      <c r="BA108" s="104">
        <v>1.2291801553583714</v>
      </c>
      <c r="BB108" s="104">
        <v>4.0158529507488305</v>
      </c>
      <c r="BC108" s="104">
        <v>0.48338192423066234</v>
      </c>
      <c r="BD108" s="104">
        <v>17.667750637924531</v>
      </c>
      <c r="BE108" s="104">
        <v>350.82549873760348</v>
      </c>
      <c r="BF108" s="104">
        <v>438.38187834714347</v>
      </c>
      <c r="BG108" s="104">
        <v>1571.5639967546779</v>
      </c>
      <c r="BH108" s="104">
        <v>7.3497642171982376</v>
      </c>
      <c r="BI108" s="104">
        <v>22.173310262188366</v>
      </c>
      <c r="BJ108" s="104">
        <v>453.20710051406218</v>
      </c>
      <c r="BK108" s="104">
        <v>45.019414362772039</v>
      </c>
      <c r="BL108" s="104">
        <v>776.92517186489681</v>
      </c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  <c r="CK108" s="40"/>
      <c r="CL108" s="40"/>
      <c r="CM108" s="40"/>
      <c r="CN108" s="40"/>
      <c r="CO108" s="40"/>
      <c r="CP108" s="40"/>
      <c r="CQ108" s="40"/>
      <c r="CR108" s="40"/>
      <c r="CS108" s="40"/>
      <c r="CT108" s="40"/>
      <c r="CU108" s="40"/>
      <c r="CV108" s="40"/>
      <c r="CW108" s="40"/>
      <c r="CX108" s="40"/>
      <c r="CY108" s="40"/>
      <c r="CZ108" s="40"/>
      <c r="DA108" s="40"/>
      <c r="DB108" s="40"/>
      <c r="DC108" s="40"/>
      <c r="DD108" s="40"/>
      <c r="DE108" s="40"/>
      <c r="DF108" s="40"/>
      <c r="DG108" s="40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>
        <v>0</v>
      </c>
      <c r="FN108" s="40"/>
      <c r="FO108" s="40"/>
      <c r="FP108" s="40"/>
      <c r="FQ108" s="40"/>
      <c r="FR108" s="40"/>
      <c r="FS108" s="40"/>
      <c r="FT108" s="105">
        <v>4.0040037078182351</v>
      </c>
      <c r="FU108" s="105">
        <v>14.107186507741243</v>
      </c>
      <c r="FV108" s="105">
        <v>41.578669349260423</v>
      </c>
      <c r="FW108" s="105">
        <v>61.887748335426465</v>
      </c>
      <c r="FX108" s="105">
        <v>27.023972782946146</v>
      </c>
      <c r="FY108" s="105">
        <v>103.84834650854074</v>
      </c>
      <c r="FZ108" s="105">
        <v>83.025636070355205</v>
      </c>
      <c r="GA108" s="105">
        <v>80.271857652888201</v>
      </c>
      <c r="GB108" s="105">
        <v>227.89746686844904</v>
      </c>
      <c r="GC108" s="105">
        <v>68.496745069065099</v>
      </c>
      <c r="GD108" s="105">
        <v>26.787972245665838</v>
      </c>
      <c r="GE108" s="105">
        <v>84.761462074828287</v>
      </c>
      <c r="GF108" s="105">
        <v>139.96892078941701</v>
      </c>
      <c r="GG108" s="105">
        <v>126.25487612320956</v>
      </c>
      <c r="GH108" s="40">
        <v>0</v>
      </c>
      <c r="GI108" s="40"/>
      <c r="GJ108" s="40"/>
      <c r="GK108" s="40"/>
      <c r="GL108" s="40"/>
      <c r="GM108" s="40">
        <v>0</v>
      </c>
      <c r="GN108" s="40">
        <v>-138.60447580908658</v>
      </c>
      <c r="GO108" s="40">
        <v>50287.468355007499</v>
      </c>
      <c r="GP108" s="6">
        <v>189458.13683035813</v>
      </c>
      <c r="GQ108" s="6"/>
      <c r="GR108" s="6">
        <f t="shared" si="12"/>
        <v>51238.778743284027</v>
      </c>
      <c r="GS108" s="6">
        <v>189458.13683035815</v>
      </c>
      <c r="GT108" s="92">
        <v>2.9103830456733704E-11</v>
      </c>
      <c r="GV108" s="2">
        <v>0</v>
      </c>
      <c r="GW108" s="6">
        <v>51238.778743284027</v>
      </c>
      <c r="GX108" s="6">
        <v>189458.13683035821</v>
      </c>
      <c r="GY108" s="92">
        <v>8.7311491370201111E-11</v>
      </c>
    </row>
    <row r="109" spans="2:207" outlineLevel="1" x14ac:dyDescent="0.2">
      <c r="B109" s="103" t="s">
        <v>437</v>
      </c>
      <c r="C109" s="104">
        <v>17501.95479392563</v>
      </c>
      <c r="D109" s="104">
        <v>1870.196308643056</v>
      </c>
      <c r="E109" s="104">
        <v>203.62302474830534</v>
      </c>
      <c r="F109" s="104">
        <v>118.70841794594078</v>
      </c>
      <c r="G109" s="104">
        <v>141.64275797855643</v>
      </c>
      <c r="H109" s="104">
        <v>1135.0858592445793</v>
      </c>
      <c r="I109" s="104">
        <v>265.02988618610254</v>
      </c>
      <c r="J109" s="104">
        <v>0.22166662435737416</v>
      </c>
      <c r="K109" s="104">
        <v>0</v>
      </c>
      <c r="L109" s="104">
        <v>0</v>
      </c>
      <c r="M109" s="104">
        <v>0</v>
      </c>
      <c r="N109" s="104">
        <v>0</v>
      </c>
      <c r="O109" s="104">
        <v>0</v>
      </c>
      <c r="P109" s="104">
        <v>0</v>
      </c>
      <c r="Q109" s="104">
        <v>0</v>
      </c>
      <c r="R109" s="104">
        <v>0</v>
      </c>
      <c r="S109" s="104">
        <v>0</v>
      </c>
      <c r="T109" s="104">
        <v>1897.1635093533525</v>
      </c>
      <c r="U109" s="104">
        <v>3810.9061786648322</v>
      </c>
      <c r="V109" s="104">
        <v>0</v>
      </c>
      <c r="W109" s="104">
        <v>0</v>
      </c>
      <c r="X109" s="104">
        <v>0</v>
      </c>
      <c r="Y109" s="104">
        <v>0</v>
      </c>
      <c r="Z109" s="104">
        <v>0</v>
      </c>
      <c r="AA109" s="104">
        <v>0</v>
      </c>
      <c r="AB109" s="104">
        <v>0</v>
      </c>
      <c r="AC109" s="104">
        <v>0.4798261931335322</v>
      </c>
      <c r="AD109" s="104">
        <v>0</v>
      </c>
      <c r="AE109" s="104">
        <v>0</v>
      </c>
      <c r="AF109" s="104">
        <v>0</v>
      </c>
      <c r="AG109" s="104">
        <v>0</v>
      </c>
      <c r="AH109" s="104">
        <v>0</v>
      </c>
      <c r="AI109" s="104">
        <v>0</v>
      </c>
      <c r="AJ109" s="104">
        <v>0</v>
      </c>
      <c r="AK109" s="104">
        <v>56.731247523395261</v>
      </c>
      <c r="AL109" s="104">
        <v>269.40960617250875</v>
      </c>
      <c r="AM109" s="104">
        <v>0</v>
      </c>
      <c r="AN109" s="104">
        <v>199.97626817681569</v>
      </c>
      <c r="AO109" s="104">
        <v>66.590352086902485</v>
      </c>
      <c r="AP109" s="104">
        <v>0</v>
      </c>
      <c r="AQ109" s="104">
        <v>232.44391123859498</v>
      </c>
      <c r="AR109" s="104">
        <v>10.558878902614641</v>
      </c>
      <c r="AS109" s="104">
        <v>0.27857869488929959</v>
      </c>
      <c r="AT109" s="104">
        <v>2.4738897453731297</v>
      </c>
      <c r="AU109" s="104">
        <v>2.8142302210468162</v>
      </c>
      <c r="AV109" s="104">
        <v>0.2014457147863421</v>
      </c>
      <c r="AW109" s="104">
        <v>0</v>
      </c>
      <c r="AX109" s="104">
        <v>0</v>
      </c>
      <c r="AY109" s="104">
        <v>0</v>
      </c>
      <c r="AZ109" s="104">
        <v>138.26320458317912</v>
      </c>
      <c r="BA109" s="104">
        <v>12.265358436523085</v>
      </c>
      <c r="BB109" s="104">
        <v>40.072137187899528</v>
      </c>
      <c r="BC109" s="104">
        <v>4.8234203572796863</v>
      </c>
      <c r="BD109" s="104">
        <v>176.29742318307115</v>
      </c>
      <c r="BE109" s="104">
        <v>129.11956568008225</v>
      </c>
      <c r="BF109" s="104">
        <v>141.99932840014847</v>
      </c>
      <c r="BG109" s="104">
        <v>509.05624320453251</v>
      </c>
      <c r="BH109" s="104">
        <v>2.3807133330748429</v>
      </c>
      <c r="BI109" s="104">
        <v>7.1823114073245709</v>
      </c>
      <c r="BJ109" s="104">
        <v>146.80146939109937</v>
      </c>
      <c r="BK109" s="104">
        <v>14.582552154259119</v>
      </c>
      <c r="BL109" s="104">
        <v>241.35782478051112</v>
      </c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>
        <v>0</v>
      </c>
      <c r="FN109" s="40"/>
      <c r="FO109" s="40"/>
      <c r="FP109" s="40"/>
      <c r="FQ109" s="40"/>
      <c r="FR109" s="40"/>
      <c r="FS109" s="40"/>
      <c r="FT109" s="105">
        <v>53.951094566857584</v>
      </c>
      <c r="FU109" s="105">
        <v>75.991503347182373</v>
      </c>
      <c r="FV109" s="105">
        <v>126.2306668295202</v>
      </c>
      <c r="FW109" s="105">
        <v>161.20220925389256</v>
      </c>
      <c r="FX109" s="105">
        <v>267.18459635959374</v>
      </c>
      <c r="FY109" s="105">
        <v>189.55441846012008</v>
      </c>
      <c r="FZ109" s="105">
        <v>292.38110646371115</v>
      </c>
      <c r="GA109" s="105">
        <v>427.57018573387847</v>
      </c>
      <c r="GB109" s="105">
        <v>871.56444517716</v>
      </c>
      <c r="GC109" s="105">
        <v>223.46822610142158</v>
      </c>
      <c r="GD109" s="105">
        <v>248.65268406564195</v>
      </c>
      <c r="GE109" s="105">
        <v>148.30720613827492</v>
      </c>
      <c r="GF109" s="105">
        <v>235.98321931531277</v>
      </c>
      <c r="GG109" s="105">
        <v>217.81422891996073</v>
      </c>
      <c r="GH109" s="40">
        <v>0</v>
      </c>
      <c r="GI109" s="40"/>
      <c r="GJ109" s="40"/>
      <c r="GK109" s="40"/>
      <c r="GL109" s="40"/>
      <c r="GM109" s="40">
        <v>0</v>
      </c>
      <c r="GN109" s="40">
        <v>1455.0183680787741</v>
      </c>
      <c r="GO109" s="40">
        <v>7393.0137799204385</v>
      </c>
      <c r="GP109" s="6">
        <v>41738.580128815491</v>
      </c>
      <c r="GQ109" s="6"/>
      <c r="GR109" s="6">
        <f t="shared" si="12"/>
        <v>12387.887938731741</v>
      </c>
      <c r="GS109" s="6">
        <v>41738.580128815556</v>
      </c>
      <c r="GT109" s="92">
        <v>6.5483618527650833E-11</v>
      </c>
      <c r="GV109" s="2">
        <v>0</v>
      </c>
      <c r="GW109" s="6">
        <v>12387.887938731741</v>
      </c>
      <c r="GX109" s="6">
        <v>41738.580128815491</v>
      </c>
      <c r="GY109" s="92">
        <v>0</v>
      </c>
    </row>
    <row r="110" spans="2:207" outlineLevel="1" x14ac:dyDescent="0.2">
      <c r="B110" s="103" t="s">
        <v>438</v>
      </c>
      <c r="C110" s="104">
        <v>441.87736688160197</v>
      </c>
      <c r="D110" s="104">
        <v>48.394997318686507</v>
      </c>
      <c r="E110" s="104">
        <v>4.8777562839529036</v>
      </c>
      <c r="F110" s="104">
        <v>93.368675768729588</v>
      </c>
      <c r="G110" s="104">
        <v>121.22808332204586</v>
      </c>
      <c r="H110" s="104">
        <v>966.56973609614363</v>
      </c>
      <c r="I110" s="104">
        <v>246.81834910037699</v>
      </c>
      <c r="J110" s="104">
        <v>7.0582846388326133E-3</v>
      </c>
      <c r="K110" s="104">
        <v>0</v>
      </c>
      <c r="L110" s="104">
        <v>232.88826223484401</v>
      </c>
      <c r="M110" s="104">
        <v>44.901301813773159</v>
      </c>
      <c r="N110" s="104">
        <v>0.51597651383165899</v>
      </c>
      <c r="O110" s="104">
        <v>1.81293599017527</v>
      </c>
      <c r="P110" s="104">
        <v>341.14216598929215</v>
      </c>
      <c r="Q110" s="104">
        <v>1826.5977196812239</v>
      </c>
      <c r="R110" s="104">
        <v>2772.4716848943544</v>
      </c>
      <c r="S110" s="104">
        <v>0.793500102232084</v>
      </c>
      <c r="T110" s="104">
        <v>16.742018646113955</v>
      </c>
      <c r="U110" s="104">
        <v>734.38270258967748</v>
      </c>
      <c r="V110" s="104">
        <v>444.76335786534025</v>
      </c>
      <c r="W110" s="104">
        <v>280.14278441444276</v>
      </c>
      <c r="X110" s="104">
        <v>6.5203574087524352</v>
      </c>
      <c r="Y110" s="104">
        <v>452.68836350196284</v>
      </c>
      <c r="Z110" s="104">
        <v>563.52522561313401</v>
      </c>
      <c r="AA110" s="104">
        <v>17.782120456781257</v>
      </c>
      <c r="AB110" s="104">
        <v>866.46030434935392</v>
      </c>
      <c r="AC110" s="104">
        <v>219.94882609654752</v>
      </c>
      <c r="AD110" s="104">
        <v>101.37354006683044</v>
      </c>
      <c r="AE110" s="104">
        <v>2.8393115365179522</v>
      </c>
      <c r="AF110" s="104">
        <v>0</v>
      </c>
      <c r="AG110" s="104">
        <v>1949.3226253489963</v>
      </c>
      <c r="AH110" s="104">
        <v>5.1370258862639586</v>
      </c>
      <c r="AI110" s="104">
        <v>205.68817321683156</v>
      </c>
      <c r="AJ110" s="104">
        <v>31.364069784093967</v>
      </c>
      <c r="AK110" s="104">
        <v>488.39279171546127</v>
      </c>
      <c r="AL110" s="104">
        <v>85.273206809316477</v>
      </c>
      <c r="AM110" s="104">
        <v>6908.0509705356462</v>
      </c>
      <c r="AN110" s="104">
        <v>802.69346574921724</v>
      </c>
      <c r="AO110" s="104">
        <v>267.28991889065924</v>
      </c>
      <c r="AP110" s="104">
        <v>0</v>
      </c>
      <c r="AQ110" s="104">
        <v>324.54785197099812</v>
      </c>
      <c r="AR110" s="104">
        <v>1530.5013489681044</v>
      </c>
      <c r="AS110" s="104">
        <v>40.379766867075752</v>
      </c>
      <c r="AT110" s="104">
        <v>358.58840955978189</v>
      </c>
      <c r="AU110" s="104">
        <v>407.92049899934005</v>
      </c>
      <c r="AV110" s="104">
        <v>29.199400937397819</v>
      </c>
      <c r="AW110" s="104">
        <v>89.070905619123295</v>
      </c>
      <c r="AX110" s="104">
        <v>10.064940783274098</v>
      </c>
      <c r="AY110" s="104">
        <v>4.6968358778585753</v>
      </c>
      <c r="AZ110" s="104">
        <v>1345.3357311449572</v>
      </c>
      <c r="BA110" s="104">
        <v>119.34502032183352</v>
      </c>
      <c r="BB110" s="104">
        <v>389.91196641793425</v>
      </c>
      <c r="BC110" s="104">
        <v>46.933092382409839</v>
      </c>
      <c r="BD110" s="104">
        <v>1715.418237489785</v>
      </c>
      <c r="BE110" s="104">
        <v>1930.6414885433778</v>
      </c>
      <c r="BF110" s="104">
        <v>794.15897766629053</v>
      </c>
      <c r="BG110" s="104">
        <v>2846.9964627022296</v>
      </c>
      <c r="BH110" s="104">
        <v>13.314604287959252</v>
      </c>
      <c r="BI110" s="104">
        <v>40.16847930774825</v>
      </c>
      <c r="BJ110" s="104">
        <v>821.01588915118487</v>
      </c>
      <c r="BK110" s="104">
        <v>81.555771019166201</v>
      </c>
      <c r="BL110" s="104">
        <v>3676.4757611444811</v>
      </c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>
        <v>0</v>
      </c>
      <c r="FN110" s="40"/>
      <c r="FO110" s="40"/>
      <c r="FP110" s="40"/>
      <c r="FQ110" s="40"/>
      <c r="FR110" s="40"/>
      <c r="FS110" s="40"/>
      <c r="FT110" s="105">
        <v>8.3413743357567878</v>
      </c>
      <c r="FU110" s="105">
        <v>86.06111654680025</v>
      </c>
      <c r="FV110" s="105">
        <v>142.43466664099859</v>
      </c>
      <c r="FW110" s="105">
        <v>233.70976502995208</v>
      </c>
      <c r="FX110" s="105">
        <v>18.733710788708482</v>
      </c>
      <c r="FY110" s="105">
        <v>53.043147600495395</v>
      </c>
      <c r="FZ110" s="105">
        <v>67.308277290157875</v>
      </c>
      <c r="GA110" s="105">
        <v>110.51369400210542</v>
      </c>
      <c r="GB110" s="105">
        <v>24.884630964625703</v>
      </c>
      <c r="GC110" s="105">
        <v>0</v>
      </c>
      <c r="GD110" s="105">
        <v>18.333441181179541</v>
      </c>
      <c r="GE110" s="105">
        <v>43.614664061728284</v>
      </c>
      <c r="GF110" s="105">
        <v>37.376141935874827</v>
      </c>
      <c r="GG110" s="105">
        <v>0</v>
      </c>
      <c r="GH110" s="40">
        <v>0</v>
      </c>
      <c r="GI110" s="40"/>
      <c r="GJ110" s="40"/>
      <c r="GK110" s="40"/>
      <c r="GL110" s="40"/>
      <c r="GM110" s="40">
        <v>0</v>
      </c>
      <c r="GN110" s="40">
        <v>-116.63261726853671</v>
      </c>
      <c r="GO110" s="40">
        <v>2366.437591165422</v>
      </c>
      <c r="GP110" s="6">
        <v>41305.047776195424</v>
      </c>
      <c r="GQ110" s="6"/>
      <c r="GR110" s="6">
        <f t="shared" si="12"/>
        <v>3094.1596042752685</v>
      </c>
      <c r="GS110" s="6">
        <v>41305.047776195424</v>
      </c>
      <c r="GT110" s="92">
        <v>0</v>
      </c>
      <c r="GV110" s="2">
        <v>0</v>
      </c>
      <c r="GW110" s="6">
        <v>3094.1596042752685</v>
      </c>
      <c r="GX110" s="6">
        <v>41305.047776195424</v>
      </c>
      <c r="GY110" s="92">
        <v>0</v>
      </c>
    </row>
    <row r="111" spans="2:207" outlineLevel="1" x14ac:dyDescent="0.2">
      <c r="B111" s="103" t="s">
        <v>439</v>
      </c>
      <c r="C111" s="104">
        <v>4509.7959614184838</v>
      </c>
      <c r="D111" s="104">
        <v>480.59113852492982</v>
      </c>
      <c r="E111" s="104">
        <v>54.883701232770377</v>
      </c>
      <c r="F111" s="104">
        <v>15.275197215618938</v>
      </c>
      <c r="G111" s="104">
        <v>20.031981776497382</v>
      </c>
      <c r="H111" s="104">
        <v>172.91656230373161</v>
      </c>
      <c r="I111" s="104">
        <v>59.212921455753367</v>
      </c>
      <c r="J111" s="104">
        <v>40.39582800473088</v>
      </c>
      <c r="K111" s="104">
        <v>77.851515902219532</v>
      </c>
      <c r="L111" s="104">
        <v>0</v>
      </c>
      <c r="M111" s="104">
        <v>44.339242905330671</v>
      </c>
      <c r="N111" s="104">
        <v>0</v>
      </c>
      <c r="O111" s="104">
        <v>0</v>
      </c>
      <c r="P111" s="104">
        <v>0</v>
      </c>
      <c r="Q111" s="104">
        <v>0</v>
      </c>
      <c r="R111" s="104">
        <v>0</v>
      </c>
      <c r="S111" s="104">
        <v>0</v>
      </c>
      <c r="T111" s="104">
        <v>88.474084760447994</v>
      </c>
      <c r="U111" s="104">
        <v>10081.399098610111</v>
      </c>
      <c r="V111" s="104">
        <v>0</v>
      </c>
      <c r="W111" s="104">
        <v>0</v>
      </c>
      <c r="X111" s="104">
        <v>0</v>
      </c>
      <c r="Y111" s="104">
        <v>0</v>
      </c>
      <c r="Z111" s="104">
        <v>0</v>
      </c>
      <c r="AA111" s="104">
        <v>0</v>
      </c>
      <c r="AB111" s="104">
        <v>0</v>
      </c>
      <c r="AC111" s="104">
        <v>0</v>
      </c>
      <c r="AD111" s="104">
        <v>0</v>
      </c>
      <c r="AE111" s="104">
        <v>0</v>
      </c>
      <c r="AF111" s="104">
        <v>0.43490203698204982</v>
      </c>
      <c r="AG111" s="104">
        <v>0</v>
      </c>
      <c r="AH111" s="104">
        <v>0</v>
      </c>
      <c r="AI111" s="104">
        <v>0</v>
      </c>
      <c r="AJ111" s="104">
        <v>2.2230134626350808</v>
      </c>
      <c r="AK111" s="104">
        <v>33.791857492537737</v>
      </c>
      <c r="AL111" s="104">
        <v>0</v>
      </c>
      <c r="AM111" s="104">
        <v>0</v>
      </c>
      <c r="AN111" s="104">
        <v>0</v>
      </c>
      <c r="AO111" s="104">
        <v>0</v>
      </c>
      <c r="AP111" s="104">
        <v>0</v>
      </c>
      <c r="AQ111" s="104">
        <v>0</v>
      </c>
      <c r="AR111" s="104">
        <v>3.664048249414499</v>
      </c>
      <c r="AS111" s="104">
        <v>9.6669900969594047E-2</v>
      </c>
      <c r="AT111" s="104">
        <v>0.8584672174637209</v>
      </c>
      <c r="AU111" s="104">
        <v>0.97656914143073092</v>
      </c>
      <c r="AV111" s="104">
        <v>6.9903900120696416E-2</v>
      </c>
      <c r="AW111" s="104">
        <v>0</v>
      </c>
      <c r="AX111" s="104">
        <v>0</v>
      </c>
      <c r="AY111" s="104">
        <v>0</v>
      </c>
      <c r="AZ111" s="104">
        <v>519.09740324344114</v>
      </c>
      <c r="BA111" s="104">
        <v>46.049241615928366</v>
      </c>
      <c r="BB111" s="104">
        <v>150.44741961729352</v>
      </c>
      <c r="BC111" s="104">
        <v>18.109120138696206</v>
      </c>
      <c r="BD111" s="104">
        <v>661.89363142520085</v>
      </c>
      <c r="BE111" s="104">
        <v>12813.300449157216</v>
      </c>
      <c r="BF111" s="104">
        <v>0</v>
      </c>
      <c r="BG111" s="104">
        <v>0</v>
      </c>
      <c r="BH111" s="104">
        <v>0</v>
      </c>
      <c r="BI111" s="104">
        <v>0</v>
      </c>
      <c r="BJ111" s="104">
        <v>0</v>
      </c>
      <c r="BK111" s="104">
        <v>0</v>
      </c>
      <c r="BL111" s="104">
        <v>10.749279888780084</v>
      </c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>
        <v>0</v>
      </c>
      <c r="FN111" s="40"/>
      <c r="FO111" s="40"/>
      <c r="FP111" s="40"/>
      <c r="FQ111" s="40"/>
      <c r="FR111" s="40"/>
      <c r="FS111" s="40"/>
      <c r="FT111" s="105">
        <v>754.89741102832772</v>
      </c>
      <c r="FU111" s="105">
        <v>1065.457094053269</v>
      </c>
      <c r="FV111" s="105">
        <v>1460.2029210733403</v>
      </c>
      <c r="FW111" s="105">
        <v>1406.2837987128507</v>
      </c>
      <c r="FX111" s="105">
        <v>1805.3430370137405</v>
      </c>
      <c r="FY111" s="105">
        <v>2176.5011475951687</v>
      </c>
      <c r="FZ111" s="105">
        <v>2315.9050478497161</v>
      </c>
      <c r="GA111" s="105">
        <v>4897.8960840124737</v>
      </c>
      <c r="GB111" s="105">
        <v>6647.401219582026</v>
      </c>
      <c r="GC111" s="105">
        <v>2197.316053016787</v>
      </c>
      <c r="GD111" s="105">
        <v>1865.4516362893053</v>
      </c>
      <c r="GE111" s="105">
        <v>2944.5647761406262</v>
      </c>
      <c r="GF111" s="105">
        <v>2452.5338099815121</v>
      </c>
      <c r="GG111" s="105">
        <v>3201.7183648317732</v>
      </c>
      <c r="GH111" s="40">
        <v>0</v>
      </c>
      <c r="GI111" s="40"/>
      <c r="GJ111" s="40"/>
      <c r="GK111" s="40"/>
      <c r="GL111" s="40"/>
      <c r="GM111" s="40">
        <v>0</v>
      </c>
      <c r="GN111" s="40">
        <v>-81.920442301023286</v>
      </c>
      <c r="GO111" s="40">
        <v>7909.8855975000397</v>
      </c>
      <c r="GP111" s="6">
        <v>72926.366766978666</v>
      </c>
      <c r="GQ111" s="6"/>
      <c r="GR111" s="6">
        <f t="shared" si="12"/>
        <v>43019.437556379933</v>
      </c>
      <c r="GS111" s="6">
        <v>72926.366766978696</v>
      </c>
      <c r="GT111" s="92">
        <v>2.9103830456733704E-11</v>
      </c>
      <c r="GV111" s="2">
        <v>0</v>
      </c>
      <c r="GW111" s="6">
        <v>43019.437556379933</v>
      </c>
      <c r="GX111" s="6">
        <v>72926.366766978681</v>
      </c>
      <c r="GY111" s="92">
        <v>1.4551915228366852E-11</v>
      </c>
    </row>
    <row r="112" spans="2:207" outlineLevel="1" x14ac:dyDescent="0.2">
      <c r="B112" s="103" t="s">
        <v>440</v>
      </c>
      <c r="C112" s="104">
        <v>16.441566270905476</v>
      </c>
      <c r="D112" s="104">
        <v>1.9862291157236616</v>
      </c>
      <c r="E112" s="104">
        <v>0</v>
      </c>
      <c r="F112" s="104">
        <v>36.828502344710934</v>
      </c>
      <c r="G112" s="104">
        <v>29.383685500896902</v>
      </c>
      <c r="H112" s="104">
        <v>240.96549701386084</v>
      </c>
      <c r="I112" s="104">
        <v>60.668155131220949</v>
      </c>
      <c r="J112" s="104">
        <v>0</v>
      </c>
      <c r="K112" s="104">
        <v>0.98133226780867067</v>
      </c>
      <c r="L112" s="104">
        <v>2.7606110123266068</v>
      </c>
      <c r="M112" s="104">
        <v>93.114604948448246</v>
      </c>
      <c r="N112" s="104">
        <v>39.117032882399648</v>
      </c>
      <c r="O112" s="104">
        <v>4.3980259793026679</v>
      </c>
      <c r="P112" s="104">
        <v>69.213869598219162</v>
      </c>
      <c r="Q112" s="104">
        <v>339.90059179594846</v>
      </c>
      <c r="R112" s="104">
        <v>136.45918190229099</v>
      </c>
      <c r="S112" s="104">
        <v>0</v>
      </c>
      <c r="T112" s="104">
        <v>0.88597594435056226</v>
      </c>
      <c r="U112" s="104">
        <v>1248.760592876911</v>
      </c>
      <c r="V112" s="104">
        <v>0.31255895158495345</v>
      </c>
      <c r="W112" s="104">
        <v>30.460708175657299</v>
      </c>
      <c r="X112" s="104">
        <v>0</v>
      </c>
      <c r="Y112" s="104">
        <v>0</v>
      </c>
      <c r="Z112" s="104">
        <v>34.710081885554231</v>
      </c>
      <c r="AA112" s="104">
        <v>0</v>
      </c>
      <c r="AB112" s="104">
        <v>130.99319196381273</v>
      </c>
      <c r="AC112" s="104">
        <v>18.041082360273037</v>
      </c>
      <c r="AD112" s="104">
        <v>19.714845859668504</v>
      </c>
      <c r="AE112" s="104">
        <v>0.95270838930311874</v>
      </c>
      <c r="AF112" s="104">
        <v>0</v>
      </c>
      <c r="AG112" s="104">
        <v>167.81363919891061</v>
      </c>
      <c r="AH112" s="104">
        <v>1.1301460790558846</v>
      </c>
      <c r="AI112" s="104">
        <v>21.680618597376554</v>
      </c>
      <c r="AJ112" s="104">
        <v>7.222237225072174</v>
      </c>
      <c r="AK112" s="104">
        <v>0</v>
      </c>
      <c r="AL112" s="104">
        <v>0</v>
      </c>
      <c r="AM112" s="104">
        <v>0</v>
      </c>
      <c r="AN112" s="104">
        <v>970.19191646698482</v>
      </c>
      <c r="AO112" s="104">
        <v>323.06544119853788</v>
      </c>
      <c r="AP112" s="104">
        <v>0</v>
      </c>
      <c r="AQ112" s="104">
        <v>34.079463384797116</v>
      </c>
      <c r="AR112" s="104">
        <v>147.95773145638552</v>
      </c>
      <c r="AS112" s="104">
        <v>3.9036219776646601</v>
      </c>
      <c r="AT112" s="104">
        <v>34.665717636997769</v>
      </c>
      <c r="AU112" s="104">
        <v>39.434785005057044</v>
      </c>
      <c r="AV112" s="104">
        <v>2.8227855697417557</v>
      </c>
      <c r="AW112" s="104">
        <v>36.190946080261625</v>
      </c>
      <c r="AX112" s="104">
        <v>4.0895478345097915</v>
      </c>
      <c r="AY112" s="104">
        <v>1.9084001989281865</v>
      </c>
      <c r="AZ112" s="104">
        <v>143.56365268190569</v>
      </c>
      <c r="BA112" s="104">
        <v>12.735562320411891</v>
      </c>
      <c r="BB112" s="104">
        <v>41.608339708276752</v>
      </c>
      <c r="BC112" s="104">
        <v>5.0083306471604399</v>
      </c>
      <c r="BD112" s="104">
        <v>183.05594830336724</v>
      </c>
      <c r="BE112" s="104">
        <v>216.7614687323555</v>
      </c>
      <c r="BF112" s="104">
        <v>177.02411675175296</v>
      </c>
      <c r="BG112" s="104">
        <v>634.61731014151781</v>
      </c>
      <c r="BH112" s="104">
        <v>2.9679272414633666</v>
      </c>
      <c r="BI112" s="104">
        <v>8.9538615953930485</v>
      </c>
      <c r="BJ112" s="104">
        <v>183.01072795290509</v>
      </c>
      <c r="BK112" s="104">
        <v>18.179405805228598</v>
      </c>
      <c r="BL112" s="104">
        <v>233.06972432499731</v>
      </c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>
        <v>0</v>
      </c>
      <c r="FN112" s="40"/>
      <c r="FO112" s="40"/>
      <c r="FP112" s="40"/>
      <c r="FQ112" s="40"/>
      <c r="FR112" s="40"/>
      <c r="FS112" s="40"/>
      <c r="FT112" s="105">
        <v>2708.9629529071794</v>
      </c>
      <c r="FU112" s="105">
        <v>3608.8710079627695</v>
      </c>
      <c r="FV112" s="105">
        <v>3812.8313352642372</v>
      </c>
      <c r="FW112" s="105">
        <v>4259.8692782507451</v>
      </c>
      <c r="FX112" s="105">
        <v>4455.7782429376684</v>
      </c>
      <c r="FY112" s="105">
        <v>4663.9416825488152</v>
      </c>
      <c r="FZ112" s="105">
        <v>4942.1417222168448</v>
      </c>
      <c r="GA112" s="105">
        <v>6019.3975510892542</v>
      </c>
      <c r="GB112" s="105">
        <v>7441.246908700743</v>
      </c>
      <c r="GC112" s="105">
        <v>1917.237557190914</v>
      </c>
      <c r="GD112" s="105">
        <v>1694.9480972067106</v>
      </c>
      <c r="GE112" s="105">
        <v>1932.9151173654986</v>
      </c>
      <c r="GF112" s="105">
        <v>2287.062230213025</v>
      </c>
      <c r="GG112" s="105">
        <v>3006.2028719831369</v>
      </c>
      <c r="GH112" s="40">
        <v>0</v>
      </c>
      <c r="GI112" s="40"/>
      <c r="GJ112" s="40"/>
      <c r="GK112" s="40"/>
      <c r="GL112" s="40"/>
      <c r="GM112" s="40">
        <v>0</v>
      </c>
      <c r="GN112" s="40">
        <v>29.648695156967733</v>
      </c>
      <c r="GO112" s="40">
        <v>7800.1159843679725</v>
      </c>
      <c r="GP112" s="6">
        <v>66794.935241650674</v>
      </c>
      <c r="GQ112" s="6"/>
      <c r="GR112" s="6">
        <f t="shared" si="12"/>
        <v>60581.171235362475</v>
      </c>
      <c r="GS112" s="6">
        <v>66794.935241650717</v>
      </c>
      <c r="GT112" s="92">
        <v>4.3655745685100555E-11</v>
      </c>
      <c r="GV112" s="2">
        <v>0</v>
      </c>
      <c r="GW112" s="6">
        <v>60581.171235362475</v>
      </c>
      <c r="GX112" s="6">
        <v>66794.935241650644</v>
      </c>
      <c r="GY112" s="92">
        <v>-2.9103830456733704E-11</v>
      </c>
    </row>
    <row r="113" spans="2:207" outlineLevel="1" x14ac:dyDescent="0.2">
      <c r="B113" s="103" t="s">
        <v>441</v>
      </c>
      <c r="C113" s="104">
        <v>61.428490795189063</v>
      </c>
      <c r="D113" s="104">
        <v>6.4219241554691129</v>
      </c>
      <c r="E113" s="104">
        <v>0</v>
      </c>
      <c r="F113" s="104">
        <v>1832.2022229395343</v>
      </c>
      <c r="G113" s="104">
        <v>1143.9163854751332</v>
      </c>
      <c r="H113" s="104">
        <v>9255.5588265478236</v>
      </c>
      <c r="I113" s="104">
        <v>2485.4973546518786</v>
      </c>
      <c r="J113" s="104">
        <v>767.10303872453176</v>
      </c>
      <c r="K113" s="104">
        <v>301.15943844223995</v>
      </c>
      <c r="L113" s="104">
        <v>496.7709093422057</v>
      </c>
      <c r="M113" s="104">
        <v>155.79579023529962</v>
      </c>
      <c r="N113" s="104">
        <v>5.5469337130619101</v>
      </c>
      <c r="O113" s="104">
        <v>41.401601303589231</v>
      </c>
      <c r="P113" s="104">
        <v>425.4382553370005</v>
      </c>
      <c r="Q113" s="104">
        <v>1008.4705760229192</v>
      </c>
      <c r="R113" s="104">
        <v>121.46887069993493</v>
      </c>
      <c r="S113" s="104">
        <v>95.086047858042519</v>
      </c>
      <c r="T113" s="104">
        <v>577.62206600508193</v>
      </c>
      <c r="U113" s="104">
        <v>2908.0391257094725</v>
      </c>
      <c r="V113" s="104">
        <v>889.21572331904929</v>
      </c>
      <c r="W113" s="104">
        <v>487.94569850476159</v>
      </c>
      <c r="X113" s="104">
        <v>31.428163864393145</v>
      </c>
      <c r="Y113" s="104">
        <v>376.20752076608318</v>
      </c>
      <c r="Z113" s="104">
        <v>613.03412444402477</v>
      </c>
      <c r="AA113" s="104">
        <v>79.920151369609115</v>
      </c>
      <c r="AB113" s="104">
        <v>165.5147909344893</v>
      </c>
      <c r="AC113" s="104">
        <v>168.54390477133592</v>
      </c>
      <c r="AD113" s="104">
        <v>298.4998942703815</v>
      </c>
      <c r="AE113" s="104">
        <v>4.5698591276754934</v>
      </c>
      <c r="AF113" s="104">
        <v>24.02187522933707</v>
      </c>
      <c r="AG113" s="104">
        <v>184.47299071785935</v>
      </c>
      <c r="AH113" s="104">
        <v>38.580244176298123</v>
      </c>
      <c r="AI113" s="104">
        <v>162.8725146713474</v>
      </c>
      <c r="AJ113" s="104">
        <v>88.774392822259713</v>
      </c>
      <c r="AK113" s="104">
        <v>29.725612921358053</v>
      </c>
      <c r="AL113" s="104">
        <v>478.00940910837016</v>
      </c>
      <c r="AM113" s="104">
        <v>56.764289302556904</v>
      </c>
      <c r="AN113" s="104">
        <v>706.55545111105039</v>
      </c>
      <c r="AO113" s="104">
        <v>235.27679902339574</v>
      </c>
      <c r="AP113" s="104">
        <v>0</v>
      </c>
      <c r="AQ113" s="104">
        <v>69.317157009756741</v>
      </c>
      <c r="AR113" s="104">
        <v>334.42342339009434</v>
      </c>
      <c r="AS113" s="104">
        <v>8.8232133098703596</v>
      </c>
      <c r="AT113" s="104">
        <v>78.353647715175285</v>
      </c>
      <c r="AU113" s="104">
        <v>89.132995435362218</v>
      </c>
      <c r="AV113" s="104">
        <v>6.3802384953513256</v>
      </c>
      <c r="AW113" s="104">
        <v>79.935110383230267</v>
      </c>
      <c r="AX113" s="104">
        <v>9.0326032603136284</v>
      </c>
      <c r="AY113" s="104">
        <v>4.2150923665482418</v>
      </c>
      <c r="AZ113" s="104">
        <v>570.25296139626596</v>
      </c>
      <c r="BA113" s="104">
        <v>50.587262115520303</v>
      </c>
      <c r="BB113" s="104">
        <v>165.27358070050485</v>
      </c>
      <c r="BC113" s="104">
        <v>19.89372191627821</v>
      </c>
      <c r="BD113" s="104">
        <v>727.12134772836407</v>
      </c>
      <c r="BE113" s="104">
        <v>1007.1066783245235</v>
      </c>
      <c r="BF113" s="104">
        <v>161.5586924565244</v>
      </c>
      <c r="BG113" s="104">
        <v>579.17500008420961</v>
      </c>
      <c r="BH113" s="104">
        <v>2.7086391008879178</v>
      </c>
      <c r="BI113" s="104">
        <v>8.171622027058941</v>
      </c>
      <c r="BJ113" s="104">
        <v>167.02229308232941</v>
      </c>
      <c r="BK113" s="104">
        <v>16.591191558977645</v>
      </c>
      <c r="BL113" s="104">
        <v>350.13763259366266</v>
      </c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>
        <v>0</v>
      </c>
      <c r="FN113" s="40"/>
      <c r="FO113" s="40"/>
      <c r="FP113" s="40"/>
      <c r="FQ113" s="40"/>
      <c r="FR113" s="40"/>
      <c r="FS113" s="40"/>
      <c r="FT113" s="105">
        <v>3.7866503474545365</v>
      </c>
      <c r="FU113" s="105">
        <v>39.068305024665953</v>
      </c>
      <c r="FV113" s="105">
        <v>64.659642190338744</v>
      </c>
      <c r="FW113" s="105">
        <v>106.0948864458191</v>
      </c>
      <c r="FX113" s="105">
        <v>8.5043554709069156</v>
      </c>
      <c r="FY113" s="105">
        <v>24.079467628073438</v>
      </c>
      <c r="FZ113" s="105">
        <v>30.55526599433195</v>
      </c>
      <c r="GA113" s="105">
        <v>50.168797244559784</v>
      </c>
      <c r="GB113" s="105">
        <v>11.296627233781699</v>
      </c>
      <c r="GC113" s="105">
        <v>0</v>
      </c>
      <c r="GD113" s="105">
        <v>8.3226490772821009</v>
      </c>
      <c r="GE113" s="105">
        <v>19.79931317978339</v>
      </c>
      <c r="GF113" s="105">
        <v>16.967273635148501</v>
      </c>
      <c r="GG113" s="105">
        <v>0</v>
      </c>
      <c r="GH113" s="40">
        <v>0</v>
      </c>
      <c r="GI113" s="40"/>
      <c r="GJ113" s="40"/>
      <c r="GK113" s="40"/>
      <c r="GL113" s="40"/>
      <c r="GM113" s="40">
        <v>0</v>
      </c>
      <c r="GN113" s="40">
        <v>453.18875491259678</v>
      </c>
      <c r="GO113" s="40">
        <v>16852.978256044342</v>
      </c>
      <c r="GP113" s="6">
        <v>49003.545617293945</v>
      </c>
      <c r="GQ113" s="6"/>
      <c r="GR113" s="6">
        <f t="shared" si="12"/>
        <v>17689.470244429085</v>
      </c>
      <c r="GS113" s="6">
        <v>49003.545617293952</v>
      </c>
      <c r="GT113" s="92">
        <v>7.2759576141834259E-12</v>
      </c>
      <c r="GV113" s="2">
        <v>0</v>
      </c>
      <c r="GW113" s="6">
        <v>17689.470244429085</v>
      </c>
      <c r="GX113" s="6">
        <v>49003.54561729393</v>
      </c>
      <c r="GY113" s="92">
        <v>-1.4551915228366852E-11</v>
      </c>
    </row>
    <row r="114" spans="2:207" outlineLevel="1" x14ac:dyDescent="0.2">
      <c r="B114" s="103" t="s">
        <v>442</v>
      </c>
      <c r="C114" s="104">
        <v>254.16843853417009</v>
      </c>
      <c r="D114" s="104">
        <v>23.418996382483268</v>
      </c>
      <c r="E114" s="104">
        <v>4.327422922583132</v>
      </c>
      <c r="F114" s="104">
        <v>402.30743169822705</v>
      </c>
      <c r="G114" s="104">
        <v>401.11051674701798</v>
      </c>
      <c r="H114" s="104">
        <v>3224.3863480356376</v>
      </c>
      <c r="I114" s="104">
        <v>685.228382974846</v>
      </c>
      <c r="J114" s="104">
        <v>0</v>
      </c>
      <c r="K114" s="104">
        <v>0</v>
      </c>
      <c r="L114" s="104">
        <v>0</v>
      </c>
      <c r="M114" s="104">
        <v>0</v>
      </c>
      <c r="N114" s="104">
        <v>0</v>
      </c>
      <c r="O114" s="104">
        <v>0</v>
      </c>
      <c r="P114" s="104">
        <v>0</v>
      </c>
      <c r="Q114" s="104">
        <v>0</v>
      </c>
      <c r="R114" s="104">
        <v>0</v>
      </c>
      <c r="S114" s="104">
        <v>0</v>
      </c>
      <c r="T114" s="104">
        <v>0</v>
      </c>
      <c r="U114" s="104">
        <v>0</v>
      </c>
      <c r="V114" s="104">
        <v>921.7801614862193</v>
      </c>
      <c r="W114" s="104">
        <v>0</v>
      </c>
      <c r="X114" s="104">
        <v>0</v>
      </c>
      <c r="Y114" s="104">
        <v>0</v>
      </c>
      <c r="Z114" s="104">
        <v>0</v>
      </c>
      <c r="AA114" s="104">
        <v>0</v>
      </c>
      <c r="AB114" s="104">
        <v>0</v>
      </c>
      <c r="AC114" s="104">
        <v>6.7270286406013451</v>
      </c>
      <c r="AD114" s="104">
        <v>0</v>
      </c>
      <c r="AE114" s="104">
        <v>0</v>
      </c>
      <c r="AF114" s="104">
        <v>0</v>
      </c>
      <c r="AG114" s="104">
        <v>27.608800474331829</v>
      </c>
      <c r="AH114" s="104">
        <v>0</v>
      </c>
      <c r="AI114" s="104">
        <v>0</v>
      </c>
      <c r="AJ114" s="104">
        <v>0</v>
      </c>
      <c r="AK114" s="104">
        <v>0</v>
      </c>
      <c r="AL114" s="104">
        <v>66.039182720197303</v>
      </c>
      <c r="AM114" s="104">
        <v>0</v>
      </c>
      <c r="AN114" s="104">
        <v>160.58574903160812</v>
      </c>
      <c r="AO114" s="104">
        <v>53.473652975606996</v>
      </c>
      <c r="AP114" s="104">
        <v>0</v>
      </c>
      <c r="AQ114" s="104">
        <v>0</v>
      </c>
      <c r="AR114" s="104">
        <v>5470.4147762360462</v>
      </c>
      <c r="AS114" s="104">
        <v>144.32791809676132</v>
      </c>
      <c r="AT114" s="104">
        <v>1281.689386016335</v>
      </c>
      <c r="AU114" s="104">
        <v>1458.0152619311336</v>
      </c>
      <c r="AV114" s="104">
        <v>104.36634666234619</v>
      </c>
      <c r="AW114" s="104">
        <v>89.557667592262831</v>
      </c>
      <c r="AX114" s="104">
        <v>10.119944494981935</v>
      </c>
      <c r="AY114" s="104">
        <v>4.722503530632463</v>
      </c>
      <c r="AZ114" s="104">
        <v>296.21103120030256</v>
      </c>
      <c r="BA114" s="104">
        <v>26.27694390102436</v>
      </c>
      <c r="BB114" s="104">
        <v>85.849370512327241</v>
      </c>
      <c r="BC114" s="104">
        <v>10.333554195569935</v>
      </c>
      <c r="BD114" s="104">
        <v>377.69442474413336</v>
      </c>
      <c r="BE114" s="104">
        <v>969.85833408877602</v>
      </c>
      <c r="BF114" s="104">
        <v>3.8874763380878048</v>
      </c>
      <c r="BG114" s="104">
        <v>13.936291971547114</v>
      </c>
      <c r="BH114" s="104">
        <v>6.517613003473581E-2</v>
      </c>
      <c r="BI114" s="104">
        <v>0.19662815224385244</v>
      </c>
      <c r="BJ114" s="104">
        <v>4.018943224176077</v>
      </c>
      <c r="BK114" s="104">
        <v>0.39922249663446446</v>
      </c>
      <c r="BL114" s="104">
        <v>719.34285708826667</v>
      </c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  <c r="CP114" s="40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  <c r="DG114" s="40"/>
      <c r="DH114" s="40"/>
      <c r="DI114" s="40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>
        <v>0</v>
      </c>
      <c r="FN114" s="40"/>
      <c r="FO114" s="40"/>
      <c r="FP114" s="40"/>
      <c r="FQ114" s="40"/>
      <c r="FR114" s="40"/>
      <c r="FS114" s="40"/>
      <c r="FT114" s="105">
        <v>6.1272373448655504</v>
      </c>
      <c r="FU114" s="105">
        <v>24.161387892341441</v>
      </c>
      <c r="FV114" s="105">
        <v>105.80653665142597</v>
      </c>
      <c r="FW114" s="105">
        <v>175.07765300152752</v>
      </c>
      <c r="FX114" s="105">
        <v>200.38725539720372</v>
      </c>
      <c r="FY114" s="105">
        <v>321.57273223547543</v>
      </c>
      <c r="FZ114" s="105">
        <v>624.8642361036724</v>
      </c>
      <c r="GA114" s="105">
        <v>1173.5230133909336</v>
      </c>
      <c r="GB114" s="105">
        <v>2209.6518501890628</v>
      </c>
      <c r="GC114" s="105">
        <v>452.68344468860556</v>
      </c>
      <c r="GD114" s="105">
        <v>565.15068580179195</v>
      </c>
      <c r="GE114" s="105">
        <v>827.31800990686293</v>
      </c>
      <c r="GF114" s="105">
        <v>1796.582610851377</v>
      </c>
      <c r="GG114" s="105">
        <v>1408.3757373698124</v>
      </c>
      <c r="GH114" s="40">
        <v>0</v>
      </c>
      <c r="GI114" s="40"/>
      <c r="GJ114" s="40"/>
      <c r="GK114" s="40"/>
      <c r="GL114" s="40"/>
      <c r="GM114" s="40">
        <v>463.28677107133552</v>
      </c>
      <c r="GN114" s="40">
        <v>-69.530980755629571</v>
      </c>
      <c r="GO114" s="40">
        <v>3368.3655268455536</v>
      </c>
      <c r="GP114" s="6">
        <v>30955.849879213376</v>
      </c>
      <c r="GQ114" s="6"/>
      <c r="GR114" s="6">
        <f t="shared" si="12"/>
        <v>13653.403707986217</v>
      </c>
      <c r="GS114" s="6">
        <v>30955.84987921338</v>
      </c>
      <c r="GT114" s="92">
        <v>3.637978807091713E-12</v>
      </c>
      <c r="GV114" s="2">
        <v>0</v>
      </c>
      <c r="GW114" s="6">
        <v>13653.403707986217</v>
      </c>
      <c r="GX114" s="6">
        <v>30955.849879213376</v>
      </c>
      <c r="GY114" s="92">
        <v>0</v>
      </c>
    </row>
    <row r="115" spans="2:207" outlineLevel="1" x14ac:dyDescent="0.2">
      <c r="B115" s="103" t="s">
        <v>443</v>
      </c>
      <c r="C115" s="104">
        <v>372.51427571788793</v>
      </c>
      <c r="D115" s="104">
        <v>41.048862816621352</v>
      </c>
      <c r="E115" s="104">
        <v>5.0567435941566927</v>
      </c>
      <c r="F115" s="104">
        <v>710.33268665705464</v>
      </c>
      <c r="G115" s="104">
        <v>147.30933924014849</v>
      </c>
      <c r="H115" s="104">
        <v>1170.998310767256</v>
      </c>
      <c r="I115" s="104">
        <v>332.67741124544131</v>
      </c>
      <c r="J115" s="104">
        <v>0</v>
      </c>
      <c r="K115" s="104">
        <v>0</v>
      </c>
      <c r="L115" s="104">
        <v>19.242369390864361</v>
      </c>
      <c r="M115" s="104">
        <v>53.323839120672453</v>
      </c>
      <c r="N115" s="104">
        <v>1.0863653647146312</v>
      </c>
      <c r="O115" s="104">
        <v>437.08488599361016</v>
      </c>
      <c r="P115" s="104">
        <v>143.67222511585393</v>
      </c>
      <c r="Q115" s="104">
        <v>1.6391331234649755</v>
      </c>
      <c r="R115" s="104">
        <v>50.232271463448072</v>
      </c>
      <c r="S115" s="104">
        <v>0</v>
      </c>
      <c r="T115" s="104">
        <v>53.11755265955955</v>
      </c>
      <c r="U115" s="104">
        <v>0</v>
      </c>
      <c r="V115" s="104">
        <v>248.27036955345031</v>
      </c>
      <c r="W115" s="104">
        <v>152.65264360105286</v>
      </c>
      <c r="X115" s="104">
        <v>0</v>
      </c>
      <c r="Y115" s="104">
        <v>1.7000863115049398</v>
      </c>
      <c r="Z115" s="104">
        <v>0</v>
      </c>
      <c r="AA115" s="104">
        <v>0</v>
      </c>
      <c r="AB115" s="104">
        <v>31.700804196456094</v>
      </c>
      <c r="AC115" s="104">
        <v>541.05215096532629</v>
      </c>
      <c r="AD115" s="104">
        <v>7.9702671178405087</v>
      </c>
      <c r="AE115" s="104">
        <v>84.546602165374466</v>
      </c>
      <c r="AF115" s="104">
        <v>11.77594554460938</v>
      </c>
      <c r="AG115" s="104">
        <v>2898.3732789775768</v>
      </c>
      <c r="AH115" s="104">
        <v>67.044289552234275</v>
      </c>
      <c r="AI115" s="104">
        <v>72.965172443844537</v>
      </c>
      <c r="AJ115" s="104">
        <v>952.3715111930519</v>
      </c>
      <c r="AK115" s="104">
        <v>12.818549175658468</v>
      </c>
      <c r="AL115" s="104">
        <v>35.378124802425567</v>
      </c>
      <c r="AM115" s="104">
        <v>0</v>
      </c>
      <c r="AN115" s="104">
        <v>0</v>
      </c>
      <c r="AO115" s="104">
        <v>0</v>
      </c>
      <c r="AP115" s="104">
        <v>0</v>
      </c>
      <c r="AQ115" s="104">
        <v>0</v>
      </c>
      <c r="AR115" s="104">
        <v>521.60891939688622</v>
      </c>
      <c r="AS115" s="104">
        <v>13.761795491056141</v>
      </c>
      <c r="AT115" s="104">
        <v>122.21022408976361</v>
      </c>
      <c r="AU115" s="104">
        <v>139.02305335043431</v>
      </c>
      <c r="AV115" s="104">
        <v>9.9514240756941259</v>
      </c>
      <c r="AW115" s="104">
        <v>0</v>
      </c>
      <c r="AX115" s="104">
        <v>0</v>
      </c>
      <c r="AY115" s="104">
        <v>0</v>
      </c>
      <c r="AZ115" s="104">
        <v>0</v>
      </c>
      <c r="BA115" s="104">
        <v>0</v>
      </c>
      <c r="BB115" s="104">
        <v>0</v>
      </c>
      <c r="BC115" s="104">
        <v>0</v>
      </c>
      <c r="BD115" s="104">
        <v>0</v>
      </c>
      <c r="BE115" s="104">
        <v>79.47225430364324</v>
      </c>
      <c r="BF115" s="104">
        <v>51.270208931791494</v>
      </c>
      <c r="BG115" s="104">
        <v>183.7996012969929</v>
      </c>
      <c r="BH115" s="104">
        <v>0.85957920608016647</v>
      </c>
      <c r="BI115" s="104">
        <v>2.5932418879131514</v>
      </c>
      <c r="BJ115" s="104">
        <v>53.004067644987614</v>
      </c>
      <c r="BK115" s="104">
        <v>5.2651692386889204</v>
      </c>
      <c r="BL115" s="104">
        <v>159.554397621075</v>
      </c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>
        <v>0</v>
      </c>
      <c r="FN115" s="40"/>
      <c r="FO115" s="40"/>
      <c r="FP115" s="40"/>
      <c r="FQ115" s="40"/>
      <c r="FR115" s="40"/>
      <c r="FS115" s="40"/>
      <c r="FT115" s="105">
        <v>0.13925169603821577</v>
      </c>
      <c r="FU115" s="105">
        <v>0.54910786922023247</v>
      </c>
      <c r="FV115" s="105">
        <v>2.4046301540754187</v>
      </c>
      <c r="FW115" s="105">
        <v>3.9789318981224957</v>
      </c>
      <c r="FX115" s="105">
        <v>4.5541348584916008</v>
      </c>
      <c r="FY115" s="105">
        <v>7.3082770983169043</v>
      </c>
      <c r="FZ115" s="105">
        <v>14.201082767582887</v>
      </c>
      <c r="GA115" s="105">
        <v>26.670269284003247</v>
      </c>
      <c r="GB115" s="105">
        <v>50.218026571249183</v>
      </c>
      <c r="GC115" s="105">
        <v>10.287986884355528</v>
      </c>
      <c r="GD115" s="105">
        <v>12.843992665145763</v>
      </c>
      <c r="GE115" s="105">
        <v>18.802182706212761</v>
      </c>
      <c r="GF115" s="105">
        <v>40.830338626177323</v>
      </c>
      <c r="GG115" s="105">
        <v>32.007689444601162</v>
      </c>
      <c r="GH115" s="40">
        <v>0</v>
      </c>
      <c r="GI115" s="40"/>
      <c r="GJ115" s="40"/>
      <c r="GK115" s="40"/>
      <c r="GL115" s="40"/>
      <c r="GM115" s="40">
        <v>0</v>
      </c>
      <c r="GN115" s="40">
        <v>678.62337142080469</v>
      </c>
      <c r="GO115" s="40">
        <v>2313.2758646292941</v>
      </c>
      <c r="GP115" s="6">
        <v>13217.025142979855</v>
      </c>
      <c r="GQ115" s="6"/>
      <c r="GR115" s="6">
        <f t="shared" si="12"/>
        <v>3216.6951385736916</v>
      </c>
      <c r="GS115" s="6">
        <v>13217.025142979865</v>
      </c>
      <c r="GT115" s="92">
        <v>9.0949470177292824E-12</v>
      </c>
      <c r="GV115" s="2">
        <v>0</v>
      </c>
      <c r="GW115" s="6">
        <v>3216.6951385736916</v>
      </c>
      <c r="GX115" s="6">
        <v>13217.025142979861</v>
      </c>
      <c r="GY115" s="92">
        <v>5.4569682106375694E-12</v>
      </c>
    </row>
    <row r="116" spans="2:207" outlineLevel="1" x14ac:dyDescent="0.2">
      <c r="B116" s="103" t="s">
        <v>68</v>
      </c>
      <c r="C116" s="104">
        <v>565.48768215803057</v>
      </c>
      <c r="D116" s="104">
        <v>60.723498282076648</v>
      </c>
      <c r="E116" s="104">
        <v>8.4154841903597539</v>
      </c>
      <c r="F116" s="104">
        <v>279.59483222372296</v>
      </c>
      <c r="G116" s="104">
        <v>119.14812821535443</v>
      </c>
      <c r="H116" s="104">
        <v>1289.8902868956345</v>
      </c>
      <c r="I116" s="104">
        <v>383.92946259750471</v>
      </c>
      <c r="J116" s="104">
        <v>9913.6725383944122</v>
      </c>
      <c r="K116" s="104">
        <v>4129.7568638156672</v>
      </c>
      <c r="L116" s="104">
        <v>581.99836719850907</v>
      </c>
      <c r="M116" s="104">
        <v>397.25857089282562</v>
      </c>
      <c r="N116" s="104">
        <v>42.783215201658734</v>
      </c>
      <c r="O116" s="104">
        <v>103.01177341542993</v>
      </c>
      <c r="P116" s="104">
        <v>864.32695040410488</v>
      </c>
      <c r="Q116" s="104">
        <v>371.16392427097054</v>
      </c>
      <c r="R116" s="104">
        <v>550.78967473802959</v>
      </c>
      <c r="S116" s="104">
        <v>306.5266625403379</v>
      </c>
      <c r="T116" s="104">
        <v>606.1138033906858</v>
      </c>
      <c r="U116" s="104">
        <v>6362.4665296969497</v>
      </c>
      <c r="V116" s="104">
        <v>296.35986127852055</v>
      </c>
      <c r="W116" s="104">
        <v>2106.3625934210991</v>
      </c>
      <c r="X116" s="104">
        <v>129.70384997064372</v>
      </c>
      <c r="Y116" s="104">
        <v>281.63588405022011</v>
      </c>
      <c r="Z116" s="104">
        <v>267.06550413742309</v>
      </c>
      <c r="AA116" s="104">
        <v>69.962958991947048</v>
      </c>
      <c r="AB116" s="104">
        <v>178.43742777081439</v>
      </c>
      <c r="AC116" s="104">
        <v>859.6104074652751</v>
      </c>
      <c r="AD116" s="104">
        <v>1904.9595527203089</v>
      </c>
      <c r="AE116" s="104">
        <v>240.34883518106602</v>
      </c>
      <c r="AF116" s="104">
        <v>370.98997179188569</v>
      </c>
      <c r="AG116" s="104">
        <v>4519.2856273052585</v>
      </c>
      <c r="AH116" s="104">
        <v>6.6113888747732403</v>
      </c>
      <c r="AI116" s="104">
        <v>626.76302198080077</v>
      </c>
      <c r="AJ116" s="104">
        <v>1087.4979803944916</v>
      </c>
      <c r="AK116" s="104">
        <v>17.905362122472631</v>
      </c>
      <c r="AL116" s="104">
        <v>16.438184759670648</v>
      </c>
      <c r="AM116" s="104">
        <v>13930.209748033156</v>
      </c>
      <c r="AN116" s="104">
        <v>10374.773690920105</v>
      </c>
      <c r="AO116" s="104">
        <v>4058.6259473022064</v>
      </c>
      <c r="AP116" s="104">
        <v>55.14838803122629</v>
      </c>
      <c r="AQ116" s="104">
        <v>0</v>
      </c>
      <c r="AR116" s="104">
        <v>551.83289726045757</v>
      </c>
      <c r="AS116" s="104">
        <v>4.0158084646064705</v>
      </c>
      <c r="AT116" s="104">
        <v>37.014165377192384</v>
      </c>
      <c r="AU116" s="104">
        <v>136.91522486346256</v>
      </c>
      <c r="AV116" s="104">
        <v>23.659865407013452</v>
      </c>
      <c r="AW116" s="104">
        <v>0</v>
      </c>
      <c r="AX116" s="104">
        <v>0</v>
      </c>
      <c r="AY116" s="104">
        <v>0</v>
      </c>
      <c r="AZ116" s="104">
        <v>1059.6680917714484</v>
      </c>
      <c r="BA116" s="104">
        <v>2.380768998975737</v>
      </c>
      <c r="BB116" s="104">
        <v>0.82841280458417843</v>
      </c>
      <c r="BC116" s="104">
        <v>0.92006584559673765</v>
      </c>
      <c r="BD116" s="104">
        <v>201.299312153237</v>
      </c>
      <c r="BE116" s="104">
        <v>92.214086818321604</v>
      </c>
      <c r="BF116" s="104">
        <v>85.273339747862693</v>
      </c>
      <c r="BG116" s="104">
        <v>104.25307563081768</v>
      </c>
      <c r="BH116" s="104">
        <v>1.5344329204338338</v>
      </c>
      <c r="BI116" s="104">
        <v>1.3683270452599019</v>
      </c>
      <c r="BJ116" s="104">
        <v>16.795214299982188</v>
      </c>
      <c r="BK116" s="104">
        <v>4.2851667762929502</v>
      </c>
      <c r="BL116" s="104">
        <v>4638.01912030516</v>
      </c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>
        <v>0</v>
      </c>
      <c r="FN116" s="40"/>
      <c r="FO116" s="40"/>
      <c r="FP116" s="40"/>
      <c r="FQ116" s="40"/>
      <c r="FR116" s="40"/>
      <c r="FS116" s="40"/>
      <c r="FT116" s="105">
        <v>120.60128845870793</v>
      </c>
      <c r="FU116" s="105">
        <v>185.04263971783766</v>
      </c>
      <c r="FV116" s="105">
        <v>253.13346239412155</v>
      </c>
      <c r="FW116" s="105">
        <v>217.72299411425408</v>
      </c>
      <c r="FX116" s="105">
        <v>282.84826132312185</v>
      </c>
      <c r="FY116" s="105">
        <v>458.17166420639768</v>
      </c>
      <c r="FZ116" s="105">
        <v>465.65533171493286</v>
      </c>
      <c r="GA116" s="105">
        <v>535.12621442233876</v>
      </c>
      <c r="GB116" s="105">
        <v>1533.9066833536888</v>
      </c>
      <c r="GC116" s="105">
        <v>243.976391040956</v>
      </c>
      <c r="GD116" s="105">
        <v>395.55110383186985</v>
      </c>
      <c r="GE116" s="105">
        <v>273.67857086277257</v>
      </c>
      <c r="GF116" s="105">
        <v>523.80146245766582</v>
      </c>
      <c r="GG116" s="105">
        <v>738.65838412993014</v>
      </c>
      <c r="GH116" s="40">
        <v>0</v>
      </c>
      <c r="GI116" s="40"/>
      <c r="GJ116" s="40"/>
      <c r="GK116" s="40"/>
      <c r="GL116" s="40"/>
      <c r="GM116" s="40">
        <v>712.75116009078511</v>
      </c>
      <c r="GN116" s="40">
        <v>397.58602424636774</v>
      </c>
      <c r="GO116" s="40">
        <v>4811.0212216215996</v>
      </c>
      <c r="GP116" s="6">
        <v>87447.264669503682</v>
      </c>
      <c r="GQ116" s="6"/>
      <c r="GR116" s="6">
        <f t="shared" si="12"/>
        <v>12149.232857987347</v>
      </c>
      <c r="GS116" s="6">
        <v>87447.264669503638</v>
      </c>
      <c r="GT116" s="92">
        <v>-4.3655745685100555E-11</v>
      </c>
      <c r="GV116" s="2">
        <v>0</v>
      </c>
      <c r="GW116" s="6">
        <v>12149.232857987347</v>
      </c>
      <c r="GX116" s="6">
        <v>87447.264669503696</v>
      </c>
      <c r="GY116" s="92">
        <v>1.4551915228366852E-11</v>
      </c>
    </row>
    <row r="117" spans="2:207" outlineLevel="1" x14ac:dyDescent="0.2">
      <c r="B117" s="103" t="s">
        <v>444</v>
      </c>
      <c r="C117" s="104">
        <v>41.58694117801403</v>
      </c>
      <c r="D117" s="104">
        <v>4.7099295487498418</v>
      </c>
      <c r="E117" s="104">
        <v>0</v>
      </c>
      <c r="F117" s="104">
        <v>33.578888103595858</v>
      </c>
      <c r="G117" s="104">
        <v>12.765307480427614</v>
      </c>
      <c r="H117" s="104">
        <v>125.49225039602887</v>
      </c>
      <c r="I117" s="104">
        <v>31.892732385662594</v>
      </c>
      <c r="J117" s="104">
        <v>384.25337241442236</v>
      </c>
      <c r="K117" s="104">
        <v>3542.033154214791</v>
      </c>
      <c r="L117" s="104">
        <v>1.2375267318390193</v>
      </c>
      <c r="M117" s="104">
        <v>0</v>
      </c>
      <c r="N117" s="104">
        <v>1.1858794952515564E-2</v>
      </c>
      <c r="O117" s="104">
        <v>0</v>
      </c>
      <c r="P117" s="104">
        <v>155.66432446174136</v>
      </c>
      <c r="Q117" s="104">
        <v>0</v>
      </c>
      <c r="R117" s="104">
        <v>35.127843707046161</v>
      </c>
      <c r="S117" s="104">
        <v>6.8749163365683374</v>
      </c>
      <c r="T117" s="104">
        <v>10.718520447450258</v>
      </c>
      <c r="U117" s="104">
        <v>1494.3984804915244</v>
      </c>
      <c r="V117" s="104">
        <v>0</v>
      </c>
      <c r="W117" s="104">
        <v>6.4603532952810427</v>
      </c>
      <c r="X117" s="104">
        <v>2703.0391051902216</v>
      </c>
      <c r="Y117" s="104">
        <v>27.668116287295533</v>
      </c>
      <c r="Z117" s="104">
        <v>0.87458538532392849</v>
      </c>
      <c r="AA117" s="104">
        <v>1.0962522112323296</v>
      </c>
      <c r="AB117" s="104">
        <v>2.466124486088658</v>
      </c>
      <c r="AC117" s="104">
        <v>185.67853911826504</v>
      </c>
      <c r="AD117" s="104">
        <v>101.64537687045988</v>
      </c>
      <c r="AE117" s="104">
        <v>1.5198113286781294</v>
      </c>
      <c r="AF117" s="104">
        <v>307.50791584969829</v>
      </c>
      <c r="AG117" s="104">
        <v>1142.2252201498088</v>
      </c>
      <c r="AH117" s="104">
        <v>116.70950645852992</v>
      </c>
      <c r="AI117" s="104">
        <v>218.11744848370262</v>
      </c>
      <c r="AJ117" s="104">
        <v>14.263624069971769</v>
      </c>
      <c r="AK117" s="104">
        <v>182.34198796237897</v>
      </c>
      <c r="AL117" s="104">
        <v>40.80012216304749</v>
      </c>
      <c r="AM117" s="104">
        <v>1807.2036226859757</v>
      </c>
      <c r="AN117" s="104">
        <v>49.321688264989064</v>
      </c>
      <c r="AO117" s="104">
        <v>16.42369175600524</v>
      </c>
      <c r="AP117" s="104">
        <v>0</v>
      </c>
      <c r="AQ117" s="104">
        <v>63.856104275493685</v>
      </c>
      <c r="AR117" s="104">
        <v>68.841638815079818</v>
      </c>
      <c r="AS117" s="104">
        <v>1.8162736859175588</v>
      </c>
      <c r="AT117" s="104">
        <v>16.129233595104559</v>
      </c>
      <c r="AU117" s="104">
        <v>18.348180925477504</v>
      </c>
      <c r="AV117" s="104">
        <v>1.3133831040280457</v>
      </c>
      <c r="AW117" s="104">
        <v>0</v>
      </c>
      <c r="AX117" s="104">
        <v>0</v>
      </c>
      <c r="AY117" s="104">
        <v>0</v>
      </c>
      <c r="AZ117" s="104">
        <v>38.594447154992856</v>
      </c>
      <c r="BA117" s="104">
        <v>3.4237216565421309</v>
      </c>
      <c r="BB117" s="104">
        <v>11.185636740087139</v>
      </c>
      <c r="BC117" s="104">
        <v>1.3463975643467441</v>
      </c>
      <c r="BD117" s="104">
        <v>49.211224367087105</v>
      </c>
      <c r="BE117" s="104">
        <v>491.84987391134717</v>
      </c>
      <c r="BF117" s="104">
        <v>96.916905615653235</v>
      </c>
      <c r="BG117" s="104">
        <v>347.43936067059343</v>
      </c>
      <c r="BH117" s="104">
        <v>1.624876483450177</v>
      </c>
      <c r="BI117" s="104">
        <v>4.9020471056597703</v>
      </c>
      <c r="BJ117" s="104">
        <v>100.19444680305834</v>
      </c>
      <c r="BK117" s="104">
        <v>9.9528346145861608</v>
      </c>
      <c r="BL117" s="104">
        <v>595.23481216276139</v>
      </c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  <c r="FM117" s="40">
        <v>0</v>
      </c>
      <c r="FN117" s="40"/>
      <c r="FO117" s="40"/>
      <c r="FP117" s="40"/>
      <c r="FQ117" s="40"/>
      <c r="FR117" s="40"/>
      <c r="FS117" s="40"/>
      <c r="FT117" s="105">
        <v>195.38037076188647</v>
      </c>
      <c r="FU117" s="105">
        <v>221.63953093924886</v>
      </c>
      <c r="FV117" s="105">
        <v>309.92806120985739</v>
      </c>
      <c r="FW117" s="105">
        <v>294.81428482872354</v>
      </c>
      <c r="FX117" s="105">
        <v>346.79023982508801</v>
      </c>
      <c r="FY117" s="105">
        <v>423.17560563080082</v>
      </c>
      <c r="FZ117" s="105">
        <v>647.82615800657402</v>
      </c>
      <c r="GA117" s="105">
        <v>757.71428346719802</v>
      </c>
      <c r="GB117" s="105">
        <v>1171.1376892809496</v>
      </c>
      <c r="GC117" s="105">
        <v>203.59686909937048</v>
      </c>
      <c r="GD117" s="105">
        <v>173.45062165848279</v>
      </c>
      <c r="GE117" s="105">
        <v>351.82960749819125</v>
      </c>
      <c r="GF117" s="105">
        <v>232.87079291519095</v>
      </c>
      <c r="GG117" s="105">
        <v>556.82295237058645</v>
      </c>
      <c r="GH117" s="40">
        <v>0</v>
      </c>
      <c r="GI117" s="40"/>
      <c r="GJ117" s="40"/>
      <c r="GK117" s="40"/>
      <c r="GL117" s="40"/>
      <c r="GM117" s="40">
        <v>0.12371561787838438</v>
      </c>
      <c r="GN117" s="40">
        <v>-62.366939729094156</v>
      </c>
      <c r="GO117" s="40">
        <v>2112.1725283966603</v>
      </c>
      <c r="GP117" s="6">
        <v>22664.796909738627</v>
      </c>
      <c r="GQ117" s="6"/>
      <c r="GR117" s="6">
        <f t="shared" si="12"/>
        <v>7936.9063717775934</v>
      </c>
      <c r="GS117" s="6">
        <v>22664.796909738638</v>
      </c>
      <c r="GT117" s="92">
        <v>1.0913936421275139E-11</v>
      </c>
      <c r="GV117" s="2">
        <v>0</v>
      </c>
      <c r="GW117" s="6">
        <v>7936.9063717775934</v>
      </c>
      <c r="GX117" s="6">
        <v>22664.796909738649</v>
      </c>
      <c r="GY117" s="92">
        <v>2.1827872842550278E-11</v>
      </c>
    </row>
    <row r="118" spans="2:207" outlineLevel="1" x14ac:dyDescent="0.2">
      <c r="B118" s="103" t="s">
        <v>445</v>
      </c>
      <c r="C118" s="104">
        <v>136.47449872806439</v>
      </c>
      <c r="D118" s="104">
        <v>15.674117149437306</v>
      </c>
      <c r="E118" s="104">
        <v>1.9308693601618925</v>
      </c>
      <c r="F118" s="104">
        <v>100.58172032361666</v>
      </c>
      <c r="G118" s="104">
        <v>31.467786079071928</v>
      </c>
      <c r="H118" s="104">
        <v>263.65859490261539</v>
      </c>
      <c r="I118" s="104">
        <v>84.106776143048549</v>
      </c>
      <c r="J118" s="104">
        <v>0</v>
      </c>
      <c r="K118" s="104">
        <v>0</v>
      </c>
      <c r="L118" s="104">
        <v>0</v>
      </c>
      <c r="M118" s="104">
        <v>0</v>
      </c>
      <c r="N118" s="104">
        <v>0</v>
      </c>
      <c r="O118" s="104">
        <v>0</v>
      </c>
      <c r="P118" s="104">
        <v>0</v>
      </c>
      <c r="Q118" s="104">
        <v>0</v>
      </c>
      <c r="R118" s="104">
        <v>0</v>
      </c>
      <c r="S118" s="104">
        <v>0</v>
      </c>
      <c r="T118" s="104">
        <v>0</v>
      </c>
      <c r="U118" s="104">
        <v>0</v>
      </c>
      <c r="V118" s="104">
        <v>0</v>
      </c>
      <c r="W118" s="104">
        <v>0</v>
      </c>
      <c r="X118" s="104">
        <v>0</v>
      </c>
      <c r="Y118" s="104">
        <v>0</v>
      </c>
      <c r="Z118" s="104">
        <v>0</v>
      </c>
      <c r="AA118" s="104">
        <v>0</v>
      </c>
      <c r="AB118" s="104">
        <v>0</v>
      </c>
      <c r="AC118" s="104">
        <v>0</v>
      </c>
      <c r="AD118" s="104">
        <v>0</v>
      </c>
      <c r="AE118" s="104">
        <v>0</v>
      </c>
      <c r="AF118" s="104">
        <v>0</v>
      </c>
      <c r="AG118" s="104">
        <v>0</v>
      </c>
      <c r="AH118" s="104">
        <v>0</v>
      </c>
      <c r="AI118" s="104">
        <v>0</v>
      </c>
      <c r="AJ118" s="104">
        <v>0</v>
      </c>
      <c r="AK118" s="104">
        <v>0</v>
      </c>
      <c r="AL118" s="104">
        <v>20.616532162937933</v>
      </c>
      <c r="AM118" s="104">
        <v>1518.5450832534204</v>
      </c>
      <c r="AN118" s="104">
        <v>894.16283526931102</v>
      </c>
      <c r="AO118" s="104">
        <v>297.91910562669784</v>
      </c>
      <c r="AP118" s="104">
        <v>0</v>
      </c>
      <c r="AQ118" s="104">
        <v>94.193789084772121</v>
      </c>
      <c r="AR118" s="104">
        <v>46.56738407413529</v>
      </c>
      <c r="AS118" s="104">
        <v>1.2286040215695515</v>
      </c>
      <c r="AT118" s="104">
        <v>10.910492960174366</v>
      </c>
      <c r="AU118" s="104">
        <v>12.411482394780149</v>
      </c>
      <c r="AV118" s="104">
        <v>0.88842765083697706</v>
      </c>
      <c r="AW118" s="104">
        <v>0</v>
      </c>
      <c r="AX118" s="104">
        <v>0</v>
      </c>
      <c r="AY118" s="104">
        <v>0</v>
      </c>
      <c r="AZ118" s="104">
        <v>300.3975651877775</v>
      </c>
      <c r="BA118" s="104">
        <v>26.648332227162577</v>
      </c>
      <c r="BB118" s="104">
        <v>87.062732850471463</v>
      </c>
      <c r="BC118" s="104">
        <v>10.479604720000657</v>
      </c>
      <c r="BD118" s="104">
        <v>383.03261402361971</v>
      </c>
      <c r="BE118" s="104">
        <v>49.655704523893668</v>
      </c>
      <c r="BF118" s="104">
        <v>57.935410344381104</v>
      </c>
      <c r="BG118" s="104">
        <v>207.69381566118616</v>
      </c>
      <c r="BH118" s="104">
        <v>0.97132574785559711</v>
      </c>
      <c r="BI118" s="104">
        <v>2.9303670888521971</v>
      </c>
      <c r="BJ118" s="104">
        <v>59.894673199806988</v>
      </c>
      <c r="BK118" s="104">
        <v>5.9496488645989496</v>
      </c>
      <c r="BL118" s="104">
        <v>331.90561196357567</v>
      </c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  <c r="FM118" s="40">
        <v>0</v>
      </c>
      <c r="FN118" s="40"/>
      <c r="FO118" s="40"/>
      <c r="FP118" s="40"/>
      <c r="FQ118" s="40"/>
      <c r="FR118" s="40"/>
      <c r="FS118" s="40"/>
      <c r="FT118" s="105">
        <v>0.82451678735385647</v>
      </c>
      <c r="FU118" s="105">
        <v>0.11310874009088541</v>
      </c>
      <c r="FV118" s="105">
        <v>0</v>
      </c>
      <c r="FW118" s="105">
        <v>1.9823322589915504</v>
      </c>
      <c r="FX118" s="105">
        <v>0</v>
      </c>
      <c r="FY118" s="105">
        <v>23.315401634304802</v>
      </c>
      <c r="FZ118" s="105">
        <v>22.986072723116703</v>
      </c>
      <c r="GA118" s="105">
        <v>20.881270126045813</v>
      </c>
      <c r="GB118" s="105">
        <v>532.07619306928189</v>
      </c>
      <c r="GC118" s="105">
        <v>77.279500276788653</v>
      </c>
      <c r="GD118" s="105">
        <v>316.16524652943127</v>
      </c>
      <c r="GE118" s="105">
        <v>114.3124487583482</v>
      </c>
      <c r="GF118" s="105">
        <v>239.14276840231096</v>
      </c>
      <c r="GG118" s="105">
        <v>1281.47503546905</v>
      </c>
      <c r="GH118" s="40">
        <v>0</v>
      </c>
      <c r="GI118" s="40"/>
      <c r="GJ118" s="40"/>
      <c r="GK118" s="40"/>
      <c r="GL118" s="40"/>
      <c r="GM118" s="40">
        <v>19.364326792168381</v>
      </c>
      <c r="GN118" s="40">
        <v>177.02390670802197</v>
      </c>
      <c r="GO118" s="40">
        <v>383.17140904717775</v>
      </c>
      <c r="GP118" s="6">
        <v>8266.0090429103147</v>
      </c>
      <c r="GQ118" s="6"/>
      <c r="GR118" s="6">
        <f t="shared" si="12"/>
        <v>3210.1135373224829</v>
      </c>
      <c r="GS118" s="6">
        <v>8266.0090429103147</v>
      </c>
      <c r="GT118" s="92">
        <v>0</v>
      </c>
      <c r="GV118" s="2">
        <v>0</v>
      </c>
      <c r="GW118" s="6">
        <v>3210.1135373224829</v>
      </c>
      <c r="GX118" s="6">
        <v>8266.0090429103147</v>
      </c>
      <c r="GY118" s="92">
        <v>0</v>
      </c>
    </row>
    <row r="119" spans="2:207" outlineLevel="1" x14ac:dyDescent="0.2">
      <c r="B119" s="103" t="s">
        <v>446</v>
      </c>
      <c r="C119" s="104">
        <v>0</v>
      </c>
      <c r="D119" s="104">
        <v>0</v>
      </c>
      <c r="E119" s="104">
        <v>0</v>
      </c>
      <c r="F119" s="104">
        <v>0</v>
      </c>
      <c r="G119" s="104">
        <v>0</v>
      </c>
      <c r="H119" s="104">
        <v>0</v>
      </c>
      <c r="I119" s="104">
        <v>0</v>
      </c>
      <c r="J119" s="104">
        <v>0</v>
      </c>
      <c r="K119" s="104">
        <v>0</v>
      </c>
      <c r="L119" s="104">
        <v>0</v>
      </c>
      <c r="M119" s="104">
        <v>0</v>
      </c>
      <c r="N119" s="104">
        <v>0</v>
      </c>
      <c r="O119" s="104">
        <v>0</v>
      </c>
      <c r="P119" s="104">
        <v>0</v>
      </c>
      <c r="Q119" s="104">
        <v>0</v>
      </c>
      <c r="R119" s="104">
        <v>0</v>
      </c>
      <c r="S119" s="104">
        <v>0</v>
      </c>
      <c r="T119" s="104">
        <v>0</v>
      </c>
      <c r="U119" s="104">
        <v>0</v>
      </c>
      <c r="V119" s="104">
        <v>0</v>
      </c>
      <c r="W119" s="104">
        <v>0</v>
      </c>
      <c r="X119" s="104">
        <v>0</v>
      </c>
      <c r="Y119" s="104">
        <v>1277.8389223675463</v>
      </c>
      <c r="Z119" s="104">
        <v>0</v>
      </c>
      <c r="AA119" s="104">
        <v>19.995073179947479</v>
      </c>
      <c r="AB119" s="104">
        <v>0</v>
      </c>
      <c r="AC119" s="104">
        <v>0</v>
      </c>
      <c r="AD119" s="104">
        <v>4.71249988985213</v>
      </c>
      <c r="AE119" s="104">
        <v>0</v>
      </c>
      <c r="AF119" s="104">
        <v>0</v>
      </c>
      <c r="AG119" s="104">
        <v>6.2760270096897663E-2</v>
      </c>
      <c r="AH119" s="104">
        <v>0</v>
      </c>
      <c r="AI119" s="104">
        <v>0</v>
      </c>
      <c r="AJ119" s="104">
        <v>0</v>
      </c>
      <c r="AK119" s="104">
        <v>0</v>
      </c>
      <c r="AL119" s="104">
        <v>0</v>
      </c>
      <c r="AM119" s="104">
        <v>19598.889603889529</v>
      </c>
      <c r="AN119" s="104">
        <v>0</v>
      </c>
      <c r="AO119" s="104">
        <v>0</v>
      </c>
      <c r="AP119" s="104">
        <v>0</v>
      </c>
      <c r="AQ119" s="104">
        <v>0</v>
      </c>
      <c r="AR119" s="104">
        <v>0</v>
      </c>
      <c r="AS119" s="104">
        <v>0</v>
      </c>
      <c r="AT119" s="104">
        <v>0</v>
      </c>
      <c r="AU119" s="104">
        <v>0</v>
      </c>
      <c r="AV119" s="104">
        <v>0</v>
      </c>
      <c r="AW119" s="104">
        <v>8.4612479383526686</v>
      </c>
      <c r="AX119" s="104">
        <v>0.95611421981495404</v>
      </c>
      <c r="AY119" s="104">
        <v>0.44617367014110232</v>
      </c>
      <c r="AZ119" s="104">
        <v>0</v>
      </c>
      <c r="BA119" s="104">
        <v>0</v>
      </c>
      <c r="BB119" s="104">
        <v>0</v>
      </c>
      <c r="BC119" s="104">
        <v>0</v>
      </c>
      <c r="BD119" s="104">
        <v>0</v>
      </c>
      <c r="BE119" s="104">
        <v>0</v>
      </c>
      <c r="BF119" s="104">
        <v>0</v>
      </c>
      <c r="BG119" s="104">
        <v>0</v>
      </c>
      <c r="BH119" s="104">
        <v>0</v>
      </c>
      <c r="BI119" s="104">
        <v>0</v>
      </c>
      <c r="BJ119" s="104">
        <v>0</v>
      </c>
      <c r="BK119" s="104">
        <v>0</v>
      </c>
      <c r="BL119" s="104">
        <v>3.50058271579725</v>
      </c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>
        <v>0</v>
      </c>
      <c r="FN119" s="40"/>
      <c r="FO119" s="40"/>
      <c r="FP119" s="40"/>
      <c r="FQ119" s="40"/>
      <c r="FR119" s="40"/>
      <c r="FS119" s="40"/>
      <c r="FT119" s="105">
        <v>26.960213055963344</v>
      </c>
      <c r="FU119" s="105">
        <v>0</v>
      </c>
      <c r="FV119" s="105">
        <v>0</v>
      </c>
      <c r="FW119" s="105">
        <v>7.9556545910906928</v>
      </c>
      <c r="FX119" s="105">
        <v>0</v>
      </c>
      <c r="FY119" s="105">
        <v>128.15502364571253</v>
      </c>
      <c r="FZ119" s="105">
        <v>55.606132868498904</v>
      </c>
      <c r="GA119" s="105">
        <v>267.75679063080855</v>
      </c>
      <c r="GB119" s="105">
        <v>128.17375914923448</v>
      </c>
      <c r="GC119" s="105">
        <v>102.80067396817286</v>
      </c>
      <c r="GD119" s="105">
        <v>68.905191518486234</v>
      </c>
      <c r="GE119" s="105">
        <v>29.538283902240231</v>
      </c>
      <c r="GF119" s="105">
        <v>0</v>
      </c>
      <c r="GG119" s="105">
        <v>0</v>
      </c>
      <c r="GH119" s="40">
        <v>0</v>
      </c>
      <c r="GI119" s="40"/>
      <c r="GJ119" s="40"/>
      <c r="GK119" s="40"/>
      <c r="GL119" s="40"/>
      <c r="GM119" s="40">
        <v>0</v>
      </c>
      <c r="GN119" s="40">
        <v>-63.252401724465017</v>
      </c>
      <c r="GO119" s="40">
        <v>2124.7204777191569</v>
      </c>
      <c r="GP119" s="6">
        <v>23792.18277746598</v>
      </c>
      <c r="GQ119" s="6"/>
      <c r="GR119" s="6">
        <f t="shared" si="12"/>
        <v>2877.3197993248996</v>
      </c>
      <c r="GS119" s="6">
        <v>23792.182777465976</v>
      </c>
      <c r="GT119" s="92">
        <v>-3.637978807091713E-12</v>
      </c>
      <c r="GV119" s="2">
        <v>0</v>
      </c>
      <c r="GW119" s="6">
        <v>2877.3197993248996</v>
      </c>
      <c r="GX119" s="6">
        <v>23792.182777465972</v>
      </c>
      <c r="GY119" s="92">
        <v>-7.2759576141834259E-12</v>
      </c>
    </row>
    <row r="120" spans="2:207" outlineLevel="1" x14ac:dyDescent="0.2">
      <c r="B120" s="103" t="s">
        <v>447</v>
      </c>
      <c r="C120" s="104">
        <v>379.230503519482</v>
      </c>
      <c r="D120" s="104">
        <v>42.949755471200788</v>
      </c>
      <c r="E120" s="104">
        <v>6.8026005158973124</v>
      </c>
      <c r="F120" s="104">
        <v>40.352626433472466</v>
      </c>
      <c r="G120" s="104">
        <v>15.243720032630579</v>
      </c>
      <c r="H120" s="104">
        <v>120.08203064748736</v>
      </c>
      <c r="I120" s="104">
        <v>216.79238591452187</v>
      </c>
      <c r="J120" s="104">
        <v>0</v>
      </c>
      <c r="K120" s="104">
        <v>0</v>
      </c>
      <c r="L120" s="104">
        <v>0.15354025007219135</v>
      </c>
      <c r="M120" s="104">
        <v>0</v>
      </c>
      <c r="N120" s="104">
        <v>0</v>
      </c>
      <c r="O120" s="104">
        <v>0</v>
      </c>
      <c r="P120" s="104">
        <v>53.462772831673661</v>
      </c>
      <c r="Q120" s="104">
        <v>0</v>
      </c>
      <c r="R120" s="104">
        <v>0</v>
      </c>
      <c r="S120" s="104">
        <v>0</v>
      </c>
      <c r="T120" s="104">
        <v>0</v>
      </c>
      <c r="U120" s="104">
        <v>68.492713707759165</v>
      </c>
      <c r="V120" s="104">
        <v>0</v>
      </c>
      <c r="W120" s="104">
        <v>0</v>
      </c>
      <c r="X120" s="104">
        <v>0</v>
      </c>
      <c r="Y120" s="104">
        <v>4914.625775191168</v>
      </c>
      <c r="Z120" s="104">
        <v>138.27956163723871</v>
      </c>
      <c r="AA120" s="104">
        <v>0</v>
      </c>
      <c r="AB120" s="104">
        <v>14.95517974574927</v>
      </c>
      <c r="AC120" s="104">
        <v>58.47650655971885</v>
      </c>
      <c r="AD120" s="104">
        <v>0</v>
      </c>
      <c r="AE120" s="104">
        <v>0</v>
      </c>
      <c r="AF120" s="104">
        <v>0</v>
      </c>
      <c r="AG120" s="104">
        <v>0</v>
      </c>
      <c r="AH120" s="104">
        <v>0</v>
      </c>
      <c r="AI120" s="104">
        <v>0</v>
      </c>
      <c r="AJ120" s="104">
        <v>1.3710120457956487</v>
      </c>
      <c r="AK120" s="104">
        <v>211.10290666466059</v>
      </c>
      <c r="AL120" s="104">
        <v>61.372369638837895</v>
      </c>
      <c r="AM120" s="104">
        <v>6749.5609002068977</v>
      </c>
      <c r="AN120" s="104">
        <v>0</v>
      </c>
      <c r="AO120" s="104">
        <v>0</v>
      </c>
      <c r="AP120" s="104">
        <v>0</v>
      </c>
      <c r="AQ120" s="104">
        <v>95.882032220518269</v>
      </c>
      <c r="AR120" s="104">
        <v>863.66048183501937</v>
      </c>
      <c r="AS120" s="104">
        <v>22.78626473122041</v>
      </c>
      <c r="AT120" s="104">
        <v>202.35110462166026</v>
      </c>
      <c r="AU120" s="104">
        <v>230.18915661835814</v>
      </c>
      <c r="AV120" s="104">
        <v>16.477194680469019</v>
      </c>
      <c r="AW120" s="104">
        <v>0</v>
      </c>
      <c r="AX120" s="104">
        <v>0</v>
      </c>
      <c r="AY120" s="104">
        <v>0</v>
      </c>
      <c r="AZ120" s="104">
        <v>0</v>
      </c>
      <c r="BA120" s="104">
        <v>0</v>
      </c>
      <c r="BB120" s="104">
        <v>0</v>
      </c>
      <c r="BC120" s="104">
        <v>0</v>
      </c>
      <c r="BD120" s="104">
        <v>0</v>
      </c>
      <c r="BE120" s="104">
        <v>1126.6089274306044</v>
      </c>
      <c r="BF120" s="104">
        <v>57.491009873574484</v>
      </c>
      <c r="BG120" s="104">
        <v>206.10067548352208</v>
      </c>
      <c r="BH120" s="104">
        <v>0.96387507788036686</v>
      </c>
      <c r="BI120" s="104">
        <v>2.9078893590718735</v>
      </c>
      <c r="BJ120" s="104">
        <v>59.435243972298288</v>
      </c>
      <c r="BK120" s="104">
        <v>5.9040113739843703</v>
      </c>
      <c r="BL120" s="104">
        <v>1223.7021723305838</v>
      </c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>
        <v>0</v>
      </c>
      <c r="FN120" s="40"/>
      <c r="FO120" s="40"/>
      <c r="FP120" s="40"/>
      <c r="FQ120" s="40"/>
      <c r="FR120" s="40"/>
      <c r="FS120" s="40"/>
      <c r="FT120" s="105">
        <v>20.172092770151238</v>
      </c>
      <c r="FU120" s="105">
        <v>0</v>
      </c>
      <c r="FV120" s="105">
        <v>0</v>
      </c>
      <c r="FW120" s="105">
        <v>5.9525569076785887</v>
      </c>
      <c r="FX120" s="105">
        <v>0</v>
      </c>
      <c r="FY120" s="105">
        <v>95.887781768491138</v>
      </c>
      <c r="FZ120" s="105">
        <v>41.605460182541407</v>
      </c>
      <c r="GA120" s="105">
        <v>200.34021278804153</v>
      </c>
      <c r="GB120" s="105">
        <v>95.901799992841077</v>
      </c>
      <c r="GC120" s="105">
        <v>76.91722345871338</v>
      </c>
      <c r="GD120" s="105">
        <v>51.556043447086047</v>
      </c>
      <c r="GE120" s="105">
        <v>22.101049495054294</v>
      </c>
      <c r="GF120" s="105">
        <v>0</v>
      </c>
      <c r="GG120" s="105">
        <v>0</v>
      </c>
      <c r="GH120" s="40">
        <v>0</v>
      </c>
      <c r="GI120" s="40"/>
      <c r="GJ120" s="40"/>
      <c r="GK120" s="40"/>
      <c r="GL120" s="40"/>
      <c r="GM120" s="40">
        <v>0</v>
      </c>
      <c r="GN120" s="40">
        <v>-27.181774035532726</v>
      </c>
      <c r="GO120" s="40">
        <v>625.99310627073646</v>
      </c>
      <c r="GP120" s="6">
        <v>18417.012453668827</v>
      </c>
      <c r="GQ120" s="6"/>
      <c r="GR120" s="6">
        <f t="shared" si="12"/>
        <v>1209.2455530458024</v>
      </c>
      <c r="GS120" s="6">
        <v>18417.012453668842</v>
      </c>
      <c r="GT120" s="92">
        <v>1.4551915228366852E-11</v>
      </c>
      <c r="GV120" s="2">
        <v>0</v>
      </c>
      <c r="GW120" s="6">
        <v>1209.2455530458024</v>
      </c>
      <c r="GX120" s="6">
        <v>18417.012453668831</v>
      </c>
      <c r="GY120" s="92">
        <v>3.637978807091713E-12</v>
      </c>
    </row>
    <row r="121" spans="2:207" outlineLevel="1" x14ac:dyDescent="0.2">
      <c r="B121" s="103" t="s">
        <v>448</v>
      </c>
      <c r="C121" s="104">
        <v>0</v>
      </c>
      <c r="D121" s="104">
        <v>0</v>
      </c>
      <c r="E121" s="104">
        <v>0</v>
      </c>
      <c r="F121" s="104">
        <v>0</v>
      </c>
      <c r="G121" s="104">
        <v>0</v>
      </c>
      <c r="H121" s="104">
        <v>0</v>
      </c>
      <c r="I121" s="104">
        <v>0</v>
      </c>
      <c r="J121" s="104">
        <v>0</v>
      </c>
      <c r="K121" s="104">
        <v>0</v>
      </c>
      <c r="L121" s="104">
        <v>0</v>
      </c>
      <c r="M121" s="104">
        <v>0</v>
      </c>
      <c r="N121" s="104">
        <v>0</v>
      </c>
      <c r="O121" s="104">
        <v>0</v>
      </c>
      <c r="P121" s="104">
        <v>0</v>
      </c>
      <c r="Q121" s="104">
        <v>0</v>
      </c>
      <c r="R121" s="104">
        <v>0</v>
      </c>
      <c r="S121" s="104">
        <v>0</v>
      </c>
      <c r="T121" s="104">
        <v>0</v>
      </c>
      <c r="U121" s="104">
        <v>0</v>
      </c>
      <c r="V121" s="104">
        <v>0</v>
      </c>
      <c r="W121" s="104">
        <v>0</v>
      </c>
      <c r="X121" s="104">
        <v>0</v>
      </c>
      <c r="Y121" s="104">
        <v>0</v>
      </c>
      <c r="Z121" s="104">
        <v>0</v>
      </c>
      <c r="AA121" s="104">
        <v>0</v>
      </c>
      <c r="AB121" s="104">
        <v>0</v>
      </c>
      <c r="AC121" s="104">
        <v>0</v>
      </c>
      <c r="AD121" s="104">
        <v>0</v>
      </c>
      <c r="AE121" s="104">
        <v>0</v>
      </c>
      <c r="AF121" s="104">
        <v>0</v>
      </c>
      <c r="AG121" s="104">
        <v>0</v>
      </c>
      <c r="AH121" s="104">
        <v>0</v>
      </c>
      <c r="AI121" s="104">
        <v>0</v>
      </c>
      <c r="AJ121" s="104">
        <v>0</v>
      </c>
      <c r="AK121" s="104">
        <v>0</v>
      </c>
      <c r="AL121" s="104">
        <v>0</v>
      </c>
      <c r="AM121" s="104">
        <v>24925.965155125701</v>
      </c>
      <c r="AN121" s="104">
        <v>0</v>
      </c>
      <c r="AO121" s="104">
        <v>0</v>
      </c>
      <c r="AP121" s="104">
        <v>0</v>
      </c>
      <c r="AQ121" s="104">
        <v>0</v>
      </c>
      <c r="AR121" s="104">
        <v>0</v>
      </c>
      <c r="AS121" s="104">
        <v>0</v>
      </c>
      <c r="AT121" s="104">
        <v>0</v>
      </c>
      <c r="AU121" s="104">
        <v>0</v>
      </c>
      <c r="AV121" s="104">
        <v>0</v>
      </c>
      <c r="AW121" s="104">
        <v>0</v>
      </c>
      <c r="AX121" s="104">
        <v>0</v>
      </c>
      <c r="AY121" s="104">
        <v>0</v>
      </c>
      <c r="AZ121" s="104">
        <v>0</v>
      </c>
      <c r="BA121" s="104">
        <v>0</v>
      </c>
      <c r="BB121" s="104">
        <v>0</v>
      </c>
      <c r="BC121" s="104">
        <v>0</v>
      </c>
      <c r="BD121" s="104">
        <v>0</v>
      </c>
      <c r="BE121" s="104">
        <v>0</v>
      </c>
      <c r="BF121" s="104">
        <v>0</v>
      </c>
      <c r="BG121" s="104">
        <v>0</v>
      </c>
      <c r="BH121" s="104">
        <v>0</v>
      </c>
      <c r="BI121" s="104">
        <v>0</v>
      </c>
      <c r="BJ121" s="104">
        <v>0</v>
      </c>
      <c r="BK121" s="104">
        <v>0</v>
      </c>
      <c r="BL121" s="104">
        <v>3227.5089967138074</v>
      </c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>
        <v>0</v>
      </c>
      <c r="FN121" s="40"/>
      <c r="FO121" s="40"/>
      <c r="FP121" s="40"/>
      <c r="FQ121" s="40"/>
      <c r="FR121" s="40"/>
      <c r="FS121" s="40"/>
      <c r="FT121" s="105">
        <v>0</v>
      </c>
      <c r="FU121" s="105">
        <v>0</v>
      </c>
      <c r="FV121" s="105">
        <v>0</v>
      </c>
      <c r="FW121" s="105">
        <v>0</v>
      </c>
      <c r="FX121" s="105">
        <v>0</v>
      </c>
      <c r="FY121" s="105">
        <v>0</v>
      </c>
      <c r="FZ121" s="105">
        <v>0</v>
      </c>
      <c r="GA121" s="105">
        <v>0</v>
      </c>
      <c r="GB121" s="105">
        <v>0</v>
      </c>
      <c r="GC121" s="105">
        <v>0</v>
      </c>
      <c r="GD121" s="105">
        <v>0</v>
      </c>
      <c r="GE121" s="105">
        <v>0</v>
      </c>
      <c r="GF121" s="105">
        <v>0</v>
      </c>
      <c r="GG121" s="105">
        <v>0</v>
      </c>
      <c r="GH121" s="40">
        <v>0</v>
      </c>
      <c r="GI121" s="40"/>
      <c r="GJ121" s="40"/>
      <c r="GK121" s="40"/>
      <c r="GL121" s="40"/>
      <c r="GM121" s="40">
        <v>0</v>
      </c>
      <c r="GN121" s="40">
        <v>144.62784285903763</v>
      </c>
      <c r="GO121" s="40">
        <v>1889.5518825568595</v>
      </c>
      <c r="GP121" s="6">
        <v>30187.653877255405</v>
      </c>
      <c r="GQ121" s="6"/>
      <c r="GR121" s="6">
        <f t="shared" si="12"/>
        <v>2034.1797254158971</v>
      </c>
      <c r="GS121" s="6">
        <v>30187.653877255409</v>
      </c>
      <c r="GT121" s="92">
        <v>3.637978807091713E-12</v>
      </c>
      <c r="GV121" s="2">
        <v>0</v>
      </c>
      <c r="GW121" s="6">
        <v>2034.1797254158971</v>
      </c>
      <c r="GX121" s="6">
        <v>30187.653877255401</v>
      </c>
      <c r="GY121" s="92">
        <v>-3.637978807091713E-12</v>
      </c>
    </row>
    <row r="122" spans="2:207" outlineLevel="1" x14ac:dyDescent="0.2">
      <c r="B122" s="103" t="s">
        <v>449</v>
      </c>
      <c r="C122" s="104">
        <v>119.39196801294509</v>
      </c>
      <c r="D122" s="104">
        <v>13.221255761776282</v>
      </c>
      <c r="E122" s="104">
        <v>1.3325770625300923</v>
      </c>
      <c r="F122" s="104">
        <v>16.938790313056845</v>
      </c>
      <c r="G122" s="104">
        <v>22.803154549285303</v>
      </c>
      <c r="H122" s="104">
        <v>187.76994187009979</v>
      </c>
      <c r="I122" s="104">
        <v>50.266972119374678</v>
      </c>
      <c r="J122" s="104">
        <v>0</v>
      </c>
      <c r="K122" s="104">
        <v>0</v>
      </c>
      <c r="L122" s="104">
        <v>0</v>
      </c>
      <c r="M122" s="104">
        <v>0</v>
      </c>
      <c r="N122" s="104">
        <v>0</v>
      </c>
      <c r="O122" s="104">
        <v>0</v>
      </c>
      <c r="P122" s="104">
        <v>12.29408293523452</v>
      </c>
      <c r="Q122" s="104">
        <v>41.457846704846332</v>
      </c>
      <c r="R122" s="104">
        <v>1.3466876651472637</v>
      </c>
      <c r="S122" s="104">
        <v>102.43950269380166</v>
      </c>
      <c r="T122" s="104">
        <v>0</v>
      </c>
      <c r="U122" s="104">
        <v>101.93371042989352</v>
      </c>
      <c r="V122" s="104">
        <v>0</v>
      </c>
      <c r="W122" s="104">
        <v>17.869748617879704</v>
      </c>
      <c r="X122" s="104">
        <v>0</v>
      </c>
      <c r="Y122" s="104">
        <v>106.49173704520378</v>
      </c>
      <c r="Z122" s="104">
        <v>139.31364356207203</v>
      </c>
      <c r="AA122" s="104">
        <v>1.375456495041175</v>
      </c>
      <c r="AB122" s="104">
        <v>91.79394594351416</v>
      </c>
      <c r="AC122" s="104">
        <v>39.717030422810112</v>
      </c>
      <c r="AD122" s="104">
        <v>48.546854315114537</v>
      </c>
      <c r="AE122" s="104">
        <v>0</v>
      </c>
      <c r="AF122" s="104">
        <v>0</v>
      </c>
      <c r="AG122" s="104">
        <v>1326.5610312497549</v>
      </c>
      <c r="AH122" s="104">
        <v>1.1847436674308978</v>
      </c>
      <c r="AI122" s="104">
        <v>25.135364559997189</v>
      </c>
      <c r="AJ122" s="104">
        <v>323.01595458199245</v>
      </c>
      <c r="AK122" s="104">
        <v>0</v>
      </c>
      <c r="AL122" s="104">
        <v>0</v>
      </c>
      <c r="AM122" s="104">
        <v>7725.2035535244604</v>
      </c>
      <c r="AN122" s="104">
        <v>30.258183862193963</v>
      </c>
      <c r="AO122" s="104">
        <v>10.075711159049359</v>
      </c>
      <c r="AP122" s="104">
        <v>0</v>
      </c>
      <c r="AQ122" s="104">
        <v>0</v>
      </c>
      <c r="AR122" s="104">
        <v>192.56512598809982</v>
      </c>
      <c r="AS122" s="104">
        <v>5.0805148912248157</v>
      </c>
      <c r="AT122" s="104">
        <v>45.116995363810773</v>
      </c>
      <c r="AU122" s="104">
        <v>51.32387653935897</v>
      </c>
      <c r="AV122" s="104">
        <v>3.6738199049811802</v>
      </c>
      <c r="AW122" s="104">
        <v>0</v>
      </c>
      <c r="AX122" s="104">
        <v>0</v>
      </c>
      <c r="AY122" s="104">
        <v>0</v>
      </c>
      <c r="AZ122" s="104">
        <v>0</v>
      </c>
      <c r="BA122" s="104">
        <v>0</v>
      </c>
      <c r="BB122" s="104">
        <v>0</v>
      </c>
      <c r="BC122" s="104">
        <v>0</v>
      </c>
      <c r="BD122" s="104">
        <v>0</v>
      </c>
      <c r="BE122" s="104">
        <v>602.04476904312651</v>
      </c>
      <c r="BF122" s="104">
        <v>0</v>
      </c>
      <c r="BG122" s="104">
        <v>0</v>
      </c>
      <c r="BH122" s="104">
        <v>0</v>
      </c>
      <c r="BI122" s="104">
        <v>0</v>
      </c>
      <c r="BJ122" s="104">
        <v>0</v>
      </c>
      <c r="BK122" s="104">
        <v>0</v>
      </c>
      <c r="BL122" s="104">
        <v>1347.3868586953902</v>
      </c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>
        <v>0</v>
      </c>
      <c r="FN122" s="40"/>
      <c r="FO122" s="40"/>
      <c r="FP122" s="40"/>
      <c r="FQ122" s="40"/>
      <c r="FR122" s="40"/>
      <c r="FS122" s="40"/>
      <c r="FT122" s="105">
        <v>0</v>
      </c>
      <c r="FU122" s="105">
        <v>0</v>
      </c>
      <c r="FV122" s="105">
        <v>0</v>
      </c>
      <c r="FW122" s="105">
        <v>0</v>
      </c>
      <c r="FX122" s="105">
        <v>0</v>
      </c>
      <c r="FY122" s="105">
        <v>0</v>
      </c>
      <c r="FZ122" s="105">
        <v>0</v>
      </c>
      <c r="GA122" s="105">
        <v>0</v>
      </c>
      <c r="GB122" s="105">
        <v>0</v>
      </c>
      <c r="GC122" s="105">
        <v>0</v>
      </c>
      <c r="GD122" s="105">
        <v>0</v>
      </c>
      <c r="GE122" s="105">
        <v>0</v>
      </c>
      <c r="GF122" s="105">
        <v>0</v>
      </c>
      <c r="GG122" s="105">
        <v>0</v>
      </c>
      <c r="GH122" s="40">
        <v>0</v>
      </c>
      <c r="GI122" s="40"/>
      <c r="GJ122" s="40"/>
      <c r="GK122" s="40"/>
      <c r="GL122" s="40"/>
      <c r="GM122" s="40">
        <v>0</v>
      </c>
      <c r="GN122" s="40">
        <v>172.06126831265829</v>
      </c>
      <c r="GO122" s="40">
        <v>3016.3305260266188</v>
      </c>
      <c r="GP122" s="6">
        <v>15993.323203889777</v>
      </c>
      <c r="GQ122" s="6"/>
      <c r="GR122" s="6">
        <f t="shared" si="12"/>
        <v>3188.3917943392771</v>
      </c>
      <c r="GS122" s="6">
        <v>15993.323203889782</v>
      </c>
      <c r="GT122" s="92">
        <v>5.4569682106375694E-12</v>
      </c>
      <c r="GV122" s="2">
        <v>0</v>
      </c>
      <c r="GW122" s="6">
        <v>3188.3917943392771</v>
      </c>
      <c r="GX122" s="6">
        <v>15993.323203889779</v>
      </c>
      <c r="GY122" s="92">
        <v>1.8189894035458565E-12</v>
      </c>
    </row>
    <row r="123" spans="2:207" outlineLevel="1" x14ac:dyDescent="0.2">
      <c r="B123" s="103" t="s">
        <v>72</v>
      </c>
      <c r="C123" s="104">
        <v>0</v>
      </c>
      <c r="D123" s="104">
        <v>0</v>
      </c>
      <c r="E123" s="104">
        <v>0</v>
      </c>
      <c r="F123" s="104">
        <v>5.6359955604951653</v>
      </c>
      <c r="G123" s="104">
        <v>5.0851324773992044</v>
      </c>
      <c r="H123" s="104">
        <v>44.154156500250089</v>
      </c>
      <c r="I123" s="104">
        <v>10.716869001946751</v>
      </c>
      <c r="J123" s="104">
        <v>0</v>
      </c>
      <c r="K123" s="104">
        <v>0</v>
      </c>
      <c r="L123" s="104">
        <v>0</v>
      </c>
      <c r="M123" s="104">
        <v>0</v>
      </c>
      <c r="N123" s="104">
        <v>0</v>
      </c>
      <c r="O123" s="104">
        <v>0</v>
      </c>
      <c r="P123" s="104">
        <v>0</v>
      </c>
      <c r="Q123" s="104">
        <v>3.3044035894933876</v>
      </c>
      <c r="R123" s="104">
        <v>0</v>
      </c>
      <c r="S123" s="104">
        <v>0</v>
      </c>
      <c r="T123" s="104">
        <v>0</v>
      </c>
      <c r="U123" s="104">
        <v>0</v>
      </c>
      <c r="V123" s="104">
        <v>0</v>
      </c>
      <c r="W123" s="104">
        <v>0</v>
      </c>
      <c r="X123" s="104">
        <v>0</v>
      </c>
      <c r="Y123" s="104">
        <v>0</v>
      </c>
      <c r="Z123" s="104">
        <v>7.9799817711698662</v>
      </c>
      <c r="AA123" s="104">
        <v>0</v>
      </c>
      <c r="AB123" s="104">
        <v>0</v>
      </c>
      <c r="AC123" s="104">
        <v>0</v>
      </c>
      <c r="AD123" s="104">
        <v>0</v>
      </c>
      <c r="AE123" s="104">
        <v>0</v>
      </c>
      <c r="AF123" s="104">
        <v>0</v>
      </c>
      <c r="AG123" s="104">
        <v>0</v>
      </c>
      <c r="AH123" s="104">
        <v>0</v>
      </c>
      <c r="AI123" s="104">
        <v>318.95430655382995</v>
      </c>
      <c r="AJ123" s="104">
        <v>7.0581678292469002E-2</v>
      </c>
      <c r="AK123" s="104">
        <v>0</v>
      </c>
      <c r="AL123" s="104">
        <v>17.758904688711162</v>
      </c>
      <c r="AM123" s="104">
        <v>396.51175791366626</v>
      </c>
      <c r="AN123" s="104">
        <v>1503.3302585904316</v>
      </c>
      <c r="AO123" s="104">
        <v>500.59585636116731</v>
      </c>
      <c r="AP123" s="104">
        <v>0</v>
      </c>
      <c r="AQ123" s="104">
        <v>29.735761305060521</v>
      </c>
      <c r="AR123" s="104">
        <v>120.68367554995766</v>
      </c>
      <c r="AS123" s="104">
        <v>3.1840407633835746</v>
      </c>
      <c r="AT123" s="104">
        <v>28.275549906312552</v>
      </c>
      <c r="AU123" s="104">
        <v>32.165502620072651</v>
      </c>
      <c r="AV123" s="104">
        <v>2.3024422887346732</v>
      </c>
      <c r="AW123" s="104">
        <v>105.46456429537298</v>
      </c>
      <c r="AX123" s="104">
        <v>11.91741104438869</v>
      </c>
      <c r="AY123" s="104">
        <v>5.5612968790833568</v>
      </c>
      <c r="AZ123" s="104">
        <v>910.4345563128046</v>
      </c>
      <c r="BA123" s="104">
        <v>80.764844123002177</v>
      </c>
      <c r="BB123" s="104">
        <v>263.86672110273679</v>
      </c>
      <c r="BC123" s="104">
        <v>31.761223722667555</v>
      </c>
      <c r="BD123" s="104">
        <v>1160.8820057363173</v>
      </c>
      <c r="BE123" s="104">
        <v>289.52108854211485</v>
      </c>
      <c r="BF123" s="104">
        <v>240.34001616100906</v>
      </c>
      <c r="BG123" s="104">
        <v>861.59974904149908</v>
      </c>
      <c r="BH123" s="104">
        <v>4.0294604724696201</v>
      </c>
      <c r="BI123" s="104">
        <v>12.156373267089117</v>
      </c>
      <c r="BJ123" s="104">
        <v>248.46784789106567</v>
      </c>
      <c r="BK123" s="104">
        <v>24.681601386363766</v>
      </c>
      <c r="BL123" s="104">
        <v>361.51715348963114</v>
      </c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>
        <v>0</v>
      </c>
      <c r="FN123" s="40"/>
      <c r="FO123" s="40"/>
      <c r="FP123" s="40"/>
      <c r="FQ123" s="40"/>
      <c r="FR123" s="40"/>
      <c r="FS123" s="40"/>
      <c r="FT123" s="105">
        <v>337.23246135525847</v>
      </c>
      <c r="FU123" s="105">
        <v>684.98330130320949</v>
      </c>
      <c r="FV123" s="105">
        <v>1050.7547918350369</v>
      </c>
      <c r="FW123" s="105">
        <v>1037.7315422322142</v>
      </c>
      <c r="FX123" s="105">
        <v>1320.500238418374</v>
      </c>
      <c r="FY123" s="105">
        <v>1195.0962830525762</v>
      </c>
      <c r="FZ123" s="105">
        <v>1796.9277471931093</v>
      </c>
      <c r="GA123" s="105">
        <v>2413.3152050018607</v>
      </c>
      <c r="GB123" s="105">
        <v>2991.0936344350071</v>
      </c>
      <c r="GC123" s="105">
        <v>938.50943799180823</v>
      </c>
      <c r="GD123" s="105">
        <v>660.67301319426565</v>
      </c>
      <c r="GE123" s="105">
        <v>676.73317796793594</v>
      </c>
      <c r="GF123" s="105">
        <v>1064.4717233645529</v>
      </c>
      <c r="GG123" s="105">
        <v>1385.8282097729648</v>
      </c>
      <c r="GH123" s="40">
        <v>0</v>
      </c>
      <c r="GI123" s="40"/>
      <c r="GJ123" s="40"/>
      <c r="GK123" s="40"/>
      <c r="GL123" s="40"/>
      <c r="GM123" s="40">
        <v>9000.0679871745724</v>
      </c>
      <c r="GN123" s="40">
        <v>252.99001932327519</v>
      </c>
      <c r="GO123" s="40">
        <v>5985.6763321654862</v>
      </c>
      <c r="GP123" s="6">
        <v>40435.996196369502</v>
      </c>
      <c r="GQ123" s="6"/>
      <c r="GR123" s="6">
        <f t="shared" si="12"/>
        <v>32792.585105781509</v>
      </c>
      <c r="GS123" s="6">
        <v>40435.996196369531</v>
      </c>
      <c r="GT123" s="92">
        <v>2.9103830456733704E-11</v>
      </c>
      <c r="GV123" s="2">
        <v>0</v>
      </c>
      <c r="GW123" s="6">
        <v>32792.585105781509</v>
      </c>
      <c r="GX123" s="6">
        <v>40435.996196369451</v>
      </c>
      <c r="GY123" s="92">
        <v>-5.0931703299283981E-11</v>
      </c>
    </row>
    <row r="124" spans="2:207" outlineLevel="1" x14ac:dyDescent="0.2">
      <c r="B124" s="103" t="s">
        <v>450</v>
      </c>
      <c r="C124" s="104">
        <v>0</v>
      </c>
      <c r="D124" s="104">
        <v>0</v>
      </c>
      <c r="E124" s="104">
        <v>0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104">
        <v>0</v>
      </c>
      <c r="O124" s="104">
        <v>0</v>
      </c>
      <c r="P124" s="104">
        <v>0</v>
      </c>
      <c r="Q124" s="104">
        <v>0</v>
      </c>
      <c r="R124" s="104">
        <v>0</v>
      </c>
      <c r="S124" s="104">
        <v>0</v>
      </c>
      <c r="T124" s="104">
        <v>0</v>
      </c>
      <c r="U124" s="104">
        <v>0</v>
      </c>
      <c r="V124" s="104">
        <v>0</v>
      </c>
      <c r="W124" s="104">
        <v>0</v>
      </c>
      <c r="X124" s="104">
        <v>0</v>
      </c>
      <c r="Y124" s="104">
        <v>0</v>
      </c>
      <c r="Z124" s="104">
        <v>0</v>
      </c>
      <c r="AA124" s="104">
        <v>0</v>
      </c>
      <c r="AB124" s="104">
        <v>0</v>
      </c>
      <c r="AC124" s="104">
        <v>0</v>
      </c>
      <c r="AD124" s="104">
        <v>0</v>
      </c>
      <c r="AE124" s="104">
        <v>0</v>
      </c>
      <c r="AF124" s="104">
        <v>0</v>
      </c>
      <c r="AG124" s="104">
        <v>0</v>
      </c>
      <c r="AH124" s="104">
        <v>0</v>
      </c>
      <c r="AI124" s="104">
        <v>0</v>
      </c>
      <c r="AJ124" s="104">
        <v>2042.1662071730093</v>
      </c>
      <c r="AK124" s="104">
        <v>0</v>
      </c>
      <c r="AL124" s="104">
        <v>0</v>
      </c>
      <c r="AM124" s="104">
        <v>0</v>
      </c>
      <c r="AN124" s="104">
        <v>0</v>
      </c>
      <c r="AO124" s="104">
        <v>0</v>
      </c>
      <c r="AP124" s="104">
        <v>0</v>
      </c>
      <c r="AQ124" s="104">
        <v>0</v>
      </c>
      <c r="AR124" s="104">
        <v>0</v>
      </c>
      <c r="AS124" s="104">
        <v>0</v>
      </c>
      <c r="AT124" s="104">
        <v>0</v>
      </c>
      <c r="AU124" s="104">
        <v>0</v>
      </c>
      <c r="AV124" s="104">
        <v>0</v>
      </c>
      <c r="AW124" s="104">
        <v>0</v>
      </c>
      <c r="AX124" s="104">
        <v>0</v>
      </c>
      <c r="AY124" s="104">
        <v>0</v>
      </c>
      <c r="AZ124" s="104">
        <v>0</v>
      </c>
      <c r="BA124" s="104">
        <v>0</v>
      </c>
      <c r="BB124" s="104">
        <v>0</v>
      </c>
      <c r="BC124" s="104">
        <v>0</v>
      </c>
      <c r="BD124" s="104">
        <v>0</v>
      </c>
      <c r="BE124" s="104">
        <v>3639.9418160208697</v>
      </c>
      <c r="BF124" s="104">
        <v>0</v>
      </c>
      <c r="BG124" s="104">
        <v>0</v>
      </c>
      <c r="BH124" s="104">
        <v>0</v>
      </c>
      <c r="BI124" s="104">
        <v>0</v>
      </c>
      <c r="BJ124" s="104">
        <v>0</v>
      </c>
      <c r="BK124" s="104">
        <v>0</v>
      </c>
      <c r="BL124" s="104">
        <v>715.27814604665309</v>
      </c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>
        <v>0</v>
      </c>
      <c r="FN124" s="40"/>
      <c r="FO124" s="40"/>
      <c r="FP124" s="40"/>
      <c r="FQ124" s="40"/>
      <c r="FR124" s="40"/>
      <c r="FS124" s="40"/>
      <c r="FT124" s="105">
        <v>12.959906335993781</v>
      </c>
      <c r="FU124" s="105">
        <v>28.082870045028955</v>
      </c>
      <c r="FV124" s="105">
        <v>42.149256812836789</v>
      </c>
      <c r="FW124" s="105">
        <v>92.654485387920815</v>
      </c>
      <c r="FX124" s="105">
        <v>123.67999033584958</v>
      </c>
      <c r="FY124" s="105">
        <v>178.43058307022679</v>
      </c>
      <c r="FZ124" s="105">
        <v>266.33484618624317</v>
      </c>
      <c r="GA124" s="105">
        <v>576.36685293513563</v>
      </c>
      <c r="GB124" s="105">
        <v>987.9742394363019</v>
      </c>
      <c r="GC124" s="105">
        <v>265.52232798817357</v>
      </c>
      <c r="GD124" s="105">
        <v>675.63917230712002</v>
      </c>
      <c r="GE124" s="105">
        <v>886.88261513138059</v>
      </c>
      <c r="GF124" s="105">
        <v>612.19730239882233</v>
      </c>
      <c r="GG124" s="105">
        <v>970.16770793887235</v>
      </c>
      <c r="GH124" s="40">
        <v>0</v>
      </c>
      <c r="GI124" s="40"/>
      <c r="GJ124" s="40"/>
      <c r="GK124" s="40"/>
      <c r="GL124" s="40"/>
      <c r="GM124" s="40">
        <v>0</v>
      </c>
      <c r="GN124" s="40">
        <v>3.8474767738589435</v>
      </c>
      <c r="GO124" s="40">
        <v>8163.3739676706236</v>
      </c>
      <c r="GP124" s="6">
        <v>20283.649769994921</v>
      </c>
      <c r="GQ124" s="6"/>
      <c r="GR124" s="6">
        <f t="shared" si="12"/>
        <v>13886.263600754388</v>
      </c>
      <c r="GS124" s="6">
        <v>20283.649769994936</v>
      </c>
      <c r="GT124" s="92">
        <v>1.4551915228366852E-11</v>
      </c>
      <c r="GV124" s="2">
        <v>0</v>
      </c>
      <c r="GW124" s="6">
        <v>13886.263600754388</v>
      </c>
      <c r="GX124" s="6">
        <v>20283.649769994929</v>
      </c>
      <c r="GY124" s="92">
        <v>7.2759576141834259E-12</v>
      </c>
    </row>
    <row r="125" spans="2:207" outlineLevel="1" x14ac:dyDescent="0.2">
      <c r="B125" s="103" t="s">
        <v>73</v>
      </c>
      <c r="C125" s="104">
        <v>0</v>
      </c>
      <c r="D125" s="104">
        <v>0</v>
      </c>
      <c r="E125" s="104">
        <v>0</v>
      </c>
      <c r="F125" s="104">
        <v>7.5550642491951612</v>
      </c>
      <c r="G125" s="104">
        <v>2.1514593603631504</v>
      </c>
      <c r="H125" s="104">
        <v>17.481004296856238</v>
      </c>
      <c r="I125" s="104">
        <v>6.2425905742428087</v>
      </c>
      <c r="J125" s="104">
        <v>8.2389088149108982</v>
      </c>
      <c r="K125" s="104">
        <v>1.8213531927300257</v>
      </c>
      <c r="L125" s="104">
        <v>1.2891608563593207</v>
      </c>
      <c r="M125" s="104">
        <v>2.2548874196037763</v>
      </c>
      <c r="N125" s="104">
        <v>0.15733809375462643</v>
      </c>
      <c r="O125" s="104">
        <v>0.51127683604198215</v>
      </c>
      <c r="P125" s="104">
        <v>1.0606745222092488</v>
      </c>
      <c r="Q125" s="104">
        <v>9.9705284541170798</v>
      </c>
      <c r="R125" s="104">
        <v>134.40413152376689</v>
      </c>
      <c r="S125" s="104">
        <v>0.31351394432971974</v>
      </c>
      <c r="T125" s="104">
        <v>3.7624358784418752</v>
      </c>
      <c r="U125" s="104">
        <v>9.4196145522363395</v>
      </c>
      <c r="V125" s="104">
        <v>0.51372256067453881</v>
      </c>
      <c r="W125" s="104">
        <v>1.5038042011260702</v>
      </c>
      <c r="X125" s="104">
        <v>0.34240856840735767</v>
      </c>
      <c r="Y125" s="104">
        <v>0.63238333451494</v>
      </c>
      <c r="Z125" s="104">
        <v>2.4014567420625572</v>
      </c>
      <c r="AA125" s="104">
        <v>0.36390419992147388</v>
      </c>
      <c r="AB125" s="104">
        <v>3.1479030598741149</v>
      </c>
      <c r="AC125" s="104">
        <v>3.0598465147191392</v>
      </c>
      <c r="AD125" s="104">
        <v>1.493201133971741</v>
      </c>
      <c r="AE125" s="104">
        <v>0.39003189672200156</v>
      </c>
      <c r="AF125" s="104">
        <v>0.82899717932707351</v>
      </c>
      <c r="AG125" s="104">
        <v>3.1043445632441689</v>
      </c>
      <c r="AH125" s="104">
        <v>0.55134498506954532</v>
      </c>
      <c r="AI125" s="104">
        <v>0.89685027655791671</v>
      </c>
      <c r="AJ125" s="104">
        <v>0.56318442743020858</v>
      </c>
      <c r="AK125" s="104">
        <v>11.705406440507733</v>
      </c>
      <c r="AL125" s="104">
        <v>1.2151923808971521</v>
      </c>
      <c r="AM125" s="104">
        <v>14.22245829837239</v>
      </c>
      <c r="AN125" s="104">
        <v>365.22438268049666</v>
      </c>
      <c r="AO125" s="104">
        <v>151.32427519771281</v>
      </c>
      <c r="AP125" s="104">
        <v>19.118158934283674</v>
      </c>
      <c r="AQ125" s="104">
        <v>11.957572515027406</v>
      </c>
      <c r="AR125" s="104">
        <v>331.74246427299943</v>
      </c>
      <c r="AS125" s="104">
        <v>8.2454895616407633</v>
      </c>
      <c r="AT125" s="104">
        <v>73.919434027775154</v>
      </c>
      <c r="AU125" s="104">
        <v>87.74120798337826</v>
      </c>
      <c r="AV125" s="104">
        <v>11.392639930174553</v>
      </c>
      <c r="AW125" s="104">
        <v>253.82867076896449</v>
      </c>
      <c r="AX125" s="104">
        <v>28.682435892887071</v>
      </c>
      <c r="AY125" s="104">
        <v>13.384747797119797</v>
      </c>
      <c r="AZ125" s="104">
        <v>1032.7213380733344</v>
      </c>
      <c r="BA125" s="104">
        <v>92.379466352530386</v>
      </c>
      <c r="BB125" s="104">
        <v>297.91621229502772</v>
      </c>
      <c r="BC125" s="104">
        <v>36.880933479602106</v>
      </c>
      <c r="BD125" s="104">
        <v>1340.2050035896498</v>
      </c>
      <c r="BE125" s="104">
        <v>234.36826213807163</v>
      </c>
      <c r="BF125" s="104">
        <v>131.08105098828059</v>
      </c>
      <c r="BG125" s="104">
        <v>414.40477250551777</v>
      </c>
      <c r="BH125" s="104">
        <v>2.0442760152298707</v>
      </c>
      <c r="BI125" s="104">
        <v>6.9303274199352431</v>
      </c>
      <c r="BJ125" s="104">
        <v>116.32400696616287</v>
      </c>
      <c r="BK125" s="104">
        <v>11.863876236175914</v>
      </c>
      <c r="BL125" s="104">
        <v>263.78124496432787</v>
      </c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>
        <v>0</v>
      </c>
      <c r="FN125" s="40"/>
      <c r="FO125" s="40"/>
      <c r="FP125" s="40"/>
      <c r="FQ125" s="40"/>
      <c r="FR125" s="40"/>
      <c r="FS125" s="40"/>
      <c r="FT125" s="105">
        <v>379.77413700179449</v>
      </c>
      <c r="FU125" s="105">
        <v>507.03029214628981</v>
      </c>
      <c r="FV125" s="105">
        <v>633.84173602573355</v>
      </c>
      <c r="FW125" s="105">
        <v>691.02811680773209</v>
      </c>
      <c r="FX125" s="105">
        <v>917.77072905689988</v>
      </c>
      <c r="FY125" s="105">
        <v>829.29733374143234</v>
      </c>
      <c r="FZ125" s="105">
        <v>830.91972072809608</v>
      </c>
      <c r="GA125" s="105">
        <v>1280.5707038915741</v>
      </c>
      <c r="GB125" s="105">
        <v>2025.6461263312813</v>
      </c>
      <c r="GC125" s="105">
        <v>691.01551659314941</v>
      </c>
      <c r="GD125" s="105">
        <v>534.92107208773291</v>
      </c>
      <c r="GE125" s="105">
        <v>596.59641166618849</v>
      </c>
      <c r="GF125" s="105">
        <v>1016.030454951719</v>
      </c>
      <c r="GG125" s="105">
        <v>1067.6772273081276</v>
      </c>
      <c r="GH125" s="40">
        <v>0</v>
      </c>
      <c r="GI125" s="40"/>
      <c r="GJ125" s="40"/>
      <c r="GK125" s="40"/>
      <c r="GL125" s="40"/>
      <c r="GM125" s="40">
        <v>1508.6397911123329</v>
      </c>
      <c r="GN125" s="40">
        <v>837.13641124461356</v>
      </c>
      <c r="GO125" s="40">
        <v>4507.7562150015538</v>
      </c>
      <c r="GP125" s="6">
        <v>24446.684629615116</v>
      </c>
      <c r="GQ125" s="6"/>
      <c r="GR125" s="6">
        <f t="shared" si="12"/>
        <v>18855.651995696251</v>
      </c>
      <c r="GS125" s="6">
        <v>24446.684629615131</v>
      </c>
      <c r="GT125" s="92">
        <v>1.4551915228366852E-11</v>
      </c>
      <c r="GV125" s="2">
        <v>0</v>
      </c>
      <c r="GW125" s="6">
        <v>18855.651995696251</v>
      </c>
      <c r="GX125" s="6">
        <v>24446.684629615105</v>
      </c>
      <c r="GY125" s="92">
        <v>-1.0913936421275139E-11</v>
      </c>
    </row>
    <row r="126" spans="2:207" outlineLevel="1" x14ac:dyDescent="0.2">
      <c r="B126" s="103" t="s">
        <v>451</v>
      </c>
      <c r="C126" s="104">
        <v>0</v>
      </c>
      <c r="D126" s="104">
        <v>0</v>
      </c>
      <c r="E126" s="104">
        <v>0</v>
      </c>
      <c r="F126" s="104">
        <v>0</v>
      </c>
      <c r="G126" s="104">
        <v>0</v>
      </c>
      <c r="H126" s="104">
        <v>0</v>
      </c>
      <c r="I126" s="104">
        <v>0</v>
      </c>
      <c r="J126" s="104">
        <v>0</v>
      </c>
      <c r="K126" s="104">
        <v>0</v>
      </c>
      <c r="L126" s="104">
        <v>0</v>
      </c>
      <c r="M126" s="104">
        <v>0</v>
      </c>
      <c r="N126" s="104">
        <v>0</v>
      </c>
      <c r="O126" s="104">
        <v>0</v>
      </c>
      <c r="P126" s="104">
        <v>73.489156666522476</v>
      </c>
      <c r="Q126" s="104">
        <v>0</v>
      </c>
      <c r="R126" s="104">
        <v>0</v>
      </c>
      <c r="S126" s="104">
        <v>0</v>
      </c>
      <c r="T126" s="104">
        <v>32.40477262022052</v>
      </c>
      <c r="U126" s="104">
        <v>0</v>
      </c>
      <c r="V126" s="104">
        <v>0</v>
      </c>
      <c r="W126" s="104">
        <v>0</v>
      </c>
      <c r="X126" s="104">
        <v>0</v>
      </c>
      <c r="Y126" s="104">
        <v>11.510399725546016</v>
      </c>
      <c r="Z126" s="104">
        <v>8843.4585072704031</v>
      </c>
      <c r="AA126" s="104">
        <v>832.5285800606149</v>
      </c>
      <c r="AB126" s="104">
        <v>1189.7080030907719</v>
      </c>
      <c r="AC126" s="104">
        <v>240.08280757088468</v>
      </c>
      <c r="AD126" s="104">
        <v>109.28798569909642</v>
      </c>
      <c r="AE126" s="104">
        <v>0</v>
      </c>
      <c r="AF126" s="104">
        <v>0</v>
      </c>
      <c r="AG126" s="104">
        <v>2.754723010434998</v>
      </c>
      <c r="AH126" s="104">
        <v>44.275266812864608</v>
      </c>
      <c r="AI126" s="104">
        <v>21.499596237617364</v>
      </c>
      <c r="AJ126" s="104">
        <v>9817.9771567956468</v>
      </c>
      <c r="AK126" s="104">
        <v>0</v>
      </c>
      <c r="AL126" s="104">
        <v>0</v>
      </c>
      <c r="AM126" s="104">
        <v>0</v>
      </c>
      <c r="AN126" s="104">
        <v>0</v>
      </c>
      <c r="AO126" s="104">
        <v>0</v>
      </c>
      <c r="AP126" s="104">
        <v>0</v>
      </c>
      <c r="AQ126" s="104">
        <v>0</v>
      </c>
      <c r="AR126" s="104">
        <v>0</v>
      </c>
      <c r="AS126" s="104">
        <v>0</v>
      </c>
      <c r="AT126" s="104">
        <v>0</v>
      </c>
      <c r="AU126" s="104">
        <v>0</v>
      </c>
      <c r="AV126" s="104">
        <v>0</v>
      </c>
      <c r="AW126" s="104">
        <v>0</v>
      </c>
      <c r="AX126" s="104">
        <v>0</v>
      </c>
      <c r="AY126" s="104">
        <v>0</v>
      </c>
      <c r="AZ126" s="104">
        <v>0</v>
      </c>
      <c r="BA126" s="104">
        <v>0</v>
      </c>
      <c r="BB126" s="104">
        <v>0</v>
      </c>
      <c r="BC126" s="104">
        <v>0</v>
      </c>
      <c r="BD126" s="104">
        <v>0</v>
      </c>
      <c r="BE126" s="104">
        <v>0</v>
      </c>
      <c r="BF126" s="104">
        <v>0</v>
      </c>
      <c r="BG126" s="104">
        <v>0</v>
      </c>
      <c r="BH126" s="104">
        <v>0</v>
      </c>
      <c r="BI126" s="104">
        <v>0</v>
      </c>
      <c r="BJ126" s="104">
        <v>0</v>
      </c>
      <c r="BK126" s="104">
        <v>0</v>
      </c>
      <c r="BL126" s="104">
        <v>15.035134419753703</v>
      </c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>
        <v>0</v>
      </c>
      <c r="FN126" s="40"/>
      <c r="FO126" s="40"/>
      <c r="FP126" s="40"/>
      <c r="FQ126" s="40"/>
      <c r="FR126" s="40"/>
      <c r="FS126" s="40"/>
      <c r="FT126" s="105">
        <v>0</v>
      </c>
      <c r="FU126" s="105">
        <v>160.09341831515374</v>
      </c>
      <c r="FV126" s="105">
        <v>0</v>
      </c>
      <c r="FW126" s="105">
        <v>0</v>
      </c>
      <c r="FX126" s="105">
        <v>0</v>
      </c>
      <c r="FY126" s="105">
        <v>0</v>
      </c>
      <c r="FZ126" s="105">
        <v>0</v>
      </c>
      <c r="GA126" s="105">
        <v>0</v>
      </c>
      <c r="GB126" s="105">
        <v>0</v>
      </c>
      <c r="GC126" s="105">
        <v>0</v>
      </c>
      <c r="GD126" s="105">
        <v>0</v>
      </c>
      <c r="GE126" s="105">
        <v>0</v>
      </c>
      <c r="GF126" s="105">
        <v>0</v>
      </c>
      <c r="GG126" s="105">
        <v>0</v>
      </c>
      <c r="GH126" s="40">
        <v>0</v>
      </c>
      <c r="GI126" s="40"/>
      <c r="GJ126" s="40"/>
      <c r="GK126" s="40"/>
      <c r="GL126" s="40"/>
      <c r="GM126" s="40">
        <v>0</v>
      </c>
      <c r="GN126" s="40">
        <v>-105.76348041383972</v>
      </c>
      <c r="GO126" s="40">
        <v>7612.6317653539836</v>
      </c>
      <c r="GP126" s="6">
        <v>28900.97379323568</v>
      </c>
      <c r="GQ126" s="6"/>
      <c r="GR126" s="6">
        <f t="shared" si="12"/>
        <v>7666.9617032552978</v>
      </c>
      <c r="GS126" s="6">
        <v>28900.973793235673</v>
      </c>
      <c r="GT126" s="92">
        <v>-7.2759576141834259E-12</v>
      </c>
      <c r="GV126" s="2">
        <v>0</v>
      </c>
      <c r="GW126" s="6">
        <v>7666.9617032552978</v>
      </c>
      <c r="GX126" s="6">
        <v>28900.973793235695</v>
      </c>
      <c r="GY126" s="92">
        <v>1.4551915228366852E-11</v>
      </c>
    </row>
    <row r="127" spans="2:207" outlineLevel="1" x14ac:dyDescent="0.2">
      <c r="B127" s="103" t="s">
        <v>452</v>
      </c>
      <c r="C127" s="104">
        <v>169.29880063114143</v>
      </c>
      <c r="D127" s="104">
        <v>17.430852550741378</v>
      </c>
      <c r="E127" s="104">
        <v>0</v>
      </c>
      <c r="F127" s="104">
        <v>121.38118254844979</v>
      </c>
      <c r="G127" s="104">
        <v>138.57883812344244</v>
      </c>
      <c r="H127" s="104">
        <v>1117.0784993258003</v>
      </c>
      <c r="I127" s="104">
        <v>351.2829168948951</v>
      </c>
      <c r="J127" s="104">
        <v>0</v>
      </c>
      <c r="K127" s="104">
        <v>0</v>
      </c>
      <c r="L127" s="104">
        <v>156.17216019440463</v>
      </c>
      <c r="M127" s="104">
        <v>2.7318751743939127</v>
      </c>
      <c r="N127" s="104">
        <v>2.5841194465325459</v>
      </c>
      <c r="O127" s="104">
        <v>23.902736950333651</v>
      </c>
      <c r="P127" s="104">
        <v>437.13475590932995</v>
      </c>
      <c r="Q127" s="104">
        <v>0</v>
      </c>
      <c r="R127" s="104">
        <v>2.5949261607183378</v>
      </c>
      <c r="S127" s="104">
        <v>119.73492859614194</v>
      </c>
      <c r="T127" s="104">
        <v>178.64947308477591</v>
      </c>
      <c r="U127" s="104">
        <v>187.87852447334629</v>
      </c>
      <c r="V127" s="104">
        <v>425.90281273173571</v>
      </c>
      <c r="W127" s="104">
        <v>116.97573220016385</v>
      </c>
      <c r="X127" s="104">
        <v>0</v>
      </c>
      <c r="Y127" s="104">
        <v>127.59238651925374</v>
      </c>
      <c r="Z127" s="104">
        <v>22115.031965927315</v>
      </c>
      <c r="AA127" s="104">
        <v>1864.817804933748</v>
      </c>
      <c r="AB127" s="104">
        <v>28965.040698728531</v>
      </c>
      <c r="AC127" s="104">
        <v>17354.153378863604</v>
      </c>
      <c r="AD127" s="104">
        <v>4984.0533533734906</v>
      </c>
      <c r="AE127" s="104">
        <v>366.92809467066428</v>
      </c>
      <c r="AF127" s="104">
        <v>135.23538080915074</v>
      </c>
      <c r="AG127" s="104">
        <v>17640.538859175846</v>
      </c>
      <c r="AH127" s="104">
        <v>1656.0329284327231</v>
      </c>
      <c r="AI127" s="104">
        <v>497.33294339920059</v>
      </c>
      <c r="AJ127" s="104">
        <v>136.22555467814399</v>
      </c>
      <c r="AK127" s="104">
        <v>1136.5046909660543</v>
      </c>
      <c r="AL127" s="104">
        <v>179.74784268779476</v>
      </c>
      <c r="AM127" s="104">
        <v>17836.649366382389</v>
      </c>
      <c r="AN127" s="104">
        <v>0</v>
      </c>
      <c r="AO127" s="104">
        <v>0</v>
      </c>
      <c r="AP127" s="104">
        <v>0</v>
      </c>
      <c r="AQ127" s="104">
        <v>0</v>
      </c>
      <c r="AR127" s="104">
        <v>836.78220001781301</v>
      </c>
      <c r="AS127" s="104">
        <v>22.077125366094098</v>
      </c>
      <c r="AT127" s="104">
        <v>196.05366466298423</v>
      </c>
      <c r="AU127" s="104">
        <v>223.02535886203862</v>
      </c>
      <c r="AV127" s="104">
        <v>15.964402105742625</v>
      </c>
      <c r="AW127" s="104">
        <v>0</v>
      </c>
      <c r="AX127" s="104">
        <v>0</v>
      </c>
      <c r="AY127" s="104">
        <v>0</v>
      </c>
      <c r="AZ127" s="104">
        <v>0</v>
      </c>
      <c r="BA127" s="104">
        <v>0</v>
      </c>
      <c r="BB127" s="104">
        <v>0</v>
      </c>
      <c r="BC127" s="104">
        <v>0</v>
      </c>
      <c r="BD127" s="104">
        <v>0</v>
      </c>
      <c r="BE127" s="104">
        <v>303.43381029751185</v>
      </c>
      <c r="BF127" s="104">
        <v>12.776189348904293</v>
      </c>
      <c r="BG127" s="104">
        <v>45.801617694016187</v>
      </c>
      <c r="BH127" s="104">
        <v>0.21420132506798062</v>
      </c>
      <c r="BI127" s="104">
        <v>0.64621834137350931</v>
      </c>
      <c r="BJ127" s="104">
        <v>13.208255214862541</v>
      </c>
      <c r="BK127" s="104">
        <v>1.3120445679494579</v>
      </c>
      <c r="BL127" s="104">
        <v>1641.9105346234333</v>
      </c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>
        <v>0</v>
      </c>
      <c r="FN127" s="40"/>
      <c r="FO127" s="40"/>
      <c r="FP127" s="40"/>
      <c r="FQ127" s="40"/>
      <c r="FR127" s="40"/>
      <c r="FS127" s="40"/>
      <c r="FT127" s="105">
        <v>0</v>
      </c>
      <c r="FU127" s="105">
        <v>0</v>
      </c>
      <c r="FV127" s="105">
        <v>0</v>
      </c>
      <c r="FW127" s="105">
        <v>0</v>
      </c>
      <c r="FX127" s="105">
        <v>0</v>
      </c>
      <c r="FY127" s="105">
        <v>0</v>
      </c>
      <c r="FZ127" s="105">
        <v>0</v>
      </c>
      <c r="GA127" s="105">
        <v>0</v>
      </c>
      <c r="GB127" s="105">
        <v>0</v>
      </c>
      <c r="GC127" s="105">
        <v>0</v>
      </c>
      <c r="GD127" s="105">
        <v>0</v>
      </c>
      <c r="GE127" s="105">
        <v>0</v>
      </c>
      <c r="GF127" s="105">
        <v>0</v>
      </c>
      <c r="GG127" s="105">
        <v>0</v>
      </c>
      <c r="GH127" s="40">
        <v>0</v>
      </c>
      <c r="GI127" s="40"/>
      <c r="GJ127" s="40"/>
      <c r="GK127" s="40"/>
      <c r="GL127" s="40"/>
      <c r="GM127" s="40">
        <v>0</v>
      </c>
      <c r="GN127" s="40">
        <v>1288.0712630572089</v>
      </c>
      <c r="GO127" s="40">
        <v>104266.22068489504</v>
      </c>
      <c r="GP127" s="6">
        <v>227432.6959549243</v>
      </c>
      <c r="GQ127" s="6"/>
      <c r="GR127" s="6">
        <f t="shared" si="12"/>
        <v>105554.29194795225</v>
      </c>
      <c r="GS127" s="6">
        <v>227432.69595492436</v>
      </c>
      <c r="GT127" s="92">
        <v>5.8207660913467407E-11</v>
      </c>
      <c r="GV127" s="2">
        <v>0</v>
      </c>
      <c r="GW127" s="6">
        <v>105554.29194795225</v>
      </c>
      <c r="GX127" s="6">
        <v>227432.6959549243</v>
      </c>
      <c r="GY127" s="92">
        <v>0</v>
      </c>
    </row>
    <row r="128" spans="2:207" outlineLevel="1" x14ac:dyDescent="0.2">
      <c r="B128" s="103" t="s">
        <v>69</v>
      </c>
      <c r="C128" s="104">
        <v>54.464970017607968</v>
      </c>
      <c r="D128" s="104">
        <v>5.4830496604865644</v>
      </c>
      <c r="E128" s="104">
        <v>0</v>
      </c>
      <c r="F128" s="104">
        <v>42.121048133159171</v>
      </c>
      <c r="G128" s="104">
        <v>49.535641758590444</v>
      </c>
      <c r="H128" s="104">
        <v>393.88615707149012</v>
      </c>
      <c r="I128" s="104">
        <v>161.84930854068242</v>
      </c>
      <c r="J128" s="104">
        <v>2.45198969935731</v>
      </c>
      <c r="K128" s="104">
        <v>0</v>
      </c>
      <c r="L128" s="104">
        <v>108.47457210486985</v>
      </c>
      <c r="M128" s="104">
        <v>0</v>
      </c>
      <c r="N128" s="104">
        <v>0</v>
      </c>
      <c r="O128" s="104">
        <v>0</v>
      </c>
      <c r="P128" s="104">
        <v>176.20075888630683</v>
      </c>
      <c r="Q128" s="104">
        <v>138.75163201601734</v>
      </c>
      <c r="R128" s="104">
        <v>189.90067286292134</v>
      </c>
      <c r="S128" s="104">
        <v>308.10327740632908</v>
      </c>
      <c r="T128" s="104">
        <v>18.269947487294679</v>
      </c>
      <c r="U128" s="104">
        <v>230.63756892224399</v>
      </c>
      <c r="V128" s="104">
        <v>0</v>
      </c>
      <c r="W128" s="104">
        <v>39.322577992556809</v>
      </c>
      <c r="X128" s="104">
        <v>0.67046733031472727</v>
      </c>
      <c r="Y128" s="104">
        <v>97.311835789144624</v>
      </c>
      <c r="Z128" s="104">
        <v>20777.099511060856</v>
      </c>
      <c r="AA128" s="104">
        <v>10548.406698578106</v>
      </c>
      <c r="AB128" s="104">
        <v>13321.692936650645</v>
      </c>
      <c r="AC128" s="104">
        <v>1770.0115910234022</v>
      </c>
      <c r="AD128" s="104">
        <v>9711.5588041030587</v>
      </c>
      <c r="AE128" s="104">
        <v>65.820702402124894</v>
      </c>
      <c r="AF128" s="104">
        <v>202.58910602720022</v>
      </c>
      <c r="AG128" s="104">
        <v>15083.559174501121</v>
      </c>
      <c r="AH128" s="104">
        <v>14.95437448710398</v>
      </c>
      <c r="AI128" s="104">
        <v>391.2679200251909</v>
      </c>
      <c r="AJ128" s="104">
        <v>589.23414256977765</v>
      </c>
      <c r="AK128" s="104">
        <v>0</v>
      </c>
      <c r="AL128" s="104">
        <v>83.508384274326318</v>
      </c>
      <c r="AM128" s="104">
        <v>0</v>
      </c>
      <c r="AN128" s="104">
        <v>0</v>
      </c>
      <c r="AO128" s="104">
        <v>0</v>
      </c>
      <c r="AP128" s="104">
        <v>0</v>
      </c>
      <c r="AQ128" s="104">
        <v>0</v>
      </c>
      <c r="AR128" s="104">
        <v>20.951923711564039</v>
      </c>
      <c r="AS128" s="104">
        <v>0.55278212937309712</v>
      </c>
      <c r="AT128" s="104">
        <v>4.9089254355880794</v>
      </c>
      <c r="AU128" s="104">
        <v>5.5842611173234236</v>
      </c>
      <c r="AV128" s="104">
        <v>0.39972759274303954</v>
      </c>
      <c r="AW128" s="104">
        <v>0</v>
      </c>
      <c r="AX128" s="104">
        <v>0</v>
      </c>
      <c r="AY128" s="104">
        <v>0</v>
      </c>
      <c r="AZ128" s="104">
        <v>0</v>
      </c>
      <c r="BA128" s="104">
        <v>0</v>
      </c>
      <c r="BB128" s="104">
        <v>0</v>
      </c>
      <c r="BC128" s="104">
        <v>0</v>
      </c>
      <c r="BD128" s="104">
        <v>0</v>
      </c>
      <c r="BE128" s="104">
        <v>90.302768039013316</v>
      </c>
      <c r="BF128" s="104">
        <v>0</v>
      </c>
      <c r="BG128" s="104">
        <v>0</v>
      </c>
      <c r="BH128" s="104">
        <v>0</v>
      </c>
      <c r="BI128" s="104">
        <v>0</v>
      </c>
      <c r="BJ128" s="104">
        <v>0</v>
      </c>
      <c r="BK128" s="104">
        <v>0</v>
      </c>
      <c r="BL128" s="104">
        <v>169.5346268812205</v>
      </c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>
        <v>0</v>
      </c>
      <c r="FN128" s="40"/>
      <c r="FO128" s="40"/>
      <c r="FP128" s="40"/>
      <c r="FQ128" s="40"/>
      <c r="FR128" s="40"/>
      <c r="FS128" s="40"/>
      <c r="FT128" s="105">
        <v>0</v>
      </c>
      <c r="FU128" s="105">
        <v>0</v>
      </c>
      <c r="FV128" s="105">
        <v>0</v>
      </c>
      <c r="FW128" s="105">
        <v>0</v>
      </c>
      <c r="FX128" s="105">
        <v>0</v>
      </c>
      <c r="FY128" s="105">
        <v>0</v>
      </c>
      <c r="FZ128" s="105">
        <v>0</v>
      </c>
      <c r="GA128" s="105">
        <v>0</v>
      </c>
      <c r="GB128" s="105">
        <v>0</v>
      </c>
      <c r="GC128" s="105">
        <v>0</v>
      </c>
      <c r="GD128" s="105">
        <v>0</v>
      </c>
      <c r="GE128" s="105">
        <v>0</v>
      </c>
      <c r="GF128" s="105">
        <v>0</v>
      </c>
      <c r="GG128" s="105">
        <v>0</v>
      </c>
      <c r="GH128" s="40">
        <v>0</v>
      </c>
      <c r="GI128" s="40"/>
      <c r="GJ128" s="40"/>
      <c r="GK128" s="40"/>
      <c r="GL128" s="40"/>
      <c r="GM128" s="40">
        <v>1616.2450215176889</v>
      </c>
      <c r="GN128" s="40">
        <v>-15.977924662671285</v>
      </c>
      <c r="GO128" s="40">
        <v>36047.031722453314</v>
      </c>
      <c r="GP128" s="6">
        <v>112516.67265559745</v>
      </c>
      <c r="GQ128" s="6"/>
      <c r="GR128" s="6">
        <f t="shared" si="12"/>
        <v>37647.298819308329</v>
      </c>
      <c r="GS128" s="6">
        <v>112516.67265559742</v>
      </c>
      <c r="GT128" s="92">
        <v>-2.9103830456733704E-11</v>
      </c>
      <c r="GV128" s="2">
        <v>0</v>
      </c>
      <c r="GW128" s="6">
        <v>37647.298819308329</v>
      </c>
      <c r="GX128" s="6">
        <v>112516.67265559742</v>
      </c>
      <c r="GY128" s="92">
        <v>-2.9103830456733704E-11</v>
      </c>
    </row>
    <row r="129" spans="2:207" outlineLevel="1" x14ac:dyDescent="0.2">
      <c r="B129" s="103" t="s">
        <v>453</v>
      </c>
      <c r="C129" s="104">
        <v>403.39033212145756</v>
      </c>
      <c r="D129" s="104">
        <v>43.281452053838251</v>
      </c>
      <c r="E129" s="104">
        <v>5.3317726825225948</v>
      </c>
      <c r="F129" s="104">
        <v>29.235746549044116</v>
      </c>
      <c r="G129" s="104">
        <v>42.360350342518061</v>
      </c>
      <c r="H129" s="104">
        <v>339.26571759067116</v>
      </c>
      <c r="I129" s="104">
        <v>114.80056694663959</v>
      </c>
      <c r="J129" s="104">
        <v>0</v>
      </c>
      <c r="K129" s="104">
        <v>0</v>
      </c>
      <c r="L129" s="104">
        <v>0</v>
      </c>
      <c r="M129" s="104">
        <v>0</v>
      </c>
      <c r="N129" s="104">
        <v>0</v>
      </c>
      <c r="O129" s="104">
        <v>0</v>
      </c>
      <c r="P129" s="104">
        <v>0</v>
      </c>
      <c r="Q129" s="104">
        <v>0</v>
      </c>
      <c r="R129" s="104">
        <v>0</v>
      </c>
      <c r="S129" s="104">
        <v>0</v>
      </c>
      <c r="T129" s="104">
        <v>0</v>
      </c>
      <c r="U129" s="104">
        <v>0</v>
      </c>
      <c r="V129" s="104">
        <v>33.239832211902723</v>
      </c>
      <c r="W129" s="104">
        <v>0</v>
      </c>
      <c r="X129" s="104">
        <v>0</v>
      </c>
      <c r="Y129" s="104">
        <v>8.6023596131883426</v>
      </c>
      <c r="Z129" s="104">
        <v>3.8064029621142992</v>
      </c>
      <c r="AA129" s="104">
        <v>0</v>
      </c>
      <c r="AB129" s="104">
        <v>128.95191405045986</v>
      </c>
      <c r="AC129" s="104">
        <v>367.22737755617584</v>
      </c>
      <c r="AD129" s="104">
        <v>0</v>
      </c>
      <c r="AE129" s="104">
        <v>0</v>
      </c>
      <c r="AF129" s="104">
        <v>0</v>
      </c>
      <c r="AG129" s="104">
        <v>326.25606708874284</v>
      </c>
      <c r="AH129" s="104">
        <v>0</v>
      </c>
      <c r="AI129" s="104">
        <v>55.088004530046817</v>
      </c>
      <c r="AJ129" s="104">
        <v>0</v>
      </c>
      <c r="AK129" s="104">
        <v>151.37276360999434</v>
      </c>
      <c r="AL129" s="104">
        <v>260.88913508832752</v>
      </c>
      <c r="AM129" s="104">
        <v>31572.242744276158</v>
      </c>
      <c r="AN129" s="104">
        <v>0</v>
      </c>
      <c r="AO129" s="104">
        <v>0</v>
      </c>
      <c r="AP129" s="104">
        <v>0</v>
      </c>
      <c r="AQ129" s="104">
        <v>0</v>
      </c>
      <c r="AR129" s="104">
        <v>40.531400779987266</v>
      </c>
      <c r="AS129" s="104">
        <v>1.0693545059132319</v>
      </c>
      <c r="AT129" s="104">
        <v>9.4962938470105787</v>
      </c>
      <c r="AU129" s="104">
        <v>10.802727641534783</v>
      </c>
      <c r="AV129" s="104">
        <v>0.77327120409595573</v>
      </c>
      <c r="AW129" s="104">
        <v>0</v>
      </c>
      <c r="AX129" s="104">
        <v>0</v>
      </c>
      <c r="AY129" s="104">
        <v>0</v>
      </c>
      <c r="AZ129" s="104">
        <v>273.80400492178399</v>
      </c>
      <c r="BA129" s="104">
        <v>24.289211810101897</v>
      </c>
      <c r="BB129" s="104">
        <v>79.355253489043619</v>
      </c>
      <c r="BC129" s="104">
        <v>9.551867506591547</v>
      </c>
      <c r="BD129" s="104">
        <v>349.12354788184984</v>
      </c>
      <c r="BE129" s="104">
        <v>723.65003265799976</v>
      </c>
      <c r="BF129" s="104">
        <v>0</v>
      </c>
      <c r="BG129" s="104">
        <v>0</v>
      </c>
      <c r="BH129" s="104">
        <v>0</v>
      </c>
      <c r="BI129" s="104">
        <v>0</v>
      </c>
      <c r="BJ129" s="104">
        <v>0</v>
      </c>
      <c r="BK129" s="104">
        <v>0</v>
      </c>
      <c r="BL129" s="104">
        <v>5372.3983533290339</v>
      </c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>
        <v>0</v>
      </c>
      <c r="FN129" s="40"/>
      <c r="FO129" s="40"/>
      <c r="FP129" s="40"/>
      <c r="FQ129" s="40"/>
      <c r="FR129" s="40"/>
      <c r="FS129" s="40"/>
      <c r="FT129" s="105">
        <v>0</v>
      </c>
      <c r="FU129" s="105">
        <v>0</v>
      </c>
      <c r="FV129" s="105">
        <v>0</v>
      </c>
      <c r="FW129" s="105">
        <v>0</v>
      </c>
      <c r="FX129" s="105">
        <v>0</v>
      </c>
      <c r="FY129" s="105">
        <v>0</v>
      </c>
      <c r="FZ129" s="105">
        <v>0</v>
      </c>
      <c r="GA129" s="105">
        <v>0</v>
      </c>
      <c r="GB129" s="105">
        <v>0</v>
      </c>
      <c r="GC129" s="105">
        <v>0</v>
      </c>
      <c r="GD129" s="105">
        <v>0</v>
      </c>
      <c r="GE129" s="105">
        <v>0</v>
      </c>
      <c r="GF129" s="105">
        <v>0</v>
      </c>
      <c r="GG129" s="105">
        <v>0</v>
      </c>
      <c r="GH129" s="40">
        <v>0</v>
      </c>
      <c r="GI129" s="40"/>
      <c r="GJ129" s="40"/>
      <c r="GK129" s="40"/>
      <c r="GL129" s="40"/>
      <c r="GM129" s="40">
        <v>2231.1128999548528</v>
      </c>
      <c r="GN129" s="40">
        <v>67.854671175002295</v>
      </c>
      <c r="GO129" s="40">
        <v>7458.1284729673316</v>
      </c>
      <c r="GP129" s="6">
        <v>50537.283902945928</v>
      </c>
      <c r="GQ129" s="6"/>
      <c r="GR129" s="6">
        <f t="shared" si="12"/>
        <v>9757.0960440971867</v>
      </c>
      <c r="GS129" s="6">
        <v>50537.28390294595</v>
      </c>
      <c r="GT129" s="92">
        <v>2.1827872842550278E-11</v>
      </c>
      <c r="GV129" s="2">
        <v>0</v>
      </c>
      <c r="GW129" s="6">
        <v>9757.0960440971867</v>
      </c>
      <c r="GX129" s="6">
        <v>50537.283902945914</v>
      </c>
      <c r="GY129" s="92">
        <v>-1.4551915228366852E-11</v>
      </c>
    </row>
    <row r="130" spans="2:207" outlineLevel="1" x14ac:dyDescent="0.2">
      <c r="B130" s="103" t="s">
        <v>454</v>
      </c>
      <c r="C130" s="104">
        <v>1151.7278173431373</v>
      </c>
      <c r="D130" s="104">
        <v>114.58166457835136</v>
      </c>
      <c r="E130" s="104">
        <v>9.074013134874706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04">
        <v>0</v>
      </c>
      <c r="O130" s="104">
        <v>0</v>
      </c>
      <c r="P130" s="104">
        <v>0</v>
      </c>
      <c r="Q130" s="104">
        <v>0</v>
      </c>
      <c r="R130" s="104">
        <v>0</v>
      </c>
      <c r="S130" s="104">
        <v>0</v>
      </c>
      <c r="T130" s="104">
        <v>0</v>
      </c>
      <c r="U130" s="104">
        <v>0</v>
      </c>
      <c r="V130" s="104">
        <v>0</v>
      </c>
      <c r="W130" s="104">
        <v>0</v>
      </c>
      <c r="X130" s="104">
        <v>0</v>
      </c>
      <c r="Y130" s="104">
        <v>0</v>
      </c>
      <c r="Z130" s="104">
        <v>0</v>
      </c>
      <c r="AA130" s="104">
        <v>0</v>
      </c>
      <c r="AB130" s="104">
        <v>0</v>
      </c>
      <c r="AC130" s="104">
        <v>0</v>
      </c>
      <c r="AD130" s="104">
        <v>0</v>
      </c>
      <c r="AE130" s="104">
        <v>0</v>
      </c>
      <c r="AF130" s="104">
        <v>0</v>
      </c>
      <c r="AG130" s="104">
        <v>0</v>
      </c>
      <c r="AH130" s="104">
        <v>0</v>
      </c>
      <c r="AI130" s="104">
        <v>0</v>
      </c>
      <c r="AJ130" s="104">
        <v>0</v>
      </c>
      <c r="AK130" s="104">
        <v>952.52824340901805</v>
      </c>
      <c r="AL130" s="104">
        <v>0</v>
      </c>
      <c r="AM130" s="104">
        <v>1554.2257699952086</v>
      </c>
      <c r="AN130" s="104">
        <v>2254.0933834035859</v>
      </c>
      <c r="AO130" s="104">
        <v>750.59342494856355</v>
      </c>
      <c r="AP130" s="104">
        <v>0</v>
      </c>
      <c r="AQ130" s="104">
        <v>0</v>
      </c>
      <c r="AR130" s="104">
        <v>12.731431789776044</v>
      </c>
      <c r="AS130" s="104">
        <v>0.33589793820358999</v>
      </c>
      <c r="AT130" s="104">
        <v>2.9829074506188555</v>
      </c>
      <c r="AU130" s="104">
        <v>3.3932750273055468</v>
      </c>
      <c r="AV130" s="104">
        <v>55.853278664675202</v>
      </c>
      <c r="AW130" s="104">
        <v>0</v>
      </c>
      <c r="AX130" s="104">
        <v>0</v>
      </c>
      <c r="AY130" s="104">
        <v>0</v>
      </c>
      <c r="AZ130" s="104">
        <v>0</v>
      </c>
      <c r="BA130" s="104">
        <v>0</v>
      </c>
      <c r="BB130" s="104">
        <v>0</v>
      </c>
      <c r="BC130" s="104">
        <v>0</v>
      </c>
      <c r="BD130" s="104">
        <v>0</v>
      </c>
      <c r="BE130" s="104">
        <v>255.88397503019482</v>
      </c>
      <c r="BF130" s="104">
        <v>131.15613919302501</v>
      </c>
      <c r="BG130" s="104">
        <v>470.18427652858861</v>
      </c>
      <c r="BH130" s="104">
        <v>2.1989200428227886</v>
      </c>
      <c r="BI130" s="104">
        <v>6.6338640139193057</v>
      </c>
      <c r="BJ130" s="104">
        <v>135.59158463927329</v>
      </c>
      <c r="BK130" s="104">
        <v>13.469016099461756</v>
      </c>
      <c r="BL130" s="104">
        <v>361.047278713043</v>
      </c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>
        <v>0</v>
      </c>
      <c r="FN130" s="40"/>
      <c r="FO130" s="40"/>
      <c r="FP130" s="40"/>
      <c r="FQ130" s="40"/>
      <c r="FR130" s="40"/>
      <c r="FS130" s="40"/>
      <c r="FT130" s="105">
        <v>0</v>
      </c>
      <c r="FU130" s="105">
        <v>0</v>
      </c>
      <c r="FV130" s="105">
        <v>0</v>
      </c>
      <c r="FW130" s="105">
        <v>0</v>
      </c>
      <c r="FX130" s="105">
        <v>0</v>
      </c>
      <c r="FY130" s="105">
        <v>0</v>
      </c>
      <c r="FZ130" s="105">
        <v>0</v>
      </c>
      <c r="GA130" s="105">
        <v>0</v>
      </c>
      <c r="GB130" s="105">
        <v>0</v>
      </c>
      <c r="GC130" s="105">
        <v>0</v>
      </c>
      <c r="GD130" s="105">
        <v>0</v>
      </c>
      <c r="GE130" s="105">
        <v>0</v>
      </c>
      <c r="GF130" s="105">
        <v>0</v>
      </c>
      <c r="GG130" s="105">
        <v>0</v>
      </c>
      <c r="GH130" s="40">
        <v>0</v>
      </c>
      <c r="GI130" s="40"/>
      <c r="GJ130" s="40"/>
      <c r="GK130" s="40"/>
      <c r="GL130" s="40"/>
      <c r="GM130" s="40">
        <v>1163.2178214056119</v>
      </c>
      <c r="GN130" s="40">
        <v>138.63015135987553</v>
      </c>
      <c r="GO130" s="40">
        <v>468.2004225145879</v>
      </c>
      <c r="GP130" s="6">
        <v>10008.334557223723</v>
      </c>
      <c r="GQ130" s="6"/>
      <c r="GR130" s="6">
        <f t="shared" si="12"/>
        <v>1770.0483952800753</v>
      </c>
      <c r="GS130" s="6">
        <v>10008.334557223718</v>
      </c>
      <c r="GT130" s="92">
        <v>-5.4569682106375694E-12</v>
      </c>
      <c r="GV130" s="2">
        <v>0</v>
      </c>
      <c r="GW130" s="6">
        <v>1770.0483952800753</v>
      </c>
      <c r="GX130" s="6">
        <v>10008.334557223721</v>
      </c>
      <c r="GY130" s="92">
        <v>-1.8189894035458565E-12</v>
      </c>
    </row>
    <row r="131" spans="2:207" outlineLevel="1" x14ac:dyDescent="0.2">
      <c r="B131" s="103" t="s">
        <v>455</v>
      </c>
      <c r="C131" s="104">
        <v>3990.8794533837777</v>
      </c>
      <c r="D131" s="104">
        <v>424.50780319956192</v>
      </c>
      <c r="E131" s="104">
        <v>42.022314349653776</v>
      </c>
      <c r="F131" s="104">
        <v>1687.1025052856596</v>
      </c>
      <c r="G131" s="104">
        <v>950.22457268574431</v>
      </c>
      <c r="H131" s="104">
        <v>7680.8745108884086</v>
      </c>
      <c r="I131" s="104">
        <v>2634.936664885387</v>
      </c>
      <c r="J131" s="104">
        <v>0</v>
      </c>
      <c r="K131" s="104">
        <v>45.454439783149596</v>
      </c>
      <c r="L131" s="104">
        <v>45.189669322963489</v>
      </c>
      <c r="M131" s="104">
        <v>65.571229736412079</v>
      </c>
      <c r="N131" s="104">
        <v>105.74594177171497</v>
      </c>
      <c r="O131" s="104">
        <v>107.99978589695074</v>
      </c>
      <c r="P131" s="104">
        <v>625.91434716075184</v>
      </c>
      <c r="Q131" s="104">
        <v>107.80384831126136</v>
      </c>
      <c r="R131" s="104">
        <v>499.28515568412325</v>
      </c>
      <c r="S131" s="104">
        <v>0</v>
      </c>
      <c r="T131" s="104">
        <v>1231.5776050407298</v>
      </c>
      <c r="U131" s="104">
        <v>61.04979992504591</v>
      </c>
      <c r="V131" s="104">
        <v>178.57436166005147</v>
      </c>
      <c r="W131" s="104">
        <v>712.22003134104841</v>
      </c>
      <c r="X131" s="104">
        <v>0</v>
      </c>
      <c r="Y131" s="104">
        <v>155.2339147569524</v>
      </c>
      <c r="Z131" s="104">
        <v>206.37249111830536</v>
      </c>
      <c r="AA131" s="104">
        <v>0.12973430005920916</v>
      </c>
      <c r="AB131" s="104">
        <v>5538.425821623101</v>
      </c>
      <c r="AC131" s="104">
        <v>3757.5442703426561</v>
      </c>
      <c r="AD131" s="104">
        <v>2447.4965856475756</v>
      </c>
      <c r="AE131" s="104">
        <v>141.23573739320511</v>
      </c>
      <c r="AF131" s="104">
        <v>211.12005223943422</v>
      </c>
      <c r="AG131" s="104">
        <v>5517.0726751210104</v>
      </c>
      <c r="AH131" s="104">
        <v>93.300826014383745</v>
      </c>
      <c r="AI131" s="104">
        <v>1839.4930647763558</v>
      </c>
      <c r="AJ131" s="104">
        <v>60.009466115615545</v>
      </c>
      <c r="AK131" s="104">
        <v>376.72313553429541</v>
      </c>
      <c r="AL131" s="104">
        <v>482.91437130689906</v>
      </c>
      <c r="AM131" s="104">
        <v>9512.9478627369444</v>
      </c>
      <c r="AN131" s="104">
        <v>2136.1707033820353</v>
      </c>
      <c r="AO131" s="104">
        <v>711.3262016184309</v>
      </c>
      <c r="AP131" s="104">
        <v>0</v>
      </c>
      <c r="AQ131" s="104">
        <v>215.93798278634611</v>
      </c>
      <c r="AR131" s="104">
        <v>682.06830554479654</v>
      </c>
      <c r="AS131" s="104">
        <v>17.995253112912319</v>
      </c>
      <c r="AT131" s="104">
        <v>159.80501359634579</v>
      </c>
      <c r="AU131" s="104">
        <v>181.78987148916551</v>
      </c>
      <c r="AV131" s="104">
        <v>13.012720266772147</v>
      </c>
      <c r="AW131" s="104">
        <v>102.31386119680766</v>
      </c>
      <c r="AX131" s="104">
        <v>11.561384125134293</v>
      </c>
      <c r="AY131" s="104">
        <v>5.3951558114248979</v>
      </c>
      <c r="AZ131" s="104">
        <v>1583.2368273677776</v>
      </c>
      <c r="BA131" s="104">
        <v>140.44927742583255</v>
      </c>
      <c r="BB131" s="104">
        <v>458.86165837263439</v>
      </c>
      <c r="BC131" s="104">
        <v>55.232458754414274</v>
      </c>
      <c r="BD131" s="104">
        <v>2018.7625030148977</v>
      </c>
      <c r="BE131" s="104">
        <v>3082.467495017791</v>
      </c>
      <c r="BF131" s="104">
        <v>172.99086033241625</v>
      </c>
      <c r="BG131" s="104">
        <v>620.15840820590643</v>
      </c>
      <c r="BH131" s="104">
        <v>2.9003070106638003</v>
      </c>
      <c r="BI131" s="104">
        <v>8.7498599007898417</v>
      </c>
      <c r="BJ131" s="104">
        <v>178.84107465048385</v>
      </c>
      <c r="BK131" s="104">
        <v>17.76521249547126</v>
      </c>
      <c r="BL131" s="104">
        <v>2337.9043396866196</v>
      </c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>
        <v>0</v>
      </c>
      <c r="FN131" s="40"/>
      <c r="FO131" s="40"/>
      <c r="FP131" s="40"/>
      <c r="FQ131" s="40"/>
      <c r="FR131" s="40"/>
      <c r="FS131" s="40"/>
      <c r="FT131" s="105">
        <v>93.04904903216071</v>
      </c>
      <c r="FU131" s="105">
        <v>177.83486736567571</v>
      </c>
      <c r="FV131" s="105">
        <v>208.99985282502641</v>
      </c>
      <c r="FW131" s="105">
        <v>209.36505820906592</v>
      </c>
      <c r="FX131" s="105">
        <v>287.83569437012238</v>
      </c>
      <c r="FY131" s="105">
        <v>364.56275123709975</v>
      </c>
      <c r="FZ131" s="105">
        <v>335.33590155496211</v>
      </c>
      <c r="GA131" s="105">
        <v>635.38804867888462</v>
      </c>
      <c r="GB131" s="105">
        <v>1029.2435611863068</v>
      </c>
      <c r="GC131" s="105">
        <v>210.62192022814637</v>
      </c>
      <c r="GD131" s="105">
        <v>291.75984245495664</v>
      </c>
      <c r="GE131" s="105">
        <v>289.55857304357136</v>
      </c>
      <c r="GF131" s="105">
        <v>607.20316868582097</v>
      </c>
      <c r="GG131" s="105">
        <v>413.87974751689507</v>
      </c>
      <c r="GH131" s="40">
        <v>0</v>
      </c>
      <c r="GI131" s="40"/>
      <c r="GJ131" s="40"/>
      <c r="GK131" s="40"/>
      <c r="GL131" s="40"/>
      <c r="GM131" s="40">
        <v>74.735805087617678</v>
      </c>
      <c r="GN131" s="40">
        <v>-14.3280270157411</v>
      </c>
      <c r="GO131" s="40">
        <v>12807.346617913918</v>
      </c>
      <c r="GP131" s="6">
        <v>84475.043216879538</v>
      </c>
      <c r="GQ131" s="6"/>
      <c r="GR131" s="6">
        <f t="shared" si="12"/>
        <v>18022.392432374487</v>
      </c>
      <c r="GS131" s="6">
        <v>84475.043216879552</v>
      </c>
      <c r="GT131" s="92">
        <v>1.4551915228366852E-11</v>
      </c>
      <c r="GV131" s="2">
        <v>0</v>
      </c>
      <c r="GW131" s="6">
        <v>18022.392432374487</v>
      </c>
      <c r="GX131" s="6">
        <v>84475.043216879552</v>
      </c>
      <c r="GY131" s="92">
        <v>1.4551915228366852E-11</v>
      </c>
    </row>
    <row r="132" spans="2:207" outlineLevel="1" x14ac:dyDescent="0.2">
      <c r="B132" s="103" t="s">
        <v>456</v>
      </c>
      <c r="C132" s="104">
        <v>0</v>
      </c>
      <c r="D132" s="104">
        <v>0</v>
      </c>
      <c r="E132" s="104">
        <v>0</v>
      </c>
      <c r="F132" s="104">
        <v>0</v>
      </c>
      <c r="G132" s="104">
        <v>10.149489456185618</v>
      </c>
      <c r="H132" s="104">
        <v>83.426810582808969</v>
      </c>
      <c r="I132" s="104">
        <v>19.392133644196281</v>
      </c>
      <c r="J132" s="104">
        <v>0</v>
      </c>
      <c r="K132" s="104">
        <v>0</v>
      </c>
      <c r="L132" s="104">
        <v>0</v>
      </c>
      <c r="M132" s="104">
        <v>0</v>
      </c>
      <c r="N132" s="104">
        <v>0</v>
      </c>
      <c r="O132" s="104">
        <v>0</v>
      </c>
      <c r="P132" s="104">
        <v>0</v>
      </c>
      <c r="Q132" s="104">
        <v>0</v>
      </c>
      <c r="R132" s="104">
        <v>0</v>
      </c>
      <c r="S132" s="104">
        <v>0</v>
      </c>
      <c r="T132" s="104">
        <v>0</v>
      </c>
      <c r="U132" s="104">
        <v>0</v>
      </c>
      <c r="V132" s="104">
        <v>0</v>
      </c>
      <c r="W132" s="104">
        <v>0</v>
      </c>
      <c r="X132" s="104">
        <v>0</v>
      </c>
      <c r="Y132" s="104">
        <v>0</v>
      </c>
      <c r="Z132" s="104">
        <v>0</v>
      </c>
      <c r="AA132" s="104">
        <v>0</v>
      </c>
      <c r="AB132" s="104">
        <v>70.493321133203608</v>
      </c>
      <c r="AC132" s="104">
        <v>326.73416581655977</v>
      </c>
      <c r="AD132" s="104">
        <v>32.589416908872984</v>
      </c>
      <c r="AE132" s="104">
        <v>0</v>
      </c>
      <c r="AF132" s="104">
        <v>0</v>
      </c>
      <c r="AG132" s="104">
        <v>142.87629744007043</v>
      </c>
      <c r="AH132" s="104">
        <v>47.606047038339</v>
      </c>
      <c r="AI132" s="104">
        <v>0</v>
      </c>
      <c r="AJ132" s="104">
        <v>1.3606654504240268</v>
      </c>
      <c r="AK132" s="104">
        <v>218.64808494820574</v>
      </c>
      <c r="AL132" s="104">
        <v>3.7383000389274623</v>
      </c>
      <c r="AM132" s="104">
        <v>0</v>
      </c>
      <c r="AN132" s="104">
        <v>18.168220375153901</v>
      </c>
      <c r="AO132" s="104">
        <v>6.0498588286251831</v>
      </c>
      <c r="AP132" s="104">
        <v>0</v>
      </c>
      <c r="AQ132" s="104">
        <v>0</v>
      </c>
      <c r="AR132" s="104">
        <v>0</v>
      </c>
      <c r="AS132" s="104">
        <v>0</v>
      </c>
      <c r="AT132" s="104">
        <v>0</v>
      </c>
      <c r="AU132" s="104">
        <v>0</v>
      </c>
      <c r="AV132" s="104">
        <v>0</v>
      </c>
      <c r="AW132" s="104">
        <v>0</v>
      </c>
      <c r="AX132" s="104">
        <v>0</v>
      </c>
      <c r="AY132" s="104">
        <v>0</v>
      </c>
      <c r="AZ132" s="104">
        <v>0</v>
      </c>
      <c r="BA132" s="104">
        <v>0</v>
      </c>
      <c r="BB132" s="104">
        <v>0</v>
      </c>
      <c r="BC132" s="104">
        <v>0</v>
      </c>
      <c r="BD132" s="104">
        <v>0</v>
      </c>
      <c r="BE132" s="104">
        <v>14.080848576829466</v>
      </c>
      <c r="BF132" s="104">
        <v>0</v>
      </c>
      <c r="BG132" s="104">
        <v>0</v>
      </c>
      <c r="BH132" s="104">
        <v>0</v>
      </c>
      <c r="BI132" s="104">
        <v>0</v>
      </c>
      <c r="BJ132" s="104">
        <v>0</v>
      </c>
      <c r="BK132" s="104">
        <v>0</v>
      </c>
      <c r="BL132" s="104">
        <v>2.7934574180401754</v>
      </c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>
        <v>0</v>
      </c>
      <c r="FN132" s="40"/>
      <c r="FO132" s="40"/>
      <c r="FP132" s="40"/>
      <c r="FQ132" s="40"/>
      <c r="FR132" s="40"/>
      <c r="FS132" s="40"/>
      <c r="FT132" s="105">
        <v>0</v>
      </c>
      <c r="FU132" s="105">
        <v>0</v>
      </c>
      <c r="FV132" s="105">
        <v>0</v>
      </c>
      <c r="FW132" s="105">
        <v>0</v>
      </c>
      <c r="FX132" s="105">
        <v>0</v>
      </c>
      <c r="FY132" s="105">
        <v>0</v>
      </c>
      <c r="FZ132" s="105">
        <v>0</v>
      </c>
      <c r="GA132" s="105">
        <v>0</v>
      </c>
      <c r="GB132" s="105">
        <v>0</v>
      </c>
      <c r="GC132" s="105">
        <v>0</v>
      </c>
      <c r="GD132" s="105">
        <v>0</v>
      </c>
      <c r="GE132" s="105">
        <v>0</v>
      </c>
      <c r="GF132" s="105">
        <v>0</v>
      </c>
      <c r="GG132" s="105">
        <v>0</v>
      </c>
      <c r="GH132" s="40">
        <v>0</v>
      </c>
      <c r="GI132" s="40"/>
      <c r="GJ132" s="40"/>
      <c r="GK132" s="40"/>
      <c r="GL132" s="40"/>
      <c r="GM132" s="40">
        <v>19021.258725817421</v>
      </c>
      <c r="GN132" s="40">
        <v>-7267.2170625159306</v>
      </c>
      <c r="GO132" s="40">
        <v>9450.8778594501418</v>
      </c>
      <c r="GP132" s="6">
        <v>22203.026640408076</v>
      </c>
      <c r="GQ132" s="6"/>
      <c r="GR132" s="6">
        <f t="shared" si="12"/>
        <v>21204.919522751632</v>
      </c>
      <c r="GS132" s="6">
        <v>22203.026640408065</v>
      </c>
      <c r="GT132" s="92">
        <v>-1.0913936421275139E-11</v>
      </c>
      <c r="GV132" s="2">
        <v>0</v>
      </c>
      <c r="GW132" s="6">
        <v>21204.919522751632</v>
      </c>
      <c r="GX132" s="6">
        <v>22203.02664040809</v>
      </c>
      <c r="GY132" s="92">
        <v>1.4551915228366852E-11</v>
      </c>
    </row>
    <row r="133" spans="2:207" outlineLevel="1" x14ac:dyDescent="0.2">
      <c r="B133" s="103" t="s">
        <v>457</v>
      </c>
      <c r="C133" s="104">
        <v>0</v>
      </c>
      <c r="D133" s="104">
        <v>0</v>
      </c>
      <c r="E133" s="104">
        <v>0</v>
      </c>
      <c r="F133" s="104">
        <v>384.91766053198381</v>
      </c>
      <c r="G133" s="104">
        <v>427.5093489009476</v>
      </c>
      <c r="H133" s="104">
        <v>3457.5739356558302</v>
      </c>
      <c r="I133" s="104">
        <v>1075.4500725866167</v>
      </c>
      <c r="J133" s="104">
        <v>0</v>
      </c>
      <c r="K133" s="104">
        <v>0</v>
      </c>
      <c r="L133" s="104">
        <v>0</v>
      </c>
      <c r="M133" s="104">
        <v>0</v>
      </c>
      <c r="N133" s="104">
        <v>0</v>
      </c>
      <c r="O133" s="104">
        <v>0</v>
      </c>
      <c r="P133" s="104">
        <v>0</v>
      </c>
      <c r="Q133" s="104">
        <v>0</v>
      </c>
      <c r="R133" s="104">
        <v>0</v>
      </c>
      <c r="S133" s="104">
        <v>0</v>
      </c>
      <c r="T133" s="104">
        <v>0</v>
      </c>
      <c r="U133" s="104">
        <v>0</v>
      </c>
      <c r="V133" s="104">
        <v>0</v>
      </c>
      <c r="W133" s="104">
        <v>0</v>
      </c>
      <c r="X133" s="104">
        <v>0</v>
      </c>
      <c r="Y133" s="104">
        <v>0</v>
      </c>
      <c r="Z133" s="104">
        <v>0</v>
      </c>
      <c r="AA133" s="104">
        <v>0</v>
      </c>
      <c r="AB133" s="104">
        <v>1.3752419736935413</v>
      </c>
      <c r="AC133" s="104">
        <v>756.25230532842932</v>
      </c>
      <c r="AD133" s="104">
        <v>0</v>
      </c>
      <c r="AE133" s="104">
        <v>0</v>
      </c>
      <c r="AF133" s="104">
        <v>0</v>
      </c>
      <c r="AG133" s="104">
        <v>0</v>
      </c>
      <c r="AH133" s="104">
        <v>0</v>
      </c>
      <c r="AI133" s="104">
        <v>0</v>
      </c>
      <c r="AJ133" s="104">
        <v>0</v>
      </c>
      <c r="AK133" s="104">
        <v>0</v>
      </c>
      <c r="AL133" s="104">
        <v>486.8551014628095</v>
      </c>
      <c r="AM133" s="104">
        <v>313.10616327246464</v>
      </c>
      <c r="AN133" s="104">
        <v>0</v>
      </c>
      <c r="AO133" s="104">
        <v>0</v>
      </c>
      <c r="AP133" s="104">
        <v>0</v>
      </c>
      <c r="AQ133" s="104">
        <v>0</v>
      </c>
      <c r="AR133" s="104">
        <v>0</v>
      </c>
      <c r="AS133" s="104">
        <v>0</v>
      </c>
      <c r="AT133" s="104">
        <v>0</v>
      </c>
      <c r="AU133" s="104">
        <v>0</v>
      </c>
      <c r="AV133" s="104">
        <v>0</v>
      </c>
      <c r="AW133" s="104">
        <v>0</v>
      </c>
      <c r="AX133" s="104">
        <v>0</v>
      </c>
      <c r="AY133" s="104">
        <v>0</v>
      </c>
      <c r="AZ133" s="104">
        <v>1009.0222801006082</v>
      </c>
      <c r="BA133" s="104">
        <v>89.510582183351772</v>
      </c>
      <c r="BB133" s="104">
        <v>292.43991094105837</v>
      </c>
      <c r="BC133" s="104">
        <v>35.200533807128643</v>
      </c>
      <c r="BD133" s="104">
        <v>1286.5897941240542</v>
      </c>
      <c r="BE133" s="104">
        <v>0</v>
      </c>
      <c r="BF133" s="104">
        <v>0</v>
      </c>
      <c r="BG133" s="104">
        <v>0</v>
      </c>
      <c r="BH133" s="104">
        <v>0</v>
      </c>
      <c r="BI133" s="104">
        <v>0</v>
      </c>
      <c r="BJ133" s="104">
        <v>0</v>
      </c>
      <c r="BK133" s="104">
        <v>0</v>
      </c>
      <c r="BL133" s="104">
        <v>49.175051180542049</v>
      </c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>
        <v>0</v>
      </c>
      <c r="FN133" s="40"/>
      <c r="FO133" s="40"/>
      <c r="FP133" s="40"/>
      <c r="FQ133" s="40"/>
      <c r="FR133" s="40"/>
      <c r="FS133" s="40"/>
      <c r="FT133" s="105">
        <v>0.15005492654252645</v>
      </c>
      <c r="FU133" s="105">
        <v>1.0083990255335056</v>
      </c>
      <c r="FV133" s="105">
        <v>0.52241150007233017</v>
      </c>
      <c r="FW133" s="105">
        <v>4.8364973526165338</v>
      </c>
      <c r="FX133" s="105">
        <v>1.4711112229518704</v>
      </c>
      <c r="FY133" s="105">
        <v>3.3994918054231849</v>
      </c>
      <c r="FZ133" s="105">
        <v>6.0428582051771835</v>
      </c>
      <c r="GA133" s="105">
        <v>41.632352139150584</v>
      </c>
      <c r="GB133" s="105">
        <v>55.040514125891285</v>
      </c>
      <c r="GC133" s="105">
        <v>22.881278679201031</v>
      </c>
      <c r="GD133" s="105">
        <v>14.129876434288477</v>
      </c>
      <c r="GE133" s="105">
        <v>35.538309296834129</v>
      </c>
      <c r="GF133" s="105">
        <v>65.42605402451008</v>
      </c>
      <c r="GG133" s="105">
        <v>161.7043728922161</v>
      </c>
      <c r="GH133" s="40">
        <v>0</v>
      </c>
      <c r="GI133" s="40"/>
      <c r="GJ133" s="40"/>
      <c r="GK133" s="40"/>
      <c r="GL133" s="40"/>
      <c r="GM133" s="40">
        <v>11847.009182061998</v>
      </c>
      <c r="GN133" s="40">
        <v>57.841211052837025</v>
      </c>
      <c r="GO133" s="40">
        <v>4719.0899529487451</v>
      </c>
      <c r="GP133" s="6">
        <v>26702.701909743511</v>
      </c>
      <c r="GQ133" s="6"/>
      <c r="GR133" s="6">
        <f t="shared" si="12"/>
        <v>17037.723927693987</v>
      </c>
      <c r="GS133" s="6">
        <v>26702.701909743515</v>
      </c>
      <c r="GT133" s="92">
        <v>3.637978807091713E-12</v>
      </c>
      <c r="GV133" s="2">
        <v>0</v>
      </c>
      <c r="GW133" s="6">
        <v>17037.723927693987</v>
      </c>
      <c r="GX133" s="6">
        <v>26702.701909743522</v>
      </c>
      <c r="GY133" s="92">
        <v>1.0913936421275139E-11</v>
      </c>
    </row>
    <row r="134" spans="2:207" outlineLevel="1" x14ac:dyDescent="0.2">
      <c r="B134" s="103" t="s">
        <v>458</v>
      </c>
      <c r="C134" s="104">
        <v>0</v>
      </c>
      <c r="D134" s="104">
        <v>0</v>
      </c>
      <c r="E134" s="104">
        <v>0</v>
      </c>
      <c r="F134" s="104">
        <v>135.31030860316977</v>
      </c>
      <c r="G134" s="104">
        <v>69.98287549524153</v>
      </c>
      <c r="H134" s="104">
        <v>568.22598291393012</v>
      </c>
      <c r="I134" s="104">
        <v>165.01150434718011</v>
      </c>
      <c r="J134" s="104">
        <v>0</v>
      </c>
      <c r="K134" s="104">
        <v>0</v>
      </c>
      <c r="L134" s="104">
        <v>0</v>
      </c>
      <c r="M134" s="104">
        <v>0</v>
      </c>
      <c r="N134" s="104">
        <v>0</v>
      </c>
      <c r="O134" s="104">
        <v>0</v>
      </c>
      <c r="P134" s="104">
        <v>0</v>
      </c>
      <c r="Q134" s="104">
        <v>0</v>
      </c>
      <c r="R134" s="104">
        <v>0</v>
      </c>
      <c r="S134" s="104">
        <v>0</v>
      </c>
      <c r="T134" s="104">
        <v>0</v>
      </c>
      <c r="U134" s="104">
        <v>0</v>
      </c>
      <c r="V134" s="104">
        <v>0</v>
      </c>
      <c r="W134" s="104">
        <v>0</v>
      </c>
      <c r="X134" s="104">
        <v>0</v>
      </c>
      <c r="Y134" s="104">
        <v>0</v>
      </c>
      <c r="Z134" s="104">
        <v>0</v>
      </c>
      <c r="AA134" s="104">
        <v>0</v>
      </c>
      <c r="AB134" s="104">
        <v>74.518704487055331</v>
      </c>
      <c r="AC134" s="104">
        <v>1345.037308755278</v>
      </c>
      <c r="AD134" s="104">
        <v>119.27443570339322</v>
      </c>
      <c r="AE134" s="104">
        <v>0</v>
      </c>
      <c r="AF134" s="104">
        <v>0</v>
      </c>
      <c r="AG134" s="104">
        <v>1838.9289306277669</v>
      </c>
      <c r="AH134" s="104">
        <v>17.885853673110439</v>
      </c>
      <c r="AI134" s="104">
        <v>9.8304538801369967E-2</v>
      </c>
      <c r="AJ134" s="104">
        <v>0</v>
      </c>
      <c r="AK134" s="104">
        <v>0</v>
      </c>
      <c r="AL134" s="104">
        <v>27.481504498993552</v>
      </c>
      <c r="AM134" s="104">
        <v>102.60963308897014</v>
      </c>
      <c r="AN134" s="104">
        <v>0</v>
      </c>
      <c r="AO134" s="104">
        <v>0</v>
      </c>
      <c r="AP134" s="104">
        <v>0</v>
      </c>
      <c r="AQ134" s="104">
        <v>0</v>
      </c>
      <c r="AR134" s="104">
        <v>203.83527214105888</v>
      </c>
      <c r="AS134" s="104">
        <v>5.3778592054759562</v>
      </c>
      <c r="AT134" s="104">
        <v>47.757531280919416</v>
      </c>
      <c r="AU134" s="104">
        <v>54.327678950708226</v>
      </c>
      <c r="AV134" s="104">
        <v>3.8888354073032518</v>
      </c>
      <c r="AW134" s="104">
        <v>0</v>
      </c>
      <c r="AX134" s="104">
        <v>0</v>
      </c>
      <c r="AY134" s="104">
        <v>0</v>
      </c>
      <c r="AZ134" s="104">
        <v>252.37076373132317</v>
      </c>
      <c r="BA134" s="104">
        <v>22.387864401997511</v>
      </c>
      <c r="BB134" s="104">
        <v>73.143363755115061</v>
      </c>
      <c r="BC134" s="104">
        <v>8.8041520741577344</v>
      </c>
      <c r="BD134" s="104">
        <v>321.79433036621981</v>
      </c>
      <c r="BE134" s="104">
        <v>309.43719966767105</v>
      </c>
      <c r="BF134" s="104">
        <v>197.61672657222178</v>
      </c>
      <c r="BG134" s="104">
        <v>708.44017049250556</v>
      </c>
      <c r="BH134" s="104">
        <v>3.3131760627168738</v>
      </c>
      <c r="BI134" s="104">
        <v>9.9954336795711889</v>
      </c>
      <c r="BJ134" s="104">
        <v>204.29973976443864</v>
      </c>
      <c r="BK134" s="104">
        <v>20.294153882906695</v>
      </c>
      <c r="BL134" s="104">
        <v>229.98728797910931</v>
      </c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>
        <v>0</v>
      </c>
      <c r="FN134" s="40"/>
      <c r="FO134" s="40"/>
      <c r="FP134" s="40"/>
      <c r="FQ134" s="40"/>
      <c r="FR134" s="40"/>
      <c r="FS134" s="40"/>
      <c r="FT134" s="105">
        <v>0</v>
      </c>
      <c r="FU134" s="105">
        <v>0</v>
      </c>
      <c r="FV134" s="105">
        <v>0</v>
      </c>
      <c r="FW134" s="105">
        <v>0</v>
      </c>
      <c r="FX134" s="105">
        <v>0</v>
      </c>
      <c r="FY134" s="105">
        <v>0</v>
      </c>
      <c r="FZ134" s="105">
        <v>0</v>
      </c>
      <c r="GA134" s="105">
        <v>0</v>
      </c>
      <c r="GB134" s="105">
        <v>0</v>
      </c>
      <c r="GC134" s="105">
        <v>0</v>
      </c>
      <c r="GD134" s="105">
        <v>0</v>
      </c>
      <c r="GE134" s="105">
        <v>0</v>
      </c>
      <c r="GF134" s="105">
        <v>0</v>
      </c>
      <c r="GG134" s="105">
        <v>0</v>
      </c>
      <c r="GH134" s="40">
        <v>0</v>
      </c>
      <c r="GI134" s="40"/>
      <c r="GJ134" s="40"/>
      <c r="GK134" s="40"/>
      <c r="GL134" s="40"/>
      <c r="GM134" s="40">
        <v>2247.7351682334079</v>
      </c>
      <c r="GN134" s="40">
        <v>8.7158145193388918</v>
      </c>
      <c r="GO134" s="40">
        <v>5123.173527336091</v>
      </c>
      <c r="GP134" s="6">
        <v>14521.061396237146</v>
      </c>
      <c r="GQ134" s="6"/>
      <c r="GR134" s="6">
        <f t="shared" si="12"/>
        <v>7379.6245100888373</v>
      </c>
      <c r="GS134" s="6">
        <v>14521.06139623715</v>
      </c>
      <c r="GT134" s="92">
        <v>3.637978807091713E-12</v>
      </c>
      <c r="GV134" s="2">
        <v>0</v>
      </c>
      <c r="GW134" s="6">
        <v>7379.6245100888373</v>
      </c>
      <c r="GX134" s="6">
        <v>14521.061396237152</v>
      </c>
      <c r="GY134" s="92">
        <v>5.4569682106375694E-12</v>
      </c>
    </row>
    <row r="135" spans="2:207" outlineLevel="1" x14ac:dyDescent="0.2">
      <c r="B135" s="103" t="s">
        <v>459</v>
      </c>
      <c r="C135" s="104">
        <v>858.02782644903743</v>
      </c>
      <c r="D135" s="104">
        <v>91.845625833599584</v>
      </c>
      <c r="E135" s="104">
        <v>10.91023269202816</v>
      </c>
      <c r="F135" s="104">
        <v>47.496753718202498</v>
      </c>
      <c r="G135" s="104">
        <v>54.082770324933598</v>
      </c>
      <c r="H135" s="104">
        <v>428.74014381379368</v>
      </c>
      <c r="I135" s="104">
        <v>128.45758026583374</v>
      </c>
      <c r="J135" s="104">
        <v>0</v>
      </c>
      <c r="K135" s="104">
        <v>0</v>
      </c>
      <c r="L135" s="104">
        <v>3.7070323389218382E-2</v>
      </c>
      <c r="M135" s="104">
        <v>0</v>
      </c>
      <c r="N135" s="104">
        <v>0</v>
      </c>
      <c r="O135" s="104">
        <v>0</v>
      </c>
      <c r="P135" s="104">
        <v>0</v>
      </c>
      <c r="Q135" s="104">
        <v>0</v>
      </c>
      <c r="R135" s="104">
        <v>0</v>
      </c>
      <c r="S135" s="104">
        <v>0</v>
      </c>
      <c r="T135" s="104">
        <v>0</v>
      </c>
      <c r="U135" s="104">
        <v>0</v>
      </c>
      <c r="V135" s="104">
        <v>0</v>
      </c>
      <c r="W135" s="104">
        <v>0</v>
      </c>
      <c r="X135" s="104">
        <v>0</v>
      </c>
      <c r="Y135" s="104">
        <v>0</v>
      </c>
      <c r="Z135" s="104">
        <v>0</v>
      </c>
      <c r="AA135" s="104">
        <v>0</v>
      </c>
      <c r="AB135" s="104">
        <v>33.322695466096974</v>
      </c>
      <c r="AC135" s="104">
        <v>1063.2334848970156</v>
      </c>
      <c r="AD135" s="104">
        <v>0</v>
      </c>
      <c r="AE135" s="104">
        <v>0</v>
      </c>
      <c r="AF135" s="104">
        <v>0</v>
      </c>
      <c r="AG135" s="104">
        <v>4.3768973477306137</v>
      </c>
      <c r="AH135" s="104">
        <v>0</v>
      </c>
      <c r="AI135" s="104">
        <v>0</v>
      </c>
      <c r="AJ135" s="104">
        <v>0</v>
      </c>
      <c r="AK135" s="104">
        <v>0</v>
      </c>
      <c r="AL135" s="104">
        <v>134.86286379392894</v>
      </c>
      <c r="AM135" s="104">
        <v>0</v>
      </c>
      <c r="AN135" s="104">
        <v>3083.8264909773297</v>
      </c>
      <c r="AO135" s="104">
        <v>1026.8873086048814</v>
      </c>
      <c r="AP135" s="104">
        <v>0</v>
      </c>
      <c r="AQ135" s="104">
        <v>0</v>
      </c>
      <c r="AR135" s="104">
        <v>506.04878022888602</v>
      </c>
      <c r="AS135" s="104">
        <v>13.351266749727463</v>
      </c>
      <c r="AT135" s="104">
        <v>118.56456539091343</v>
      </c>
      <c r="AU135" s="104">
        <v>134.87585038124962</v>
      </c>
      <c r="AV135" s="104">
        <v>9.6545626958607862</v>
      </c>
      <c r="AW135" s="104">
        <v>0</v>
      </c>
      <c r="AX135" s="104">
        <v>0</v>
      </c>
      <c r="AY135" s="104">
        <v>0</v>
      </c>
      <c r="AZ135" s="104">
        <v>432.5580831877794</v>
      </c>
      <c r="BA135" s="104">
        <v>38.372320032556125</v>
      </c>
      <c r="BB135" s="104">
        <v>125.36615872897644</v>
      </c>
      <c r="BC135" s="104">
        <v>15.090128069005647</v>
      </c>
      <c r="BD135" s="104">
        <v>551.54858932994648</v>
      </c>
      <c r="BE135" s="104">
        <v>103.09629754945223</v>
      </c>
      <c r="BF135" s="104">
        <v>0</v>
      </c>
      <c r="BG135" s="104">
        <v>0</v>
      </c>
      <c r="BH135" s="104">
        <v>0</v>
      </c>
      <c r="BI135" s="104">
        <v>0</v>
      </c>
      <c r="BJ135" s="104">
        <v>0</v>
      </c>
      <c r="BK135" s="104">
        <v>0</v>
      </c>
      <c r="BL135" s="104">
        <v>62.852673787636505</v>
      </c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>
        <v>0</v>
      </c>
      <c r="FN135" s="40"/>
      <c r="FO135" s="40"/>
      <c r="FP135" s="40"/>
      <c r="FQ135" s="40"/>
      <c r="FR135" s="40"/>
      <c r="FS135" s="40"/>
      <c r="FT135" s="105">
        <v>0</v>
      </c>
      <c r="FU135" s="105">
        <v>0</v>
      </c>
      <c r="FV135" s="105">
        <v>0</v>
      </c>
      <c r="FW135" s="105">
        <v>0</v>
      </c>
      <c r="FX135" s="105">
        <v>0</v>
      </c>
      <c r="FY135" s="105">
        <v>0</v>
      </c>
      <c r="FZ135" s="105">
        <v>0</v>
      </c>
      <c r="GA135" s="105">
        <v>0</v>
      </c>
      <c r="GB135" s="105">
        <v>0</v>
      </c>
      <c r="GC135" s="105">
        <v>0</v>
      </c>
      <c r="GD135" s="105">
        <v>0</v>
      </c>
      <c r="GE135" s="105">
        <v>0</v>
      </c>
      <c r="GF135" s="105">
        <v>0</v>
      </c>
      <c r="GG135" s="105">
        <v>0</v>
      </c>
      <c r="GH135" s="40">
        <v>0</v>
      </c>
      <c r="GI135" s="40"/>
      <c r="GJ135" s="40"/>
      <c r="GK135" s="40"/>
      <c r="GL135" s="40"/>
      <c r="GM135" s="40">
        <v>4016.5415568887265</v>
      </c>
      <c r="GN135" s="40">
        <v>199.96543121974537</v>
      </c>
      <c r="GO135" s="40">
        <v>3272.8559682847963</v>
      </c>
      <c r="GP135" s="6">
        <v>16566.84997703306</v>
      </c>
      <c r="GQ135" s="6"/>
      <c r="GR135" s="6">
        <f t="shared" si="12"/>
        <v>7489.3629563932682</v>
      </c>
      <c r="GS135" s="6">
        <v>16566.849977033064</v>
      </c>
      <c r="GT135" s="92">
        <v>3.637978807091713E-12</v>
      </c>
      <c r="GV135" s="2">
        <v>0</v>
      </c>
      <c r="GW135" s="6">
        <v>7489.3629563932682</v>
      </c>
      <c r="GX135" s="6">
        <v>16566.84997703306</v>
      </c>
      <c r="GY135" s="92">
        <v>0</v>
      </c>
    </row>
    <row r="136" spans="2:207" outlineLevel="1" x14ac:dyDescent="0.2">
      <c r="B136" s="103" t="s">
        <v>460</v>
      </c>
      <c r="C136" s="104">
        <v>339.03977918855759</v>
      </c>
      <c r="D136" s="104">
        <v>35.615494009210749</v>
      </c>
      <c r="E136" s="104">
        <v>4.9358425520476059</v>
      </c>
      <c r="F136" s="104">
        <v>95.095654950577725</v>
      </c>
      <c r="G136" s="104">
        <v>29.662423061393195</v>
      </c>
      <c r="H136" s="104">
        <v>235.71360428794898</v>
      </c>
      <c r="I136" s="104">
        <v>72.027889330029438</v>
      </c>
      <c r="J136" s="104">
        <v>0</v>
      </c>
      <c r="K136" s="104">
        <v>0</v>
      </c>
      <c r="L136" s="104">
        <v>0</v>
      </c>
      <c r="M136" s="104">
        <v>0</v>
      </c>
      <c r="N136" s="104">
        <v>0</v>
      </c>
      <c r="O136" s="104">
        <v>0</v>
      </c>
      <c r="P136" s="104">
        <v>0</v>
      </c>
      <c r="Q136" s="104">
        <v>0</v>
      </c>
      <c r="R136" s="104">
        <v>0</v>
      </c>
      <c r="S136" s="104">
        <v>0</v>
      </c>
      <c r="T136" s="104">
        <v>0</v>
      </c>
      <c r="U136" s="104">
        <v>0</v>
      </c>
      <c r="V136" s="104">
        <v>0</v>
      </c>
      <c r="W136" s="104">
        <v>4.9593267731562394</v>
      </c>
      <c r="X136" s="104">
        <v>0</v>
      </c>
      <c r="Y136" s="104">
        <v>0</v>
      </c>
      <c r="Z136" s="104">
        <v>547.29318143519924</v>
      </c>
      <c r="AA136" s="104">
        <v>0</v>
      </c>
      <c r="AB136" s="104">
        <v>488.00339109845146</v>
      </c>
      <c r="AC136" s="104">
        <v>2137.0424041205283</v>
      </c>
      <c r="AD136" s="104">
        <v>673.19025840029678</v>
      </c>
      <c r="AE136" s="104">
        <v>1.4519873314014522E-2</v>
      </c>
      <c r="AF136" s="104">
        <v>0</v>
      </c>
      <c r="AG136" s="104">
        <v>317.18692369817688</v>
      </c>
      <c r="AH136" s="104">
        <v>34.398874615186912</v>
      </c>
      <c r="AI136" s="104">
        <v>0.11074320232814221</v>
      </c>
      <c r="AJ136" s="104">
        <v>0.82183509436996149</v>
      </c>
      <c r="AK136" s="104">
        <v>586.80362938703763</v>
      </c>
      <c r="AL136" s="104">
        <v>56.83961839340455</v>
      </c>
      <c r="AM136" s="104">
        <v>98.467669841555235</v>
      </c>
      <c r="AN136" s="104">
        <v>931.61829887952865</v>
      </c>
      <c r="AO136" s="104">
        <v>310.22076318130701</v>
      </c>
      <c r="AP136" s="104">
        <v>0</v>
      </c>
      <c r="AQ136" s="104">
        <v>13.023561370520689</v>
      </c>
      <c r="AR136" s="104">
        <v>0</v>
      </c>
      <c r="AS136" s="104">
        <v>0</v>
      </c>
      <c r="AT136" s="104">
        <v>0</v>
      </c>
      <c r="AU136" s="104">
        <v>0</v>
      </c>
      <c r="AV136" s="104">
        <v>0</v>
      </c>
      <c r="AW136" s="104">
        <v>6.0087731661946968</v>
      </c>
      <c r="AX136" s="104">
        <v>0.67898654008842296</v>
      </c>
      <c r="AY136" s="104">
        <v>0.31685117679387775</v>
      </c>
      <c r="AZ136" s="104">
        <v>580.33750966198374</v>
      </c>
      <c r="BA136" s="104">
        <v>51.481864547700319</v>
      </c>
      <c r="BB136" s="104">
        <v>168.19633519498467</v>
      </c>
      <c r="BC136" s="104">
        <v>20.245529289170495</v>
      </c>
      <c r="BD136" s="104">
        <v>739.98001015291629</v>
      </c>
      <c r="BE136" s="104">
        <v>93.763645375038891</v>
      </c>
      <c r="BF136" s="104">
        <v>0</v>
      </c>
      <c r="BG136" s="104">
        <v>0</v>
      </c>
      <c r="BH136" s="104">
        <v>0</v>
      </c>
      <c r="BI136" s="104">
        <v>0</v>
      </c>
      <c r="BJ136" s="104">
        <v>0</v>
      </c>
      <c r="BK136" s="104">
        <v>0</v>
      </c>
      <c r="BL136" s="104">
        <v>23.753580675995739</v>
      </c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>
        <v>0</v>
      </c>
      <c r="FN136" s="40"/>
      <c r="FO136" s="40"/>
      <c r="FP136" s="40"/>
      <c r="FQ136" s="40"/>
      <c r="FR136" s="40"/>
      <c r="FS136" s="40"/>
      <c r="FT136" s="105">
        <v>0.15044974697653415</v>
      </c>
      <c r="FU136" s="105">
        <v>1.0110522975725362</v>
      </c>
      <c r="FV136" s="105">
        <v>0.52378605497660191</v>
      </c>
      <c r="FW136" s="105">
        <v>4.8492230126653961</v>
      </c>
      <c r="FX136" s="105">
        <v>1.4749819707167222</v>
      </c>
      <c r="FY136" s="105">
        <v>3.4084364556319362</v>
      </c>
      <c r="FZ136" s="105">
        <v>6.0587580090302673</v>
      </c>
      <c r="GA136" s="105">
        <v>41.741894049696803</v>
      </c>
      <c r="GB136" s="105">
        <v>55.185335226910141</v>
      </c>
      <c r="GC136" s="105">
        <v>22.941483276190478</v>
      </c>
      <c r="GD136" s="105">
        <v>14.167054580150152</v>
      </c>
      <c r="GE136" s="105">
        <v>35.631816727904706</v>
      </c>
      <c r="GF136" s="105">
        <v>65.598201275123984</v>
      </c>
      <c r="GG136" s="105">
        <v>162.1298450320339</v>
      </c>
      <c r="GH136" s="40">
        <v>0</v>
      </c>
      <c r="GI136" s="40"/>
      <c r="GJ136" s="40"/>
      <c r="GK136" s="40"/>
      <c r="GL136" s="40"/>
      <c r="GM136" s="40">
        <v>12977.688294371559</v>
      </c>
      <c r="GN136" s="40">
        <v>13.036536285493639</v>
      </c>
      <c r="GO136" s="40">
        <v>17737.823473910456</v>
      </c>
      <c r="GP136" s="6">
        <v>39840.269394808085</v>
      </c>
      <c r="GQ136" s="6"/>
      <c r="GR136" s="6">
        <f t="shared" ref="GR136:GR179" si="13">SUM(FT136:GO136)</f>
        <v>31143.420622283091</v>
      </c>
      <c r="GS136" s="6">
        <v>39840.269394808107</v>
      </c>
      <c r="GT136" s="92">
        <v>2.1827872842550278E-11</v>
      </c>
      <c r="GV136" s="2">
        <v>0</v>
      </c>
      <c r="GW136" s="6">
        <v>31143.420622283091</v>
      </c>
      <c r="GX136" s="6">
        <v>39840.269394808056</v>
      </c>
      <c r="GY136" s="92">
        <v>-2.9103830456733704E-11</v>
      </c>
    </row>
    <row r="137" spans="2:207" outlineLevel="1" x14ac:dyDescent="0.2">
      <c r="B137" s="103" t="s">
        <v>461</v>
      </c>
      <c r="C137" s="104">
        <v>3460.1384894846574</v>
      </c>
      <c r="D137" s="104">
        <v>369.77208832030544</v>
      </c>
      <c r="E137" s="104">
        <v>33.102737823821286</v>
      </c>
      <c r="F137" s="104">
        <v>2486.5939688018843</v>
      </c>
      <c r="G137" s="104">
        <v>1312.3944777800393</v>
      </c>
      <c r="H137" s="104">
        <v>10645.468334026767</v>
      </c>
      <c r="I137" s="104">
        <v>2540.7317850324848</v>
      </c>
      <c r="J137" s="104">
        <v>0</v>
      </c>
      <c r="K137" s="104">
        <v>0</v>
      </c>
      <c r="L137" s="104">
        <v>0</v>
      </c>
      <c r="M137" s="104">
        <v>0</v>
      </c>
      <c r="N137" s="104">
        <v>0</v>
      </c>
      <c r="O137" s="104">
        <v>0</v>
      </c>
      <c r="P137" s="104">
        <v>48.89803012012699</v>
      </c>
      <c r="Q137" s="104">
        <v>0</v>
      </c>
      <c r="R137" s="104">
        <v>0.69201751596729677</v>
      </c>
      <c r="S137" s="104">
        <v>0</v>
      </c>
      <c r="T137" s="104">
        <v>2.7556446787400373</v>
      </c>
      <c r="U137" s="104">
        <v>0</v>
      </c>
      <c r="V137" s="104">
        <v>0</v>
      </c>
      <c r="W137" s="104">
        <v>0</v>
      </c>
      <c r="X137" s="104">
        <v>0</v>
      </c>
      <c r="Y137" s="104">
        <v>0</v>
      </c>
      <c r="Z137" s="104">
        <v>0</v>
      </c>
      <c r="AA137" s="104">
        <v>0</v>
      </c>
      <c r="AB137" s="104">
        <v>414.61093866537482</v>
      </c>
      <c r="AC137" s="104">
        <v>2810.2790216237099</v>
      </c>
      <c r="AD137" s="104">
        <v>245.47006115445589</v>
      </c>
      <c r="AE137" s="104">
        <v>2.496898170015209E-2</v>
      </c>
      <c r="AF137" s="104">
        <v>101.21459359284368</v>
      </c>
      <c r="AG137" s="104">
        <v>845.33698526399371</v>
      </c>
      <c r="AH137" s="104">
        <v>51.638431544562479</v>
      </c>
      <c r="AI137" s="104">
        <v>2.8324086549586904</v>
      </c>
      <c r="AJ137" s="104">
        <v>0</v>
      </c>
      <c r="AK137" s="104">
        <v>377.93239723661043</v>
      </c>
      <c r="AL137" s="104">
        <v>35.001378409989847</v>
      </c>
      <c r="AM137" s="104">
        <v>2616.2734348586446</v>
      </c>
      <c r="AN137" s="104">
        <v>565.24514774752777</v>
      </c>
      <c r="AO137" s="104">
        <v>188.22170124149446</v>
      </c>
      <c r="AP137" s="104">
        <v>0</v>
      </c>
      <c r="AQ137" s="104">
        <v>0</v>
      </c>
      <c r="AR137" s="104">
        <v>21.419478837622105</v>
      </c>
      <c r="AS137" s="104">
        <v>0.56511780369794895</v>
      </c>
      <c r="AT137" s="104">
        <v>5.018471140444273</v>
      </c>
      <c r="AU137" s="104">
        <v>5.7088773515899147</v>
      </c>
      <c r="AV137" s="104">
        <v>0.40864776091956151</v>
      </c>
      <c r="AW137" s="104">
        <v>0</v>
      </c>
      <c r="AX137" s="104">
        <v>0</v>
      </c>
      <c r="AY137" s="104">
        <v>0</v>
      </c>
      <c r="AZ137" s="104">
        <v>1466.8999247791305</v>
      </c>
      <c r="BA137" s="104">
        <v>130.12900592273476</v>
      </c>
      <c r="BB137" s="104">
        <v>425.14431229701546</v>
      </c>
      <c r="BC137" s="104">
        <v>51.173954643303894</v>
      </c>
      <c r="BD137" s="104">
        <v>1870.422992061857</v>
      </c>
      <c r="BE137" s="104">
        <v>1343.5303681059445</v>
      </c>
      <c r="BF137" s="104">
        <v>28.304898026215284</v>
      </c>
      <c r="BG137" s="104">
        <v>101.47079719016942</v>
      </c>
      <c r="BH137" s="104">
        <v>0.47455047018397623</v>
      </c>
      <c r="BI137" s="104">
        <v>1.4316588266757968</v>
      </c>
      <c r="BJ137" s="104">
        <v>29.26211460668144</v>
      </c>
      <c r="BK137" s="104">
        <v>2.9067577732144692</v>
      </c>
      <c r="BL137" s="104">
        <v>429.91086181522809</v>
      </c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  <c r="CP137" s="40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  <c r="DG137" s="40"/>
      <c r="DH137" s="40"/>
      <c r="DI137" s="40"/>
      <c r="DJ137" s="40"/>
      <c r="DK137" s="40"/>
      <c r="DL137" s="40"/>
      <c r="DM137" s="40"/>
      <c r="DN137" s="40"/>
      <c r="DO137" s="40"/>
      <c r="DP137" s="40"/>
      <c r="DQ137" s="40"/>
      <c r="DR137" s="40"/>
      <c r="DS137" s="40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>
        <v>0</v>
      </c>
      <c r="FN137" s="40"/>
      <c r="FO137" s="40"/>
      <c r="FP137" s="40"/>
      <c r="FQ137" s="40"/>
      <c r="FR137" s="40"/>
      <c r="FS137" s="40"/>
      <c r="FT137" s="105">
        <v>0.36624289786136394</v>
      </c>
      <c r="FU137" s="105">
        <v>2.4612252981064198</v>
      </c>
      <c r="FV137" s="105">
        <v>1.2750631123621816</v>
      </c>
      <c r="FW137" s="105">
        <v>11.804562813997899</v>
      </c>
      <c r="FX137" s="105">
        <v>3.5905787952758308</v>
      </c>
      <c r="FY137" s="105">
        <v>8.2972266140245345</v>
      </c>
      <c r="FZ137" s="105">
        <v>14.748958607514902</v>
      </c>
      <c r="GA137" s="105">
        <v>101.61314688928934</v>
      </c>
      <c r="GB137" s="105">
        <v>134.33879085291349</v>
      </c>
      <c r="GC137" s="105">
        <v>55.846922212640962</v>
      </c>
      <c r="GD137" s="105">
        <v>34.487150878383133</v>
      </c>
      <c r="GE137" s="105">
        <v>86.739260628522359</v>
      </c>
      <c r="GF137" s="105">
        <v>159.68704376247049</v>
      </c>
      <c r="GG137" s="105">
        <v>394.67599957883181</v>
      </c>
      <c r="GH137" s="40">
        <v>0</v>
      </c>
      <c r="GI137" s="40"/>
      <c r="GJ137" s="40"/>
      <c r="GK137" s="40"/>
      <c r="GL137" s="40"/>
      <c r="GM137" s="40">
        <v>84311.532812867707</v>
      </c>
      <c r="GN137" s="40">
        <v>11.148676022115978</v>
      </c>
      <c r="GO137" s="40">
        <v>8721.3091634990196</v>
      </c>
      <c r="GP137" s="6">
        <v>129122.73465730433</v>
      </c>
      <c r="GQ137" s="6"/>
      <c r="GR137" s="6">
        <f t="shared" si="13"/>
        <v>94053.922825331043</v>
      </c>
      <c r="GS137" s="6">
        <v>129122.73465730436</v>
      </c>
      <c r="GT137" s="92">
        <v>2.9103830456733704E-11</v>
      </c>
      <c r="GV137" s="2">
        <v>0</v>
      </c>
      <c r="GW137" s="6">
        <v>94053.922825331043</v>
      </c>
      <c r="GX137" s="6">
        <v>129122.73465730433</v>
      </c>
      <c r="GY137" s="92">
        <v>0</v>
      </c>
    </row>
    <row r="138" spans="2:207" outlineLevel="1" x14ac:dyDescent="0.2">
      <c r="B138" s="103" t="s">
        <v>462</v>
      </c>
      <c r="C138" s="104">
        <v>0</v>
      </c>
      <c r="D138" s="104">
        <v>0</v>
      </c>
      <c r="E138" s="104">
        <v>0</v>
      </c>
      <c r="F138" s="104">
        <v>12.944976910156754</v>
      </c>
      <c r="G138" s="104">
        <v>11.255812638612991</v>
      </c>
      <c r="H138" s="104">
        <v>97.534126772792604</v>
      </c>
      <c r="I138" s="104">
        <v>24.775113186127758</v>
      </c>
      <c r="J138" s="104">
        <v>0</v>
      </c>
      <c r="K138" s="104">
        <v>0</v>
      </c>
      <c r="L138" s="104">
        <v>0</v>
      </c>
      <c r="M138" s="104">
        <v>0</v>
      </c>
      <c r="N138" s="104">
        <v>0</v>
      </c>
      <c r="O138" s="104">
        <v>0</v>
      </c>
      <c r="P138" s="104">
        <v>0</v>
      </c>
      <c r="Q138" s="104">
        <v>0</v>
      </c>
      <c r="R138" s="104">
        <v>0</v>
      </c>
      <c r="S138" s="104">
        <v>0</v>
      </c>
      <c r="T138" s="104">
        <v>0</v>
      </c>
      <c r="U138" s="104">
        <v>0</v>
      </c>
      <c r="V138" s="104">
        <v>0</v>
      </c>
      <c r="W138" s="104">
        <v>0</v>
      </c>
      <c r="X138" s="104">
        <v>0</v>
      </c>
      <c r="Y138" s="104">
        <v>0</v>
      </c>
      <c r="Z138" s="104">
        <v>0</v>
      </c>
      <c r="AA138" s="104">
        <v>0</v>
      </c>
      <c r="AB138" s="104">
        <v>99.701060269474212</v>
      </c>
      <c r="AC138" s="104">
        <v>1890.1919000861135</v>
      </c>
      <c r="AD138" s="104">
        <v>0</v>
      </c>
      <c r="AE138" s="104">
        <v>0</v>
      </c>
      <c r="AF138" s="104">
        <v>0</v>
      </c>
      <c r="AG138" s="104">
        <v>1.2472928645282219E-2</v>
      </c>
      <c r="AH138" s="104">
        <v>0</v>
      </c>
      <c r="AI138" s="104">
        <v>0</v>
      </c>
      <c r="AJ138" s="104">
        <v>0</v>
      </c>
      <c r="AK138" s="104">
        <v>56.981659291383238</v>
      </c>
      <c r="AL138" s="104">
        <v>70.681309021889703</v>
      </c>
      <c r="AM138" s="104">
        <v>53.160996041896809</v>
      </c>
      <c r="AN138" s="104">
        <v>25.007869732027999</v>
      </c>
      <c r="AO138" s="104">
        <v>0</v>
      </c>
      <c r="AP138" s="104">
        <v>0</v>
      </c>
      <c r="AQ138" s="104">
        <v>33.357148937471472</v>
      </c>
      <c r="AR138" s="104">
        <v>11.114691038281798</v>
      </c>
      <c r="AS138" s="104">
        <v>0.29324288539947013</v>
      </c>
      <c r="AT138" s="104">
        <v>2.6041136034408781</v>
      </c>
      <c r="AU138" s="104">
        <v>2.9623693620754645</v>
      </c>
      <c r="AV138" s="104">
        <v>0.21204967757659712</v>
      </c>
      <c r="AW138" s="104">
        <v>0</v>
      </c>
      <c r="AX138" s="104">
        <v>0</v>
      </c>
      <c r="AY138" s="104">
        <v>0</v>
      </c>
      <c r="AZ138" s="104">
        <v>307.29026418623761</v>
      </c>
      <c r="BA138" s="104">
        <v>27.259785026392876</v>
      </c>
      <c r="BB138" s="104">
        <v>89.060409525282196</v>
      </c>
      <c r="BC138" s="104">
        <v>10.720061925861234</v>
      </c>
      <c r="BD138" s="104">
        <v>391.82139534984105</v>
      </c>
      <c r="BE138" s="104">
        <v>224.1394242128645</v>
      </c>
      <c r="BF138" s="104">
        <v>63.104486894010492</v>
      </c>
      <c r="BG138" s="104">
        <v>226.22454196984256</v>
      </c>
      <c r="BH138" s="104">
        <v>1.0579887587838415</v>
      </c>
      <c r="BI138" s="104">
        <v>3.1918184481028891</v>
      </c>
      <c r="BJ138" s="104">
        <v>65.238557861876089</v>
      </c>
      <c r="BK138" s="104">
        <v>6.4804846730382408</v>
      </c>
      <c r="BL138" s="104">
        <v>84.633047970033019</v>
      </c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>
        <v>0</v>
      </c>
      <c r="FN138" s="40"/>
      <c r="FO138" s="40"/>
      <c r="FP138" s="40"/>
      <c r="FQ138" s="40"/>
      <c r="FR138" s="40"/>
      <c r="FS138" s="40"/>
      <c r="FT138" s="105">
        <v>317.22246193274214</v>
      </c>
      <c r="FU138" s="105">
        <v>545.0330231696995</v>
      </c>
      <c r="FV138" s="105">
        <v>644.67187716109424</v>
      </c>
      <c r="FW138" s="105">
        <v>661.777943678832</v>
      </c>
      <c r="FX138" s="105">
        <v>908.54420762007646</v>
      </c>
      <c r="FY138" s="105">
        <v>854.97956375248407</v>
      </c>
      <c r="FZ138" s="105">
        <v>993.94328903246037</v>
      </c>
      <c r="GA138" s="105">
        <v>1257.7858623924171</v>
      </c>
      <c r="GB138" s="105">
        <v>1617.0175314912592</v>
      </c>
      <c r="GC138" s="105">
        <v>316.15133732840337</v>
      </c>
      <c r="GD138" s="105">
        <v>450.59624210678072</v>
      </c>
      <c r="GE138" s="105">
        <v>534.41894839150029</v>
      </c>
      <c r="GF138" s="105">
        <v>667.69550349372787</v>
      </c>
      <c r="GG138" s="105">
        <v>819.53346313367103</v>
      </c>
      <c r="GH138" s="40">
        <v>0</v>
      </c>
      <c r="GI138" s="40"/>
      <c r="GJ138" s="40"/>
      <c r="GK138" s="40"/>
      <c r="GL138" s="40"/>
      <c r="GM138" s="40">
        <v>4839.784617481343</v>
      </c>
      <c r="GN138" s="40">
        <v>-13.157826712904352</v>
      </c>
      <c r="GO138" s="40">
        <v>1655.1988442479969</v>
      </c>
      <c r="GP138" s="6">
        <v>20964.210068887114</v>
      </c>
      <c r="GQ138" s="6"/>
      <c r="GR138" s="6">
        <f t="shared" si="13"/>
        <v>17071.196889701583</v>
      </c>
      <c r="GS138" s="6">
        <v>20964.210068887085</v>
      </c>
      <c r="GT138" s="92">
        <v>-2.9103830456733704E-11</v>
      </c>
      <c r="GV138" s="2">
        <v>0</v>
      </c>
      <c r="GW138" s="6">
        <v>17071.196889701583</v>
      </c>
      <c r="GX138" s="6">
        <v>20964.210068887121</v>
      </c>
      <c r="GY138" s="92">
        <v>7.2759576141834259E-12</v>
      </c>
    </row>
    <row r="139" spans="2:207" outlineLevel="1" x14ac:dyDescent="0.2">
      <c r="B139" s="103" t="s">
        <v>463</v>
      </c>
      <c r="C139" s="104">
        <v>0</v>
      </c>
      <c r="D139" s="104">
        <v>0</v>
      </c>
      <c r="E139" s="104">
        <v>0</v>
      </c>
      <c r="F139" s="104">
        <v>0</v>
      </c>
      <c r="G139" s="104">
        <v>1.9415369899351669</v>
      </c>
      <c r="H139" s="104">
        <v>7.9637617062459061</v>
      </c>
      <c r="I139" s="104">
        <v>3.59755800573613</v>
      </c>
      <c r="J139" s="104">
        <v>0</v>
      </c>
      <c r="K139" s="104">
        <v>0</v>
      </c>
      <c r="L139" s="104">
        <v>0</v>
      </c>
      <c r="M139" s="104">
        <v>0</v>
      </c>
      <c r="N139" s="104">
        <v>0</v>
      </c>
      <c r="O139" s="104">
        <v>0</v>
      </c>
      <c r="P139" s="104">
        <v>0</v>
      </c>
      <c r="Q139" s="104">
        <v>0</v>
      </c>
      <c r="R139" s="104">
        <v>0</v>
      </c>
      <c r="S139" s="104">
        <v>0</v>
      </c>
      <c r="T139" s="104">
        <v>0</v>
      </c>
      <c r="U139" s="104">
        <v>0</v>
      </c>
      <c r="V139" s="104">
        <v>0</v>
      </c>
      <c r="W139" s="104">
        <v>0</v>
      </c>
      <c r="X139" s="104">
        <v>0</v>
      </c>
      <c r="Y139" s="104">
        <v>0</v>
      </c>
      <c r="Z139" s="104">
        <v>0</v>
      </c>
      <c r="AA139" s="104">
        <v>0</v>
      </c>
      <c r="AB139" s="104">
        <v>0</v>
      </c>
      <c r="AC139" s="104">
        <v>3542.310550867418</v>
      </c>
      <c r="AD139" s="104">
        <v>3.4207292199268649</v>
      </c>
      <c r="AE139" s="104">
        <v>0</v>
      </c>
      <c r="AF139" s="104">
        <v>0</v>
      </c>
      <c r="AG139" s="104">
        <v>5.9165692856459784E-2</v>
      </c>
      <c r="AH139" s="104">
        <v>0</v>
      </c>
      <c r="AI139" s="104">
        <v>0</v>
      </c>
      <c r="AJ139" s="104">
        <v>0</v>
      </c>
      <c r="AK139" s="104">
        <v>8.731800781950815</v>
      </c>
      <c r="AL139" s="104">
        <v>6.5907947512277554</v>
      </c>
      <c r="AM139" s="104">
        <v>0</v>
      </c>
      <c r="AN139" s="104">
        <v>0</v>
      </c>
      <c r="AO139" s="104">
        <v>0</v>
      </c>
      <c r="AP139" s="104">
        <v>0</v>
      </c>
      <c r="AQ139" s="104">
        <v>4.3824045826725566</v>
      </c>
      <c r="AR139" s="104">
        <v>18.920236069154779</v>
      </c>
      <c r="AS139" s="104">
        <v>0.49917938438305542</v>
      </c>
      <c r="AT139" s="104">
        <v>4.4329117155594968</v>
      </c>
      <c r="AU139" s="104">
        <v>5.0427607516874735</v>
      </c>
      <c r="AV139" s="104">
        <v>1997.7902838297639</v>
      </c>
      <c r="AW139" s="104">
        <v>26.105342068767342</v>
      </c>
      <c r="AX139" s="104">
        <v>2.9498826827561495</v>
      </c>
      <c r="AY139" s="104">
        <v>1.3765719158652288</v>
      </c>
      <c r="AZ139" s="104">
        <v>302.26140045048948</v>
      </c>
      <c r="BA139" s="104">
        <v>26.813673450143611</v>
      </c>
      <c r="BB139" s="104">
        <v>87.602918952441243</v>
      </c>
      <c r="BC139" s="104">
        <v>10.544626072745023</v>
      </c>
      <c r="BD139" s="104">
        <v>385.40916353745655</v>
      </c>
      <c r="BE139" s="104">
        <v>2964.6543719837155</v>
      </c>
      <c r="BF139" s="104">
        <v>55.464120862329622</v>
      </c>
      <c r="BG139" s="104">
        <v>198.83444038876635</v>
      </c>
      <c r="BH139" s="104">
        <v>0.92989293307810383</v>
      </c>
      <c r="BI139" s="104">
        <v>2.805369520742925</v>
      </c>
      <c r="BJ139" s="104">
        <v>57.339809512432169</v>
      </c>
      <c r="BK139" s="104">
        <v>5.6958609896319929</v>
      </c>
      <c r="BL139" s="104">
        <v>68.140838865875921</v>
      </c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>
        <v>0</v>
      </c>
      <c r="FN139" s="40"/>
      <c r="FO139" s="40"/>
      <c r="FP139" s="40"/>
      <c r="FQ139" s="40"/>
      <c r="FR139" s="40"/>
      <c r="FS139" s="40"/>
      <c r="FT139" s="105">
        <v>27.719414925080962</v>
      </c>
      <c r="FU139" s="105">
        <v>53.499600574134575</v>
      </c>
      <c r="FV139" s="105">
        <v>103.59407000910542</v>
      </c>
      <c r="FW139" s="105">
        <v>110.40068988407701</v>
      </c>
      <c r="FX139" s="105">
        <v>193.47482408112413</v>
      </c>
      <c r="FY139" s="105">
        <v>445.30109106226536</v>
      </c>
      <c r="FZ139" s="105">
        <v>430.78086096115186</v>
      </c>
      <c r="GA139" s="105">
        <v>880.8382607695072</v>
      </c>
      <c r="GB139" s="105">
        <v>1116.3162027585352</v>
      </c>
      <c r="GC139" s="105">
        <v>357.14914719650551</v>
      </c>
      <c r="GD139" s="105">
        <v>333.38697811480188</v>
      </c>
      <c r="GE139" s="105">
        <v>539.67885080941994</v>
      </c>
      <c r="GF139" s="105">
        <v>826.26613952779553</v>
      </c>
      <c r="GG139" s="105">
        <v>900.80443895767473</v>
      </c>
      <c r="GH139" s="40">
        <v>0</v>
      </c>
      <c r="GI139" s="40"/>
      <c r="GJ139" s="40"/>
      <c r="GK139" s="40"/>
      <c r="GL139" s="40"/>
      <c r="GM139" s="40">
        <v>35948.848584368432</v>
      </c>
      <c r="GN139" s="40">
        <v>-14978.939762124726</v>
      </c>
      <c r="GO139" s="40">
        <v>4728.0958290197859</v>
      </c>
      <c r="GP139" s="6">
        <v>41819.827179430424</v>
      </c>
      <c r="GQ139" s="6"/>
      <c r="GR139" s="6">
        <f t="shared" si="13"/>
        <v>32017.215220894668</v>
      </c>
      <c r="GS139" s="6">
        <v>41819.827179430387</v>
      </c>
      <c r="GT139" s="92">
        <v>-3.637978807091713E-11</v>
      </c>
      <c r="GV139" s="2">
        <v>0</v>
      </c>
      <c r="GW139" s="6">
        <v>32017.215220894668</v>
      </c>
      <c r="GX139" s="6">
        <v>41819.827179430409</v>
      </c>
      <c r="GY139" s="92">
        <v>-1.4551915228366852E-11</v>
      </c>
    </row>
    <row r="140" spans="2:207" outlineLevel="1" x14ac:dyDescent="0.2">
      <c r="B140" s="103" t="s">
        <v>464</v>
      </c>
      <c r="C140" s="104">
        <v>310.74790936242152</v>
      </c>
      <c r="D140" s="104">
        <v>32.340210425293549</v>
      </c>
      <c r="E140" s="104">
        <v>4.2182880026308087</v>
      </c>
      <c r="F140" s="104">
        <v>960.21739142315664</v>
      </c>
      <c r="G140" s="104">
        <v>286.1566034789214</v>
      </c>
      <c r="H140" s="104">
        <v>2331.5753861482813</v>
      </c>
      <c r="I140" s="104">
        <v>664.91676249215323</v>
      </c>
      <c r="J140" s="104">
        <v>0</v>
      </c>
      <c r="K140" s="104">
        <v>0</v>
      </c>
      <c r="L140" s="104">
        <v>9.9341100266063815</v>
      </c>
      <c r="M140" s="104">
        <v>0</v>
      </c>
      <c r="N140" s="104">
        <v>0</v>
      </c>
      <c r="O140" s="104">
        <v>0</v>
      </c>
      <c r="P140" s="104">
        <v>0</v>
      </c>
      <c r="Q140" s="104">
        <v>0</v>
      </c>
      <c r="R140" s="104">
        <v>0.19106515995611492</v>
      </c>
      <c r="S140" s="104">
        <v>0</v>
      </c>
      <c r="T140" s="104">
        <v>3.1114149695063573</v>
      </c>
      <c r="U140" s="104">
        <v>0</v>
      </c>
      <c r="V140" s="104">
        <v>0</v>
      </c>
      <c r="W140" s="104">
        <v>0</v>
      </c>
      <c r="X140" s="104">
        <v>0</v>
      </c>
      <c r="Y140" s="104">
        <v>0</v>
      </c>
      <c r="Z140" s="104">
        <v>41.528896885112026</v>
      </c>
      <c r="AA140" s="104">
        <v>0</v>
      </c>
      <c r="AB140" s="104">
        <v>436.23316752858995</v>
      </c>
      <c r="AC140" s="104">
        <v>2094.0335945749634</v>
      </c>
      <c r="AD140" s="104">
        <v>3303.9293158687356</v>
      </c>
      <c r="AE140" s="104">
        <v>1692.3825557662317</v>
      </c>
      <c r="AF140" s="104">
        <v>241.61772121156702</v>
      </c>
      <c r="AG140" s="104">
        <v>1723.2868463470963</v>
      </c>
      <c r="AH140" s="104">
        <v>760.03740996660497</v>
      </c>
      <c r="AI140" s="104">
        <v>3.1469051903209824</v>
      </c>
      <c r="AJ140" s="104">
        <v>65.027676859146368</v>
      </c>
      <c r="AK140" s="104">
        <v>8911.2650393047206</v>
      </c>
      <c r="AL140" s="104">
        <v>393.35104701189999</v>
      </c>
      <c r="AM140" s="104">
        <v>18415.14383135712</v>
      </c>
      <c r="AN140" s="104">
        <v>991.81280855227908</v>
      </c>
      <c r="AO140" s="104">
        <v>330.26500957830757</v>
      </c>
      <c r="AP140" s="104">
        <v>0</v>
      </c>
      <c r="AQ140" s="104">
        <v>53.637393898510261</v>
      </c>
      <c r="AR140" s="104">
        <v>994.13714471330388</v>
      </c>
      <c r="AS140" s="104">
        <v>26.228677397679323</v>
      </c>
      <c r="AT140" s="104">
        <v>232.92109990776959</v>
      </c>
      <c r="AU140" s="104">
        <v>264.96475839611884</v>
      </c>
      <c r="AV140" s="104">
        <v>18.96647075702753</v>
      </c>
      <c r="AW140" s="104">
        <v>16.261593111303213</v>
      </c>
      <c r="AX140" s="104">
        <v>1.8375469582725719</v>
      </c>
      <c r="AY140" s="104">
        <v>0.85749699516644085</v>
      </c>
      <c r="AZ140" s="104">
        <v>578.69361051641386</v>
      </c>
      <c r="BA140" s="104">
        <v>51.336033903497295</v>
      </c>
      <c r="BB140" s="104">
        <v>167.71989208358929</v>
      </c>
      <c r="BC140" s="104">
        <v>20.18818058212398</v>
      </c>
      <c r="BD140" s="104">
        <v>737.88389801283608</v>
      </c>
      <c r="BE140" s="104">
        <v>2485.8833807835372</v>
      </c>
      <c r="BF140" s="104">
        <v>85.032381917405274</v>
      </c>
      <c r="BG140" s="104">
        <v>304.83429305666459</v>
      </c>
      <c r="BH140" s="104">
        <v>1.425624526797109</v>
      </c>
      <c r="BI140" s="104">
        <v>4.3009291207834446</v>
      </c>
      <c r="BJ140" s="104">
        <v>87.908011631728527</v>
      </c>
      <c r="BK140" s="104">
        <v>8.7323592175305276</v>
      </c>
      <c r="BL140" s="104">
        <v>6659.1231749515928</v>
      </c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>
        <v>0</v>
      </c>
      <c r="FN140" s="40"/>
      <c r="FO140" s="40"/>
      <c r="FP140" s="40"/>
      <c r="FQ140" s="40"/>
      <c r="FR140" s="40"/>
      <c r="FS140" s="40"/>
      <c r="FT140" s="105">
        <v>16.235385851126459</v>
      </c>
      <c r="FU140" s="105">
        <v>24.948172614049817</v>
      </c>
      <c r="FV140" s="105">
        <v>53.499300806257608</v>
      </c>
      <c r="FW140" s="105">
        <v>62.766622100142143</v>
      </c>
      <c r="FX140" s="105">
        <v>69.398200208343084</v>
      </c>
      <c r="FY140" s="105">
        <v>268.34080360839101</v>
      </c>
      <c r="FZ140" s="105">
        <v>202.58741695671296</v>
      </c>
      <c r="GA140" s="105">
        <v>239.79002403482275</v>
      </c>
      <c r="GB140" s="105">
        <v>644.16241657521141</v>
      </c>
      <c r="GC140" s="105">
        <v>84.690102861571987</v>
      </c>
      <c r="GD140" s="105">
        <v>79.853239996990538</v>
      </c>
      <c r="GE140" s="105">
        <v>160.19639108073582</v>
      </c>
      <c r="GF140" s="105">
        <v>398.06254247764787</v>
      </c>
      <c r="GG140" s="105">
        <v>203.46903054704626</v>
      </c>
      <c r="GH140" s="40">
        <v>0</v>
      </c>
      <c r="GI140" s="40"/>
      <c r="GJ140" s="40"/>
      <c r="GK140" s="40"/>
      <c r="GL140" s="40"/>
      <c r="GM140" s="40">
        <v>40438.311034789549</v>
      </c>
      <c r="GN140" s="40">
        <v>267.41682290176686</v>
      </c>
      <c r="GO140" s="40">
        <v>15344.519778023594</v>
      </c>
      <c r="GP140" s="6">
        <v>115367.59220536525</v>
      </c>
      <c r="GQ140" s="6"/>
      <c r="GR140" s="6">
        <f t="shared" si="13"/>
        <v>58558.247285433958</v>
      </c>
      <c r="GS140" s="6">
        <v>115367.59220536523</v>
      </c>
      <c r="GT140" s="92">
        <v>-1.4551915228366852E-11</v>
      </c>
      <c r="GV140" s="2">
        <v>0</v>
      </c>
      <c r="GW140" s="6">
        <v>58558.247285433958</v>
      </c>
      <c r="GX140" s="6">
        <v>115367.59220536526</v>
      </c>
      <c r="GY140" s="92">
        <v>1.4551915228366852E-11</v>
      </c>
    </row>
    <row r="141" spans="2:207" outlineLevel="1" x14ac:dyDescent="0.2">
      <c r="B141" s="103" t="s">
        <v>70</v>
      </c>
      <c r="C141" s="104">
        <v>0</v>
      </c>
      <c r="D141" s="104">
        <v>0</v>
      </c>
      <c r="E141" s="104">
        <v>0</v>
      </c>
      <c r="F141" s="104">
        <v>146.62831961567576</v>
      </c>
      <c r="G141" s="104">
        <v>32.877935318358027</v>
      </c>
      <c r="H141" s="104">
        <v>265.85543459596829</v>
      </c>
      <c r="I141" s="104">
        <v>62.490325212412607</v>
      </c>
      <c r="J141" s="104">
        <v>0</v>
      </c>
      <c r="K141" s="104">
        <v>0</v>
      </c>
      <c r="L141" s="104">
        <v>0</v>
      </c>
      <c r="M141" s="104">
        <v>0</v>
      </c>
      <c r="N141" s="104">
        <v>0</v>
      </c>
      <c r="O141" s="104">
        <v>0</v>
      </c>
      <c r="P141" s="104">
        <v>0</v>
      </c>
      <c r="Q141" s="104">
        <v>0</v>
      </c>
      <c r="R141" s="104">
        <v>332.82228950231155</v>
      </c>
      <c r="S141" s="104">
        <v>0</v>
      </c>
      <c r="T141" s="104">
        <v>16.300982020283211</v>
      </c>
      <c r="U141" s="104">
        <v>0</v>
      </c>
      <c r="V141" s="104">
        <v>0</v>
      </c>
      <c r="W141" s="104">
        <v>0</v>
      </c>
      <c r="X141" s="104">
        <v>0</v>
      </c>
      <c r="Y141" s="104">
        <v>0</v>
      </c>
      <c r="Z141" s="104">
        <v>11.371273698872365</v>
      </c>
      <c r="AA141" s="104">
        <v>0</v>
      </c>
      <c r="AB141" s="104">
        <v>73.873555203502548</v>
      </c>
      <c r="AC141" s="104">
        <v>5929.2888879618886</v>
      </c>
      <c r="AD141" s="104">
        <v>4222.3421351377301</v>
      </c>
      <c r="AE141" s="104">
        <v>4382.8800156499437</v>
      </c>
      <c r="AF141" s="104">
        <v>1686.9530611364244</v>
      </c>
      <c r="AG141" s="104">
        <v>4841.3272220660619</v>
      </c>
      <c r="AH141" s="104">
        <v>127.67834509974318</v>
      </c>
      <c r="AI141" s="104">
        <v>0</v>
      </c>
      <c r="AJ141" s="104">
        <v>22.721143962839804</v>
      </c>
      <c r="AK141" s="104">
        <v>0</v>
      </c>
      <c r="AL141" s="104">
        <v>0</v>
      </c>
      <c r="AM141" s="104">
        <v>0</v>
      </c>
      <c r="AN141" s="104">
        <v>676.28354649801713</v>
      </c>
      <c r="AO141" s="104">
        <v>225.19651897856218</v>
      </c>
      <c r="AP141" s="104">
        <v>0</v>
      </c>
      <c r="AQ141" s="104">
        <v>0</v>
      </c>
      <c r="AR141" s="104">
        <v>417.60631516101091</v>
      </c>
      <c r="AS141" s="104">
        <v>11.017857424154604</v>
      </c>
      <c r="AT141" s="104">
        <v>97.84296137501002</v>
      </c>
      <c r="AU141" s="104">
        <v>111.3035127923132</v>
      </c>
      <c r="AV141" s="104">
        <v>56322.607928991631</v>
      </c>
      <c r="AW141" s="104">
        <v>274.64148661932779</v>
      </c>
      <c r="AX141" s="104">
        <v>31.034267364513461</v>
      </c>
      <c r="AY141" s="104">
        <v>14.482237258621655</v>
      </c>
      <c r="AZ141" s="104">
        <v>0</v>
      </c>
      <c r="BA141" s="104">
        <v>0</v>
      </c>
      <c r="BB141" s="104">
        <v>0</v>
      </c>
      <c r="BC141" s="104">
        <v>0</v>
      </c>
      <c r="BD141" s="104">
        <v>0</v>
      </c>
      <c r="BE141" s="104">
        <v>9296.8002924433913</v>
      </c>
      <c r="BF141" s="104">
        <v>1092.9866500434794</v>
      </c>
      <c r="BG141" s="104">
        <v>3918.269784906136</v>
      </c>
      <c r="BH141" s="104">
        <v>18.324649276671835</v>
      </c>
      <c r="BI141" s="104">
        <v>55.283152203296417</v>
      </c>
      <c r="BJ141" s="104">
        <v>1129.9493320037709</v>
      </c>
      <c r="BK141" s="104">
        <v>112.24373389252649</v>
      </c>
      <c r="BL141" s="104">
        <v>1215.9684929744553</v>
      </c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>
        <v>0</v>
      </c>
      <c r="FN141" s="40"/>
      <c r="FO141" s="40"/>
      <c r="FP141" s="40"/>
      <c r="FQ141" s="40"/>
      <c r="FR141" s="40"/>
      <c r="FS141" s="40"/>
      <c r="FT141" s="105">
        <v>167.20843856623026</v>
      </c>
      <c r="FU141" s="105">
        <v>234.17103366613989</v>
      </c>
      <c r="FV141" s="105">
        <v>293.22023221827448</v>
      </c>
      <c r="FW141" s="105">
        <v>367.06739940067973</v>
      </c>
      <c r="FX141" s="105">
        <v>403.14455794020398</v>
      </c>
      <c r="FY141" s="105">
        <v>502.09702657657823</v>
      </c>
      <c r="FZ141" s="105">
        <v>652.67892549416092</v>
      </c>
      <c r="GA141" s="105">
        <v>893.51757713950155</v>
      </c>
      <c r="GB141" s="105">
        <v>1056.7172859434279</v>
      </c>
      <c r="GC141" s="105">
        <v>283.78332491138616</v>
      </c>
      <c r="GD141" s="105">
        <v>264.69657592951194</v>
      </c>
      <c r="GE141" s="105">
        <v>378.78473104684338</v>
      </c>
      <c r="GF141" s="105">
        <v>530.00710765252404</v>
      </c>
      <c r="GG141" s="105">
        <v>423.10656400551773</v>
      </c>
      <c r="GH141" s="40">
        <v>0</v>
      </c>
      <c r="GI141" s="40"/>
      <c r="GJ141" s="40"/>
      <c r="GK141" s="40"/>
      <c r="GL141" s="40"/>
      <c r="GM141" s="40">
        <v>2868.6351807442065</v>
      </c>
      <c r="GN141" s="40">
        <v>-3.491101523351972</v>
      </c>
      <c r="GO141" s="40">
        <v>5002.496826283701</v>
      </c>
      <c r="GP141" s="6">
        <v>111495.09533238443</v>
      </c>
      <c r="GQ141" s="6"/>
      <c r="GR141" s="6">
        <f t="shared" si="13"/>
        <v>14317.841685995536</v>
      </c>
      <c r="GS141" s="6">
        <v>111495.09533238447</v>
      </c>
      <c r="GT141" s="92">
        <v>4.3655745685100555E-11</v>
      </c>
      <c r="GV141" s="2">
        <v>0</v>
      </c>
      <c r="GW141" s="6">
        <v>14317.841685995536</v>
      </c>
      <c r="GX141" s="6">
        <v>111495.09533238446</v>
      </c>
      <c r="GY141" s="92">
        <v>2.9103830456733704E-11</v>
      </c>
    </row>
    <row r="142" spans="2:207" outlineLevel="1" x14ac:dyDescent="0.2">
      <c r="B142" s="103" t="s">
        <v>465</v>
      </c>
      <c r="C142" s="104">
        <v>0</v>
      </c>
      <c r="D142" s="104">
        <v>0</v>
      </c>
      <c r="E142" s="104">
        <v>0</v>
      </c>
      <c r="F142" s="104">
        <v>20.104077375723048</v>
      </c>
      <c r="G142" s="104">
        <v>10.307277805515159</v>
      </c>
      <c r="H142" s="104">
        <v>82.879352471852116</v>
      </c>
      <c r="I142" s="104">
        <v>25.085918154257868</v>
      </c>
      <c r="J142" s="104">
        <v>0</v>
      </c>
      <c r="K142" s="104">
        <v>0</v>
      </c>
      <c r="L142" s="104">
        <v>0</v>
      </c>
      <c r="M142" s="104">
        <v>0</v>
      </c>
      <c r="N142" s="104">
        <v>0</v>
      </c>
      <c r="O142" s="104">
        <v>0</v>
      </c>
      <c r="P142" s="104">
        <v>0</v>
      </c>
      <c r="Q142" s="104">
        <v>0</v>
      </c>
      <c r="R142" s="104">
        <v>0</v>
      </c>
      <c r="S142" s="104">
        <v>0</v>
      </c>
      <c r="T142" s="104">
        <v>0</v>
      </c>
      <c r="U142" s="104">
        <v>4.0923403712362809</v>
      </c>
      <c r="V142" s="104">
        <v>0</v>
      </c>
      <c r="W142" s="104">
        <v>0</v>
      </c>
      <c r="X142" s="104">
        <v>0</v>
      </c>
      <c r="Y142" s="104">
        <v>0</v>
      </c>
      <c r="Z142" s="104">
        <v>0</v>
      </c>
      <c r="AA142" s="104">
        <v>0</v>
      </c>
      <c r="AB142" s="104">
        <v>0</v>
      </c>
      <c r="AC142" s="104">
        <v>0</v>
      </c>
      <c r="AD142" s="104">
        <v>0</v>
      </c>
      <c r="AE142" s="104">
        <v>0</v>
      </c>
      <c r="AF142" s="104">
        <v>291.87877482361574</v>
      </c>
      <c r="AG142" s="104">
        <v>0</v>
      </c>
      <c r="AH142" s="104">
        <v>0</v>
      </c>
      <c r="AI142" s="104">
        <v>0</v>
      </c>
      <c r="AJ142" s="104">
        <v>5.3218269022029228</v>
      </c>
      <c r="AK142" s="104">
        <v>13.5020798822682</v>
      </c>
      <c r="AL142" s="104">
        <v>59.297032112694943</v>
      </c>
      <c r="AM142" s="104">
        <v>0</v>
      </c>
      <c r="AN142" s="104">
        <v>0</v>
      </c>
      <c r="AO142" s="104">
        <v>0</v>
      </c>
      <c r="AP142" s="104">
        <v>0</v>
      </c>
      <c r="AQ142" s="104">
        <v>9.0165874786219433</v>
      </c>
      <c r="AR142" s="104">
        <v>3.1260711268067318</v>
      </c>
      <c r="AS142" s="104">
        <v>8.2476257287240576E-2</v>
      </c>
      <c r="AT142" s="104">
        <v>0.73242200952352976</v>
      </c>
      <c r="AU142" s="104">
        <v>0.83318351335764085</v>
      </c>
      <c r="AV142" s="104">
        <v>5.9640198041114492E-2</v>
      </c>
      <c r="AW142" s="104">
        <v>87.482697771826608</v>
      </c>
      <c r="AX142" s="104">
        <v>9.885474571878758</v>
      </c>
      <c r="AY142" s="104">
        <v>4.6130874128444139</v>
      </c>
      <c r="AZ142" s="104">
        <v>1756.0012619843899</v>
      </c>
      <c r="BA142" s="104">
        <v>155.77524735781913</v>
      </c>
      <c r="BB142" s="104">
        <v>508.93311552211526</v>
      </c>
      <c r="BC142" s="104">
        <v>61.259481590450704</v>
      </c>
      <c r="BD142" s="104">
        <v>2239.0519482873187</v>
      </c>
      <c r="BE142" s="104">
        <v>1066.7034886421698</v>
      </c>
      <c r="BF142" s="104">
        <v>87.877017520553423</v>
      </c>
      <c r="BG142" s="104">
        <v>315.03208433903313</v>
      </c>
      <c r="BH142" s="104">
        <v>1.4733167376352312</v>
      </c>
      <c r="BI142" s="104">
        <v>4.4448104963871629</v>
      </c>
      <c r="BJ142" s="104">
        <v>90.848847279554803</v>
      </c>
      <c r="BK142" s="104">
        <v>9.0244876912452749</v>
      </c>
      <c r="BL142" s="104">
        <v>124.68453047108534</v>
      </c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>
        <v>0</v>
      </c>
      <c r="FN142" s="40"/>
      <c r="FO142" s="40"/>
      <c r="FP142" s="40"/>
      <c r="FQ142" s="40"/>
      <c r="FR142" s="40"/>
      <c r="FS142" s="40"/>
      <c r="FT142" s="105">
        <v>38.463434683183578</v>
      </c>
      <c r="FU142" s="105">
        <v>74.883027635747169</v>
      </c>
      <c r="FV142" s="105">
        <v>85.961271144793912</v>
      </c>
      <c r="FW142" s="105">
        <v>136.67010278066275</v>
      </c>
      <c r="FX142" s="105">
        <v>264.6006405075475</v>
      </c>
      <c r="FY142" s="105">
        <v>335.98528185705084</v>
      </c>
      <c r="FZ142" s="105">
        <v>567.94673433099865</v>
      </c>
      <c r="GA142" s="105">
        <v>936.95755497120331</v>
      </c>
      <c r="GB142" s="105">
        <v>1963.891657134011</v>
      </c>
      <c r="GC142" s="105">
        <v>602.8084742770385</v>
      </c>
      <c r="GD142" s="105">
        <v>269.53072050259425</v>
      </c>
      <c r="GE142" s="105">
        <v>384.61955704109505</v>
      </c>
      <c r="GF142" s="105">
        <v>1028.9995574278134</v>
      </c>
      <c r="GG142" s="105">
        <v>2606.1110388911056</v>
      </c>
      <c r="GH142" s="40">
        <v>0</v>
      </c>
      <c r="GI142" s="40"/>
      <c r="GJ142" s="40"/>
      <c r="GK142" s="40"/>
      <c r="GL142" s="40"/>
      <c r="GM142" s="40">
        <v>27846.151039941229</v>
      </c>
      <c r="GN142" s="40">
        <v>167.11223981856165</v>
      </c>
      <c r="GO142" s="40">
        <v>4411.0683676072231</v>
      </c>
      <c r="GP142" s="6">
        <v>48771.170658711169</v>
      </c>
      <c r="GQ142" s="6"/>
      <c r="GR142" s="6">
        <f t="shared" si="13"/>
        <v>41721.760700551858</v>
      </c>
      <c r="GS142" s="6">
        <v>48771.17065871114</v>
      </c>
      <c r="GT142" s="92">
        <v>-2.9103830456733704E-11</v>
      </c>
      <c r="GV142" s="2">
        <v>0</v>
      </c>
      <c r="GW142" s="6">
        <v>41721.760700551858</v>
      </c>
      <c r="GX142" s="6">
        <v>48771.170658711213</v>
      </c>
      <c r="GY142" s="92">
        <v>4.3655745685100555E-11</v>
      </c>
    </row>
    <row r="143" spans="2:207" outlineLevel="1" x14ac:dyDescent="0.2">
      <c r="B143" s="103" t="s">
        <v>71</v>
      </c>
      <c r="C143" s="104">
        <v>3620.1062102804076</v>
      </c>
      <c r="D143" s="104">
        <v>385.97525528592359</v>
      </c>
      <c r="E143" s="104">
        <v>42.241923941134829</v>
      </c>
      <c r="F143" s="104">
        <v>1574.8698742713193</v>
      </c>
      <c r="G143" s="104">
        <v>431.38840974304333</v>
      </c>
      <c r="H143" s="104">
        <v>5249.9835251882723</v>
      </c>
      <c r="I143" s="104">
        <v>1302.4026045912672</v>
      </c>
      <c r="J143" s="104">
        <v>732.6387985076268</v>
      </c>
      <c r="K143" s="104">
        <v>190.94606485652753</v>
      </c>
      <c r="L143" s="104">
        <v>45.67682561668552</v>
      </c>
      <c r="M143" s="104">
        <v>50.068059323159346</v>
      </c>
      <c r="N143" s="104">
        <v>4.9350793310005852</v>
      </c>
      <c r="O143" s="104">
        <v>13.803006817525358</v>
      </c>
      <c r="P143" s="104">
        <v>221.25055282444819</v>
      </c>
      <c r="Q143" s="104">
        <v>123.52845930431195</v>
      </c>
      <c r="R143" s="104">
        <v>151.40893368725574</v>
      </c>
      <c r="S143" s="104">
        <v>90.567160315316102</v>
      </c>
      <c r="T143" s="104">
        <v>100.71218196287472</v>
      </c>
      <c r="U143" s="104">
        <v>297.47869406897132</v>
      </c>
      <c r="V143" s="104">
        <v>25.604278006933612</v>
      </c>
      <c r="W143" s="104">
        <v>74.193723461843874</v>
      </c>
      <c r="X143" s="104">
        <v>45.230423207924353</v>
      </c>
      <c r="Y143" s="104">
        <v>119.22402670348748</v>
      </c>
      <c r="Z143" s="104">
        <v>187.33816522740977</v>
      </c>
      <c r="AA143" s="104">
        <v>37.064938118657231</v>
      </c>
      <c r="AB143" s="104">
        <v>355.19337957795454</v>
      </c>
      <c r="AC143" s="104">
        <v>590.71275157592379</v>
      </c>
      <c r="AD143" s="104">
        <v>493.88691772385977</v>
      </c>
      <c r="AE143" s="104">
        <v>14.947635345562093</v>
      </c>
      <c r="AF143" s="104">
        <v>38.186738589201582</v>
      </c>
      <c r="AG143" s="104">
        <v>68417.343135255651</v>
      </c>
      <c r="AH143" s="104">
        <v>2553.5024274321499</v>
      </c>
      <c r="AI143" s="104">
        <v>46.364865934180465</v>
      </c>
      <c r="AJ143" s="104">
        <v>110.34972683415084</v>
      </c>
      <c r="AK143" s="104">
        <v>466.96627408737868</v>
      </c>
      <c r="AL143" s="104">
        <v>82.54728357155247</v>
      </c>
      <c r="AM143" s="104">
        <v>0</v>
      </c>
      <c r="AN143" s="104">
        <v>3948.0347754439144</v>
      </c>
      <c r="AO143" s="104">
        <v>2089.2863541382935</v>
      </c>
      <c r="AP143" s="104">
        <v>12147.453392870537</v>
      </c>
      <c r="AQ143" s="104">
        <v>0</v>
      </c>
      <c r="AR143" s="104">
        <v>11427.938529983365</v>
      </c>
      <c r="AS143" s="104">
        <v>158.95203344012441</v>
      </c>
      <c r="AT143" s="104">
        <v>1442.6687190499308</v>
      </c>
      <c r="AU143" s="104">
        <v>2149.8277916183592</v>
      </c>
      <c r="AV143" s="104">
        <v>387.65220519661233</v>
      </c>
      <c r="AW143" s="104">
        <v>169.92370091365095</v>
      </c>
      <c r="AX143" s="104">
        <v>19.20124170088247</v>
      </c>
      <c r="AY143" s="104">
        <v>8.9603190782683271</v>
      </c>
      <c r="AZ143" s="104">
        <v>1332.051732295412</v>
      </c>
      <c r="BA143" s="104">
        <v>342.94441535972607</v>
      </c>
      <c r="BB143" s="104">
        <v>337.93743916631826</v>
      </c>
      <c r="BC143" s="104">
        <v>72.661428531350467</v>
      </c>
      <c r="BD143" s="104">
        <v>3232.417868388512</v>
      </c>
      <c r="BE143" s="104">
        <v>22214.799007661946</v>
      </c>
      <c r="BF143" s="104">
        <v>2863.9336123011781</v>
      </c>
      <c r="BG143" s="104">
        <v>10628.907393655492</v>
      </c>
      <c r="BH143" s="104">
        <v>98.650297126863876</v>
      </c>
      <c r="BI143" s="104">
        <v>158.52989546720514</v>
      </c>
      <c r="BJ143" s="104">
        <v>2941.2674698585897</v>
      </c>
      <c r="BK143" s="104">
        <v>361.78536514522818</v>
      </c>
      <c r="BL143" s="104">
        <v>4217.5882840830182</v>
      </c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>
        <v>0</v>
      </c>
      <c r="FN143" s="40"/>
      <c r="FO143" s="40"/>
      <c r="FP143" s="40"/>
      <c r="FQ143" s="40"/>
      <c r="FR143" s="40"/>
      <c r="FS143" s="40"/>
      <c r="FT143" s="105">
        <v>12.079530592489535</v>
      </c>
      <c r="FU143" s="105">
        <v>60.669897942682056</v>
      </c>
      <c r="FV143" s="105">
        <v>230.41102641606381</v>
      </c>
      <c r="FW143" s="105">
        <v>394.04278525760452</v>
      </c>
      <c r="FX143" s="105">
        <v>535.73643902308856</v>
      </c>
      <c r="FY143" s="105">
        <v>1811.0531153858753</v>
      </c>
      <c r="FZ143" s="105">
        <v>3842.1207916604494</v>
      </c>
      <c r="GA143" s="105">
        <v>8081.765891862774</v>
      </c>
      <c r="GB143" s="105">
        <v>22737.856659842058</v>
      </c>
      <c r="GC143" s="105">
        <v>9227.7252337308691</v>
      </c>
      <c r="GD143" s="105">
        <v>10777.704610675415</v>
      </c>
      <c r="GE143" s="105">
        <v>13460.557163465757</v>
      </c>
      <c r="GF143" s="105">
        <v>12547.780569701406</v>
      </c>
      <c r="GG143" s="105">
        <v>22843.983322055672</v>
      </c>
      <c r="GH143" s="40">
        <v>0</v>
      </c>
      <c r="GI143" s="40"/>
      <c r="GJ143" s="40"/>
      <c r="GK143" s="40"/>
      <c r="GL143" s="40"/>
      <c r="GM143" s="40">
        <v>124203.3363528737</v>
      </c>
      <c r="GN143" s="40">
        <v>3383.4665721055353</v>
      </c>
      <c r="GO143" s="40">
        <v>68563.399786204929</v>
      </c>
      <c r="GP143" s="6">
        <v>473755.70133184211</v>
      </c>
      <c r="GQ143" s="6"/>
      <c r="GR143" s="6">
        <f t="shared" si="13"/>
        <v>302713.68974879634</v>
      </c>
      <c r="GS143" s="6">
        <v>473755.70133184188</v>
      </c>
      <c r="GT143" s="92">
        <v>-2.3283064365386963E-10</v>
      </c>
      <c r="GV143" s="2">
        <v>0</v>
      </c>
      <c r="GW143" s="6">
        <v>302713.68974879634</v>
      </c>
      <c r="GX143" s="6">
        <v>473755.7013318417</v>
      </c>
      <c r="GY143" s="92">
        <v>-4.0745362639427185E-10</v>
      </c>
    </row>
    <row r="144" spans="2:207" outlineLevel="1" x14ac:dyDescent="0.2">
      <c r="B144" s="103" t="s">
        <v>466</v>
      </c>
      <c r="C144" s="104">
        <v>0</v>
      </c>
      <c r="D144" s="104">
        <v>0</v>
      </c>
      <c r="E144" s="104">
        <v>0</v>
      </c>
      <c r="F144" s="104">
        <v>0</v>
      </c>
      <c r="G144" s="104">
        <v>0</v>
      </c>
      <c r="H144" s="104">
        <v>0</v>
      </c>
      <c r="I144" s="104">
        <v>0</v>
      </c>
      <c r="J144" s="104">
        <v>0</v>
      </c>
      <c r="K144" s="104">
        <v>0</v>
      </c>
      <c r="L144" s="104">
        <v>0</v>
      </c>
      <c r="M144" s="104">
        <v>0</v>
      </c>
      <c r="N144" s="104">
        <v>0</v>
      </c>
      <c r="O144" s="104">
        <v>0</v>
      </c>
      <c r="P144" s="104">
        <v>0</v>
      </c>
      <c r="Q144" s="104">
        <v>0</v>
      </c>
      <c r="R144" s="104">
        <v>0</v>
      </c>
      <c r="S144" s="104">
        <v>0</v>
      </c>
      <c r="T144" s="104">
        <v>0</v>
      </c>
      <c r="U144" s="104">
        <v>0</v>
      </c>
      <c r="V144" s="104">
        <v>0</v>
      </c>
      <c r="W144" s="104">
        <v>0</v>
      </c>
      <c r="X144" s="104">
        <v>0</v>
      </c>
      <c r="Y144" s="104">
        <v>0</v>
      </c>
      <c r="Z144" s="104">
        <v>0</v>
      </c>
      <c r="AA144" s="104">
        <v>0</v>
      </c>
      <c r="AB144" s="104">
        <v>0</v>
      </c>
      <c r="AC144" s="104">
        <v>0</v>
      </c>
      <c r="AD144" s="104">
        <v>0</v>
      </c>
      <c r="AE144" s="104">
        <v>0</v>
      </c>
      <c r="AF144" s="104">
        <v>0</v>
      </c>
      <c r="AG144" s="104">
        <v>0</v>
      </c>
      <c r="AH144" s="104">
        <v>1611.9876932106722</v>
      </c>
      <c r="AI144" s="104">
        <v>0</v>
      </c>
      <c r="AJ144" s="104">
        <v>0</v>
      </c>
      <c r="AK144" s="104">
        <v>0</v>
      </c>
      <c r="AL144" s="104">
        <v>0</v>
      </c>
      <c r="AM144" s="104">
        <v>0</v>
      </c>
      <c r="AN144" s="104">
        <v>0</v>
      </c>
      <c r="AO144" s="104">
        <v>0</v>
      </c>
      <c r="AP144" s="104">
        <v>0</v>
      </c>
      <c r="AQ144" s="104">
        <v>0</v>
      </c>
      <c r="AR144" s="104">
        <v>0</v>
      </c>
      <c r="AS144" s="104">
        <v>0</v>
      </c>
      <c r="AT144" s="104">
        <v>0</v>
      </c>
      <c r="AU144" s="104">
        <v>0</v>
      </c>
      <c r="AV144" s="104">
        <v>0</v>
      </c>
      <c r="AW144" s="104">
        <v>0</v>
      </c>
      <c r="AX144" s="104">
        <v>0</v>
      </c>
      <c r="AY144" s="104">
        <v>0</v>
      </c>
      <c r="AZ144" s="104">
        <v>0</v>
      </c>
      <c r="BA144" s="104">
        <v>0</v>
      </c>
      <c r="BB144" s="104">
        <v>0</v>
      </c>
      <c r="BC144" s="104">
        <v>0</v>
      </c>
      <c r="BD144" s="104">
        <v>0</v>
      </c>
      <c r="BE144" s="104">
        <v>0</v>
      </c>
      <c r="BF144" s="104">
        <v>0</v>
      </c>
      <c r="BG144" s="104">
        <v>0</v>
      </c>
      <c r="BH144" s="104">
        <v>0</v>
      </c>
      <c r="BI144" s="104">
        <v>0</v>
      </c>
      <c r="BJ144" s="104">
        <v>0</v>
      </c>
      <c r="BK144" s="104">
        <v>0</v>
      </c>
      <c r="BL144" s="104">
        <v>0</v>
      </c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>
        <v>0</v>
      </c>
      <c r="FN144" s="40"/>
      <c r="FO144" s="40"/>
      <c r="FP144" s="40"/>
      <c r="FQ144" s="40"/>
      <c r="FR144" s="40"/>
      <c r="FS144" s="40"/>
      <c r="FT144" s="105">
        <v>1.5892052040832647</v>
      </c>
      <c r="FU144" s="105">
        <v>2.8662023178815779</v>
      </c>
      <c r="FV144" s="105">
        <v>3.4151428156135268</v>
      </c>
      <c r="FW144" s="105">
        <v>2.5256657712808375</v>
      </c>
      <c r="FX144" s="105">
        <v>3.1447713961253516</v>
      </c>
      <c r="FY144" s="105">
        <v>10.672613565583212</v>
      </c>
      <c r="FZ144" s="105">
        <v>12.086241820687524</v>
      </c>
      <c r="GA144" s="105">
        <v>16.616192209944021</v>
      </c>
      <c r="GB144" s="105">
        <v>102.38112342648429</v>
      </c>
      <c r="GC144" s="105">
        <v>13.169659124437789</v>
      </c>
      <c r="GD144" s="105">
        <v>46.908245254081656</v>
      </c>
      <c r="GE144" s="105">
        <v>5.9613694852332433</v>
      </c>
      <c r="GF144" s="105">
        <v>9.3329651778949074</v>
      </c>
      <c r="GG144" s="105">
        <v>446.28802745987247</v>
      </c>
      <c r="GH144" s="40">
        <v>0</v>
      </c>
      <c r="GI144" s="40"/>
      <c r="GJ144" s="40"/>
      <c r="GK144" s="40"/>
      <c r="GL144" s="40"/>
      <c r="GM144" s="40">
        <v>15583.999349475404</v>
      </c>
      <c r="GN144" s="40">
        <v>0.18604815883008996</v>
      </c>
      <c r="GO144" s="40">
        <v>3466.8395224016544</v>
      </c>
      <c r="GP144" s="6">
        <v>21339.970038275762</v>
      </c>
      <c r="GQ144" s="6"/>
      <c r="GR144" s="6">
        <f t="shared" si="13"/>
        <v>19727.982345065091</v>
      </c>
      <c r="GS144" s="6">
        <v>21339.970038275773</v>
      </c>
      <c r="GT144" s="92">
        <v>1.0913936421275139E-11</v>
      </c>
      <c r="GV144" s="2">
        <v>0</v>
      </c>
      <c r="GW144" s="6">
        <v>19727.982345065091</v>
      </c>
      <c r="GX144" s="6">
        <v>21339.970038275758</v>
      </c>
      <c r="GY144" s="92">
        <v>-3.637978807091713E-12</v>
      </c>
    </row>
    <row r="145" spans="2:207" outlineLevel="1" x14ac:dyDescent="0.2">
      <c r="B145" s="103" t="s">
        <v>467</v>
      </c>
      <c r="C145" s="104">
        <v>0</v>
      </c>
      <c r="D145" s="104">
        <v>0</v>
      </c>
      <c r="E145" s="104">
        <v>0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104">
        <v>0</v>
      </c>
      <c r="O145" s="104">
        <v>0</v>
      </c>
      <c r="P145" s="104">
        <v>0</v>
      </c>
      <c r="Q145" s="104">
        <v>0</v>
      </c>
      <c r="R145" s="104">
        <v>0</v>
      </c>
      <c r="S145" s="104">
        <v>0</v>
      </c>
      <c r="T145" s="104">
        <v>0</v>
      </c>
      <c r="U145" s="104">
        <v>0</v>
      </c>
      <c r="V145" s="104">
        <v>0</v>
      </c>
      <c r="W145" s="104">
        <v>0</v>
      </c>
      <c r="X145" s="104">
        <v>0</v>
      </c>
      <c r="Y145" s="104">
        <v>0</v>
      </c>
      <c r="Z145" s="104">
        <v>0</v>
      </c>
      <c r="AA145" s="104">
        <v>0</v>
      </c>
      <c r="AB145" s="104">
        <v>735.89241684976889</v>
      </c>
      <c r="AC145" s="104">
        <v>78.20438171028465</v>
      </c>
      <c r="AD145" s="104">
        <v>0</v>
      </c>
      <c r="AE145" s="104">
        <v>0</v>
      </c>
      <c r="AF145" s="104">
        <v>0</v>
      </c>
      <c r="AG145" s="104">
        <v>0</v>
      </c>
      <c r="AH145" s="104">
        <v>727.56913971155041</v>
      </c>
      <c r="AI145" s="104">
        <v>0</v>
      </c>
      <c r="AJ145" s="104">
        <v>0</v>
      </c>
      <c r="AK145" s="104">
        <v>0</v>
      </c>
      <c r="AL145" s="104">
        <v>0</v>
      </c>
      <c r="AM145" s="104">
        <v>0</v>
      </c>
      <c r="AN145" s="104">
        <v>0</v>
      </c>
      <c r="AO145" s="104">
        <v>0</v>
      </c>
      <c r="AP145" s="104">
        <v>0</v>
      </c>
      <c r="AQ145" s="104">
        <v>0</v>
      </c>
      <c r="AR145" s="104">
        <v>0</v>
      </c>
      <c r="AS145" s="104">
        <v>0</v>
      </c>
      <c r="AT145" s="104">
        <v>0</v>
      </c>
      <c r="AU145" s="104">
        <v>0</v>
      </c>
      <c r="AV145" s="104">
        <v>0</v>
      </c>
      <c r="AW145" s="104">
        <v>0</v>
      </c>
      <c r="AX145" s="104">
        <v>0</v>
      </c>
      <c r="AY145" s="104">
        <v>0</v>
      </c>
      <c r="AZ145" s="104">
        <v>0</v>
      </c>
      <c r="BA145" s="104">
        <v>0</v>
      </c>
      <c r="BB145" s="104">
        <v>0</v>
      </c>
      <c r="BC145" s="104">
        <v>0</v>
      </c>
      <c r="BD145" s="104">
        <v>0</v>
      </c>
      <c r="BE145" s="104">
        <v>0</v>
      </c>
      <c r="BF145" s="104">
        <v>0</v>
      </c>
      <c r="BG145" s="104">
        <v>0</v>
      </c>
      <c r="BH145" s="104">
        <v>0</v>
      </c>
      <c r="BI145" s="104">
        <v>0</v>
      </c>
      <c r="BJ145" s="104">
        <v>0</v>
      </c>
      <c r="BK145" s="104">
        <v>0</v>
      </c>
      <c r="BL145" s="104">
        <v>0</v>
      </c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>
        <v>0</v>
      </c>
      <c r="FN145" s="40"/>
      <c r="FO145" s="40"/>
      <c r="FP145" s="40"/>
      <c r="FQ145" s="40"/>
      <c r="FR145" s="40"/>
      <c r="FS145" s="40"/>
      <c r="FT145" s="105">
        <v>0</v>
      </c>
      <c r="FU145" s="105">
        <v>0</v>
      </c>
      <c r="FV145" s="105">
        <v>0</v>
      </c>
      <c r="FW145" s="105">
        <v>0</v>
      </c>
      <c r="FX145" s="105">
        <v>0</v>
      </c>
      <c r="FY145" s="105">
        <v>0</v>
      </c>
      <c r="FZ145" s="105">
        <v>0</v>
      </c>
      <c r="GA145" s="105">
        <v>0</v>
      </c>
      <c r="GB145" s="105">
        <v>0</v>
      </c>
      <c r="GC145" s="105">
        <v>0</v>
      </c>
      <c r="GD145" s="105">
        <v>0</v>
      </c>
      <c r="GE145" s="105">
        <v>0</v>
      </c>
      <c r="GF145" s="105">
        <v>0</v>
      </c>
      <c r="GG145" s="105">
        <v>0</v>
      </c>
      <c r="GH145" s="40">
        <v>0</v>
      </c>
      <c r="GI145" s="40"/>
      <c r="GJ145" s="40"/>
      <c r="GK145" s="40"/>
      <c r="GL145" s="40"/>
      <c r="GM145" s="40">
        <v>3278.2849365949746</v>
      </c>
      <c r="GN145" s="40">
        <v>-1.8162115988261576</v>
      </c>
      <c r="GO145" s="40">
        <v>1579.1161115363263</v>
      </c>
      <c r="GP145" s="6">
        <v>6397.2507748040789</v>
      </c>
      <c r="GQ145" s="6"/>
      <c r="GR145" s="6">
        <f t="shared" si="13"/>
        <v>4855.5848365324746</v>
      </c>
      <c r="GS145" s="6">
        <v>6397.250774804078</v>
      </c>
      <c r="GT145" s="92">
        <v>-9.0949470177292824E-13</v>
      </c>
      <c r="GV145" s="2">
        <v>0</v>
      </c>
      <c r="GW145" s="6">
        <v>4855.5848365324746</v>
      </c>
      <c r="GX145" s="6">
        <v>6397.2507748040771</v>
      </c>
      <c r="GY145" s="92">
        <v>-1.8189894035458565E-12</v>
      </c>
    </row>
    <row r="146" spans="2:207" outlineLevel="1" x14ac:dyDescent="0.2">
      <c r="B146" s="103" t="s">
        <v>468</v>
      </c>
      <c r="C146" s="104">
        <v>0</v>
      </c>
      <c r="D146" s="104">
        <v>0</v>
      </c>
      <c r="E146" s="104">
        <v>0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104">
        <v>0</v>
      </c>
      <c r="O146" s="104">
        <v>0</v>
      </c>
      <c r="P146" s="104">
        <v>0</v>
      </c>
      <c r="Q146" s="104">
        <v>0</v>
      </c>
      <c r="R146" s="104">
        <v>0</v>
      </c>
      <c r="S146" s="104">
        <v>0</v>
      </c>
      <c r="T146" s="104">
        <v>0</v>
      </c>
      <c r="U146" s="104">
        <v>0</v>
      </c>
      <c r="V146" s="104">
        <v>0</v>
      </c>
      <c r="W146" s="104">
        <v>0</v>
      </c>
      <c r="X146" s="104">
        <v>0</v>
      </c>
      <c r="Y146" s="104">
        <v>0</v>
      </c>
      <c r="Z146" s="104">
        <v>0</v>
      </c>
      <c r="AA146" s="104">
        <v>0</v>
      </c>
      <c r="AB146" s="104">
        <v>0</v>
      </c>
      <c r="AC146" s="104">
        <v>0</v>
      </c>
      <c r="AD146" s="104">
        <v>0</v>
      </c>
      <c r="AE146" s="104">
        <v>0</v>
      </c>
      <c r="AF146" s="104">
        <v>0</v>
      </c>
      <c r="AG146" s="104">
        <v>0</v>
      </c>
      <c r="AH146" s="104">
        <v>1824.7057416339285</v>
      </c>
      <c r="AI146" s="104">
        <v>0</v>
      </c>
      <c r="AJ146" s="104">
        <v>0</v>
      </c>
      <c r="AK146" s="104">
        <v>0</v>
      </c>
      <c r="AL146" s="104">
        <v>0</v>
      </c>
      <c r="AM146" s="104">
        <v>0</v>
      </c>
      <c r="AN146" s="104">
        <v>0</v>
      </c>
      <c r="AO146" s="104">
        <v>0</v>
      </c>
      <c r="AP146" s="104">
        <v>0</v>
      </c>
      <c r="AQ146" s="104">
        <v>0</v>
      </c>
      <c r="AR146" s="104">
        <v>0</v>
      </c>
      <c r="AS146" s="104">
        <v>0</v>
      </c>
      <c r="AT146" s="104">
        <v>0</v>
      </c>
      <c r="AU146" s="104">
        <v>0</v>
      </c>
      <c r="AV146" s="104">
        <v>0</v>
      </c>
      <c r="AW146" s="104">
        <v>0</v>
      </c>
      <c r="AX146" s="104">
        <v>0</v>
      </c>
      <c r="AY146" s="104">
        <v>0</v>
      </c>
      <c r="AZ146" s="104">
        <v>0</v>
      </c>
      <c r="BA146" s="104">
        <v>0</v>
      </c>
      <c r="BB146" s="104">
        <v>0</v>
      </c>
      <c r="BC146" s="104">
        <v>0</v>
      </c>
      <c r="BD146" s="104">
        <v>0</v>
      </c>
      <c r="BE146" s="104">
        <v>0</v>
      </c>
      <c r="BF146" s="104">
        <v>0</v>
      </c>
      <c r="BG146" s="104">
        <v>0</v>
      </c>
      <c r="BH146" s="104">
        <v>0</v>
      </c>
      <c r="BI146" s="104">
        <v>0</v>
      </c>
      <c r="BJ146" s="104">
        <v>0</v>
      </c>
      <c r="BK146" s="104">
        <v>0</v>
      </c>
      <c r="BL146" s="104">
        <v>0</v>
      </c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>
        <v>0</v>
      </c>
      <c r="FN146" s="40"/>
      <c r="FO146" s="40"/>
      <c r="FP146" s="40"/>
      <c r="FQ146" s="40"/>
      <c r="FR146" s="40"/>
      <c r="FS146" s="40"/>
      <c r="FT146" s="105">
        <v>0</v>
      </c>
      <c r="FU146" s="105">
        <v>0</v>
      </c>
      <c r="FV146" s="105">
        <v>0</v>
      </c>
      <c r="FW146" s="105">
        <v>0</v>
      </c>
      <c r="FX146" s="105">
        <v>0</v>
      </c>
      <c r="FY146" s="105">
        <v>0</v>
      </c>
      <c r="FZ146" s="105">
        <v>0</v>
      </c>
      <c r="GA146" s="105">
        <v>0</v>
      </c>
      <c r="GB146" s="105">
        <v>0</v>
      </c>
      <c r="GC146" s="105">
        <v>0</v>
      </c>
      <c r="GD146" s="105">
        <v>0</v>
      </c>
      <c r="GE146" s="105">
        <v>0</v>
      </c>
      <c r="GF146" s="105">
        <v>0</v>
      </c>
      <c r="GG146" s="105">
        <v>0</v>
      </c>
      <c r="GH146" s="40">
        <v>0</v>
      </c>
      <c r="GI146" s="40"/>
      <c r="GJ146" s="40"/>
      <c r="GK146" s="40"/>
      <c r="GL146" s="40"/>
      <c r="GM146" s="40">
        <v>6994.070920624441</v>
      </c>
      <c r="GN146" s="40">
        <v>-1315.7548604327239</v>
      </c>
      <c r="GO146" s="40">
        <v>12969.537522841709</v>
      </c>
      <c r="GP146" s="6">
        <v>20472.559324667352</v>
      </c>
      <c r="GQ146" s="6"/>
      <c r="GR146" s="6">
        <f t="shared" si="13"/>
        <v>18647.853583033426</v>
      </c>
      <c r="GS146" s="6">
        <v>20472.559324667349</v>
      </c>
      <c r="GT146" s="92">
        <v>-3.637978807091713E-12</v>
      </c>
      <c r="GV146" s="2">
        <v>0</v>
      </c>
      <c r="GW146" s="6">
        <v>18647.853583033426</v>
      </c>
      <c r="GX146" s="6">
        <v>20472.559324667356</v>
      </c>
      <c r="GY146" s="92">
        <v>3.637978807091713E-12</v>
      </c>
    </row>
    <row r="147" spans="2:207" outlineLevel="1" x14ac:dyDescent="0.2">
      <c r="B147" s="103" t="s">
        <v>469</v>
      </c>
      <c r="C147" s="104">
        <v>108.65828391746916</v>
      </c>
      <c r="D147" s="104">
        <v>11.582207358075369</v>
      </c>
      <c r="E147" s="104">
        <v>1.2038570611302106</v>
      </c>
      <c r="F147" s="104">
        <v>16.382774345158722</v>
      </c>
      <c r="G147" s="104">
        <v>34.334147709405542</v>
      </c>
      <c r="H147" s="104">
        <v>277.16711798340071</v>
      </c>
      <c r="I147" s="104">
        <v>92.109192208963762</v>
      </c>
      <c r="J147" s="104">
        <v>0</v>
      </c>
      <c r="K147" s="104">
        <v>0</v>
      </c>
      <c r="L147" s="104">
        <v>0</v>
      </c>
      <c r="M147" s="104">
        <v>0</v>
      </c>
      <c r="N147" s="104">
        <v>0</v>
      </c>
      <c r="O147" s="104">
        <v>0</v>
      </c>
      <c r="P147" s="104">
        <v>0</v>
      </c>
      <c r="Q147" s="104">
        <v>0</v>
      </c>
      <c r="R147" s="104">
        <v>0</v>
      </c>
      <c r="S147" s="104">
        <v>0</v>
      </c>
      <c r="T147" s="104">
        <v>0</v>
      </c>
      <c r="U147" s="104">
        <v>0</v>
      </c>
      <c r="V147" s="104">
        <v>0</v>
      </c>
      <c r="W147" s="104">
        <v>0</v>
      </c>
      <c r="X147" s="104">
        <v>0</v>
      </c>
      <c r="Y147" s="104">
        <v>0</v>
      </c>
      <c r="Z147" s="104">
        <v>0</v>
      </c>
      <c r="AA147" s="104">
        <v>0</v>
      </c>
      <c r="AB147" s="104">
        <v>0</v>
      </c>
      <c r="AC147" s="104">
        <v>0</v>
      </c>
      <c r="AD147" s="104">
        <v>0</v>
      </c>
      <c r="AE147" s="104">
        <v>0</v>
      </c>
      <c r="AF147" s="104">
        <v>0</v>
      </c>
      <c r="AG147" s="104">
        <v>0</v>
      </c>
      <c r="AH147" s="104">
        <v>0</v>
      </c>
      <c r="AI147" s="104">
        <v>0</v>
      </c>
      <c r="AJ147" s="104">
        <v>0</v>
      </c>
      <c r="AK147" s="104">
        <v>0</v>
      </c>
      <c r="AL147" s="104">
        <v>0</v>
      </c>
      <c r="AM147" s="104">
        <v>0</v>
      </c>
      <c r="AN147" s="104">
        <v>4.4719555981076731</v>
      </c>
      <c r="AO147" s="104">
        <v>1.4891221863655659</v>
      </c>
      <c r="AP147" s="104">
        <v>0</v>
      </c>
      <c r="AQ147" s="104">
        <v>0</v>
      </c>
      <c r="AR147" s="104">
        <v>988.24433626536893</v>
      </c>
      <c r="AS147" s="104">
        <v>26.073205314885197</v>
      </c>
      <c r="AT147" s="104">
        <v>231.54044590087196</v>
      </c>
      <c r="AU147" s="104">
        <v>263.39416365516598</v>
      </c>
      <c r="AV147" s="104">
        <v>18.854045843986924</v>
      </c>
      <c r="AW147" s="104">
        <v>0</v>
      </c>
      <c r="AX147" s="104">
        <v>0</v>
      </c>
      <c r="AY147" s="104">
        <v>0</v>
      </c>
      <c r="AZ147" s="104">
        <v>0</v>
      </c>
      <c r="BA147" s="104">
        <v>0</v>
      </c>
      <c r="BB147" s="104">
        <v>0</v>
      </c>
      <c r="BC147" s="104">
        <v>0</v>
      </c>
      <c r="BD147" s="104">
        <v>0</v>
      </c>
      <c r="BE147" s="104">
        <v>1080.6463185064863</v>
      </c>
      <c r="BF147" s="104">
        <v>3.2549012041906042</v>
      </c>
      <c r="BG147" s="104">
        <v>11.668560672510093</v>
      </c>
      <c r="BH147" s="104">
        <v>5.4570586708146122E-2</v>
      </c>
      <c r="BI147" s="104">
        <v>0.16463256766553985</v>
      </c>
      <c r="BJ147" s="104">
        <v>3.3649756300264859</v>
      </c>
      <c r="BK147" s="104">
        <v>0.33426050020645603</v>
      </c>
      <c r="BL147" s="104">
        <v>125.51880104162521</v>
      </c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>
        <v>0</v>
      </c>
      <c r="FN147" s="40"/>
      <c r="FO147" s="40"/>
      <c r="FP147" s="40"/>
      <c r="FQ147" s="40"/>
      <c r="FR147" s="40"/>
      <c r="FS147" s="40"/>
      <c r="FT147" s="105">
        <v>3.8153973327893622</v>
      </c>
      <c r="FU147" s="105">
        <v>6.881238905323328</v>
      </c>
      <c r="FV147" s="105">
        <v>8.1991468164761319</v>
      </c>
      <c r="FW147" s="105">
        <v>6.0636715903665044</v>
      </c>
      <c r="FX147" s="105">
        <v>7.5500334168175138</v>
      </c>
      <c r="FY147" s="105">
        <v>25.623035481756613</v>
      </c>
      <c r="FZ147" s="105">
        <v>29.016903976663759</v>
      </c>
      <c r="GA147" s="105">
        <v>39.892504300919825</v>
      </c>
      <c r="GB147" s="105">
        <v>245.79875792359934</v>
      </c>
      <c r="GC147" s="105">
        <v>31.61799506320542</v>
      </c>
      <c r="GD147" s="105">
        <v>112.61830339367255</v>
      </c>
      <c r="GE147" s="105">
        <v>14.312181444718647</v>
      </c>
      <c r="GF147" s="105">
        <v>22.40677941103101</v>
      </c>
      <c r="GG147" s="105">
        <v>1071.4576980060081</v>
      </c>
      <c r="GH147" s="40">
        <v>0</v>
      </c>
      <c r="GI147" s="40"/>
      <c r="GJ147" s="40"/>
      <c r="GK147" s="40"/>
      <c r="GL147" s="40"/>
      <c r="GM147" s="40">
        <v>0</v>
      </c>
      <c r="GN147" s="40">
        <v>-28.682095102116364</v>
      </c>
      <c r="GO147" s="40">
        <v>282.22199549154408</v>
      </c>
      <c r="GP147" s="6">
        <v>5179.3054235105501</v>
      </c>
      <c r="GQ147" s="6"/>
      <c r="GR147" s="6">
        <f t="shared" si="13"/>
        <v>1878.7935474527758</v>
      </c>
      <c r="GS147" s="6">
        <v>5179.3054235105474</v>
      </c>
      <c r="GT147" s="92">
        <v>-2.7284841053187847E-12</v>
      </c>
      <c r="GV147" s="2">
        <v>0</v>
      </c>
      <c r="GW147" s="6">
        <v>1878.7935474527758</v>
      </c>
      <c r="GX147" s="6">
        <v>5179.3054235105537</v>
      </c>
      <c r="GY147" s="92">
        <v>3.637978807091713E-12</v>
      </c>
    </row>
    <row r="148" spans="2:207" outlineLevel="1" x14ac:dyDescent="0.2">
      <c r="B148" s="103" t="s">
        <v>76</v>
      </c>
      <c r="C148" s="104">
        <v>50.340187035836031</v>
      </c>
      <c r="D148" s="104">
        <v>5.3740147977244916</v>
      </c>
      <c r="E148" s="104">
        <v>0.61109193822944818</v>
      </c>
      <c r="F148" s="104">
        <v>0.30461861010518498</v>
      </c>
      <c r="G148" s="104">
        <v>0.93366510734153707</v>
      </c>
      <c r="H148" s="104">
        <v>1.8291937760782182</v>
      </c>
      <c r="I148" s="104">
        <v>0.47012420285970247</v>
      </c>
      <c r="J148" s="104">
        <v>59.751793290200993</v>
      </c>
      <c r="K148" s="104">
        <v>27.188399981450601</v>
      </c>
      <c r="L148" s="104">
        <v>1.9439738160916888</v>
      </c>
      <c r="M148" s="104">
        <v>11.2465591730802</v>
      </c>
      <c r="N148" s="104">
        <v>0.32852008396734417</v>
      </c>
      <c r="O148" s="104">
        <v>6.495850207256618</v>
      </c>
      <c r="P148" s="104">
        <v>21.351968624986853</v>
      </c>
      <c r="Q148" s="104">
        <v>5.1943364596012191</v>
      </c>
      <c r="R148" s="104">
        <v>135.47104271010892</v>
      </c>
      <c r="S148" s="104">
        <v>246.54744295166427</v>
      </c>
      <c r="T148" s="104">
        <v>33.310530399098262</v>
      </c>
      <c r="U148" s="104">
        <v>9.6466437757469929</v>
      </c>
      <c r="V148" s="104">
        <v>0.70927622300365623</v>
      </c>
      <c r="W148" s="104">
        <v>7.1504915538580995</v>
      </c>
      <c r="X148" s="104">
        <v>0.59078840938515398</v>
      </c>
      <c r="Y148" s="104">
        <v>3.4898161371465837</v>
      </c>
      <c r="Z148" s="104">
        <v>48.082842571316831</v>
      </c>
      <c r="AA148" s="104">
        <v>21.434350463677852</v>
      </c>
      <c r="AB148" s="104">
        <v>34.141221950424587</v>
      </c>
      <c r="AC148" s="104">
        <v>20.549730566403206</v>
      </c>
      <c r="AD148" s="104">
        <v>5.9596447806149522</v>
      </c>
      <c r="AE148" s="104">
        <v>9.5787039976863326</v>
      </c>
      <c r="AF148" s="104">
        <v>2.2356740599910498</v>
      </c>
      <c r="AG148" s="104">
        <v>22.83884011907595</v>
      </c>
      <c r="AH148" s="104">
        <v>7.2043643252036009</v>
      </c>
      <c r="AI148" s="104">
        <v>0.93211813571197344</v>
      </c>
      <c r="AJ148" s="104">
        <v>4.910760746458414</v>
      </c>
      <c r="AK148" s="104">
        <v>5.2175459880926098</v>
      </c>
      <c r="AL148" s="104">
        <v>29.966811685513221</v>
      </c>
      <c r="AM148" s="104">
        <v>1266.9180331601153</v>
      </c>
      <c r="AN148" s="104">
        <v>29.526914948852585</v>
      </c>
      <c r="AO148" s="104">
        <v>15.491349171844035</v>
      </c>
      <c r="AP148" s="104">
        <v>8.1119239505776353</v>
      </c>
      <c r="AQ148" s="104">
        <v>71.947987928946119</v>
      </c>
      <c r="AR148" s="104">
        <v>716.2049951294</v>
      </c>
      <c r="AS148" s="104">
        <v>1.9317782817601523</v>
      </c>
      <c r="AT148" s="104">
        <v>13.763306442876299</v>
      </c>
      <c r="AU148" s="104">
        <v>144.0103695304083</v>
      </c>
      <c r="AV148" s="104">
        <v>36.372750470587569</v>
      </c>
      <c r="AW148" s="104">
        <v>11.543287084755068</v>
      </c>
      <c r="AX148" s="104">
        <v>1.3043821676849516</v>
      </c>
      <c r="AY148" s="104">
        <v>0.60869398993748802</v>
      </c>
      <c r="AZ148" s="104">
        <v>504.6279180026317</v>
      </c>
      <c r="BA148" s="104">
        <v>19.00588368777457</v>
      </c>
      <c r="BB148" s="104">
        <v>69.929418150532669</v>
      </c>
      <c r="BC148" s="104">
        <v>11.151201313620298</v>
      </c>
      <c r="BD148" s="104">
        <v>687.22829297188218</v>
      </c>
      <c r="BE148" s="104">
        <v>141.95108258132902</v>
      </c>
      <c r="BF148" s="104">
        <v>0</v>
      </c>
      <c r="BG148" s="104">
        <v>0</v>
      </c>
      <c r="BH148" s="104">
        <v>0</v>
      </c>
      <c r="BI148" s="104">
        <v>0</v>
      </c>
      <c r="BJ148" s="104">
        <v>0</v>
      </c>
      <c r="BK148" s="104">
        <v>0</v>
      </c>
      <c r="BL148" s="104">
        <v>140.70524872241256</v>
      </c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>
        <v>0</v>
      </c>
      <c r="FN148" s="40"/>
      <c r="FO148" s="40"/>
      <c r="FP148" s="40"/>
      <c r="FQ148" s="40"/>
      <c r="FR148" s="40"/>
      <c r="FS148" s="40"/>
      <c r="FT148" s="105">
        <v>0</v>
      </c>
      <c r="FU148" s="105">
        <v>0</v>
      </c>
      <c r="FV148" s="105">
        <v>0</v>
      </c>
      <c r="FW148" s="105">
        <v>0</v>
      </c>
      <c r="FX148" s="105">
        <v>0</v>
      </c>
      <c r="FY148" s="105">
        <v>0</v>
      </c>
      <c r="FZ148" s="105">
        <v>0</v>
      </c>
      <c r="GA148" s="105">
        <v>0</v>
      </c>
      <c r="GB148" s="105">
        <v>0</v>
      </c>
      <c r="GC148" s="105">
        <v>0</v>
      </c>
      <c r="GD148" s="105">
        <v>0</v>
      </c>
      <c r="GE148" s="105">
        <v>0</v>
      </c>
      <c r="GF148" s="105">
        <v>0</v>
      </c>
      <c r="GG148" s="105">
        <v>0</v>
      </c>
      <c r="GH148" s="40">
        <v>0</v>
      </c>
      <c r="GI148" s="40"/>
      <c r="GJ148" s="40"/>
      <c r="GK148" s="40"/>
      <c r="GL148" s="40"/>
      <c r="GM148" s="40">
        <v>183530.60164912924</v>
      </c>
      <c r="GN148" s="40">
        <v>-93.50021601622575</v>
      </c>
      <c r="GO148" s="40">
        <v>273.22159998498108</v>
      </c>
      <c r="GP148" s="6">
        <v>188445.9907894409</v>
      </c>
      <c r="GQ148" s="6"/>
      <c r="GR148" s="6">
        <f t="shared" si="13"/>
        <v>183710.32303309799</v>
      </c>
      <c r="GS148" s="6">
        <v>188445.99078944098</v>
      </c>
      <c r="GT148" s="92">
        <v>8.7311491370201111E-11</v>
      </c>
      <c r="GV148" s="2">
        <v>0</v>
      </c>
      <c r="GW148" s="6">
        <v>183710.32303309799</v>
      </c>
      <c r="GX148" s="6">
        <v>188445.99078944096</v>
      </c>
      <c r="GY148" s="92">
        <v>5.8207660913467407E-11</v>
      </c>
    </row>
    <row r="149" spans="2:207" outlineLevel="1" x14ac:dyDescent="0.2">
      <c r="B149" s="103" t="s">
        <v>470</v>
      </c>
      <c r="C149" s="104">
        <v>0</v>
      </c>
      <c r="D149" s="104">
        <v>0</v>
      </c>
      <c r="E149" s="104">
        <v>0</v>
      </c>
      <c r="F149" s="104">
        <v>53.357491988637697</v>
      </c>
      <c r="G149" s="104">
        <v>68.647385690236575</v>
      </c>
      <c r="H149" s="104">
        <v>266.76477318689302</v>
      </c>
      <c r="I149" s="104">
        <v>30.161327990951094</v>
      </c>
      <c r="J149" s="104">
        <v>39.644778226517019</v>
      </c>
      <c r="K149" s="104">
        <v>18.039259211792629</v>
      </c>
      <c r="L149" s="104">
        <v>1.2898091684390729</v>
      </c>
      <c r="M149" s="104">
        <v>7.4619910075860814</v>
      </c>
      <c r="N149" s="104">
        <v>0.21797012532017598</v>
      </c>
      <c r="O149" s="104">
        <v>4.3099382742810386</v>
      </c>
      <c r="P149" s="104">
        <v>14.166839423770947</v>
      </c>
      <c r="Q149" s="104">
        <v>3.4463955912374633</v>
      </c>
      <c r="R149" s="104">
        <v>89.883820190653552</v>
      </c>
      <c r="S149" s="104">
        <v>163.58201419251819</v>
      </c>
      <c r="T149" s="104">
        <v>22.101237762180659</v>
      </c>
      <c r="U149" s="104">
        <v>6.4004615100027227</v>
      </c>
      <c r="V149" s="104">
        <v>0.4705984040575758</v>
      </c>
      <c r="W149" s="104">
        <v>4.7442869284070817</v>
      </c>
      <c r="X149" s="104">
        <v>0.39198280384743373</v>
      </c>
      <c r="Y149" s="104">
        <v>2.3154616654224927</v>
      </c>
      <c r="Z149" s="104">
        <v>31.902534221298492</v>
      </c>
      <c r="AA149" s="104">
        <v>14.221499034350634</v>
      </c>
      <c r="AB149" s="104">
        <v>22.652394146804149</v>
      </c>
      <c r="AC149" s="104">
        <v>13.634561676557471</v>
      </c>
      <c r="AD149" s="104">
        <v>3.9541707892186801</v>
      </c>
      <c r="AE149" s="104">
        <v>6.3553840775272352</v>
      </c>
      <c r="AF149" s="104">
        <v>1.4833496604664966</v>
      </c>
      <c r="AG149" s="104">
        <v>15.153365306180886</v>
      </c>
      <c r="AH149" s="104">
        <v>4.7800310284276879</v>
      </c>
      <c r="AI149" s="104">
        <v>0.61845201182838727</v>
      </c>
      <c r="AJ149" s="104">
        <v>3.2582456523889944</v>
      </c>
      <c r="AK149" s="104">
        <v>2.2688783960644314</v>
      </c>
      <c r="AL149" s="104">
        <v>13.085202587297628</v>
      </c>
      <c r="AM149" s="104">
        <v>823.85725681185716</v>
      </c>
      <c r="AN149" s="104">
        <v>19.590842891481319</v>
      </c>
      <c r="AO149" s="104">
        <v>10.278371050106614</v>
      </c>
      <c r="AP149" s="104">
        <v>3.0361064401232545</v>
      </c>
      <c r="AQ149" s="104">
        <v>0</v>
      </c>
      <c r="AR149" s="104">
        <v>412.54195940283086</v>
      </c>
      <c r="AS149" s="104">
        <v>0.71800780753019533</v>
      </c>
      <c r="AT149" s="104">
        <v>4.7169418079894898</v>
      </c>
      <c r="AU149" s="104">
        <v>86.630243678713128</v>
      </c>
      <c r="AV149" s="104">
        <v>20.833058032683009</v>
      </c>
      <c r="AW149" s="104">
        <v>4.0117876395745338</v>
      </c>
      <c r="AX149" s="104">
        <v>0.45332878054874959</v>
      </c>
      <c r="AY149" s="104">
        <v>0.21154728345317747</v>
      </c>
      <c r="AZ149" s="104">
        <v>220.34905173598983</v>
      </c>
      <c r="BA149" s="104">
        <v>8.2990423213413465</v>
      </c>
      <c r="BB149" s="104">
        <v>30.535133764994821</v>
      </c>
      <c r="BC149" s="104">
        <v>4.8692443434907045</v>
      </c>
      <c r="BD149" s="104">
        <v>300.08268922048239</v>
      </c>
      <c r="BE149" s="104">
        <v>135.97184088505429</v>
      </c>
      <c r="BF149" s="104">
        <v>27.357732206664661</v>
      </c>
      <c r="BG149" s="104">
        <v>64.022440087653393</v>
      </c>
      <c r="BH149" s="104">
        <v>1.8285697998769634</v>
      </c>
      <c r="BI149" s="104">
        <v>3.9273165222334137</v>
      </c>
      <c r="BJ149" s="104">
        <v>14.813703640677168</v>
      </c>
      <c r="BK149" s="104">
        <v>1.2852334126707012</v>
      </c>
      <c r="BL149" s="104">
        <v>79.593226111348855</v>
      </c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>
        <v>0</v>
      </c>
      <c r="FN149" s="40"/>
      <c r="FO149" s="40"/>
      <c r="FP149" s="40"/>
      <c r="FQ149" s="40"/>
      <c r="FR149" s="40"/>
      <c r="FS149" s="40"/>
      <c r="FT149" s="105">
        <v>27.239102847360652</v>
      </c>
      <c r="FU149" s="105">
        <v>48.446049080478005</v>
      </c>
      <c r="FV149" s="105">
        <v>62.418766269804806</v>
      </c>
      <c r="FW149" s="105">
        <v>71.403606621520197</v>
      </c>
      <c r="FX149" s="105">
        <v>113.24803505579628</v>
      </c>
      <c r="FY149" s="105">
        <v>137.07656521583473</v>
      </c>
      <c r="FZ149" s="105">
        <v>267.19206467841536</v>
      </c>
      <c r="GA149" s="105">
        <v>367.06214547410212</v>
      </c>
      <c r="GB149" s="105">
        <v>811.22228291209308</v>
      </c>
      <c r="GC149" s="105">
        <v>317.48273762078873</v>
      </c>
      <c r="GD149" s="105">
        <v>268.33270045603552</v>
      </c>
      <c r="GE149" s="105">
        <v>141.01170385467847</v>
      </c>
      <c r="GF149" s="105">
        <v>400.08443274907063</v>
      </c>
      <c r="GG149" s="105">
        <v>488.44371359233946</v>
      </c>
      <c r="GH149" s="40">
        <v>0</v>
      </c>
      <c r="GI149" s="40"/>
      <c r="GJ149" s="40"/>
      <c r="GK149" s="40"/>
      <c r="GL149" s="40"/>
      <c r="GM149" s="40">
        <v>166673.12392239421</v>
      </c>
      <c r="GN149" s="40">
        <v>-99.357060381531483</v>
      </c>
      <c r="GO149" s="40">
        <v>847.68925279563734</v>
      </c>
      <c r="GP149" s="6">
        <v>174152.70058884719</v>
      </c>
      <c r="GQ149" s="6"/>
      <c r="GR149" s="6">
        <f t="shared" si="13"/>
        <v>170942.12002123665</v>
      </c>
      <c r="GS149" s="6">
        <v>174152.70058884731</v>
      </c>
      <c r="GT149" s="92">
        <v>1.1641532182693481E-10</v>
      </c>
      <c r="GV149" s="2">
        <v>0</v>
      </c>
      <c r="GW149" s="6">
        <v>170942.12002123665</v>
      </c>
      <c r="GX149" s="6">
        <v>174152.70058884719</v>
      </c>
      <c r="GY149" s="92">
        <v>0</v>
      </c>
    </row>
    <row r="150" spans="2:207" outlineLevel="1" x14ac:dyDescent="0.2">
      <c r="B150" s="103" t="s">
        <v>77</v>
      </c>
      <c r="C150" s="104">
        <v>181.26977713169904</v>
      </c>
      <c r="D150" s="104">
        <v>19.16106350804975</v>
      </c>
      <c r="E150" s="104">
        <v>1.820895961927059</v>
      </c>
      <c r="F150" s="104">
        <v>32.979210437118617</v>
      </c>
      <c r="G150" s="104">
        <v>32.148486889052066</v>
      </c>
      <c r="H150" s="104">
        <v>67.66173873629694</v>
      </c>
      <c r="I150" s="104">
        <v>17.341466155417844</v>
      </c>
      <c r="J150" s="104">
        <v>311.39281207020542</v>
      </c>
      <c r="K150" s="104">
        <v>201.22341558186719</v>
      </c>
      <c r="L150" s="104">
        <v>53.134685561934532</v>
      </c>
      <c r="M150" s="104">
        <v>36.780400808555541</v>
      </c>
      <c r="N150" s="104">
        <v>6.9502405892221359</v>
      </c>
      <c r="O150" s="104">
        <v>11.593701301534409</v>
      </c>
      <c r="P150" s="104">
        <v>56.677229670620029</v>
      </c>
      <c r="Q150" s="104">
        <v>227.7968697564977</v>
      </c>
      <c r="R150" s="104">
        <v>116.05748286695652</v>
      </c>
      <c r="S150" s="104">
        <v>37.933989412929726</v>
      </c>
      <c r="T150" s="104">
        <v>109.84682525892653</v>
      </c>
      <c r="U150" s="104">
        <v>172.50544178456059</v>
      </c>
      <c r="V150" s="104">
        <v>13.393473346237677</v>
      </c>
      <c r="W150" s="104">
        <v>46.594877139138077</v>
      </c>
      <c r="X150" s="104">
        <v>8.0583766376066936</v>
      </c>
      <c r="Y150" s="104">
        <v>44.075138778584524</v>
      </c>
      <c r="Z150" s="104">
        <v>263.80033365403648</v>
      </c>
      <c r="AA150" s="104">
        <v>55.788137177301437</v>
      </c>
      <c r="AB150" s="104">
        <v>91.066970868197302</v>
      </c>
      <c r="AC150" s="104">
        <v>105.96359803396642</v>
      </c>
      <c r="AD150" s="104">
        <v>67.747517531562181</v>
      </c>
      <c r="AE150" s="104">
        <v>13.690735448263595</v>
      </c>
      <c r="AF150" s="104">
        <v>13.416145964887734</v>
      </c>
      <c r="AG150" s="104">
        <v>241.66533084714303</v>
      </c>
      <c r="AH150" s="104">
        <v>41.324511237855454</v>
      </c>
      <c r="AI150" s="104">
        <v>33.268033708039013</v>
      </c>
      <c r="AJ150" s="104">
        <v>23.711760968051706</v>
      </c>
      <c r="AK150" s="104">
        <v>75.532122819907556</v>
      </c>
      <c r="AL150" s="104">
        <v>12.672242800885705</v>
      </c>
      <c r="AM150" s="104">
        <v>136.67689471809078</v>
      </c>
      <c r="AN150" s="104">
        <v>0</v>
      </c>
      <c r="AO150" s="104">
        <v>0</v>
      </c>
      <c r="AP150" s="104">
        <v>2797.9786943788231</v>
      </c>
      <c r="AQ150" s="104">
        <v>122.01721066909067</v>
      </c>
      <c r="AR150" s="104">
        <v>2488.3273922559451</v>
      </c>
      <c r="AS150" s="104">
        <v>22.388080849630278</v>
      </c>
      <c r="AT150" s="104">
        <v>175.34002483281355</v>
      </c>
      <c r="AU150" s="104">
        <v>354.23723250801947</v>
      </c>
      <c r="AV150" s="104">
        <v>131.05897003463653</v>
      </c>
      <c r="AW150" s="104">
        <v>126.59899386717349</v>
      </c>
      <c r="AX150" s="104">
        <v>14.305584608440361</v>
      </c>
      <c r="AY150" s="104">
        <v>6.6757454903726581</v>
      </c>
      <c r="AZ150" s="104">
        <v>5633.0728612696494</v>
      </c>
      <c r="BA150" s="104">
        <v>281.87054454503919</v>
      </c>
      <c r="BB150" s="104">
        <v>611.57572539483874</v>
      </c>
      <c r="BC150" s="104">
        <v>209.53974814707124</v>
      </c>
      <c r="BD150" s="104">
        <v>7710.4050411379903</v>
      </c>
      <c r="BE150" s="104">
        <v>387.99965854977063</v>
      </c>
      <c r="BF150" s="104">
        <v>0</v>
      </c>
      <c r="BG150" s="104">
        <v>0</v>
      </c>
      <c r="BH150" s="104">
        <v>0</v>
      </c>
      <c r="BI150" s="104">
        <v>0</v>
      </c>
      <c r="BJ150" s="104">
        <v>0</v>
      </c>
      <c r="BK150" s="104">
        <v>0</v>
      </c>
      <c r="BL150" s="104">
        <v>404.41221992452955</v>
      </c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>
        <v>799256.96265201445</v>
      </c>
      <c r="FN150" s="40"/>
      <c r="FO150" s="40"/>
      <c r="FP150" s="40"/>
      <c r="FQ150" s="40"/>
      <c r="FR150" s="40"/>
      <c r="FS150" s="40"/>
      <c r="FT150" s="105">
        <v>0</v>
      </c>
      <c r="FU150" s="105">
        <v>0</v>
      </c>
      <c r="FV150" s="105">
        <v>0</v>
      </c>
      <c r="FW150" s="105">
        <v>0</v>
      </c>
      <c r="FX150" s="105">
        <v>0</v>
      </c>
      <c r="FY150" s="105">
        <v>0</v>
      </c>
      <c r="FZ150" s="105">
        <v>0</v>
      </c>
      <c r="GA150" s="105">
        <v>0</v>
      </c>
      <c r="GB150" s="105">
        <v>0</v>
      </c>
      <c r="GC150" s="105">
        <v>0</v>
      </c>
      <c r="GD150" s="105">
        <v>0</v>
      </c>
      <c r="GE150" s="105">
        <v>0</v>
      </c>
      <c r="GF150" s="105">
        <v>0</v>
      </c>
      <c r="GG150" s="105">
        <v>0</v>
      </c>
      <c r="GH150" s="40">
        <v>0</v>
      </c>
      <c r="GI150" s="40"/>
      <c r="GJ150" s="40"/>
      <c r="GK150" s="40"/>
      <c r="GL150" s="40"/>
      <c r="GM150" s="40">
        <v>0</v>
      </c>
      <c r="GN150" s="40">
        <v>-73.227205732720904</v>
      </c>
      <c r="GO150" s="40">
        <v>787.89511067582703</v>
      </c>
      <c r="GP150" s="6">
        <v>824432.15622058453</v>
      </c>
      <c r="GQ150" s="6"/>
      <c r="GR150" s="6">
        <f t="shared" si="13"/>
        <v>714.66790494310612</v>
      </c>
      <c r="GS150" s="6">
        <v>824432.15622058453</v>
      </c>
      <c r="GT150" s="92">
        <v>0</v>
      </c>
      <c r="GV150" s="2">
        <v>0</v>
      </c>
      <c r="GW150" s="6">
        <v>714.66790494310612</v>
      </c>
      <c r="GX150" s="6">
        <v>824432.15622058476</v>
      </c>
      <c r="GY150" s="92">
        <v>2.3283064365386963E-10</v>
      </c>
    </row>
    <row r="151" spans="2:207" outlineLevel="1" x14ac:dyDescent="0.2">
      <c r="B151" s="103" t="s">
        <v>471</v>
      </c>
      <c r="C151" s="104">
        <v>11.202581200416489</v>
      </c>
      <c r="D151" s="104">
        <v>0</v>
      </c>
      <c r="E151" s="104">
        <v>0</v>
      </c>
      <c r="F151" s="104">
        <v>29.450116274002966</v>
      </c>
      <c r="G151" s="104">
        <v>28.65570888993155</v>
      </c>
      <c r="H151" s="104">
        <v>202.94464383757119</v>
      </c>
      <c r="I151" s="104">
        <v>35.918615574141121</v>
      </c>
      <c r="J151" s="104">
        <v>131.81294317608706</v>
      </c>
      <c r="K151" s="104">
        <v>48.794043095287236</v>
      </c>
      <c r="L151" s="104">
        <v>9.0592881218042631</v>
      </c>
      <c r="M151" s="104">
        <v>5.2831694594182697</v>
      </c>
      <c r="N151" s="104">
        <v>2.8492768425488504</v>
      </c>
      <c r="O151" s="104">
        <v>4.3273088304494394</v>
      </c>
      <c r="P151" s="104">
        <v>29.111212859764198</v>
      </c>
      <c r="Q151" s="104">
        <v>47.797290219067754</v>
      </c>
      <c r="R151" s="104">
        <v>55.207373589157442</v>
      </c>
      <c r="S151" s="104">
        <v>23.003385102388986</v>
      </c>
      <c r="T151" s="104">
        <v>43.813739574944982</v>
      </c>
      <c r="U151" s="104">
        <v>54.026716265617374</v>
      </c>
      <c r="V151" s="104">
        <v>14.267167324179015</v>
      </c>
      <c r="W151" s="104">
        <v>147.61098086148692</v>
      </c>
      <c r="X151" s="104">
        <v>5.1675359316540348</v>
      </c>
      <c r="Y151" s="104">
        <v>48.522577915715715</v>
      </c>
      <c r="Z151" s="104">
        <v>17.977033567023256</v>
      </c>
      <c r="AA151" s="104">
        <v>1.1344863603103716</v>
      </c>
      <c r="AB151" s="104">
        <v>27.670707101031287</v>
      </c>
      <c r="AC151" s="104">
        <v>87.69303440539106</v>
      </c>
      <c r="AD151" s="104">
        <v>58.305636548135837</v>
      </c>
      <c r="AE151" s="104">
        <v>10.830476977201975</v>
      </c>
      <c r="AF151" s="104">
        <v>22.337813220360999</v>
      </c>
      <c r="AG151" s="104">
        <v>41.980988549456519</v>
      </c>
      <c r="AH151" s="104">
        <v>3.8169808277323938</v>
      </c>
      <c r="AI151" s="104">
        <v>5.9243158226980022</v>
      </c>
      <c r="AJ151" s="104">
        <v>26.52819086831035</v>
      </c>
      <c r="AK151" s="104">
        <v>157.51911814439708</v>
      </c>
      <c r="AL151" s="104">
        <v>28.504861219004223</v>
      </c>
      <c r="AM151" s="104">
        <v>775.91636733457108</v>
      </c>
      <c r="AN151" s="104">
        <v>579.33434285919884</v>
      </c>
      <c r="AO151" s="104">
        <v>300.87620745249058</v>
      </c>
      <c r="AP151" s="104">
        <v>100.15340183698841</v>
      </c>
      <c r="AQ151" s="104">
        <v>375.81717237062225</v>
      </c>
      <c r="AR151" s="104">
        <v>5054.2928912065663</v>
      </c>
      <c r="AS151" s="104">
        <v>41.174988853835472</v>
      </c>
      <c r="AT151" s="104">
        <v>888.10886048204407</v>
      </c>
      <c r="AU151" s="104">
        <v>881.28164816950709</v>
      </c>
      <c r="AV151" s="104">
        <v>400.89474958517548</v>
      </c>
      <c r="AW151" s="104">
        <v>65.072269539702887</v>
      </c>
      <c r="AX151" s="104">
        <v>7.3531141845681374</v>
      </c>
      <c r="AY151" s="104">
        <v>3.4313535728021729</v>
      </c>
      <c r="AZ151" s="104">
        <v>526.33549236703482</v>
      </c>
      <c r="BA151" s="104">
        <v>15.235009288447504</v>
      </c>
      <c r="BB151" s="104">
        <v>59.109393975290061</v>
      </c>
      <c r="BC151" s="104">
        <v>31.382908077617692</v>
      </c>
      <c r="BD151" s="104">
        <v>1451.3802321478634</v>
      </c>
      <c r="BE151" s="104">
        <v>1664.7359992955589</v>
      </c>
      <c r="BF151" s="104">
        <v>539.67140161585144</v>
      </c>
      <c r="BG151" s="104">
        <v>88.239181715420415</v>
      </c>
      <c r="BH151" s="104">
        <v>7.1592842021443861</v>
      </c>
      <c r="BI151" s="104">
        <v>9.60432044519073</v>
      </c>
      <c r="BJ151" s="104">
        <v>143.04652918559088</v>
      </c>
      <c r="BK151" s="104">
        <v>6.1443288516585746</v>
      </c>
      <c r="BL151" s="104">
        <v>836.49184597638566</v>
      </c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>
        <v>0</v>
      </c>
      <c r="FN151" s="40"/>
      <c r="FO151" s="40"/>
      <c r="FP151" s="40"/>
      <c r="FQ151" s="40"/>
      <c r="FR151" s="40"/>
      <c r="FS151" s="40"/>
      <c r="FT151" s="105">
        <v>86.289292328305095</v>
      </c>
      <c r="FU151" s="105">
        <v>129.20782628833086</v>
      </c>
      <c r="FV151" s="105">
        <v>218.45412286506951</v>
      </c>
      <c r="FW151" s="105">
        <v>159.66582015423791</v>
      </c>
      <c r="FX151" s="105">
        <v>470.65589451198002</v>
      </c>
      <c r="FY151" s="105">
        <v>483.70130922579455</v>
      </c>
      <c r="FZ151" s="105">
        <v>744.35479316816748</v>
      </c>
      <c r="GA151" s="105">
        <v>1540.1764274527593</v>
      </c>
      <c r="GB151" s="105">
        <v>4414.6363816756539</v>
      </c>
      <c r="GC151" s="105">
        <v>2373.6606099271767</v>
      </c>
      <c r="GD151" s="105">
        <v>1404.934795173541</v>
      </c>
      <c r="GE151" s="105">
        <v>2434.2216166198541</v>
      </c>
      <c r="GF151" s="105">
        <v>3784.5287160979419</v>
      </c>
      <c r="GG151" s="105">
        <v>6666.6093128595312</v>
      </c>
      <c r="GH151" s="40">
        <v>0</v>
      </c>
      <c r="GI151" s="40"/>
      <c r="GJ151" s="40"/>
      <c r="GK151" s="40"/>
      <c r="GL151" s="40"/>
      <c r="GM151" s="40">
        <v>0</v>
      </c>
      <c r="GN151" s="40">
        <v>-92.378457864273514</v>
      </c>
      <c r="GO151" s="40">
        <v>12374.45898055504</v>
      </c>
      <c r="GP151" s="6">
        <v>53514.470054187921</v>
      </c>
      <c r="GQ151" s="6"/>
      <c r="GR151" s="6">
        <f t="shared" si="13"/>
        <v>37193.177441039115</v>
      </c>
      <c r="GS151" s="6">
        <v>53514.470054187943</v>
      </c>
      <c r="GT151" s="92">
        <v>2.1827872842550278E-11</v>
      </c>
      <c r="GV151" s="2">
        <v>0</v>
      </c>
      <c r="GW151" s="6">
        <v>37193.177441039115</v>
      </c>
      <c r="GX151" s="6">
        <v>53514.470054187877</v>
      </c>
      <c r="GY151" s="92">
        <v>-4.3655745685100555E-11</v>
      </c>
    </row>
    <row r="152" spans="2:207" outlineLevel="1" x14ac:dyDescent="0.2">
      <c r="B152" s="103" t="s">
        <v>472</v>
      </c>
      <c r="C152" s="104">
        <v>0</v>
      </c>
      <c r="D152" s="104">
        <v>0</v>
      </c>
      <c r="E152" s="104">
        <v>0</v>
      </c>
      <c r="F152" s="104">
        <v>65.070633163968353</v>
      </c>
      <c r="G152" s="104">
        <v>0</v>
      </c>
      <c r="H152" s="104">
        <v>31.533941691951593</v>
      </c>
      <c r="I152" s="104">
        <v>28.219693119781507</v>
      </c>
      <c r="J152" s="104">
        <v>59.477392365654353</v>
      </c>
      <c r="K152" s="104">
        <v>39.964172032008676</v>
      </c>
      <c r="L152" s="104">
        <v>20.868310052184736</v>
      </c>
      <c r="M152" s="104">
        <v>21.157014439985428</v>
      </c>
      <c r="N152" s="104">
        <v>2.5973887278657024</v>
      </c>
      <c r="O152" s="104">
        <v>4.6864453213879891</v>
      </c>
      <c r="P152" s="104">
        <v>35.838817569334125</v>
      </c>
      <c r="Q152" s="104">
        <v>38.288197641275353</v>
      </c>
      <c r="R152" s="104">
        <v>110.72281329564296</v>
      </c>
      <c r="S152" s="104">
        <v>41.018288638117106</v>
      </c>
      <c r="T152" s="104">
        <v>81.292891201398234</v>
      </c>
      <c r="U152" s="104">
        <v>120.36667360625665</v>
      </c>
      <c r="V152" s="104">
        <v>9.3279266809404078</v>
      </c>
      <c r="W152" s="104">
        <v>24.571109386378492</v>
      </c>
      <c r="X152" s="104">
        <v>7.3828984433736933</v>
      </c>
      <c r="Y152" s="104">
        <v>20.849745280312618</v>
      </c>
      <c r="Z152" s="104">
        <v>40.156531330662609</v>
      </c>
      <c r="AA152" s="104">
        <v>20.650488460619581</v>
      </c>
      <c r="AB152" s="104">
        <v>94.695054737356955</v>
      </c>
      <c r="AC152" s="104">
        <v>147.6423371770953</v>
      </c>
      <c r="AD152" s="104">
        <v>93.319139888540036</v>
      </c>
      <c r="AE152" s="104">
        <v>26.384946462129204</v>
      </c>
      <c r="AF152" s="104">
        <v>30.606722370671967</v>
      </c>
      <c r="AG152" s="104">
        <v>207.99947435888194</v>
      </c>
      <c r="AH152" s="104">
        <v>10.79309514393114</v>
      </c>
      <c r="AI152" s="104">
        <v>15.433743872441402</v>
      </c>
      <c r="AJ152" s="104">
        <v>34.957074265376022</v>
      </c>
      <c r="AK152" s="104">
        <v>113.42734123965002</v>
      </c>
      <c r="AL152" s="104">
        <v>1.5037631175808264</v>
      </c>
      <c r="AM152" s="104">
        <v>391.33113209423425</v>
      </c>
      <c r="AN152" s="104">
        <v>833.71155746542092</v>
      </c>
      <c r="AO152" s="104">
        <v>377.70104653671854</v>
      </c>
      <c r="AP152" s="104">
        <v>363.19955325373456</v>
      </c>
      <c r="AQ152" s="104">
        <v>93.335599032544351</v>
      </c>
      <c r="AR152" s="104">
        <v>427.92750279009624</v>
      </c>
      <c r="AS152" s="104">
        <v>1.1683259133659836</v>
      </c>
      <c r="AT152" s="104">
        <v>9.1193731521244707</v>
      </c>
      <c r="AU152" s="104">
        <v>116.20003973120069</v>
      </c>
      <c r="AV152" s="104">
        <v>30.710058330449602</v>
      </c>
      <c r="AW152" s="104">
        <v>43.758676369049503</v>
      </c>
      <c r="AX152" s="104">
        <v>4.9446952776396218</v>
      </c>
      <c r="AY152" s="104">
        <v>2.3074574088945132</v>
      </c>
      <c r="AZ152" s="104">
        <v>482.13961469961208</v>
      </c>
      <c r="BA152" s="104">
        <v>383.4475369614957</v>
      </c>
      <c r="BB152" s="104">
        <v>96.98351355735322</v>
      </c>
      <c r="BC152" s="104">
        <v>19.475392595549355</v>
      </c>
      <c r="BD152" s="104">
        <v>1843.9388050329853</v>
      </c>
      <c r="BE152" s="104">
        <v>0</v>
      </c>
      <c r="BF152" s="104">
        <v>351.30426162642118</v>
      </c>
      <c r="BG152" s="104">
        <v>381.45575249331046</v>
      </c>
      <c r="BH152" s="104">
        <v>2.8886111022962218</v>
      </c>
      <c r="BI152" s="104">
        <v>22.143591763883933</v>
      </c>
      <c r="BJ152" s="104">
        <v>156.9750423514065</v>
      </c>
      <c r="BK152" s="104">
        <v>15.494370699529561</v>
      </c>
      <c r="BL152" s="104">
        <v>264.35649900142431</v>
      </c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>
        <v>0</v>
      </c>
      <c r="FN152" s="40"/>
      <c r="FO152" s="40"/>
      <c r="FP152" s="40"/>
      <c r="FQ152" s="40"/>
      <c r="FR152" s="40"/>
      <c r="FS152" s="40"/>
      <c r="FT152" s="105">
        <v>737.8549619325305</v>
      </c>
      <c r="FU152" s="105">
        <v>1386.1302750928608</v>
      </c>
      <c r="FV152" s="105">
        <v>1888.7281026038067</v>
      </c>
      <c r="FW152" s="105">
        <v>2400.6058891318271</v>
      </c>
      <c r="FX152" s="105">
        <v>2700.4607825105645</v>
      </c>
      <c r="FY152" s="105">
        <v>3477.1773066743058</v>
      </c>
      <c r="FZ152" s="105">
        <v>4226.9253022465809</v>
      </c>
      <c r="GA152" s="105">
        <v>6334.9869705076917</v>
      </c>
      <c r="GB152" s="105">
        <v>8197.09595334392</v>
      </c>
      <c r="GC152" s="105">
        <v>2270.9956722626375</v>
      </c>
      <c r="GD152" s="105">
        <v>2759.1101552002101</v>
      </c>
      <c r="GE152" s="105">
        <v>2953.91439147034</v>
      </c>
      <c r="GF152" s="105">
        <v>4487.0259281140661</v>
      </c>
      <c r="GG152" s="105">
        <v>6312.2044509190819</v>
      </c>
      <c r="GH152" s="40">
        <v>0</v>
      </c>
      <c r="GI152" s="40"/>
      <c r="GJ152" s="40"/>
      <c r="GK152" s="40"/>
      <c r="GL152" s="40"/>
      <c r="GM152" s="40">
        <v>0</v>
      </c>
      <c r="GN152" s="40">
        <v>-98.361769057395577</v>
      </c>
      <c r="GO152" s="40">
        <v>3395.2585411950008</v>
      </c>
      <c r="GP152" s="6">
        <v>61746.934988471519</v>
      </c>
      <c r="GQ152" s="6"/>
      <c r="GR152" s="6">
        <f t="shared" si="13"/>
        <v>53430.112914148027</v>
      </c>
      <c r="GS152" s="6">
        <v>61746.934988471563</v>
      </c>
      <c r="GT152" s="92">
        <v>4.3655745685100555E-11</v>
      </c>
      <c r="GV152" s="2">
        <v>0</v>
      </c>
      <c r="GW152" s="6">
        <v>53430.112914148027</v>
      </c>
      <c r="GX152" s="6">
        <v>61746.934988471497</v>
      </c>
      <c r="GY152" s="92">
        <v>-2.1827872842550278E-11</v>
      </c>
    </row>
    <row r="153" spans="2:207" outlineLevel="1" x14ac:dyDescent="0.2">
      <c r="B153" s="103" t="s">
        <v>473</v>
      </c>
      <c r="C153" s="104">
        <v>0</v>
      </c>
      <c r="D153" s="104">
        <v>0</v>
      </c>
      <c r="E153" s="104">
        <v>0</v>
      </c>
      <c r="F153" s="104">
        <v>421.61998687431299</v>
      </c>
      <c r="G153" s="104">
        <v>0</v>
      </c>
      <c r="H153" s="104">
        <v>539.29787753203698</v>
      </c>
      <c r="I153" s="104">
        <v>150.68125995210892</v>
      </c>
      <c r="J153" s="104">
        <v>1234.1735059247894</v>
      </c>
      <c r="K153" s="104">
        <v>558.93918179677758</v>
      </c>
      <c r="L153" s="104">
        <v>274.67692948340306</v>
      </c>
      <c r="M153" s="104">
        <v>267.4981680254399</v>
      </c>
      <c r="N153" s="104">
        <v>23.386240896541775</v>
      </c>
      <c r="O153" s="104">
        <v>68.670853086206961</v>
      </c>
      <c r="P153" s="104">
        <v>293.74832349773101</v>
      </c>
      <c r="Q153" s="104">
        <v>291.22404842257612</v>
      </c>
      <c r="R153" s="104">
        <v>815.61130352592772</v>
      </c>
      <c r="S153" s="104">
        <v>94.293693526071394</v>
      </c>
      <c r="T153" s="104">
        <v>361.78976082917052</v>
      </c>
      <c r="U153" s="104">
        <v>1082.2965988146386</v>
      </c>
      <c r="V153" s="104">
        <v>106.01706594763529</v>
      </c>
      <c r="W153" s="104">
        <v>249.15481699242</v>
      </c>
      <c r="X153" s="104">
        <v>69.767280690018083</v>
      </c>
      <c r="Y153" s="104">
        <v>220.79571128675283</v>
      </c>
      <c r="Z153" s="104">
        <v>962.32992730238016</v>
      </c>
      <c r="AA153" s="104">
        <v>138.68793930912821</v>
      </c>
      <c r="AB153" s="104">
        <v>521.95216832447613</v>
      </c>
      <c r="AC153" s="104">
        <v>828.41399927394275</v>
      </c>
      <c r="AD153" s="104">
        <v>319.35037572920692</v>
      </c>
      <c r="AE153" s="104">
        <v>252.3474541924713</v>
      </c>
      <c r="AF153" s="104">
        <v>128.21432184226711</v>
      </c>
      <c r="AG153" s="104">
        <v>855.9689369005838</v>
      </c>
      <c r="AH153" s="104">
        <v>167.78073861234034</v>
      </c>
      <c r="AI153" s="104">
        <v>81.172970038923083</v>
      </c>
      <c r="AJ153" s="104">
        <v>109.46875952901597</v>
      </c>
      <c r="AK153" s="104">
        <v>16.289998122042871</v>
      </c>
      <c r="AL153" s="104">
        <v>478.02280865065404</v>
      </c>
      <c r="AM153" s="104">
        <v>1005.4961210266645</v>
      </c>
      <c r="AN153" s="104">
        <v>6094.4592380386302</v>
      </c>
      <c r="AO153" s="104">
        <v>2543.1204046169128</v>
      </c>
      <c r="AP153" s="104">
        <v>1675.7022644459114</v>
      </c>
      <c r="AQ153" s="104">
        <v>2178.6260648672292</v>
      </c>
      <c r="AR153" s="104">
        <v>12819.193539466321</v>
      </c>
      <c r="AS153" s="104">
        <v>100.3907308652696</v>
      </c>
      <c r="AT153" s="104">
        <v>1178.0480750143145</v>
      </c>
      <c r="AU153" s="104">
        <v>2116.6843045353612</v>
      </c>
      <c r="AV153" s="104">
        <v>1222.940617918541</v>
      </c>
      <c r="AW153" s="104">
        <v>466.01204127214294</v>
      </c>
      <c r="AX153" s="104">
        <v>52.658986310084508</v>
      </c>
      <c r="AY153" s="104">
        <v>24.573479520271352</v>
      </c>
      <c r="AZ153" s="104">
        <v>1876.8182160445647</v>
      </c>
      <c r="BA153" s="104">
        <v>282.92208011072711</v>
      </c>
      <c r="BB153" s="104">
        <v>1219.8006913368183</v>
      </c>
      <c r="BC153" s="104">
        <v>894.74734190555682</v>
      </c>
      <c r="BD153" s="104">
        <v>10151.21400915935</v>
      </c>
      <c r="BE153" s="104">
        <v>7410.8032251373743</v>
      </c>
      <c r="BF153" s="104">
        <v>0</v>
      </c>
      <c r="BG153" s="104">
        <v>0</v>
      </c>
      <c r="BH153" s="104">
        <v>0</v>
      </c>
      <c r="BI153" s="104">
        <v>0</v>
      </c>
      <c r="BJ153" s="104">
        <v>0</v>
      </c>
      <c r="BK153" s="104">
        <v>0</v>
      </c>
      <c r="BL153" s="104">
        <v>2642.8204541446084</v>
      </c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>
        <v>0</v>
      </c>
      <c r="FN153" s="40"/>
      <c r="FO153" s="40"/>
      <c r="FP153" s="40"/>
      <c r="FQ153" s="40"/>
      <c r="FR153" s="40"/>
      <c r="FS153" s="40"/>
      <c r="FT153" s="105">
        <v>5484.6504432458642</v>
      </c>
      <c r="FU153" s="105">
        <v>7349.4876901441176</v>
      </c>
      <c r="FV153" s="105">
        <v>9527.4250285603775</v>
      </c>
      <c r="FW153" s="105">
        <v>11109.30635731982</v>
      </c>
      <c r="FX153" s="105">
        <v>11966.612102500283</v>
      </c>
      <c r="FY153" s="105">
        <v>15727.865427802646</v>
      </c>
      <c r="FZ153" s="105">
        <v>15502.819661411633</v>
      </c>
      <c r="GA153" s="105">
        <v>15228.104775046066</v>
      </c>
      <c r="GB153" s="105">
        <v>12444.198781291161</v>
      </c>
      <c r="GC153" s="105">
        <v>3393.6572696480416</v>
      </c>
      <c r="GD153" s="105">
        <v>1689.1806867429357</v>
      </c>
      <c r="GE153" s="105">
        <v>2181.2527124220719</v>
      </c>
      <c r="GF153" s="105">
        <v>3413.357987680256</v>
      </c>
      <c r="GG153" s="105">
        <v>4187.0739612975203</v>
      </c>
      <c r="GH153" s="40">
        <v>0</v>
      </c>
      <c r="GI153" s="40"/>
      <c r="GJ153" s="40"/>
      <c r="GK153" s="40"/>
      <c r="GL153" s="40"/>
      <c r="GM153" s="40">
        <v>0</v>
      </c>
      <c r="GN153" s="40">
        <v>-99.354596984514501</v>
      </c>
      <c r="GO153" s="40">
        <v>24908.353928978464</v>
      </c>
      <c r="GP153" s="6">
        <v>211954.6671077754</v>
      </c>
      <c r="GQ153" s="6"/>
      <c r="GR153" s="6">
        <f t="shared" si="13"/>
        <v>144013.99221710674</v>
      </c>
      <c r="GS153" s="6">
        <v>211954.66710777537</v>
      </c>
      <c r="GT153" s="92">
        <v>-2.9103830456733704E-11</v>
      </c>
      <c r="GV153" s="2">
        <v>0</v>
      </c>
      <c r="GW153" s="6">
        <v>144013.99221710674</v>
      </c>
      <c r="GX153" s="6">
        <v>211954.6671077754</v>
      </c>
      <c r="GY153" s="92">
        <v>0</v>
      </c>
    </row>
    <row r="154" spans="2:207" outlineLevel="1" x14ac:dyDescent="0.2">
      <c r="B154" s="103" t="s">
        <v>474</v>
      </c>
      <c r="C154" s="104">
        <v>13401.549579715209</v>
      </c>
      <c r="D154" s="104">
        <v>1430.813144604127</v>
      </c>
      <c r="E154" s="104">
        <v>156.70494322943318</v>
      </c>
      <c r="F154" s="104">
        <v>2618.1632162536898</v>
      </c>
      <c r="G154" s="104">
        <v>630.60538435083902</v>
      </c>
      <c r="H154" s="104">
        <v>2472.8075767148594</v>
      </c>
      <c r="I154" s="104">
        <v>1210.0274885481008</v>
      </c>
      <c r="J154" s="104">
        <v>5426.3318875613822</v>
      </c>
      <c r="K154" s="104">
        <v>727.30838941545755</v>
      </c>
      <c r="L154" s="104">
        <v>299.89871628015567</v>
      </c>
      <c r="M154" s="104">
        <v>169.39360208218753</v>
      </c>
      <c r="N154" s="104">
        <v>22.623403841004848</v>
      </c>
      <c r="O154" s="104">
        <v>90.068949914549762</v>
      </c>
      <c r="P154" s="104">
        <v>1177.8682775118141</v>
      </c>
      <c r="Q154" s="104">
        <v>936.21283616659196</v>
      </c>
      <c r="R154" s="104">
        <v>394.70795220236585</v>
      </c>
      <c r="S154" s="104">
        <v>315.35505106297808</v>
      </c>
      <c r="T154" s="104">
        <v>1160.3555128229286</v>
      </c>
      <c r="U154" s="104">
        <v>2859.8399539088336</v>
      </c>
      <c r="V154" s="104">
        <v>224.89399781527459</v>
      </c>
      <c r="W154" s="104">
        <v>330.52273329027372</v>
      </c>
      <c r="X154" s="104">
        <v>86.087382745276486</v>
      </c>
      <c r="Y154" s="104">
        <v>1187.0012275360373</v>
      </c>
      <c r="Z154" s="104">
        <v>3499.001162898141</v>
      </c>
      <c r="AA154" s="104">
        <v>110.09238624647662</v>
      </c>
      <c r="AB154" s="104">
        <v>394.76249668487441</v>
      </c>
      <c r="AC154" s="104">
        <v>361.85880039061959</v>
      </c>
      <c r="AD154" s="104">
        <v>170.69897285475358</v>
      </c>
      <c r="AE154" s="104">
        <v>35.265143673085326</v>
      </c>
      <c r="AF154" s="104">
        <v>28.307796950389911</v>
      </c>
      <c r="AG154" s="104">
        <v>741.64918470143004</v>
      </c>
      <c r="AH154" s="104">
        <v>17.189138540407811</v>
      </c>
      <c r="AI154" s="104">
        <v>504.59052386258725</v>
      </c>
      <c r="AJ154" s="104">
        <v>268.42260079401404</v>
      </c>
      <c r="AK154" s="104">
        <v>1130.5379135211451</v>
      </c>
      <c r="AL154" s="104">
        <v>0.52440271314553355</v>
      </c>
      <c r="AM154" s="104">
        <v>348.45065231705075</v>
      </c>
      <c r="AN154" s="104">
        <v>5040.5993803273277</v>
      </c>
      <c r="AO154" s="104">
        <v>1541.6901293228741</v>
      </c>
      <c r="AP154" s="104">
        <v>678.81367015099431</v>
      </c>
      <c r="AQ154" s="104">
        <v>51.68197064728227</v>
      </c>
      <c r="AR154" s="104">
        <v>2001.4377020031482</v>
      </c>
      <c r="AS154" s="104">
        <v>1.5589488986379478</v>
      </c>
      <c r="AT154" s="104">
        <v>56.75710438817093</v>
      </c>
      <c r="AU154" s="104">
        <v>1472.26702897476</v>
      </c>
      <c r="AV154" s="104">
        <v>1502.9937374458832</v>
      </c>
      <c r="AW154" s="104">
        <v>359.52569984231616</v>
      </c>
      <c r="AX154" s="104">
        <v>40.626115269868713</v>
      </c>
      <c r="AY154" s="104">
        <v>18.958302873715247</v>
      </c>
      <c r="AZ154" s="104">
        <v>56.568624932749884</v>
      </c>
      <c r="BA154" s="104">
        <v>30.65327320127524</v>
      </c>
      <c r="BB154" s="104">
        <v>30.232838765439723</v>
      </c>
      <c r="BC154" s="104">
        <v>1.9504432100512854</v>
      </c>
      <c r="BD154" s="104">
        <v>80.154547998916044</v>
      </c>
      <c r="BE154" s="104">
        <v>4550.5785004630761</v>
      </c>
      <c r="BF154" s="104">
        <v>16.132575509642386</v>
      </c>
      <c r="BG154" s="104">
        <v>118.82494330603738</v>
      </c>
      <c r="BH154" s="104">
        <v>1.2270184618265523</v>
      </c>
      <c r="BI154" s="104">
        <v>3.5272915261060995</v>
      </c>
      <c r="BJ154" s="104">
        <v>29.6353534891675</v>
      </c>
      <c r="BK154" s="104">
        <v>3.9490007262527294</v>
      </c>
      <c r="BL154" s="104">
        <v>713.23945493420433</v>
      </c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>
        <v>184751.99136683816</v>
      </c>
      <c r="FN154" s="40"/>
      <c r="FO154" s="40"/>
      <c r="FP154" s="40"/>
      <c r="FQ154" s="40"/>
      <c r="FR154" s="40"/>
      <c r="FS154" s="40"/>
      <c r="FT154" s="105">
        <v>1102.9427480926963</v>
      </c>
      <c r="FU154" s="105">
        <v>1046.4654610530079</v>
      </c>
      <c r="FV154" s="105">
        <v>876.84507800970061</v>
      </c>
      <c r="FW154" s="105">
        <v>4753.1554192621952</v>
      </c>
      <c r="FX154" s="105">
        <v>1977.2969995289559</v>
      </c>
      <c r="FY154" s="105">
        <v>8277.5087572842767</v>
      </c>
      <c r="FZ154" s="105">
        <v>9663.8943262807643</v>
      </c>
      <c r="GA154" s="105">
        <v>2562.5740367719177</v>
      </c>
      <c r="GB154" s="105">
        <v>1720.0548027040036</v>
      </c>
      <c r="GC154" s="105">
        <v>238.3465735798321</v>
      </c>
      <c r="GD154" s="105">
        <v>400.55185444311559</v>
      </c>
      <c r="GE154" s="105">
        <v>307.93467201250576</v>
      </c>
      <c r="GF154" s="105">
        <v>18.664938538647231</v>
      </c>
      <c r="GG154" s="105">
        <v>1215.4317659060609</v>
      </c>
      <c r="GH154" s="40">
        <v>0</v>
      </c>
      <c r="GI154" s="40"/>
      <c r="GJ154" s="40"/>
      <c r="GK154" s="40"/>
      <c r="GL154" s="40"/>
      <c r="GM154" s="40">
        <v>0</v>
      </c>
      <c r="GN154" s="40">
        <v>-195.01076143182581</v>
      </c>
      <c r="GO154" s="40">
        <v>4090.0560562974297</v>
      </c>
      <c r="GP154" s="6">
        <v>286152.78013556259</v>
      </c>
      <c r="GQ154" s="6"/>
      <c r="GR154" s="6">
        <f t="shared" si="13"/>
        <v>38056.712728333281</v>
      </c>
      <c r="GS154" s="6">
        <v>286152.78013556276</v>
      </c>
      <c r="GT154" s="92">
        <v>1.7462298274040222E-10</v>
      </c>
      <c r="GV154" s="2">
        <v>0</v>
      </c>
      <c r="GW154" s="6">
        <v>38056.712728333281</v>
      </c>
      <c r="GX154" s="6">
        <v>286152.7801355627</v>
      </c>
      <c r="GY154" s="92">
        <v>1.1641532182693481E-10</v>
      </c>
    </row>
    <row r="155" spans="2:207" outlineLevel="1" x14ac:dyDescent="0.2">
      <c r="B155" s="103" t="s">
        <v>78</v>
      </c>
      <c r="C155" s="104">
        <v>0</v>
      </c>
      <c r="D155" s="104">
        <v>0</v>
      </c>
      <c r="E155" s="104">
        <v>0</v>
      </c>
      <c r="F155" s="104">
        <v>18000.091686549295</v>
      </c>
      <c r="G155" s="104">
        <v>4335.4649039380565</v>
      </c>
      <c r="H155" s="104">
        <v>17000.759475674728</v>
      </c>
      <c r="I155" s="104">
        <v>8319.0404641935475</v>
      </c>
      <c r="J155" s="104">
        <v>1440.7600625016978</v>
      </c>
      <c r="K155" s="104">
        <v>511.27774018875419</v>
      </c>
      <c r="L155" s="104">
        <v>166.655776504492</v>
      </c>
      <c r="M155" s="104">
        <v>157.2521240234417</v>
      </c>
      <c r="N155" s="104">
        <v>21.021049992306228</v>
      </c>
      <c r="O155" s="104">
        <v>47.315509186641442</v>
      </c>
      <c r="P155" s="104">
        <v>241.57605450985938</v>
      </c>
      <c r="Q155" s="104">
        <v>507.62063604354097</v>
      </c>
      <c r="R155" s="104">
        <v>304.20861404419094</v>
      </c>
      <c r="S155" s="104">
        <v>590.31202134385114</v>
      </c>
      <c r="T155" s="104">
        <v>463.16341315517553</v>
      </c>
      <c r="U155" s="104">
        <v>736.32867944195664</v>
      </c>
      <c r="V155" s="104">
        <v>90.952672567156483</v>
      </c>
      <c r="W155" s="104">
        <v>127.50169282498776</v>
      </c>
      <c r="X155" s="104">
        <v>40.953316784546217</v>
      </c>
      <c r="Y155" s="104">
        <v>210.87484909518608</v>
      </c>
      <c r="Z155" s="104">
        <v>1032.3205307458456</v>
      </c>
      <c r="AA155" s="104">
        <v>247.38484084596104</v>
      </c>
      <c r="AB155" s="104">
        <v>458.34241273107216</v>
      </c>
      <c r="AC155" s="104">
        <v>493.52905705230887</v>
      </c>
      <c r="AD155" s="104">
        <v>304.81878144130991</v>
      </c>
      <c r="AE155" s="104">
        <v>100.1406231468106</v>
      </c>
      <c r="AF155" s="104">
        <v>58.786009233773619</v>
      </c>
      <c r="AG155" s="104">
        <v>1231.100879325455</v>
      </c>
      <c r="AH155" s="104">
        <v>72.490635101625102</v>
      </c>
      <c r="AI155" s="104">
        <v>112.3503114117506</v>
      </c>
      <c r="AJ155" s="104">
        <v>149.22190820302831</v>
      </c>
      <c r="AK155" s="104">
        <v>0</v>
      </c>
      <c r="AL155" s="104">
        <v>0</v>
      </c>
      <c r="AM155" s="104">
        <v>2297.3568244760713</v>
      </c>
      <c r="AN155" s="104">
        <v>1226.5893246001667</v>
      </c>
      <c r="AO155" s="104">
        <v>972.71648689915082</v>
      </c>
      <c r="AP155" s="104">
        <v>0</v>
      </c>
      <c r="AQ155" s="104">
        <v>0</v>
      </c>
      <c r="AR155" s="104">
        <v>1125.2020709757571</v>
      </c>
      <c r="AS155" s="104">
        <v>0</v>
      </c>
      <c r="AT155" s="104">
        <v>0</v>
      </c>
      <c r="AU155" s="104">
        <v>280.63607516697652</v>
      </c>
      <c r="AV155" s="104">
        <v>0</v>
      </c>
      <c r="AW155" s="104">
        <v>0</v>
      </c>
      <c r="AX155" s="104">
        <v>0</v>
      </c>
      <c r="AY155" s="104">
        <v>0</v>
      </c>
      <c r="AZ155" s="104">
        <v>0</v>
      </c>
      <c r="BA155" s="104">
        <v>101.07369136253467</v>
      </c>
      <c r="BB155" s="104">
        <v>0</v>
      </c>
      <c r="BC155" s="104">
        <v>0</v>
      </c>
      <c r="BD155" s="104">
        <v>0</v>
      </c>
      <c r="BE155" s="104">
        <v>0</v>
      </c>
      <c r="BF155" s="104">
        <v>0</v>
      </c>
      <c r="BG155" s="104">
        <v>0</v>
      </c>
      <c r="BH155" s="104">
        <v>0</v>
      </c>
      <c r="BI155" s="104">
        <v>0</v>
      </c>
      <c r="BJ155" s="104">
        <v>0</v>
      </c>
      <c r="BK155" s="104">
        <v>0</v>
      </c>
      <c r="BL155" s="104">
        <v>6.5467568251020598</v>
      </c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>
        <v>0</v>
      </c>
      <c r="FN155" s="40"/>
      <c r="FO155" s="40"/>
      <c r="FP155" s="40"/>
      <c r="FQ155" s="40"/>
      <c r="FR155" s="40"/>
      <c r="FS155" s="40"/>
      <c r="FT155" s="105">
        <v>154.58205630006066</v>
      </c>
      <c r="FU155" s="105">
        <v>146.94295315963581</v>
      </c>
      <c r="FV155" s="105">
        <v>250.92782303295704</v>
      </c>
      <c r="FW155" s="105">
        <v>382.52602895774584</v>
      </c>
      <c r="FX155" s="105">
        <v>401.35169862845112</v>
      </c>
      <c r="FY155" s="105">
        <v>607.29018275928024</v>
      </c>
      <c r="FZ155" s="105">
        <v>929.02307568007905</v>
      </c>
      <c r="GA155" s="105">
        <v>1501.2588892423955</v>
      </c>
      <c r="GB155" s="105">
        <v>2402.0728117575964</v>
      </c>
      <c r="GC155" s="105">
        <v>748.40891969699805</v>
      </c>
      <c r="GD155" s="105">
        <v>667.03074055445882</v>
      </c>
      <c r="GE155" s="105">
        <v>890.47735252584459</v>
      </c>
      <c r="GF155" s="105">
        <v>1325.927709520385</v>
      </c>
      <c r="GG155" s="105">
        <v>1728.9856614455546</v>
      </c>
      <c r="GH155" s="40">
        <v>0</v>
      </c>
      <c r="GI155" s="40"/>
      <c r="GJ155" s="40"/>
      <c r="GK155" s="40"/>
      <c r="GL155" s="40"/>
      <c r="GM155" s="40">
        <v>0</v>
      </c>
      <c r="GN155" s="40">
        <v>-109.14443947274412</v>
      </c>
      <c r="GO155" s="40">
        <v>1488.0090470336436</v>
      </c>
      <c r="GP155" s="6">
        <v>77099.408472930445</v>
      </c>
      <c r="GQ155" s="6"/>
      <c r="GR155" s="6">
        <f t="shared" si="13"/>
        <v>13515.670510822343</v>
      </c>
      <c r="GS155" s="6">
        <v>77099.408472930445</v>
      </c>
      <c r="GT155" s="92">
        <v>0</v>
      </c>
      <c r="GV155" s="2">
        <v>0</v>
      </c>
      <c r="GW155" s="6">
        <v>13515.670510822343</v>
      </c>
      <c r="GX155" s="6">
        <v>77099.40847293046</v>
      </c>
      <c r="GY155" s="92">
        <v>1.4551915228366852E-11</v>
      </c>
    </row>
    <row r="156" spans="2:207" outlineLevel="1" x14ac:dyDescent="0.2">
      <c r="B156" s="103" t="s">
        <v>79</v>
      </c>
      <c r="C156" s="104">
        <v>0</v>
      </c>
      <c r="D156" s="104">
        <v>0</v>
      </c>
      <c r="E156" s="104">
        <v>0</v>
      </c>
      <c r="F156" s="104">
        <v>90.347666290328306</v>
      </c>
      <c r="G156" s="104">
        <v>14.200937769152421</v>
      </c>
      <c r="H156" s="104">
        <v>44.094737874705068</v>
      </c>
      <c r="I156" s="104">
        <v>144.68120567811201</v>
      </c>
      <c r="J156" s="104">
        <v>403.51228880852881</v>
      </c>
      <c r="K156" s="104">
        <v>129.3658898348653</v>
      </c>
      <c r="L156" s="104">
        <v>66.012923460388862</v>
      </c>
      <c r="M156" s="104">
        <v>39.922869571861675</v>
      </c>
      <c r="N156" s="104">
        <v>2.6316953196887445</v>
      </c>
      <c r="O156" s="104">
        <v>32.125486558065944</v>
      </c>
      <c r="P156" s="104">
        <v>93.60287655361428</v>
      </c>
      <c r="Q156" s="104">
        <v>69.044496090466609</v>
      </c>
      <c r="R156" s="104">
        <v>340.94388909255031</v>
      </c>
      <c r="S156" s="104">
        <v>31.952728761389537</v>
      </c>
      <c r="T156" s="104">
        <v>92.481130764270389</v>
      </c>
      <c r="U156" s="104">
        <v>229.43838379239421</v>
      </c>
      <c r="V156" s="104">
        <v>14.944939089153912</v>
      </c>
      <c r="W156" s="104">
        <v>34.889904203355918</v>
      </c>
      <c r="X156" s="104">
        <v>33.911992383833933</v>
      </c>
      <c r="Y156" s="104">
        <v>61.066174015218628</v>
      </c>
      <c r="Z156" s="104">
        <v>58.442311029883669</v>
      </c>
      <c r="AA156" s="104">
        <v>16.081244630669079</v>
      </c>
      <c r="AB156" s="104">
        <v>73.567468785178036</v>
      </c>
      <c r="AC156" s="104">
        <v>139.62340524367218</v>
      </c>
      <c r="AD156" s="104">
        <v>101.32736688212981</v>
      </c>
      <c r="AE156" s="104">
        <v>27.891084653384528</v>
      </c>
      <c r="AF156" s="104">
        <v>60.140007805052754</v>
      </c>
      <c r="AG156" s="104">
        <v>284.57326100211276</v>
      </c>
      <c r="AH156" s="104">
        <v>23.161965606754944</v>
      </c>
      <c r="AI156" s="104">
        <v>17.781108197421915</v>
      </c>
      <c r="AJ156" s="104">
        <v>41.679875695697298</v>
      </c>
      <c r="AK156" s="104">
        <v>223.24418631685199</v>
      </c>
      <c r="AL156" s="104">
        <v>11.085508713472139</v>
      </c>
      <c r="AM156" s="104">
        <v>251.32552927573568</v>
      </c>
      <c r="AN156" s="104">
        <v>1377.7669329853361</v>
      </c>
      <c r="AO156" s="104">
        <v>2207.3368798260494</v>
      </c>
      <c r="AP156" s="104">
        <v>648.93691979160735</v>
      </c>
      <c r="AQ156" s="104">
        <v>128.17323403821172</v>
      </c>
      <c r="AR156" s="104">
        <v>349.0254616358884</v>
      </c>
      <c r="AS156" s="104">
        <v>0.28699901048395354</v>
      </c>
      <c r="AT156" s="104">
        <v>12.134265342402806</v>
      </c>
      <c r="AU156" s="104">
        <v>225.25944675741553</v>
      </c>
      <c r="AV156" s="104">
        <v>290.73903112391054</v>
      </c>
      <c r="AW156" s="104">
        <v>74.255098427225732</v>
      </c>
      <c r="AX156" s="104">
        <v>8.3907664720860744</v>
      </c>
      <c r="AY156" s="104">
        <v>3.9155772356715017</v>
      </c>
      <c r="AZ156" s="104">
        <v>187.3725426169469</v>
      </c>
      <c r="BA156" s="104">
        <v>53.281702745519155</v>
      </c>
      <c r="BB156" s="104">
        <v>114.65351830026214</v>
      </c>
      <c r="BC156" s="104">
        <v>26.290794658137632</v>
      </c>
      <c r="BD156" s="104">
        <v>1624.078612913459</v>
      </c>
      <c r="BE156" s="104">
        <v>0</v>
      </c>
      <c r="BF156" s="104">
        <v>314.87041226248107</v>
      </c>
      <c r="BG156" s="104">
        <v>713.19554360649283</v>
      </c>
      <c r="BH156" s="104">
        <v>1.7739667480873655</v>
      </c>
      <c r="BI156" s="104">
        <v>37.397033974032084</v>
      </c>
      <c r="BJ156" s="104">
        <v>375.87125825546059</v>
      </c>
      <c r="BK156" s="104">
        <v>13.321660963662717</v>
      </c>
      <c r="BL156" s="104">
        <v>513.01569092105069</v>
      </c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>
        <v>0</v>
      </c>
      <c r="FN156" s="40"/>
      <c r="FO156" s="40"/>
      <c r="FP156" s="40"/>
      <c r="FQ156" s="40"/>
      <c r="FR156" s="40"/>
      <c r="FS156" s="40"/>
      <c r="FT156" s="105">
        <v>19.286516159397916</v>
      </c>
      <c r="FU156" s="105">
        <v>35.372092322676572</v>
      </c>
      <c r="FV156" s="105">
        <v>51.051709965976592</v>
      </c>
      <c r="FW156" s="105">
        <v>55.312079136400463</v>
      </c>
      <c r="FX156" s="105">
        <v>71.771356871378757</v>
      </c>
      <c r="FY156" s="105">
        <v>82.247299029185911</v>
      </c>
      <c r="FZ156" s="105">
        <v>120.99991861629397</v>
      </c>
      <c r="GA156" s="105">
        <v>207.69581050722209</v>
      </c>
      <c r="GB156" s="105">
        <v>224.99679103874067</v>
      </c>
      <c r="GC156" s="105">
        <v>45.055942628736226</v>
      </c>
      <c r="GD156" s="105">
        <v>57.011988409692428</v>
      </c>
      <c r="GE156" s="105">
        <v>78.578276864075136</v>
      </c>
      <c r="GF156" s="105">
        <v>174.25665035413618</v>
      </c>
      <c r="GG156" s="105">
        <v>130.21223123893074</v>
      </c>
      <c r="GH156" s="40">
        <v>0</v>
      </c>
      <c r="GI156" s="40"/>
      <c r="GJ156" s="40"/>
      <c r="GK156" s="40"/>
      <c r="GL156" s="40"/>
      <c r="GM156" s="40">
        <v>0</v>
      </c>
      <c r="GN156" s="40">
        <v>-34.321050543436286</v>
      </c>
      <c r="GO156" s="40">
        <v>1075.7520533070958</v>
      </c>
      <c r="GP156" s="6">
        <v>14995.719556268348</v>
      </c>
      <c r="GQ156" s="6"/>
      <c r="GR156" s="6">
        <f t="shared" si="13"/>
        <v>2395.2796659065034</v>
      </c>
      <c r="GS156" s="6">
        <v>14995.719556268343</v>
      </c>
      <c r="GT156" s="92">
        <v>-5.4569682106375694E-12</v>
      </c>
      <c r="GV156" s="2">
        <v>0</v>
      </c>
      <c r="GW156" s="6">
        <v>2395.2796659065034</v>
      </c>
      <c r="GX156" s="6">
        <v>14995.719556268352</v>
      </c>
      <c r="GY156" s="92">
        <v>3.637978807091713E-12</v>
      </c>
    </row>
    <row r="157" spans="2:207" outlineLevel="1" x14ac:dyDescent="0.2">
      <c r="B157" s="103" t="s">
        <v>475</v>
      </c>
      <c r="C157" s="104">
        <v>0</v>
      </c>
      <c r="D157" s="104">
        <v>0</v>
      </c>
      <c r="E157" s="104">
        <v>0</v>
      </c>
      <c r="F157" s="104">
        <v>891.55375648081144</v>
      </c>
      <c r="G157" s="104">
        <v>4.1262949058348122</v>
      </c>
      <c r="H157" s="104">
        <v>8415.1361684684762</v>
      </c>
      <c r="I157" s="104">
        <v>924.8374867015898</v>
      </c>
      <c r="J157" s="104">
        <v>2982.6807060016972</v>
      </c>
      <c r="K157" s="104">
        <v>345.47311151135852</v>
      </c>
      <c r="L157" s="104">
        <v>443.95904462938324</v>
      </c>
      <c r="M157" s="104">
        <v>233.53295204709232</v>
      </c>
      <c r="N157" s="104">
        <v>24.055357073306201</v>
      </c>
      <c r="O157" s="104">
        <v>53.424156464802692</v>
      </c>
      <c r="P157" s="104">
        <v>446.88145977352889</v>
      </c>
      <c r="Q157" s="104">
        <v>1048.9999474632684</v>
      </c>
      <c r="R157" s="104">
        <v>254.58768374802179</v>
      </c>
      <c r="S157" s="104">
        <v>978.77917980829045</v>
      </c>
      <c r="T157" s="104">
        <v>1000.2350599517172</v>
      </c>
      <c r="U157" s="104">
        <v>540.25676089315027</v>
      </c>
      <c r="V157" s="104">
        <v>239.79882243227067</v>
      </c>
      <c r="W157" s="104">
        <v>322.87510912693949</v>
      </c>
      <c r="X157" s="104">
        <v>209.13653298175569</v>
      </c>
      <c r="Y157" s="104">
        <v>468.11249393741116</v>
      </c>
      <c r="Z157" s="104">
        <v>5806.5591293937923</v>
      </c>
      <c r="AA157" s="104">
        <v>2898.685765160667</v>
      </c>
      <c r="AB157" s="104">
        <v>565.2074588364942</v>
      </c>
      <c r="AC157" s="104">
        <v>375.33565620329819</v>
      </c>
      <c r="AD157" s="104">
        <v>346.88217856551654</v>
      </c>
      <c r="AE157" s="104">
        <v>54.951119482000166</v>
      </c>
      <c r="AF157" s="104">
        <v>74.217405785612556</v>
      </c>
      <c r="AG157" s="104">
        <v>727.69665705981572</v>
      </c>
      <c r="AH157" s="104">
        <v>77.36706287219792</v>
      </c>
      <c r="AI157" s="104">
        <v>134.34695348355561</v>
      </c>
      <c r="AJ157" s="104">
        <v>289.70752456545898</v>
      </c>
      <c r="AK157" s="104">
        <v>10420.492972564733</v>
      </c>
      <c r="AL157" s="104">
        <v>347.13931744784179</v>
      </c>
      <c r="AM157" s="104">
        <v>732.79964553850255</v>
      </c>
      <c r="AN157" s="104">
        <v>1400.1732716384108</v>
      </c>
      <c r="AO157" s="104">
        <v>2123.9364505207177</v>
      </c>
      <c r="AP157" s="104">
        <v>895.50070236500915</v>
      </c>
      <c r="AQ157" s="104">
        <v>887.59811736071197</v>
      </c>
      <c r="AR157" s="104">
        <v>3135.5547277727032</v>
      </c>
      <c r="AS157" s="104">
        <v>7.0352402054529106</v>
      </c>
      <c r="AT157" s="104">
        <v>34.715493583279809</v>
      </c>
      <c r="AU157" s="104">
        <v>341.07196493126929</v>
      </c>
      <c r="AV157" s="104">
        <v>392.26619130519947</v>
      </c>
      <c r="AW157" s="104">
        <v>645.5966485619964</v>
      </c>
      <c r="AX157" s="104">
        <v>72.951902669821067</v>
      </c>
      <c r="AY157" s="104">
        <v>34.043231968729479</v>
      </c>
      <c r="AZ157" s="104">
        <v>8194.4051153912733</v>
      </c>
      <c r="BA157" s="104">
        <v>143.04286605817379</v>
      </c>
      <c r="BB157" s="104">
        <v>364.16511223558865</v>
      </c>
      <c r="BC157" s="104">
        <v>51.070550358841054</v>
      </c>
      <c r="BD157" s="104">
        <v>5552.3231184452688</v>
      </c>
      <c r="BE157" s="104">
        <v>1699.2767095079032</v>
      </c>
      <c r="BF157" s="104">
        <v>1090.9012774261635</v>
      </c>
      <c r="BG157" s="104">
        <v>1676.5386197137934</v>
      </c>
      <c r="BH157" s="104">
        <v>2.998996806771741</v>
      </c>
      <c r="BI157" s="104">
        <v>48.853302534740209</v>
      </c>
      <c r="BJ157" s="104">
        <v>367.10238371914687</v>
      </c>
      <c r="BK157" s="104">
        <v>86.86696119325363</v>
      </c>
      <c r="BL157" s="104">
        <v>1427.4390242678132</v>
      </c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>
        <v>0</v>
      </c>
      <c r="FN157" s="40"/>
      <c r="FO157" s="40"/>
      <c r="FP157" s="40"/>
      <c r="FQ157" s="40"/>
      <c r="FR157" s="40"/>
      <c r="FS157" s="40"/>
      <c r="FT157" s="105">
        <v>2401.1929261188484</v>
      </c>
      <c r="FU157" s="105">
        <v>2979.5727778100154</v>
      </c>
      <c r="FV157" s="105">
        <v>3488.8284651919603</v>
      </c>
      <c r="FW157" s="105">
        <v>4163.7160030272471</v>
      </c>
      <c r="FX157" s="105">
        <v>4981.3647885225673</v>
      </c>
      <c r="FY157" s="105">
        <v>5918.175255626561</v>
      </c>
      <c r="FZ157" s="105">
        <v>6867.8745390084887</v>
      </c>
      <c r="GA157" s="105">
        <v>10173.223645031159</v>
      </c>
      <c r="GB157" s="105">
        <v>14448.400273810277</v>
      </c>
      <c r="GC157" s="105">
        <v>3593.2087336488689</v>
      </c>
      <c r="GD157" s="105">
        <v>3642.0494781781949</v>
      </c>
      <c r="GE157" s="105">
        <v>3899.4253150126351</v>
      </c>
      <c r="GF157" s="105">
        <v>4759.1560084823532</v>
      </c>
      <c r="GG157" s="105">
        <v>5615.249532643189</v>
      </c>
      <c r="GH157" s="40">
        <v>0</v>
      </c>
      <c r="GI157" s="40"/>
      <c r="GJ157" s="40"/>
      <c r="GK157" s="40"/>
      <c r="GL157" s="40"/>
      <c r="GM157" s="40">
        <v>0</v>
      </c>
      <c r="GN157" s="40">
        <v>-59.202376357570756</v>
      </c>
      <c r="GO157" s="40">
        <v>3027.8058607202929</v>
      </c>
      <c r="GP157" s="6">
        <v>153255.30013837732</v>
      </c>
      <c r="GQ157" s="6"/>
      <c r="GR157" s="6">
        <f t="shared" si="13"/>
        <v>79900.041226475107</v>
      </c>
      <c r="GS157" s="6">
        <v>153255.30013837735</v>
      </c>
      <c r="GT157" s="92">
        <v>2.9103830456733704E-11</v>
      </c>
      <c r="GV157" s="2">
        <v>0</v>
      </c>
      <c r="GW157" s="6">
        <v>79900.041226475107</v>
      </c>
      <c r="GX157" s="6">
        <v>153255.30013837729</v>
      </c>
      <c r="GY157" s="92">
        <v>-2.9103830456733704E-11</v>
      </c>
    </row>
    <row r="158" spans="2:207" outlineLevel="1" x14ac:dyDescent="0.2">
      <c r="B158" s="103" t="s">
        <v>75</v>
      </c>
      <c r="C158" s="104">
        <v>0</v>
      </c>
      <c r="D158" s="104">
        <v>0</v>
      </c>
      <c r="E158" s="104">
        <v>0</v>
      </c>
      <c r="F158" s="104">
        <v>624.08300475022133</v>
      </c>
      <c r="G158" s="104">
        <v>2.8883850285384987</v>
      </c>
      <c r="H158" s="104">
        <v>5890.5516658209199</v>
      </c>
      <c r="I158" s="104">
        <v>647.38144329133729</v>
      </c>
      <c r="J158" s="104">
        <v>283.53668201422499</v>
      </c>
      <c r="K158" s="104">
        <v>32.841027726042483</v>
      </c>
      <c r="L158" s="104">
        <v>42.203201371408625</v>
      </c>
      <c r="M158" s="104">
        <v>22.199881547748419</v>
      </c>
      <c r="N158" s="104">
        <v>2.2867268746045948</v>
      </c>
      <c r="O158" s="104">
        <v>5.0785550168349509</v>
      </c>
      <c r="P158" s="104">
        <v>42.481009148333428</v>
      </c>
      <c r="Q158" s="104">
        <v>99.719009121920919</v>
      </c>
      <c r="R158" s="104">
        <v>24.20136589906096</v>
      </c>
      <c r="S158" s="104">
        <v>93.043751047073911</v>
      </c>
      <c r="T158" s="104">
        <v>95.08336898442289</v>
      </c>
      <c r="U158" s="104">
        <v>51.357360885801484</v>
      </c>
      <c r="V158" s="104">
        <v>22.795521602239337</v>
      </c>
      <c r="W158" s="104">
        <v>30.692838478727793</v>
      </c>
      <c r="X158" s="104">
        <v>19.880732968996995</v>
      </c>
      <c r="Y158" s="104">
        <v>44.499252996756191</v>
      </c>
      <c r="Z158" s="104">
        <v>551.97745638959429</v>
      </c>
      <c r="AA158" s="104">
        <v>275.55203692400784</v>
      </c>
      <c r="AB158" s="104">
        <v>53.729199777932472</v>
      </c>
      <c r="AC158" s="104">
        <v>35.679791799382805</v>
      </c>
      <c r="AD158" s="104">
        <v>32.974975081736659</v>
      </c>
      <c r="AE158" s="104">
        <v>5.2237096839548656</v>
      </c>
      <c r="AF158" s="104">
        <v>7.0551825870839551</v>
      </c>
      <c r="AG158" s="104">
        <v>69.175589340411435</v>
      </c>
      <c r="AH158" s="104">
        <v>7.3545922152357273</v>
      </c>
      <c r="AI158" s="104">
        <v>12.771158962179891</v>
      </c>
      <c r="AJ158" s="104">
        <v>27.539893929875966</v>
      </c>
      <c r="AK158" s="104">
        <v>41.019454207014732</v>
      </c>
      <c r="AL158" s="104">
        <v>14962.671214813785</v>
      </c>
      <c r="AM158" s="104">
        <v>156.73654046254643</v>
      </c>
      <c r="AN158" s="104">
        <v>148.05717511888349</v>
      </c>
      <c r="AO158" s="104">
        <v>3234.4952519417034</v>
      </c>
      <c r="AP158" s="104">
        <v>766.14492341738287</v>
      </c>
      <c r="AQ158" s="104">
        <v>146.98109173157354</v>
      </c>
      <c r="AR158" s="104">
        <v>670.65534689596234</v>
      </c>
      <c r="AS158" s="104">
        <v>1.504748559471081</v>
      </c>
      <c r="AT158" s="104">
        <v>7.4252033253013181</v>
      </c>
      <c r="AU158" s="104">
        <v>72.95096300334194</v>
      </c>
      <c r="AV158" s="104">
        <v>54.105011084874135</v>
      </c>
      <c r="AW158" s="104">
        <v>104.84225904635716</v>
      </c>
      <c r="AX158" s="104">
        <v>11.847091051087913</v>
      </c>
      <c r="AY158" s="104">
        <v>5.5284818352969065</v>
      </c>
      <c r="AZ158" s="104">
        <v>1752.6792169829034</v>
      </c>
      <c r="BA158" s="104">
        <v>30.595052959032998</v>
      </c>
      <c r="BB158" s="104">
        <v>77.890294020609318</v>
      </c>
      <c r="BC158" s="104">
        <v>10.923342321350075</v>
      </c>
      <c r="BD158" s="104">
        <v>1187.5714220931079</v>
      </c>
      <c r="BE158" s="104">
        <v>744.01093496221347</v>
      </c>
      <c r="BF158" s="104">
        <v>233.32993302641256</v>
      </c>
      <c r="BG158" s="104">
        <v>358.59032522534221</v>
      </c>
      <c r="BH158" s="104">
        <v>0.64144734081200006</v>
      </c>
      <c r="BI158" s="104">
        <v>10.449101164915128</v>
      </c>
      <c r="BJ158" s="104">
        <v>78.518539097490205</v>
      </c>
      <c r="BK158" s="104">
        <v>18.579740125800249</v>
      </c>
      <c r="BL158" s="104">
        <v>260.80566396437462</v>
      </c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>
        <v>0</v>
      </c>
      <c r="FN158" s="40"/>
      <c r="FO158" s="40"/>
      <c r="FP158" s="40"/>
      <c r="FQ158" s="40"/>
      <c r="FR158" s="40"/>
      <c r="FS158" s="40"/>
      <c r="FT158" s="105">
        <v>208.47985882426201</v>
      </c>
      <c r="FU158" s="105">
        <v>528.44857022874055</v>
      </c>
      <c r="FV158" s="105">
        <v>519.11774562842197</v>
      </c>
      <c r="FW158" s="105">
        <v>838.35070301535268</v>
      </c>
      <c r="FX158" s="105">
        <v>1278.4799653557159</v>
      </c>
      <c r="FY158" s="105">
        <v>1453.1996705936888</v>
      </c>
      <c r="FZ158" s="105">
        <v>1745.5993528641411</v>
      </c>
      <c r="GA158" s="105">
        <v>3305.6170456616692</v>
      </c>
      <c r="GB158" s="105">
        <v>5300.7003268377639</v>
      </c>
      <c r="GC158" s="105">
        <v>1608.9570874582776</v>
      </c>
      <c r="GD158" s="105">
        <v>1277.1889235404014</v>
      </c>
      <c r="GE158" s="105">
        <v>1545.6242270409018</v>
      </c>
      <c r="GF158" s="105">
        <v>1648.9806681300229</v>
      </c>
      <c r="GG158" s="105">
        <v>1958.1304390594453</v>
      </c>
      <c r="GH158" s="40">
        <v>0</v>
      </c>
      <c r="GI158" s="40"/>
      <c r="GJ158" s="40"/>
      <c r="GK158" s="40"/>
      <c r="GL158" s="40"/>
      <c r="GM158" s="40">
        <v>0</v>
      </c>
      <c r="GN158" s="40">
        <v>-129.5967434588747</v>
      </c>
      <c r="GO158" s="40">
        <v>913.75113993594391</v>
      </c>
      <c r="GP158" s="6">
        <v>58306.417121761428</v>
      </c>
      <c r="GQ158" s="6"/>
      <c r="GR158" s="6">
        <f t="shared" si="13"/>
        <v>24001.028980715873</v>
      </c>
      <c r="GS158" s="6">
        <v>58306.417121761384</v>
      </c>
      <c r="GT158" s="92">
        <v>-4.3655745685100555E-11</v>
      </c>
      <c r="GV158" s="2">
        <v>0</v>
      </c>
      <c r="GW158" s="6">
        <v>24001.028980715873</v>
      </c>
      <c r="GX158" s="6">
        <v>58306.417121761406</v>
      </c>
      <c r="GY158" s="92">
        <v>-2.1827872842550278E-11</v>
      </c>
    </row>
    <row r="159" spans="2:207" outlineLevel="1" x14ac:dyDescent="0.2">
      <c r="B159" s="103" t="s">
        <v>80</v>
      </c>
      <c r="C159" s="104">
        <v>8918.3451232003717</v>
      </c>
      <c r="D159" s="104">
        <v>299.3323330285358</v>
      </c>
      <c r="E159" s="104">
        <v>731.0561269928096</v>
      </c>
      <c r="F159" s="104">
        <v>1757.7570154515677</v>
      </c>
      <c r="G159" s="104">
        <v>258.35164494574235</v>
      </c>
      <c r="H159" s="104">
        <v>2318.4762571616989</v>
      </c>
      <c r="I159" s="104">
        <v>5042.5742736663915</v>
      </c>
      <c r="J159" s="104">
        <v>1803.1301479391636</v>
      </c>
      <c r="K159" s="104">
        <v>501.14323458491378</v>
      </c>
      <c r="L159" s="104">
        <v>441.0187737336496</v>
      </c>
      <c r="M159" s="104">
        <v>639.70558869307968</v>
      </c>
      <c r="N159" s="104">
        <v>146.68828917038402</v>
      </c>
      <c r="O159" s="104">
        <v>154.03307228505284</v>
      </c>
      <c r="P159" s="104">
        <v>583.62433846591489</v>
      </c>
      <c r="Q159" s="104">
        <v>231.30197593236696</v>
      </c>
      <c r="R159" s="104">
        <v>634.72922190544057</v>
      </c>
      <c r="S159" s="104">
        <v>141.19479422246502</v>
      </c>
      <c r="T159" s="104">
        <v>273.95942902746344</v>
      </c>
      <c r="U159" s="104">
        <v>1911.7008277302891</v>
      </c>
      <c r="V159" s="104">
        <v>188.84992740847426</v>
      </c>
      <c r="W159" s="104">
        <v>517.89719724043914</v>
      </c>
      <c r="X159" s="104">
        <v>103.80496193067187</v>
      </c>
      <c r="Y159" s="104">
        <v>510.38435775403985</v>
      </c>
      <c r="Z159" s="104">
        <v>351.92150426208747</v>
      </c>
      <c r="AA159" s="104">
        <v>305.42119237007324</v>
      </c>
      <c r="AB159" s="104">
        <v>1406.1826502478468</v>
      </c>
      <c r="AC159" s="104">
        <v>1599.5825887741573</v>
      </c>
      <c r="AD159" s="104">
        <v>482.73117717768957</v>
      </c>
      <c r="AE159" s="104">
        <v>93.682670513850567</v>
      </c>
      <c r="AF159" s="104">
        <v>614.07822352665482</v>
      </c>
      <c r="AG159" s="104">
        <v>733.6250913362627</v>
      </c>
      <c r="AH159" s="104">
        <v>126.33202012147019</v>
      </c>
      <c r="AI159" s="104">
        <v>448.88260214768491</v>
      </c>
      <c r="AJ159" s="104">
        <v>634.17734799527227</v>
      </c>
      <c r="AK159" s="104">
        <v>2268.0464744638202</v>
      </c>
      <c r="AL159" s="104">
        <v>1048.3124210314493</v>
      </c>
      <c r="AM159" s="104">
        <v>5734.4164281003004</v>
      </c>
      <c r="AN159" s="104">
        <v>9695.0848515265061</v>
      </c>
      <c r="AO159" s="104">
        <v>14258.590620198536</v>
      </c>
      <c r="AP159" s="104">
        <v>8212.0915240377126</v>
      </c>
      <c r="AQ159" s="104">
        <v>1905.8567446740212</v>
      </c>
      <c r="AR159" s="104">
        <v>2314.893921738254</v>
      </c>
      <c r="AS159" s="104">
        <v>88.976809511593842</v>
      </c>
      <c r="AT159" s="104">
        <v>697.75998286192646</v>
      </c>
      <c r="AU159" s="104">
        <v>3442.6570020342106</v>
      </c>
      <c r="AV159" s="104">
        <v>1987.7308826756116</v>
      </c>
      <c r="AW159" s="104">
        <v>88.633878990208203</v>
      </c>
      <c r="AX159" s="104">
        <v>74569.145689923127</v>
      </c>
      <c r="AY159" s="104">
        <v>0.16257216211797454</v>
      </c>
      <c r="AZ159" s="104">
        <v>52054.786183860408</v>
      </c>
      <c r="BA159" s="104">
        <v>4905.4689873111456</v>
      </c>
      <c r="BB159" s="104">
        <v>729.4802124757266</v>
      </c>
      <c r="BC159" s="104">
        <v>139.88036605910708</v>
      </c>
      <c r="BD159" s="104">
        <v>18035.997121469216</v>
      </c>
      <c r="BE159" s="104">
        <v>10214.652693757413</v>
      </c>
      <c r="BF159" s="104">
        <v>606.34348315115699</v>
      </c>
      <c r="BG159" s="104">
        <v>2067.1576212028876</v>
      </c>
      <c r="BH159" s="104">
        <v>21.340185180672112</v>
      </c>
      <c r="BI159" s="104">
        <v>162.44453641214704</v>
      </c>
      <c r="BJ159" s="104">
        <v>886.13594971826888</v>
      </c>
      <c r="BK159" s="104">
        <v>392.78180106585506</v>
      </c>
      <c r="BL159" s="104">
        <v>221.74016789978316</v>
      </c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>
        <v>0</v>
      </c>
      <c r="FN159" s="40"/>
      <c r="FO159" s="40"/>
      <c r="FP159" s="40"/>
      <c r="FQ159" s="40"/>
      <c r="FR159" s="40"/>
      <c r="FS159" s="40"/>
      <c r="FT159" s="105">
        <v>295.52089116181952</v>
      </c>
      <c r="FU159" s="105">
        <v>637.00681007786932</v>
      </c>
      <c r="FV159" s="105">
        <v>1223.5837078809691</v>
      </c>
      <c r="FW159" s="105">
        <v>1488.3039355933304</v>
      </c>
      <c r="FX159" s="105">
        <v>2359.9024490808688</v>
      </c>
      <c r="FY159" s="105">
        <v>3412.4765089815578</v>
      </c>
      <c r="FZ159" s="105">
        <v>4661.3015775527601</v>
      </c>
      <c r="GA159" s="105">
        <v>6601.185213631793</v>
      </c>
      <c r="GB159" s="105">
        <v>13689.818296183246</v>
      </c>
      <c r="GC159" s="105">
        <v>3729.370702973592</v>
      </c>
      <c r="GD159" s="105">
        <v>4340.8523174669608</v>
      </c>
      <c r="GE159" s="105">
        <v>4693.8262965354934</v>
      </c>
      <c r="GF159" s="105">
        <v>4486.8980420595444</v>
      </c>
      <c r="GG159" s="105">
        <v>10228.607826428784</v>
      </c>
      <c r="GH159" s="40">
        <v>0</v>
      </c>
      <c r="GI159" s="40"/>
      <c r="GJ159" s="40"/>
      <c r="GK159" s="40"/>
      <c r="GL159" s="40"/>
      <c r="GM159" s="40">
        <v>0</v>
      </c>
      <c r="GN159" s="40">
        <v>-72.32518616708694</v>
      </c>
      <c r="GO159" s="40">
        <v>3607.1266854076503</v>
      </c>
      <c r="GP159" s="6">
        <v>317039.70116928627</v>
      </c>
      <c r="GQ159" s="6"/>
      <c r="GR159" s="6">
        <f t="shared" si="13"/>
        <v>65383.456074849157</v>
      </c>
      <c r="GS159" s="6">
        <v>317039.70116928592</v>
      </c>
      <c r="GT159" s="92">
        <v>-3.4924596548080444E-10</v>
      </c>
      <c r="GV159" s="2">
        <v>0</v>
      </c>
      <c r="GW159" s="6">
        <v>65383.456074849157</v>
      </c>
      <c r="GX159" s="6">
        <v>317039.70116928621</v>
      </c>
      <c r="GY159" s="92">
        <v>-5.8207660913467407E-11</v>
      </c>
    </row>
    <row r="160" spans="2:207" outlineLevel="1" x14ac:dyDescent="0.2">
      <c r="B160" s="103" t="s">
        <v>81</v>
      </c>
      <c r="C160" s="104">
        <v>3187.5888811639752</v>
      </c>
      <c r="D160" s="104">
        <v>340.42750596719333</v>
      </c>
      <c r="E160" s="104">
        <v>36.922545748870462</v>
      </c>
      <c r="F160" s="104">
        <v>369.12733903143874</v>
      </c>
      <c r="G160" s="104">
        <v>4.1787120278022973</v>
      </c>
      <c r="H160" s="104">
        <v>1108.5553690961649</v>
      </c>
      <c r="I160" s="104">
        <v>293.1184124105086</v>
      </c>
      <c r="J160" s="104">
        <v>638.39423125866301</v>
      </c>
      <c r="K160" s="104">
        <v>154.16984395878166</v>
      </c>
      <c r="L160" s="104">
        <v>124.33806351363808</v>
      </c>
      <c r="M160" s="104">
        <v>114.55968730175582</v>
      </c>
      <c r="N160" s="104">
        <v>13.143697815335209</v>
      </c>
      <c r="O160" s="104">
        <v>30.286303989880594</v>
      </c>
      <c r="P160" s="104">
        <v>230.51074844564519</v>
      </c>
      <c r="Q160" s="104">
        <v>232.50542019232483</v>
      </c>
      <c r="R160" s="104">
        <v>201.8297398483578</v>
      </c>
      <c r="S160" s="104">
        <v>149.25041506470313</v>
      </c>
      <c r="T160" s="104">
        <v>263.47156967948746</v>
      </c>
      <c r="U160" s="104">
        <v>318.20508004390769</v>
      </c>
      <c r="V160" s="104">
        <v>54.61832101530581</v>
      </c>
      <c r="W160" s="104">
        <v>121.14263309987143</v>
      </c>
      <c r="X160" s="104">
        <v>24.95686743825949</v>
      </c>
      <c r="Y160" s="104">
        <v>97.744202119286442</v>
      </c>
      <c r="Z160" s="104">
        <v>568.84541744168826</v>
      </c>
      <c r="AA160" s="104">
        <v>99.899323544063293</v>
      </c>
      <c r="AB160" s="104">
        <v>284.81802467214635</v>
      </c>
      <c r="AC160" s="104">
        <v>337.95115762072123</v>
      </c>
      <c r="AD160" s="104">
        <v>180.94958556528752</v>
      </c>
      <c r="AE160" s="104">
        <v>42.983809920527541</v>
      </c>
      <c r="AF160" s="104">
        <v>53.09330646294984</v>
      </c>
      <c r="AG160" s="104">
        <v>292.95441216734628</v>
      </c>
      <c r="AH160" s="104">
        <v>62.006111891971123</v>
      </c>
      <c r="AI160" s="104">
        <v>91.563764382020864</v>
      </c>
      <c r="AJ160" s="104">
        <v>83.831184122288775</v>
      </c>
      <c r="AK160" s="104">
        <v>683.89803041276673</v>
      </c>
      <c r="AL160" s="104">
        <v>141.21387509417977</v>
      </c>
      <c r="AM160" s="104">
        <v>1689.1456071395312</v>
      </c>
      <c r="AN160" s="104">
        <v>2552.2595900734386</v>
      </c>
      <c r="AO160" s="104">
        <v>1660.6381593650267</v>
      </c>
      <c r="AP160" s="104">
        <v>1838.6827567450864</v>
      </c>
      <c r="AQ160" s="104">
        <v>225.2147275747509</v>
      </c>
      <c r="AR160" s="104">
        <v>4532.0937479316135</v>
      </c>
      <c r="AS160" s="104">
        <v>3.0402431549797968</v>
      </c>
      <c r="AT160" s="104">
        <v>234.0103946132904</v>
      </c>
      <c r="AU160" s="104">
        <v>433.3138332015796</v>
      </c>
      <c r="AV160" s="104">
        <v>638.14433699911365</v>
      </c>
      <c r="AW160" s="104">
        <v>968.8919991856103</v>
      </c>
      <c r="AX160" s="104">
        <v>3649.4672527507746</v>
      </c>
      <c r="AY160" s="104">
        <v>51.091056857649221</v>
      </c>
      <c r="AZ160" s="104">
        <v>2179.6835972322692</v>
      </c>
      <c r="BA160" s="104">
        <v>201.87513948184707</v>
      </c>
      <c r="BB160" s="104">
        <v>88.124065986073887</v>
      </c>
      <c r="BC160" s="104">
        <v>36.049084839927524</v>
      </c>
      <c r="BD160" s="104">
        <v>2765.9325341552576</v>
      </c>
      <c r="BE160" s="104">
        <v>3199.2294902395015</v>
      </c>
      <c r="BF160" s="104">
        <v>167.00332144044862</v>
      </c>
      <c r="BG160" s="104">
        <v>1099.8612892953754</v>
      </c>
      <c r="BH160" s="104">
        <v>26.100023494609296</v>
      </c>
      <c r="BI160" s="104">
        <v>21.008216649163867</v>
      </c>
      <c r="BJ160" s="104">
        <v>174.2131010417302</v>
      </c>
      <c r="BK160" s="104">
        <v>48.159748120844611</v>
      </c>
      <c r="BL160" s="104">
        <v>1217.8957424800567</v>
      </c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>
        <v>0</v>
      </c>
      <c r="FN160" s="40"/>
      <c r="FO160" s="40"/>
      <c r="FP160" s="40"/>
      <c r="FQ160" s="40"/>
      <c r="FR160" s="40"/>
      <c r="FS160" s="40"/>
      <c r="FT160" s="105">
        <v>557.92463348445779</v>
      </c>
      <c r="FU160" s="105">
        <v>857.72768870462721</v>
      </c>
      <c r="FV160" s="105">
        <v>987.68092898451903</v>
      </c>
      <c r="FW160" s="105">
        <v>1138.8106027499689</v>
      </c>
      <c r="FX160" s="105">
        <v>1561.0610564790923</v>
      </c>
      <c r="FY160" s="105">
        <v>2336.2194365890987</v>
      </c>
      <c r="FZ160" s="105">
        <v>4385.7477076614232</v>
      </c>
      <c r="GA160" s="105">
        <v>9706.4330628477255</v>
      </c>
      <c r="GB160" s="105">
        <v>27263.609792071366</v>
      </c>
      <c r="GC160" s="105">
        <v>9252.4972970114923</v>
      </c>
      <c r="GD160" s="105">
        <v>10093.976676948456</v>
      </c>
      <c r="GE160" s="105">
        <v>12120.877150361574</v>
      </c>
      <c r="GF160" s="105">
        <v>13431.769806593045</v>
      </c>
      <c r="GG160" s="105">
        <v>20256.158530890814</v>
      </c>
      <c r="GH160" s="40">
        <v>0</v>
      </c>
      <c r="GI160" s="40"/>
      <c r="GJ160" s="40"/>
      <c r="GK160" s="40"/>
      <c r="GL160" s="40"/>
      <c r="GM160" s="40">
        <v>0</v>
      </c>
      <c r="GN160" s="40">
        <v>-70.428022432810394</v>
      </c>
      <c r="GO160" s="40">
        <v>17885.111129619814</v>
      </c>
      <c r="GP160" s="6">
        <v>172499.36013214334</v>
      </c>
      <c r="GQ160" s="6"/>
      <c r="GR160" s="6">
        <f t="shared" si="13"/>
        <v>131765.17747856464</v>
      </c>
      <c r="GS160" s="6">
        <v>172499.36013214328</v>
      </c>
      <c r="GT160" s="92">
        <v>-5.8207660913467407E-11</v>
      </c>
      <c r="GV160" s="2">
        <v>0</v>
      </c>
      <c r="GW160" s="6">
        <v>131765.17747856464</v>
      </c>
      <c r="GX160" s="6">
        <v>172499.36013214322</v>
      </c>
      <c r="GY160" s="92">
        <v>-1.1641532182693481E-10</v>
      </c>
    </row>
    <row r="161" spans="2:207" outlineLevel="1" x14ac:dyDescent="0.2">
      <c r="B161" s="103" t="s">
        <v>82</v>
      </c>
      <c r="C161" s="104">
        <v>0</v>
      </c>
      <c r="D161" s="104">
        <v>0</v>
      </c>
      <c r="E161" s="104">
        <v>0</v>
      </c>
      <c r="F161" s="104">
        <v>1828.5359066100154</v>
      </c>
      <c r="G161" s="104">
        <v>233.5215409542368</v>
      </c>
      <c r="H161" s="104">
        <v>5440.4220866792484</v>
      </c>
      <c r="I161" s="104">
        <v>4523.4452849722338</v>
      </c>
      <c r="J161" s="104">
        <v>0</v>
      </c>
      <c r="K161" s="104">
        <v>0</v>
      </c>
      <c r="L161" s="104">
        <v>0</v>
      </c>
      <c r="M161" s="104">
        <v>0</v>
      </c>
      <c r="N161" s="104">
        <v>0</v>
      </c>
      <c r="O161" s="104">
        <v>0</v>
      </c>
      <c r="P161" s="104">
        <v>0</v>
      </c>
      <c r="Q161" s="104">
        <v>0</v>
      </c>
      <c r="R161" s="104">
        <v>0</v>
      </c>
      <c r="S161" s="104">
        <v>0</v>
      </c>
      <c r="T161" s="104">
        <v>0</v>
      </c>
      <c r="U161" s="104">
        <v>0</v>
      </c>
      <c r="V161" s="104">
        <v>0</v>
      </c>
      <c r="W161" s="104">
        <v>0</v>
      </c>
      <c r="X161" s="104">
        <v>0</v>
      </c>
      <c r="Y161" s="104">
        <v>0</v>
      </c>
      <c r="Z161" s="104">
        <v>0</v>
      </c>
      <c r="AA161" s="104">
        <v>0</v>
      </c>
      <c r="AB161" s="104">
        <v>0</v>
      </c>
      <c r="AC161" s="104">
        <v>0</v>
      </c>
      <c r="AD161" s="104">
        <v>0</v>
      </c>
      <c r="AE161" s="104">
        <v>0</v>
      </c>
      <c r="AF161" s="104">
        <v>0</v>
      </c>
      <c r="AG161" s="104">
        <v>0</v>
      </c>
      <c r="AH161" s="104">
        <v>0</v>
      </c>
      <c r="AI161" s="104">
        <v>0</v>
      </c>
      <c r="AJ161" s="104">
        <v>0</v>
      </c>
      <c r="AK161" s="104">
        <v>0</v>
      </c>
      <c r="AL161" s="104">
        <v>0</v>
      </c>
      <c r="AM161" s="104">
        <v>0</v>
      </c>
      <c r="AN161" s="104">
        <v>0</v>
      </c>
      <c r="AO161" s="104">
        <v>0</v>
      </c>
      <c r="AP161" s="104">
        <v>0</v>
      </c>
      <c r="AQ161" s="104">
        <v>0</v>
      </c>
      <c r="AR161" s="104">
        <v>0</v>
      </c>
      <c r="AS161" s="104">
        <v>0</v>
      </c>
      <c r="AT161" s="104">
        <v>0</v>
      </c>
      <c r="AU161" s="104">
        <v>0</v>
      </c>
      <c r="AV161" s="104">
        <v>0</v>
      </c>
      <c r="AW161" s="104">
        <v>51619.34386172107</v>
      </c>
      <c r="AX161" s="104">
        <v>5832.9443897837709</v>
      </c>
      <c r="AY161" s="104">
        <v>95038.576380684826</v>
      </c>
      <c r="AZ161" s="104">
        <v>0</v>
      </c>
      <c r="BA161" s="104">
        <v>0</v>
      </c>
      <c r="BB161" s="104">
        <v>0</v>
      </c>
      <c r="BC161" s="104">
        <v>0</v>
      </c>
      <c r="BD161" s="104">
        <v>0</v>
      </c>
      <c r="BE161" s="104">
        <v>0</v>
      </c>
      <c r="BF161" s="104">
        <v>0</v>
      </c>
      <c r="BG161" s="104">
        <v>0</v>
      </c>
      <c r="BH161" s="104">
        <v>0</v>
      </c>
      <c r="BI161" s="104">
        <v>0</v>
      </c>
      <c r="BJ161" s="104">
        <v>0</v>
      </c>
      <c r="BK161" s="104">
        <v>0</v>
      </c>
      <c r="BL161" s="104">
        <v>21359.355886666144</v>
      </c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>
        <v>0</v>
      </c>
      <c r="FN161" s="40"/>
      <c r="FO161" s="40"/>
      <c r="FP161" s="40"/>
      <c r="FQ161" s="40"/>
      <c r="FR161" s="40"/>
      <c r="FS161" s="40"/>
      <c r="FT161" s="105">
        <v>1.0683251591245446</v>
      </c>
      <c r="FU161" s="105">
        <v>1.6423939982682718</v>
      </c>
      <c r="FV161" s="105">
        <v>1.8912310414253439</v>
      </c>
      <c r="FW161" s="105">
        <v>2.1806171396256704</v>
      </c>
      <c r="FX161" s="105">
        <v>2.9891506871646563</v>
      </c>
      <c r="FY161" s="105">
        <v>4.4734393349087176</v>
      </c>
      <c r="FZ161" s="105">
        <v>8.3979167372577024</v>
      </c>
      <c r="GA161" s="105">
        <v>18.58607063401406</v>
      </c>
      <c r="GB161" s="105">
        <v>52.204901023133466</v>
      </c>
      <c r="GC161" s="105">
        <v>17.716865422119028</v>
      </c>
      <c r="GD161" s="105">
        <v>19.328146836342917</v>
      </c>
      <c r="GE161" s="105">
        <v>23.209296082729441</v>
      </c>
      <c r="GF161" s="105">
        <v>25.719419352994933</v>
      </c>
      <c r="GG161" s="105">
        <v>38.786894298992749</v>
      </c>
      <c r="GH161" s="40">
        <v>0</v>
      </c>
      <c r="GI161" s="40"/>
      <c r="GJ161" s="40"/>
      <c r="GK161" s="40"/>
      <c r="GL161" s="40"/>
      <c r="GM161" s="40">
        <v>8095.9996620477968</v>
      </c>
      <c r="GN161" s="40">
        <v>-68.043814145028591</v>
      </c>
      <c r="GO161" s="40">
        <v>6980.5441323458208</v>
      </c>
      <c r="GP161" s="6">
        <v>201102.83998606825</v>
      </c>
      <c r="GQ161" s="6"/>
      <c r="GR161" s="6">
        <f t="shared" si="13"/>
        <v>15226.69464799669</v>
      </c>
      <c r="GS161" s="6">
        <v>201102.83998606817</v>
      </c>
      <c r="GT161" s="92">
        <v>-8.7311491370201111E-11</v>
      </c>
      <c r="GV161" s="2">
        <v>0</v>
      </c>
      <c r="GW161" s="6">
        <v>15226.69464799669</v>
      </c>
      <c r="GX161" s="6">
        <v>201102.83998606796</v>
      </c>
      <c r="GY161" s="92">
        <v>-2.9103830456733704E-10</v>
      </c>
    </row>
    <row r="162" spans="2:207" outlineLevel="1" x14ac:dyDescent="0.2">
      <c r="B162" s="103" t="s">
        <v>83</v>
      </c>
      <c r="C162" s="104">
        <v>75.388431497665636</v>
      </c>
      <c r="D162" s="104">
        <v>7.5894380110913886</v>
      </c>
      <c r="E162" s="104">
        <v>0</v>
      </c>
      <c r="F162" s="104">
        <v>50.333027545065413</v>
      </c>
      <c r="G162" s="104">
        <v>1002.7694797058671</v>
      </c>
      <c r="H162" s="104">
        <v>459.52838325747592</v>
      </c>
      <c r="I162" s="104">
        <v>326.82915204357363</v>
      </c>
      <c r="J162" s="104">
        <v>2673.2847799518968</v>
      </c>
      <c r="K162" s="104">
        <v>703.23697300141271</v>
      </c>
      <c r="L162" s="104">
        <v>446.8473673768836</v>
      </c>
      <c r="M162" s="104">
        <v>416.67822153812773</v>
      </c>
      <c r="N162" s="104">
        <v>40.828066389964711</v>
      </c>
      <c r="O162" s="104">
        <v>132.8385648349452</v>
      </c>
      <c r="P162" s="104">
        <v>596.66084763973276</v>
      </c>
      <c r="Q162" s="104">
        <v>809.90011772169862</v>
      </c>
      <c r="R162" s="104">
        <v>1115.3028925467047</v>
      </c>
      <c r="S162" s="104">
        <v>233.10925653551706</v>
      </c>
      <c r="T162" s="104">
        <v>625.49214432997803</v>
      </c>
      <c r="U162" s="104">
        <v>1062.624842286461</v>
      </c>
      <c r="V162" s="104">
        <v>203.68038343420758</v>
      </c>
      <c r="W162" s="104">
        <v>535.92235487309176</v>
      </c>
      <c r="X162" s="104">
        <v>78.572085105354816</v>
      </c>
      <c r="Y162" s="104">
        <v>215.5712906555253</v>
      </c>
      <c r="Z162" s="104">
        <v>503.32573849381123</v>
      </c>
      <c r="AA162" s="104">
        <v>159.8321811060305</v>
      </c>
      <c r="AB162" s="104">
        <v>1326.6948314413248</v>
      </c>
      <c r="AC162" s="104">
        <v>1251.4827040838386</v>
      </c>
      <c r="AD162" s="104">
        <v>516.94929697313205</v>
      </c>
      <c r="AE162" s="104">
        <v>269.72765012647602</v>
      </c>
      <c r="AF162" s="104">
        <v>323.72108653060047</v>
      </c>
      <c r="AG162" s="104">
        <v>847.54481889403201</v>
      </c>
      <c r="AH162" s="104">
        <v>460.62069426371193</v>
      </c>
      <c r="AI162" s="104">
        <v>475.51601381271342</v>
      </c>
      <c r="AJ162" s="104">
        <v>413.72734319439672</v>
      </c>
      <c r="AK162" s="104">
        <v>181.6281771148096</v>
      </c>
      <c r="AL162" s="104">
        <v>67.248027579519018</v>
      </c>
      <c r="AM162" s="104">
        <v>3715.8701871862786</v>
      </c>
      <c r="AN162" s="104">
        <v>9009.0535856289625</v>
      </c>
      <c r="AO162" s="104">
        <v>27318.26646446871</v>
      </c>
      <c r="AP162" s="104">
        <v>10866.120406352653</v>
      </c>
      <c r="AQ162" s="104">
        <v>3064.7723951655034</v>
      </c>
      <c r="AR162" s="104">
        <v>4989.6513288600572</v>
      </c>
      <c r="AS162" s="104">
        <v>7.6213393121237338</v>
      </c>
      <c r="AT162" s="104">
        <v>218.57479620802908</v>
      </c>
      <c r="AU162" s="104">
        <v>1668.2101430829848</v>
      </c>
      <c r="AV162" s="104">
        <v>6107.8039860516928</v>
      </c>
      <c r="AW162" s="104">
        <v>4611.2617602399641</v>
      </c>
      <c r="AX162" s="104">
        <v>521.0688746171171</v>
      </c>
      <c r="AY162" s="104">
        <v>243.15840878800657</v>
      </c>
      <c r="AZ162" s="104">
        <v>8585.4675806397372</v>
      </c>
      <c r="BA162" s="104">
        <v>468.87055528866921</v>
      </c>
      <c r="BB162" s="104">
        <v>1165.0278313917056</v>
      </c>
      <c r="BC162" s="104">
        <v>154.70976437336935</v>
      </c>
      <c r="BD162" s="104">
        <v>16060.38795383359</v>
      </c>
      <c r="BE162" s="104">
        <v>7334.1929073345118</v>
      </c>
      <c r="BF162" s="104">
        <v>2134.9438017659072</v>
      </c>
      <c r="BG162" s="104">
        <v>8055.7187607450533</v>
      </c>
      <c r="BH162" s="104">
        <v>21.412811406429391</v>
      </c>
      <c r="BI162" s="104">
        <v>168.25057125774595</v>
      </c>
      <c r="BJ162" s="104">
        <v>1577.3662561768242</v>
      </c>
      <c r="BK162" s="104">
        <v>447.94342360996575</v>
      </c>
      <c r="BL162" s="104">
        <v>5778.8999083665167</v>
      </c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>
        <v>0</v>
      </c>
      <c r="FN162" s="40"/>
      <c r="FO162" s="40"/>
      <c r="FP162" s="40"/>
      <c r="FQ162" s="40"/>
      <c r="FR162" s="40"/>
      <c r="FS162" s="40"/>
      <c r="FT162" s="105">
        <v>2789.5660297330278</v>
      </c>
      <c r="FU162" s="105">
        <v>4260.4020880956623</v>
      </c>
      <c r="FV162" s="105">
        <v>5691.5203941940908</v>
      </c>
      <c r="FW162" s="105">
        <v>7504.9429719428563</v>
      </c>
      <c r="FX162" s="105">
        <v>9460.3979965681228</v>
      </c>
      <c r="FY162" s="105">
        <v>12774.76482527919</v>
      </c>
      <c r="FZ162" s="105">
        <v>16814.240853415318</v>
      </c>
      <c r="GA162" s="105">
        <v>31072.686892396097</v>
      </c>
      <c r="GB162" s="105">
        <v>56681.614846089651</v>
      </c>
      <c r="GC162" s="105">
        <v>18524.002769769479</v>
      </c>
      <c r="GD162" s="105">
        <v>16422.476027561999</v>
      </c>
      <c r="GE162" s="105">
        <v>19278.289463529272</v>
      </c>
      <c r="GF162" s="105">
        <v>29329.866385423658</v>
      </c>
      <c r="GG162" s="105">
        <v>39330.122467198104</v>
      </c>
      <c r="GH162" s="40">
        <v>0</v>
      </c>
      <c r="GI162" s="40"/>
      <c r="GJ162" s="40"/>
      <c r="GK162" s="40"/>
      <c r="GL162" s="40"/>
      <c r="GM162" s="40">
        <v>27204.556687454791</v>
      </c>
      <c r="GN162" s="40">
        <v>-143.21462277782848</v>
      </c>
      <c r="GO162" s="40">
        <v>11669.845675060018</v>
      </c>
      <c r="GP162" s="6">
        <v>451571.71421698225</v>
      </c>
      <c r="GQ162" s="6"/>
      <c r="GR162" s="6">
        <f t="shared" si="13"/>
        <v>308666.08175093355</v>
      </c>
      <c r="GS162" s="6">
        <v>451571.71421698213</v>
      </c>
      <c r="GT162" s="92">
        <v>-1.1641532182693481E-10</v>
      </c>
      <c r="GV162" s="2">
        <v>0</v>
      </c>
      <c r="GW162" s="6">
        <v>308666.08175093355</v>
      </c>
      <c r="GX162" s="6">
        <v>451571.71421698231</v>
      </c>
      <c r="GY162" s="92">
        <v>5.8207660913467407E-11</v>
      </c>
    </row>
    <row r="163" spans="2:207" outlineLevel="1" x14ac:dyDescent="0.2">
      <c r="B163" s="103" t="s">
        <v>84</v>
      </c>
      <c r="C163" s="104">
        <v>0</v>
      </c>
      <c r="D163" s="104">
        <v>0</v>
      </c>
      <c r="E163" s="104">
        <v>0</v>
      </c>
      <c r="F163" s="104">
        <v>0</v>
      </c>
      <c r="G163" s="104">
        <v>0</v>
      </c>
      <c r="H163" s="104">
        <v>0</v>
      </c>
      <c r="I163" s="104">
        <v>0</v>
      </c>
      <c r="J163" s="104">
        <v>3261.0625731427695</v>
      </c>
      <c r="K163" s="104">
        <v>397.49144133060895</v>
      </c>
      <c r="L163" s="104">
        <v>169.68644635511779</v>
      </c>
      <c r="M163" s="104">
        <v>129.52479054951075</v>
      </c>
      <c r="N163" s="104">
        <v>14.188916286982423</v>
      </c>
      <c r="O163" s="104">
        <v>32.703761284610799</v>
      </c>
      <c r="P163" s="104">
        <v>227.66575944029225</v>
      </c>
      <c r="Q163" s="104">
        <v>2391.5432950741406</v>
      </c>
      <c r="R163" s="104">
        <v>580.65024813836942</v>
      </c>
      <c r="S163" s="104">
        <v>201.79054308822472</v>
      </c>
      <c r="T163" s="104">
        <v>532.26260375821937</v>
      </c>
      <c r="U163" s="104">
        <v>713.06859779475008</v>
      </c>
      <c r="V163" s="104">
        <v>161.34100140387969</v>
      </c>
      <c r="W163" s="104">
        <v>110.9423003669381</v>
      </c>
      <c r="X163" s="104">
        <v>98.268309956980119</v>
      </c>
      <c r="Y163" s="104">
        <v>254.75248771267596</v>
      </c>
      <c r="Z163" s="104">
        <v>641.1731796095238</v>
      </c>
      <c r="AA163" s="104">
        <v>115.24962590651973</v>
      </c>
      <c r="AB163" s="104">
        <v>624.160733404035</v>
      </c>
      <c r="AC163" s="104">
        <v>635.59335232265664</v>
      </c>
      <c r="AD163" s="104">
        <v>200.4313673165563</v>
      </c>
      <c r="AE163" s="104">
        <v>116.84266758387446</v>
      </c>
      <c r="AF163" s="104">
        <v>107.55944032322238</v>
      </c>
      <c r="AG163" s="104">
        <v>375.52529867620274</v>
      </c>
      <c r="AH163" s="104">
        <v>247.63366683498842</v>
      </c>
      <c r="AI163" s="104">
        <v>114.71507642494502</v>
      </c>
      <c r="AJ163" s="104">
        <v>208.59935160151005</v>
      </c>
      <c r="AK163" s="104">
        <v>148.57446307918059</v>
      </c>
      <c r="AL163" s="104">
        <v>615.79507910987479</v>
      </c>
      <c r="AM163" s="104">
        <v>14709.96889468936</v>
      </c>
      <c r="AN163" s="104">
        <v>5361.4962283827008</v>
      </c>
      <c r="AO163" s="104">
        <v>12802.782750549801</v>
      </c>
      <c r="AP163" s="104">
        <v>1824.2807091569271</v>
      </c>
      <c r="AQ163" s="104">
        <v>404.53635870603523</v>
      </c>
      <c r="AR163" s="104">
        <v>18218.991008357694</v>
      </c>
      <c r="AS163" s="104">
        <v>145.67541026446625</v>
      </c>
      <c r="AT163" s="104">
        <v>5355.2841648215381</v>
      </c>
      <c r="AU163" s="104">
        <v>2237.6627544365188</v>
      </c>
      <c r="AV163" s="104">
        <v>8261.1204405118588</v>
      </c>
      <c r="AW163" s="104">
        <v>4309.8810398329069</v>
      </c>
      <c r="AX163" s="104">
        <v>487.01309531821568</v>
      </c>
      <c r="AY163" s="104">
        <v>227.26617357380309</v>
      </c>
      <c r="AZ163" s="104">
        <v>1741.0549835063239</v>
      </c>
      <c r="BA163" s="104">
        <v>2975.9975386878086</v>
      </c>
      <c r="BB163" s="104">
        <v>481.91452738023753</v>
      </c>
      <c r="BC163" s="104">
        <v>343.62569767241268</v>
      </c>
      <c r="BD163" s="104">
        <v>6943.3066146059437</v>
      </c>
      <c r="BE163" s="104">
        <v>0</v>
      </c>
      <c r="BF163" s="104">
        <v>1992.8474623069637</v>
      </c>
      <c r="BG163" s="104">
        <v>4359.9132502746561</v>
      </c>
      <c r="BH163" s="104">
        <v>306.14716512752449</v>
      </c>
      <c r="BI163" s="104">
        <v>71.901687350270421</v>
      </c>
      <c r="BJ163" s="104">
        <v>1021.4758376726775</v>
      </c>
      <c r="BK163" s="104">
        <v>64.398377831420092</v>
      </c>
      <c r="BL163" s="104">
        <v>7254.1821094323468</v>
      </c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>
        <v>0</v>
      </c>
      <c r="FN163" s="40"/>
      <c r="FO163" s="40"/>
      <c r="FP163" s="40"/>
      <c r="FQ163" s="40"/>
      <c r="FR163" s="40"/>
      <c r="FS163" s="40"/>
      <c r="FT163" s="105">
        <v>201.08054616390768</v>
      </c>
      <c r="FU163" s="105">
        <v>266.87087540279936</v>
      </c>
      <c r="FV163" s="105">
        <v>570.27526708600737</v>
      </c>
      <c r="FW163" s="105">
        <v>172.55612773395197</v>
      </c>
      <c r="FX163" s="105">
        <v>642.92413939666358</v>
      </c>
      <c r="FY163" s="105">
        <v>604.87517522934615</v>
      </c>
      <c r="FZ163" s="105">
        <v>589.18872178222477</v>
      </c>
      <c r="GA163" s="105">
        <v>1298.3347386301839</v>
      </c>
      <c r="GB163" s="105">
        <v>2600.3651944310859</v>
      </c>
      <c r="GC163" s="105">
        <v>205.21087022229855</v>
      </c>
      <c r="GD163" s="105">
        <v>505.29498697978602</v>
      </c>
      <c r="GE163" s="105">
        <v>267.5585880870384</v>
      </c>
      <c r="GF163" s="105">
        <v>590.57558525054992</v>
      </c>
      <c r="GG163" s="105">
        <v>445.06960880145976</v>
      </c>
      <c r="GH163" s="40">
        <v>0</v>
      </c>
      <c r="GI163" s="40"/>
      <c r="GJ163" s="40"/>
      <c r="GK163" s="40"/>
      <c r="GL163" s="40"/>
      <c r="GM163" s="40">
        <v>0</v>
      </c>
      <c r="GN163" s="40">
        <v>-73.441465784155298</v>
      </c>
      <c r="GO163" s="40">
        <v>352.64759896295061</v>
      </c>
      <c r="GP163" s="6">
        <v>124570.90721670371</v>
      </c>
      <c r="GQ163" s="6"/>
      <c r="GR163" s="6">
        <f t="shared" si="13"/>
        <v>9239.386558376098</v>
      </c>
      <c r="GS163" s="6">
        <v>124570.90721670359</v>
      </c>
      <c r="GT163" s="92">
        <v>-1.1641532182693481E-10</v>
      </c>
      <c r="GV163" s="2">
        <v>0</v>
      </c>
      <c r="GW163" s="6">
        <v>9239.386558376098</v>
      </c>
      <c r="GX163" s="6">
        <v>124570.90721670366</v>
      </c>
      <c r="GY163" s="92">
        <v>-4.3655745685100555E-11</v>
      </c>
    </row>
    <row r="164" spans="2:207" outlineLevel="1" x14ac:dyDescent="0.2">
      <c r="B164" s="103" t="s">
        <v>85</v>
      </c>
      <c r="C164" s="104">
        <v>0</v>
      </c>
      <c r="D164" s="104">
        <v>0</v>
      </c>
      <c r="E164" s="104">
        <v>0</v>
      </c>
      <c r="F164" s="104">
        <v>0</v>
      </c>
      <c r="G164" s="104">
        <v>0</v>
      </c>
      <c r="H164" s="104">
        <v>0</v>
      </c>
      <c r="I164" s="104">
        <v>0</v>
      </c>
      <c r="J164" s="104">
        <v>0.16935891114880175</v>
      </c>
      <c r="K164" s="104">
        <v>5.0272778090765746E-2</v>
      </c>
      <c r="L164" s="104">
        <v>7.4923818338925155E-2</v>
      </c>
      <c r="M164" s="104">
        <v>2.742641977693935E-2</v>
      </c>
      <c r="N164" s="104">
        <v>2.0180751757193187E-2</v>
      </c>
      <c r="O164" s="104">
        <v>2.2185130934964031E-2</v>
      </c>
      <c r="P164" s="104">
        <v>2.7165394863759632E-2</v>
      </c>
      <c r="Q164" s="104">
        <v>0.3686093484291923</v>
      </c>
      <c r="R164" s="104">
        <v>0.48542907274693353</v>
      </c>
      <c r="S164" s="104">
        <v>0.53751547689505541</v>
      </c>
      <c r="T164" s="104">
        <v>0.16843948277336337</v>
      </c>
      <c r="U164" s="104">
        <v>0.46992946872849961</v>
      </c>
      <c r="V164" s="104">
        <v>1.3195018191122532E-2</v>
      </c>
      <c r="W164" s="104">
        <v>3.3412559101418216E-2</v>
      </c>
      <c r="X164" s="104">
        <v>2.7001133512679638E-2</v>
      </c>
      <c r="Y164" s="104">
        <v>2.0243565741512922E-2</v>
      </c>
      <c r="Z164" s="104">
        <v>0.37192781348190196</v>
      </c>
      <c r="AA164" s="104">
        <v>4.1076811443164309E-2</v>
      </c>
      <c r="AB164" s="104">
        <v>0.1021180961768392</v>
      </c>
      <c r="AC164" s="104">
        <v>0.70503050639633802</v>
      </c>
      <c r="AD164" s="104">
        <v>3.1777000702878783E-2</v>
      </c>
      <c r="AE164" s="104">
        <v>0.75373305988866124</v>
      </c>
      <c r="AF164" s="104">
        <v>3.1222696394900953E-2</v>
      </c>
      <c r="AG164" s="104">
        <v>0.99194595602213298</v>
      </c>
      <c r="AH164" s="104">
        <v>1.7760416478227185E-2</v>
      </c>
      <c r="AI164" s="104">
        <v>1.2934213380848103E-2</v>
      </c>
      <c r="AJ164" s="104">
        <v>4.3563272961188351E-2</v>
      </c>
      <c r="AK164" s="104">
        <v>0</v>
      </c>
      <c r="AL164" s="104">
        <v>0</v>
      </c>
      <c r="AM164" s="104">
        <v>0</v>
      </c>
      <c r="AN164" s="104">
        <v>0</v>
      </c>
      <c r="AO164" s="104">
        <v>0</v>
      </c>
      <c r="AP164" s="104">
        <v>7.8520849201831888E-2</v>
      </c>
      <c r="AQ164" s="104">
        <v>0</v>
      </c>
      <c r="AR164" s="104">
        <v>0.344546887647175</v>
      </c>
      <c r="AS164" s="104">
        <v>0</v>
      </c>
      <c r="AT164" s="104">
        <v>5.3350629947704391E-2</v>
      </c>
      <c r="AU164" s="104">
        <v>5.0422318682486138E-2</v>
      </c>
      <c r="AV164" s="104">
        <v>2.149496155747102</v>
      </c>
      <c r="AW164" s="104">
        <v>6.8244018268147295</v>
      </c>
      <c r="AX164" s="104">
        <v>0.7711519243089322</v>
      </c>
      <c r="AY164" s="104">
        <v>0.35986044065825512</v>
      </c>
      <c r="AZ164" s="104">
        <v>0.81117337133015965</v>
      </c>
      <c r="BA164" s="104">
        <v>0.18793818358224665</v>
      </c>
      <c r="BB164" s="104">
        <v>0.22159230863499471</v>
      </c>
      <c r="BC164" s="104">
        <v>1.3662212768304769</v>
      </c>
      <c r="BD164" s="104">
        <v>0.60774163450718077</v>
      </c>
      <c r="BE164" s="104">
        <v>0</v>
      </c>
      <c r="BF164" s="104">
        <v>8.2401769743314599</v>
      </c>
      <c r="BG164" s="104">
        <v>18.434404663204006</v>
      </c>
      <c r="BH164" s="104">
        <v>0.11980066740514328</v>
      </c>
      <c r="BI164" s="104">
        <v>0.14852669056679238</v>
      </c>
      <c r="BJ164" s="104">
        <v>4.4785384437169693</v>
      </c>
      <c r="BK164" s="104">
        <v>0.1056728229737761</v>
      </c>
      <c r="BL164" s="104">
        <v>6.6627411443404156</v>
      </c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>
        <v>0</v>
      </c>
      <c r="FN164" s="40"/>
      <c r="FO164" s="40"/>
      <c r="FP164" s="40"/>
      <c r="FQ164" s="40"/>
      <c r="FR164" s="40"/>
      <c r="FS164" s="40"/>
      <c r="FT164" s="105">
        <v>0</v>
      </c>
      <c r="FU164" s="105">
        <v>0</v>
      </c>
      <c r="FV164" s="105">
        <v>0</v>
      </c>
      <c r="FW164" s="105">
        <v>0</v>
      </c>
      <c r="FX164" s="105">
        <v>0</v>
      </c>
      <c r="FY164" s="105">
        <v>0</v>
      </c>
      <c r="FZ164" s="105">
        <v>0</v>
      </c>
      <c r="GA164" s="105">
        <v>0</v>
      </c>
      <c r="GB164" s="105">
        <v>0</v>
      </c>
      <c r="GC164" s="105">
        <v>0</v>
      </c>
      <c r="GD164" s="105">
        <v>0</v>
      </c>
      <c r="GE164" s="105">
        <v>0</v>
      </c>
      <c r="GF164" s="105">
        <v>0</v>
      </c>
      <c r="GG164" s="105">
        <v>0</v>
      </c>
      <c r="GH164" s="40">
        <v>0</v>
      </c>
      <c r="GI164" s="40"/>
      <c r="GJ164" s="40"/>
      <c r="GK164" s="40"/>
      <c r="GL164" s="40"/>
      <c r="GM164" s="40">
        <v>21323.999109869961</v>
      </c>
      <c r="GN164" s="40">
        <v>15522.928173853536</v>
      </c>
      <c r="GO164" s="40">
        <v>170.52338649417928</v>
      </c>
      <c r="GP164" s="6">
        <v>37075.085327606466</v>
      </c>
      <c r="GQ164" s="6"/>
      <c r="GR164" s="6">
        <f t="shared" si="13"/>
        <v>37017.450670217673</v>
      </c>
      <c r="GS164" s="6">
        <v>37075.085327606444</v>
      </c>
      <c r="GT164" s="92">
        <v>-2.1827872842550278E-11</v>
      </c>
      <c r="GV164" s="2">
        <v>0</v>
      </c>
      <c r="GW164" s="6">
        <v>37017.450670217673</v>
      </c>
      <c r="GX164" s="6">
        <v>37075.085327606437</v>
      </c>
      <c r="GY164" s="92">
        <v>-2.9103830456733704E-11</v>
      </c>
    </row>
    <row r="165" spans="2:207" outlineLevel="1" x14ac:dyDescent="0.2">
      <c r="B165" s="103" t="s">
        <v>476</v>
      </c>
      <c r="C165" s="104">
        <v>0</v>
      </c>
      <c r="D165" s="104">
        <v>0</v>
      </c>
      <c r="E165" s="104">
        <v>0</v>
      </c>
      <c r="F165" s="104">
        <v>101.75563882779153</v>
      </c>
      <c r="G165" s="104">
        <v>0</v>
      </c>
      <c r="H165" s="104">
        <v>1452.6693100690027</v>
      </c>
      <c r="I165" s="104">
        <v>72.403671464234606</v>
      </c>
      <c r="J165" s="104">
        <v>707.1161442101145</v>
      </c>
      <c r="K165" s="104">
        <v>83.738919989477793</v>
      </c>
      <c r="L165" s="104">
        <v>44.203500144408487</v>
      </c>
      <c r="M165" s="104">
        <v>38.117088386803474</v>
      </c>
      <c r="N165" s="104">
        <v>8.6485204678194414</v>
      </c>
      <c r="O165" s="104">
        <v>7.4876067720879771</v>
      </c>
      <c r="P165" s="104">
        <v>37.649677202316681</v>
      </c>
      <c r="Q165" s="104">
        <v>39.251493859913921</v>
      </c>
      <c r="R165" s="104">
        <v>361.33476388320253</v>
      </c>
      <c r="S165" s="104">
        <v>8.3363567106452194</v>
      </c>
      <c r="T165" s="104">
        <v>185.6901106805756</v>
      </c>
      <c r="U165" s="104">
        <v>1059.8140201530434</v>
      </c>
      <c r="V165" s="104">
        <v>86.255714209619768</v>
      </c>
      <c r="W165" s="104">
        <v>15.232201338350528</v>
      </c>
      <c r="X165" s="104">
        <v>39.892732056764231</v>
      </c>
      <c r="Y165" s="104">
        <v>85.79553796524651</v>
      </c>
      <c r="Z165" s="104">
        <v>62.301365824882289</v>
      </c>
      <c r="AA165" s="104">
        <v>35.788996642394707</v>
      </c>
      <c r="AB165" s="104">
        <v>32.510391227001996</v>
      </c>
      <c r="AC165" s="104">
        <v>122.1927733699808</v>
      </c>
      <c r="AD165" s="104">
        <v>385.7021845846798</v>
      </c>
      <c r="AE165" s="104">
        <v>42.084498700798129</v>
      </c>
      <c r="AF165" s="104">
        <v>4.528781003268084</v>
      </c>
      <c r="AG165" s="104">
        <v>931.4200863683609</v>
      </c>
      <c r="AH165" s="104">
        <v>13.385847470318161</v>
      </c>
      <c r="AI165" s="104">
        <v>83.419527008406874</v>
      </c>
      <c r="AJ165" s="104">
        <v>16.66813118986067</v>
      </c>
      <c r="AK165" s="104">
        <v>51.351423025774459</v>
      </c>
      <c r="AL165" s="104">
        <v>14.601788958738766</v>
      </c>
      <c r="AM165" s="104">
        <v>3832.5641846913786</v>
      </c>
      <c r="AN165" s="104">
        <v>1006.2520295081473</v>
      </c>
      <c r="AO165" s="104">
        <v>535.09535079160935</v>
      </c>
      <c r="AP165" s="104">
        <v>993.88984602180244</v>
      </c>
      <c r="AQ165" s="104">
        <v>1237.5098100141947</v>
      </c>
      <c r="AR165" s="104">
        <v>151.9978262817518</v>
      </c>
      <c r="AS165" s="104">
        <v>0</v>
      </c>
      <c r="AT165" s="104">
        <v>17.884461989648443</v>
      </c>
      <c r="AU165" s="104">
        <v>29.804883510145615</v>
      </c>
      <c r="AV165" s="104">
        <v>13.99426641124289</v>
      </c>
      <c r="AW165" s="104">
        <v>2071.8880546922787</v>
      </c>
      <c r="AX165" s="104">
        <v>234.12168580927286</v>
      </c>
      <c r="AY165" s="104">
        <v>109.25361186696551</v>
      </c>
      <c r="AZ165" s="104">
        <v>226.50523888439261</v>
      </c>
      <c r="BA165" s="104">
        <v>23.485014370721206</v>
      </c>
      <c r="BB165" s="104">
        <v>541.1778138928928</v>
      </c>
      <c r="BC165" s="104">
        <v>9.8349900351498487</v>
      </c>
      <c r="BD165" s="104">
        <v>513.56799154758426</v>
      </c>
      <c r="BE165" s="104">
        <v>0</v>
      </c>
      <c r="BF165" s="104">
        <v>3020.2821684404521</v>
      </c>
      <c r="BG165" s="104">
        <v>6885.514527008595</v>
      </c>
      <c r="BH165" s="104">
        <v>104.68645445733975</v>
      </c>
      <c r="BI165" s="104">
        <v>306.39034718799235</v>
      </c>
      <c r="BJ165" s="104">
        <v>2408.0342469154839</v>
      </c>
      <c r="BK165" s="104">
        <v>150.8160806008311</v>
      </c>
      <c r="BL165" s="104">
        <v>3806.6952868650433</v>
      </c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>
        <v>0</v>
      </c>
      <c r="FN165" s="40"/>
      <c r="FO165" s="40"/>
      <c r="FP165" s="40"/>
      <c r="FQ165" s="40"/>
      <c r="FR165" s="40"/>
      <c r="FS165" s="40"/>
      <c r="FT165" s="105">
        <v>6.4406004204215579</v>
      </c>
      <c r="FU165" s="105">
        <v>18.764662897043074</v>
      </c>
      <c r="FV165" s="105">
        <v>30.064105953005857</v>
      </c>
      <c r="FW165" s="105">
        <v>46.941226772203343</v>
      </c>
      <c r="FX165" s="105">
        <v>160.10576169478807</v>
      </c>
      <c r="FY165" s="105">
        <v>258.81701227180002</v>
      </c>
      <c r="FZ165" s="105">
        <v>403.27130520661728</v>
      </c>
      <c r="GA165" s="105">
        <v>776.51564497520963</v>
      </c>
      <c r="GB165" s="105">
        <v>2305.8850326438464</v>
      </c>
      <c r="GC165" s="105">
        <v>518.91269276836726</v>
      </c>
      <c r="GD165" s="105">
        <v>568.10098849250085</v>
      </c>
      <c r="GE165" s="105">
        <v>2052.6413352267837</v>
      </c>
      <c r="GF165" s="105">
        <v>1211.5978839076683</v>
      </c>
      <c r="GG165" s="105">
        <v>2854.029797912608</v>
      </c>
      <c r="GH165" s="40">
        <v>0</v>
      </c>
      <c r="GI165" s="40"/>
      <c r="GJ165" s="40"/>
      <c r="GK165" s="40"/>
      <c r="GL165" s="40"/>
      <c r="GM165" s="40">
        <v>7229.2872208119988</v>
      </c>
      <c r="GN165" s="40">
        <v>-66.438421161881706</v>
      </c>
      <c r="GO165" s="40">
        <v>4151.4121701170561</v>
      </c>
      <c r="GP165" s="6">
        <v>56988.943996470829</v>
      </c>
      <c r="GQ165" s="6"/>
      <c r="GR165" s="6">
        <f t="shared" si="13"/>
        <v>22526.349020910035</v>
      </c>
      <c r="GS165" s="6">
        <v>56988.943996470844</v>
      </c>
      <c r="GT165" s="92">
        <v>1.4551915228366852E-11</v>
      </c>
      <c r="GV165" s="2">
        <v>0</v>
      </c>
      <c r="GW165" s="6">
        <v>22526.349020910035</v>
      </c>
      <c r="GX165" s="6">
        <v>56988.943996470807</v>
      </c>
      <c r="GY165" s="92">
        <v>-2.1827872842550278E-11</v>
      </c>
    </row>
    <row r="166" spans="2:207" outlineLevel="1" x14ac:dyDescent="0.2">
      <c r="B166" s="103" t="s">
        <v>86</v>
      </c>
      <c r="C166" s="104">
        <v>404.95974633644965</v>
      </c>
      <c r="D166" s="104">
        <v>41.799847162184719</v>
      </c>
      <c r="E166" s="104">
        <v>5.1492561515009552</v>
      </c>
      <c r="F166" s="104">
        <v>1057.5273070805717</v>
      </c>
      <c r="G166" s="104">
        <v>4447.6813406397932</v>
      </c>
      <c r="H166" s="104">
        <v>2288.425844487931</v>
      </c>
      <c r="I166" s="104">
        <v>586.82126152776607</v>
      </c>
      <c r="J166" s="104">
        <v>7190.7700939146453</v>
      </c>
      <c r="K166" s="104">
        <v>1594.0284046194727</v>
      </c>
      <c r="L166" s="104">
        <v>257.68806021605923</v>
      </c>
      <c r="M166" s="104">
        <v>185.63923231054582</v>
      </c>
      <c r="N166" s="104">
        <v>24.156647005348571</v>
      </c>
      <c r="O166" s="104">
        <v>98.135880048904156</v>
      </c>
      <c r="P166" s="104">
        <v>276.09221676276036</v>
      </c>
      <c r="Q166" s="104">
        <v>473.75637310102076</v>
      </c>
      <c r="R166" s="104">
        <v>1970.0398229978643</v>
      </c>
      <c r="S166" s="104">
        <v>156.59507645907928</v>
      </c>
      <c r="T166" s="104">
        <v>640.75172068425843</v>
      </c>
      <c r="U166" s="104">
        <v>8223.7974378197814</v>
      </c>
      <c r="V166" s="104">
        <v>482.49197987134386</v>
      </c>
      <c r="W166" s="104">
        <v>211.01109308514199</v>
      </c>
      <c r="X166" s="104">
        <v>92.061491142945044</v>
      </c>
      <c r="Y166" s="104">
        <v>214.00698150739356</v>
      </c>
      <c r="Z166" s="104">
        <v>208.69930692002558</v>
      </c>
      <c r="AA166" s="104">
        <v>84.155688432734792</v>
      </c>
      <c r="AB166" s="104">
        <v>834.62491386695854</v>
      </c>
      <c r="AC166" s="104">
        <v>946.23867668238404</v>
      </c>
      <c r="AD166" s="104">
        <v>637.56254061765662</v>
      </c>
      <c r="AE166" s="104">
        <v>163.03485661976359</v>
      </c>
      <c r="AF166" s="104">
        <v>149.50132346865149</v>
      </c>
      <c r="AG166" s="104">
        <v>3470.7249635876537</v>
      </c>
      <c r="AH166" s="104">
        <v>77.198107506129901</v>
      </c>
      <c r="AI166" s="104">
        <v>323.81260110992173</v>
      </c>
      <c r="AJ166" s="104">
        <v>212.31849405110745</v>
      </c>
      <c r="AK166" s="104">
        <v>84.055472914515605</v>
      </c>
      <c r="AL166" s="104">
        <v>175.01792373699283</v>
      </c>
      <c r="AM166" s="104">
        <v>21319.190105260346</v>
      </c>
      <c r="AN166" s="104">
        <v>12521.007466037578</v>
      </c>
      <c r="AO166" s="104">
        <v>12415.562458717362</v>
      </c>
      <c r="AP166" s="104">
        <v>5558.9341452962472</v>
      </c>
      <c r="AQ166" s="104">
        <v>1389.1236367130293</v>
      </c>
      <c r="AR166" s="104">
        <v>3579.5021373314185</v>
      </c>
      <c r="AS166" s="104">
        <v>1.2719862985295376</v>
      </c>
      <c r="AT166" s="104">
        <v>808.75863497594742</v>
      </c>
      <c r="AU166" s="104">
        <v>455.23977926563032</v>
      </c>
      <c r="AV166" s="104">
        <v>41591.004296975028</v>
      </c>
      <c r="AW166" s="104">
        <v>2878.6980083756248</v>
      </c>
      <c r="AX166" s="104">
        <v>325.29056244193947</v>
      </c>
      <c r="AY166" s="104">
        <v>151.797851320115</v>
      </c>
      <c r="AZ166" s="104">
        <v>5143.3276490673361</v>
      </c>
      <c r="BA166" s="104">
        <v>569.0717233490285</v>
      </c>
      <c r="BB166" s="104">
        <v>942.80902337510554</v>
      </c>
      <c r="BC166" s="104">
        <v>52.925668304891097</v>
      </c>
      <c r="BD166" s="104">
        <v>8945.348600567957</v>
      </c>
      <c r="BE166" s="104">
        <v>42209.79771212738</v>
      </c>
      <c r="BF166" s="104">
        <v>11512.523952405591</v>
      </c>
      <c r="BG166" s="104">
        <v>11782.547118130247</v>
      </c>
      <c r="BH166" s="104">
        <v>230.81001320972973</v>
      </c>
      <c r="BI166" s="104">
        <v>441.76016544586599</v>
      </c>
      <c r="BJ166" s="104">
        <v>6620.2195473174388</v>
      </c>
      <c r="BK166" s="104">
        <v>487.05435455150888</v>
      </c>
      <c r="BL166" s="104">
        <v>8331.8721525657402</v>
      </c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>
        <v>0</v>
      </c>
      <c r="FN166" s="40"/>
      <c r="FO166" s="40"/>
      <c r="FP166" s="40"/>
      <c r="FQ166" s="40"/>
      <c r="FR166" s="40"/>
      <c r="FS166" s="40"/>
      <c r="FT166" s="105">
        <v>5.1165100609418834</v>
      </c>
      <c r="FU166" s="105">
        <v>14.906931067867681</v>
      </c>
      <c r="FV166" s="105">
        <v>23.88337896169454</v>
      </c>
      <c r="FW166" s="105">
        <v>37.290818149717268</v>
      </c>
      <c r="FX166" s="105">
        <v>127.19043055810759</v>
      </c>
      <c r="FY166" s="105">
        <v>205.6081360105411</v>
      </c>
      <c r="FZ166" s="105">
        <v>320.36480385221125</v>
      </c>
      <c r="GA166" s="105">
        <v>616.87573372769282</v>
      </c>
      <c r="GB166" s="105">
        <v>1831.8298293259622</v>
      </c>
      <c r="GC166" s="105">
        <v>412.23206533374974</v>
      </c>
      <c r="GD166" s="105">
        <v>451.30798893166809</v>
      </c>
      <c r="GE166" s="105">
        <v>1630.6492186493394</v>
      </c>
      <c r="GF166" s="105">
        <v>962.51162285638691</v>
      </c>
      <c r="GG166" s="105">
        <v>2267.2842937044056</v>
      </c>
      <c r="GH166" s="40">
        <v>0</v>
      </c>
      <c r="GI166" s="40"/>
      <c r="GJ166" s="40"/>
      <c r="GK166" s="40"/>
      <c r="GL166" s="40"/>
      <c r="GM166" s="40">
        <v>0</v>
      </c>
      <c r="GN166" s="40">
        <v>-166.14160634056316</v>
      </c>
      <c r="GO166" s="40">
        <v>8160.5624190297276</v>
      </c>
      <c r="GP166" s="6">
        <v>255457.25330775339</v>
      </c>
      <c r="GQ166" s="6"/>
      <c r="GR166" s="6">
        <f t="shared" si="13"/>
        <v>16901.472573879451</v>
      </c>
      <c r="GS166" s="6">
        <v>255457.25330775333</v>
      </c>
      <c r="GT166" s="92">
        <v>-5.8207660913467407E-11</v>
      </c>
      <c r="GV166" s="2">
        <v>0</v>
      </c>
      <c r="GW166" s="6">
        <v>16901.472573879451</v>
      </c>
      <c r="GX166" s="6">
        <v>255457.25330775333</v>
      </c>
      <c r="GY166" s="92">
        <v>-5.8207660913467407E-11</v>
      </c>
    </row>
    <row r="167" spans="2:207" outlineLevel="1" x14ac:dyDescent="0.2">
      <c r="B167" s="103" t="s">
        <v>477</v>
      </c>
      <c r="C167" s="104">
        <v>216.2193678732192</v>
      </c>
      <c r="D167" s="104">
        <v>20.989651923322867</v>
      </c>
      <c r="E167" s="104">
        <v>0</v>
      </c>
      <c r="F167" s="104">
        <v>162.40352903618023</v>
      </c>
      <c r="G167" s="104">
        <v>379.25459101526798</v>
      </c>
      <c r="H167" s="104">
        <v>669.27655390009613</v>
      </c>
      <c r="I167" s="104">
        <v>171.62000632295184</v>
      </c>
      <c r="J167" s="104">
        <v>739.67267156330195</v>
      </c>
      <c r="K167" s="104">
        <v>231.73142786965263</v>
      </c>
      <c r="L167" s="104">
        <v>262.48758008057382</v>
      </c>
      <c r="M167" s="104">
        <v>461.60670210489008</v>
      </c>
      <c r="N167" s="104">
        <v>29.885603980709998</v>
      </c>
      <c r="O167" s="104">
        <v>106.40601708047683</v>
      </c>
      <c r="P167" s="104">
        <v>342.59138662523236</v>
      </c>
      <c r="Q167" s="104">
        <v>376.76636304265941</v>
      </c>
      <c r="R167" s="104">
        <v>952.74748776453293</v>
      </c>
      <c r="S167" s="104">
        <v>29.555142885300551</v>
      </c>
      <c r="T167" s="104">
        <v>608.05965642501201</v>
      </c>
      <c r="U167" s="104">
        <v>608.43801668650167</v>
      </c>
      <c r="V167" s="104">
        <v>106.57870381399893</v>
      </c>
      <c r="W167" s="104">
        <v>259.01815979254604</v>
      </c>
      <c r="X167" s="104">
        <v>35.086350466875814</v>
      </c>
      <c r="Y167" s="104">
        <v>162.66670844446907</v>
      </c>
      <c r="Z167" s="104">
        <v>353.91959536119197</v>
      </c>
      <c r="AA167" s="104">
        <v>123.43250468445156</v>
      </c>
      <c r="AB167" s="104">
        <v>987.61822155617347</v>
      </c>
      <c r="AC167" s="104">
        <v>1151.4474847028985</v>
      </c>
      <c r="AD167" s="104">
        <v>377.3301237793724</v>
      </c>
      <c r="AE167" s="104">
        <v>164.9328900957729</v>
      </c>
      <c r="AF167" s="104">
        <v>231.70898889566419</v>
      </c>
      <c r="AG167" s="104">
        <v>512.43190492428039</v>
      </c>
      <c r="AH167" s="104">
        <v>135.11564692140851</v>
      </c>
      <c r="AI167" s="104">
        <v>210.95352808364257</v>
      </c>
      <c r="AJ167" s="104">
        <v>175.12762773973239</v>
      </c>
      <c r="AK167" s="104">
        <v>496.34096308683195</v>
      </c>
      <c r="AL167" s="104">
        <v>220.79230225188388</v>
      </c>
      <c r="AM167" s="104">
        <v>5983.5967945824914</v>
      </c>
      <c r="AN167" s="104">
        <v>8599.6085379967208</v>
      </c>
      <c r="AO167" s="104">
        <v>7143.3916198803172</v>
      </c>
      <c r="AP167" s="104">
        <v>4502.9469324965667</v>
      </c>
      <c r="AQ167" s="104">
        <v>3072.8342314947313</v>
      </c>
      <c r="AR167" s="104">
        <v>6473.3897685748416</v>
      </c>
      <c r="AS167" s="104">
        <v>8.3034070486889604</v>
      </c>
      <c r="AT167" s="104">
        <v>145.41216871041152</v>
      </c>
      <c r="AU167" s="104">
        <v>1528.3648510836938</v>
      </c>
      <c r="AV167" s="104">
        <v>1162.024723866394</v>
      </c>
      <c r="AW167" s="104">
        <v>6852.6409971450103</v>
      </c>
      <c r="AX167" s="104">
        <v>774.34292786698757</v>
      </c>
      <c r="AY167" s="104">
        <v>361.34953237634016</v>
      </c>
      <c r="AZ167" s="104">
        <v>4870.6426258140518</v>
      </c>
      <c r="BA167" s="104">
        <v>825.49921777157431</v>
      </c>
      <c r="BB167" s="104">
        <v>1940.8815885162767</v>
      </c>
      <c r="BC167" s="104">
        <v>372.01398396069402</v>
      </c>
      <c r="BD167" s="104">
        <v>18675.253465022553</v>
      </c>
      <c r="BE167" s="104">
        <v>28069.342322816712</v>
      </c>
      <c r="BF167" s="104">
        <v>2145.5127076704325</v>
      </c>
      <c r="BG167" s="104">
        <v>6128.8120351717826</v>
      </c>
      <c r="BH167" s="104">
        <v>43.428090739515277</v>
      </c>
      <c r="BI167" s="104">
        <v>226.98559924021876</v>
      </c>
      <c r="BJ167" s="104">
        <v>866.8508530681753</v>
      </c>
      <c r="BK167" s="104">
        <v>245.65234068058066</v>
      </c>
      <c r="BL167" s="104">
        <v>5915.1308691803861</v>
      </c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>
        <v>0</v>
      </c>
      <c r="FN167" s="40"/>
      <c r="FO167" s="40"/>
      <c r="FP167" s="40"/>
      <c r="FQ167" s="40"/>
      <c r="FR167" s="40"/>
      <c r="FS167" s="40"/>
      <c r="FT167" s="105">
        <v>1315.3388986098448</v>
      </c>
      <c r="FU167" s="105">
        <v>1896.1189927588066</v>
      </c>
      <c r="FV167" s="105">
        <v>2336.4413277701551</v>
      </c>
      <c r="FW167" s="105">
        <v>2837.7248007465873</v>
      </c>
      <c r="FX167" s="105">
        <v>3402.435164314179</v>
      </c>
      <c r="FY167" s="105">
        <v>4442.9626907557358</v>
      </c>
      <c r="FZ167" s="105">
        <v>5785.1512499243609</v>
      </c>
      <c r="GA167" s="105">
        <v>8203.0569887769852</v>
      </c>
      <c r="GB167" s="105">
        <v>13094.961037729068</v>
      </c>
      <c r="GC167" s="105">
        <v>3009.9823946248616</v>
      </c>
      <c r="GD167" s="105">
        <v>3571.6751713027365</v>
      </c>
      <c r="GE167" s="105">
        <v>4061.0912643632059</v>
      </c>
      <c r="GF167" s="105">
        <v>4619.9966685259888</v>
      </c>
      <c r="GG167" s="105">
        <v>6155.2559754500899</v>
      </c>
      <c r="GH167" s="40">
        <v>0</v>
      </c>
      <c r="GI167" s="40"/>
      <c r="GJ167" s="40"/>
      <c r="GK167" s="40"/>
      <c r="GL167" s="40"/>
      <c r="GM167" s="40">
        <v>0</v>
      </c>
      <c r="GN167" s="40">
        <v>-141.07840524276253</v>
      </c>
      <c r="GO167" s="40">
        <v>12460.830663540566</v>
      </c>
      <c r="GP167" s="6">
        <v>206060.37053750767</v>
      </c>
      <c r="GQ167" s="6"/>
      <c r="GR167" s="6">
        <f t="shared" si="13"/>
        <v>77051.944883950404</v>
      </c>
      <c r="GS167" s="6">
        <v>206060.37053750761</v>
      </c>
      <c r="GT167" s="92">
        <v>-5.8207660913467407E-11</v>
      </c>
      <c r="GV167" s="2">
        <v>0</v>
      </c>
      <c r="GW167" s="6">
        <v>77051.944883950404</v>
      </c>
      <c r="GX167" s="6">
        <v>206060.37053750767</v>
      </c>
      <c r="GY167" s="92">
        <v>0</v>
      </c>
    </row>
    <row r="168" spans="2:207" outlineLevel="1" x14ac:dyDescent="0.2">
      <c r="B168" s="103" t="s">
        <v>478</v>
      </c>
      <c r="C168" s="104">
        <v>0</v>
      </c>
      <c r="D168" s="104">
        <v>0</v>
      </c>
      <c r="E168" s="104">
        <v>0</v>
      </c>
      <c r="F168" s="104">
        <v>0</v>
      </c>
      <c r="G168" s="104">
        <v>0</v>
      </c>
      <c r="H168" s="104">
        <v>0</v>
      </c>
      <c r="I168" s="104">
        <v>0</v>
      </c>
      <c r="J168" s="104">
        <v>3602.9007964960615</v>
      </c>
      <c r="K168" s="104">
        <v>1167.5497073620752</v>
      </c>
      <c r="L168" s="104">
        <v>338.60464959481675</v>
      </c>
      <c r="M168" s="104">
        <v>222.72321124202156</v>
      </c>
      <c r="N168" s="104">
        <v>27.580455014064203</v>
      </c>
      <c r="O168" s="104">
        <v>52.220905535496172</v>
      </c>
      <c r="P168" s="104">
        <v>932.55088897016981</v>
      </c>
      <c r="Q168" s="104">
        <v>1284.4356108703173</v>
      </c>
      <c r="R168" s="104">
        <v>454.886148351624</v>
      </c>
      <c r="S168" s="104">
        <v>1077.994358346449</v>
      </c>
      <c r="T168" s="104">
        <v>1514.5693019561345</v>
      </c>
      <c r="U168" s="104">
        <v>990.69738777731027</v>
      </c>
      <c r="V168" s="104">
        <v>172.14887568968166</v>
      </c>
      <c r="W168" s="104">
        <v>293.28834590438152</v>
      </c>
      <c r="X168" s="104">
        <v>143.90300284351184</v>
      </c>
      <c r="Y168" s="104">
        <v>565.67284793281476</v>
      </c>
      <c r="Z168" s="104">
        <v>4013.3301998797788</v>
      </c>
      <c r="AA168" s="104">
        <v>408.32873861162449</v>
      </c>
      <c r="AB168" s="104">
        <v>662.79940372568183</v>
      </c>
      <c r="AC168" s="104">
        <v>556.40668088177631</v>
      </c>
      <c r="AD168" s="104">
        <v>539.06200040907368</v>
      </c>
      <c r="AE168" s="104">
        <v>77.398663119864295</v>
      </c>
      <c r="AF168" s="104">
        <v>73.670121735511046</v>
      </c>
      <c r="AG168" s="104">
        <v>961.75822723910051</v>
      </c>
      <c r="AH168" s="104">
        <v>62.912424641157934</v>
      </c>
      <c r="AI168" s="104">
        <v>166.96273855225797</v>
      </c>
      <c r="AJ168" s="104">
        <v>340.95453759352006</v>
      </c>
      <c r="AK168" s="104">
        <v>3714.5122795846205</v>
      </c>
      <c r="AL168" s="104">
        <v>562.69966715097121</v>
      </c>
      <c r="AM168" s="104">
        <v>5219.7639583468326</v>
      </c>
      <c r="AN168" s="104">
        <v>4327.9735043890651</v>
      </c>
      <c r="AO168" s="104">
        <v>4511.8065186815311</v>
      </c>
      <c r="AP168" s="104">
        <v>2500.699524996312</v>
      </c>
      <c r="AQ168" s="104">
        <v>880.87523679714775</v>
      </c>
      <c r="AR168" s="104">
        <v>15282.154705294635</v>
      </c>
      <c r="AS168" s="104">
        <v>14.584153354172711</v>
      </c>
      <c r="AT168" s="104">
        <v>298.87958813017372</v>
      </c>
      <c r="AU168" s="104">
        <v>1340.9024653053395</v>
      </c>
      <c r="AV168" s="104">
        <v>383.79964878377029</v>
      </c>
      <c r="AW168" s="104">
        <v>179.0352993699226</v>
      </c>
      <c r="AX168" s="104">
        <v>20.230845008437978</v>
      </c>
      <c r="AY168" s="104">
        <v>9.4407866600923764</v>
      </c>
      <c r="AZ168" s="104">
        <v>7413.7406612584045</v>
      </c>
      <c r="BA168" s="104">
        <v>571.07650421319124</v>
      </c>
      <c r="BB168" s="104">
        <v>1153.3526439404966</v>
      </c>
      <c r="BC168" s="104">
        <v>306.24005244597265</v>
      </c>
      <c r="BD168" s="104">
        <v>3590.4313598144622</v>
      </c>
      <c r="BE168" s="104">
        <v>0</v>
      </c>
      <c r="BF168" s="104">
        <v>3205.0605526457439</v>
      </c>
      <c r="BG168" s="104">
        <v>3210.7687782281268</v>
      </c>
      <c r="BH168" s="104">
        <v>85.121049416842297</v>
      </c>
      <c r="BI168" s="104">
        <v>122.31035511726118</v>
      </c>
      <c r="BJ168" s="104">
        <v>1127.8143016153874</v>
      </c>
      <c r="BK168" s="104">
        <v>156.67552319207121</v>
      </c>
      <c r="BL168" s="104">
        <v>2930.8660213956423</v>
      </c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>
        <v>0</v>
      </c>
      <c r="FN168" s="40"/>
      <c r="FO168" s="40"/>
      <c r="FP168" s="40"/>
      <c r="FQ168" s="40"/>
      <c r="FR168" s="40"/>
      <c r="FS168" s="40"/>
      <c r="FT168" s="105">
        <v>373.05272498878446</v>
      </c>
      <c r="FU168" s="105">
        <v>747.71663893204914</v>
      </c>
      <c r="FV168" s="105">
        <v>1096.8817061115494</v>
      </c>
      <c r="FW168" s="105">
        <v>1633.9781896255645</v>
      </c>
      <c r="FX168" s="105">
        <v>1795.3862921435368</v>
      </c>
      <c r="FY168" s="105">
        <v>2292.6399677201148</v>
      </c>
      <c r="FZ168" s="105">
        <v>4295.6214527140746</v>
      </c>
      <c r="GA168" s="105">
        <v>6436.1615494967955</v>
      </c>
      <c r="GB168" s="105">
        <v>11937.082035232041</v>
      </c>
      <c r="GC168" s="105">
        <v>3765.3530062640084</v>
      </c>
      <c r="GD168" s="105">
        <v>4162.5063008860061</v>
      </c>
      <c r="GE168" s="105">
        <v>4889.7371435914556</v>
      </c>
      <c r="GF168" s="105">
        <v>7388.8261100215886</v>
      </c>
      <c r="GG168" s="105">
        <v>14540.113194153175</v>
      </c>
      <c r="GH168" s="40">
        <v>0</v>
      </c>
      <c r="GI168" s="40"/>
      <c r="GJ168" s="40"/>
      <c r="GK168" s="40"/>
      <c r="GL168" s="40"/>
      <c r="GM168" s="40">
        <v>0</v>
      </c>
      <c r="GN168" s="40">
        <v>-74.020462055166718</v>
      </c>
      <c r="GO168" s="40">
        <v>3380.7307835185629</v>
      </c>
      <c r="GP168" s="6">
        <v>152487.89284875704</v>
      </c>
      <c r="GQ168" s="6"/>
      <c r="GR168" s="6">
        <f t="shared" si="13"/>
        <v>68661.766633344145</v>
      </c>
      <c r="GS168" s="6">
        <v>152487.8928487571</v>
      </c>
      <c r="GT168" s="92">
        <v>5.8207660913467407E-11</v>
      </c>
      <c r="GV168" s="2">
        <v>0</v>
      </c>
      <c r="GW168" s="6">
        <v>68661.766633344145</v>
      </c>
      <c r="GX168" s="6">
        <v>152487.89284875712</v>
      </c>
      <c r="GY168" s="92">
        <v>8.7311491370201111E-11</v>
      </c>
    </row>
    <row r="169" spans="2:207" outlineLevel="1" x14ac:dyDescent="0.2">
      <c r="B169" s="103" t="s">
        <v>479</v>
      </c>
      <c r="C169" s="104">
        <v>0</v>
      </c>
      <c r="D169" s="104">
        <v>0</v>
      </c>
      <c r="E169" s="104">
        <v>0</v>
      </c>
      <c r="F169" s="104">
        <v>26.053637268328366</v>
      </c>
      <c r="G169" s="104">
        <v>0</v>
      </c>
      <c r="H169" s="104">
        <v>810.75349129463655</v>
      </c>
      <c r="I169" s="104">
        <v>200.65943393678418</v>
      </c>
      <c r="J169" s="104">
        <v>51.266442470013907</v>
      </c>
      <c r="K169" s="104">
        <v>7.9948910540205933</v>
      </c>
      <c r="L169" s="104">
        <v>5.315618620545794</v>
      </c>
      <c r="M169" s="104">
        <v>7.1564034290976153</v>
      </c>
      <c r="N169" s="104">
        <v>0.72209416054198783</v>
      </c>
      <c r="O169" s="104">
        <v>1.8632958636751307</v>
      </c>
      <c r="P169" s="104">
        <v>6.8441157159695107</v>
      </c>
      <c r="Q169" s="104">
        <v>9.601352654486405</v>
      </c>
      <c r="R169" s="104">
        <v>201.90760394545549</v>
      </c>
      <c r="S169" s="104">
        <v>4.4731829901572722</v>
      </c>
      <c r="T169" s="104">
        <v>14.490917385982701</v>
      </c>
      <c r="U169" s="104">
        <v>42.672413912601229</v>
      </c>
      <c r="V169" s="104">
        <v>3.1513010004007005</v>
      </c>
      <c r="W169" s="104">
        <v>11.354718547056216</v>
      </c>
      <c r="X169" s="104">
        <v>1.6316125444762652</v>
      </c>
      <c r="Y169" s="104">
        <v>4.3835084527427011</v>
      </c>
      <c r="Z169" s="104">
        <v>12.207001372960395</v>
      </c>
      <c r="AA169" s="104">
        <v>2.6189012816350918</v>
      </c>
      <c r="AB169" s="104">
        <v>14.555989145644991</v>
      </c>
      <c r="AC169" s="104">
        <v>20.667600973455951</v>
      </c>
      <c r="AD169" s="104">
        <v>9.7860841561953347</v>
      </c>
      <c r="AE169" s="104">
        <v>2.7235029189008402</v>
      </c>
      <c r="AF169" s="104">
        <v>4.0797460392044176</v>
      </c>
      <c r="AG169" s="104">
        <v>20.244387853431569</v>
      </c>
      <c r="AH169" s="104">
        <v>2.4454078173868039</v>
      </c>
      <c r="AI169" s="104">
        <v>4.7578893041685966</v>
      </c>
      <c r="AJ169" s="104">
        <v>3.3754806619727096</v>
      </c>
      <c r="AK169" s="104">
        <v>5.3522408958361671</v>
      </c>
      <c r="AL169" s="104">
        <v>2.3161507712224956</v>
      </c>
      <c r="AM169" s="104">
        <v>26.586549251903882</v>
      </c>
      <c r="AN169" s="104">
        <v>600.7858859359942</v>
      </c>
      <c r="AO169" s="104">
        <v>215.83538696225111</v>
      </c>
      <c r="AP169" s="104">
        <v>36.439117997412183</v>
      </c>
      <c r="AQ169" s="104">
        <v>25.325256227682374</v>
      </c>
      <c r="AR169" s="104">
        <v>52.954133502237454</v>
      </c>
      <c r="AS169" s="104">
        <v>0.23262877717551128</v>
      </c>
      <c r="AT169" s="104">
        <v>4.4638047031084414</v>
      </c>
      <c r="AU169" s="104">
        <v>14.922172340175337</v>
      </c>
      <c r="AV169" s="104">
        <v>19.0449514935266</v>
      </c>
      <c r="AW169" s="104">
        <v>1561.4465441528546</v>
      </c>
      <c r="AX169" s="104">
        <v>176.44220515670565</v>
      </c>
      <c r="AY169" s="104">
        <v>82.337303061794515</v>
      </c>
      <c r="AZ169" s="104">
        <v>92.097959051178691</v>
      </c>
      <c r="BA169" s="104">
        <v>13.204281847558397</v>
      </c>
      <c r="BB169" s="104">
        <v>16.116315204317026</v>
      </c>
      <c r="BC169" s="104">
        <v>12.818604932336227</v>
      </c>
      <c r="BD169" s="104">
        <v>371.12195712253384</v>
      </c>
      <c r="BE169" s="104">
        <v>0</v>
      </c>
      <c r="BF169" s="104">
        <v>75.62077330387099</v>
      </c>
      <c r="BG169" s="104">
        <v>135.02714048313479</v>
      </c>
      <c r="BH169" s="104">
        <v>0.5751597745099325</v>
      </c>
      <c r="BI169" s="104">
        <v>6.6136126303774274</v>
      </c>
      <c r="BJ169" s="104">
        <v>15.470021705642852</v>
      </c>
      <c r="BK169" s="104">
        <v>3.5478986990736798</v>
      </c>
      <c r="BL169" s="104">
        <v>686.58280538706344</v>
      </c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>
        <v>0</v>
      </c>
      <c r="FN169" s="40"/>
      <c r="FO169" s="40"/>
      <c r="FP169" s="40"/>
      <c r="FQ169" s="40"/>
      <c r="FR169" s="40"/>
      <c r="FS169" s="40"/>
      <c r="FT169" s="105">
        <v>0</v>
      </c>
      <c r="FU169" s="105">
        <v>0</v>
      </c>
      <c r="FV169" s="105">
        <v>0</v>
      </c>
      <c r="FW169" s="105">
        <v>0</v>
      </c>
      <c r="FX169" s="105">
        <v>0</v>
      </c>
      <c r="FY169" s="105">
        <v>0</v>
      </c>
      <c r="FZ169" s="105">
        <v>0</v>
      </c>
      <c r="GA169" s="105">
        <v>0</v>
      </c>
      <c r="GB169" s="105">
        <v>0</v>
      </c>
      <c r="GC169" s="105">
        <v>0</v>
      </c>
      <c r="GD169" s="105">
        <v>0</v>
      </c>
      <c r="GE169" s="105">
        <v>0</v>
      </c>
      <c r="GF169" s="105">
        <v>0</v>
      </c>
      <c r="GG169" s="105">
        <v>0</v>
      </c>
      <c r="GH169" s="40">
        <v>0</v>
      </c>
      <c r="GI169" s="40"/>
      <c r="GJ169" s="40"/>
      <c r="GK169" s="40"/>
      <c r="GL169" s="40"/>
      <c r="GM169" s="40">
        <v>0</v>
      </c>
      <c r="GN169" s="40">
        <v>-15.394900453491573</v>
      </c>
      <c r="GO169" s="40">
        <v>806.07790346998797</v>
      </c>
      <c r="GP169" s="6">
        <v>6553.7218911599039</v>
      </c>
      <c r="GQ169" s="6"/>
      <c r="GR169" s="6">
        <f t="shared" si="13"/>
        <v>790.6830030164964</v>
      </c>
      <c r="GS169" s="6">
        <v>6553.7218911599048</v>
      </c>
      <c r="GT169" s="92">
        <v>9.0949470177292824E-13</v>
      </c>
      <c r="GV169" s="2">
        <v>0</v>
      </c>
      <c r="GW169" s="6">
        <v>790.6830030164964</v>
      </c>
      <c r="GX169" s="6">
        <v>6553.7218911599066</v>
      </c>
      <c r="GY169" s="92">
        <v>2.7284841053187847E-12</v>
      </c>
    </row>
    <row r="170" spans="2:207" outlineLevel="1" x14ac:dyDescent="0.2">
      <c r="B170" s="103" t="s">
        <v>87</v>
      </c>
      <c r="C170" s="104">
        <v>0</v>
      </c>
      <c r="D170" s="104">
        <v>0</v>
      </c>
      <c r="E170" s="104">
        <v>0</v>
      </c>
      <c r="F170" s="104">
        <v>0</v>
      </c>
      <c r="G170" s="104">
        <v>0</v>
      </c>
      <c r="H170" s="104">
        <v>0</v>
      </c>
      <c r="I170" s="104">
        <v>0</v>
      </c>
      <c r="J170" s="104">
        <v>0</v>
      </c>
      <c r="K170" s="104">
        <v>0</v>
      </c>
      <c r="L170" s="104">
        <v>0</v>
      </c>
      <c r="M170" s="104">
        <v>0</v>
      </c>
      <c r="N170" s="104">
        <v>0</v>
      </c>
      <c r="O170" s="104">
        <v>0</v>
      </c>
      <c r="P170" s="104">
        <v>0</v>
      </c>
      <c r="Q170" s="104">
        <v>0</v>
      </c>
      <c r="R170" s="104">
        <v>0</v>
      </c>
      <c r="S170" s="104">
        <v>0</v>
      </c>
      <c r="T170" s="104">
        <v>0</v>
      </c>
      <c r="U170" s="104">
        <v>0</v>
      </c>
      <c r="V170" s="104">
        <v>0</v>
      </c>
      <c r="W170" s="104">
        <v>0</v>
      </c>
      <c r="X170" s="104">
        <v>0</v>
      </c>
      <c r="Y170" s="104">
        <v>0</v>
      </c>
      <c r="Z170" s="104">
        <v>0</v>
      </c>
      <c r="AA170" s="104">
        <v>0</v>
      </c>
      <c r="AB170" s="104">
        <v>0</v>
      </c>
      <c r="AC170" s="104">
        <v>0</v>
      </c>
      <c r="AD170" s="104">
        <v>0</v>
      </c>
      <c r="AE170" s="104">
        <v>0</v>
      </c>
      <c r="AF170" s="104">
        <v>0</v>
      </c>
      <c r="AG170" s="104">
        <v>0</v>
      </c>
      <c r="AH170" s="104">
        <v>0</v>
      </c>
      <c r="AI170" s="104">
        <v>0</v>
      </c>
      <c r="AJ170" s="104">
        <v>0</v>
      </c>
      <c r="AK170" s="104">
        <v>0</v>
      </c>
      <c r="AL170" s="104">
        <v>0</v>
      </c>
      <c r="AM170" s="104">
        <v>0</v>
      </c>
      <c r="AN170" s="104">
        <v>0</v>
      </c>
      <c r="AO170" s="104">
        <v>0</v>
      </c>
      <c r="AP170" s="104">
        <v>0</v>
      </c>
      <c r="AQ170" s="104">
        <v>0</v>
      </c>
      <c r="AR170" s="104">
        <v>920.38073272209863</v>
      </c>
      <c r="AS170" s="104">
        <v>8.2808871216250548</v>
      </c>
      <c r="AT170" s="104">
        <v>64.854641329239513</v>
      </c>
      <c r="AU170" s="104">
        <v>131.02501087089234</v>
      </c>
      <c r="AV170" s="104">
        <v>48.475996869877562</v>
      </c>
      <c r="AW170" s="104">
        <v>102.75507193191093</v>
      </c>
      <c r="AX170" s="104">
        <v>11.611240583865156</v>
      </c>
      <c r="AY170" s="104">
        <v>5.4184214826503538</v>
      </c>
      <c r="AZ170" s="104">
        <v>0</v>
      </c>
      <c r="BA170" s="104">
        <v>0</v>
      </c>
      <c r="BB170" s="104">
        <v>0</v>
      </c>
      <c r="BC170" s="104">
        <v>0</v>
      </c>
      <c r="BD170" s="104">
        <v>0</v>
      </c>
      <c r="BE170" s="104">
        <v>72972.252454313406</v>
      </c>
      <c r="BF170" s="104">
        <v>0</v>
      </c>
      <c r="BG170" s="104">
        <v>9905.6369596650784</v>
      </c>
      <c r="BH170" s="104">
        <v>0</v>
      </c>
      <c r="BI170" s="104">
        <v>0</v>
      </c>
      <c r="BJ170" s="104">
        <v>0</v>
      </c>
      <c r="BK170" s="104">
        <v>0</v>
      </c>
      <c r="BL170" s="104">
        <v>137.86138263467285</v>
      </c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>
        <v>0</v>
      </c>
      <c r="FN170" s="40"/>
      <c r="FO170" s="40"/>
      <c r="FP170" s="40"/>
      <c r="FQ170" s="40"/>
      <c r="FR170" s="40"/>
      <c r="FS170" s="40"/>
      <c r="FT170" s="105">
        <v>110.5046195469005</v>
      </c>
      <c r="FU170" s="105">
        <v>222.90863763381029</v>
      </c>
      <c r="FV170" s="105">
        <v>347.93080138575226</v>
      </c>
      <c r="FW170" s="105">
        <v>517.84485117134705</v>
      </c>
      <c r="FX170" s="105">
        <v>931.31204955469298</v>
      </c>
      <c r="FY170" s="105">
        <v>1079.7081764537872</v>
      </c>
      <c r="FZ170" s="105">
        <v>1740.6477231462488</v>
      </c>
      <c r="GA170" s="105">
        <v>2971.4627153534298</v>
      </c>
      <c r="GB170" s="105">
        <v>6412.7332083341935</v>
      </c>
      <c r="GC170" s="105">
        <v>1678.2478944776228</v>
      </c>
      <c r="GD170" s="105">
        <v>1963.8395948134319</v>
      </c>
      <c r="GE170" s="105">
        <v>2663.3813342334647</v>
      </c>
      <c r="GF170" s="105">
        <v>3037.6937071432803</v>
      </c>
      <c r="GG170" s="105">
        <v>4702.8481049484644</v>
      </c>
      <c r="GH170" s="40">
        <v>828934</v>
      </c>
      <c r="GI170" s="40"/>
      <c r="GJ170" s="40"/>
      <c r="GK170" s="40"/>
      <c r="GL170" s="40"/>
      <c r="GM170" s="40">
        <v>0</v>
      </c>
      <c r="GN170" s="40">
        <v>-142.73574522975832</v>
      </c>
      <c r="GO170" s="40">
        <v>1116.9991446039228</v>
      </c>
      <c r="GP170" s="6">
        <v>942597.87961709592</v>
      </c>
      <c r="GQ170" s="6"/>
      <c r="GR170" s="6">
        <f t="shared" si="13"/>
        <v>858289.3268175706</v>
      </c>
      <c r="GS170" s="6">
        <v>942597.87961709569</v>
      </c>
      <c r="GT170" s="92">
        <v>-2.3283064365386963E-10</v>
      </c>
      <c r="GV170" s="2">
        <v>0</v>
      </c>
      <c r="GW170" s="6">
        <v>858289.3268175706</v>
      </c>
      <c r="GX170" s="6">
        <v>942597.87961709569</v>
      </c>
      <c r="GY170" s="92">
        <v>-2.3283064365386963E-10</v>
      </c>
    </row>
    <row r="171" spans="2:207" outlineLevel="1" x14ac:dyDescent="0.2">
      <c r="B171" s="103" t="s">
        <v>88</v>
      </c>
      <c r="C171" s="104">
        <v>0</v>
      </c>
      <c r="D171" s="104">
        <v>0</v>
      </c>
      <c r="E171" s="104">
        <v>0</v>
      </c>
      <c r="F171" s="104">
        <v>0</v>
      </c>
      <c r="G171" s="104">
        <v>0</v>
      </c>
      <c r="H171" s="104">
        <v>32.585494557911417</v>
      </c>
      <c r="I171" s="104">
        <v>6.847248627572573</v>
      </c>
      <c r="J171" s="104">
        <v>171.81906735903675</v>
      </c>
      <c r="K171" s="104">
        <v>86.565945696863508</v>
      </c>
      <c r="L171" s="104">
        <v>18.217528801747338</v>
      </c>
      <c r="M171" s="104">
        <v>18.647028835335309</v>
      </c>
      <c r="N171" s="104">
        <v>4.2160428769880856</v>
      </c>
      <c r="O171" s="104">
        <v>3.8605044028314626</v>
      </c>
      <c r="P171" s="104">
        <v>23.391736216562641</v>
      </c>
      <c r="Q171" s="104">
        <v>99.146917019511335</v>
      </c>
      <c r="R171" s="104">
        <v>65.718140987375932</v>
      </c>
      <c r="S171" s="104">
        <v>3.1447830209670662</v>
      </c>
      <c r="T171" s="104">
        <v>88.600179242627107</v>
      </c>
      <c r="U171" s="104">
        <v>154.87463337249432</v>
      </c>
      <c r="V171" s="104">
        <v>23.816235272316259</v>
      </c>
      <c r="W171" s="104">
        <v>26.956272659225235</v>
      </c>
      <c r="X171" s="104">
        <v>8.1083766784818572</v>
      </c>
      <c r="Y171" s="104">
        <v>14.386687823137136</v>
      </c>
      <c r="Z171" s="104">
        <v>128.96282331477914</v>
      </c>
      <c r="AA171" s="104">
        <v>15.867033980336002</v>
      </c>
      <c r="AB171" s="104">
        <v>42.205977816953819</v>
      </c>
      <c r="AC171" s="104">
        <v>145.09716746829767</v>
      </c>
      <c r="AD171" s="104">
        <v>1363.019707909961</v>
      </c>
      <c r="AE171" s="104">
        <v>17.230179728765773</v>
      </c>
      <c r="AF171" s="104">
        <v>15.936718951174996</v>
      </c>
      <c r="AG171" s="104">
        <v>71.066440157480358</v>
      </c>
      <c r="AH171" s="104">
        <v>11.908538383292044</v>
      </c>
      <c r="AI171" s="104">
        <v>7.6288740610674806</v>
      </c>
      <c r="AJ171" s="104">
        <v>9.6251892327978599</v>
      </c>
      <c r="AK171" s="104">
        <v>108.2045366130472</v>
      </c>
      <c r="AL171" s="104">
        <v>263.09662523077526</v>
      </c>
      <c r="AM171" s="104">
        <v>0</v>
      </c>
      <c r="AN171" s="104">
        <v>344.20523278572512</v>
      </c>
      <c r="AO171" s="104">
        <v>251.41193913142592</v>
      </c>
      <c r="AP171" s="104">
        <v>377.6812080341906</v>
      </c>
      <c r="AQ171" s="104">
        <v>72.134109684563569</v>
      </c>
      <c r="AR171" s="104">
        <v>1375.3283540497898</v>
      </c>
      <c r="AS171" s="104">
        <v>0.70374942573851607</v>
      </c>
      <c r="AT171" s="104">
        <v>20.599197394039269</v>
      </c>
      <c r="AU171" s="104">
        <v>576.09491862586106</v>
      </c>
      <c r="AV171" s="104">
        <v>276.54467104576958</v>
      </c>
      <c r="AW171" s="104">
        <v>4215.9487290998277</v>
      </c>
      <c r="AX171" s="104">
        <v>476.39881966062353</v>
      </c>
      <c r="AY171" s="104">
        <v>222.31298887599937</v>
      </c>
      <c r="AZ171" s="104">
        <v>842.60029465283287</v>
      </c>
      <c r="BA171" s="104">
        <v>37.00570859939409</v>
      </c>
      <c r="BB171" s="104">
        <v>192.20118222541936</v>
      </c>
      <c r="BC171" s="104">
        <v>119.62491943713765</v>
      </c>
      <c r="BD171" s="104">
        <v>3072.4240041109947</v>
      </c>
      <c r="BE171" s="104">
        <v>0</v>
      </c>
      <c r="BF171" s="104">
        <v>281.19429449880198</v>
      </c>
      <c r="BG171" s="104">
        <v>312.74602076516373</v>
      </c>
      <c r="BH171" s="104">
        <v>2.1749693125730238</v>
      </c>
      <c r="BI171" s="104">
        <v>25.009406355438028</v>
      </c>
      <c r="BJ171" s="104">
        <v>157.59172280209418</v>
      </c>
      <c r="BK171" s="104">
        <v>9.3331444372151591</v>
      </c>
      <c r="BL171" s="104">
        <v>2086.5598026831713</v>
      </c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>
        <v>0</v>
      </c>
      <c r="FN171" s="40"/>
      <c r="FO171" s="40"/>
      <c r="FP171" s="40"/>
      <c r="FQ171" s="40"/>
      <c r="FR171" s="40"/>
      <c r="FS171" s="40"/>
      <c r="FT171" s="105">
        <v>256.45052431645661</v>
      </c>
      <c r="FU171" s="105">
        <v>620.05938112778961</v>
      </c>
      <c r="FV171" s="105">
        <v>835.32751450884803</v>
      </c>
      <c r="FW171" s="105">
        <v>1201.6523056429653</v>
      </c>
      <c r="FX171" s="105">
        <v>1534.9799118854864</v>
      </c>
      <c r="FY171" s="105">
        <v>2872.0860088613999</v>
      </c>
      <c r="FZ171" s="105">
        <v>3555.5986278269938</v>
      </c>
      <c r="GA171" s="105">
        <v>6138.8133572060615</v>
      </c>
      <c r="GB171" s="105">
        <v>13854.886780292176</v>
      </c>
      <c r="GC171" s="105">
        <v>3740.1195794665728</v>
      </c>
      <c r="GD171" s="105">
        <v>3610.6744493591727</v>
      </c>
      <c r="GE171" s="105">
        <v>4429.4220353720393</v>
      </c>
      <c r="GF171" s="105">
        <v>3341.8093787272965</v>
      </c>
      <c r="GG171" s="105">
        <v>4566.7026799204332</v>
      </c>
      <c r="GH171" s="40">
        <v>0</v>
      </c>
      <c r="GI171" s="40"/>
      <c r="GJ171" s="40"/>
      <c r="GK171" s="40"/>
      <c r="GL171" s="40"/>
      <c r="GM171" s="40">
        <v>0</v>
      </c>
      <c r="GN171" s="40">
        <v>-64.88301344231877</v>
      </c>
      <c r="GO171" s="40">
        <v>1989.84416514959</v>
      </c>
      <c r="GP171" s="6">
        <v>70882.125710214474</v>
      </c>
      <c r="GQ171" s="6"/>
      <c r="GR171" s="6">
        <f t="shared" si="13"/>
        <v>52483.543686220954</v>
      </c>
      <c r="GS171" s="6">
        <v>70882.125710214474</v>
      </c>
      <c r="GT171" s="92">
        <v>0</v>
      </c>
      <c r="GV171" s="2">
        <v>0</v>
      </c>
      <c r="GW171" s="6">
        <v>52483.543686220954</v>
      </c>
      <c r="GX171" s="6">
        <v>70882.12571021443</v>
      </c>
      <c r="GY171" s="92">
        <v>-4.3655745685100555E-11</v>
      </c>
    </row>
    <row r="172" spans="2:207" outlineLevel="1" x14ac:dyDescent="0.2">
      <c r="B172" s="103" t="s">
        <v>89</v>
      </c>
      <c r="C172" s="104">
        <v>5189.3982335546098</v>
      </c>
      <c r="D172" s="104">
        <v>553.15328240492045</v>
      </c>
      <c r="E172" s="104">
        <v>61.327859358562385</v>
      </c>
      <c r="F172" s="104">
        <v>0</v>
      </c>
      <c r="G172" s="104">
        <v>0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104">
        <v>0</v>
      </c>
      <c r="O172" s="104">
        <v>0</v>
      </c>
      <c r="P172" s="104">
        <v>0</v>
      </c>
      <c r="Q172" s="104">
        <v>0</v>
      </c>
      <c r="R172" s="104">
        <v>0</v>
      </c>
      <c r="S172" s="104">
        <v>0</v>
      </c>
      <c r="T172" s="104">
        <v>0</v>
      </c>
      <c r="U172" s="104">
        <v>0</v>
      </c>
      <c r="V172" s="104">
        <v>0</v>
      </c>
      <c r="W172" s="104">
        <v>0</v>
      </c>
      <c r="X172" s="104">
        <v>0</v>
      </c>
      <c r="Y172" s="104">
        <v>0</v>
      </c>
      <c r="Z172" s="104">
        <v>0</v>
      </c>
      <c r="AA172" s="104">
        <v>0</v>
      </c>
      <c r="AB172" s="104">
        <v>0</v>
      </c>
      <c r="AC172" s="104">
        <v>0</v>
      </c>
      <c r="AD172" s="104">
        <v>0</v>
      </c>
      <c r="AE172" s="104">
        <v>0</v>
      </c>
      <c r="AF172" s="104">
        <v>0</v>
      </c>
      <c r="AG172" s="104">
        <v>0</v>
      </c>
      <c r="AH172" s="104">
        <v>0</v>
      </c>
      <c r="AI172" s="104">
        <v>0</v>
      </c>
      <c r="AJ172" s="104">
        <v>0</v>
      </c>
      <c r="AK172" s="104">
        <v>73.420853442806617</v>
      </c>
      <c r="AL172" s="104">
        <v>0</v>
      </c>
      <c r="AM172" s="104">
        <v>0</v>
      </c>
      <c r="AN172" s="104">
        <v>0</v>
      </c>
      <c r="AO172" s="104">
        <v>0</v>
      </c>
      <c r="AP172" s="104">
        <v>0</v>
      </c>
      <c r="AQ172" s="104">
        <v>0</v>
      </c>
      <c r="AR172" s="104">
        <v>932.23266490742958</v>
      </c>
      <c r="AS172" s="104">
        <v>8.3875218097923128</v>
      </c>
      <c r="AT172" s="104">
        <v>65.689787896302647</v>
      </c>
      <c r="AU172" s="104">
        <v>132.71224691110373</v>
      </c>
      <c r="AV172" s="104">
        <v>162.46541830540954</v>
      </c>
      <c r="AW172" s="104">
        <v>2360.0547551033264</v>
      </c>
      <c r="AX172" s="104">
        <v>266.68429148369745</v>
      </c>
      <c r="AY172" s="104">
        <v>124.44905293607567</v>
      </c>
      <c r="AZ172" s="104">
        <v>10162.595411193852</v>
      </c>
      <c r="BA172" s="104">
        <v>508.52108131201851</v>
      </c>
      <c r="BB172" s="104">
        <v>1103.3403638885522</v>
      </c>
      <c r="BC172" s="104">
        <v>378.02949392137765</v>
      </c>
      <c r="BD172" s="104">
        <v>13910.298840277585</v>
      </c>
      <c r="BE172" s="104">
        <v>13568.022822343504</v>
      </c>
      <c r="BF172" s="104">
        <v>3602.1600952455278</v>
      </c>
      <c r="BG172" s="104">
        <v>440.50444710699168</v>
      </c>
      <c r="BH172" s="104">
        <v>87.347123677629341</v>
      </c>
      <c r="BI172" s="104">
        <v>162.43706515808793</v>
      </c>
      <c r="BJ172" s="104">
        <v>1632.6597331664927</v>
      </c>
      <c r="BK172" s="104">
        <v>115.56968760365433</v>
      </c>
      <c r="BL172" s="104">
        <v>2620.747930221743</v>
      </c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>
        <v>0</v>
      </c>
      <c r="FN172" s="40"/>
      <c r="FO172" s="40"/>
      <c r="FP172" s="40"/>
      <c r="FQ172" s="40"/>
      <c r="FR172" s="40"/>
      <c r="FS172" s="40"/>
      <c r="FT172" s="105">
        <v>2553.9366519842933</v>
      </c>
      <c r="FU172" s="105">
        <v>4191.0304137720223</v>
      </c>
      <c r="FV172" s="105">
        <v>5201.4279233010302</v>
      </c>
      <c r="FW172" s="105">
        <v>5316.6270021127639</v>
      </c>
      <c r="FX172" s="105">
        <v>6601.0485328419745</v>
      </c>
      <c r="FY172" s="105">
        <v>7497.1833140629233</v>
      </c>
      <c r="FZ172" s="105">
        <v>8622.9889625969008</v>
      </c>
      <c r="GA172" s="105">
        <v>12812.250328034112</v>
      </c>
      <c r="GB172" s="105">
        <v>26504.43999645298</v>
      </c>
      <c r="GC172" s="105">
        <v>6505.9322410211053</v>
      </c>
      <c r="GD172" s="105">
        <v>6113.9963858409992</v>
      </c>
      <c r="GE172" s="105">
        <v>8628.9395274730559</v>
      </c>
      <c r="GF172" s="105">
        <v>8349.6126855727671</v>
      </c>
      <c r="GG172" s="105">
        <v>16344.289295307892</v>
      </c>
      <c r="GH172" s="40">
        <v>0</v>
      </c>
      <c r="GI172" s="40"/>
      <c r="GJ172" s="40"/>
      <c r="GK172" s="40"/>
      <c r="GL172" s="40"/>
      <c r="GM172" s="40">
        <v>0</v>
      </c>
      <c r="GN172" s="40">
        <v>-147.59193669719389</v>
      </c>
      <c r="GO172" s="40">
        <v>7137.6664785760895</v>
      </c>
      <c r="GP172" s="6">
        <v>190455.98786548473</v>
      </c>
      <c r="GQ172" s="6"/>
      <c r="GR172" s="6">
        <f t="shared" si="13"/>
        <v>132233.77780225369</v>
      </c>
      <c r="GS172" s="6">
        <v>190455.98786548473</v>
      </c>
      <c r="GT172" s="92">
        <v>0</v>
      </c>
      <c r="GV172" s="2">
        <v>0</v>
      </c>
      <c r="GW172" s="6">
        <v>132233.77780225369</v>
      </c>
      <c r="GX172" s="6">
        <v>190455.98786548487</v>
      </c>
      <c r="GY172" s="92">
        <v>1.4551915228366852E-10</v>
      </c>
    </row>
    <row r="173" spans="2:207" x14ac:dyDescent="0.2">
      <c r="B173" s="103" t="s">
        <v>90</v>
      </c>
      <c r="C173" s="104">
        <v>1118.57231193384</v>
      </c>
      <c r="D173" s="104">
        <v>119.72326630469436</v>
      </c>
      <c r="E173" s="104">
        <v>12.347595808997159</v>
      </c>
      <c r="F173" s="104">
        <v>824.77802431074349</v>
      </c>
      <c r="G173" s="104">
        <v>1990.304105153077</v>
      </c>
      <c r="H173" s="104">
        <v>2153.3589676276597</v>
      </c>
      <c r="I173" s="104">
        <v>552.14138317285529</v>
      </c>
      <c r="J173" s="104">
        <v>5611.5469669664217</v>
      </c>
      <c r="K173" s="104">
        <v>3626.2065263762038</v>
      </c>
      <c r="L173" s="104">
        <v>957.52943571452329</v>
      </c>
      <c r="M173" s="104">
        <v>662.8121735821959</v>
      </c>
      <c r="N173" s="104">
        <v>125.24888175696546</v>
      </c>
      <c r="O173" s="104">
        <v>208.92774929935086</v>
      </c>
      <c r="P173" s="104">
        <v>1021.3689074534443</v>
      </c>
      <c r="Q173" s="104">
        <v>4105.0813763890919</v>
      </c>
      <c r="R173" s="104">
        <v>2091.44845600502</v>
      </c>
      <c r="S173" s="104">
        <v>683.60076076299481</v>
      </c>
      <c r="T173" s="104">
        <v>1979.5274495654594</v>
      </c>
      <c r="U173" s="104">
        <v>3108.6857215717614</v>
      </c>
      <c r="V173" s="104">
        <v>241.36107777385354</v>
      </c>
      <c r="W173" s="104">
        <v>839.6768690732888</v>
      </c>
      <c r="X173" s="104">
        <v>145.21837764982251</v>
      </c>
      <c r="Y173" s="104">
        <v>794.26917305714312</v>
      </c>
      <c r="Z173" s="104">
        <v>4753.8925269361025</v>
      </c>
      <c r="AA173" s="104">
        <v>1005.3467512486421</v>
      </c>
      <c r="AB173" s="104">
        <v>1641.0994871022663</v>
      </c>
      <c r="AC173" s="104">
        <v>1909.5485962323605</v>
      </c>
      <c r="AD173" s="104">
        <v>1220.8643288832463</v>
      </c>
      <c r="AE173" s="104">
        <v>246.7179780898916</v>
      </c>
      <c r="AF173" s="104">
        <v>241.76965646647605</v>
      </c>
      <c r="AG173" s="104">
        <v>4355.0021123739107</v>
      </c>
      <c r="AH173" s="104">
        <v>744.70066972898837</v>
      </c>
      <c r="AI173" s="104">
        <v>599.51651553978365</v>
      </c>
      <c r="AJ173" s="104">
        <v>427.3048547872736</v>
      </c>
      <c r="AK173" s="104">
        <v>58.351478979906091</v>
      </c>
      <c r="AL173" s="104">
        <v>48.90773079868876</v>
      </c>
      <c r="AM173" s="104">
        <v>1372.169780699576</v>
      </c>
      <c r="AN173" s="104">
        <v>0</v>
      </c>
      <c r="AO173" s="104">
        <v>152.71518667744019</v>
      </c>
      <c r="AP173" s="104">
        <v>496.83227056996651</v>
      </c>
      <c r="AQ173" s="104">
        <v>727.37117734615708</v>
      </c>
      <c r="AR173" s="104">
        <v>4136.8171535104548</v>
      </c>
      <c r="AS173" s="104">
        <v>37.340540578718816</v>
      </c>
      <c r="AT173" s="104">
        <v>292.63729819375635</v>
      </c>
      <c r="AU173" s="104">
        <v>589.77683663545122</v>
      </c>
      <c r="AV173" s="104">
        <v>1858.1492534538593</v>
      </c>
      <c r="AW173" s="104">
        <v>195.41156767043455</v>
      </c>
      <c r="AX173" s="104">
        <v>22.08135016946601</v>
      </c>
      <c r="AY173" s="104">
        <v>10.304330641274268</v>
      </c>
      <c r="AZ173" s="104">
        <v>5176.0025143867306</v>
      </c>
      <c r="BA173" s="104">
        <v>267.01440238617391</v>
      </c>
      <c r="BB173" s="104">
        <v>599.51876025279148</v>
      </c>
      <c r="BC173" s="104">
        <v>192.05833998234496</v>
      </c>
      <c r="BD173" s="104">
        <v>7065.3613175824494</v>
      </c>
      <c r="BE173" s="104">
        <v>1013.0167948752908</v>
      </c>
      <c r="BF173" s="104">
        <v>713.26090969423785</v>
      </c>
      <c r="BG173" s="104">
        <v>278.45310962342387</v>
      </c>
      <c r="BH173" s="104">
        <v>22.705620618721028</v>
      </c>
      <c r="BI173" s="104">
        <v>49.57182290935404</v>
      </c>
      <c r="BJ173" s="104">
        <v>335.69644913321048</v>
      </c>
      <c r="BK173" s="104">
        <v>17.015560257905786</v>
      </c>
      <c r="BL173" s="104">
        <v>1897.9831921281764</v>
      </c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>
        <v>0</v>
      </c>
      <c r="FN173" s="40"/>
      <c r="FO173" s="40"/>
      <c r="FP173" s="40"/>
      <c r="FQ173" s="40"/>
      <c r="FR173" s="40"/>
      <c r="FS173" s="40"/>
      <c r="FT173" s="105">
        <v>727.82654029493369</v>
      </c>
      <c r="FU173" s="105">
        <v>1649.0857972688368</v>
      </c>
      <c r="FV173" s="105">
        <v>2155.2746037045736</v>
      </c>
      <c r="FW173" s="105">
        <v>2682.1585325086062</v>
      </c>
      <c r="FX173" s="105">
        <v>2947.3283332502938</v>
      </c>
      <c r="FY173" s="105">
        <v>4287.5580342231415</v>
      </c>
      <c r="FZ173" s="105">
        <v>7480.4445355128464</v>
      </c>
      <c r="GA173" s="105">
        <v>12085.666928928997</v>
      </c>
      <c r="GB173" s="105">
        <v>25844.458855895311</v>
      </c>
      <c r="GC173" s="105">
        <v>9390.2236465644764</v>
      </c>
      <c r="GD173" s="105">
        <v>8446.5770089312391</v>
      </c>
      <c r="GE173" s="105">
        <v>13804.608583395648</v>
      </c>
      <c r="GF173" s="105">
        <v>16399.194936572712</v>
      </c>
      <c r="GG173" s="105">
        <v>19850.022876713094</v>
      </c>
      <c r="GH173" s="40">
        <v>0</v>
      </c>
      <c r="GI173" s="40"/>
      <c r="GJ173" s="40"/>
      <c r="GK173" s="40"/>
      <c r="GL173" s="40"/>
      <c r="GM173" s="40">
        <v>0</v>
      </c>
      <c r="GN173" s="40">
        <v>-139.77323318153503</v>
      </c>
      <c r="GO173" s="40">
        <v>14878.225322645849</v>
      </c>
      <c r="GP173" s="6">
        <v>220234.90508768329</v>
      </c>
      <c r="GQ173" s="6"/>
      <c r="GR173" s="6">
        <f t="shared" si="13"/>
        <v>142488.88130322902</v>
      </c>
      <c r="GS173" s="6">
        <v>220234.90508768323</v>
      </c>
      <c r="GT173" s="92">
        <v>-5.8207660913467407E-11</v>
      </c>
      <c r="GV173" s="2">
        <v>0</v>
      </c>
      <c r="GW173" s="6">
        <v>142488.88130322902</v>
      </c>
      <c r="GX173" s="6">
        <v>220234.90508768335</v>
      </c>
      <c r="GY173" s="92">
        <v>5.8207660913467407E-11</v>
      </c>
    </row>
    <row r="174" spans="2:207" x14ac:dyDescent="0.2">
      <c r="B174" s="103" t="s">
        <v>480</v>
      </c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>
        <v>16782.404303135358</v>
      </c>
      <c r="BN174" s="40">
        <v>13005.943973132451</v>
      </c>
      <c r="BO174" s="40">
        <v>1743.3260929720293</v>
      </c>
      <c r="BP174" s="40">
        <v>2075.7934435681004</v>
      </c>
      <c r="BQ174" s="40">
        <v>13225.466876897504</v>
      </c>
      <c r="BR174" s="40">
        <v>272.20050698977298</v>
      </c>
      <c r="BS174" s="40">
        <v>16134.535090443094</v>
      </c>
      <c r="BT174" s="40">
        <v>0</v>
      </c>
      <c r="BU174" s="40">
        <v>0</v>
      </c>
      <c r="BV174" s="40">
        <v>8798.1768699604127</v>
      </c>
      <c r="BW174" s="40">
        <v>3664.6472817148888</v>
      </c>
      <c r="BX174" s="40">
        <v>2630.1132001029478</v>
      </c>
      <c r="BY174" s="40">
        <v>4176.6901109127975</v>
      </c>
      <c r="BZ174" s="40">
        <v>8868.886181823591</v>
      </c>
      <c r="CA174" s="40">
        <v>16273.574822300223</v>
      </c>
      <c r="CB174" s="40">
        <v>12453.58844265416</v>
      </c>
      <c r="CC174" s="40">
        <v>1241.2343963853045</v>
      </c>
      <c r="CD174" s="40">
        <v>11591.082097059734</v>
      </c>
      <c r="CE174" s="40">
        <v>20124.684834159754</v>
      </c>
      <c r="CF174" s="40">
        <v>8663.5681245828091</v>
      </c>
      <c r="CG174" s="40">
        <v>3924.2513149361171</v>
      </c>
      <c r="CH174" s="40">
        <v>378.35874193229148</v>
      </c>
      <c r="CI174" s="40">
        <v>16340.572438151963</v>
      </c>
      <c r="CJ174" s="40">
        <v>28666.417374128025</v>
      </c>
      <c r="CK174" s="40">
        <v>11688.175675945298</v>
      </c>
      <c r="CL174" s="40">
        <v>15086.677157538646</v>
      </c>
      <c r="CM174" s="40">
        <v>5398.2655037009836</v>
      </c>
      <c r="CN174" s="40">
        <v>7800.2854905351396</v>
      </c>
      <c r="CO174" s="40">
        <v>964.74990363320649</v>
      </c>
      <c r="CP174" s="40">
        <v>2442.6905180403969</v>
      </c>
      <c r="CQ174" s="40">
        <v>1232.3735093760583</v>
      </c>
      <c r="CR174" s="40">
        <v>12895.47500094323</v>
      </c>
      <c r="CS174" s="40">
        <v>2825.8491853690903</v>
      </c>
      <c r="CT174" s="40">
        <v>5915.7769563658039</v>
      </c>
      <c r="CU174" s="40">
        <v>13504.905200316718</v>
      </c>
      <c r="CV174" s="40">
        <v>33429.046593175924</v>
      </c>
      <c r="CW174" s="40">
        <v>28779.810013649771</v>
      </c>
      <c r="CX174" s="40">
        <v>113651.48511855376</v>
      </c>
      <c r="CY174" s="40">
        <v>37448.90642361706</v>
      </c>
      <c r="CZ174" s="40">
        <v>8730.4142913624419</v>
      </c>
      <c r="DA174" s="40">
        <v>10737.858257939992</v>
      </c>
      <c r="DB174" s="40">
        <v>11127.58939214706</v>
      </c>
      <c r="DC174" s="40">
        <v>15542.578566554213</v>
      </c>
      <c r="DD174" s="40">
        <v>14528.143307142887</v>
      </c>
      <c r="DE174" s="40">
        <v>5944.2984442491734</v>
      </c>
      <c r="DF174" s="40">
        <v>1618.783569278969</v>
      </c>
      <c r="DG174" s="40">
        <v>33262.648225121848</v>
      </c>
      <c r="DH174" s="40">
        <v>5464.466886664698</v>
      </c>
      <c r="DI174" s="40">
        <v>448.37867394195189</v>
      </c>
      <c r="DJ174" s="40">
        <v>6077.8613941397025</v>
      </c>
      <c r="DK174" s="40">
        <v>9438.6960378355961</v>
      </c>
      <c r="DL174" s="40">
        <v>8837.1643171257292</v>
      </c>
      <c r="DM174" s="40">
        <v>6060.1200298654612</v>
      </c>
      <c r="DN174" s="40">
        <v>9298.4518416824758</v>
      </c>
      <c r="DO174" s="40">
        <v>5883.5278516049648</v>
      </c>
      <c r="DP174" s="40">
        <v>2637.310265657165</v>
      </c>
      <c r="DQ174" s="40">
        <v>5223.5279455467862</v>
      </c>
      <c r="DR174" s="40">
        <v>59310.168960340532</v>
      </c>
      <c r="DS174" s="40">
        <v>29566.565929394277</v>
      </c>
      <c r="DT174" s="40">
        <v>12142.514149717248</v>
      </c>
      <c r="DU174" s="40">
        <v>1445.8501935538325</v>
      </c>
      <c r="DV174" s="40">
        <v>20811.737241729519</v>
      </c>
      <c r="DW174" s="40">
        <v>3878.857580603858</v>
      </c>
      <c r="DX174" s="40">
        <v>3196.8518663060981</v>
      </c>
      <c r="DY174" s="40">
        <v>1825.7707213480276</v>
      </c>
      <c r="DZ174" s="40">
        <v>3818.0995057829864</v>
      </c>
      <c r="EA174" s="40">
        <v>4845.6409688740414</v>
      </c>
      <c r="EB174" s="40">
        <v>16852.667479010739</v>
      </c>
      <c r="EC174" s="40">
        <v>3475.0569157835321</v>
      </c>
      <c r="ED174" s="40">
        <v>3913.3698611677837</v>
      </c>
      <c r="EE174" s="40">
        <v>22224.139531070243</v>
      </c>
      <c r="EF174" s="40">
        <v>9929.0019796994511</v>
      </c>
      <c r="EG174" s="40">
        <v>8435.6522768678115</v>
      </c>
      <c r="EH174" s="40">
        <v>110476.32247761486</v>
      </c>
      <c r="EI174" s="40">
        <v>503.57096985392536</v>
      </c>
      <c r="EJ174" s="40">
        <v>808.43558023634012</v>
      </c>
      <c r="EK174" s="40">
        <v>617.89517682590167</v>
      </c>
      <c r="EL174" s="40">
        <v>968.97658650596247</v>
      </c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6">
        <v>984008.95401885267</v>
      </c>
      <c r="GQ174" s="6"/>
      <c r="GR174" s="6">
        <f t="shared" si="13"/>
        <v>0</v>
      </c>
      <c r="GS174" s="6">
        <v>984008.95401885279</v>
      </c>
      <c r="GT174" s="92">
        <v>1.1641532182693481E-10</v>
      </c>
      <c r="GV174" s="2">
        <v>0</v>
      </c>
      <c r="GW174" s="6">
        <v>0</v>
      </c>
      <c r="GX174" s="6">
        <v>984008.95401885221</v>
      </c>
      <c r="GY174" s="92">
        <v>-4.6566128730773926E-10</v>
      </c>
    </row>
    <row r="175" spans="2:207" x14ac:dyDescent="0.2">
      <c r="B175" s="103" t="s">
        <v>91</v>
      </c>
      <c r="C175" s="105">
        <v>5064.1024014871755</v>
      </c>
      <c r="D175" s="105">
        <v>1153.279639205067</v>
      </c>
      <c r="E175" s="105">
        <v>262.88629931295645</v>
      </c>
      <c r="F175" s="105">
        <v>1400.843026561065</v>
      </c>
      <c r="G175" s="105">
        <v>2508.051539363174</v>
      </c>
      <c r="H175" s="105">
        <v>6026.6100854543274</v>
      </c>
      <c r="I175" s="105">
        <v>453.09653508385452</v>
      </c>
      <c r="J175" s="105">
        <v>2157.3359677348799</v>
      </c>
      <c r="K175" s="105">
        <v>1281.7453430091218</v>
      </c>
      <c r="L175" s="105">
        <v>168.83494346645097</v>
      </c>
      <c r="M175" s="105">
        <v>449.89197021338589</v>
      </c>
      <c r="N175" s="105">
        <v>2.3014622576046957</v>
      </c>
      <c r="O175" s="105">
        <v>35.017294853782438</v>
      </c>
      <c r="P175" s="105">
        <v>1404.460370058019</v>
      </c>
      <c r="Q175" s="105">
        <v>200.68271943144049</v>
      </c>
      <c r="R175" s="105">
        <v>217.39921776823272</v>
      </c>
      <c r="S175" s="105">
        <v>37.929241753091361</v>
      </c>
      <c r="T175" s="105">
        <v>34.73420082341628</v>
      </c>
      <c r="U175" s="105">
        <v>418.90164976140494</v>
      </c>
      <c r="V175" s="105">
        <v>96.384275632805583</v>
      </c>
      <c r="W175" s="105">
        <v>230.06609144657526</v>
      </c>
      <c r="X175" s="105">
        <v>30.705379535170991</v>
      </c>
      <c r="Y175" s="105">
        <v>761.10156454731418</v>
      </c>
      <c r="Z175" s="105">
        <v>650.64427688231285</v>
      </c>
      <c r="AA175" s="105">
        <v>79.179256296699918</v>
      </c>
      <c r="AB175" s="105">
        <v>1505.3738255406897</v>
      </c>
      <c r="AC175" s="105">
        <v>526.42726733142274</v>
      </c>
      <c r="AD175" s="105">
        <v>437.09983774251606</v>
      </c>
      <c r="AE175" s="105">
        <v>9.3661286096989151</v>
      </c>
      <c r="AF175" s="105">
        <v>0</v>
      </c>
      <c r="AG175" s="105">
        <v>466.23213504475086</v>
      </c>
      <c r="AH175" s="105">
        <v>0</v>
      </c>
      <c r="AI175" s="105">
        <v>475.31181776312548</v>
      </c>
      <c r="AJ175" s="105">
        <v>214.61980528729904</v>
      </c>
      <c r="AK175" s="105">
        <v>542.73136842068595</v>
      </c>
      <c r="AL175" s="105">
        <v>823.69539093401727</v>
      </c>
      <c r="AM175" s="105">
        <v>5712.4616476583678</v>
      </c>
      <c r="AN175" s="105">
        <v>3811.8110522729935</v>
      </c>
      <c r="AO175" s="105">
        <v>5277.9689888031335</v>
      </c>
      <c r="AP175" s="105">
        <v>1991.2825097307502</v>
      </c>
      <c r="AQ175" s="105">
        <v>586.53687747740366</v>
      </c>
      <c r="AR175" s="105">
        <v>4462.9980921937495</v>
      </c>
      <c r="AS175" s="105">
        <v>0</v>
      </c>
      <c r="AT175" s="105">
        <v>84.148080201436485</v>
      </c>
      <c r="AU175" s="105">
        <v>408.18292938376692</v>
      </c>
      <c r="AV175" s="105">
        <v>201.38460674066542</v>
      </c>
      <c r="AW175" s="105">
        <v>905.93911700180047</v>
      </c>
      <c r="AX175" s="105">
        <v>48.965224037629255</v>
      </c>
      <c r="AY175" s="105">
        <v>34.097649277838379</v>
      </c>
      <c r="AZ175" s="105">
        <v>183.25322608546429</v>
      </c>
      <c r="BA175" s="105">
        <v>56.374537130385598</v>
      </c>
      <c r="BB175" s="105">
        <v>34.369550191019187</v>
      </c>
      <c r="BC175" s="105">
        <v>3.7598711762357437</v>
      </c>
      <c r="BD175" s="105">
        <v>1859.3511169605895</v>
      </c>
      <c r="BE175" s="105">
        <v>11549.684619642907</v>
      </c>
      <c r="BF175" s="105">
        <v>168.49268903522099</v>
      </c>
      <c r="BG175" s="105">
        <v>764.92616538096456</v>
      </c>
      <c r="BH175" s="105">
        <v>23.203893633872941</v>
      </c>
      <c r="BI175" s="105">
        <v>8.4147784848220635</v>
      </c>
      <c r="BJ175" s="105">
        <v>125.90087384031328</v>
      </c>
      <c r="BK175" s="105">
        <v>53.771106083840799</v>
      </c>
      <c r="BL175" s="105">
        <v>33079.727743838936</v>
      </c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>
        <v>558.8534566711279</v>
      </c>
      <c r="GP175" s="6">
        <v>102122.90273154878</v>
      </c>
      <c r="GQ175" s="6"/>
      <c r="GR175" s="6">
        <f t="shared" si="13"/>
        <v>558.8534566711279</v>
      </c>
      <c r="GS175" s="6">
        <v>102122.90273154879</v>
      </c>
      <c r="GT175" s="92">
        <v>1.4551915228366852E-11</v>
      </c>
      <c r="GV175" s="2">
        <v>0</v>
      </c>
      <c r="GW175" s="6">
        <v>558.8534566711279</v>
      </c>
      <c r="GX175" s="6">
        <v>102122.90273154875</v>
      </c>
      <c r="GY175" s="92">
        <v>-2.9103830456733704E-11</v>
      </c>
    </row>
    <row r="176" spans="2:207" hidden="1" outlineLevel="1" x14ac:dyDescent="0.2">
      <c r="B176" s="103" t="s">
        <v>92</v>
      </c>
      <c r="C176" s="105">
        <v>4482.8113484319219</v>
      </c>
      <c r="D176" s="105">
        <v>588.52591625997798</v>
      </c>
      <c r="E176" s="105">
        <v>232.22856369089922</v>
      </c>
      <c r="F176" s="105">
        <v>1924.8012229178755</v>
      </c>
      <c r="G176" s="105">
        <v>4803.2148247909172</v>
      </c>
      <c r="H176" s="105">
        <v>7919.9787374197604</v>
      </c>
      <c r="I176" s="105">
        <v>1530.7720499318461</v>
      </c>
      <c r="J176" s="105">
        <v>5595.983316802216</v>
      </c>
      <c r="K176" s="105">
        <v>1356.6413944944024</v>
      </c>
      <c r="L176" s="105">
        <v>604.9836929463487</v>
      </c>
      <c r="M176" s="105">
        <v>1173.4746509083648</v>
      </c>
      <c r="N176" s="105">
        <v>97.485879231077192</v>
      </c>
      <c r="O176" s="105">
        <v>273.34880842417789</v>
      </c>
      <c r="P176" s="105">
        <v>2668.4922116157491</v>
      </c>
      <c r="Q176" s="105">
        <v>993.49284353295991</v>
      </c>
      <c r="R176" s="105">
        <v>689.50264594109842</v>
      </c>
      <c r="S176" s="105">
        <v>306.65302748974113</v>
      </c>
      <c r="T176" s="105">
        <v>1624.7694445666461</v>
      </c>
      <c r="U176" s="105">
        <v>1792.9883312330337</v>
      </c>
      <c r="V176" s="105">
        <v>558.98779794337975</v>
      </c>
      <c r="W176" s="105">
        <v>2163.7595152433109</v>
      </c>
      <c r="X176" s="105">
        <v>342.73003232648915</v>
      </c>
      <c r="Y176" s="105">
        <v>1147.3013955623167</v>
      </c>
      <c r="Z176" s="105">
        <v>4234.7041111276767</v>
      </c>
      <c r="AA176" s="105">
        <v>417.77036393875755</v>
      </c>
      <c r="AB176" s="105">
        <v>4606.6345069371473</v>
      </c>
      <c r="AC176" s="105">
        <v>1755.8409497195426</v>
      </c>
      <c r="AD176" s="105">
        <v>1427.7597510445798</v>
      </c>
      <c r="AE176" s="105">
        <v>815.92145316949563</v>
      </c>
      <c r="AF176" s="105">
        <v>57.899647177919746</v>
      </c>
      <c r="AG176" s="105">
        <v>1719.6123643311082</v>
      </c>
      <c r="AH176" s="105">
        <v>746.49621699735405</v>
      </c>
      <c r="AI176" s="105">
        <v>970.1697925391577</v>
      </c>
      <c r="AJ176" s="105">
        <v>639.92586963765609</v>
      </c>
      <c r="AK176" s="105">
        <v>639.53684194181881</v>
      </c>
      <c r="AL176" s="105">
        <v>931.07113714238631</v>
      </c>
      <c r="AM176" s="105">
        <v>9247.5576956688565</v>
      </c>
      <c r="AN176" s="105">
        <v>8447.3573091045146</v>
      </c>
      <c r="AO176" s="105">
        <v>11846.480398513393</v>
      </c>
      <c r="AP176" s="105">
        <v>5396.0529708623999</v>
      </c>
      <c r="AQ176" s="105">
        <v>1855.770772126516</v>
      </c>
      <c r="AR176" s="105">
        <v>10737.913445985396</v>
      </c>
      <c r="AS176" s="105">
        <v>0.17846083489225348</v>
      </c>
      <c r="AT176" s="105">
        <v>73.161180850590796</v>
      </c>
      <c r="AU176" s="105">
        <v>922.9454239387693</v>
      </c>
      <c r="AV176" s="105">
        <v>957.91670535548417</v>
      </c>
      <c r="AW176" s="105">
        <v>700.6298599516515</v>
      </c>
      <c r="AX176" s="105">
        <v>422.31218538537183</v>
      </c>
      <c r="AY176" s="105">
        <v>45.116080339069399</v>
      </c>
      <c r="AZ176" s="105">
        <v>487.653310988839</v>
      </c>
      <c r="BA176" s="105">
        <v>343.41287558452382</v>
      </c>
      <c r="BB176" s="105">
        <v>94.556120678628972</v>
      </c>
      <c r="BC176" s="105">
        <v>472.16899924525899</v>
      </c>
      <c r="BD176" s="105">
        <v>5709.8618329674173</v>
      </c>
      <c r="BE176" s="105">
        <v>23857.212000897747</v>
      </c>
      <c r="BF176" s="105">
        <v>283.45794202543271</v>
      </c>
      <c r="BG176" s="105">
        <v>1741.3214205739666</v>
      </c>
      <c r="BH176" s="105">
        <v>33.576510010575731</v>
      </c>
      <c r="BI176" s="105">
        <v>22.820423286629513</v>
      </c>
      <c r="BJ176" s="105">
        <v>217.50127011792881</v>
      </c>
      <c r="BK176" s="105">
        <v>186.63311237116039</v>
      </c>
      <c r="BL176" s="105">
        <v>39481.419574236068</v>
      </c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>
        <v>1020.275501172206</v>
      </c>
      <c r="GP176" s="6">
        <v>186441.53404048242</v>
      </c>
      <c r="GQ176" s="6"/>
      <c r="GR176" s="6">
        <f t="shared" si="13"/>
        <v>1020.275501172206</v>
      </c>
      <c r="GS176" s="6">
        <v>186441.53404048248</v>
      </c>
      <c r="GT176" s="92">
        <v>5.8207660913467407E-11</v>
      </c>
      <c r="GV176" s="2">
        <v>0</v>
      </c>
      <c r="GW176" s="6">
        <v>1020.275501172206</v>
      </c>
      <c r="GX176" s="6">
        <v>186441.53404048245</v>
      </c>
      <c r="GY176" s="92">
        <v>2.9103830456733704E-11</v>
      </c>
    </row>
    <row r="177" spans="2:207" hidden="1" outlineLevel="1" x14ac:dyDescent="0.2">
      <c r="B177" s="103" t="s">
        <v>93</v>
      </c>
      <c r="C177" s="105">
        <v>4471.1892380643321</v>
      </c>
      <c r="D177" s="105">
        <v>542.56965239183546</v>
      </c>
      <c r="E177" s="105">
        <v>688.91716749071213</v>
      </c>
      <c r="F177" s="105">
        <v>4997.718491454395</v>
      </c>
      <c r="G177" s="105">
        <v>12623.857378643143</v>
      </c>
      <c r="H177" s="105">
        <v>16847.55709094011</v>
      </c>
      <c r="I177" s="105">
        <v>2887.7102123696359</v>
      </c>
      <c r="J177" s="105">
        <v>13193.334702623764</v>
      </c>
      <c r="K177" s="105">
        <v>3160.2201068293721</v>
      </c>
      <c r="L177" s="105">
        <v>1608.6011302226459</v>
      </c>
      <c r="M177" s="105">
        <v>1662.5829731140184</v>
      </c>
      <c r="N177" s="105">
        <v>383.32714695090158</v>
      </c>
      <c r="O177" s="105">
        <v>401.61430556372125</v>
      </c>
      <c r="P177" s="105">
        <v>3318.5915305882559</v>
      </c>
      <c r="Q177" s="105">
        <v>2322.2747154161948</v>
      </c>
      <c r="R177" s="105">
        <v>2622.6857289135905</v>
      </c>
      <c r="S177" s="105">
        <v>1007.654775946503</v>
      </c>
      <c r="T177" s="105">
        <v>5891.0923128066188</v>
      </c>
      <c r="U177" s="105">
        <v>5736.2994000133504</v>
      </c>
      <c r="V177" s="105">
        <v>1484.6289339612915</v>
      </c>
      <c r="W177" s="105">
        <v>4780.0782599017557</v>
      </c>
      <c r="X177" s="105">
        <v>1664.9494797466039</v>
      </c>
      <c r="Y177" s="105">
        <v>1534.0619515885564</v>
      </c>
      <c r="Z177" s="105">
        <v>5068.4705492828407</v>
      </c>
      <c r="AA177" s="105">
        <v>1343.7360718625077</v>
      </c>
      <c r="AB177" s="105">
        <v>8781.313576237344</v>
      </c>
      <c r="AC177" s="105">
        <v>4991.4493986629268</v>
      </c>
      <c r="AD177" s="105">
        <v>1650.9484581395182</v>
      </c>
      <c r="AE177" s="105">
        <v>183.9105991681746</v>
      </c>
      <c r="AF177" s="105">
        <v>290.25332075041007</v>
      </c>
      <c r="AG177" s="105">
        <v>5184.23637186218</v>
      </c>
      <c r="AH177" s="105">
        <v>1124.085831563106</v>
      </c>
      <c r="AI177" s="105">
        <v>1838.6499598763378</v>
      </c>
      <c r="AJ177" s="105">
        <v>1805.2867778287286</v>
      </c>
      <c r="AK177" s="105">
        <v>3234.56782537559</v>
      </c>
      <c r="AL177" s="105">
        <v>1771.4179831771833</v>
      </c>
      <c r="AM177" s="105">
        <v>16657.740675760135</v>
      </c>
      <c r="AN177" s="105">
        <v>22094.586717624676</v>
      </c>
      <c r="AO177" s="105">
        <v>24576.737680299539</v>
      </c>
      <c r="AP177" s="105">
        <v>14571.772760793181</v>
      </c>
      <c r="AQ177" s="105">
        <v>5274.1885107205917</v>
      </c>
      <c r="AR177" s="105">
        <v>19876.00485974058</v>
      </c>
      <c r="AS177" s="105">
        <v>45.419443307926826</v>
      </c>
      <c r="AT177" s="105">
        <v>883.97523658572516</v>
      </c>
      <c r="AU177" s="105">
        <v>5001.232626661661</v>
      </c>
      <c r="AV177" s="105">
        <v>4797.4201496787036</v>
      </c>
      <c r="AW177" s="105">
        <v>12510.3078412747</v>
      </c>
      <c r="AX177" s="105">
        <v>7231.6260077920897</v>
      </c>
      <c r="AY177" s="105">
        <v>22726.715969170316</v>
      </c>
      <c r="AZ177" s="105">
        <v>3386.8431765026021</v>
      </c>
      <c r="BA177" s="105">
        <v>1023.4598729594826</v>
      </c>
      <c r="BB177" s="105">
        <v>726.48238896716077</v>
      </c>
      <c r="BC177" s="105">
        <v>205.45459693644298</v>
      </c>
      <c r="BD177" s="105">
        <v>23372.061852080446</v>
      </c>
      <c r="BE177" s="105">
        <v>131456.46153668169</v>
      </c>
      <c r="BF177" s="105">
        <v>1157.5686545951114</v>
      </c>
      <c r="BG177" s="105">
        <v>4988.9500603564138</v>
      </c>
      <c r="BH177" s="105">
        <v>100.81953921275225</v>
      </c>
      <c r="BI177" s="105">
        <v>58.88444112975921</v>
      </c>
      <c r="BJ177" s="105">
        <v>994.92582573438654</v>
      </c>
      <c r="BK177" s="105">
        <v>309.13543100849012</v>
      </c>
      <c r="BL177" s="105">
        <v>23263.912081123322</v>
      </c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>
        <v>2632.342070812927</v>
      </c>
      <c r="GP177" s="6">
        <v>481024.87341683905</v>
      </c>
      <c r="GQ177" s="6"/>
      <c r="GR177" s="6">
        <f t="shared" si="13"/>
        <v>2632.342070812927</v>
      </c>
      <c r="GS177" s="6">
        <v>481024.87341683888</v>
      </c>
      <c r="GT177" s="92">
        <v>-1.7462298274040222E-10</v>
      </c>
      <c r="GV177" s="2">
        <v>0</v>
      </c>
      <c r="GW177" s="6">
        <v>2632.342070812927</v>
      </c>
      <c r="GX177" s="6">
        <v>481024.87341683882</v>
      </c>
      <c r="GY177" s="92">
        <v>-2.3283064365386963E-10</v>
      </c>
    </row>
    <row r="178" spans="2:207" hidden="1" outlineLevel="1" x14ac:dyDescent="0.2">
      <c r="B178" s="103" t="s">
        <v>94</v>
      </c>
      <c r="C178" s="105">
        <v>8007.2966975732024</v>
      </c>
      <c r="D178" s="105">
        <v>855.03332997821076</v>
      </c>
      <c r="E178" s="105">
        <v>446.33199308972138</v>
      </c>
      <c r="F178" s="105">
        <v>11571.891984301856</v>
      </c>
      <c r="G178" s="105">
        <v>15205.407330549753</v>
      </c>
      <c r="H178" s="105">
        <v>28946.754638622933</v>
      </c>
      <c r="I178" s="105">
        <v>13021.766361475957</v>
      </c>
      <c r="J178" s="105">
        <v>24612.43419187007</v>
      </c>
      <c r="K178" s="105">
        <v>11521.048212579064</v>
      </c>
      <c r="L178" s="105">
        <v>2297.9587034714027</v>
      </c>
      <c r="M178" s="105">
        <v>2238.7498311190434</v>
      </c>
      <c r="N178" s="105">
        <v>152.781889004486</v>
      </c>
      <c r="O178" s="105">
        <v>705.71804060223383</v>
      </c>
      <c r="P178" s="105">
        <v>2902.1564457574477</v>
      </c>
      <c r="Q178" s="105">
        <v>7077.0333697069809</v>
      </c>
      <c r="R178" s="105">
        <v>10039.594875417446</v>
      </c>
      <c r="S178" s="105">
        <v>5614.432718920636</v>
      </c>
      <c r="T178" s="105">
        <v>7183.8337714494928</v>
      </c>
      <c r="U178" s="105">
        <v>18371.231964342824</v>
      </c>
      <c r="V178" s="105">
        <v>1378.7828470614518</v>
      </c>
      <c r="W178" s="105">
        <v>5041.8914875588425</v>
      </c>
      <c r="X178" s="105">
        <v>942.78562775729574</v>
      </c>
      <c r="Y178" s="105">
        <v>2568.1931196405835</v>
      </c>
      <c r="Z178" s="105">
        <v>4878.4864722558486</v>
      </c>
      <c r="AA178" s="105">
        <v>4657.2026436399883</v>
      </c>
      <c r="AB178" s="105">
        <v>9752.8631901757853</v>
      </c>
      <c r="AC178" s="105">
        <v>15654.985943190053</v>
      </c>
      <c r="AD178" s="105">
        <v>3674.1766796032239</v>
      </c>
      <c r="AE178" s="105">
        <v>2230.5950413519831</v>
      </c>
      <c r="AF178" s="105">
        <v>1011.6115059667974</v>
      </c>
      <c r="AG178" s="105">
        <v>17642.057144757466</v>
      </c>
      <c r="AH178" s="105">
        <v>3081.0549765378655</v>
      </c>
      <c r="AI178" s="105">
        <v>802.0297776662311</v>
      </c>
      <c r="AJ178" s="105">
        <v>2485.3663230319012</v>
      </c>
      <c r="AK178" s="105">
        <v>26287.45185478311</v>
      </c>
      <c r="AL178" s="105">
        <v>4515.8173987672162</v>
      </c>
      <c r="AM178" s="105">
        <v>26631.425054422591</v>
      </c>
      <c r="AN178" s="105">
        <v>55409.490266248766</v>
      </c>
      <c r="AO178" s="105">
        <v>31629.200478634662</v>
      </c>
      <c r="AP178" s="105">
        <v>19051.096303963306</v>
      </c>
      <c r="AQ178" s="105">
        <v>6691.7183006687119</v>
      </c>
      <c r="AR178" s="105">
        <v>26452.335057729731</v>
      </c>
      <c r="AS178" s="105">
        <v>93.402128870472609</v>
      </c>
      <c r="AT178" s="105">
        <v>3609.0148524486062</v>
      </c>
      <c r="AU178" s="105">
        <v>14624.187856963448</v>
      </c>
      <c r="AV178" s="105">
        <v>22082.206250260191</v>
      </c>
      <c r="AW178" s="105">
        <v>71524.932122184415</v>
      </c>
      <c r="AX178" s="105">
        <v>29620.452447292402</v>
      </c>
      <c r="AY178" s="105">
        <v>36158.084305498603</v>
      </c>
      <c r="AZ178" s="105">
        <v>10945.253849721039</v>
      </c>
      <c r="BA178" s="105">
        <v>1908.7535056945901</v>
      </c>
      <c r="BB178" s="105">
        <v>6553.1936997478924</v>
      </c>
      <c r="BC178" s="105">
        <v>3750.6175852673059</v>
      </c>
      <c r="BD178" s="105">
        <v>60979.347029657671</v>
      </c>
      <c r="BE178" s="105">
        <v>376729.37094911624</v>
      </c>
      <c r="BF178" s="105">
        <v>13917.323358695021</v>
      </c>
      <c r="BG178" s="105">
        <v>29169.104953066184</v>
      </c>
      <c r="BH178" s="105">
        <v>217.04645819530097</v>
      </c>
      <c r="BI178" s="105">
        <v>795.02012944607566</v>
      </c>
      <c r="BJ178" s="105">
        <v>4759.2133427010067</v>
      </c>
      <c r="BK178" s="105">
        <v>283.00196184613623</v>
      </c>
      <c r="BL178" s="105">
        <v>9712.560207867471</v>
      </c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>
        <v>6276.5289713437396</v>
      </c>
      <c r="GP178" s="6">
        <v>1146950.6898111301</v>
      </c>
      <c r="GQ178" s="6"/>
      <c r="GR178" s="6">
        <f t="shared" si="13"/>
        <v>6276.5289713437396</v>
      </c>
      <c r="GS178" s="6">
        <v>1146950.6898111301</v>
      </c>
      <c r="GT178" s="92">
        <v>0</v>
      </c>
      <c r="GV178" s="2">
        <v>0</v>
      </c>
      <c r="GW178" s="6">
        <v>6276.5289713437396</v>
      </c>
      <c r="GX178" s="6">
        <v>1146950.6898111298</v>
      </c>
      <c r="GY178" s="92">
        <v>-2.3283064365386963E-10</v>
      </c>
    </row>
    <row r="179" spans="2:207" collapsed="1" x14ac:dyDescent="0.2">
      <c r="B179" s="103" t="s">
        <v>95</v>
      </c>
      <c r="C179" s="105">
        <v>49747.280035826152</v>
      </c>
      <c r="D179" s="105">
        <v>3572.5060939257287</v>
      </c>
      <c r="E179" s="105">
        <v>3478.9719586191541</v>
      </c>
      <c r="F179" s="105">
        <v>46146.295312414666</v>
      </c>
      <c r="G179" s="105">
        <v>5799.735197778049</v>
      </c>
      <c r="H179" s="105">
        <v>67785.932316702849</v>
      </c>
      <c r="I179" s="105">
        <v>26550.32945828481</v>
      </c>
      <c r="J179" s="105">
        <v>42443.141459754355</v>
      </c>
      <c r="K179" s="105">
        <v>17363.063390665484</v>
      </c>
      <c r="L179" s="105">
        <v>716.94226790619018</v>
      </c>
      <c r="M179" s="105">
        <v>132.41995928568588</v>
      </c>
      <c r="N179" s="105">
        <v>1061.6144585576283</v>
      </c>
      <c r="O179" s="105">
        <v>119.7623193024415</v>
      </c>
      <c r="P179" s="105">
        <v>8763.1478622387494</v>
      </c>
      <c r="Q179" s="105">
        <v>8249.0356980502511</v>
      </c>
      <c r="R179" s="105">
        <v>101.93487798573415</v>
      </c>
      <c r="S179" s="105">
        <v>33762.671894957581</v>
      </c>
      <c r="T179" s="105">
        <v>7228.798593322651</v>
      </c>
      <c r="U179" s="105">
        <v>1470.0637368458895</v>
      </c>
      <c r="V179" s="105">
        <v>2504.8251900320101</v>
      </c>
      <c r="W179" s="105">
        <v>410.00957266743239</v>
      </c>
      <c r="X179" s="105">
        <v>35.543622662735061</v>
      </c>
      <c r="Y179" s="105">
        <v>6511.6490861375596</v>
      </c>
      <c r="Z179" s="105">
        <v>3593.9796161498361</v>
      </c>
      <c r="AA179" s="105">
        <v>2419.6008570563781</v>
      </c>
      <c r="AB179" s="105">
        <v>1904.7120857224827</v>
      </c>
      <c r="AC179" s="105">
        <v>8491.3246652761391</v>
      </c>
      <c r="AD179" s="105">
        <v>298.47270922316432</v>
      </c>
      <c r="AE179" s="105">
        <v>764.51059659548685</v>
      </c>
      <c r="AF179" s="105">
        <v>1901.0370940466069</v>
      </c>
      <c r="AG179" s="105">
        <v>354.63946781929462</v>
      </c>
      <c r="AH179" s="105">
        <v>676.50820783602762</v>
      </c>
      <c r="AI179" s="105">
        <v>947.40314438198834</v>
      </c>
      <c r="AJ179" s="105">
        <v>15082.863579160296</v>
      </c>
      <c r="AK179" s="105">
        <v>76878.706172956678</v>
      </c>
      <c r="AL179" s="105">
        <v>21337.108413064627</v>
      </c>
      <c r="AM179" s="105">
        <v>64060.464115829913</v>
      </c>
      <c r="AN179" s="105">
        <v>84593.121578675418</v>
      </c>
      <c r="AO179" s="105">
        <v>68480.32404102436</v>
      </c>
      <c r="AP179" s="105">
        <v>35744.258712961848</v>
      </c>
      <c r="AQ179" s="105">
        <v>16155.74836479947</v>
      </c>
      <c r="AR179" s="105">
        <v>141695.63326345733</v>
      </c>
      <c r="AS179" s="105">
        <v>1749.529701846189</v>
      </c>
      <c r="AT179" s="105">
        <v>10851.053947268634</v>
      </c>
      <c r="AU179" s="105">
        <v>20068.574489778915</v>
      </c>
      <c r="AV179" s="105">
        <v>39522.612061512249</v>
      </c>
      <c r="AW179" s="105">
        <v>75778.26355786201</v>
      </c>
      <c r="AX179" s="105">
        <v>43165.513085092964</v>
      </c>
      <c r="AY179" s="105">
        <v>36684.77067309765</v>
      </c>
      <c r="AZ179" s="105">
        <v>164493.65451760797</v>
      </c>
      <c r="BA179" s="105">
        <v>4448.6779397715436</v>
      </c>
      <c r="BB179" s="105">
        <v>330.0173179281789</v>
      </c>
      <c r="BC179" s="105">
        <v>6138.4953277903705</v>
      </c>
      <c r="BD179" s="105">
        <v>32319.74396700706</v>
      </c>
      <c r="BE179" s="105">
        <v>75708.952996753622</v>
      </c>
      <c r="BF179" s="105">
        <v>21235.047899827012</v>
      </c>
      <c r="BG179" s="105">
        <v>32760.166990356254</v>
      </c>
      <c r="BH179" s="105">
        <v>661.21441410926172</v>
      </c>
      <c r="BI179" s="105">
        <v>865.20263373354805</v>
      </c>
      <c r="BJ179" s="105">
        <v>4394.3830398814498</v>
      </c>
      <c r="BK179" s="105">
        <v>651.26486587459647</v>
      </c>
      <c r="BL179" s="105">
        <v>196226.76952293917</v>
      </c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>
        <v>87528</v>
      </c>
      <c r="GP179" s="6">
        <v>1734917.9999999993</v>
      </c>
      <c r="GQ179" s="6"/>
      <c r="GR179" s="6">
        <f t="shared" si="13"/>
        <v>87528</v>
      </c>
      <c r="GS179" s="6">
        <v>1734917.9999999995</v>
      </c>
      <c r="GT179" s="92">
        <v>2.3283064365386963E-10</v>
      </c>
      <c r="GV179" s="2">
        <v>0</v>
      </c>
      <c r="GW179" s="6">
        <v>87528</v>
      </c>
      <c r="GX179" s="6">
        <v>1734918</v>
      </c>
      <c r="GY179" s="92">
        <v>6.9849193096160889E-10</v>
      </c>
    </row>
    <row r="180" spans="2:207" x14ac:dyDescent="0.2">
      <c r="B180" s="103" t="s">
        <v>96</v>
      </c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>
        <v>939463</v>
      </c>
      <c r="FS180" s="40">
        <v>177258</v>
      </c>
      <c r="FT180" s="40">
        <v>57.557081145540174</v>
      </c>
      <c r="FU180" s="40">
        <v>230.7021057446629</v>
      </c>
      <c r="FV180" s="40">
        <v>537.57495933986866</v>
      </c>
      <c r="FW180" s="40">
        <v>1188.8905987337957</v>
      </c>
      <c r="FX180" s="40">
        <v>3008.8219799630738</v>
      </c>
      <c r="FY180" s="40">
        <v>5799.6281254420364</v>
      </c>
      <c r="FZ180" s="40">
        <v>10104.085009408669</v>
      </c>
      <c r="GA180" s="40">
        <v>30474.366706442859</v>
      </c>
      <c r="GB180" s="40">
        <v>64817.511518407286</v>
      </c>
      <c r="GC180" s="40">
        <v>21058.631916300743</v>
      </c>
      <c r="GD180" s="40">
        <v>28742.196299087867</v>
      </c>
      <c r="GE180" s="40">
        <v>43769.356291425895</v>
      </c>
      <c r="GF180" s="40">
        <v>43163.953298319771</v>
      </c>
      <c r="GG180" s="40">
        <v>84602.724110237948</v>
      </c>
      <c r="GH180" s="40">
        <v>383518</v>
      </c>
      <c r="GI180" s="40"/>
      <c r="GJ180" s="40"/>
      <c r="GK180" s="40"/>
      <c r="GL180" s="40"/>
      <c r="GM180" s="40"/>
      <c r="GN180" s="40"/>
      <c r="GO180" s="40"/>
      <c r="GP180" s="6">
        <v>1837795.0000000002</v>
      </c>
      <c r="GQ180" s="6"/>
      <c r="GR180" s="6">
        <f>SUM(FT180:GO180)</f>
        <v>721074</v>
      </c>
      <c r="GS180" s="6">
        <v>1837795.0000000009</v>
      </c>
      <c r="GT180" s="92">
        <v>6.9849193096160889E-10</v>
      </c>
      <c r="GV180" s="2">
        <v>0</v>
      </c>
      <c r="GW180" s="6">
        <v>721074</v>
      </c>
      <c r="GX180" s="6">
        <v>1837795.0000000009</v>
      </c>
      <c r="GY180" s="92">
        <v>6.9849193096160889E-10</v>
      </c>
    </row>
    <row r="181" spans="2:207" x14ac:dyDescent="0.2">
      <c r="B181" s="103" t="s">
        <v>97</v>
      </c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>
        <v>10185.949296780092</v>
      </c>
      <c r="FO181" s="40">
        <v>6192.6328718526347</v>
      </c>
      <c r="FP181" s="40">
        <v>1108.5055893870247</v>
      </c>
      <c r="FQ181" s="40">
        <v>67.335833959779933</v>
      </c>
      <c r="FR181" s="105">
        <v>1855.254591663871</v>
      </c>
      <c r="FS181" s="105">
        <v>985.73150069567407</v>
      </c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>
        <v>45557.079409787315</v>
      </c>
      <c r="GI181" s="40"/>
      <c r="GJ181" s="40"/>
      <c r="GK181" s="40"/>
      <c r="GL181" s="40"/>
      <c r="GM181" s="40"/>
      <c r="GN181" s="40"/>
      <c r="GO181" s="40">
        <v>37.054568819216485</v>
      </c>
      <c r="GP181" s="6">
        <v>65989.543662945609</v>
      </c>
      <c r="GQ181" s="6"/>
      <c r="GR181" s="6"/>
      <c r="GT181" s="92"/>
      <c r="GW181" s="6"/>
      <c r="GX181" s="6"/>
      <c r="GY181" s="92"/>
    </row>
    <row r="182" spans="2:207" hidden="1" outlineLevel="1" x14ac:dyDescent="0.2">
      <c r="B182" s="103" t="s">
        <v>98</v>
      </c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>
        <v>13001.64493690597</v>
      </c>
      <c r="FO182" s="40">
        <v>8647.5229110674682</v>
      </c>
      <c r="FP182" s="40">
        <v>4331.050680265379</v>
      </c>
      <c r="FQ182" s="40">
        <v>777.54877490494448</v>
      </c>
      <c r="FR182" s="105">
        <v>4839.3930205639817</v>
      </c>
      <c r="FS182" s="105">
        <v>2137.9874655650765</v>
      </c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>
        <v>57169.385962263688</v>
      </c>
      <c r="GI182" s="40"/>
      <c r="GJ182" s="40"/>
      <c r="GK182" s="40"/>
      <c r="GL182" s="40"/>
      <c r="GM182" s="40"/>
      <c r="GN182" s="40"/>
      <c r="GO182" s="40">
        <v>80.368947955394844</v>
      </c>
      <c r="GP182" s="6">
        <v>90984.902699491911</v>
      </c>
      <c r="GQ182" s="6"/>
      <c r="GR182" s="6"/>
      <c r="GT182" s="92"/>
      <c r="GW182" s="6"/>
      <c r="GX182" s="6"/>
      <c r="GY182" s="92"/>
    </row>
    <row r="183" spans="2:207" hidden="1" outlineLevel="1" x14ac:dyDescent="0.2">
      <c r="B183" s="103" t="s">
        <v>99</v>
      </c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>
        <v>10203.30315989388</v>
      </c>
      <c r="FO183" s="40">
        <v>11963.622382931746</v>
      </c>
      <c r="FP183" s="40">
        <v>8802.083879649359</v>
      </c>
      <c r="FQ183" s="40">
        <v>1760.2412004286473</v>
      </c>
      <c r="FR183" s="105">
        <v>7932.2472133752044</v>
      </c>
      <c r="FS183" s="105">
        <v>4641.0026985529303</v>
      </c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>
        <v>60973.151816773192</v>
      </c>
      <c r="GI183" s="40"/>
      <c r="GJ183" s="40"/>
      <c r="GK183" s="40"/>
      <c r="GL183" s="40"/>
      <c r="GM183" s="40"/>
      <c r="GN183" s="40"/>
      <c r="GO183" s="40">
        <v>174.4596310073602</v>
      </c>
      <c r="GP183" s="6">
        <v>106450.11198261232</v>
      </c>
      <c r="GQ183" s="6"/>
      <c r="GR183" s="6"/>
      <c r="GT183" s="92"/>
      <c r="GW183" s="6"/>
      <c r="GX183" s="6"/>
      <c r="GY183" s="92"/>
    </row>
    <row r="184" spans="2:207" hidden="1" outlineLevel="1" x14ac:dyDescent="0.2">
      <c r="B184" s="103" t="s">
        <v>100</v>
      </c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>
        <v>11136.644177677455</v>
      </c>
      <c r="FO184" s="40">
        <v>14731.502558319606</v>
      </c>
      <c r="FP184" s="40">
        <v>15094.745963595282</v>
      </c>
      <c r="FQ184" s="40">
        <v>1992.1360327596667</v>
      </c>
      <c r="FR184" s="105">
        <v>12126.025047458546</v>
      </c>
      <c r="FS184" s="105">
        <v>7154.854161603339</v>
      </c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>
        <v>60987.197306214061</v>
      </c>
      <c r="GI184" s="40"/>
      <c r="GJ184" s="40"/>
      <c r="GK184" s="40"/>
      <c r="GL184" s="40"/>
      <c r="GM184" s="40"/>
      <c r="GN184" s="40"/>
      <c r="GO184" s="40">
        <v>268.95765807979552</v>
      </c>
      <c r="GP184" s="6">
        <v>123492.06290570777</v>
      </c>
      <c r="GQ184" s="6"/>
      <c r="GR184" s="6"/>
      <c r="GT184" s="92"/>
      <c r="GW184" s="6"/>
      <c r="GX184" s="6"/>
      <c r="GY184" s="92"/>
    </row>
    <row r="185" spans="2:207" hidden="1" outlineLevel="1" x14ac:dyDescent="0.2">
      <c r="B185" s="103" t="s">
        <v>101</v>
      </c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>
        <v>10468.407670104691</v>
      </c>
      <c r="FO185" s="40">
        <v>18877.014836199185</v>
      </c>
      <c r="FP185" s="40">
        <v>20532.988256282537</v>
      </c>
      <c r="FQ185" s="40">
        <v>5406.3617205711971</v>
      </c>
      <c r="FR185" s="105">
        <v>18073.160144875208</v>
      </c>
      <c r="FS185" s="105">
        <v>9430.3245130867999</v>
      </c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>
        <v>55876.93325240683</v>
      </c>
      <c r="GI185" s="40"/>
      <c r="GJ185" s="40"/>
      <c r="GK185" s="40"/>
      <c r="GL185" s="40"/>
      <c r="GM185" s="40"/>
      <c r="GN185" s="40"/>
      <c r="GO185" s="40">
        <v>354.49471627020966</v>
      </c>
      <c r="GP185" s="6">
        <v>139019.68510979667</v>
      </c>
      <c r="GQ185" s="6"/>
      <c r="GR185" s="6"/>
      <c r="GT185" s="92"/>
      <c r="GW185" s="6"/>
      <c r="GX185" s="6"/>
      <c r="GY185" s="92"/>
    </row>
    <row r="186" spans="2:207" hidden="1" outlineLevel="1" x14ac:dyDescent="0.2">
      <c r="B186" s="103" t="s">
        <v>102</v>
      </c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>
        <v>12610.502670172998</v>
      </c>
      <c r="FO186" s="40">
        <v>25723.29852755092</v>
      </c>
      <c r="FP186" s="40">
        <v>36322.72973186653</v>
      </c>
      <c r="FQ186" s="40">
        <v>15187.148645115636</v>
      </c>
      <c r="FR186" s="105">
        <v>27432.026433697236</v>
      </c>
      <c r="FS186" s="105">
        <v>13980.371192228631</v>
      </c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>
        <v>52118.688437242803</v>
      </c>
      <c r="GI186" s="40"/>
      <c r="GJ186" s="40"/>
      <c r="GK186" s="40"/>
      <c r="GL186" s="40"/>
      <c r="GM186" s="40"/>
      <c r="GN186" s="40"/>
      <c r="GO186" s="40">
        <v>525.53522545949909</v>
      </c>
      <c r="GP186" s="6">
        <v>183900.30086333427</v>
      </c>
      <c r="GQ186" s="6"/>
      <c r="GR186" s="6"/>
      <c r="GT186" s="92"/>
      <c r="GW186" s="6"/>
      <c r="GX186" s="6"/>
      <c r="GY186" s="92"/>
    </row>
    <row r="187" spans="2:207" hidden="1" outlineLevel="1" x14ac:dyDescent="0.2">
      <c r="B187" s="103" t="s">
        <v>103</v>
      </c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>
        <v>9574.2707017571938</v>
      </c>
      <c r="FO187" s="40">
        <v>21631.386531891083</v>
      </c>
      <c r="FP187" s="40">
        <v>59893.967346053869</v>
      </c>
      <c r="FQ187" s="40">
        <v>29253.028103057462</v>
      </c>
      <c r="FR187" s="105">
        <v>41840.773597384083</v>
      </c>
      <c r="FS187" s="105">
        <v>23724.375714639675</v>
      </c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>
        <v>35657.794231271808</v>
      </c>
      <c r="GI187" s="40"/>
      <c r="GJ187" s="40"/>
      <c r="GK187" s="40"/>
      <c r="GL187" s="40"/>
      <c r="GM187" s="40"/>
      <c r="GN187" s="40"/>
      <c r="GO187" s="40">
        <v>891.82146658664487</v>
      </c>
      <c r="GP187" s="6">
        <v>222467.41769264181</v>
      </c>
      <c r="GQ187" s="6"/>
      <c r="GR187" s="6"/>
      <c r="GT187" s="92"/>
      <c r="GW187" s="6"/>
      <c r="GX187" s="6"/>
      <c r="GY187" s="92"/>
    </row>
    <row r="188" spans="2:207" hidden="1" outlineLevel="1" x14ac:dyDescent="0.2">
      <c r="B188" s="103" t="s">
        <v>104</v>
      </c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>
        <v>8440.9097450821937</v>
      </c>
      <c r="FO188" s="40">
        <v>32086.459909021862</v>
      </c>
      <c r="FP188" s="40">
        <v>76815.356542185662</v>
      </c>
      <c r="FQ188" s="40">
        <v>82515.623398713054</v>
      </c>
      <c r="FR188" s="105">
        <v>63058.700929074948</v>
      </c>
      <c r="FS188" s="105">
        <v>46091.465785190361</v>
      </c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>
        <v>30164.673567324531</v>
      </c>
      <c r="GI188" s="40"/>
      <c r="GJ188" s="40"/>
      <c r="GK188" s="40"/>
      <c r="GL188" s="40"/>
      <c r="GM188" s="40"/>
      <c r="GN188" s="40"/>
      <c r="GO188" s="40">
        <v>1732.6212966822873</v>
      </c>
      <c r="GP188" s="6">
        <v>340905.81117327488</v>
      </c>
      <c r="GQ188" s="6"/>
      <c r="GR188" s="6"/>
      <c r="GT188" s="92"/>
      <c r="GW188" s="6"/>
      <c r="GX188" s="6"/>
      <c r="GY188" s="92"/>
    </row>
    <row r="189" spans="2:207" hidden="1" outlineLevel="1" x14ac:dyDescent="0.2">
      <c r="B189" s="103" t="s">
        <v>105</v>
      </c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>
        <v>6350.0223371476231</v>
      </c>
      <c r="FO189" s="40">
        <v>27956.513183344123</v>
      </c>
      <c r="FP189" s="40">
        <v>116269.63805676784</v>
      </c>
      <c r="FQ189" s="40">
        <v>256476.18112061266</v>
      </c>
      <c r="FR189" s="105">
        <v>101685.6254170582</v>
      </c>
      <c r="FS189" s="105">
        <v>107325.37073712204</v>
      </c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>
        <v>19434.601052117261</v>
      </c>
      <c r="GI189" s="40"/>
      <c r="GJ189" s="40"/>
      <c r="GK189" s="40"/>
      <c r="GL189" s="40"/>
      <c r="GM189" s="40"/>
      <c r="GN189" s="40"/>
      <c r="GO189" s="40">
        <v>4034.461040577452</v>
      </c>
      <c r="GP189" s="6">
        <v>639532.41294474725</v>
      </c>
      <c r="GQ189" s="6"/>
      <c r="GR189" s="6"/>
      <c r="GT189" s="92"/>
      <c r="GW189" s="6"/>
      <c r="GX189" s="6"/>
      <c r="GY189" s="92"/>
    </row>
    <row r="190" spans="2:207" hidden="1" outlineLevel="1" x14ac:dyDescent="0.2">
      <c r="B190" s="103" t="s">
        <v>106</v>
      </c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>
        <v>1696.7785177842777</v>
      </c>
      <c r="FO190" s="40">
        <v>5322.8793857665287</v>
      </c>
      <c r="FP190" s="40">
        <v>23326.143963870356</v>
      </c>
      <c r="FQ190" s="40">
        <v>75581.126037058959</v>
      </c>
      <c r="FR190" s="105">
        <v>34555.989070520271</v>
      </c>
      <c r="FS190" s="105">
        <v>33363.015999412499</v>
      </c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>
        <v>2669.0176023036352</v>
      </c>
      <c r="GI190" s="40"/>
      <c r="GJ190" s="40"/>
      <c r="GK190" s="40"/>
      <c r="GL190" s="40"/>
      <c r="GM190" s="40"/>
      <c r="GN190" s="40"/>
      <c r="GO190" s="40">
        <v>1254.1469675001536</v>
      </c>
      <c r="GP190" s="6">
        <v>177769.09754421673</v>
      </c>
      <c r="GQ190" s="6"/>
      <c r="GR190" s="6"/>
      <c r="GT190" s="92"/>
      <c r="GW190" s="6"/>
      <c r="GX190" s="6"/>
      <c r="GY190" s="92"/>
    </row>
    <row r="191" spans="2:207" hidden="1" outlineLevel="1" x14ac:dyDescent="0.2">
      <c r="B191" s="103" t="s">
        <v>107</v>
      </c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>
        <v>631.84167907137578</v>
      </c>
      <c r="FO191" s="40">
        <v>5758.4521946612485</v>
      </c>
      <c r="FP191" s="40">
        <v>28920.322851855446</v>
      </c>
      <c r="FQ191" s="40">
        <v>82131.102932763359</v>
      </c>
      <c r="FR191" s="105">
        <v>31341.256674405493</v>
      </c>
      <c r="FS191" s="105">
        <v>53063.463489099653</v>
      </c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>
        <v>2044.9252716753288</v>
      </c>
      <c r="GI191" s="40"/>
      <c r="GJ191" s="40"/>
      <c r="GK191" s="40"/>
      <c r="GL191" s="40"/>
      <c r="GM191" s="40"/>
      <c r="GN191" s="40"/>
      <c r="GO191" s="40">
        <v>1994.7052095374561</v>
      </c>
      <c r="GP191" s="6">
        <v>205886.07030306937</v>
      </c>
      <c r="GQ191" s="6"/>
      <c r="GR191" s="6"/>
      <c r="GT191" s="92"/>
      <c r="GW191" s="6"/>
      <c r="GX191" s="6"/>
      <c r="GY191" s="92"/>
    </row>
    <row r="192" spans="2:207" hidden="1" outlineLevel="1" x14ac:dyDescent="0.2">
      <c r="B192" s="103" t="s">
        <v>108</v>
      </c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>
        <v>4935.5144036213487</v>
      </c>
      <c r="FO192" s="40">
        <v>2549.6521803438241</v>
      </c>
      <c r="FP192" s="40">
        <v>28630.081787754149</v>
      </c>
      <c r="FQ192" s="40">
        <v>129734.81629555608</v>
      </c>
      <c r="FR192" s="105">
        <v>46596.976065996052</v>
      </c>
      <c r="FS192" s="105">
        <v>42313.565777508113</v>
      </c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>
        <v>2255.4637673680249</v>
      </c>
      <c r="GI192" s="40"/>
      <c r="GJ192" s="40"/>
      <c r="GK192" s="40"/>
      <c r="GL192" s="40"/>
      <c r="GM192" s="40"/>
      <c r="GN192" s="40"/>
      <c r="GO192" s="40">
        <v>1590.6065028687779</v>
      </c>
      <c r="GP192" s="6">
        <v>258606.67678101637</v>
      </c>
      <c r="GQ192" s="6"/>
      <c r="GR192" s="6"/>
      <c r="GT192" s="92"/>
      <c r="GW192" s="6"/>
      <c r="GX192" s="6"/>
      <c r="GY192" s="92"/>
    </row>
    <row r="193" spans="2:207" hidden="1" outlineLevel="1" x14ac:dyDescent="0.2">
      <c r="B193" s="103" t="s">
        <v>109</v>
      </c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>
        <v>1610.4913470830224</v>
      </c>
      <c r="FO193" s="40">
        <v>3018.8640217199504</v>
      </c>
      <c r="FP193" s="40">
        <v>25130.94860923486</v>
      </c>
      <c r="FQ193" s="40">
        <v>174193.85001662539</v>
      </c>
      <c r="FR193" s="105">
        <v>39776.817764111889</v>
      </c>
      <c r="FS193" s="105">
        <v>78539.692669160169</v>
      </c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>
        <v>1585.1999428611095</v>
      </c>
      <c r="GI193" s="40"/>
      <c r="GJ193" s="40"/>
      <c r="GK193" s="40"/>
      <c r="GL193" s="40"/>
      <c r="GM193" s="40"/>
      <c r="GN193" s="40"/>
      <c r="GO193" s="40">
        <v>2952.3804859595439</v>
      </c>
      <c r="GP193" s="6">
        <v>326808.24485675589</v>
      </c>
      <c r="GQ193" s="6"/>
      <c r="GR193" s="6"/>
      <c r="GT193" s="92"/>
      <c r="GW193" s="6"/>
      <c r="GX193" s="6"/>
      <c r="GY193" s="92"/>
    </row>
    <row r="194" spans="2:207" collapsed="1" x14ac:dyDescent="0.2">
      <c r="B194" s="103" t="s">
        <v>110</v>
      </c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>
        <v>610.98541982290192</v>
      </c>
      <c r="FO194" s="40">
        <v>766.50737794008819</v>
      </c>
      <c r="FP194" s="40">
        <v>32710.991970752431</v>
      </c>
      <c r="FQ194" s="40">
        <v>284398.36972283752</v>
      </c>
      <c r="FR194" s="105">
        <v>89485.754029815027</v>
      </c>
      <c r="FS194" s="105">
        <v>139325.77829613507</v>
      </c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>
        <v>544.88838039039729</v>
      </c>
      <c r="GI194" s="40"/>
      <c r="GJ194" s="40"/>
      <c r="GK194" s="40"/>
      <c r="GL194" s="40"/>
      <c r="GM194" s="40"/>
      <c r="GN194" s="40"/>
      <c r="GO194" s="40">
        <v>5237.3862826962077</v>
      </c>
      <c r="GP194" s="6">
        <v>553080.66148038954</v>
      </c>
      <c r="GQ194" s="6"/>
      <c r="GR194" s="6"/>
      <c r="GT194" s="92"/>
      <c r="GW194" s="6"/>
      <c r="GX194" s="6"/>
      <c r="GY194" s="92"/>
    </row>
    <row r="195" spans="2:207" x14ac:dyDescent="0.2">
      <c r="B195" s="103" t="s">
        <v>111</v>
      </c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>
        <v>88965</v>
      </c>
      <c r="FS195" s="40">
        <v>268266</v>
      </c>
      <c r="FT195" s="40">
        <v>22.800521634946378</v>
      </c>
      <c r="FU195" s="40">
        <v>154.00300801324107</v>
      </c>
      <c r="FV195" s="40">
        <v>409.82269889840637</v>
      </c>
      <c r="FW195" s="40">
        <v>727.88001656351935</v>
      </c>
      <c r="FX195" s="40">
        <v>1560.4322553438094</v>
      </c>
      <c r="FY195" s="40">
        <v>4311.7765518137394</v>
      </c>
      <c r="FZ195" s="40">
        <v>6986.2184939345698</v>
      </c>
      <c r="GA195" s="40">
        <v>16188.209614019464</v>
      </c>
      <c r="GB195" s="40">
        <v>52861.215191214462</v>
      </c>
      <c r="GC195" s="40">
        <v>11265.336830317028</v>
      </c>
      <c r="GD195" s="40">
        <v>20961.37170208411</v>
      </c>
      <c r="GE195" s="40">
        <v>23110.893352107869</v>
      </c>
      <c r="GF195" s="40">
        <v>37964.158145376954</v>
      </c>
      <c r="GG195" s="40">
        <v>72302.881618677828</v>
      </c>
      <c r="GH195" s="40">
        <v>197935</v>
      </c>
      <c r="GI195" s="40">
        <v>72271.000000000029</v>
      </c>
      <c r="GJ195" s="40">
        <v>607552</v>
      </c>
      <c r="GK195" s="40">
        <v>44308.000000000007</v>
      </c>
      <c r="GL195" s="40">
        <v>381399</v>
      </c>
      <c r="GM195" s="40"/>
      <c r="GN195" s="40"/>
      <c r="GO195" s="40">
        <v>3236</v>
      </c>
      <c r="GP195" s="6">
        <v>1912759</v>
      </c>
      <c r="GQ195" s="6"/>
    </row>
    <row r="196" spans="2:207" x14ac:dyDescent="0.2">
      <c r="B196" s="103" t="s">
        <v>112</v>
      </c>
      <c r="C196" s="40">
        <v>192.68912418628008</v>
      </c>
      <c r="D196" s="40">
        <v>215.85537508972047</v>
      </c>
      <c r="E196" s="40">
        <v>25.890822626809761</v>
      </c>
      <c r="F196" s="40">
        <v>910.22170602192637</v>
      </c>
      <c r="G196" s="40">
        <v>1219.5838015098602</v>
      </c>
      <c r="H196" s="40">
        <v>970.05061982377822</v>
      </c>
      <c r="I196" s="40">
        <v>438.76159906573685</v>
      </c>
      <c r="J196" s="40">
        <v>468.6256958937737</v>
      </c>
      <c r="K196" s="40">
        <v>762.65336693578683</v>
      </c>
      <c r="L196" s="40">
        <v>106.8007082542119</v>
      </c>
      <c r="M196" s="40">
        <v>159.97527903051136</v>
      </c>
      <c r="N196" s="40">
        <v>0.67544854435538315</v>
      </c>
      <c r="O196" s="40">
        <v>79.632908034412409</v>
      </c>
      <c r="P196" s="40">
        <v>201.24202744068663</v>
      </c>
      <c r="Q196" s="40">
        <v>94.362032921175526</v>
      </c>
      <c r="R196" s="40">
        <v>383.91326195188083</v>
      </c>
      <c r="S196" s="40">
        <v>796.90994091491893</v>
      </c>
      <c r="T196" s="40">
        <v>-884.32004983212141</v>
      </c>
      <c r="U196" s="40">
        <v>658.47324071773733</v>
      </c>
      <c r="V196" s="40">
        <v>31.230809361458469</v>
      </c>
      <c r="W196" s="40">
        <v>-22.428700401660006</v>
      </c>
      <c r="X196" s="40">
        <v>58.780897354451348</v>
      </c>
      <c r="Y196" s="40">
        <v>140.83841361769933</v>
      </c>
      <c r="Z196" s="40">
        <v>511.47298946438895</v>
      </c>
      <c r="AA196" s="40">
        <v>102.16464584186431</v>
      </c>
      <c r="AB196" s="40">
        <v>106.13486984625696</v>
      </c>
      <c r="AC196" s="40">
        <v>78.515364386850095</v>
      </c>
      <c r="AD196" s="40">
        <v>248.33471086904129</v>
      </c>
      <c r="AE196" s="40">
        <v>19.020065299816856</v>
      </c>
      <c r="AF196" s="40">
        <v>89.922124153382484</v>
      </c>
      <c r="AG196" s="40">
        <v>111.44052681448164</v>
      </c>
      <c r="AH196" s="40">
        <v>69.531011104035315</v>
      </c>
      <c r="AI196" s="40">
        <v>70.397227333126651</v>
      </c>
      <c r="AJ196" s="40">
        <v>171.93215665131183</v>
      </c>
      <c r="AK196" s="40">
        <v>229.33226222781718</v>
      </c>
      <c r="AL196" s="40">
        <v>-222.121712103704</v>
      </c>
      <c r="AM196" s="40">
        <v>1490.4964622846067</v>
      </c>
      <c r="AN196" s="40">
        <v>4198.9437700548042</v>
      </c>
      <c r="AO196" s="40">
        <v>3434.218664360099</v>
      </c>
      <c r="AP196" s="40">
        <v>1377.3427950918015</v>
      </c>
      <c r="AQ196" s="40">
        <v>971.91715760336126</v>
      </c>
      <c r="AR196" s="40">
        <v>3354.8585000143221</v>
      </c>
      <c r="AS196" s="40">
        <v>59.469225917116589</v>
      </c>
      <c r="AT196" s="40">
        <v>231.14989646177025</v>
      </c>
      <c r="AU196" s="40">
        <v>557.15002356000593</v>
      </c>
      <c r="AV196" s="40">
        <v>1183.8373629997204</v>
      </c>
      <c r="AW196" s="40">
        <v>2984.779987514708</v>
      </c>
      <c r="AX196" s="40">
        <v>2100.9326085746693</v>
      </c>
      <c r="AY196" s="40">
        <v>1231.206840159633</v>
      </c>
      <c r="AZ196" s="40">
        <v>26797.007094900404</v>
      </c>
      <c r="BA196" s="40">
        <v>199.8193451566797</v>
      </c>
      <c r="BB196" s="40">
        <v>180.38251947728216</v>
      </c>
      <c r="BC196" s="40">
        <v>-5.4991401112816902</v>
      </c>
      <c r="BD196" s="40">
        <v>1194.536247640908</v>
      </c>
      <c r="BE196" s="40">
        <v>7590.2724489592802</v>
      </c>
      <c r="BF196" s="40">
        <v>1604.813946018998</v>
      </c>
      <c r="BG196" s="40">
        <v>1914.9005478121933</v>
      </c>
      <c r="BH196" s="40">
        <v>-185.59597875575724</v>
      </c>
      <c r="BI196" s="40">
        <v>132.59417717621068</v>
      </c>
      <c r="BJ196" s="40">
        <v>939.62717894456887</v>
      </c>
      <c r="BK196" s="40">
        <v>135.34374723185155</v>
      </c>
      <c r="BL196" s="40">
        <v>0</v>
      </c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6">
        <v>72271.000000000029</v>
      </c>
      <c r="GQ196" s="6"/>
    </row>
    <row r="197" spans="2:207" x14ac:dyDescent="0.2">
      <c r="B197" s="103" t="s">
        <v>113</v>
      </c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>
        <v>212908</v>
      </c>
      <c r="FT197" s="27">
        <v>36.162028478026009</v>
      </c>
      <c r="FU197" s="27">
        <v>244.25148032318643</v>
      </c>
      <c r="FV197" s="27">
        <v>649.98601110033349</v>
      </c>
      <c r="FW197" s="27">
        <v>1154.4305129937406</v>
      </c>
      <c r="FX197" s="27">
        <v>2474.8730120843088</v>
      </c>
      <c r="FY197" s="27">
        <v>6838.5534749604394</v>
      </c>
      <c r="FZ197" s="27">
        <v>11080.2654507763</v>
      </c>
      <c r="GA197" s="27">
        <v>25674.785272157351</v>
      </c>
      <c r="GB197" s="27">
        <v>83838.817362752598</v>
      </c>
      <c r="GC197" s="27">
        <v>17867.022421456004</v>
      </c>
      <c r="GD197" s="27">
        <v>33245.104325484303</v>
      </c>
      <c r="GE197" s="27">
        <v>36654.283482295963</v>
      </c>
      <c r="GF197" s="27">
        <v>60211.822780984956</v>
      </c>
      <c r="GG197" s="27">
        <v>114673.64238415242</v>
      </c>
      <c r="GH197" s="40"/>
      <c r="GI197" s="40"/>
      <c r="GJ197" s="40"/>
      <c r="GK197" s="40"/>
      <c r="GL197" s="40"/>
      <c r="GM197" s="40"/>
      <c r="GN197" s="40"/>
      <c r="GO197" s="40"/>
      <c r="GP197" s="6">
        <v>607551.99999999988</v>
      </c>
      <c r="GQ197" s="6"/>
    </row>
    <row r="198" spans="2:207" x14ac:dyDescent="0.2">
      <c r="B198" s="103" t="s">
        <v>114</v>
      </c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>
        <v>514.25960933145575</v>
      </c>
      <c r="BN198" s="40">
        <v>20.42816651399588</v>
      </c>
      <c r="BO198" s="40">
        <v>3.0205452776602835</v>
      </c>
      <c r="BP198" s="40">
        <v>20.18917810192869</v>
      </c>
      <c r="BQ198" s="40">
        <v>0</v>
      </c>
      <c r="BR198" s="40">
        <v>0</v>
      </c>
      <c r="BS198" s="40">
        <v>4.4295455689221608E-2</v>
      </c>
      <c r="BT198" s="40">
        <v>0</v>
      </c>
      <c r="BU198" s="40">
        <v>0</v>
      </c>
      <c r="BV198" s="40">
        <v>1014.3098680967988</v>
      </c>
      <c r="BW198" s="40">
        <v>63.045957142177052</v>
      </c>
      <c r="BX198" s="40">
        <v>122.70751512599514</v>
      </c>
      <c r="BY198" s="40">
        <v>94.965407165896167</v>
      </c>
      <c r="BZ198" s="40">
        <v>455.46828455377715</v>
      </c>
      <c r="CA198" s="40">
        <v>504.5675403698948</v>
      </c>
      <c r="CB198" s="40">
        <v>96.676190972687166</v>
      </c>
      <c r="CC198" s="40">
        <v>14.822520775452055</v>
      </c>
      <c r="CD198" s="40">
        <v>96.732653009157843</v>
      </c>
      <c r="CE198" s="40">
        <v>197.19706890137991</v>
      </c>
      <c r="CF198" s="40">
        <v>0</v>
      </c>
      <c r="CG198" s="40">
        <v>202.65677717325133</v>
      </c>
      <c r="CH198" s="40">
        <v>48.936382029344543</v>
      </c>
      <c r="CI198" s="40">
        <v>368.57670759369137</v>
      </c>
      <c r="CJ198" s="40">
        <v>2134.2743393273122</v>
      </c>
      <c r="CK198" s="40">
        <v>7.5936997855742483</v>
      </c>
      <c r="CL198" s="40">
        <v>2203.7454649365445</v>
      </c>
      <c r="CM198" s="40">
        <v>372.99656142069745</v>
      </c>
      <c r="CN198" s="40">
        <v>541.85118237289976</v>
      </c>
      <c r="CO198" s="40">
        <v>115.86888591753937</v>
      </c>
      <c r="CP198" s="40">
        <v>158.93899898339481</v>
      </c>
      <c r="CQ198" s="40">
        <v>260.51838899451735</v>
      </c>
      <c r="CR198" s="40">
        <v>1476.8440223679859</v>
      </c>
      <c r="CS198" s="40">
        <v>957.66861218610541</v>
      </c>
      <c r="CT198" s="40">
        <v>3152.220782960389</v>
      </c>
      <c r="CU198" s="40">
        <v>123.91517631188275</v>
      </c>
      <c r="CV198" s="40">
        <v>272.23794556693275</v>
      </c>
      <c r="CW198" s="40">
        <v>48.530583983978431</v>
      </c>
      <c r="CX198" s="40">
        <v>1814.3492978459108</v>
      </c>
      <c r="CY198" s="40">
        <v>261.87079904437729</v>
      </c>
      <c r="CZ198" s="40">
        <v>8.2327384392405918</v>
      </c>
      <c r="DA198" s="40">
        <v>52.601249149058404</v>
      </c>
      <c r="DB198" s="40">
        <v>53.161270567302886</v>
      </c>
      <c r="DC198" s="40">
        <v>811.41745137266139</v>
      </c>
      <c r="DD198" s="40">
        <v>67.187126021948131</v>
      </c>
      <c r="DE198" s="40">
        <v>856.5717405774343</v>
      </c>
      <c r="DF198" s="40">
        <v>349.17077938519611</v>
      </c>
      <c r="DG198" s="40">
        <v>1014.6640813612075</v>
      </c>
      <c r="DH198" s="40">
        <v>176.26396359924431</v>
      </c>
      <c r="DI198" s="40">
        <v>304.5920422442893</v>
      </c>
      <c r="DJ198" s="40">
        <v>284.68411713242006</v>
      </c>
      <c r="DK198" s="40">
        <v>0</v>
      </c>
      <c r="DL198" s="40">
        <v>137.22117802007898</v>
      </c>
      <c r="DM198" s="40">
        <v>74.105552440079194</v>
      </c>
      <c r="DN198" s="40">
        <v>827.00671343240765</v>
      </c>
      <c r="DO198" s="40">
        <v>93.36847172346765</v>
      </c>
      <c r="DP198" s="40">
        <v>605.94990134239538</v>
      </c>
      <c r="DQ198" s="40">
        <v>17.262684360855914</v>
      </c>
      <c r="DR198" s="40">
        <v>68.578508931230999</v>
      </c>
      <c r="DS198" s="40">
        <v>15.969098841458731</v>
      </c>
      <c r="DT198" s="40">
        <v>51.996197587510473</v>
      </c>
      <c r="DU198" s="40">
        <v>24.465964505731819</v>
      </c>
      <c r="DV198" s="40">
        <v>813.61656235098189</v>
      </c>
      <c r="DW198" s="40">
        <v>23.844394175402481</v>
      </c>
      <c r="DX198" s="40">
        <v>219.26003609087704</v>
      </c>
      <c r="DY198" s="40">
        <v>30.857421421363284</v>
      </c>
      <c r="DZ198" s="40">
        <v>10.41668830492457</v>
      </c>
      <c r="EA198" s="40">
        <v>626.1569393224745</v>
      </c>
      <c r="EB198" s="40">
        <v>216.62827213969049</v>
      </c>
      <c r="EC198" s="40">
        <v>175.8215503480393</v>
      </c>
      <c r="ED198" s="40">
        <v>4.9323898933820169</v>
      </c>
      <c r="EE198" s="40">
        <v>1856.4723240843075</v>
      </c>
      <c r="EF198" s="40">
        <v>2192.0230211114308</v>
      </c>
      <c r="EG198" s="40">
        <v>50.939251593041014</v>
      </c>
      <c r="EH198" s="40">
        <v>14300.292601578401</v>
      </c>
      <c r="EI198" s="40">
        <v>16.631409026143004</v>
      </c>
      <c r="EJ198" s="40">
        <v>9.5678233286692286E-3</v>
      </c>
      <c r="EK198" s="40">
        <v>0</v>
      </c>
      <c r="EL198" s="40">
        <v>133.59733010472664</v>
      </c>
      <c r="EM198" s="40">
        <v>0</v>
      </c>
      <c r="EN198" s="40">
        <v>0</v>
      </c>
      <c r="EO198" s="40">
        <v>0</v>
      </c>
      <c r="EP198" s="40">
        <v>0</v>
      </c>
      <c r="EQ198" s="40">
        <v>0</v>
      </c>
      <c r="ER198" s="40">
        <v>0</v>
      </c>
      <c r="ES198" s="40">
        <v>0</v>
      </c>
      <c r="ET198" s="40">
        <v>0</v>
      </c>
      <c r="EU198" s="40">
        <v>0</v>
      </c>
      <c r="EV198" s="40">
        <v>0</v>
      </c>
      <c r="EW198" s="40">
        <v>0</v>
      </c>
      <c r="EX198" s="40">
        <v>0</v>
      </c>
      <c r="EY198" s="40">
        <v>0</v>
      </c>
      <c r="EZ198" s="40">
        <v>0</v>
      </c>
      <c r="FA198" s="40">
        <v>0</v>
      </c>
      <c r="FB198" s="40">
        <v>0</v>
      </c>
      <c r="FC198" s="40">
        <v>0</v>
      </c>
      <c r="FD198" s="40">
        <v>0</v>
      </c>
      <c r="FE198" s="40">
        <v>0</v>
      </c>
      <c r="FF198" s="40">
        <v>0</v>
      </c>
      <c r="FG198" s="40">
        <v>0</v>
      </c>
      <c r="FH198" s="40">
        <v>0</v>
      </c>
      <c r="FI198" s="40">
        <v>0</v>
      </c>
      <c r="FJ198" s="40">
        <v>0</v>
      </c>
      <c r="FK198" s="40">
        <v>0</v>
      </c>
      <c r="FL198" s="40">
        <v>0</v>
      </c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6">
        <v>44308.000000000007</v>
      </c>
      <c r="GQ198" s="6"/>
    </row>
    <row r="199" spans="2:207" x14ac:dyDescent="0.2">
      <c r="B199" s="103" t="s">
        <v>115</v>
      </c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>
        <v>968.01478505591331</v>
      </c>
      <c r="BN199" s="40">
        <v>1121.6454952286692</v>
      </c>
      <c r="BO199" s="40">
        <v>1349.8111549764062</v>
      </c>
      <c r="BP199" s="40">
        <v>181.54359515173516</v>
      </c>
      <c r="BQ199" s="40">
        <v>346.15348346149284</v>
      </c>
      <c r="BR199" s="40">
        <v>4.9458792301392567</v>
      </c>
      <c r="BS199" s="40">
        <v>870.64641927098114</v>
      </c>
      <c r="BT199" s="40">
        <v>3.5548228646678797</v>
      </c>
      <c r="BU199" s="40">
        <v>2.4697893392653882</v>
      </c>
      <c r="BV199" s="40">
        <v>5702.5237700636071</v>
      </c>
      <c r="BW199" s="40">
        <v>2101.1335593915701</v>
      </c>
      <c r="BX199" s="40">
        <v>1117.504964349725</v>
      </c>
      <c r="BY199" s="40">
        <v>1198.7709821887702</v>
      </c>
      <c r="BZ199" s="40">
        <v>2322.4576911845606</v>
      </c>
      <c r="CA199" s="40">
        <v>3297.003944137432</v>
      </c>
      <c r="CB199" s="40">
        <v>2371.6918696910711</v>
      </c>
      <c r="CC199" s="40">
        <v>2002.9362942393864</v>
      </c>
      <c r="CD199" s="40">
        <v>508.97060412756053</v>
      </c>
      <c r="CE199" s="40">
        <v>3377.8459553971074</v>
      </c>
      <c r="CF199" s="40">
        <v>2268.2189483525963</v>
      </c>
      <c r="CG199" s="40">
        <v>645.5528214376302</v>
      </c>
      <c r="CH199" s="40">
        <v>359.3455929053722</v>
      </c>
      <c r="CI199" s="40">
        <v>2456.1613672269114</v>
      </c>
      <c r="CJ199" s="40">
        <v>40318.20875050826</v>
      </c>
      <c r="CK199" s="40">
        <v>4450.8500167267821</v>
      </c>
      <c r="CL199" s="40">
        <v>33099.329694652552</v>
      </c>
      <c r="CM199" s="40">
        <v>643.55021869436519</v>
      </c>
      <c r="CN199" s="40">
        <v>1830.0013246718279</v>
      </c>
      <c r="CO199" s="40">
        <v>502.11079670867616</v>
      </c>
      <c r="CP199" s="40">
        <v>393.36050069034923</v>
      </c>
      <c r="CQ199" s="40">
        <v>199.25534203471551</v>
      </c>
      <c r="CR199" s="40">
        <v>8086.3576805571347</v>
      </c>
      <c r="CS199" s="40">
        <v>2511.0778565350838</v>
      </c>
      <c r="CT199" s="40">
        <v>199.86822671803961</v>
      </c>
      <c r="CU199" s="40">
        <v>2932.885041757097</v>
      </c>
      <c r="CV199" s="40">
        <v>1912.1995669524117</v>
      </c>
      <c r="CW199" s="40">
        <v>2528.569272406547</v>
      </c>
      <c r="CX199" s="40">
        <v>58318.802959329747</v>
      </c>
      <c r="CY199" s="40">
        <v>1450.1280081899126</v>
      </c>
      <c r="CZ199" s="40">
        <v>744.56148277181387</v>
      </c>
      <c r="DA199" s="40">
        <v>999.11936496571218</v>
      </c>
      <c r="DB199" s="40">
        <v>6030.2942973388499</v>
      </c>
      <c r="DC199" s="40">
        <v>5499.2024288431139</v>
      </c>
      <c r="DD199" s="40">
        <v>892.17424438298417</v>
      </c>
      <c r="DE199" s="40">
        <v>1225.9833998192767</v>
      </c>
      <c r="DF199" s="40">
        <v>686.14033873254868</v>
      </c>
      <c r="DG199" s="40">
        <v>756.10795022463492</v>
      </c>
      <c r="DH199" s="40">
        <v>1420.1905335093875</v>
      </c>
      <c r="DI199" s="40">
        <v>209.66917662553354</v>
      </c>
      <c r="DJ199" s="40">
        <v>-13.009765368976208</v>
      </c>
      <c r="DK199" s="40">
        <v>641.06948849279661</v>
      </c>
      <c r="DL199" s="40">
        <v>180.55724361754892</v>
      </c>
      <c r="DM199" s="40">
        <v>346.50839664130837</v>
      </c>
      <c r="DN199" s="40">
        <v>1828.3942886056534</v>
      </c>
      <c r="DO199" s="40">
        <v>1622.0000665559012</v>
      </c>
      <c r="DP199" s="40">
        <v>940.54338309042078</v>
      </c>
      <c r="DQ199" s="40">
        <v>496.49860795888316</v>
      </c>
      <c r="DR199" s="40">
        <v>296.97017590188386</v>
      </c>
      <c r="DS199" s="40">
        <v>113.11467107923809</v>
      </c>
      <c r="DT199" s="40">
        <v>637.81352706381131</v>
      </c>
      <c r="DU199" s="40">
        <v>109.6913666351484</v>
      </c>
      <c r="DV199" s="40">
        <v>824.16530830883016</v>
      </c>
      <c r="DW199" s="40">
        <v>856.94280150254815</v>
      </c>
      <c r="DX199" s="40">
        <v>-173.96605773314454</v>
      </c>
      <c r="DY199" s="40">
        <v>281.66519325305114</v>
      </c>
      <c r="DZ199" s="40">
        <v>44.526513487978093</v>
      </c>
      <c r="EA199" s="40">
        <v>-571.67761238971684</v>
      </c>
      <c r="EB199" s="40">
        <v>794.92609136971805</v>
      </c>
      <c r="EC199" s="40">
        <v>3155.9907141976687</v>
      </c>
      <c r="ED199" s="40">
        <v>1034.1166635961961</v>
      </c>
      <c r="EE199" s="40">
        <v>-81.829277107216001</v>
      </c>
      <c r="EF199" s="40">
        <v>3894.8707066957759</v>
      </c>
      <c r="EG199" s="40">
        <v>3779.4474531241863</v>
      </c>
      <c r="EH199" s="40">
        <v>1683.0719785110782</v>
      </c>
      <c r="EI199" s="40">
        <v>13216.389740439819</v>
      </c>
      <c r="EJ199" s="40">
        <v>22.058699885173212</v>
      </c>
      <c r="EK199" s="40">
        <v>5.3269450908168259E-3</v>
      </c>
      <c r="EL199" s="40">
        <v>323.80816733977514</v>
      </c>
      <c r="EM199" s="40">
        <v>542.56176159786264</v>
      </c>
      <c r="EN199" s="40">
        <v>971.3560029005281</v>
      </c>
      <c r="EO199" s="40">
        <v>454.25426394515466</v>
      </c>
      <c r="EP199" s="40">
        <v>2331.7553739132882</v>
      </c>
      <c r="EQ199" s="40">
        <v>5509.9252873220257</v>
      </c>
      <c r="ER199" s="40">
        <v>-10347.362666197212</v>
      </c>
      <c r="ES199" s="40">
        <v>1732.4864750743589</v>
      </c>
      <c r="ET199" s="40">
        <v>98.705107664678422</v>
      </c>
      <c r="EU199" s="40">
        <v>184.40303548718686</v>
      </c>
      <c r="EV199" s="40">
        <v>5465.371756698285</v>
      </c>
      <c r="EW199" s="40">
        <v>2888.8354408408672</v>
      </c>
      <c r="EX199" s="40">
        <v>4463.1751716674762</v>
      </c>
      <c r="EY199" s="40">
        <v>15063.45030403079</v>
      </c>
      <c r="EZ199" s="40">
        <v>2188.4354227690783</v>
      </c>
      <c r="FA199" s="40">
        <v>2812.7886557967877</v>
      </c>
      <c r="FB199" s="40">
        <v>1162.855461393299</v>
      </c>
      <c r="FC199" s="40">
        <v>93.861164574836636</v>
      </c>
      <c r="FD199" s="40">
        <v>1077.312344048569</v>
      </c>
      <c r="FE199" s="40">
        <v>12482.615884024091</v>
      </c>
      <c r="FF199" s="40">
        <v>12119.336363342842</v>
      </c>
      <c r="FG199" s="40">
        <v>7967.1965577910032</v>
      </c>
      <c r="FH199" s="40">
        <v>-246.40274569131225</v>
      </c>
      <c r="FI199" s="40">
        <v>20347.642885054785</v>
      </c>
      <c r="FJ199" s="40">
        <v>69.018300094770836</v>
      </c>
      <c r="FK199" s="40">
        <v>17361.538741053871</v>
      </c>
      <c r="FL199" s="40">
        <v>25900.317525481682</v>
      </c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6">
        <v>381399</v>
      </c>
      <c r="GQ199" s="6"/>
    </row>
    <row r="200" spans="2:207" x14ac:dyDescent="0.2">
      <c r="B200" s="103" t="s">
        <v>116</v>
      </c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>
        <v>617286</v>
      </c>
      <c r="FT200" s="40">
        <v>22.781921638808093</v>
      </c>
      <c r="FU200" s="40">
        <v>35.987432344164127</v>
      </c>
      <c r="FV200" s="40">
        <v>60.81059545677585</v>
      </c>
      <c r="FW200" s="40">
        <v>120.95231155564784</v>
      </c>
      <c r="FX200" s="40">
        <v>173.37326647360157</v>
      </c>
      <c r="FY200" s="40">
        <v>267.4955708935459</v>
      </c>
      <c r="FZ200" s="40">
        <v>365.06810609957301</v>
      </c>
      <c r="GA200" s="40">
        <v>660.81202214233588</v>
      </c>
      <c r="GB200" s="40">
        <v>1525.9821801961</v>
      </c>
      <c r="GC200" s="40">
        <v>440.55623402256583</v>
      </c>
      <c r="GD200" s="40">
        <v>850.16151113740534</v>
      </c>
      <c r="GE200" s="40">
        <v>1060.9086475525148</v>
      </c>
      <c r="GF200" s="40">
        <v>2622.531828142251</v>
      </c>
      <c r="GG200" s="40">
        <v>20015.578372344713</v>
      </c>
      <c r="GH200" s="40">
        <v>25807</v>
      </c>
      <c r="GI200" s="40"/>
      <c r="GJ200" s="40"/>
      <c r="GK200" s="40"/>
      <c r="GL200" s="40"/>
      <c r="GM200" s="40"/>
      <c r="GN200" s="40"/>
      <c r="GO200" s="40">
        <v>186084</v>
      </c>
      <c r="GP200" s="6">
        <v>857399.99999999988</v>
      </c>
      <c r="GQ200" s="6"/>
    </row>
    <row r="201" spans="2:207" x14ac:dyDescent="0.2">
      <c r="B201" s="103" t="s">
        <v>117</v>
      </c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>
        <v>29155</v>
      </c>
      <c r="GN201" s="40"/>
      <c r="GO201" s="40"/>
      <c r="GP201" s="6">
        <v>29155</v>
      </c>
      <c r="GQ201" s="6"/>
    </row>
    <row r="202" spans="2:207" x14ac:dyDescent="0.2">
      <c r="B202" s="103" t="s">
        <v>118</v>
      </c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>
        <v>16097.646181228156</v>
      </c>
      <c r="BN202" s="40">
        <v>1958.651685250388</v>
      </c>
      <c r="BO202" s="40">
        <v>426.37965291720144</v>
      </c>
      <c r="BP202" s="40">
        <v>153.95170191448764</v>
      </c>
      <c r="BQ202" s="40">
        <v>2970.1168593936432</v>
      </c>
      <c r="BR202" s="40">
        <v>1647.330422444468</v>
      </c>
      <c r="BS202" s="40">
        <v>140718.30201416937</v>
      </c>
      <c r="BT202" s="40">
        <v>29.069553445545747</v>
      </c>
      <c r="BU202" s="40">
        <v>0</v>
      </c>
      <c r="BV202" s="40">
        <v>8907.5661945014072</v>
      </c>
      <c r="BW202" s="40">
        <v>4487.0671394259225</v>
      </c>
      <c r="BX202" s="40">
        <v>1835.3371457678218</v>
      </c>
      <c r="BY202" s="40">
        <v>2414.9759880919096</v>
      </c>
      <c r="BZ202" s="40">
        <v>12129.868989180941</v>
      </c>
      <c r="CA202" s="40">
        <v>2647.2422168784792</v>
      </c>
      <c r="CB202" s="40">
        <v>5027.600426760041</v>
      </c>
      <c r="CC202" s="40">
        <v>1468.8636885544649</v>
      </c>
      <c r="CD202" s="40">
        <v>1735.2276221928287</v>
      </c>
      <c r="CE202" s="40">
        <v>2586.4877213893155</v>
      </c>
      <c r="CF202" s="40">
        <v>1569.9987766833228</v>
      </c>
      <c r="CG202" s="40">
        <v>1938.8567972357562</v>
      </c>
      <c r="CH202" s="40">
        <v>388.41903641614289</v>
      </c>
      <c r="CI202" s="40">
        <v>5115.4565674539117</v>
      </c>
      <c r="CJ202" s="40">
        <v>3273.2518093907975</v>
      </c>
      <c r="CK202" s="40">
        <v>1196.5985157649823</v>
      </c>
      <c r="CL202" s="40">
        <v>2269.9161264787635</v>
      </c>
      <c r="CM202" s="40">
        <v>5769.5290301313107</v>
      </c>
      <c r="CN202" s="40">
        <v>3167.2413357148585</v>
      </c>
      <c r="CO202" s="40">
        <v>521.99116680261045</v>
      </c>
      <c r="CP202" s="40">
        <v>3316.1828602026021</v>
      </c>
      <c r="CQ202" s="40">
        <v>3051.0493784849427</v>
      </c>
      <c r="CR202" s="40">
        <v>17641.521550025289</v>
      </c>
      <c r="CS202" s="40">
        <v>6488.8003308739271</v>
      </c>
      <c r="CT202" s="40">
        <v>14633.092715039087</v>
      </c>
      <c r="CU202" s="40">
        <v>3329.2547594673629</v>
      </c>
      <c r="CV202" s="40">
        <v>15924.206486663114</v>
      </c>
      <c r="CW202" s="40">
        <v>3835.0183651975249</v>
      </c>
      <c r="CX202" s="40">
        <v>64335.856191830258</v>
      </c>
      <c r="CY202" s="40">
        <v>42634.526143922209</v>
      </c>
      <c r="CZ202" s="40">
        <v>13386.951138453764</v>
      </c>
      <c r="DA202" s="40">
        <v>6973.2969672951222</v>
      </c>
      <c r="DB202" s="40">
        <v>26592.63662025454</v>
      </c>
      <c r="DC202" s="40">
        <v>7207.284941029623</v>
      </c>
      <c r="DD202" s="40">
        <v>23080.209030222828</v>
      </c>
      <c r="DE202" s="40">
        <v>8253.7603910889757</v>
      </c>
      <c r="DF202" s="40">
        <v>4619.498081165555</v>
      </c>
      <c r="DG202" s="40">
        <v>14496.952924653286</v>
      </c>
      <c r="DH202" s="40">
        <v>2944.3923422572916</v>
      </c>
      <c r="DI202" s="40">
        <v>3992.2845309397176</v>
      </c>
      <c r="DJ202" s="40">
        <v>4751.6110889537131</v>
      </c>
      <c r="DK202" s="40">
        <v>1078.5245732636158</v>
      </c>
      <c r="DL202" s="40">
        <v>2956.2804843566792</v>
      </c>
      <c r="DM202" s="40">
        <v>2949.8108111189404</v>
      </c>
      <c r="DN202" s="40">
        <v>7714.9932964984127</v>
      </c>
      <c r="DO202" s="40">
        <v>3112.9313807991502</v>
      </c>
      <c r="DP202" s="40">
        <v>13296.168377767353</v>
      </c>
      <c r="DQ202" s="40">
        <v>1791.7715408241006</v>
      </c>
      <c r="DR202" s="40">
        <v>16854.623188305839</v>
      </c>
      <c r="DS202" s="40">
        <v>20072.290873860653</v>
      </c>
      <c r="DT202" s="40">
        <v>7232.8208476250784</v>
      </c>
      <c r="DU202" s="40">
        <v>3312.4544258093242</v>
      </c>
      <c r="DV202" s="40">
        <v>19238.960624272193</v>
      </c>
      <c r="DW202" s="40">
        <v>14986.944684880034</v>
      </c>
      <c r="DX202" s="40">
        <v>13348.448647453893</v>
      </c>
      <c r="DY202" s="40">
        <v>8561.0071141432272</v>
      </c>
      <c r="DZ202" s="40">
        <v>7803.5582144879836</v>
      </c>
      <c r="EA202" s="40">
        <v>18704.126156919086</v>
      </c>
      <c r="EB202" s="40">
        <v>60706.291853762945</v>
      </c>
      <c r="EC202" s="40">
        <v>7787.51538087878</v>
      </c>
      <c r="ED202" s="40">
        <v>28506.439772119011</v>
      </c>
      <c r="EE202" s="40">
        <v>46363.41064731095</v>
      </c>
      <c r="EF202" s="40">
        <v>62704.898435854877</v>
      </c>
      <c r="EG202" s="40">
        <v>27362.58520049604</v>
      </c>
      <c r="EH202" s="40">
        <v>162439.19744649192</v>
      </c>
      <c r="EI202" s="40">
        <v>3340.996620214401</v>
      </c>
      <c r="EJ202" s="40">
        <v>2818.2353989205662</v>
      </c>
      <c r="EK202" s="40">
        <v>8200.5876868557643</v>
      </c>
      <c r="EL202" s="40">
        <v>2870.7662225287354</v>
      </c>
      <c r="EM202" s="40">
        <v>386.14388249106179</v>
      </c>
      <c r="EN202" s="40">
        <v>791.42933342655101</v>
      </c>
      <c r="EO202" s="40">
        <v>948.23648589372726</v>
      </c>
      <c r="EP202" s="40">
        <v>13106.630578580995</v>
      </c>
      <c r="EQ202" s="40">
        <v>12894.47619145018</v>
      </c>
      <c r="ER202" s="40">
        <v>33617.442240111333</v>
      </c>
      <c r="ES202" s="40">
        <v>2492.7821059987104</v>
      </c>
      <c r="ET202" s="40">
        <v>1320.592225138847</v>
      </c>
      <c r="EU202" s="40">
        <v>1613.8432666745723</v>
      </c>
      <c r="EV202" s="40">
        <v>1686.1004761454506</v>
      </c>
      <c r="EW202" s="40">
        <v>508.84247636601361</v>
      </c>
      <c r="EX202" s="40">
        <v>7117.285633574651</v>
      </c>
      <c r="EY202" s="40">
        <v>833.28153018717967</v>
      </c>
      <c r="EZ202" s="40">
        <v>1783.6768823525742</v>
      </c>
      <c r="FA202" s="40">
        <v>8962.6932645856014</v>
      </c>
      <c r="FB202" s="40">
        <v>196.37959363138626</v>
      </c>
      <c r="FC202" s="40">
        <v>2786.509323498477</v>
      </c>
      <c r="FD202" s="40">
        <v>21625.290890026961</v>
      </c>
      <c r="FE202" s="40">
        <v>7591.2455211891474</v>
      </c>
      <c r="FF202" s="40">
        <v>23238.905924861534</v>
      </c>
      <c r="FG202" s="40">
        <v>4105.2304903723634</v>
      </c>
      <c r="FH202" s="40">
        <v>1960.6970536972246</v>
      </c>
      <c r="FI202" s="40">
        <v>622.02561069179467</v>
      </c>
      <c r="FJ202" s="40">
        <v>1108.0886122321665</v>
      </c>
      <c r="FK202" s="40">
        <v>6920.0965475035509</v>
      </c>
      <c r="FL202" s="40">
        <v>15657.102747899116</v>
      </c>
      <c r="FM202" s="40"/>
      <c r="FN202" s="40">
        <v>665.63666864375762</v>
      </c>
      <c r="FO202" s="40">
        <v>1215.2251678721584</v>
      </c>
      <c r="FP202" s="40">
        <v>3135.3181873183721</v>
      </c>
      <c r="FQ202" s="40">
        <v>7475.8199761657133</v>
      </c>
      <c r="FR202" s="40">
        <v>185890</v>
      </c>
      <c r="FS202" s="40"/>
      <c r="FT202" s="40">
        <v>1.4275198288593962</v>
      </c>
      <c r="FU202" s="40">
        <v>5.7218299461254363</v>
      </c>
      <c r="FV202" s="40">
        <v>13.332832358463131</v>
      </c>
      <c r="FW202" s="40">
        <v>29.486639528254091</v>
      </c>
      <c r="FX202" s="40">
        <v>74.624233064294089</v>
      </c>
      <c r="FY202" s="40">
        <v>143.8412786802804</v>
      </c>
      <c r="FZ202" s="40">
        <v>250.59960332143226</v>
      </c>
      <c r="GA202" s="40">
        <v>755.81947311361557</v>
      </c>
      <c r="GB202" s="40">
        <v>1607.5916482957075</v>
      </c>
      <c r="GC202" s="40">
        <v>522.29220159994145</v>
      </c>
      <c r="GD202" s="40">
        <v>712.85851063516463</v>
      </c>
      <c r="GE202" s="40">
        <v>1085.5592875606346</v>
      </c>
      <c r="GF202" s="40">
        <v>1070.5441971510895</v>
      </c>
      <c r="GG202" s="40">
        <v>2098.3007449161387</v>
      </c>
      <c r="GH202" s="40">
        <v>49526</v>
      </c>
      <c r="GI202" s="40"/>
      <c r="GJ202" s="40"/>
      <c r="GK202" s="40"/>
      <c r="GL202" s="40"/>
      <c r="GM202" s="40"/>
      <c r="GN202" s="40"/>
      <c r="GO202" s="40"/>
      <c r="GP202" s="6">
        <v>1530213.0000000007</v>
      </c>
      <c r="GQ202" s="6"/>
    </row>
    <row r="203" spans="2:207" x14ac:dyDescent="0.2">
      <c r="B203" s="103" t="s">
        <v>119</v>
      </c>
      <c r="C203" s="6">
        <v>192501.3045250726</v>
      </c>
      <c r="D203" s="6">
        <v>19126.046433830546</v>
      </c>
      <c r="E203" s="6">
        <v>7162.9516633915291</v>
      </c>
      <c r="F203" s="6">
        <v>112598.50314129386</v>
      </c>
      <c r="G203" s="6">
        <v>74075.191799659471</v>
      </c>
      <c r="H203" s="6">
        <v>256827.38268893355</v>
      </c>
      <c r="I203" s="6">
        <v>90055.886579330079</v>
      </c>
      <c r="J203" s="6">
        <v>301059.87784730305</v>
      </c>
      <c r="K203" s="6">
        <v>99920.013961558463</v>
      </c>
      <c r="L203" s="6">
        <v>31262.752075848435</v>
      </c>
      <c r="M203" s="6">
        <v>25396.648791479896</v>
      </c>
      <c r="N203" s="6">
        <v>7307.2915083974058</v>
      </c>
      <c r="O203" s="6">
        <v>9538.6467512880572</v>
      </c>
      <c r="P203" s="6">
        <v>49982.645582632649</v>
      </c>
      <c r="Q203" s="6">
        <v>82209.685681650255</v>
      </c>
      <c r="R203" s="6">
        <v>47947.109614052577</v>
      </c>
      <c r="S203" s="6">
        <v>159956.15418432586</v>
      </c>
      <c r="T203" s="6">
        <v>115414.23199092483</v>
      </c>
      <c r="U203" s="6">
        <v>126864.19834843345</v>
      </c>
      <c r="V203" s="6">
        <v>20794.812412394105</v>
      </c>
      <c r="W203" s="6">
        <v>34577.587646091612</v>
      </c>
      <c r="X203" s="6">
        <v>9774.3333805764287</v>
      </c>
      <c r="Y203" s="6">
        <v>46772.852858721628</v>
      </c>
      <c r="Z203" s="6">
        <v>165302.04388297006</v>
      </c>
      <c r="AA203" s="6">
        <v>48787.523941718006</v>
      </c>
      <c r="AB203" s="6">
        <v>94195.114100975974</v>
      </c>
      <c r="AC203" s="6">
        <v>96409.126812741975</v>
      </c>
      <c r="AD203" s="6">
        <v>50179.042208356972</v>
      </c>
      <c r="AE203" s="6">
        <v>14055.809224748598</v>
      </c>
      <c r="AF203" s="6">
        <v>9581.4940664632504</v>
      </c>
      <c r="AG203" s="6">
        <v>187515.94255892772</v>
      </c>
      <c r="AH203" s="6">
        <v>18603.957599001631</v>
      </c>
      <c r="AI203" s="6">
        <v>20697.562656987142</v>
      </c>
      <c r="AJ203" s="6">
        <v>51473.187532172931</v>
      </c>
      <c r="AK203" s="6">
        <v>177694.91898871484</v>
      </c>
      <c r="AL203" s="6">
        <v>63127.991680792191</v>
      </c>
      <c r="AM203" s="6">
        <v>409535.17147224484</v>
      </c>
      <c r="AN203" s="6">
        <v>339975.76683928096</v>
      </c>
      <c r="AO203" s="6">
        <v>272731.14956421329</v>
      </c>
      <c r="AP203" s="6">
        <v>135931.49958819634</v>
      </c>
      <c r="AQ203" s="6">
        <v>80299.546727616951</v>
      </c>
      <c r="AR203" s="6">
        <v>376743.96912243142</v>
      </c>
      <c r="AS203" s="6">
        <v>4328.9991759371369</v>
      </c>
      <c r="AT203" s="6">
        <v>43078.400401787592</v>
      </c>
      <c r="AU203" s="6">
        <v>80133.908412976016</v>
      </c>
      <c r="AV203" s="6">
        <v>196920.65187707919</v>
      </c>
      <c r="AW203" s="6">
        <v>251542.74256005802</v>
      </c>
      <c r="AX203" s="6">
        <v>170535.42650543532</v>
      </c>
      <c r="AY203" s="6">
        <v>193787.00027460422</v>
      </c>
      <c r="AZ203" s="6">
        <v>370520.85393291205</v>
      </c>
      <c r="BA203" s="6">
        <v>24803.499596518035</v>
      </c>
      <c r="BB203" s="6">
        <v>32130.003784832199</v>
      </c>
      <c r="BC203" s="6">
        <v>15521.997688246713</v>
      </c>
      <c r="BD203" s="6">
        <v>314577.91913833871</v>
      </c>
      <c r="BE203" s="6">
        <v>922105.48425514111</v>
      </c>
      <c r="BF203" s="6">
        <v>82890.795837352242</v>
      </c>
      <c r="BG203" s="6">
        <v>173324.30777815025</v>
      </c>
      <c r="BH203" s="6">
        <v>2073.5649469502687</v>
      </c>
      <c r="BI203" s="6">
        <v>4450.3127879585363</v>
      </c>
      <c r="BJ203" s="6">
        <v>41670.929862465571</v>
      </c>
      <c r="BK203" s="6">
        <v>5213.5923756012198</v>
      </c>
      <c r="BL203" s="6">
        <v>460425.68077190965</v>
      </c>
      <c r="BM203" s="6">
        <v>180281.75835517872</v>
      </c>
      <c r="BN203" s="6">
        <v>60151.966364345666</v>
      </c>
      <c r="BO203" s="6">
        <v>22602.765698920859</v>
      </c>
      <c r="BP203" s="6">
        <v>9585.6996752807718</v>
      </c>
      <c r="BQ203" s="6">
        <v>101385.67203815213</v>
      </c>
      <c r="BR203" s="6">
        <v>305813.41510006896</v>
      </c>
      <c r="BS203" s="6">
        <v>281738.18204564741</v>
      </c>
      <c r="BT203" s="6">
        <v>45823.919110102383</v>
      </c>
      <c r="BU203" s="6">
        <v>12808.135164223369</v>
      </c>
      <c r="BV203" s="6">
        <v>80793.267032002739</v>
      </c>
      <c r="BW203" s="6">
        <v>28952.653246427482</v>
      </c>
      <c r="BX203" s="6">
        <v>13427.712410300308</v>
      </c>
      <c r="BY203" s="6">
        <v>33075.556699126617</v>
      </c>
      <c r="BZ203" s="6">
        <v>32010.606074641364</v>
      </c>
      <c r="CA203" s="6">
        <v>54893.985893672878</v>
      </c>
      <c r="CB203" s="6">
        <v>49230.625005026595</v>
      </c>
      <c r="CC203" s="6">
        <v>19698.432633790249</v>
      </c>
      <c r="CD203" s="6">
        <v>26962.84820434533</v>
      </c>
      <c r="CE203" s="6">
        <v>94295.121654842427</v>
      </c>
      <c r="CF203" s="6">
        <v>28901.372623584692</v>
      </c>
      <c r="CG203" s="6">
        <v>15114.034984657454</v>
      </c>
      <c r="CH203" s="6">
        <v>2154.1313570879879</v>
      </c>
      <c r="CI203" s="6">
        <v>48165.285187745059</v>
      </c>
      <c r="CJ203" s="6">
        <v>118973.04244221974</v>
      </c>
      <c r="CK203" s="6">
        <v>52601.015074740819</v>
      </c>
      <c r="CL203" s="6">
        <v>72628.185352463057</v>
      </c>
      <c r="CM203" s="6">
        <v>32217.334177926456</v>
      </c>
      <c r="CN203" s="6">
        <v>20888.733602694268</v>
      </c>
      <c r="CO203" s="6">
        <v>4811.7216619722394</v>
      </c>
      <c r="CP203" s="6">
        <v>11425.917236291463</v>
      </c>
      <c r="CQ203" s="6">
        <v>6070.4200385800614</v>
      </c>
      <c r="CR203" s="6">
        <v>74845.979898885227</v>
      </c>
      <c r="CS203" s="6">
        <v>22157.748451604104</v>
      </c>
      <c r="CT203" s="6">
        <v>33570.329360378222</v>
      </c>
      <c r="CU203" s="6">
        <v>71705.780420255018</v>
      </c>
      <c r="CV203" s="6">
        <v>128260.10148129716</v>
      </c>
      <c r="CW203" s="6">
        <v>82740.047567993897</v>
      </c>
      <c r="CX203" s="6">
        <v>391528.82529913686</v>
      </c>
      <c r="CY203" s="6">
        <v>189458.1368303581</v>
      </c>
      <c r="CZ203" s="6">
        <v>41738.580128815491</v>
      </c>
      <c r="DA203" s="6">
        <v>41305.047776195417</v>
      </c>
      <c r="DB203" s="6">
        <v>72926.366766978666</v>
      </c>
      <c r="DC203" s="6">
        <v>66794.935241650688</v>
      </c>
      <c r="DD203" s="6">
        <v>49003.545617293945</v>
      </c>
      <c r="DE203" s="6">
        <v>30955.849879213369</v>
      </c>
      <c r="DF203" s="6">
        <v>13217.025142979857</v>
      </c>
      <c r="DG203" s="6">
        <v>87447.264669503682</v>
      </c>
      <c r="DH203" s="6">
        <v>22664.79690973863</v>
      </c>
      <c r="DI203" s="6">
        <v>8266.0090429103147</v>
      </c>
      <c r="DJ203" s="6">
        <v>23792.182777465983</v>
      </c>
      <c r="DK203" s="6">
        <v>18417.012453668831</v>
      </c>
      <c r="DL203" s="6">
        <v>30187.653877255405</v>
      </c>
      <c r="DM203" s="6">
        <v>15993.323203889777</v>
      </c>
      <c r="DN203" s="6">
        <v>40435.996196369502</v>
      </c>
      <c r="DO203" s="6">
        <v>20283.649769994921</v>
      </c>
      <c r="DP203" s="6">
        <v>24446.684629615116</v>
      </c>
      <c r="DQ203" s="6">
        <v>28900.97379323568</v>
      </c>
      <c r="DR203" s="6">
        <v>227432.6959549243</v>
      </c>
      <c r="DS203" s="6">
        <v>112516.67265559745</v>
      </c>
      <c r="DT203" s="6">
        <v>50537.283902945936</v>
      </c>
      <c r="DU203" s="6">
        <v>10008.334557223723</v>
      </c>
      <c r="DV203" s="6">
        <v>84475.043216879552</v>
      </c>
      <c r="DW203" s="6">
        <v>22203.026640408076</v>
      </c>
      <c r="DX203" s="6">
        <v>26702.701909743511</v>
      </c>
      <c r="DY203" s="6">
        <v>14521.061396237146</v>
      </c>
      <c r="DZ203" s="6">
        <v>16566.84997703306</v>
      </c>
      <c r="EA203" s="6">
        <v>39840.269394808085</v>
      </c>
      <c r="EB203" s="6">
        <v>129122.73465730432</v>
      </c>
      <c r="EC203" s="6">
        <v>20964.210068887118</v>
      </c>
      <c r="ED203" s="6">
        <v>41819.827179430431</v>
      </c>
      <c r="EE203" s="6">
        <v>115367.59220536525</v>
      </c>
      <c r="EF203" s="6">
        <v>111495.09533238444</v>
      </c>
      <c r="EG203" s="6">
        <v>48771.170658711169</v>
      </c>
      <c r="EH203" s="6">
        <v>473755.70133184211</v>
      </c>
      <c r="EI203" s="6">
        <v>21339.970038275762</v>
      </c>
      <c r="EJ203" s="6">
        <v>6397.2507748040789</v>
      </c>
      <c r="EK203" s="6">
        <v>20472.559324667352</v>
      </c>
      <c r="EL203" s="6">
        <v>5179.3054235105501</v>
      </c>
      <c r="EM203" s="6">
        <v>188445.9907894409</v>
      </c>
      <c r="EN203" s="6">
        <v>174152.70058884719</v>
      </c>
      <c r="EO203" s="6">
        <v>824432.15622058453</v>
      </c>
      <c r="EP203" s="6">
        <v>53514.470054187928</v>
      </c>
      <c r="EQ203" s="6">
        <v>61746.934988471527</v>
      </c>
      <c r="ER203" s="6">
        <v>211954.66710777537</v>
      </c>
      <c r="ES203" s="6">
        <v>286152.7801355627</v>
      </c>
      <c r="ET203" s="6">
        <v>77099.408472930445</v>
      </c>
      <c r="EU203" s="6">
        <v>14995.719556268346</v>
      </c>
      <c r="EV203" s="6">
        <v>153255.30013837732</v>
      </c>
      <c r="EW203" s="6">
        <v>58306.41712176142</v>
      </c>
      <c r="EX203" s="6">
        <v>317039.70116928627</v>
      </c>
      <c r="EY203" s="6">
        <v>172499.36013214334</v>
      </c>
      <c r="EZ203" s="6">
        <v>201102.83998606823</v>
      </c>
      <c r="FA203" s="6">
        <v>451571.71421698236</v>
      </c>
      <c r="FB203" s="6">
        <v>124570.90721670368</v>
      </c>
      <c r="FC203" s="6">
        <v>37075.085327606466</v>
      </c>
      <c r="FD203" s="6">
        <v>56988.943996470844</v>
      </c>
      <c r="FE203" s="6">
        <v>255457.25330775336</v>
      </c>
      <c r="FF203" s="6">
        <v>206060.37053750764</v>
      </c>
      <c r="FG203" s="6">
        <v>152487.89284875707</v>
      </c>
      <c r="FH203" s="6">
        <v>6553.7218911599039</v>
      </c>
      <c r="FI203" s="6">
        <v>942597.87961709592</v>
      </c>
      <c r="FJ203" s="6">
        <v>70882.125710214488</v>
      </c>
      <c r="FK203" s="6">
        <v>190455.98786548476</v>
      </c>
      <c r="FL203" s="6">
        <v>220234.90508768329</v>
      </c>
      <c r="FM203" s="6">
        <v>984008.95401885267</v>
      </c>
      <c r="FN203" s="6">
        <v>102122.90273154878</v>
      </c>
      <c r="FO203" s="6">
        <v>186441.53404048242</v>
      </c>
      <c r="FP203" s="6">
        <v>481024.87341683905</v>
      </c>
      <c r="FQ203" s="6">
        <v>1146950.6898111301</v>
      </c>
      <c r="FR203" s="6">
        <v>1734917.9999999998</v>
      </c>
      <c r="FS203" s="6">
        <v>1837795</v>
      </c>
      <c r="FT203" s="27">
        <v>65989.543662945609</v>
      </c>
      <c r="FU203" s="27">
        <v>90984.902699491911</v>
      </c>
      <c r="FV203" s="27">
        <v>106450.11198261232</v>
      </c>
      <c r="FW203" s="27">
        <v>123492.06290570777</v>
      </c>
      <c r="FX203" s="27">
        <v>139019.68510979667</v>
      </c>
      <c r="FY203" s="27">
        <v>183900.30086333424</v>
      </c>
      <c r="FZ203" s="27">
        <v>222467.41769264181</v>
      </c>
      <c r="GA203" s="27">
        <v>340905.81117327488</v>
      </c>
      <c r="GB203" s="27">
        <v>639532.41294474725</v>
      </c>
      <c r="GC203" s="27">
        <v>177769.09754421673</v>
      </c>
      <c r="GD203" s="27">
        <v>205886.07030306937</v>
      </c>
      <c r="GE203" s="27">
        <v>258606.67678101637</v>
      </c>
      <c r="GF203" s="27">
        <v>326808.24485675589</v>
      </c>
      <c r="GG203" s="27">
        <v>553080.66148038954</v>
      </c>
      <c r="GH203" s="6">
        <v>1912759.0000000002</v>
      </c>
      <c r="GI203" s="6">
        <v>72271.000000000029</v>
      </c>
      <c r="GJ203" s="6">
        <v>607552</v>
      </c>
      <c r="GK203" s="6">
        <v>44308.000000000007</v>
      </c>
      <c r="GL203" s="6">
        <v>381399</v>
      </c>
      <c r="GM203" s="6">
        <v>857400</v>
      </c>
      <c r="GN203" s="6">
        <v>29154.999999999909</v>
      </c>
      <c r="GO203" s="6">
        <v>1530213.0000000005</v>
      </c>
      <c r="GP203" s="6"/>
      <c r="GQ203" s="6"/>
    </row>
    <row r="204" spans="2:207" x14ac:dyDescent="0.2">
      <c r="B204" s="106" t="s">
        <v>572</v>
      </c>
      <c r="C204" s="6">
        <f>C202</f>
        <v>0</v>
      </c>
      <c r="D204" s="6">
        <f t="shared" ref="D204:BO204" si="14">D202</f>
        <v>0</v>
      </c>
      <c r="E204" s="6">
        <f t="shared" si="14"/>
        <v>0</v>
      </c>
      <c r="F204" s="6">
        <f t="shared" si="14"/>
        <v>0</v>
      </c>
      <c r="G204" s="6">
        <f t="shared" si="14"/>
        <v>0</v>
      </c>
      <c r="H204" s="6">
        <f t="shared" si="14"/>
        <v>0</v>
      </c>
      <c r="I204" s="6">
        <f t="shared" si="14"/>
        <v>0</v>
      </c>
      <c r="J204" s="6">
        <f t="shared" si="14"/>
        <v>0</v>
      </c>
      <c r="K204" s="6">
        <f t="shared" si="14"/>
        <v>0</v>
      </c>
      <c r="L204" s="6">
        <f t="shared" si="14"/>
        <v>0</v>
      </c>
      <c r="M204" s="6">
        <f t="shared" si="14"/>
        <v>0</v>
      </c>
      <c r="N204" s="6">
        <f t="shared" si="14"/>
        <v>0</v>
      </c>
      <c r="O204" s="6">
        <f t="shared" si="14"/>
        <v>0</v>
      </c>
      <c r="P204" s="6">
        <f t="shared" si="14"/>
        <v>0</v>
      </c>
      <c r="Q204" s="6">
        <f t="shared" si="14"/>
        <v>0</v>
      </c>
      <c r="R204" s="6">
        <f t="shared" si="14"/>
        <v>0</v>
      </c>
      <c r="S204" s="6">
        <f t="shared" si="14"/>
        <v>0</v>
      </c>
      <c r="T204" s="6">
        <f t="shared" si="14"/>
        <v>0</v>
      </c>
      <c r="U204" s="6">
        <f t="shared" si="14"/>
        <v>0</v>
      </c>
      <c r="V204" s="6">
        <f t="shared" si="14"/>
        <v>0</v>
      </c>
      <c r="W204" s="6">
        <f t="shared" si="14"/>
        <v>0</v>
      </c>
      <c r="X204" s="6">
        <f t="shared" si="14"/>
        <v>0</v>
      </c>
      <c r="Y204" s="6">
        <f t="shared" si="14"/>
        <v>0</v>
      </c>
      <c r="Z204" s="6">
        <f t="shared" si="14"/>
        <v>0</v>
      </c>
      <c r="AA204" s="6">
        <f t="shared" si="14"/>
        <v>0</v>
      </c>
      <c r="AB204" s="6">
        <f t="shared" si="14"/>
        <v>0</v>
      </c>
      <c r="AC204" s="6">
        <f t="shared" si="14"/>
        <v>0</v>
      </c>
      <c r="AD204" s="6">
        <f t="shared" si="14"/>
        <v>0</v>
      </c>
      <c r="AE204" s="6">
        <f t="shared" si="14"/>
        <v>0</v>
      </c>
      <c r="AF204" s="6">
        <f t="shared" si="14"/>
        <v>0</v>
      </c>
      <c r="AG204" s="6">
        <f t="shared" si="14"/>
        <v>0</v>
      </c>
      <c r="AH204" s="6">
        <f t="shared" si="14"/>
        <v>0</v>
      </c>
      <c r="AI204" s="6">
        <f t="shared" si="14"/>
        <v>0</v>
      </c>
      <c r="AJ204" s="6">
        <f t="shared" si="14"/>
        <v>0</v>
      </c>
      <c r="AK204" s="6">
        <f t="shared" si="14"/>
        <v>0</v>
      </c>
      <c r="AL204" s="6">
        <f t="shared" si="14"/>
        <v>0</v>
      </c>
      <c r="AM204" s="6">
        <f t="shared" si="14"/>
        <v>0</v>
      </c>
      <c r="AN204" s="6">
        <f t="shared" si="14"/>
        <v>0</v>
      </c>
      <c r="AO204" s="6">
        <f t="shared" si="14"/>
        <v>0</v>
      </c>
      <c r="AP204" s="6">
        <f t="shared" si="14"/>
        <v>0</v>
      </c>
      <c r="AQ204" s="6">
        <f t="shared" si="14"/>
        <v>0</v>
      </c>
      <c r="AR204" s="6">
        <f t="shared" si="14"/>
        <v>0</v>
      </c>
      <c r="AS204" s="6">
        <f t="shared" si="14"/>
        <v>0</v>
      </c>
      <c r="AT204" s="6">
        <f t="shared" si="14"/>
        <v>0</v>
      </c>
      <c r="AU204" s="6">
        <f t="shared" si="14"/>
        <v>0</v>
      </c>
      <c r="AV204" s="6">
        <f t="shared" si="14"/>
        <v>0</v>
      </c>
      <c r="AW204" s="6">
        <f t="shared" si="14"/>
        <v>0</v>
      </c>
      <c r="AX204" s="6">
        <f t="shared" si="14"/>
        <v>0</v>
      </c>
      <c r="AY204" s="6">
        <f t="shared" si="14"/>
        <v>0</v>
      </c>
      <c r="AZ204" s="6">
        <f t="shared" si="14"/>
        <v>0</v>
      </c>
      <c r="BA204" s="6">
        <f t="shared" si="14"/>
        <v>0</v>
      </c>
      <c r="BB204" s="6">
        <f t="shared" si="14"/>
        <v>0</v>
      </c>
      <c r="BC204" s="6">
        <f t="shared" si="14"/>
        <v>0</v>
      </c>
      <c r="BD204" s="6">
        <f t="shared" si="14"/>
        <v>0</v>
      </c>
      <c r="BE204" s="6">
        <f t="shared" si="14"/>
        <v>0</v>
      </c>
      <c r="BF204" s="6">
        <f t="shared" si="14"/>
        <v>0</v>
      </c>
      <c r="BG204" s="6">
        <f t="shared" si="14"/>
        <v>0</v>
      </c>
      <c r="BH204" s="6">
        <f t="shared" si="14"/>
        <v>0</v>
      </c>
      <c r="BI204" s="6">
        <f t="shared" si="14"/>
        <v>0</v>
      </c>
      <c r="BJ204" s="6">
        <f t="shared" si="14"/>
        <v>0</v>
      </c>
      <c r="BK204" s="6">
        <f t="shared" si="14"/>
        <v>0</v>
      </c>
      <c r="BL204" s="6">
        <f t="shared" si="14"/>
        <v>0</v>
      </c>
      <c r="BM204" s="6">
        <f t="shared" si="14"/>
        <v>16097.646181228156</v>
      </c>
      <c r="BN204" s="6">
        <f t="shared" si="14"/>
        <v>1958.651685250388</v>
      </c>
      <c r="BO204" s="6">
        <f t="shared" si="14"/>
        <v>426.37965291720144</v>
      </c>
      <c r="BP204" s="6">
        <f t="shared" ref="BP204:EA204" si="15">BP202</f>
        <v>153.95170191448764</v>
      </c>
      <c r="BQ204" s="6">
        <f t="shared" si="15"/>
        <v>2970.1168593936432</v>
      </c>
      <c r="BR204" s="6">
        <f t="shared" si="15"/>
        <v>1647.330422444468</v>
      </c>
      <c r="BS204" s="6">
        <f t="shared" si="15"/>
        <v>140718.30201416937</v>
      </c>
      <c r="BT204" s="6">
        <f t="shared" si="15"/>
        <v>29.069553445545747</v>
      </c>
      <c r="BU204" s="6">
        <f t="shared" si="15"/>
        <v>0</v>
      </c>
      <c r="BV204" s="6">
        <f t="shared" si="15"/>
        <v>8907.5661945014072</v>
      </c>
      <c r="BW204" s="6">
        <f t="shared" si="15"/>
        <v>4487.0671394259225</v>
      </c>
      <c r="BX204" s="6">
        <f t="shared" si="15"/>
        <v>1835.3371457678218</v>
      </c>
      <c r="BY204" s="6">
        <f t="shared" si="15"/>
        <v>2414.9759880919096</v>
      </c>
      <c r="BZ204" s="6">
        <f t="shared" si="15"/>
        <v>12129.868989180941</v>
      </c>
      <c r="CA204" s="6">
        <f t="shared" si="15"/>
        <v>2647.2422168784792</v>
      </c>
      <c r="CB204" s="6">
        <f t="shared" si="15"/>
        <v>5027.600426760041</v>
      </c>
      <c r="CC204" s="6">
        <f t="shared" si="15"/>
        <v>1468.8636885544649</v>
      </c>
      <c r="CD204" s="6">
        <f t="shared" si="15"/>
        <v>1735.2276221928287</v>
      </c>
      <c r="CE204" s="6">
        <f t="shared" si="15"/>
        <v>2586.4877213893155</v>
      </c>
      <c r="CF204" s="6">
        <f t="shared" si="15"/>
        <v>1569.9987766833228</v>
      </c>
      <c r="CG204" s="6">
        <f t="shared" si="15"/>
        <v>1938.8567972357562</v>
      </c>
      <c r="CH204" s="6">
        <f t="shared" si="15"/>
        <v>388.41903641614289</v>
      </c>
      <c r="CI204" s="6">
        <f t="shared" si="15"/>
        <v>5115.4565674539117</v>
      </c>
      <c r="CJ204" s="6">
        <f t="shared" si="15"/>
        <v>3273.2518093907975</v>
      </c>
      <c r="CK204" s="6">
        <f t="shared" si="15"/>
        <v>1196.5985157649823</v>
      </c>
      <c r="CL204" s="6">
        <f t="shared" si="15"/>
        <v>2269.9161264787635</v>
      </c>
      <c r="CM204" s="6">
        <f t="shared" si="15"/>
        <v>5769.5290301313107</v>
      </c>
      <c r="CN204" s="6">
        <f t="shared" si="15"/>
        <v>3167.2413357148585</v>
      </c>
      <c r="CO204" s="6">
        <f t="shared" si="15"/>
        <v>521.99116680261045</v>
      </c>
      <c r="CP204" s="6">
        <f t="shared" si="15"/>
        <v>3316.1828602026021</v>
      </c>
      <c r="CQ204" s="6">
        <f t="shared" si="15"/>
        <v>3051.0493784849427</v>
      </c>
      <c r="CR204" s="6">
        <f t="shared" si="15"/>
        <v>17641.521550025289</v>
      </c>
      <c r="CS204" s="6">
        <f t="shared" si="15"/>
        <v>6488.8003308739271</v>
      </c>
      <c r="CT204" s="6">
        <f t="shared" si="15"/>
        <v>14633.092715039087</v>
      </c>
      <c r="CU204" s="6">
        <f t="shared" si="15"/>
        <v>3329.2547594673629</v>
      </c>
      <c r="CV204" s="6">
        <f t="shared" si="15"/>
        <v>15924.206486663114</v>
      </c>
      <c r="CW204" s="6">
        <f t="shared" si="15"/>
        <v>3835.0183651975249</v>
      </c>
      <c r="CX204" s="6">
        <f t="shared" si="15"/>
        <v>64335.856191830258</v>
      </c>
      <c r="CY204" s="6">
        <f t="shared" si="15"/>
        <v>42634.526143922209</v>
      </c>
      <c r="CZ204" s="6">
        <f t="shared" si="15"/>
        <v>13386.951138453764</v>
      </c>
      <c r="DA204" s="6">
        <f t="shared" si="15"/>
        <v>6973.2969672951222</v>
      </c>
      <c r="DB204" s="6">
        <f t="shared" si="15"/>
        <v>26592.63662025454</v>
      </c>
      <c r="DC204" s="6">
        <f t="shared" si="15"/>
        <v>7207.284941029623</v>
      </c>
      <c r="DD204" s="6">
        <f t="shared" si="15"/>
        <v>23080.209030222828</v>
      </c>
      <c r="DE204" s="6">
        <f t="shared" si="15"/>
        <v>8253.7603910889757</v>
      </c>
      <c r="DF204" s="6">
        <f t="shared" si="15"/>
        <v>4619.498081165555</v>
      </c>
      <c r="DG204" s="6">
        <f t="shared" si="15"/>
        <v>14496.952924653286</v>
      </c>
      <c r="DH204" s="6">
        <f t="shared" si="15"/>
        <v>2944.3923422572916</v>
      </c>
      <c r="DI204" s="6">
        <f t="shared" si="15"/>
        <v>3992.2845309397176</v>
      </c>
      <c r="DJ204" s="6">
        <f t="shared" si="15"/>
        <v>4751.6110889537131</v>
      </c>
      <c r="DK204" s="6">
        <f t="shared" si="15"/>
        <v>1078.5245732636158</v>
      </c>
      <c r="DL204" s="6">
        <f t="shared" si="15"/>
        <v>2956.2804843566792</v>
      </c>
      <c r="DM204" s="6">
        <f t="shared" si="15"/>
        <v>2949.8108111189404</v>
      </c>
      <c r="DN204" s="6">
        <f t="shared" si="15"/>
        <v>7714.9932964984127</v>
      </c>
      <c r="DO204" s="6">
        <f t="shared" si="15"/>
        <v>3112.9313807991502</v>
      </c>
      <c r="DP204" s="6">
        <f t="shared" si="15"/>
        <v>13296.168377767353</v>
      </c>
      <c r="DQ204" s="6">
        <f t="shared" si="15"/>
        <v>1791.7715408241006</v>
      </c>
      <c r="DR204" s="6">
        <f t="shared" si="15"/>
        <v>16854.623188305839</v>
      </c>
      <c r="DS204" s="6">
        <f t="shared" si="15"/>
        <v>20072.290873860653</v>
      </c>
      <c r="DT204" s="6">
        <f t="shared" si="15"/>
        <v>7232.8208476250784</v>
      </c>
      <c r="DU204" s="6">
        <f t="shared" si="15"/>
        <v>3312.4544258093242</v>
      </c>
      <c r="DV204" s="6">
        <f t="shared" si="15"/>
        <v>19238.960624272193</v>
      </c>
      <c r="DW204" s="6">
        <f t="shared" si="15"/>
        <v>14986.944684880034</v>
      </c>
      <c r="DX204" s="6">
        <f t="shared" si="15"/>
        <v>13348.448647453893</v>
      </c>
      <c r="DY204" s="6">
        <f t="shared" si="15"/>
        <v>8561.0071141432272</v>
      </c>
      <c r="DZ204" s="6">
        <f t="shared" si="15"/>
        <v>7803.5582144879836</v>
      </c>
      <c r="EA204" s="6">
        <f t="shared" si="15"/>
        <v>18704.126156919086</v>
      </c>
      <c r="EB204" s="6">
        <f t="shared" ref="EB204:FL204" si="16">EB202</f>
        <v>60706.291853762945</v>
      </c>
      <c r="EC204" s="6">
        <f t="shared" si="16"/>
        <v>7787.51538087878</v>
      </c>
      <c r="ED204" s="6">
        <f t="shared" si="16"/>
        <v>28506.439772119011</v>
      </c>
      <c r="EE204" s="6">
        <f t="shared" si="16"/>
        <v>46363.41064731095</v>
      </c>
      <c r="EF204" s="6">
        <f t="shared" si="16"/>
        <v>62704.898435854877</v>
      </c>
      <c r="EG204" s="6">
        <f t="shared" si="16"/>
        <v>27362.58520049604</v>
      </c>
      <c r="EH204" s="6">
        <f t="shared" si="16"/>
        <v>162439.19744649192</v>
      </c>
      <c r="EI204" s="6">
        <f t="shared" si="16"/>
        <v>3340.996620214401</v>
      </c>
      <c r="EJ204" s="6">
        <f t="shared" si="16"/>
        <v>2818.2353989205662</v>
      </c>
      <c r="EK204" s="6">
        <f t="shared" si="16"/>
        <v>8200.5876868557643</v>
      </c>
      <c r="EL204" s="6">
        <f t="shared" si="16"/>
        <v>2870.7662225287354</v>
      </c>
      <c r="EM204" s="6">
        <f t="shared" si="16"/>
        <v>386.14388249106179</v>
      </c>
      <c r="EN204" s="6">
        <f t="shared" si="16"/>
        <v>791.42933342655101</v>
      </c>
      <c r="EO204" s="6">
        <f t="shared" si="16"/>
        <v>948.23648589372726</v>
      </c>
      <c r="EP204" s="6">
        <f t="shared" si="16"/>
        <v>13106.630578580995</v>
      </c>
      <c r="EQ204" s="6">
        <f t="shared" si="16"/>
        <v>12894.47619145018</v>
      </c>
      <c r="ER204" s="6">
        <f t="shared" si="16"/>
        <v>33617.442240111333</v>
      </c>
      <c r="ES204" s="6">
        <f t="shared" si="16"/>
        <v>2492.7821059987104</v>
      </c>
      <c r="ET204" s="6">
        <f t="shared" si="16"/>
        <v>1320.592225138847</v>
      </c>
      <c r="EU204" s="6">
        <f t="shared" si="16"/>
        <v>1613.8432666745723</v>
      </c>
      <c r="EV204" s="6">
        <f t="shared" si="16"/>
        <v>1686.1004761454506</v>
      </c>
      <c r="EW204" s="6">
        <f t="shared" si="16"/>
        <v>508.84247636601361</v>
      </c>
      <c r="EX204" s="6">
        <f t="shared" si="16"/>
        <v>7117.285633574651</v>
      </c>
      <c r="EY204" s="6">
        <f t="shared" si="16"/>
        <v>833.28153018717967</v>
      </c>
      <c r="EZ204" s="6">
        <f t="shared" si="16"/>
        <v>1783.6768823525742</v>
      </c>
      <c r="FA204" s="6">
        <f t="shared" si="16"/>
        <v>8962.6932645856014</v>
      </c>
      <c r="FB204" s="6">
        <f t="shared" si="16"/>
        <v>196.37959363138626</v>
      </c>
      <c r="FC204" s="6">
        <f t="shared" si="16"/>
        <v>2786.509323498477</v>
      </c>
      <c r="FD204" s="6">
        <f t="shared" si="16"/>
        <v>21625.290890026961</v>
      </c>
      <c r="FE204" s="6">
        <f t="shared" si="16"/>
        <v>7591.2455211891474</v>
      </c>
      <c r="FF204" s="6">
        <f t="shared" si="16"/>
        <v>23238.905924861534</v>
      </c>
      <c r="FG204" s="6">
        <f t="shared" si="16"/>
        <v>4105.2304903723634</v>
      </c>
      <c r="FH204" s="6">
        <f t="shared" si="16"/>
        <v>1960.6970536972246</v>
      </c>
      <c r="FI204" s="6">
        <f t="shared" si="16"/>
        <v>622.02561069179467</v>
      </c>
      <c r="FJ204" s="6">
        <f t="shared" si="16"/>
        <v>1108.0886122321665</v>
      </c>
      <c r="FK204" s="6">
        <f t="shared" si="16"/>
        <v>6920.0965475035509</v>
      </c>
      <c r="FL204" s="6">
        <f t="shared" si="16"/>
        <v>15657.102747899116</v>
      </c>
      <c r="FM204" s="2">
        <v>0</v>
      </c>
      <c r="FN204" s="2">
        <v>0</v>
      </c>
      <c r="FO204" s="2">
        <v>0</v>
      </c>
      <c r="FP204" s="2">
        <v>0</v>
      </c>
      <c r="FQ204" s="2">
        <v>0</v>
      </c>
      <c r="FR204" s="2">
        <v>0</v>
      </c>
    </row>
  </sheetData>
  <mergeCells count="2">
    <mergeCell ref="A1:H1"/>
    <mergeCell ref="A2:H2"/>
  </mergeCells>
  <conditionalFormatting sqref="C60:BB111">
    <cfRule type="cellIs" dxfId="1" priority="5" operator="lessThan">
      <formula>0</formula>
    </cfRule>
  </conditionalFormatting>
  <conditionalFormatting sqref="GV8:GV194">
    <cfRule type="cellIs" dxfId="0" priority="1" operator="equal">
      <formula>1</formula>
    </cfRule>
  </conditionalFormatting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45160-66AC-4157-9D7A-6D9BCCB804E9}">
  <sheetPr>
    <tabColor rgb="FF92D050"/>
  </sheetPr>
  <dimension ref="A1:AY89"/>
  <sheetViews>
    <sheetView zoomScaleNormal="100" workbookViewId="0">
      <pane xSplit="3" ySplit="8" topLeftCell="D9" activePane="bottomRight" state="frozen"/>
      <selection pane="topRight" activeCell="D1" sqref="D1"/>
      <selection pane="bottomLeft" activeCell="A5" sqref="A5"/>
      <selection pane="bottomRight" activeCell="H5" sqref="H5:K5"/>
    </sheetView>
  </sheetViews>
  <sheetFormatPr defaultRowHeight="12.75" outlineLevelCol="1" x14ac:dyDescent="0.2"/>
  <cols>
    <col min="1" max="1" width="6.140625" style="2" customWidth="1"/>
    <col min="2" max="2" width="52.85546875" style="2" bestFit="1" customWidth="1"/>
    <col min="3" max="3" width="11.7109375" style="2" customWidth="1"/>
    <col min="4" max="5" width="8.7109375" style="2" customWidth="1"/>
    <col min="6" max="6" width="11.85546875" style="2" customWidth="1"/>
    <col min="7" max="7" width="8.7109375" style="2" customWidth="1"/>
    <col min="8" max="8" width="8.5703125" style="2" customWidth="1"/>
    <col min="9" max="16" width="4.7109375" style="2" customWidth="1"/>
    <col min="17" max="18" width="8.28515625" style="2" customWidth="1"/>
    <col min="19" max="24" width="12.7109375" style="2" customWidth="1"/>
    <col min="25" max="25" width="2.7109375" style="2" hidden="1" customWidth="1" outlineLevel="1"/>
    <col min="26" max="26" width="8.7109375" style="2" hidden="1" customWidth="1" outlineLevel="1"/>
    <col min="27" max="27" width="20.7109375" style="2" hidden="1" customWidth="1" outlineLevel="1"/>
    <col min="28" max="28" width="8.7109375" style="2" hidden="1" customWidth="1" outlineLevel="1"/>
    <col min="29" max="29" width="2.7109375" style="2" hidden="1" customWidth="1" outlineLevel="1"/>
    <col min="30" max="30" width="8.7109375" style="2" hidden="1" customWidth="1" outlineLevel="1"/>
    <col min="31" max="31" width="20.7109375" style="2" hidden="1" customWidth="1" outlineLevel="1"/>
    <col min="32" max="32" width="8.7109375" style="2" hidden="1" customWidth="1" outlineLevel="1"/>
    <col min="33" max="33" width="2.7109375" style="2" customWidth="1" collapsed="1"/>
    <col min="34" max="34" width="2.7109375" style="2" hidden="1" customWidth="1" outlineLevel="1" collapsed="1"/>
    <col min="35" max="35" width="8.7109375" style="2" hidden="1" customWidth="1" outlineLevel="1"/>
    <col min="36" max="36" width="20.7109375" style="2" hidden="1" customWidth="1" outlineLevel="1"/>
    <col min="37" max="37" width="8.7109375" style="2" hidden="1" customWidth="1" outlineLevel="1"/>
    <col min="38" max="38" width="2.7109375" style="2" hidden="1" customWidth="1" outlineLevel="1"/>
    <col min="39" max="39" width="8.7109375" style="2" hidden="1" customWidth="1" outlineLevel="1"/>
    <col min="40" max="40" width="20.7109375" style="2" hidden="1" customWidth="1" outlineLevel="1"/>
    <col min="41" max="41" width="8.7109375" style="2" hidden="1" customWidth="1" outlineLevel="1"/>
    <col min="42" max="42" width="2.7109375" style="2" customWidth="1" collapsed="1"/>
    <col min="43" max="43" width="2.7109375" style="2" hidden="1" customWidth="1" outlineLevel="1"/>
    <col min="44" max="44" width="8.7109375" style="2" hidden="1" customWidth="1" outlineLevel="1"/>
    <col min="45" max="45" width="20.7109375" style="2" hidden="1" customWidth="1" outlineLevel="1"/>
    <col min="46" max="46" width="8.7109375" style="2" hidden="1" customWidth="1" outlineLevel="1"/>
    <col min="47" max="47" width="2.7109375" style="2" hidden="1" customWidth="1" outlineLevel="1"/>
    <col min="48" max="48" width="8.7109375" style="2" hidden="1" customWidth="1" outlineLevel="1"/>
    <col min="49" max="49" width="20.7109375" style="2" hidden="1" customWidth="1" outlineLevel="1"/>
    <col min="50" max="50" width="8.7109375" style="2" hidden="1" customWidth="1" outlineLevel="1"/>
    <col min="51" max="51" width="2.7109375" style="2" customWidth="1" collapsed="1"/>
    <col min="52" max="16384" width="9.140625" style="2"/>
  </cols>
  <sheetData>
    <row r="1" spans="1:50" x14ac:dyDescent="0.2">
      <c r="C1" s="215"/>
      <c r="D1" s="216" t="str">
        <f>"Q1:"&amp;VLOOKUP(Q1BaseShocks!R2,Q1BaseShocks!$A$5:$B$13,1,0)</f>
        <v>Q1:Sim_5</v>
      </c>
      <c r="E1" s="216" t="str">
        <f>"Q2:"&amp;VLOOKUP(Q2BaseShocks!$R2,Q2BaseShocks!$A$5:$B$13,1,0)</f>
        <v>Q2:Sim_5</v>
      </c>
      <c r="F1" s="216" t="str">
        <f>"Q3:"&amp;VLOOKUP(Q3BaseShocks!$R2,Q3BaseShocks!$A$5:$B$13,1,0)</f>
        <v>Q3:Sim_5</v>
      </c>
      <c r="G1" s="216" t="str">
        <f>"Q4:"&amp;VLOOKUP(Q4BaseShocks!$R2,Q4BaseShocks!$A$5:$B$13,1,0)</f>
        <v>Q4:Sim_5</v>
      </c>
      <c r="H1" s="260" t="s">
        <v>757</v>
      </c>
      <c r="I1" s="260"/>
      <c r="J1" s="260"/>
      <c r="K1" s="260"/>
      <c r="L1" s="249" t="s">
        <v>769</v>
      </c>
      <c r="M1" s="250" t="s">
        <v>697</v>
      </c>
      <c r="N1" s="250" t="s">
        <v>564</v>
      </c>
      <c r="O1" s="250" t="s">
        <v>565</v>
      </c>
      <c r="P1" s="250" t="s">
        <v>770</v>
      </c>
    </row>
    <row r="2" spans="1:50" ht="12.75" customHeight="1" x14ac:dyDescent="0.2">
      <c r="B2" s="265" t="s">
        <v>734</v>
      </c>
      <c r="C2" s="176" t="s">
        <v>714</v>
      </c>
      <c r="D2" s="219">
        <v>0</v>
      </c>
      <c r="E2" s="220">
        <v>1.4</v>
      </c>
      <c r="F2" s="220">
        <v>1.4</v>
      </c>
      <c r="G2" s="221">
        <v>1</v>
      </c>
      <c r="H2" s="230">
        <f ca="1">SUM(Q1Shock!T69:T172)</f>
        <v>0</v>
      </c>
      <c r="I2" s="230">
        <f ca="1">SUM(Q2Shock!T69:T172)</f>
        <v>0</v>
      </c>
      <c r="J2" s="231">
        <f ca="1">SUM(Q3Shock!T69:T172)</f>
        <v>0</v>
      </c>
      <c r="K2" s="230">
        <f ca="1">SUM(Q4Shock!T69:T172)</f>
        <v>0</v>
      </c>
      <c r="L2" s="249" t="s">
        <v>706</v>
      </c>
      <c r="M2" s="251">
        <v>-100</v>
      </c>
      <c r="N2" s="251">
        <v>-100</v>
      </c>
      <c r="O2" s="251">
        <v>-100</v>
      </c>
      <c r="P2" s="251">
        <v>-100</v>
      </c>
    </row>
    <row r="3" spans="1:50" x14ac:dyDescent="0.2">
      <c r="B3" s="265"/>
      <c r="C3" s="143" t="s">
        <v>188</v>
      </c>
      <c r="D3" s="222">
        <v>0</v>
      </c>
      <c r="E3" s="222">
        <v>1</v>
      </c>
      <c r="F3" s="222">
        <v>1</v>
      </c>
      <c r="G3" s="223">
        <v>1</v>
      </c>
      <c r="L3" s="249" t="s">
        <v>707</v>
      </c>
      <c r="M3" s="251">
        <v>-100</v>
      </c>
      <c r="N3" s="251">
        <v>-100</v>
      </c>
      <c r="O3" s="251">
        <v>-100</v>
      </c>
      <c r="P3" s="251">
        <v>-100</v>
      </c>
    </row>
    <row r="4" spans="1:50" x14ac:dyDescent="0.2">
      <c r="B4" s="146"/>
      <c r="C4" s="144" t="s">
        <v>715</v>
      </c>
      <c r="D4" s="224">
        <v>0</v>
      </c>
      <c r="E4" s="224">
        <v>1.2</v>
      </c>
      <c r="F4" s="224">
        <v>1.2</v>
      </c>
      <c r="G4" s="225">
        <v>1</v>
      </c>
      <c r="H4" s="266" t="s">
        <v>735</v>
      </c>
      <c r="I4" s="267"/>
      <c r="J4" s="267"/>
      <c r="K4" s="268"/>
      <c r="L4" s="249" t="s">
        <v>708</v>
      </c>
      <c r="M4" s="251">
        <v>-100</v>
      </c>
      <c r="N4" s="251">
        <v>-100</v>
      </c>
      <c r="O4" s="251">
        <v>-100</v>
      </c>
      <c r="P4" s="251">
        <v>-100</v>
      </c>
    </row>
    <row r="5" spans="1:50" ht="13.5" x14ac:dyDescent="0.25">
      <c r="B5" s="147"/>
      <c r="C5" s="145" t="s">
        <v>563</v>
      </c>
      <c r="D5" s="226">
        <v>0</v>
      </c>
      <c r="E5" s="226">
        <v>1.2</v>
      </c>
      <c r="F5" s="226">
        <v>1.2</v>
      </c>
      <c r="G5" s="227">
        <v>1</v>
      </c>
      <c r="H5" s="174">
        <v>0.25</v>
      </c>
      <c r="I5" s="174">
        <v>0.25</v>
      </c>
      <c r="J5" s="174">
        <v>0.25</v>
      </c>
      <c r="K5" s="175">
        <f>1-SUM(H5:J5)</f>
        <v>0.25</v>
      </c>
      <c r="L5" s="249" t="s">
        <v>709</v>
      </c>
      <c r="M5" s="251">
        <v>-100</v>
      </c>
      <c r="N5" s="251">
        <v>-100</v>
      </c>
      <c r="O5" s="251">
        <v>-100</v>
      </c>
      <c r="P5" s="251">
        <v>-100</v>
      </c>
    </row>
    <row r="6" spans="1:50" ht="12.75" customHeight="1" x14ac:dyDescent="0.2">
      <c r="A6" s="8"/>
      <c r="B6" s="8"/>
      <c r="C6" s="125" t="s">
        <v>595</v>
      </c>
      <c r="D6" s="261" t="s">
        <v>711</v>
      </c>
      <c r="E6" s="261"/>
      <c r="F6" s="261"/>
      <c r="G6" s="261"/>
      <c r="H6" s="262" t="s">
        <v>710</v>
      </c>
      <c r="I6" s="263"/>
      <c r="J6" s="263"/>
      <c r="K6" s="264"/>
      <c r="L6" s="269" t="s">
        <v>739</v>
      </c>
      <c r="M6" s="262" t="s">
        <v>716</v>
      </c>
      <c r="N6" s="263"/>
      <c r="O6" s="263"/>
      <c r="P6" s="264"/>
    </row>
    <row r="7" spans="1:50" ht="25.5" x14ac:dyDescent="0.2">
      <c r="A7" s="8"/>
      <c r="B7" s="10" t="s">
        <v>576</v>
      </c>
      <c r="C7" s="125" t="s">
        <v>712</v>
      </c>
      <c r="D7" s="9" t="str">
        <f ca="1">Q1Impacts!$A$1</f>
        <v>Q1Impacts</v>
      </c>
      <c r="E7" s="9" t="str">
        <f ca="1">Q2Impacts!A1</f>
        <v>Q2Impacts</v>
      </c>
      <c r="F7" s="9" t="str">
        <f ca="1">Q3Impacts!A1</f>
        <v>Q3Impacts</v>
      </c>
      <c r="G7" s="9" t="str">
        <f ca="1">Q4Impacts!A1</f>
        <v>Q4Impacts</v>
      </c>
      <c r="H7" s="148" t="s">
        <v>706</v>
      </c>
      <c r="I7" s="149" t="s">
        <v>707</v>
      </c>
      <c r="J7" s="149" t="s">
        <v>708</v>
      </c>
      <c r="K7" s="150" t="s">
        <v>709</v>
      </c>
      <c r="L7" s="270"/>
      <c r="M7" s="171" t="s">
        <v>706</v>
      </c>
      <c r="N7" s="172" t="s">
        <v>707</v>
      </c>
      <c r="O7" s="172" t="s">
        <v>708</v>
      </c>
      <c r="P7" s="173" t="s">
        <v>709</v>
      </c>
      <c r="Y7" s="115"/>
      <c r="Z7" s="116" t="s">
        <v>630</v>
      </c>
      <c r="AA7" s="116" t="s">
        <v>630</v>
      </c>
      <c r="AB7" s="117" t="s">
        <v>308</v>
      </c>
      <c r="AC7" s="115"/>
      <c r="AD7" s="117"/>
      <c r="AE7" s="117"/>
      <c r="AF7" s="117" t="s">
        <v>308</v>
      </c>
      <c r="AG7" s="118"/>
      <c r="AH7" s="119"/>
      <c r="AI7" s="117" t="s">
        <v>631</v>
      </c>
      <c r="AJ7" s="117" t="s">
        <v>631</v>
      </c>
      <c r="AK7" s="116" t="s">
        <v>308</v>
      </c>
      <c r="AL7" s="119"/>
      <c r="AM7" s="116"/>
      <c r="AN7" s="116"/>
      <c r="AO7" s="116" t="s">
        <v>308</v>
      </c>
      <c r="AQ7" s="108"/>
      <c r="AR7" s="116" t="s">
        <v>632</v>
      </c>
      <c r="AS7" s="116" t="s">
        <v>632</v>
      </c>
      <c r="AT7" s="21" t="s">
        <v>308</v>
      </c>
      <c r="AU7" s="108"/>
      <c r="AV7" s="21"/>
      <c r="AW7" s="21"/>
      <c r="AX7" s="21" t="s">
        <v>308</v>
      </c>
    </row>
    <row r="8" spans="1:50" x14ac:dyDescent="0.2">
      <c r="A8" s="11"/>
      <c r="B8" s="11" t="str">
        <f>Q1Impacts!B184</f>
        <v>Gross (activity) output @ basic prices</v>
      </c>
      <c r="C8" s="12">
        <f>Q1Impacts!N184</f>
        <v>7924002.9999999991</v>
      </c>
      <c r="D8" s="12">
        <f ca="1">Q1Impacts!Q184</f>
        <v>0</v>
      </c>
      <c r="E8" s="12">
        <f ca="1">Q2Impacts!Q184</f>
        <v>-3752534.1678226884</v>
      </c>
      <c r="F8" s="12">
        <f ca="1">Q3Impacts!Q184</f>
        <v>-1302760.7504170313</v>
      </c>
      <c r="G8" s="12">
        <f ca="1">Q4Impacts!Q184</f>
        <v>-333402.16269515484</v>
      </c>
      <c r="H8" s="151">
        <f t="shared" ref="H8:K15" ca="1" si="0">100*D8/$C8</f>
        <v>0</v>
      </c>
      <c r="I8" s="212">
        <f t="shared" ca="1" si="0"/>
        <v>-47.356546531124337</v>
      </c>
      <c r="J8" s="212">
        <f t="shared" ca="1" si="0"/>
        <v>-16.440689767747834</v>
      </c>
      <c r="K8" s="153">
        <f t="shared" ca="1" si="0"/>
        <v>-4.2074966742838802</v>
      </c>
      <c r="L8" s="166">
        <f t="shared" ref="L8:L71" ca="1" si="1">SUMPRODUCT($D8:$G8,$H$5:$K$5)/$C8%</f>
        <v>-17.001183243289017</v>
      </c>
      <c r="M8" s="151">
        <f ca="1">H8</f>
        <v>0</v>
      </c>
      <c r="N8" s="152">
        <f ca="1">I8-H8</f>
        <v>-47.356546531124337</v>
      </c>
      <c r="O8" s="152">
        <f t="shared" ref="O8:P8" ca="1" si="2">J8-I8</f>
        <v>30.915856763376503</v>
      </c>
      <c r="P8" s="153">
        <f t="shared" ca="1" si="2"/>
        <v>12.233193093463953</v>
      </c>
      <c r="Y8" s="108"/>
      <c r="Z8" s="21"/>
      <c r="AA8" s="21"/>
      <c r="AB8" s="21" t="s">
        <v>585</v>
      </c>
      <c r="AC8" s="108"/>
      <c r="AD8" s="21"/>
      <c r="AE8" s="21"/>
      <c r="AF8" s="21" t="s">
        <v>582</v>
      </c>
      <c r="AH8" s="109"/>
      <c r="AI8" s="110"/>
      <c r="AJ8" s="110"/>
      <c r="AK8" s="110" t="s">
        <v>585</v>
      </c>
      <c r="AL8" s="109"/>
      <c r="AM8" s="110"/>
      <c r="AN8" s="110"/>
      <c r="AO8" s="110" t="s">
        <v>582</v>
      </c>
      <c r="AQ8" s="108"/>
      <c r="AR8" s="21"/>
      <c r="AS8" s="123" t="s">
        <v>705</v>
      </c>
      <c r="AT8" s="21" t="s">
        <v>585</v>
      </c>
      <c r="AU8" s="108"/>
      <c r="AV8" s="21"/>
      <c r="AW8" s="123" t="s">
        <v>705</v>
      </c>
      <c r="AX8" s="21" t="s">
        <v>582</v>
      </c>
    </row>
    <row r="9" spans="1:50" x14ac:dyDescent="0.2">
      <c r="A9" s="13" t="s">
        <v>626</v>
      </c>
      <c r="B9" s="13" t="str">
        <f>Q1Impacts!B185</f>
        <v>PCE</v>
      </c>
      <c r="C9" s="14">
        <f>Q1Impacts!N185</f>
        <v>2417271</v>
      </c>
      <c r="D9" s="14">
        <f ca="1">Q1Impacts!Q185</f>
        <v>0</v>
      </c>
      <c r="E9" s="14">
        <f ca="1">Q2Impacts!Q185</f>
        <v>-1043909.1468949299</v>
      </c>
      <c r="F9" s="14">
        <f ca="1">Q3Impacts!Q185</f>
        <v>-443714.21252460341</v>
      </c>
      <c r="G9" s="14">
        <f ca="1">Q4Impacts!Q185</f>
        <v>-100559.28532578688</v>
      </c>
      <c r="H9" s="154">
        <f t="shared" ca="1" si="0"/>
        <v>0</v>
      </c>
      <c r="I9" s="213">
        <f t="shared" ca="1" si="0"/>
        <v>-43.185441222557586</v>
      </c>
      <c r="J9" s="213">
        <f t="shared" ca="1" si="0"/>
        <v>-18.355997839075691</v>
      </c>
      <c r="K9" s="156">
        <f t="shared" ca="1" si="0"/>
        <v>-4.1600335802558703</v>
      </c>
      <c r="L9" s="167">
        <f t="shared" ca="1" si="1"/>
        <v>-16.425368160472285</v>
      </c>
      <c r="M9" s="154">
        <f t="shared" ref="M9:M72" ca="1" si="3">H9</f>
        <v>0</v>
      </c>
      <c r="N9" s="155">
        <f t="shared" ref="N9:N72" ca="1" si="4">I9-H9</f>
        <v>-43.185441222557586</v>
      </c>
      <c r="O9" s="155">
        <f t="shared" ref="O9:O72" ca="1" si="5">J9-I9</f>
        <v>24.829443383481895</v>
      </c>
      <c r="P9" s="156">
        <f t="shared" ref="P9:P72" ca="1" si="6">K9-J9</f>
        <v>14.195964258819821</v>
      </c>
      <c r="Y9" s="108">
        <v>1</v>
      </c>
      <c r="Z9" s="6" t="str">
        <f ca="1">Q1Impacts!$AW8</f>
        <v>aagri</v>
      </c>
      <c r="AA9" s="6" t="str">
        <f ca="1">VLOOKUP(Q1Impacts!$AW8,Notes!$A$12:$B$206,2,0)</f>
        <v>Agriculture</v>
      </c>
      <c r="AB9" s="6">
        <f ca="1">Q1Impacts!$AX8</f>
        <v>0</v>
      </c>
      <c r="AC9" s="108">
        <v>1</v>
      </c>
      <c r="AD9" s="6" t="str">
        <f ca="1">Q1Impacts!$AY8</f>
        <v>aagri</v>
      </c>
      <c r="AE9" s="6" t="str">
        <f ca="1">VLOOKUP(Q1Impacts!$AY8,Notes!$A$12:$B$206,2,0)</f>
        <v>Agriculture</v>
      </c>
      <c r="AF9" s="6">
        <f ca="1">Q1Impacts!$AZ8</f>
        <v>0</v>
      </c>
      <c r="AH9" s="109">
        <v>1</v>
      </c>
      <c r="AI9" s="6" t="str">
        <f ca="1">Q2Impacts!$AW8</f>
        <v>anobs</v>
      </c>
      <c r="AJ9" s="6" t="str">
        <f ca="1">VLOOKUP(Q2Impacts!$AW8,Notes!$A$12:$B$206,2,0)</f>
        <v>Non-observed, informal, non-profit, households,</v>
      </c>
      <c r="AK9" s="6">
        <f ca="1">Q2Impacts!$AX8</f>
        <v>-202154.1792506206</v>
      </c>
      <c r="AL9" s="109">
        <v>1</v>
      </c>
      <c r="AM9" s="6" t="str">
        <f ca="1">Q2Impacts!$AY8</f>
        <v>acnst</v>
      </c>
      <c r="AN9" s="6" t="str">
        <f ca="1">VLOOKUP(Q2Impacts!$AY8,Notes!$A$12:$B$206,2,0)</f>
        <v>Construction</v>
      </c>
      <c r="AO9" s="6">
        <f ca="1">Q2Impacts!$AZ8</f>
        <v>-1027.9415118678785</v>
      </c>
      <c r="AQ9" s="108">
        <v>1</v>
      </c>
      <c r="AR9" s="6" t="str">
        <f ca="1">Q3Impacts!$AW8</f>
        <v>anobs</v>
      </c>
      <c r="AS9" s="6" t="str">
        <f ca="1">VLOOKUP(Q3Impacts!$AW8,Notes!$A$12:$B$206,2,0)</f>
        <v>Non-observed, informal, non-profit, households,</v>
      </c>
      <c r="AT9" s="6">
        <f ca="1">Q3Impacts!$AX8</f>
        <v>-75130.051187746663</v>
      </c>
      <c r="AU9" s="108">
        <v>1</v>
      </c>
      <c r="AV9" s="6" t="str">
        <f ca="1">Q3Impacts!$AY8</f>
        <v>acnst</v>
      </c>
      <c r="AW9" s="6" t="str">
        <f ca="1">VLOOKUP(Q3Impacts!$AY8,Notes!$A$12:$B$206,2,0)</f>
        <v>Construction</v>
      </c>
      <c r="AX9" s="6">
        <f ca="1">Q3Impacts!$AZ8</f>
        <v>-404.37419765707335</v>
      </c>
    </row>
    <row r="10" spans="1:50" x14ac:dyDescent="0.2">
      <c r="A10" s="13" t="s">
        <v>627</v>
      </c>
      <c r="B10" s="13" t="str">
        <f>Q1Impacts!B186</f>
        <v>GE</v>
      </c>
      <c r="C10" s="14">
        <f>Q1Impacts!N186</f>
        <v>828934</v>
      </c>
      <c r="D10" s="14">
        <f ca="1">Q1Impacts!Q186</f>
        <v>0</v>
      </c>
      <c r="E10" s="14">
        <f ca="1">Q2Impacts!Q186</f>
        <v>0</v>
      </c>
      <c r="F10" s="14">
        <f ca="1">Q3Impacts!Q186</f>
        <v>0</v>
      </c>
      <c r="G10" s="14">
        <f ca="1">Q4Impacts!Q186</f>
        <v>0</v>
      </c>
      <c r="H10" s="154">
        <f t="shared" ca="1" si="0"/>
        <v>0</v>
      </c>
      <c r="I10" s="213">
        <f t="shared" ca="1" si="0"/>
        <v>0</v>
      </c>
      <c r="J10" s="213">
        <f t="shared" ca="1" si="0"/>
        <v>0</v>
      </c>
      <c r="K10" s="156">
        <f t="shared" ca="1" si="0"/>
        <v>0</v>
      </c>
      <c r="L10" s="167">
        <f t="shared" ca="1" si="1"/>
        <v>0</v>
      </c>
      <c r="M10" s="154">
        <f t="shared" ca="1" si="3"/>
        <v>0</v>
      </c>
      <c r="N10" s="155">
        <f t="shared" ca="1" si="4"/>
        <v>0</v>
      </c>
      <c r="O10" s="155">
        <f t="shared" ca="1" si="5"/>
        <v>0</v>
      </c>
      <c r="P10" s="156">
        <f t="shared" ca="1" si="6"/>
        <v>0</v>
      </c>
      <c r="Y10" s="108">
        <v>2</v>
      </c>
      <c r="Z10" s="6" t="e">
        <f ca="1">Q1Impacts!$AW9</f>
        <v>#N/A</v>
      </c>
      <c r="AA10" s="6" t="e">
        <f ca="1">VLOOKUP(Q1Impacts!$AW9,Notes!$A$12:$B$206,2,0)</f>
        <v>#N/A</v>
      </c>
      <c r="AB10" s="6" t="e">
        <f ca="1">Q1Impacts!$AX9</f>
        <v>#N/A</v>
      </c>
      <c r="AC10" s="108">
        <v>2</v>
      </c>
      <c r="AD10" s="6" t="e">
        <f ca="1">Q1Impacts!$AY9</f>
        <v>#N/A</v>
      </c>
      <c r="AE10" s="6" t="e">
        <f ca="1">VLOOKUP(Q1Impacts!$AY9,Notes!$A$12:$B$206,2,0)</f>
        <v>#N/A</v>
      </c>
      <c r="AF10" s="6" t="e">
        <f ca="1">Q1Impacts!$AZ9</f>
        <v>#N/A</v>
      </c>
      <c r="AH10" s="109">
        <v>2</v>
      </c>
      <c r="AI10" s="6" t="str">
        <f ca="1">Q2Impacts!$AW9</f>
        <v>altrp</v>
      </c>
      <c r="AJ10" s="6" t="str">
        <f ca="1">VLOOKUP(Q2Impacts!$AW9,Notes!$A$12:$B$206,2,0)</f>
        <v>Land transport, transport via pipe lines</v>
      </c>
      <c r="AK10" s="6">
        <f ca="1">Q2Impacts!$AX9</f>
        <v>-128823.38665656763</v>
      </c>
      <c r="AL10" s="109">
        <v>2</v>
      </c>
      <c r="AM10" s="6" t="str">
        <f ca="1">Q2Impacts!$AY9</f>
        <v>artrd</v>
      </c>
      <c r="AN10" s="6" t="str">
        <f ca="1">VLOOKUP(Q2Impacts!$AY9,Notes!$A$12:$B$206,2,0)</f>
        <v>Retail trade</v>
      </c>
      <c r="AO10" s="6">
        <f ca="1">Q2Impacts!$AZ9</f>
        <v>-663.1330636623527</v>
      </c>
      <c r="AQ10" s="108">
        <v>2</v>
      </c>
      <c r="AR10" s="6" t="str">
        <f ca="1">Q3Impacts!$AW9</f>
        <v>altrp</v>
      </c>
      <c r="AS10" s="6" t="str">
        <f ca="1">VLOOKUP(Q3Impacts!$AW9,Notes!$A$12:$B$206,2,0)</f>
        <v>Land transport, transport via pipe lines</v>
      </c>
      <c r="AT10" s="6">
        <f ca="1">Q3Impacts!$AX9</f>
        <v>-47209.759867891866</v>
      </c>
      <c r="AU10" s="108">
        <v>2</v>
      </c>
      <c r="AV10" s="6" t="str">
        <f ca="1">Q3Impacts!$AY9</f>
        <v>artrd</v>
      </c>
      <c r="AW10" s="6" t="str">
        <f ca="1">VLOOKUP(Q3Impacts!$AY9,Notes!$A$12:$B$206,2,0)</f>
        <v>Retail trade</v>
      </c>
      <c r="AX10" s="6">
        <f ca="1">Q3Impacts!$AZ9</f>
        <v>-226.17407031294448</v>
      </c>
    </row>
    <row r="11" spans="1:50" x14ac:dyDescent="0.2">
      <c r="A11" s="13"/>
      <c r="B11" s="13" t="str">
        <f>Q1Impacts!B187</f>
        <v>GDFI</v>
      </c>
      <c r="C11" s="14">
        <f>Q1Impacts!N187</f>
        <v>828245</v>
      </c>
      <c r="D11" s="14">
        <f ca="1">Q1Impacts!Q187</f>
        <v>0</v>
      </c>
      <c r="E11" s="14">
        <f ca="1">Q2Impacts!Q187</f>
        <v>-755226.21982771053</v>
      </c>
      <c r="F11" s="14">
        <f ca="1">Q3Impacts!Q187</f>
        <v>-302090.48793108424</v>
      </c>
      <c r="G11" s="14">
        <f ca="1">Q4Impacts!Q187</f>
        <v>-62935.518318975868</v>
      </c>
      <c r="H11" s="154">
        <f t="shared" ca="1" si="0"/>
        <v>0</v>
      </c>
      <c r="I11" s="213">
        <f t="shared" ca="1" si="0"/>
        <v>-91.183915366553435</v>
      </c>
      <c r="J11" s="213">
        <f t="shared" ca="1" si="0"/>
        <v>-36.47356614662138</v>
      </c>
      <c r="K11" s="156">
        <f t="shared" ca="1" si="0"/>
        <v>-7.5986596138794518</v>
      </c>
      <c r="L11" s="167">
        <f t="shared" ca="1" si="1"/>
        <v>-33.814035281763566</v>
      </c>
      <c r="M11" s="154">
        <f t="shared" ca="1" si="3"/>
        <v>0</v>
      </c>
      <c r="N11" s="155">
        <f t="shared" ca="1" si="4"/>
        <v>-91.183915366553435</v>
      </c>
      <c r="O11" s="155">
        <f t="shared" ca="1" si="5"/>
        <v>54.710349219932056</v>
      </c>
      <c r="P11" s="156">
        <f t="shared" ca="1" si="6"/>
        <v>28.874906532741928</v>
      </c>
      <c r="Y11" s="108">
        <v>3</v>
      </c>
      <c r="Z11" s="6" t="e">
        <f ca="1">Q1Impacts!$AW10</f>
        <v>#N/A</v>
      </c>
      <c r="AA11" s="6" t="e">
        <f ca="1">VLOOKUP(Q1Impacts!$AW10,Notes!$A$12:$B$206,2,0)</f>
        <v>#N/A</v>
      </c>
      <c r="AB11" s="6" t="e">
        <f ca="1">Q1Impacts!$AX10</f>
        <v>#N/A</v>
      </c>
      <c r="AC11" s="108">
        <v>3</v>
      </c>
      <c r="AD11" s="6" t="e">
        <f ca="1">Q1Impacts!$AY10</f>
        <v>#N/A</v>
      </c>
      <c r="AE11" s="6" t="e">
        <f ca="1">VLOOKUP(Q1Impacts!$AY10,Notes!$A$12:$B$206,2,0)</f>
        <v>#N/A</v>
      </c>
      <c r="AF11" s="6" t="e">
        <f ca="1">Q1Impacts!$AZ10</f>
        <v>#N/A</v>
      </c>
      <c r="AH11" s="109">
        <v>3</v>
      </c>
      <c r="AI11" s="6" t="str">
        <f ca="1">Q2Impacts!$AW10</f>
        <v>awtrd</v>
      </c>
      <c r="AJ11" s="6" t="str">
        <f ca="1">VLOOKUP(Q2Impacts!$AW10,Notes!$A$12:$B$206,2,0)</f>
        <v>Wholesale trade, commission trade</v>
      </c>
      <c r="AK11" s="6">
        <f ca="1">Q2Impacts!$AX10</f>
        <v>-103458.49937051578</v>
      </c>
      <c r="AL11" s="109">
        <v>3</v>
      </c>
      <c r="AM11" s="6" t="str">
        <f ca="1">Q2Impacts!$AY10</f>
        <v>aobus</v>
      </c>
      <c r="AN11" s="6" t="str">
        <f ca="1">VLOOKUP(Q2Impacts!$AY10,Notes!$A$12:$B$206,2,0)</f>
        <v>Other business activities</v>
      </c>
      <c r="AO11" s="6">
        <f ca="1">Q2Impacts!$AZ10</f>
        <v>-600.21747144930919</v>
      </c>
      <c r="AQ11" s="108">
        <v>3</v>
      </c>
      <c r="AR11" s="6" t="str">
        <f ca="1">Q3Impacts!$AW10</f>
        <v>acnst</v>
      </c>
      <c r="AS11" s="6" t="str">
        <f ca="1">VLOOKUP(Q3Impacts!$AW10,Notes!$A$12:$B$206,2,0)</f>
        <v>Construction</v>
      </c>
      <c r="AT11" s="6">
        <f ca="1">Q3Impacts!$AX10</f>
        <v>-39784.604532254147</v>
      </c>
      <c r="AU11" s="108">
        <v>3</v>
      </c>
      <c r="AV11" s="6" t="str">
        <f ca="1">Q3Impacts!$AY10</f>
        <v>aobus</v>
      </c>
      <c r="AW11" s="6" t="str">
        <f ca="1">VLOOKUP(Q3Impacts!$AY10,Notes!$A$12:$B$206,2,0)</f>
        <v>Other business activities</v>
      </c>
      <c r="AX11" s="6">
        <f ca="1">Q3Impacts!$AZ10</f>
        <v>-215.902436071897</v>
      </c>
    </row>
    <row r="12" spans="1:50" x14ac:dyDescent="0.2">
      <c r="A12" s="13"/>
      <c r="B12" s="13" t="str">
        <f>Q1Impacts!B188</f>
        <v>DSTK</v>
      </c>
      <c r="C12" s="14">
        <f>Q1Impacts!N188</f>
        <v>29154.999999999909</v>
      </c>
      <c r="D12" s="14">
        <f>Q1Impacts!Q188</f>
        <v>0</v>
      </c>
      <c r="E12" s="14">
        <f>Q2Impacts!Q188</f>
        <v>0</v>
      </c>
      <c r="F12" s="14">
        <f>Q3Impacts!Q188</f>
        <v>0</v>
      </c>
      <c r="G12" s="14">
        <f>Q4Impacts!Q188</f>
        <v>0</v>
      </c>
      <c r="H12" s="154">
        <f t="shared" si="0"/>
        <v>0</v>
      </c>
      <c r="I12" s="213">
        <f t="shared" si="0"/>
        <v>0</v>
      </c>
      <c r="J12" s="213">
        <f t="shared" si="0"/>
        <v>0</v>
      </c>
      <c r="K12" s="156">
        <f t="shared" si="0"/>
        <v>0</v>
      </c>
      <c r="L12" s="167">
        <f t="shared" si="1"/>
        <v>0</v>
      </c>
      <c r="M12" s="154">
        <f t="shared" si="3"/>
        <v>0</v>
      </c>
      <c r="N12" s="155">
        <f t="shared" si="4"/>
        <v>0</v>
      </c>
      <c r="O12" s="155">
        <f t="shared" si="5"/>
        <v>0</v>
      </c>
      <c r="P12" s="156">
        <f t="shared" si="6"/>
        <v>0</v>
      </c>
      <c r="Y12" s="108">
        <v>4</v>
      </c>
      <c r="Z12" s="6" t="e">
        <f ca="1">Q1Impacts!$AW11</f>
        <v>#N/A</v>
      </c>
      <c r="AA12" s="6" t="e">
        <f ca="1">VLOOKUP(Q1Impacts!$AW11,Notes!$A$12:$B$206,2,0)</f>
        <v>#N/A</v>
      </c>
      <c r="AB12" s="6" t="e">
        <f ca="1">Q1Impacts!$AX11</f>
        <v>#N/A</v>
      </c>
      <c r="AC12" s="108">
        <v>4</v>
      </c>
      <c r="AD12" s="6" t="e">
        <f ca="1">Q1Impacts!$AY11</f>
        <v>#N/A</v>
      </c>
      <c r="AE12" s="6" t="e">
        <f ca="1">VLOOKUP(Q1Impacts!$AY11,Notes!$A$12:$B$206,2,0)</f>
        <v>#N/A</v>
      </c>
      <c r="AF12" s="6" t="e">
        <f ca="1">Q1Impacts!$AZ11</f>
        <v>#N/A</v>
      </c>
      <c r="AH12" s="109">
        <v>4</v>
      </c>
      <c r="AI12" s="6" t="str">
        <f ca="1">Q2Impacts!$AW11</f>
        <v>acnst</v>
      </c>
      <c r="AJ12" s="6" t="str">
        <f ca="1">VLOOKUP(Q2Impacts!$AW11,Notes!$A$12:$B$206,2,0)</f>
        <v>Construction</v>
      </c>
      <c r="AK12" s="6">
        <f ca="1">Q2Impacts!$AX11</f>
        <v>-101134.65886028849</v>
      </c>
      <c r="AL12" s="109">
        <v>4</v>
      </c>
      <c r="AM12" s="6" t="str">
        <f ca="1">Q2Impacts!$AY11</f>
        <v>aeduc</v>
      </c>
      <c r="AN12" s="6" t="str">
        <f ca="1">VLOOKUP(Q2Impacts!$AY11,Notes!$A$12:$B$206,2,0)</f>
        <v>Education</v>
      </c>
      <c r="AO12" s="6">
        <f ca="1">Q2Impacts!$AZ11</f>
        <v>-252.41735631859754</v>
      </c>
      <c r="AQ12" s="108">
        <v>4</v>
      </c>
      <c r="AR12" s="6" t="str">
        <f ca="1">Q3Impacts!$AW11</f>
        <v>awtrd</v>
      </c>
      <c r="AS12" s="6" t="str">
        <f ca="1">VLOOKUP(Q3Impacts!$AW11,Notes!$A$12:$B$206,2,0)</f>
        <v>Wholesale trade, commission trade</v>
      </c>
      <c r="AT12" s="6">
        <f ca="1">Q3Impacts!$AX11</f>
        <v>-35298.439139223126</v>
      </c>
      <c r="AU12" s="108">
        <v>4</v>
      </c>
      <c r="AV12" s="6" t="str">
        <f ca="1">Q3Impacts!$AY11</f>
        <v>aeduc</v>
      </c>
      <c r="AW12" s="6" t="str">
        <f ca="1">VLOOKUP(Q3Impacts!$AY11,Notes!$A$12:$B$206,2,0)</f>
        <v>Education</v>
      </c>
      <c r="AX12" s="6">
        <f ca="1">Q3Impacts!$AZ11</f>
        <v>-97.526060968483165</v>
      </c>
    </row>
    <row r="13" spans="1:50" x14ac:dyDescent="0.2">
      <c r="A13" s="13"/>
      <c r="B13" s="13" t="str">
        <f>Q1Impacts!B189</f>
        <v>Exports</v>
      </c>
      <c r="C13" s="14">
        <f>Q1Impacts!N189</f>
        <v>1221748.0000000007</v>
      </c>
      <c r="D13" s="14">
        <f ca="1">Q1Impacts!Q189</f>
        <v>0</v>
      </c>
      <c r="E13" s="14">
        <f ca="1">Q2Impacts!Q189</f>
        <v>-792551.49192969222</v>
      </c>
      <c r="F13" s="14">
        <f ca="1">Q3Impacts!Q189</f>
        <v>-158762.61386628635</v>
      </c>
      <c r="G13" s="14">
        <f ca="1">Q4Impacts!Q189</f>
        <v>-66151.089110952671</v>
      </c>
      <c r="H13" s="154">
        <f t="shared" ca="1" si="0"/>
        <v>0</v>
      </c>
      <c r="I13" s="213">
        <f t="shared" ca="1" si="0"/>
        <v>-64.870291740169961</v>
      </c>
      <c r="J13" s="213">
        <f t="shared" ca="1" si="0"/>
        <v>-12.994710354859288</v>
      </c>
      <c r="K13" s="156">
        <f t="shared" ca="1" si="0"/>
        <v>-5.4144626478580387</v>
      </c>
      <c r="L13" s="167">
        <f t="shared" ca="1" si="1"/>
        <v>-20.819866185721825</v>
      </c>
      <c r="M13" s="154">
        <f t="shared" ca="1" si="3"/>
        <v>0</v>
      </c>
      <c r="N13" s="155">
        <f t="shared" ca="1" si="4"/>
        <v>-64.870291740169961</v>
      </c>
      <c r="O13" s="155">
        <f t="shared" ca="1" si="5"/>
        <v>51.875581385310674</v>
      </c>
      <c r="P13" s="156">
        <f t="shared" ca="1" si="6"/>
        <v>7.5802477070012495</v>
      </c>
      <c r="Y13" s="108">
        <v>5</v>
      </c>
      <c r="Z13" s="6" t="e">
        <f ca="1">Q1Impacts!$AW12</f>
        <v>#N/A</v>
      </c>
      <c r="AA13" s="6" t="e">
        <f ca="1">VLOOKUP(Q1Impacts!$AW12,Notes!$A$12:$B$206,2,0)</f>
        <v>#N/A</v>
      </c>
      <c r="AB13" s="6" t="e">
        <f ca="1">Q1Impacts!$AX12</f>
        <v>#N/A</v>
      </c>
      <c r="AC13" s="108">
        <v>5</v>
      </c>
      <c r="AD13" s="6" t="e">
        <f ca="1">Q1Impacts!$AY12</f>
        <v>#N/A</v>
      </c>
      <c r="AE13" s="6" t="e">
        <f ca="1">VLOOKUP(Q1Impacts!$AY12,Notes!$A$12:$B$206,2,0)</f>
        <v>#N/A</v>
      </c>
      <c r="AF13" s="6" t="e">
        <f ca="1">Q1Impacts!$AZ12</f>
        <v>#N/A</v>
      </c>
      <c r="AH13" s="109">
        <v>5</v>
      </c>
      <c r="AI13" s="6" t="str">
        <f ca="1">Q2Impacts!$AW12</f>
        <v>artrd</v>
      </c>
      <c r="AJ13" s="6" t="str">
        <f ca="1">VLOOKUP(Q2Impacts!$AW12,Notes!$A$12:$B$206,2,0)</f>
        <v>Retail trade</v>
      </c>
      <c r="AK13" s="6">
        <f ca="1">Q2Impacts!$AX12</f>
        <v>-84148.84918454352</v>
      </c>
      <c r="AL13" s="109">
        <v>5</v>
      </c>
      <c r="AM13" s="6" t="str">
        <f ca="1">Q2Impacts!$AY12</f>
        <v>anobs</v>
      </c>
      <c r="AN13" s="6" t="str">
        <f ca="1">VLOOKUP(Q2Impacts!$AY12,Notes!$A$12:$B$206,2,0)</f>
        <v>Non-observed, informal, non-profit, households,</v>
      </c>
      <c r="AO13" s="6">
        <f ca="1">Q2Impacts!$AZ12</f>
        <v>-222.93775405368632</v>
      </c>
      <c r="AQ13" s="108">
        <v>5</v>
      </c>
      <c r="AR13" s="6" t="str">
        <f ca="1">Q3Impacts!$AW12</f>
        <v>areal</v>
      </c>
      <c r="AS13" s="6" t="str">
        <f ca="1">VLOOKUP(Q3Impacts!$AW12,Notes!$A$12:$B$206,2,0)</f>
        <v>Real estate activities</v>
      </c>
      <c r="AT13" s="6">
        <f ca="1">Q3Impacts!$AX12</f>
        <v>-28848.962556933646</v>
      </c>
      <c r="AU13" s="108">
        <v>5</v>
      </c>
      <c r="AV13" s="6" t="str">
        <f ca="1">Q3Impacts!$AY12</f>
        <v>anobs</v>
      </c>
      <c r="AW13" s="6" t="str">
        <f ca="1">VLOOKUP(Q3Impacts!$AY12,Notes!$A$12:$B$206,2,0)</f>
        <v>Non-observed, informal, non-profit, households,</v>
      </c>
      <c r="AX13" s="6">
        <f ca="1">Q3Impacts!$AZ12</f>
        <v>-82.854210265768273</v>
      </c>
    </row>
    <row r="14" spans="1:50" x14ac:dyDescent="0.2">
      <c r="A14" s="13"/>
      <c r="B14" s="13" t="str">
        <f>Q1Impacts!B190</f>
        <v>Imports</v>
      </c>
      <c r="C14" s="14">
        <f>Q1Impacts!N190</f>
        <v>1273933.0000000007</v>
      </c>
      <c r="D14" s="14">
        <f ca="1">Q1Impacts!Q190</f>
        <v>0</v>
      </c>
      <c r="E14" s="14">
        <f ca="1">Q2Impacts!Q190</f>
        <v>-797211.43565693207</v>
      </c>
      <c r="F14" s="14">
        <f ca="1">Q3Impacts!Q190</f>
        <v>-276571.6672712529</v>
      </c>
      <c r="G14" s="14">
        <f ca="1">Q4Impacts!Q190</f>
        <v>-71122.93338231089</v>
      </c>
      <c r="H14" s="154">
        <f t="shared" ca="1" si="0"/>
        <v>0</v>
      </c>
      <c r="I14" s="213">
        <f t="shared" ca="1" si="0"/>
        <v>-62.578756940665762</v>
      </c>
      <c r="J14" s="213">
        <f t="shared" ca="1" si="0"/>
        <v>-21.710063815856309</v>
      </c>
      <c r="K14" s="156">
        <f t="shared" ca="1" si="0"/>
        <v>-5.5829414405868167</v>
      </c>
      <c r="L14" s="167">
        <f t="shared" ca="1" si="1"/>
        <v>-22.467940549277223</v>
      </c>
      <c r="M14" s="154">
        <f t="shared" ca="1" si="3"/>
        <v>0</v>
      </c>
      <c r="N14" s="155">
        <f t="shared" ca="1" si="4"/>
        <v>-62.578756940665762</v>
      </c>
      <c r="O14" s="155">
        <f t="shared" ca="1" si="5"/>
        <v>40.868693124809454</v>
      </c>
      <c r="P14" s="156">
        <f t="shared" ca="1" si="6"/>
        <v>16.127122375269494</v>
      </c>
      <c r="Y14" s="108">
        <v>6</v>
      </c>
      <c r="Z14" s="6" t="e">
        <f ca="1">Q1Impacts!$AW13</f>
        <v>#N/A</v>
      </c>
      <c r="AA14" s="6" t="e">
        <f ca="1">VLOOKUP(Q1Impacts!$AW13,Notes!$A$12:$B$206,2,0)</f>
        <v>#N/A</v>
      </c>
      <c r="AB14" s="6" t="e">
        <f ca="1">Q1Impacts!$AX13</f>
        <v>#N/A</v>
      </c>
      <c r="AC14" s="108">
        <v>6</v>
      </c>
      <c r="AD14" s="6" t="e">
        <f ca="1">Q1Impacts!$AY13</f>
        <v>#N/A</v>
      </c>
      <c r="AE14" s="6" t="e">
        <f ca="1">VLOOKUP(Q1Impacts!$AY13,Notes!$A$12:$B$206,2,0)</f>
        <v>#N/A</v>
      </c>
      <c r="AF14" s="6" t="e">
        <f ca="1">Q1Impacts!$AZ13</f>
        <v>#N/A</v>
      </c>
      <c r="AH14" s="109">
        <v>6</v>
      </c>
      <c r="AI14" s="6" t="str">
        <f ca="1">Q2Impacts!$AW13</f>
        <v>areal</v>
      </c>
      <c r="AJ14" s="6" t="str">
        <f ca="1">VLOOKUP(Q2Impacts!$AW13,Notes!$A$12:$B$206,2,0)</f>
        <v>Real estate activities</v>
      </c>
      <c r="AK14" s="6">
        <f ca="1">Q2Impacts!$AX13</f>
        <v>-76446.166781919819</v>
      </c>
      <c r="AL14" s="109">
        <v>6</v>
      </c>
      <c r="AM14" s="6" t="str">
        <f ca="1">Q2Impacts!$AY13</f>
        <v>aagri</v>
      </c>
      <c r="AN14" s="6" t="str">
        <f ca="1">VLOOKUP(Q2Impacts!$AY13,Notes!$A$12:$B$206,2,0)</f>
        <v>Agriculture</v>
      </c>
      <c r="AO14" s="6">
        <f ca="1">Q2Impacts!$AZ13</f>
        <v>-206.30577258529343</v>
      </c>
      <c r="AQ14" s="108">
        <v>6</v>
      </c>
      <c r="AR14" s="6" t="str">
        <f ca="1">Q3Impacts!$AW13</f>
        <v>artrd</v>
      </c>
      <c r="AS14" s="6" t="str">
        <f ca="1">VLOOKUP(Q3Impacts!$AW13,Notes!$A$12:$B$206,2,0)</f>
        <v>Retail trade</v>
      </c>
      <c r="AT14" s="6">
        <f ca="1">Q3Impacts!$AX13</f>
        <v>-28700.556155512357</v>
      </c>
      <c r="AU14" s="108">
        <v>6</v>
      </c>
      <c r="AV14" s="6" t="str">
        <f ca="1">Q3Impacts!$AY13</f>
        <v>aagri</v>
      </c>
      <c r="AW14" s="6" t="str">
        <f ca="1">VLOOKUP(Q3Impacts!$AY13,Notes!$A$12:$B$206,2,0)</f>
        <v>Agriculture</v>
      </c>
      <c r="AX14" s="6">
        <f ca="1">Q3Impacts!$AZ13</f>
        <v>-70.991348360016559</v>
      </c>
    </row>
    <row r="15" spans="1:50" x14ac:dyDescent="0.2">
      <c r="A15" s="13"/>
      <c r="B15" s="13" t="str">
        <f>Q1Impacts!B191</f>
        <v>GDP @ market prices</v>
      </c>
      <c r="C15" s="14">
        <f>Q1Impacts!N191</f>
        <v>4051420</v>
      </c>
      <c r="D15" s="14">
        <f ca="1">Q1Impacts!Q191</f>
        <v>0</v>
      </c>
      <c r="E15" s="14">
        <f ca="1">Q2Impacts!Q191</f>
        <v>-1794475.4229954006</v>
      </c>
      <c r="F15" s="14">
        <f ca="1">Q3Impacts!Q191</f>
        <v>-627995.64705072111</v>
      </c>
      <c r="G15" s="14">
        <f ca="1">Q4Impacts!Q191</f>
        <v>-158522.9593734045</v>
      </c>
      <c r="H15" s="154">
        <f ca="1">100*D15/$C15</f>
        <v>0</v>
      </c>
      <c r="I15" s="213">
        <f t="shared" ca="1" si="0"/>
        <v>-44.292505417739967</v>
      </c>
      <c r="J15" s="213">
        <f t="shared" ca="1" si="0"/>
        <v>-15.500630570286988</v>
      </c>
      <c r="K15" s="156">
        <f t="shared" ca="1" si="0"/>
        <v>-3.9127752583885278</v>
      </c>
      <c r="L15" s="167">
        <f t="shared" ca="1" si="1"/>
        <v>-15.926477811603874</v>
      </c>
      <c r="M15" s="154">
        <f t="shared" ca="1" si="3"/>
        <v>0</v>
      </c>
      <c r="N15" s="155">
        <f ca="1">I15-H15</f>
        <v>-44.292505417739967</v>
      </c>
      <c r="O15" s="155">
        <f t="shared" ca="1" si="5"/>
        <v>28.791874847452981</v>
      </c>
      <c r="P15" s="156">
        <f t="shared" ca="1" si="6"/>
        <v>11.58785531189846</v>
      </c>
      <c r="R15" s="113"/>
      <c r="Y15" s="108">
        <v>7</v>
      </c>
      <c r="Z15" s="6" t="e">
        <f ca="1">Q1Impacts!$AW14</f>
        <v>#N/A</v>
      </c>
      <c r="AA15" s="6" t="e">
        <f ca="1">VLOOKUP(Q1Impacts!$AW14,Notes!$A$12:$B$206,2,0)</f>
        <v>#N/A</v>
      </c>
      <c r="AB15" s="6" t="e">
        <f ca="1">Q1Impacts!$AX14</f>
        <v>#N/A</v>
      </c>
      <c r="AC15" s="108">
        <v>7</v>
      </c>
      <c r="AD15" s="6" t="e">
        <f ca="1">Q1Impacts!$AY14</f>
        <v>#N/A</v>
      </c>
      <c r="AE15" s="6" t="e">
        <f ca="1">VLOOKUP(Q1Impacts!$AY14,Notes!$A$12:$B$206,2,0)</f>
        <v>#N/A</v>
      </c>
      <c r="AF15" s="6" t="e">
        <f ca="1">Q1Impacts!$AZ14</f>
        <v>#N/A</v>
      </c>
      <c r="AH15" s="109">
        <v>7</v>
      </c>
      <c r="AI15" s="6" t="str">
        <f ca="1">Q2Impacts!$AW14</f>
        <v>amore</v>
      </c>
      <c r="AJ15" s="6" t="str">
        <f ca="1">VLOOKUP(Q2Impacts!$AW14,Notes!$A$12:$B$206,2,0)</f>
        <v>Mining of metal ores</v>
      </c>
      <c r="AK15" s="6">
        <f ca="1">Q2Impacts!$AX14</f>
        <v>-66434.391478834892</v>
      </c>
      <c r="AL15" s="109">
        <v>7</v>
      </c>
      <c r="AM15" s="6" t="str">
        <f ca="1">Q2Impacts!$AY14</f>
        <v>amtvs</v>
      </c>
      <c r="AN15" s="6" t="str">
        <f ca="1">VLOOKUP(Q2Impacts!$AY14,Notes!$A$12:$B$206,2,0)</f>
        <v>Sale, maintenance, repair of motor vehicles</v>
      </c>
      <c r="AO15" s="6">
        <f ca="1">Q2Impacts!$AZ14</f>
        <v>-174.09724503685891</v>
      </c>
      <c r="AQ15" s="108">
        <v>7</v>
      </c>
      <c r="AR15" s="6" t="str">
        <f ca="1">Q3Impacts!$AW14</f>
        <v>aobus</v>
      </c>
      <c r="AS15" s="6" t="str">
        <f ca="1">VLOOKUP(Q3Impacts!$AW14,Notes!$A$12:$B$206,2,0)</f>
        <v>Other business activities</v>
      </c>
      <c r="AT15" s="6">
        <f ca="1">Q3Impacts!$AX14</f>
        <v>-19772.36646422328</v>
      </c>
      <c r="AU15" s="108">
        <v>7</v>
      </c>
      <c r="AV15" s="6" t="str">
        <f ca="1">Q3Impacts!$AY14</f>
        <v>aacct</v>
      </c>
      <c r="AW15" s="6" t="str">
        <f ca="1">VLOOKUP(Q3Impacts!$AY14,Notes!$A$12:$B$206,2,0)</f>
        <v>Hotels and restaurants</v>
      </c>
      <c r="AX15" s="6">
        <f ca="1">Q3Impacts!$AZ14</f>
        <v>-65.408324156658125</v>
      </c>
    </row>
    <row r="16" spans="1:50" x14ac:dyDescent="0.2">
      <c r="A16" s="13"/>
      <c r="B16" s="13" t="str">
        <f>Q1Impacts!B192</f>
        <v>Bal of Paym (as % of pre-crises + shock GDP)</v>
      </c>
      <c r="C16" s="14">
        <f>Q1Impacts!N192</f>
        <v>-186084</v>
      </c>
      <c r="D16" s="14">
        <f ca="1">Q1Impacts!Q192</f>
        <v>0</v>
      </c>
      <c r="E16" s="14">
        <f ca="1">Q2Impacts!Q192</f>
        <v>4659.94372723985</v>
      </c>
      <c r="F16" s="14">
        <f ca="1">Q3Impacts!Q192</f>
        <v>117809.05340496654</v>
      </c>
      <c r="G16" s="14">
        <f ca="1">Q4Impacts!Q192</f>
        <v>4971.844271358219</v>
      </c>
      <c r="H16" s="234">
        <f ca="1">($C16+D16)/($C15+D15)%</f>
        <v>-4.5930562617551383</v>
      </c>
      <c r="I16" s="235">
        <f t="shared" ref="I16:K16" ca="1" si="7">($C16+E16)/($C15+E15)%</f>
        <v>-8.0384807904120024</v>
      </c>
      <c r="J16" s="235">
        <f t="shared" ca="1" si="7"/>
        <v>-1.994346582719569</v>
      </c>
      <c r="K16" s="236">
        <f t="shared" ca="1" si="7"/>
        <v>-4.6523746669521522</v>
      </c>
      <c r="L16" s="237">
        <f ca="1">SUMPRODUCT($H16:$K16,$H$5:$K$5)</f>
        <v>-4.8195645754597152</v>
      </c>
      <c r="M16" s="234">
        <f t="shared" ca="1" si="3"/>
        <v>-4.5930562617551383</v>
      </c>
      <c r="N16" s="235">
        <f t="shared" ref="N16" ca="1" si="8">I16-H16</f>
        <v>-3.4454245286568641</v>
      </c>
      <c r="O16" s="235">
        <f t="shared" ca="1" si="5"/>
        <v>6.0441342076924336</v>
      </c>
      <c r="P16" s="236">
        <f t="shared" ca="1" si="6"/>
        <v>-2.6580280842325834</v>
      </c>
      <c r="Y16" s="108">
        <v>8</v>
      </c>
      <c r="Z16" s="6" t="e">
        <f ca="1">Q1Impacts!$AW15</f>
        <v>#N/A</v>
      </c>
      <c r="AA16" s="6" t="e">
        <f ca="1">VLOOKUP(Q1Impacts!$AW15,Notes!$A$12:$B$206,2,0)</f>
        <v>#N/A</v>
      </c>
      <c r="AB16" s="6" t="e">
        <f ca="1">Q1Impacts!$AX15</f>
        <v>#N/A</v>
      </c>
      <c r="AC16" s="108">
        <v>8</v>
      </c>
      <c r="AD16" s="6" t="e">
        <f ca="1">Q1Impacts!$AY15</f>
        <v>#N/A</v>
      </c>
      <c r="AE16" s="6" t="e">
        <f ca="1">VLOOKUP(Q1Impacts!$AY15,Notes!$A$12:$B$206,2,0)</f>
        <v>#N/A</v>
      </c>
      <c r="AF16" s="6" t="e">
        <f ca="1">Q1Impacts!$AZ15</f>
        <v>#N/A</v>
      </c>
      <c r="AH16" s="109">
        <v>8</v>
      </c>
      <c r="AI16" s="6" t="str">
        <f ca="1">Q2Impacts!$AW15</f>
        <v>aobus</v>
      </c>
      <c r="AJ16" s="6" t="str">
        <f ca="1">VLOOKUP(Q2Impacts!$AW15,Notes!$A$12:$B$206,2,0)</f>
        <v>Other business activities</v>
      </c>
      <c r="AK16" s="6">
        <f ca="1">Q2Impacts!$AX15</f>
        <v>-54967.975441338618</v>
      </c>
      <c r="AL16" s="109">
        <v>8</v>
      </c>
      <c r="AM16" s="6" t="str">
        <f ca="1">Q2Impacts!$AY15</f>
        <v>aacct</v>
      </c>
      <c r="AN16" s="6" t="str">
        <f ca="1">VLOOKUP(Q2Impacts!$AY15,Notes!$A$12:$B$206,2,0)</f>
        <v>Hotels and restaurants</v>
      </c>
      <c r="AO16" s="6">
        <f ca="1">Q2Impacts!$AZ15</f>
        <v>-151.58185393428028</v>
      </c>
      <c r="AQ16" s="108">
        <v>8</v>
      </c>
      <c r="AR16" s="6" t="str">
        <f ca="1">Q3Impacts!$AW15</f>
        <v>afins</v>
      </c>
      <c r="AS16" s="6" t="str">
        <f ca="1">VLOOKUP(Q3Impacts!$AW15,Notes!$A$12:$B$206,2,0)</f>
        <v>Financial intermediation</v>
      </c>
      <c r="AT16" s="6">
        <f ca="1">Q3Impacts!$AX15</f>
        <v>-19299.631494845482</v>
      </c>
      <c r="AU16" s="108">
        <v>8</v>
      </c>
      <c r="AV16" s="6" t="str">
        <f ca="1">Q3Impacts!$AY15</f>
        <v>amtvs</v>
      </c>
      <c r="AW16" s="6" t="str">
        <f ca="1">VLOOKUP(Q3Impacts!$AY15,Notes!$A$12:$B$206,2,0)</f>
        <v>Sale, maintenance, repair of motor vehicles</v>
      </c>
      <c r="AX16" s="6">
        <f ca="1">Q3Impacts!$AZ15</f>
        <v>-60.386079974567622</v>
      </c>
    </row>
    <row r="17" spans="1:51" x14ac:dyDescent="0.2">
      <c r="A17" s="11" t="s">
        <v>628</v>
      </c>
      <c r="B17" s="11" t="str">
        <f>Q1Impacts!B193</f>
        <v>W&amp;S of Prim Educ Employed</v>
      </c>
      <c r="C17" s="12">
        <f>Q1Impacts!N193</f>
        <v>102122.90273154878</v>
      </c>
      <c r="D17" s="12">
        <f ca="1">Q1Impacts!$Q193</f>
        <v>0</v>
      </c>
      <c r="E17" s="12">
        <f ca="1">Q2Impacts!$Q193</f>
        <v>-54197.904304130723</v>
      </c>
      <c r="F17" s="12">
        <f ca="1">Q3Impacts!$Q193</f>
        <v>-19077.392212129591</v>
      </c>
      <c r="G17" s="12">
        <f ca="1">Q4Impacts!$Q193</f>
        <v>-4792.6676915826783</v>
      </c>
      <c r="H17" s="151">
        <f t="shared" ref="H17:K20" ca="1" si="9">100*D17/$C17</f>
        <v>0</v>
      </c>
      <c r="I17" s="212">
        <f t="shared" ca="1" si="9"/>
        <v>-53.071253219859159</v>
      </c>
      <c r="J17" s="212">
        <f t="shared" ca="1" si="9"/>
        <v>-18.680816645291088</v>
      </c>
      <c r="K17" s="153">
        <f t="shared" ca="1" si="9"/>
        <v>-4.6930390376595534</v>
      </c>
      <c r="L17" s="166">
        <f t="shared" ca="1" si="1"/>
        <v>-19.111277225702452</v>
      </c>
      <c r="M17" s="151">
        <f t="shared" ca="1" si="3"/>
        <v>0</v>
      </c>
      <c r="N17" s="152">
        <f t="shared" ca="1" si="4"/>
        <v>-53.071253219859159</v>
      </c>
      <c r="O17" s="152">
        <f t="shared" ca="1" si="5"/>
        <v>34.390436574568071</v>
      </c>
      <c r="P17" s="153">
        <f t="shared" ca="1" si="6"/>
        <v>13.987777607631536</v>
      </c>
      <c r="Y17" s="108">
        <v>9</v>
      </c>
      <c r="Z17" s="6" t="e">
        <f ca="1">Q1Impacts!$AW16</f>
        <v>#N/A</v>
      </c>
      <c r="AA17" s="6" t="e">
        <f ca="1">VLOOKUP(Q1Impacts!$AW16,Notes!$A$12:$B$206,2,0)</f>
        <v>#N/A</v>
      </c>
      <c r="AB17" s="6" t="e">
        <f ca="1">Q1Impacts!$AX16</f>
        <v>#N/A</v>
      </c>
      <c r="AC17" s="108">
        <v>9</v>
      </c>
      <c r="AD17" s="6" t="e">
        <f ca="1">Q1Impacts!$AY16</f>
        <v>#N/A</v>
      </c>
      <c r="AE17" s="6" t="e">
        <f ca="1">VLOOKUP(Q1Impacts!$AY16,Notes!$A$12:$B$206,2,0)</f>
        <v>#N/A</v>
      </c>
      <c r="AF17" s="6" t="e">
        <f ca="1">Q1Impacts!$AZ16</f>
        <v>#N/A</v>
      </c>
      <c r="AH17" s="109">
        <v>9</v>
      </c>
      <c r="AI17" s="6" t="str">
        <f ca="1">Q2Impacts!$AW16</f>
        <v>afins</v>
      </c>
      <c r="AJ17" s="6" t="str">
        <f ca="1">VLOOKUP(Q2Impacts!$AW16,Notes!$A$12:$B$206,2,0)</f>
        <v>Financial intermediation</v>
      </c>
      <c r="AK17" s="6">
        <f ca="1">Q2Impacts!$AX16</f>
        <v>-54646.605635953529</v>
      </c>
      <c r="AL17" s="109">
        <v>9</v>
      </c>
      <c r="AM17" s="6" t="str">
        <f ca="1">Q2Impacts!$AY16</f>
        <v>aoact</v>
      </c>
      <c r="AN17" s="6" t="str">
        <f ca="1">VLOOKUP(Q2Impacts!$AY16,Notes!$A$12:$B$206,2,0)</f>
        <v>Other activities</v>
      </c>
      <c r="AO17" s="6">
        <f ca="1">Q2Impacts!$AZ16</f>
        <v>-136.88843481192293</v>
      </c>
      <c r="AQ17" s="108">
        <v>9</v>
      </c>
      <c r="AR17" s="6" t="str">
        <f ca="1">Q3Impacts!$AW16</f>
        <v>amore</v>
      </c>
      <c r="AS17" s="6" t="str">
        <f ca="1">VLOOKUP(Q3Impacts!$AW16,Notes!$A$12:$B$206,2,0)</f>
        <v>Mining of metal ores</v>
      </c>
      <c r="AT17" s="6">
        <f ca="1">Q3Impacts!$AX16</f>
        <v>-15471.740601347676</v>
      </c>
      <c r="AU17" s="108">
        <v>9</v>
      </c>
      <c r="AV17" s="6" t="str">
        <f ca="1">Q3Impacts!$AY16</f>
        <v>aoact</v>
      </c>
      <c r="AW17" s="6" t="str">
        <f ca="1">VLOOKUP(Q3Impacts!$AY16,Notes!$A$12:$B$206,2,0)</f>
        <v>Other activities</v>
      </c>
      <c r="AX17" s="6">
        <f ca="1">Q3Impacts!$AZ16</f>
        <v>-50.973587244286222</v>
      </c>
    </row>
    <row r="18" spans="1:51" x14ac:dyDescent="0.2">
      <c r="A18" s="11" t="s">
        <v>629</v>
      </c>
      <c r="B18" s="11" t="str">
        <f>Q1Impacts!B194</f>
        <v>W&amp;S of Midd Educ Employed</v>
      </c>
      <c r="C18" s="12">
        <f>Q1Impacts!N194</f>
        <v>186441.53404048242</v>
      </c>
      <c r="D18" s="12">
        <f ca="1">Q1Impacts!$Q194</f>
        <v>0</v>
      </c>
      <c r="E18" s="12">
        <f ca="1">Q2Impacts!$Q194</f>
        <v>-97655.250534940482</v>
      </c>
      <c r="F18" s="12">
        <f ca="1">Q3Impacts!$Q194</f>
        <v>-34023.259321884078</v>
      </c>
      <c r="G18" s="12">
        <f ca="1">Q4Impacts!$Q194</f>
        <v>-8701.5122274569112</v>
      </c>
      <c r="H18" s="151">
        <f t="shared" ca="1" si="9"/>
        <v>0</v>
      </c>
      <c r="I18" s="212">
        <f t="shared" ca="1" si="9"/>
        <v>-52.378484782117482</v>
      </c>
      <c r="J18" s="212">
        <f t="shared" ca="1" si="9"/>
        <v>-18.248755298535858</v>
      </c>
      <c r="K18" s="153">
        <f t="shared" ca="1" si="9"/>
        <v>-4.6671533101457605</v>
      </c>
      <c r="L18" s="166">
        <f t="shared" ca="1" si="1"/>
        <v>-18.823598347699775</v>
      </c>
      <c r="M18" s="151">
        <f t="shared" ca="1" si="3"/>
        <v>0</v>
      </c>
      <c r="N18" s="152">
        <f t="shared" ca="1" si="4"/>
        <v>-52.378484782117482</v>
      </c>
      <c r="O18" s="152">
        <f t="shared" ca="1" si="5"/>
        <v>34.129729483581627</v>
      </c>
      <c r="P18" s="153">
        <f t="shared" ca="1" si="6"/>
        <v>13.581601988390098</v>
      </c>
      <c r="Y18" s="108">
        <v>10</v>
      </c>
      <c r="Z18" s="6" t="e">
        <f ca="1">Q1Impacts!$AW17</f>
        <v>#N/A</v>
      </c>
      <c r="AA18" s="6" t="e">
        <f ca="1">VLOOKUP(Q1Impacts!$AW17,Notes!$A$12:$B$206,2,0)</f>
        <v>#N/A</v>
      </c>
      <c r="AB18" s="6" t="e">
        <f ca="1">Q1Impacts!$AX17</f>
        <v>#N/A</v>
      </c>
      <c r="AC18" s="108">
        <v>10</v>
      </c>
      <c r="AD18" s="6" t="e">
        <f ca="1">Q1Impacts!$AY17</f>
        <v>#N/A</v>
      </c>
      <c r="AE18" s="6" t="e">
        <f ca="1">VLOOKUP(Q1Impacts!$AY17,Notes!$A$12:$B$206,2,0)</f>
        <v>#N/A</v>
      </c>
      <c r="AF18" s="6" t="e">
        <f ca="1">Q1Impacts!$AZ17</f>
        <v>#N/A</v>
      </c>
      <c r="AH18" s="109">
        <v>10</v>
      </c>
      <c r="AI18" s="6" t="str">
        <f ca="1">Q2Impacts!$AW17</f>
        <v>aofin</v>
      </c>
      <c r="AJ18" s="6" t="str">
        <f ca="1">VLOOKUP(Q2Impacts!$AW17,Notes!$A$12:$B$206,2,0)</f>
        <v>Activities to financial intermediation</v>
      </c>
      <c r="AK18" s="6">
        <f ca="1">Q2Impacts!$AX17</f>
        <v>-44042.650066788141</v>
      </c>
      <c r="AL18" s="109">
        <v>10</v>
      </c>
      <c r="AM18" s="6" t="str">
        <f ca="1">Q2Impacts!$AY17</f>
        <v>altrp</v>
      </c>
      <c r="AN18" s="6" t="str">
        <f ca="1">VLOOKUP(Q2Impacts!$AY17,Notes!$A$12:$B$206,2,0)</f>
        <v>Land transport, transport via pipe lines</v>
      </c>
      <c r="AO18" s="6">
        <f ca="1">Q2Impacts!$AZ17</f>
        <v>-117.63066660037718</v>
      </c>
      <c r="AQ18" s="108">
        <v>10</v>
      </c>
      <c r="AR18" s="6" t="str">
        <f ca="1">Q3Impacts!$AW17</f>
        <v>aofin</v>
      </c>
      <c r="AS18" s="6" t="str">
        <f ca="1">VLOOKUP(Q3Impacts!$AW17,Notes!$A$12:$B$206,2,0)</f>
        <v>Activities to financial intermediation</v>
      </c>
      <c r="AT18" s="6">
        <f ca="1">Q3Impacts!$AX17</f>
        <v>-15055.585623670828</v>
      </c>
      <c r="AU18" s="108">
        <v>10</v>
      </c>
      <c r="AV18" s="6" t="str">
        <f ca="1">Q3Impacts!$AY17</f>
        <v>altrp</v>
      </c>
      <c r="AW18" s="6" t="str">
        <f ca="1">VLOOKUP(Q3Impacts!$AY17,Notes!$A$12:$B$206,2,0)</f>
        <v>Land transport, transport via pipe lines</v>
      </c>
      <c r="AX18" s="6">
        <f ca="1">Q3Impacts!$AZ17</f>
        <v>-43.107976489614643</v>
      </c>
    </row>
    <row r="19" spans="1:51" x14ac:dyDescent="0.2">
      <c r="A19" s="11"/>
      <c r="B19" s="11" t="str">
        <f>Q1Impacts!B195</f>
        <v>W&amp;S of Second Educ Employed</v>
      </c>
      <c r="C19" s="12">
        <f>Q1Impacts!N195</f>
        <v>481024.87341683905</v>
      </c>
      <c r="D19" s="12">
        <f ca="1">Q1Impacts!$Q195</f>
        <v>0</v>
      </c>
      <c r="E19" s="12">
        <f ca="1">Q2Impacts!$Q195</f>
        <v>-191375.40878353428</v>
      </c>
      <c r="F19" s="12">
        <f ca="1">Q3Impacts!$Q195</f>
        <v>-65603.976057524313</v>
      </c>
      <c r="G19" s="12">
        <f ca="1">Q4Impacts!$Q195</f>
        <v>-17050.946729392683</v>
      </c>
      <c r="H19" s="151">
        <f t="shared" ca="1" si="9"/>
        <v>0</v>
      </c>
      <c r="I19" s="212">
        <f t="shared" ca="1" si="9"/>
        <v>-39.784929919350589</v>
      </c>
      <c r="J19" s="212">
        <f t="shared" ca="1" si="9"/>
        <v>-13.63837499535585</v>
      </c>
      <c r="K19" s="153">
        <f t="shared" ca="1" si="9"/>
        <v>-3.5447120661922482</v>
      </c>
      <c r="L19" s="166">
        <f t="shared" ca="1" si="1"/>
        <v>-14.242004245224669</v>
      </c>
      <c r="M19" s="151">
        <f t="shared" ca="1" si="3"/>
        <v>0</v>
      </c>
      <c r="N19" s="152">
        <f t="shared" ca="1" si="4"/>
        <v>-39.784929919350589</v>
      </c>
      <c r="O19" s="152">
        <f t="shared" ca="1" si="5"/>
        <v>26.146554923994739</v>
      </c>
      <c r="P19" s="153">
        <f t="shared" ca="1" si="6"/>
        <v>10.093662929163601</v>
      </c>
      <c r="Y19" s="108"/>
      <c r="Z19" s="108"/>
      <c r="AA19" s="108"/>
      <c r="AB19" s="108"/>
      <c r="AC19" s="108"/>
      <c r="AD19" s="108"/>
      <c r="AE19" s="108"/>
      <c r="AF19" s="108"/>
      <c r="AH19" s="109"/>
      <c r="AI19" s="109"/>
      <c r="AJ19" s="109"/>
      <c r="AK19" s="109"/>
      <c r="AL19" s="109"/>
      <c r="AM19" s="109"/>
      <c r="AN19" s="109"/>
      <c r="AO19" s="109"/>
      <c r="AQ19" s="108"/>
      <c r="AR19" s="108"/>
      <c r="AS19" s="108"/>
      <c r="AT19" s="108"/>
      <c r="AU19" s="108"/>
      <c r="AV19" s="108"/>
      <c r="AW19" s="108"/>
      <c r="AX19" s="108"/>
    </row>
    <row r="20" spans="1:51" x14ac:dyDescent="0.2">
      <c r="A20" s="11"/>
      <c r="B20" s="11" t="str">
        <f>Q1Impacts!B196</f>
        <v>W&amp;S of Tert Educ Employed</v>
      </c>
      <c r="C20" s="12">
        <f>Q1Impacts!N196</f>
        <v>1146950.6898111301</v>
      </c>
      <c r="D20" s="12">
        <f ca="1">Q1Impacts!$Q196</f>
        <v>0</v>
      </c>
      <c r="E20" s="12">
        <f ca="1">Q2Impacts!$Q196</f>
        <v>-377901.17845325643</v>
      </c>
      <c r="F20" s="12">
        <f ca="1">Q3Impacts!$Q196</f>
        <v>-129546.93639051485</v>
      </c>
      <c r="G20" s="12">
        <f ca="1">Q4Impacts!$Q196</f>
        <v>-33237.802866654827</v>
      </c>
      <c r="H20" s="151">
        <f t="shared" ca="1" si="9"/>
        <v>0</v>
      </c>
      <c r="I20" s="212">
        <f t="shared" ca="1" si="9"/>
        <v>-32.948336995680776</v>
      </c>
      <c r="J20" s="212">
        <f t="shared" ca="1" si="9"/>
        <v>-11.294900255201689</v>
      </c>
      <c r="K20" s="153">
        <f t="shared" ca="1" si="9"/>
        <v>-2.8979277977615712</v>
      </c>
      <c r="L20" s="166">
        <f t="shared" ca="1" si="1"/>
        <v>-11.78529126216101</v>
      </c>
      <c r="M20" s="151">
        <f t="shared" ca="1" si="3"/>
        <v>0</v>
      </c>
      <c r="N20" s="152">
        <f t="shared" ca="1" si="4"/>
        <v>-32.948336995680776</v>
      </c>
      <c r="O20" s="152">
        <f t="shared" ca="1" si="5"/>
        <v>21.653436740479087</v>
      </c>
      <c r="P20" s="153">
        <f t="shared" ca="1" si="6"/>
        <v>8.3969724574401177</v>
      </c>
      <c r="Y20" s="108">
        <v>53</v>
      </c>
      <c r="Z20" s="6" t="e">
        <f ca="1">Q1Impacts!$AW60</f>
        <v>#N/A</v>
      </c>
      <c r="AA20" s="6" t="e">
        <f ca="1">VLOOKUP(Q1Impacts!$AW60,Notes!$A$12:$B$206,2,0)</f>
        <v>#N/A</v>
      </c>
      <c r="AB20" s="6" t="e">
        <f ca="1">Q1Impacts!$AX60</f>
        <v>#N/A</v>
      </c>
      <c r="AC20" s="108">
        <v>53</v>
      </c>
      <c r="AD20" s="6" t="e">
        <f ca="1">Q1Impacts!$AY60</f>
        <v>#N/A</v>
      </c>
      <c r="AE20" s="6" t="e">
        <f ca="1">VLOOKUP(Q1Impacts!$AY60,Notes!$A$12:$B$206,2,0)</f>
        <v>#N/A</v>
      </c>
      <c r="AF20" s="6" t="e">
        <f ca="1">Q1Impacts!$AZ60</f>
        <v>#N/A</v>
      </c>
      <c r="AH20" s="109">
        <v>53</v>
      </c>
      <c r="AI20" s="6" t="str">
        <f ca="1">Q2Impacts!$AW60</f>
        <v>ardtv</v>
      </c>
      <c r="AJ20" s="6" t="str">
        <f ca="1">VLOOKUP(Q2Impacts!$AW60,Notes!$A$12:$B$206,2,0)</f>
        <v>Radio, television, communication equipment and apparatus</v>
      </c>
      <c r="AK20" s="6">
        <f ca="1">Q2Impacts!$AX60</f>
        <v>-1799.5046331134683</v>
      </c>
      <c r="AL20" s="109">
        <v>53</v>
      </c>
      <c r="AM20" s="6" t="str">
        <f ca="1">Q2Impacts!$AY60</f>
        <v>abchm</v>
      </c>
      <c r="AN20" s="6" t="str">
        <f ca="1">VLOOKUP(Q2Impacts!$AY60,Notes!$A$12:$B$206,2,0)</f>
        <v>Nuclear fuel, basic chemicals</v>
      </c>
      <c r="AO20" s="6">
        <f ca="1">Q2Impacts!$AZ60</f>
        <v>-7.5307956375803604</v>
      </c>
      <c r="AQ20" s="108">
        <v>53</v>
      </c>
      <c r="AR20" s="6" t="str">
        <f ca="1">Q3Impacts!$AW60</f>
        <v>ardtv</v>
      </c>
      <c r="AS20" s="6" t="str">
        <f ca="1">VLOOKUP(Q3Impacts!$AW60,Notes!$A$12:$B$206,2,0)</f>
        <v>Radio, television, communication equipment and apparatus</v>
      </c>
      <c r="AT20" s="6">
        <f ca="1">Q3Impacts!$AX60</f>
        <v>-625.63282567807767</v>
      </c>
      <c r="AU20" s="108">
        <v>53</v>
      </c>
      <c r="AV20" s="6" t="str">
        <f ca="1">Q3Impacts!$AY60</f>
        <v>abchm</v>
      </c>
      <c r="AW20" s="6" t="str">
        <f ca="1">VLOOKUP(Q3Impacts!$AY60,Notes!$A$12:$B$206,2,0)</f>
        <v>Nuclear fuel, basic chemicals</v>
      </c>
      <c r="AX20" s="6">
        <f ca="1">Q3Impacts!$AZ60</f>
        <v>-2.2093967412895656</v>
      </c>
    </row>
    <row r="21" spans="1:51" x14ac:dyDescent="0.2">
      <c r="A21" s="11"/>
      <c r="B21" s="11" t="str">
        <f>Q1Impacts!B197</f>
        <v>Total Wages &amp; Salaries</v>
      </c>
      <c r="C21" s="12">
        <f>Q1Impacts!N197</f>
        <v>1906052</v>
      </c>
      <c r="D21" s="12">
        <f ca="1">Q1Impacts!$Q197</f>
        <v>0</v>
      </c>
      <c r="E21" s="12">
        <f ca="1">Q2Impacts!$Q197</f>
        <v>-721129.7420758619</v>
      </c>
      <c r="F21" s="12">
        <f ca="1">Q3Impacts!$Q197</f>
        <v>-248251.56398205284</v>
      </c>
      <c r="G21" s="12">
        <f ca="1">Q4Impacts!$Q197</f>
        <v>-63782.929515087104</v>
      </c>
      <c r="H21" s="151">
        <f ca="1">100*D21/$C21</f>
        <v>0</v>
      </c>
      <c r="I21" s="212">
        <f ca="1">100*E21/$C21</f>
        <v>-37.833686702978817</v>
      </c>
      <c r="J21" s="212">
        <f ca="1">100*F21/$C21</f>
        <v>-13.024385692628156</v>
      </c>
      <c r="K21" s="153">
        <f ca="1">100*G21/$C21</f>
        <v>-3.3463373252716662</v>
      </c>
      <c r="L21" s="166">
        <f t="shared" ca="1" si="1"/>
        <v>-13.551102430219663</v>
      </c>
      <c r="M21" s="151">
        <f t="shared" ca="1" si="3"/>
        <v>0</v>
      </c>
      <c r="N21" s="152">
        <f t="shared" ca="1" si="4"/>
        <v>-37.833686702978817</v>
      </c>
      <c r="O21" s="152">
        <f t="shared" ca="1" si="5"/>
        <v>24.809301010350659</v>
      </c>
      <c r="P21" s="153">
        <f t="shared" ca="1" si="6"/>
        <v>9.6780483673564905</v>
      </c>
      <c r="Y21" s="108">
        <v>54</v>
      </c>
      <c r="Z21" s="6" t="e">
        <f ca="1">Q1Impacts!$AW61</f>
        <v>#N/A</v>
      </c>
      <c r="AA21" s="6" t="e">
        <f ca="1">VLOOKUP(Q1Impacts!$AW61,Notes!$A$12:$B$206,2,0)</f>
        <v>#N/A</v>
      </c>
      <c r="AB21" s="6" t="e">
        <f ca="1">Q1Impacts!$AX61</f>
        <v>#N/A</v>
      </c>
      <c r="AC21" s="108">
        <v>54</v>
      </c>
      <c r="AD21" s="6" t="e">
        <f ca="1">Q1Impacts!$AY61</f>
        <v>#N/A</v>
      </c>
      <c r="AE21" s="6" t="e">
        <f ca="1">VLOOKUP(Q1Impacts!$AY61,Notes!$A$12:$B$206,2,0)</f>
        <v>#N/A</v>
      </c>
      <c r="AF21" s="6" t="e">
        <f ca="1">Q1Impacts!$AZ61</f>
        <v>#N/A</v>
      </c>
      <c r="AH21" s="109">
        <v>54</v>
      </c>
      <c r="AI21" s="6" t="str">
        <f ca="1">Q2Impacts!$AW61</f>
        <v>afish</v>
      </c>
      <c r="AJ21" s="6" t="str">
        <f ca="1">VLOOKUP(Q2Impacts!$AW61,Notes!$A$12:$B$206,2,0)</f>
        <v>Fishing</v>
      </c>
      <c r="AK21" s="6">
        <f ca="1">Q2Impacts!$AX61</f>
        <v>-1704.6634860290258</v>
      </c>
      <c r="AL21" s="109">
        <v>54</v>
      </c>
      <c r="AM21" s="6" t="str">
        <f ca="1">Q2Impacts!$AY61</f>
        <v>awatd</v>
      </c>
      <c r="AN21" s="6" t="str">
        <f ca="1">VLOOKUP(Q2Impacts!$AY61,Notes!$A$12:$B$206,2,0)</f>
        <v>Collection, purification and distribution of water</v>
      </c>
      <c r="AO21" s="6">
        <f ca="1">Q2Impacts!$AZ61</f>
        <v>-6.8189110924521366</v>
      </c>
      <c r="AQ21" s="108">
        <v>54</v>
      </c>
      <c r="AR21" s="6" t="str">
        <f ca="1">Q3Impacts!$AW61</f>
        <v>amopt</v>
      </c>
      <c r="AS21" s="6" t="str">
        <f ca="1">VLOOKUP(Q3Impacts!$AW61,Notes!$A$12:$B$206,2,0)</f>
        <v>Medical, precision, optical instruments, watches and clocks</v>
      </c>
      <c r="AT21" s="6">
        <f ca="1">Q3Impacts!$AX61</f>
        <v>-615.62660611856018</v>
      </c>
      <c r="AU21" s="108">
        <v>54</v>
      </c>
      <c r="AV21" s="6" t="str">
        <f ca="1">Q3Impacts!$AY61</f>
        <v>awatd</v>
      </c>
      <c r="AW21" s="6" t="str">
        <f ca="1">VLOOKUP(Q3Impacts!$AY61,Notes!$A$12:$B$206,2,0)</f>
        <v>Collection, purification and distribution of water</v>
      </c>
      <c r="AX21" s="6">
        <f ca="1">Q3Impacts!$AZ61</f>
        <v>-2.1300624950751903</v>
      </c>
    </row>
    <row r="22" spans="1:51" x14ac:dyDescent="0.2">
      <c r="A22" s="11"/>
      <c r="B22" s="11" t="str">
        <f>Q1Impacts!B198</f>
        <v>Gross Operating Surplus</v>
      </c>
      <c r="C22" s="12">
        <f>Q1Impacts!N198</f>
        <v>1647389.9999999993</v>
      </c>
      <c r="D22" s="12">
        <f ca="1">Q1Impacts!$Q198</f>
        <v>0</v>
      </c>
      <c r="E22" s="12">
        <f ca="1">Q2Impacts!$Q198</f>
        <v>-806296.33466931188</v>
      </c>
      <c r="F22" s="12">
        <f ca="1">Q3Impacts!$Q198</f>
        <v>-282243.72603988438</v>
      </c>
      <c r="G22" s="12">
        <f ca="1">Q4Impacts!$Q198</f>
        <v>-72220.845757875068</v>
      </c>
      <c r="H22" s="151">
        <f t="shared" ref="H22:K37" ca="1" si="10">100*D22/$C22</f>
        <v>0</v>
      </c>
      <c r="I22" s="212">
        <f t="shared" ca="1" si="10"/>
        <v>-48.943864820674662</v>
      </c>
      <c r="J22" s="212">
        <f t="shared" ca="1" si="10"/>
        <v>-17.132781311036521</v>
      </c>
      <c r="K22" s="153">
        <f t="shared" ca="1" si="10"/>
        <v>-4.3839555756605968</v>
      </c>
      <c r="L22" s="166">
        <f t="shared" ca="1" si="1"/>
        <v>-17.615150426842941</v>
      </c>
      <c r="M22" s="151">
        <f t="shared" ca="1" si="3"/>
        <v>0</v>
      </c>
      <c r="N22" s="152">
        <f t="shared" ca="1" si="4"/>
        <v>-48.943864820674662</v>
      </c>
      <c r="O22" s="152">
        <f t="shared" ca="1" si="5"/>
        <v>31.811083509638141</v>
      </c>
      <c r="P22" s="153">
        <f t="shared" ca="1" si="6"/>
        <v>12.748825735375924</v>
      </c>
      <c r="Y22" s="108">
        <v>55</v>
      </c>
      <c r="Z22" s="6" t="e">
        <f ca="1">Q1Impacts!$AW62</f>
        <v>#N/A</v>
      </c>
      <c r="AA22" s="6" t="e">
        <f ca="1">VLOOKUP(Q1Impacts!$AW62,Notes!$A$12:$B$206,2,0)</f>
        <v>#N/A</v>
      </c>
      <c r="AB22" s="6" t="e">
        <f ca="1">Q1Impacts!$AX62</f>
        <v>#N/A</v>
      </c>
      <c r="AC22" s="108">
        <v>55</v>
      </c>
      <c r="AD22" s="6" t="e">
        <f ca="1">Q1Impacts!$AY62</f>
        <v>#N/A</v>
      </c>
      <c r="AE22" s="6" t="e">
        <f ca="1">VLOOKUP(Q1Impacts!$AY62,Notes!$A$12:$B$206,2,0)</f>
        <v>#N/A</v>
      </c>
      <c r="AF22" s="6" t="e">
        <f ca="1">Q1Impacts!$AZ62</f>
        <v>#N/A</v>
      </c>
      <c r="AH22" s="109">
        <v>55</v>
      </c>
      <c r="AI22" s="6" t="str">
        <f ca="1">Q2Impacts!$AW62</f>
        <v>amopt</v>
      </c>
      <c r="AJ22" s="6" t="str">
        <f ca="1">VLOOKUP(Q2Impacts!$AW62,Notes!$A$12:$B$206,2,0)</f>
        <v>Medical, precision, optical instruments, watches and clocks</v>
      </c>
      <c r="AK22" s="6">
        <f ca="1">Q2Impacts!$AX62</f>
        <v>-1659.4368722426577</v>
      </c>
      <c r="AL22" s="109">
        <v>55</v>
      </c>
      <c r="AM22" s="6" t="str">
        <f ca="1">Q2Impacts!$AY62</f>
        <v>aglss</v>
      </c>
      <c r="AN22" s="6" t="str">
        <f ca="1">VLOOKUP(Q2Impacts!$AY62,Notes!$A$12:$B$206,2,0)</f>
        <v>Glass</v>
      </c>
      <c r="AO22" s="6">
        <f ca="1">Q2Impacts!$AZ62</f>
        <v>-5.9376125436591511</v>
      </c>
      <c r="AQ22" s="108">
        <v>55</v>
      </c>
      <c r="AR22" s="6" t="str">
        <f ca="1">Q3Impacts!$AW62</f>
        <v>afish</v>
      </c>
      <c r="AS22" s="6" t="str">
        <f ca="1">VLOOKUP(Q3Impacts!$AW62,Notes!$A$12:$B$206,2,0)</f>
        <v>Fishing</v>
      </c>
      <c r="AT22" s="6">
        <f ca="1">Q3Impacts!$AX62</f>
        <v>-556.49418844439685</v>
      </c>
      <c r="AU22" s="108">
        <v>55</v>
      </c>
      <c r="AV22" s="6" t="str">
        <f ca="1">Q3Impacts!$AY62</f>
        <v>aglss</v>
      </c>
      <c r="AW22" s="6" t="str">
        <f ca="1">VLOOKUP(Q3Impacts!$AY62,Notes!$A$12:$B$206,2,0)</f>
        <v>Glass</v>
      </c>
      <c r="AX22" s="6">
        <f ca="1">Q3Impacts!$AZ62</f>
        <v>-2.1281924326633268</v>
      </c>
    </row>
    <row r="23" spans="1:51" x14ac:dyDescent="0.2">
      <c r="A23" s="11"/>
      <c r="B23" s="11" t="str">
        <f>Q1Impacts!B199</f>
        <v>GDP @ factor cost</v>
      </c>
      <c r="C23" s="12">
        <f>Q1Impacts!N199</f>
        <v>3553441.9999999991</v>
      </c>
      <c r="D23" s="12">
        <f ca="1">Q1Impacts!$Q199</f>
        <v>0</v>
      </c>
      <c r="E23" s="12">
        <f ca="1">Q2Impacts!$Q199</f>
        <v>-1527426.0767451739</v>
      </c>
      <c r="F23" s="12">
        <f ca="1">Q3Impacts!$Q199</f>
        <v>-530495.29002193722</v>
      </c>
      <c r="G23" s="12">
        <f ca="1">Q4Impacts!$Q199</f>
        <v>-136003.77527296217</v>
      </c>
      <c r="H23" s="151">
        <f t="shared" ca="1" si="10"/>
        <v>0</v>
      </c>
      <c r="I23" s="212">
        <f t="shared" ca="1" si="10"/>
        <v>-42.984409953649852</v>
      </c>
      <c r="J23" s="212">
        <f t="shared" ca="1" si="10"/>
        <v>-14.92905442165476</v>
      </c>
      <c r="K23" s="153">
        <f t="shared" ca="1" si="10"/>
        <v>-3.8273813185345986</v>
      </c>
      <c r="L23" s="166">
        <f t="shared" ca="1" si="1"/>
        <v>-15.435211423459803</v>
      </c>
      <c r="M23" s="151">
        <f t="shared" ca="1" si="3"/>
        <v>0</v>
      </c>
      <c r="N23" s="152">
        <f t="shared" ca="1" si="4"/>
        <v>-42.984409953649852</v>
      </c>
      <c r="O23" s="152">
        <f t="shared" ca="1" si="5"/>
        <v>28.05535553199509</v>
      </c>
      <c r="P23" s="153">
        <f t="shared" ca="1" si="6"/>
        <v>11.101673103120161</v>
      </c>
      <c r="Y23" s="108">
        <v>56</v>
      </c>
      <c r="Z23" s="6" t="e">
        <f ca="1">Q1Impacts!$AW63</f>
        <v>#N/A</v>
      </c>
      <c r="AA23" s="6" t="e">
        <f ca="1">VLOOKUP(Q1Impacts!$AW63,Notes!$A$12:$B$206,2,0)</f>
        <v>#N/A</v>
      </c>
      <c r="AB23" s="6" t="e">
        <f ca="1">Q1Impacts!$AX63</f>
        <v>#N/A</v>
      </c>
      <c r="AC23" s="108">
        <v>56</v>
      </c>
      <c r="AD23" s="6" t="e">
        <f ca="1">Q1Impacts!$AY63</f>
        <v>#N/A</v>
      </c>
      <c r="AE23" s="6" t="e">
        <f ca="1">VLOOKUP(Q1Impacts!$AY63,Notes!$A$12:$B$206,2,0)</f>
        <v>#N/A</v>
      </c>
      <c r="AF23" s="6" t="e">
        <f ca="1">Q1Impacts!$AZ63</f>
        <v>#N/A</v>
      </c>
      <c r="AH23" s="109">
        <v>56</v>
      </c>
      <c r="AI23" s="6" t="str">
        <f ca="1">Q2Impacts!$AW63</f>
        <v>aglss</v>
      </c>
      <c r="AJ23" s="6" t="str">
        <f ca="1">VLOOKUP(Q2Impacts!$AW63,Notes!$A$12:$B$206,2,0)</f>
        <v>Glass</v>
      </c>
      <c r="AK23" s="6">
        <f ca="1">Q2Impacts!$AX63</f>
        <v>-1503.7473537550338</v>
      </c>
      <c r="AL23" s="109">
        <v>56</v>
      </c>
      <c r="AM23" s="6" t="str">
        <f ca="1">Q2Impacts!$AY63</f>
        <v>aofin</v>
      </c>
      <c r="AN23" s="6" t="str">
        <f ca="1">VLOOKUP(Q2Impacts!$AY63,Notes!$A$12:$B$206,2,0)</f>
        <v>Activities to financial intermediation</v>
      </c>
      <c r="AO23" s="6">
        <f ca="1">Q2Impacts!$AZ63</f>
        <v>-5.7873934146273154</v>
      </c>
      <c r="AQ23" s="108">
        <v>56</v>
      </c>
      <c r="AR23" s="6" t="str">
        <f ca="1">Q3Impacts!$AW63</f>
        <v>aglss</v>
      </c>
      <c r="AS23" s="6" t="str">
        <f ca="1">VLOOKUP(Q3Impacts!$AW63,Notes!$A$12:$B$206,2,0)</f>
        <v>Glass</v>
      </c>
      <c r="AT23" s="6">
        <f ca="1">Q3Impacts!$AX63</f>
        <v>-538.9815713584353</v>
      </c>
      <c r="AU23" s="108">
        <v>56</v>
      </c>
      <c r="AV23" s="6" t="str">
        <f ca="1">Q3Impacts!$AY63</f>
        <v>aofin</v>
      </c>
      <c r="AW23" s="6" t="str">
        <f ca="1">VLOOKUP(Q3Impacts!$AY63,Notes!$A$12:$B$206,2,0)</f>
        <v>Activities to financial intermediation</v>
      </c>
      <c r="AX23" s="6">
        <f ca="1">Q3Impacts!$AZ63</f>
        <v>-1.978368625858314</v>
      </c>
    </row>
    <row r="24" spans="1:51" x14ac:dyDescent="0.2">
      <c r="A24" s="11"/>
      <c r="B24" s="11" t="str">
        <f>Q1Impacts!B200</f>
        <v>Act tax</v>
      </c>
      <c r="C24" s="12">
        <f>Q1Impacts!N200</f>
        <v>72271.000000000029</v>
      </c>
      <c r="D24" s="12">
        <f ca="1">Q1Impacts!$Q200</f>
        <v>0</v>
      </c>
      <c r="E24" s="12">
        <f ca="1">Q2Impacts!$Q200</f>
        <v>-31381.216430148812</v>
      </c>
      <c r="F24" s="12">
        <f ca="1">Q3Impacts!$Q200</f>
        <v>-11256.632289580202</v>
      </c>
      <c r="G24" s="12">
        <f ca="1">Q4Impacts!$Q200</f>
        <v>-2683.4515497615398</v>
      </c>
      <c r="H24" s="151">
        <f t="shared" ca="1" si="10"/>
        <v>0</v>
      </c>
      <c r="I24" s="212">
        <f t="shared" ca="1" si="10"/>
        <v>-43.421588784088776</v>
      </c>
      <c r="J24" s="212">
        <f t="shared" ca="1" si="10"/>
        <v>-15.575586735454328</v>
      </c>
      <c r="K24" s="153">
        <f t="shared" ca="1" si="10"/>
        <v>-3.7130405691930908</v>
      </c>
      <c r="L24" s="166">
        <f t="shared" ca="1" si="1"/>
        <v>-15.677554022184051</v>
      </c>
      <c r="M24" s="151">
        <f t="shared" ca="1" si="3"/>
        <v>0</v>
      </c>
      <c r="N24" s="152">
        <f t="shared" ca="1" si="4"/>
        <v>-43.421588784088776</v>
      </c>
      <c r="O24" s="152">
        <f t="shared" ca="1" si="5"/>
        <v>27.846002048634446</v>
      </c>
      <c r="P24" s="153">
        <f t="shared" ca="1" si="6"/>
        <v>11.862546166261238</v>
      </c>
      <c r="Y24" s="108">
        <v>57</v>
      </c>
      <c r="Z24" s="6" t="e">
        <f ca="1">Q1Impacts!$AW64</f>
        <v>#N/A</v>
      </c>
      <c r="AA24" s="6" t="e">
        <f ca="1">VLOOKUP(Q1Impacts!$AW64,Notes!$A$12:$B$206,2,0)</f>
        <v>#N/A</v>
      </c>
      <c r="AB24" s="6" t="e">
        <f ca="1">Q1Impacts!$AX64</f>
        <v>#N/A</v>
      </c>
      <c r="AC24" s="108">
        <v>57</v>
      </c>
      <c r="AD24" s="6" t="e">
        <f ca="1">Q1Impacts!$AY64</f>
        <v>#N/A</v>
      </c>
      <c r="AE24" s="6" t="e">
        <f ca="1">VLOOKUP(Q1Impacts!$AY64,Notes!$A$12:$B$206,2,0)</f>
        <v>#N/A</v>
      </c>
      <c r="AF24" s="6" t="e">
        <f ca="1">Q1Impacts!$AZ64</f>
        <v>#N/A</v>
      </c>
      <c r="AH24" s="109">
        <v>57</v>
      </c>
      <c r="AI24" s="6" t="str">
        <f ca="1">Q2Impacts!$AW64</f>
        <v>aleat</v>
      </c>
      <c r="AJ24" s="6" t="str">
        <f ca="1">VLOOKUP(Q2Impacts!$AW64,Notes!$A$12:$B$206,2,0)</f>
        <v>Tanning and dressing of leather</v>
      </c>
      <c r="AK24" s="6">
        <f ca="1">Q2Impacts!$AX64</f>
        <v>-1388.9336514895865</v>
      </c>
      <c r="AL24" s="109">
        <v>57</v>
      </c>
      <c r="AM24" s="6" t="str">
        <f ca="1">Q2Impacts!$AY64</f>
        <v>amopt</v>
      </c>
      <c r="AN24" s="6" t="str">
        <f ca="1">VLOOKUP(Q2Impacts!$AY64,Notes!$A$12:$B$206,2,0)</f>
        <v>Medical, precision, optical instruments, watches and clocks</v>
      </c>
      <c r="AO24" s="6">
        <f ca="1">Q2Impacts!$AZ64</f>
        <v>-4.2977139391344998</v>
      </c>
      <c r="AQ24" s="108">
        <v>57</v>
      </c>
      <c r="AR24" s="6" t="str">
        <f ca="1">Q3Impacts!$AW64</f>
        <v>afoot</v>
      </c>
      <c r="AS24" s="6" t="str">
        <f ca="1">VLOOKUP(Q3Impacts!$AW64,Notes!$A$12:$B$206,2,0)</f>
        <v>Footwear</v>
      </c>
      <c r="AT24" s="6">
        <f ca="1">Q3Impacts!$AX64</f>
        <v>-527.78644858552173</v>
      </c>
      <c r="AU24" s="108">
        <v>57</v>
      </c>
      <c r="AV24" s="6" t="str">
        <f ca="1">Q3Impacts!$AY64</f>
        <v>amopt</v>
      </c>
      <c r="AW24" s="6" t="str">
        <f ca="1">VLOOKUP(Q3Impacts!$AY64,Notes!$A$12:$B$206,2,0)</f>
        <v>Medical, precision, optical instruments, watches and clocks</v>
      </c>
      <c r="AX24" s="6">
        <f ca="1">Q3Impacts!$AZ64</f>
        <v>-1.5943884884527924</v>
      </c>
    </row>
    <row r="25" spans="1:51" x14ac:dyDescent="0.2">
      <c r="A25" s="11"/>
      <c r="B25" s="11" t="str">
        <f>Q1Impacts!B201</f>
        <v>GDP @ basic prices</v>
      </c>
      <c r="C25" s="12">
        <f>Q1Impacts!N201</f>
        <v>3625712.9999999991</v>
      </c>
      <c r="D25" s="12">
        <f ca="1">Q1Impacts!$Q201</f>
        <v>0</v>
      </c>
      <c r="E25" s="12">
        <f ca="1">Q2Impacts!$Q201</f>
        <v>-1558807.2931753227</v>
      </c>
      <c r="F25" s="12">
        <f ca="1">Q3Impacts!$Q201</f>
        <v>-541751.92231151741</v>
      </c>
      <c r="G25" s="12">
        <f ca="1">Q4Impacts!$Q201</f>
        <v>-138687.22682272372</v>
      </c>
      <c r="H25" s="151">
        <f t="shared" ca="1" si="10"/>
        <v>0</v>
      </c>
      <c r="I25" s="212">
        <f t="shared" ca="1" si="10"/>
        <v>-42.993124198614815</v>
      </c>
      <c r="J25" s="212">
        <f t="shared" ca="1" si="10"/>
        <v>-14.941941690131502</v>
      </c>
      <c r="K25" s="153">
        <f t="shared" ca="1" si="10"/>
        <v>-3.8251021750128529</v>
      </c>
      <c r="L25" s="166">
        <f t="shared" ca="1" si="1"/>
        <v>-15.440042015939794</v>
      </c>
      <c r="M25" s="151">
        <f t="shared" ca="1" si="3"/>
        <v>0</v>
      </c>
      <c r="N25" s="152">
        <f t="shared" ca="1" si="4"/>
        <v>-42.993124198614815</v>
      </c>
      <c r="O25" s="152">
        <f t="shared" ca="1" si="5"/>
        <v>28.051182508483315</v>
      </c>
      <c r="P25" s="153">
        <f t="shared" ca="1" si="6"/>
        <v>11.116839515118649</v>
      </c>
      <c r="Y25" s="108">
        <v>58</v>
      </c>
      <c r="Z25" s="6" t="e">
        <f ca="1">Q1Impacts!$AW65</f>
        <v>#N/A</v>
      </c>
      <c r="AA25" s="6" t="e">
        <f ca="1">VLOOKUP(Q1Impacts!$AW65,Notes!$A$12:$B$206,2,0)</f>
        <v>#N/A</v>
      </c>
      <c r="AB25" s="6" t="e">
        <f ca="1">Q1Impacts!$AX65</f>
        <v>#N/A</v>
      </c>
      <c r="AC25" s="108">
        <v>58</v>
      </c>
      <c r="AD25" s="6" t="e">
        <f ca="1">Q1Impacts!$AY65</f>
        <v>#N/A</v>
      </c>
      <c r="AE25" s="6" t="e">
        <f ca="1">VLOOKUP(Q1Impacts!$AY65,Notes!$A$12:$B$206,2,0)</f>
        <v>#N/A</v>
      </c>
      <c r="AF25" s="6" t="e">
        <f ca="1">Q1Impacts!$AZ65</f>
        <v>#N/A</v>
      </c>
      <c r="AH25" s="109">
        <v>58</v>
      </c>
      <c r="AI25" s="6" t="str">
        <f ca="1">Q2Impacts!$AW65</f>
        <v>amorg</v>
      </c>
      <c r="AJ25" s="6" t="str">
        <f ca="1">VLOOKUP(Q2Impacts!$AW65,Notes!$A$12:$B$206,2,0)</f>
        <v>Activities of membership organisations</v>
      </c>
      <c r="AK25" s="6">
        <f ca="1">Q2Impacts!$AX65</f>
        <v>-1375.6217414609632</v>
      </c>
      <c r="AL25" s="109">
        <v>58</v>
      </c>
      <c r="AM25" s="6" t="str">
        <f ca="1">Q2Impacts!$AY65</f>
        <v>afish</v>
      </c>
      <c r="AN25" s="6" t="str">
        <f ca="1">VLOOKUP(Q2Impacts!$AY65,Notes!$A$12:$B$206,2,0)</f>
        <v>Fishing</v>
      </c>
      <c r="AO25" s="6">
        <f ca="1">Q2Impacts!$AZ65</f>
        <v>-3.7971141979327436</v>
      </c>
      <c r="AQ25" s="108">
        <v>58</v>
      </c>
      <c r="AR25" s="6" t="str">
        <f ca="1">Q3Impacts!$AW65</f>
        <v>amorg</v>
      </c>
      <c r="AS25" s="6" t="str">
        <f ca="1">VLOOKUP(Q3Impacts!$AW65,Notes!$A$12:$B$206,2,0)</f>
        <v>Activities of membership organisations</v>
      </c>
      <c r="AT25" s="6">
        <f ca="1">Q3Impacts!$AX65</f>
        <v>-514.73159673614407</v>
      </c>
      <c r="AU25" s="108">
        <v>58</v>
      </c>
      <c r="AV25" s="6" t="str">
        <f ca="1">Q3Impacts!$AY65</f>
        <v>afish</v>
      </c>
      <c r="AW25" s="6" t="str">
        <f ca="1">VLOOKUP(Q3Impacts!$AY65,Notes!$A$12:$B$206,2,0)</f>
        <v>Fishing</v>
      </c>
      <c r="AX25" s="6">
        <f ca="1">Q3Impacts!$AZ65</f>
        <v>-1.2395830621864448</v>
      </c>
    </row>
    <row r="26" spans="1:51" x14ac:dyDescent="0.2">
      <c r="A26" s="11"/>
      <c r="B26" s="11" t="str">
        <f>Q1Impacts!B202</f>
        <v>Imp tax</v>
      </c>
      <c r="C26" s="12">
        <f>Q1Impacts!N202</f>
        <v>44308.000000000007</v>
      </c>
      <c r="D26" s="12">
        <f ca="1">Q1Impacts!$Q202</f>
        <v>0</v>
      </c>
      <c r="E26" s="12">
        <f ca="1">Q2Impacts!$Q202</f>
        <v>-31310.315602877363</v>
      </c>
      <c r="F26" s="12">
        <f ca="1">Q3Impacts!$Q202</f>
        <v>-11342.534455280942</v>
      </c>
      <c r="G26" s="12">
        <f ca="1">Q4Impacts!$Q202</f>
        <v>-2663.8963552685163</v>
      </c>
      <c r="H26" s="151">
        <f t="shared" ca="1" si="10"/>
        <v>0</v>
      </c>
      <c r="I26" s="212">
        <f t="shared" ca="1" si="10"/>
        <v>-70.665152123493186</v>
      </c>
      <c r="J26" s="212">
        <f t="shared" ca="1" si="10"/>
        <v>-25.599292351902456</v>
      </c>
      <c r="K26" s="153">
        <f t="shared" ca="1" si="10"/>
        <v>-6.0122243280412473</v>
      </c>
      <c r="L26" s="166">
        <f t="shared" ca="1" si="1"/>
        <v>-25.569167200859219</v>
      </c>
      <c r="M26" s="151">
        <f t="shared" ca="1" si="3"/>
        <v>0</v>
      </c>
      <c r="N26" s="152">
        <f t="shared" ca="1" si="4"/>
        <v>-70.665152123493186</v>
      </c>
      <c r="O26" s="152">
        <f t="shared" ca="1" si="5"/>
        <v>45.065859771590731</v>
      </c>
      <c r="P26" s="153">
        <f t="shared" ca="1" si="6"/>
        <v>19.587068023861207</v>
      </c>
      <c r="R26" s="113"/>
      <c r="Y26" s="108">
        <v>59</v>
      </c>
      <c r="Z26" s="6" t="e">
        <f ca="1">Q1Impacts!$AW66</f>
        <v>#N/A</v>
      </c>
      <c r="AA26" s="6" t="e">
        <f ca="1">VLOOKUP(Q1Impacts!$AW66,Notes!$A$12:$B$206,2,0)</f>
        <v>#N/A</v>
      </c>
      <c r="AB26" s="6" t="e">
        <f ca="1">Q1Impacts!$AX66</f>
        <v>#N/A</v>
      </c>
      <c r="AC26" s="108">
        <v>59</v>
      </c>
      <c r="AD26" s="6" t="e">
        <f ca="1">Q1Impacts!$AY66</f>
        <v>#N/A</v>
      </c>
      <c r="AE26" s="6" t="e">
        <f ca="1">VLOOKUP(Q1Impacts!$AY66,Notes!$A$12:$B$206,2,0)</f>
        <v>#N/A</v>
      </c>
      <c r="AF26" s="6" t="e">
        <f ca="1">Q1Impacts!$AZ66</f>
        <v>#N/A</v>
      </c>
      <c r="AH26" s="109">
        <v>59</v>
      </c>
      <c r="AI26" s="6" t="str">
        <f ca="1">Q2Impacts!$AW66</f>
        <v>afoot</v>
      </c>
      <c r="AJ26" s="6" t="str">
        <f ca="1">VLOOKUP(Q2Impacts!$AW66,Notes!$A$12:$B$206,2,0)</f>
        <v>Footwear</v>
      </c>
      <c r="AK26" s="6">
        <f ca="1">Q2Impacts!$AX66</f>
        <v>-1369.2034071860753</v>
      </c>
      <c r="AL26" s="109">
        <v>59</v>
      </c>
      <c r="AM26" s="6" t="str">
        <f ca="1">Q2Impacts!$AY66</f>
        <v>apuba</v>
      </c>
      <c r="AN26" s="6" t="str">
        <f ca="1">VLOOKUP(Q2Impacts!$AY66,Notes!$A$12:$B$206,2,0)</f>
        <v>Government</v>
      </c>
      <c r="AO26" s="6">
        <f ca="1">Q2Impacts!$AZ66</f>
        <v>-2.8982693546670166</v>
      </c>
      <c r="AQ26" s="108">
        <v>59</v>
      </c>
      <c r="AR26" s="6" t="str">
        <f ca="1">Q3Impacts!$AW66</f>
        <v>aleat</v>
      </c>
      <c r="AS26" s="6" t="str">
        <f ca="1">VLOOKUP(Q3Impacts!$AW66,Notes!$A$12:$B$206,2,0)</f>
        <v>Tanning and dressing of leather</v>
      </c>
      <c r="AT26" s="6">
        <f ca="1">Q3Impacts!$AX66</f>
        <v>-481.80144268976704</v>
      </c>
      <c r="AU26" s="108">
        <v>59</v>
      </c>
      <c r="AV26" s="6" t="str">
        <f ca="1">Q3Impacts!$AY66</f>
        <v>apuba</v>
      </c>
      <c r="AW26" s="6" t="str">
        <f ca="1">VLOOKUP(Q3Impacts!$AY66,Notes!$A$12:$B$206,2,0)</f>
        <v>Government</v>
      </c>
      <c r="AX26" s="6">
        <f ca="1">Q3Impacts!$AZ66</f>
        <v>-0.94870455063567427</v>
      </c>
    </row>
    <row r="27" spans="1:51" x14ac:dyDescent="0.2">
      <c r="A27" s="11"/>
      <c r="B27" s="11" t="str">
        <f>Q1Impacts!B203</f>
        <v>Sales tax</v>
      </c>
      <c r="C27" s="12">
        <f>Q1Impacts!N203</f>
        <v>381399</v>
      </c>
      <c r="D27" s="12">
        <f ca="1">Q1Impacts!$Q203</f>
        <v>0</v>
      </c>
      <c r="E27" s="12">
        <f ca="1">Q2Impacts!$Q203</f>
        <v>-204357.81421720088</v>
      </c>
      <c r="F27" s="12">
        <f ca="1">Q3Impacts!$Q203</f>
        <v>-74901.190283922871</v>
      </c>
      <c r="G27" s="12">
        <f ca="1">Q4Impacts!$Q203</f>
        <v>-17171.836195412343</v>
      </c>
      <c r="H27" s="151">
        <f t="shared" ca="1" si="10"/>
        <v>0</v>
      </c>
      <c r="I27" s="212">
        <f t="shared" ca="1" si="10"/>
        <v>-53.581109079258432</v>
      </c>
      <c r="J27" s="212">
        <f t="shared" ca="1" si="10"/>
        <v>-19.638538717700587</v>
      </c>
      <c r="K27" s="153">
        <f t="shared" ca="1" si="10"/>
        <v>-4.5023285838222815</v>
      </c>
      <c r="L27" s="166">
        <f t="shared" ca="1" si="1"/>
        <v>-19.430494095195325</v>
      </c>
      <c r="M27" s="151">
        <f t="shared" ca="1" si="3"/>
        <v>0</v>
      </c>
      <c r="N27" s="152">
        <f t="shared" ca="1" si="4"/>
        <v>-53.581109079258432</v>
      </c>
      <c r="O27" s="152">
        <f t="shared" ca="1" si="5"/>
        <v>33.942570361557841</v>
      </c>
      <c r="P27" s="153">
        <f t="shared" ca="1" si="6"/>
        <v>15.136210133878306</v>
      </c>
      <c r="R27" s="113"/>
      <c r="Y27" s="108">
        <v>60</v>
      </c>
      <c r="Z27" s="6" t="e">
        <f ca="1">Q1Impacts!$AW67</f>
        <v>#N/A</v>
      </c>
      <c r="AA27" s="6" t="e">
        <f ca="1">VLOOKUP(Q1Impacts!$AW67,Notes!$A$12:$B$206,2,0)</f>
        <v>#N/A</v>
      </c>
      <c r="AB27" s="6" t="e">
        <f ca="1">Q1Impacts!$AX67</f>
        <v>#N/A</v>
      </c>
      <c r="AC27" s="108">
        <v>60</v>
      </c>
      <c r="AD27" s="6" t="e">
        <f ca="1">Q1Impacts!$AY67</f>
        <v>#N/A</v>
      </c>
      <c r="AE27" s="6" t="e">
        <f ca="1">VLOOKUP(Q1Impacts!$AY67,Notes!$A$12:$B$206,2,0)</f>
        <v>#N/A</v>
      </c>
      <c r="AF27" s="6" t="e">
        <f ca="1">Q1Impacts!$AZ67</f>
        <v>#N/A</v>
      </c>
      <c r="AH27" s="109">
        <v>60</v>
      </c>
      <c r="AI27" s="6" t="str">
        <f ca="1">Q2Impacts!$AW67</f>
        <v>aoact</v>
      </c>
      <c r="AJ27" s="6" t="str">
        <f ca="1">VLOOKUP(Q2Impacts!$AW67,Notes!$A$12:$B$206,2,0)</f>
        <v>Other activities</v>
      </c>
      <c r="AK27" s="6">
        <f ca="1">Q2Impacts!$AX67</f>
        <v>-1220.9652037899646</v>
      </c>
      <c r="AL27" s="109">
        <v>60</v>
      </c>
      <c r="AM27" s="6" t="str">
        <f ca="1">Q2Impacts!$AY67</f>
        <v>awtrp</v>
      </c>
      <c r="AN27" s="6" t="str">
        <f ca="1">VLOOKUP(Q2Impacts!$AY67,Notes!$A$12:$B$206,2,0)</f>
        <v>Water transport</v>
      </c>
      <c r="AO27" s="6">
        <f ca="1">Q2Impacts!$AZ67</f>
        <v>-1.2263596907928069</v>
      </c>
      <c r="AQ27" s="108">
        <v>60</v>
      </c>
      <c r="AR27" s="6" t="str">
        <f ca="1">Q3Impacts!$AW67</f>
        <v>aoact</v>
      </c>
      <c r="AS27" s="6" t="str">
        <f ca="1">VLOOKUP(Q3Impacts!$AW67,Notes!$A$12:$B$206,2,0)</f>
        <v>Other activities</v>
      </c>
      <c r="AT27" s="6">
        <f ca="1">Q3Impacts!$AX67</f>
        <v>-454.65474437731427</v>
      </c>
      <c r="AU27" s="108">
        <v>60</v>
      </c>
      <c r="AV27" s="6" t="str">
        <f ca="1">Q3Impacts!$AY67</f>
        <v>awtrp</v>
      </c>
      <c r="AW27" s="6" t="str">
        <f ca="1">VLOOKUP(Q3Impacts!$AY67,Notes!$A$12:$B$206,2,0)</f>
        <v>Water transport</v>
      </c>
      <c r="AX27" s="6">
        <f ca="1">Q3Impacts!$AZ67</f>
        <v>-0.41717732490626958</v>
      </c>
    </row>
    <row r="28" spans="1:51" x14ac:dyDescent="0.2">
      <c r="A28" s="11"/>
      <c r="B28" s="11" t="str">
        <f>Q1Impacts!B204</f>
        <v>GDP @ market prices</v>
      </c>
      <c r="C28" s="12">
        <f>Q1Impacts!N204</f>
        <v>4051419.9999999991</v>
      </c>
      <c r="D28" s="12">
        <f ca="1">Q1Impacts!$Q204</f>
        <v>0</v>
      </c>
      <c r="E28" s="12">
        <f ca="1">Q2Impacts!$Q204</f>
        <v>-1794475.4229954011</v>
      </c>
      <c r="F28" s="12">
        <f ca="1">Q3Impacts!$Q204</f>
        <v>-627995.64705072122</v>
      </c>
      <c r="G28" s="12">
        <f ca="1">Q4Impacts!$Q204</f>
        <v>-158522.95937340459</v>
      </c>
      <c r="H28" s="151">
        <f t="shared" ca="1" si="10"/>
        <v>0</v>
      </c>
      <c r="I28" s="212">
        <f t="shared" ca="1" si="10"/>
        <v>-44.292505417739989</v>
      </c>
      <c r="J28" s="212">
        <f t="shared" ca="1" si="10"/>
        <v>-15.500630570286994</v>
      </c>
      <c r="K28" s="153">
        <f t="shared" ca="1" si="10"/>
        <v>-3.9127752583885309</v>
      </c>
      <c r="L28" s="166">
        <f t="shared" ca="1" si="1"/>
        <v>-15.926477811603879</v>
      </c>
      <c r="M28" s="151">
        <f t="shared" ca="1" si="3"/>
        <v>0</v>
      </c>
      <c r="N28" s="152">
        <f t="shared" ca="1" si="4"/>
        <v>-44.292505417739989</v>
      </c>
      <c r="O28" s="152">
        <f t="shared" ca="1" si="5"/>
        <v>28.791874847452995</v>
      </c>
      <c r="P28" s="153">
        <f t="shared" ca="1" si="6"/>
        <v>11.587855311898462</v>
      </c>
      <c r="Y28" s="108">
        <v>61</v>
      </c>
      <c r="Z28" s="6" t="e">
        <f ca="1">Q1Impacts!$AW68</f>
        <v>#N/A</v>
      </c>
      <c r="AA28" s="6" t="e">
        <f ca="1">VLOOKUP(Q1Impacts!$AW68,Notes!$A$12:$B$206,2,0)</f>
        <v>#N/A</v>
      </c>
      <c r="AB28" s="6" t="e">
        <f ca="1">Q1Impacts!$AX68</f>
        <v>#N/A</v>
      </c>
      <c r="AC28" s="108">
        <v>61</v>
      </c>
      <c r="AD28" s="6" t="e">
        <f ca="1">Q1Impacts!$AY68</f>
        <v>#N/A</v>
      </c>
      <c r="AE28" s="6" t="e">
        <f ca="1">VLOOKUP(Q1Impacts!$AY68,Notes!$A$12:$B$206,2,0)</f>
        <v>#N/A</v>
      </c>
      <c r="AF28" s="6" t="e">
        <f ca="1">Q1Impacts!$AZ68</f>
        <v>#N/A</v>
      </c>
      <c r="AH28" s="109">
        <v>61</v>
      </c>
      <c r="AI28" s="6" t="str">
        <f ca="1">Q2Impacts!$AW68</f>
        <v>awtrp</v>
      </c>
      <c r="AJ28" s="6" t="str">
        <f ca="1">VLOOKUP(Q2Impacts!$AW68,Notes!$A$12:$B$206,2,0)</f>
        <v>Water transport</v>
      </c>
      <c r="AK28" s="6">
        <f ca="1">Q2Impacts!$AX68</f>
        <v>-1039.0683233304428</v>
      </c>
      <c r="AL28" s="109">
        <v>61</v>
      </c>
      <c r="AM28" s="6" t="str">
        <f ca="1">Q2Impacts!$AY68</f>
        <v>ardtv</v>
      </c>
      <c r="AN28" s="6" t="str">
        <f ca="1">VLOOKUP(Q2Impacts!$AY68,Notes!$A$12:$B$206,2,0)</f>
        <v>Radio, television, communication equipment and apparatus</v>
      </c>
      <c r="AO28" s="6">
        <f ca="1">Q2Impacts!$AZ68</f>
        <v>-1.0422769049599221</v>
      </c>
      <c r="AQ28" s="108">
        <v>61</v>
      </c>
      <c r="AR28" s="6" t="str">
        <f ca="1">Q3Impacts!$AW68</f>
        <v>awtrp</v>
      </c>
      <c r="AS28" s="6" t="str">
        <f ca="1">VLOOKUP(Q3Impacts!$AW68,Notes!$A$12:$B$206,2,0)</f>
        <v>Water transport</v>
      </c>
      <c r="AT28" s="6">
        <f ca="1">Q3Impacts!$AX68</f>
        <v>-353.46542028106541</v>
      </c>
      <c r="AU28" s="108">
        <v>61</v>
      </c>
      <c r="AV28" s="6" t="str">
        <f ca="1">Q3Impacts!$AY68</f>
        <v>ardtv</v>
      </c>
      <c r="AW28" s="6" t="str">
        <f ca="1">VLOOKUP(Q3Impacts!$AY68,Notes!$A$12:$B$206,2,0)</f>
        <v>Radio, television, communication equipment and apparatus</v>
      </c>
      <c r="AX28" s="6">
        <f ca="1">Q3Impacts!$AZ68</f>
        <v>-0.36236786123793213</v>
      </c>
    </row>
    <row r="29" spans="1:51" x14ac:dyDescent="0.2">
      <c r="A29" s="13"/>
      <c r="B29" s="13" t="str">
        <f>Q1Impacts!B205</f>
        <v>Error in GDP accounting</v>
      </c>
      <c r="C29" s="14">
        <f>C28-C15</f>
        <v>0</v>
      </c>
      <c r="D29" s="14">
        <f t="shared" ref="D29:G29" ca="1" si="11">D28-D15</f>
        <v>0</v>
      </c>
      <c r="E29" s="14">
        <f t="shared" ca="1" si="11"/>
        <v>0</v>
      </c>
      <c r="F29" s="14">
        <f t="shared" ca="1" si="11"/>
        <v>0</v>
      </c>
      <c r="G29" s="14">
        <f t="shared" ca="1" si="11"/>
        <v>0</v>
      </c>
      <c r="H29" s="154"/>
      <c r="I29" s="213"/>
      <c r="J29" s="213"/>
      <c r="K29" s="156"/>
      <c r="L29" s="167"/>
      <c r="M29" s="154"/>
      <c r="N29" s="155"/>
      <c r="O29" s="155"/>
      <c r="P29" s="156"/>
      <c r="Y29" s="108">
        <v>62</v>
      </c>
      <c r="Z29" s="6" t="e">
        <f ca="1">Q1Impacts!$AW69</f>
        <v>#N/A</v>
      </c>
      <c r="AA29" s="6" t="e">
        <f ca="1">VLOOKUP(Q1Impacts!$AW69,Notes!$A$12:$B$206,2,0)</f>
        <v>#N/A</v>
      </c>
      <c r="AB29" s="6" t="e">
        <f ca="1">Q1Impacts!$AX69</f>
        <v>#N/A</v>
      </c>
      <c r="AC29" s="108">
        <v>62</v>
      </c>
      <c r="AD29" s="6" t="e">
        <f ca="1">Q1Impacts!$AY69</f>
        <v>#N/A</v>
      </c>
      <c r="AE29" s="6" t="e">
        <f ca="1">VLOOKUP(Q1Impacts!$AY69,Notes!$A$12:$B$206,2,0)</f>
        <v>#N/A</v>
      </c>
      <c r="AF29" s="6" t="e">
        <f ca="1">Q1Impacts!$AZ69</f>
        <v>#N/A</v>
      </c>
      <c r="AH29" s="109">
        <v>62</v>
      </c>
      <c r="AI29" s="6" t="str">
        <f ca="1">Q2Impacts!$AW69</f>
        <v>awast</v>
      </c>
      <c r="AJ29" s="6" t="str">
        <f ca="1">VLOOKUP(Q2Impacts!$AW69,Notes!$A$12:$B$206,2,0)</f>
        <v>Sewerage and refuse disposal</v>
      </c>
      <c r="AK29" s="6">
        <f ca="1">Q2Impacts!$AX69</f>
        <v>-15.191116216817209</v>
      </c>
      <c r="AL29" s="109">
        <v>62</v>
      </c>
      <c r="AM29" s="6" t="str">
        <f ca="1">Q2Impacts!$AY69</f>
        <v>awast</v>
      </c>
      <c r="AN29" s="6" t="str">
        <f ca="1">VLOOKUP(Q2Impacts!$AY69,Notes!$A$12:$B$206,2,0)</f>
        <v>Sewerage and refuse disposal</v>
      </c>
      <c r="AO29" s="6">
        <f ca="1">Q2Impacts!$AZ69</f>
        <v>-0.15612876256489522</v>
      </c>
      <c r="AQ29" s="108">
        <v>62</v>
      </c>
      <c r="AR29" s="6" t="str">
        <f ca="1">Q3Impacts!$AW69</f>
        <v>awast</v>
      </c>
      <c r="AS29" s="6" t="str">
        <f ca="1">VLOOKUP(Q3Impacts!$AW69,Notes!$A$12:$B$206,2,0)</f>
        <v>Sewerage and refuse disposal</v>
      </c>
      <c r="AT29" s="6">
        <f ca="1">Q3Impacts!$AX69</f>
        <v>-5.4513882595222469</v>
      </c>
      <c r="AU29" s="108">
        <v>62</v>
      </c>
      <c r="AV29" s="6" t="str">
        <f ca="1">Q3Impacts!$AY69</f>
        <v>awast</v>
      </c>
      <c r="AW29" s="6" t="str">
        <f ca="1">VLOOKUP(Q3Impacts!$AY69,Notes!$A$12:$B$206,2,0)</f>
        <v>Sewerage and refuse disposal</v>
      </c>
      <c r="AX29" s="6">
        <f ca="1">Q3Impacts!$AZ69</f>
        <v>-5.6027384102149261E-2</v>
      </c>
    </row>
    <row r="30" spans="1:51" x14ac:dyDescent="0.2">
      <c r="A30" s="11"/>
      <c r="B30" s="11" t="str">
        <f>Q1Impacts!B206</f>
        <v>Direct Tax</v>
      </c>
      <c r="C30" s="12">
        <f>Q1Impacts!N206</f>
        <v>607551.99999999988</v>
      </c>
      <c r="D30" s="12">
        <f ca="1">Q1Impacts!$Q206</f>
        <v>0</v>
      </c>
      <c r="E30" s="12">
        <f ca="1">Q2Impacts!$Q206</f>
        <v>-190506.79028632175</v>
      </c>
      <c r="F30" s="12">
        <f ca="1">Q3Impacts!$Q206</f>
        <v>-66130.691183402349</v>
      </c>
      <c r="G30" s="12">
        <f ca="1">Q4Impacts!Q206</f>
        <v>-16957.657449352137</v>
      </c>
      <c r="H30" s="151">
        <f ca="1">100*D30/$C30</f>
        <v>0</v>
      </c>
      <c r="I30" s="212">
        <f ca="1">100*E30/$C30</f>
        <v>-31.35645842435245</v>
      </c>
      <c r="J30" s="212">
        <f t="shared" ca="1" si="10"/>
        <v>-10.884778781635541</v>
      </c>
      <c r="K30" s="153">
        <f t="shared" ca="1" si="10"/>
        <v>-2.7911450294546212</v>
      </c>
      <c r="L30" s="166">
        <f t="shared" ca="1" si="1"/>
        <v>-11.258095558860653</v>
      </c>
      <c r="M30" s="151">
        <f t="shared" ca="1" si="3"/>
        <v>0</v>
      </c>
      <c r="N30" s="152">
        <f t="shared" ca="1" si="4"/>
        <v>-31.35645842435245</v>
      </c>
      <c r="O30" s="152">
        <f t="shared" ca="1" si="5"/>
        <v>20.471679642716907</v>
      </c>
      <c r="P30" s="153">
        <f t="shared" ca="1" si="6"/>
        <v>8.0936337521809207</v>
      </c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x14ac:dyDescent="0.2">
      <c r="A31" s="11"/>
      <c r="B31" s="11" t="str">
        <f>Q1Impacts!B207</f>
        <v>Total tax</v>
      </c>
      <c r="C31" s="12">
        <f>Q1Impacts!N207</f>
        <v>4775550.9999999991</v>
      </c>
      <c r="D31" s="12">
        <f ca="1">Q1Impacts!$Q207</f>
        <v>0</v>
      </c>
      <c r="E31" s="12">
        <f ca="1">Q2Impacts!$Q207</f>
        <v>-1825856.6394255499</v>
      </c>
      <c r="F31" s="12">
        <f ca="1">Q3Impacts!$Q207</f>
        <v>-639252.27934030141</v>
      </c>
      <c r="G31" s="12">
        <f ca="1">Q4Impacts!Q207</f>
        <v>-161206.41092316614</v>
      </c>
      <c r="H31" s="151">
        <f t="shared" ref="H31:K49" ca="1" si="12">100*D31/$C31</f>
        <v>0</v>
      </c>
      <c r="I31" s="212">
        <f t="shared" ca="1" si="12"/>
        <v>-38.233423523810139</v>
      </c>
      <c r="J31" s="212">
        <f t="shared" ca="1" si="10"/>
        <v>-13.38593765076117</v>
      </c>
      <c r="K31" s="153">
        <f t="shared" ca="1" si="10"/>
        <v>-3.3756609640053301</v>
      </c>
      <c r="L31" s="166">
        <f t="shared" ca="1" si="1"/>
        <v>-13.748755534644161</v>
      </c>
      <c r="M31" s="151">
        <f t="shared" ca="1" si="3"/>
        <v>0</v>
      </c>
      <c r="N31" s="152">
        <f t="shared" ca="1" si="4"/>
        <v>-38.233423523810139</v>
      </c>
      <c r="O31" s="152">
        <f t="shared" ca="1" si="5"/>
        <v>24.847485873048967</v>
      </c>
      <c r="P31" s="153">
        <f t="shared" ca="1" si="6"/>
        <v>10.010276686755839</v>
      </c>
    </row>
    <row r="32" spans="1:51" x14ac:dyDescent="0.2">
      <c r="A32" s="13" t="s">
        <v>97</v>
      </c>
      <c r="B32" s="13" t="str">
        <f>Q1Impacts!B208</f>
        <v>Households - Decile 1</v>
      </c>
      <c r="C32" s="14">
        <f>Q1Impacts!N208</f>
        <v>65989.543662945609</v>
      </c>
      <c r="D32" s="14">
        <f ca="1">Q1Impacts!Q208</f>
        <v>0</v>
      </c>
      <c r="E32" s="14">
        <f ca="1">Q2Impacts!Q208</f>
        <v>-10234.027104202527</v>
      </c>
      <c r="F32" s="14">
        <f ca="1">Q3Impacts!$Q208</f>
        <v>-3584.231879711429</v>
      </c>
      <c r="G32" s="14">
        <f ca="1">Q4Impacts!$Q208</f>
        <v>-908.74036789137688</v>
      </c>
      <c r="H32" s="154">
        <f t="shared" ca="1" si="12"/>
        <v>0</v>
      </c>
      <c r="I32" s="213">
        <f t="shared" ca="1" si="12"/>
        <v>-15.508558683895142</v>
      </c>
      <c r="J32" s="213">
        <f t="shared" ca="1" si="10"/>
        <v>-5.4315148745664743</v>
      </c>
      <c r="K32" s="156">
        <f t="shared" ca="1" si="10"/>
        <v>-1.3770975179536693</v>
      </c>
      <c r="L32" s="167">
        <f t="shared" ca="1" si="1"/>
        <v>-5.5792927691038212</v>
      </c>
      <c r="M32" s="154">
        <f t="shared" ca="1" si="3"/>
        <v>0</v>
      </c>
      <c r="N32" s="155">
        <f t="shared" ca="1" si="4"/>
        <v>-15.508558683895142</v>
      </c>
      <c r="O32" s="155">
        <f t="shared" ca="1" si="5"/>
        <v>10.077043809328668</v>
      </c>
      <c r="P32" s="156">
        <f t="shared" ca="1" si="6"/>
        <v>4.054417356612805</v>
      </c>
    </row>
    <row r="33" spans="1:16" x14ac:dyDescent="0.2">
      <c r="A33" s="13" t="s">
        <v>98</v>
      </c>
      <c r="B33" s="13" t="str">
        <f>Q1Impacts!B209</f>
        <v>Households - Decile 2</v>
      </c>
      <c r="C33" s="14">
        <f>Q1Impacts!N209</f>
        <v>90984.902699491911</v>
      </c>
      <c r="D33" s="14">
        <f ca="1">Q1Impacts!Q209</f>
        <v>0</v>
      </c>
      <c r="E33" s="14">
        <f ca="1">Q2Impacts!Q209</f>
        <v>-16220.110905595571</v>
      </c>
      <c r="F33" s="14">
        <f ca="1">Q3Impacts!Q209</f>
        <v>-5669.4600641073112</v>
      </c>
      <c r="G33" s="14">
        <f ca="1">Q4Impacts!$Q209</f>
        <v>-1441.6272278299875</v>
      </c>
      <c r="H33" s="154">
        <f t="shared" ca="1" si="12"/>
        <v>0</v>
      </c>
      <c r="I33" s="213">
        <f t="shared" ca="1" si="12"/>
        <v>-17.827255318575123</v>
      </c>
      <c r="J33" s="213">
        <f t="shared" ca="1" si="10"/>
        <v>-6.2312096797340111</v>
      </c>
      <c r="K33" s="156">
        <f t="shared" ca="1" si="10"/>
        <v>-1.5844686151849212</v>
      </c>
      <c r="L33" s="167">
        <f t="shared" ca="1" si="1"/>
        <v>-6.4107334033735137</v>
      </c>
      <c r="M33" s="154">
        <f t="shared" ca="1" si="3"/>
        <v>0</v>
      </c>
      <c r="N33" s="155">
        <f t="shared" ca="1" si="4"/>
        <v>-17.827255318575123</v>
      </c>
      <c r="O33" s="155">
        <f t="shared" ca="1" si="5"/>
        <v>11.596045638841112</v>
      </c>
      <c r="P33" s="156">
        <f t="shared" ca="1" si="6"/>
        <v>4.6467410645490901</v>
      </c>
    </row>
    <row r="34" spans="1:16" x14ac:dyDescent="0.2">
      <c r="A34" s="13" t="s">
        <v>99</v>
      </c>
      <c r="B34" s="13" t="str">
        <f>Q1Impacts!B210</f>
        <v>Households - Decile 3</v>
      </c>
      <c r="C34" s="14">
        <f>Q1Impacts!N210</f>
        <v>106450.11198261232</v>
      </c>
      <c r="D34" s="14">
        <f ca="1">Q1Impacts!Q210</f>
        <v>0</v>
      </c>
      <c r="E34" s="14">
        <f ca="1">Q2Impacts!Q210</f>
        <v>-20670.016573261488</v>
      </c>
      <c r="F34" s="14">
        <f ca="1">Q3Impacts!Q210</f>
        <v>-7206.1601681752136</v>
      </c>
      <c r="G34" s="14">
        <f ca="1">Q4Impacts!$Q210</f>
        <v>-1839.7283780133394</v>
      </c>
      <c r="H34" s="154">
        <f t="shared" ca="1" si="12"/>
        <v>0</v>
      </c>
      <c r="I34" s="213">
        <f t="shared" ca="1" si="12"/>
        <v>-19.417562075122806</v>
      </c>
      <c r="J34" s="213">
        <f t="shared" ca="1" si="10"/>
        <v>-6.7695186355015533</v>
      </c>
      <c r="K34" s="156">
        <f t="shared" ca="1" si="10"/>
        <v>-1.728254056053828</v>
      </c>
      <c r="L34" s="167">
        <f t="shared" ca="1" si="1"/>
        <v>-6.9788336916695481</v>
      </c>
      <c r="M34" s="154">
        <f t="shared" ca="1" si="3"/>
        <v>0</v>
      </c>
      <c r="N34" s="155">
        <f t="shared" ca="1" si="4"/>
        <v>-19.417562075122806</v>
      </c>
      <c r="O34" s="155">
        <f t="shared" ca="1" si="5"/>
        <v>12.648043439621253</v>
      </c>
      <c r="P34" s="156">
        <f t="shared" ca="1" si="6"/>
        <v>5.0412645794477253</v>
      </c>
    </row>
    <row r="35" spans="1:16" x14ac:dyDescent="0.2">
      <c r="A35" s="13" t="s">
        <v>100</v>
      </c>
      <c r="B35" s="13" t="str">
        <f>Q1Impacts!B211</f>
        <v>Households - Decile 4</v>
      </c>
      <c r="C35" s="14">
        <f>Q1Impacts!N211</f>
        <v>123492.06290570777</v>
      </c>
      <c r="D35" s="14">
        <f ca="1">Q1Impacts!Q211</f>
        <v>0</v>
      </c>
      <c r="E35" s="14">
        <f ca="1">Q2Impacts!Q211</f>
        <v>-27805.081717031022</v>
      </c>
      <c r="F35" s="14">
        <f ca="1">Q3Impacts!Q211</f>
        <v>-9683.6648689346457</v>
      </c>
      <c r="G35" s="14">
        <f ca="1">Q4Impacts!$Q211</f>
        <v>-2476.2708032140272</v>
      </c>
      <c r="H35" s="154">
        <f t="shared" ca="1" si="12"/>
        <v>0</v>
      </c>
      <c r="I35" s="213">
        <f t="shared" ca="1" si="12"/>
        <v>-22.515683245377122</v>
      </c>
      <c r="J35" s="213">
        <f t="shared" ca="1" si="10"/>
        <v>-7.8415281444675493</v>
      </c>
      <c r="K35" s="156">
        <f t="shared" ca="1" si="10"/>
        <v>-2.0052064440001955</v>
      </c>
      <c r="L35" s="167">
        <f t="shared" ca="1" si="1"/>
        <v>-8.0906044584612165</v>
      </c>
      <c r="M35" s="154">
        <f t="shared" ca="1" si="3"/>
        <v>0</v>
      </c>
      <c r="N35" s="155">
        <f t="shared" ca="1" si="4"/>
        <v>-22.515683245377122</v>
      </c>
      <c r="O35" s="155">
        <f t="shared" ca="1" si="5"/>
        <v>14.674155100909573</v>
      </c>
      <c r="P35" s="156">
        <f t="shared" ca="1" si="6"/>
        <v>5.8363217004673533</v>
      </c>
    </row>
    <row r="36" spans="1:16" x14ac:dyDescent="0.2">
      <c r="A36" s="13" t="s">
        <v>101</v>
      </c>
      <c r="B36" s="13" t="str">
        <f>Q1Impacts!B212</f>
        <v>Households - Decile 5</v>
      </c>
      <c r="C36" s="14">
        <f>Q1Impacts!N212</f>
        <v>139019.68510979667</v>
      </c>
      <c r="D36" s="14">
        <f ca="1">Q1Impacts!Q212</f>
        <v>0</v>
      </c>
      <c r="E36" s="14">
        <f ca="1">Q2Impacts!Q212</f>
        <v>-36272.534592606229</v>
      </c>
      <c r="F36" s="14">
        <f ca="1">Q3Impacts!Q212</f>
        <v>-12619.597553117006</v>
      </c>
      <c r="G36" s="14">
        <f ca="1">Q4Impacts!$Q212</f>
        <v>-3231.2559500373318</v>
      </c>
      <c r="H36" s="154">
        <f t="shared" ca="1" si="12"/>
        <v>0</v>
      </c>
      <c r="I36" s="213">
        <f t="shared" ca="1" si="12"/>
        <v>-26.091653540977642</v>
      </c>
      <c r="J36" s="213">
        <f t="shared" ca="1" si="10"/>
        <v>-9.077561600826634</v>
      </c>
      <c r="K36" s="156">
        <f t="shared" ca="1" si="10"/>
        <v>-2.3243153999991519</v>
      </c>
      <c r="L36" s="167">
        <f t="shared" ca="1" si="1"/>
        <v>-9.3733826354508558</v>
      </c>
      <c r="M36" s="154">
        <f t="shared" ca="1" si="3"/>
        <v>0</v>
      </c>
      <c r="N36" s="155">
        <f t="shared" ca="1" si="4"/>
        <v>-26.091653540977642</v>
      </c>
      <c r="O36" s="155">
        <f t="shared" ca="1" si="5"/>
        <v>17.014091940151008</v>
      </c>
      <c r="P36" s="156">
        <f t="shared" ca="1" si="6"/>
        <v>6.7532462008274816</v>
      </c>
    </row>
    <row r="37" spans="1:16" x14ac:dyDescent="0.2">
      <c r="A37" s="13" t="s">
        <v>102</v>
      </c>
      <c r="B37" s="13" t="str">
        <f>Q1Impacts!B213</f>
        <v>Households - Decile 6</v>
      </c>
      <c r="C37" s="14">
        <f>Q1Impacts!N213</f>
        <v>183900.30086333427</v>
      </c>
      <c r="D37" s="14">
        <f ca="1">Q1Impacts!Q213</f>
        <v>0</v>
      </c>
      <c r="E37" s="14">
        <f ca="1">Q2Impacts!Q213</f>
        <v>-56045.753797543395</v>
      </c>
      <c r="F37" s="14">
        <f ca="1">Q3Impacts!Q213</f>
        <v>-19468.639952289679</v>
      </c>
      <c r="G37" s="14">
        <f ca="1">Q4Impacts!$Q213</f>
        <v>-4991.2015094205599</v>
      </c>
      <c r="H37" s="154">
        <f t="shared" ca="1" si="12"/>
        <v>0</v>
      </c>
      <c r="I37" s="213">
        <f t="shared" ca="1" si="12"/>
        <v>-30.476162102200075</v>
      </c>
      <c r="J37" s="213">
        <f t="shared" ca="1" si="10"/>
        <v>-10.586518815299721</v>
      </c>
      <c r="K37" s="156">
        <f t="shared" ca="1" si="10"/>
        <v>-2.7140801216686303</v>
      </c>
      <c r="L37" s="167">
        <f t="shared" ca="1" si="1"/>
        <v>-10.944190259792107</v>
      </c>
      <c r="M37" s="154">
        <f t="shared" ca="1" si="3"/>
        <v>0</v>
      </c>
      <c r="N37" s="155">
        <f t="shared" ca="1" si="4"/>
        <v>-30.476162102200075</v>
      </c>
      <c r="O37" s="155">
        <f t="shared" ca="1" si="5"/>
        <v>19.889643286900352</v>
      </c>
      <c r="P37" s="156">
        <f t="shared" ca="1" si="6"/>
        <v>7.8724386936310911</v>
      </c>
    </row>
    <row r="38" spans="1:16" x14ac:dyDescent="0.2">
      <c r="A38" s="13" t="s">
        <v>103</v>
      </c>
      <c r="B38" s="13" t="str">
        <f>Q1Impacts!B214</f>
        <v>Households - Decile 7</v>
      </c>
      <c r="C38" s="14">
        <f>Q1Impacts!N214</f>
        <v>222467.41769264181</v>
      </c>
      <c r="D38" s="14">
        <f ca="1">Q1Impacts!Q214</f>
        <v>0</v>
      </c>
      <c r="E38" s="14">
        <f ca="1">Q2Impacts!Q214</f>
        <v>-75561.819112031124</v>
      </c>
      <c r="F38" s="14">
        <f ca="1">Q3Impacts!Q214</f>
        <v>-26199.09806373786</v>
      </c>
      <c r="G38" s="14">
        <f ca="1">Q4Impacts!$Q214</f>
        <v>-6730.1742470806557</v>
      </c>
      <c r="H38" s="154">
        <f t="shared" ca="1" si="12"/>
        <v>0</v>
      </c>
      <c r="I38" s="213">
        <f t="shared" ca="1" si="12"/>
        <v>-33.965341934442904</v>
      </c>
      <c r="J38" s="213">
        <f t="shared" ca="1" si="12"/>
        <v>-11.776600068210531</v>
      </c>
      <c r="K38" s="156">
        <f t="shared" ca="1" si="12"/>
        <v>-3.0252404225678475</v>
      </c>
      <c r="L38" s="167">
        <f t="shared" ca="1" si="1"/>
        <v>-12.191795606305321</v>
      </c>
      <c r="M38" s="154">
        <f t="shared" ca="1" si="3"/>
        <v>0</v>
      </c>
      <c r="N38" s="155">
        <f t="shared" ca="1" si="4"/>
        <v>-33.965341934442904</v>
      </c>
      <c r="O38" s="155">
        <f t="shared" ca="1" si="5"/>
        <v>22.188741866232373</v>
      </c>
      <c r="P38" s="156">
        <f t="shared" ca="1" si="6"/>
        <v>8.7513596456426832</v>
      </c>
    </row>
    <row r="39" spans="1:16" x14ac:dyDescent="0.2">
      <c r="A39" s="13" t="s">
        <v>104</v>
      </c>
      <c r="B39" s="13" t="str">
        <f>Q1Impacts!B215</f>
        <v>Households - Decile 8</v>
      </c>
      <c r="C39" s="14">
        <f>Q1Impacts!N215</f>
        <v>340905.81117327488</v>
      </c>
      <c r="D39" s="14">
        <f ca="1">Q1Impacts!Q215</f>
        <v>0</v>
      </c>
      <c r="E39" s="14">
        <f ca="1">Q2Impacts!Q215</f>
        <v>-120459.85990249948</v>
      </c>
      <c r="F39" s="14">
        <f ca="1">Q3Impacts!Q215</f>
        <v>-41729.544835945817</v>
      </c>
      <c r="G39" s="14">
        <f ca="1">Q4Impacts!$Q215</f>
        <v>-10718.295387578954</v>
      </c>
      <c r="H39" s="154">
        <f t="shared" ca="1" si="12"/>
        <v>0</v>
      </c>
      <c r="I39" s="213">
        <f t="shared" ca="1" si="12"/>
        <v>-35.335232182731076</v>
      </c>
      <c r="J39" s="213">
        <f t="shared" ca="1" si="12"/>
        <v>-12.240784248390419</v>
      </c>
      <c r="K39" s="156">
        <f t="shared" ca="1" si="12"/>
        <v>-3.1440635613369117</v>
      </c>
      <c r="L39" s="167">
        <f t="shared" ca="1" si="1"/>
        <v>-12.680019998114604</v>
      </c>
      <c r="M39" s="154">
        <f t="shared" ca="1" si="3"/>
        <v>0</v>
      </c>
      <c r="N39" s="155">
        <f t="shared" ca="1" si="4"/>
        <v>-35.335232182731076</v>
      </c>
      <c r="O39" s="155">
        <f t="shared" ca="1" si="5"/>
        <v>23.094447934340657</v>
      </c>
      <c r="P39" s="156">
        <f t="shared" ca="1" si="6"/>
        <v>9.0967206870535069</v>
      </c>
    </row>
    <row r="40" spans="1:16" x14ac:dyDescent="0.2">
      <c r="A40" s="13" t="s">
        <v>105</v>
      </c>
      <c r="B40" s="13" t="str">
        <f>Q1Impacts!B216</f>
        <v>Households - Decile 9</v>
      </c>
      <c r="C40" s="14">
        <f>Q1Impacts!N216</f>
        <v>639532.41294474725</v>
      </c>
      <c r="D40" s="14">
        <f ca="1">Q1Impacts!Q216</f>
        <v>0</v>
      </c>
      <c r="E40" s="14">
        <f ca="1">Q2Impacts!Q216</f>
        <v>-224253.15646986876</v>
      </c>
      <c r="F40" s="14">
        <f ca="1">Q3Impacts!Q216</f>
        <v>-77534.837069306523</v>
      </c>
      <c r="G40" s="14">
        <f ca="1">Q4Impacts!$Q216</f>
        <v>-19917.302375628762</v>
      </c>
      <c r="H40" s="154">
        <f t="shared" ca="1" si="12"/>
        <v>0</v>
      </c>
      <c r="I40" s="213">
        <f t="shared" ca="1" si="12"/>
        <v>-35.065174482289024</v>
      </c>
      <c r="J40" s="213">
        <f t="shared" ca="1" si="12"/>
        <v>-12.123675907573615</v>
      </c>
      <c r="K40" s="156">
        <f t="shared" ca="1" si="12"/>
        <v>-3.1143538579880437</v>
      </c>
      <c r="L40" s="167">
        <f t="shared" ca="1" si="1"/>
        <v>-12.575801061962668</v>
      </c>
      <c r="M40" s="154">
        <f t="shared" ca="1" si="3"/>
        <v>0</v>
      </c>
      <c r="N40" s="155">
        <f t="shared" ca="1" si="4"/>
        <v>-35.065174482289024</v>
      </c>
      <c r="O40" s="155">
        <f t="shared" ca="1" si="5"/>
        <v>22.941498574715411</v>
      </c>
      <c r="P40" s="156">
        <f t="shared" ca="1" si="6"/>
        <v>9.0093220495855704</v>
      </c>
    </row>
    <row r="41" spans="1:16" x14ac:dyDescent="0.2">
      <c r="A41" s="13" t="s">
        <v>106</v>
      </c>
      <c r="B41" s="13" t="str">
        <f>Q1Impacts!B217</f>
        <v>Households - Percentile 90-92</v>
      </c>
      <c r="C41" s="14">
        <f>Q1Impacts!N217</f>
        <v>177769.09754421673</v>
      </c>
      <c r="D41" s="14">
        <f ca="1">Q1Impacts!Q217</f>
        <v>0</v>
      </c>
      <c r="E41" s="14">
        <f ca="1">Q2Impacts!Q217</f>
        <v>-62703.593120973019</v>
      </c>
      <c r="F41" s="14">
        <f ca="1">Q3Impacts!Q217</f>
        <v>-21698.895107072371</v>
      </c>
      <c r="G41" s="14">
        <f ca="1">Q4Impacts!$Q217</f>
        <v>-5569.4209831871422</v>
      </c>
      <c r="H41" s="154">
        <f t="shared" ca="1" si="12"/>
        <v>0</v>
      </c>
      <c r="I41" s="213">
        <f t="shared" ca="1" si="12"/>
        <v>-35.272493356375776</v>
      </c>
      <c r="J41" s="213">
        <f t="shared" ca="1" si="12"/>
        <v>-12.206224482674878</v>
      </c>
      <c r="K41" s="156">
        <f t="shared" ca="1" si="12"/>
        <v>-3.1329522735535362</v>
      </c>
      <c r="L41" s="167">
        <f t="shared" ca="1" si="1"/>
        <v>-12.652917528151049</v>
      </c>
      <c r="M41" s="154">
        <f t="shared" ca="1" si="3"/>
        <v>0</v>
      </c>
      <c r="N41" s="155">
        <f t="shared" ca="1" si="4"/>
        <v>-35.272493356375776</v>
      </c>
      <c r="O41" s="155">
        <f t="shared" ca="1" si="5"/>
        <v>23.066268873700899</v>
      </c>
      <c r="P41" s="156">
        <f t="shared" ca="1" si="6"/>
        <v>9.0732722091213418</v>
      </c>
    </row>
    <row r="42" spans="1:16" x14ac:dyDescent="0.2">
      <c r="A42" s="13" t="s">
        <v>107</v>
      </c>
      <c r="B42" s="13" t="str">
        <f>Q1Impacts!B218</f>
        <v>Households - Percentile 92-94</v>
      </c>
      <c r="C42" s="14">
        <f>Q1Impacts!N218</f>
        <v>205886.07030306937</v>
      </c>
      <c r="D42" s="14">
        <f ca="1">Q1Impacts!Q218</f>
        <v>0</v>
      </c>
      <c r="E42" s="14">
        <f ca="1">Q2Impacts!Q218</f>
        <v>-70436.19731810395</v>
      </c>
      <c r="F42" s="14">
        <f ca="1">Q3Impacts!Q218</f>
        <v>-24372.453738733668</v>
      </c>
      <c r="G42" s="14">
        <f ca="1">Q4Impacts!$Q218</f>
        <v>-6258.0317768872956</v>
      </c>
      <c r="H42" s="154">
        <f t="shared" ca="1" si="12"/>
        <v>0</v>
      </c>
      <c r="I42" s="213">
        <f t="shared" ca="1" si="12"/>
        <v>-34.21124955875846</v>
      </c>
      <c r="J42" s="213">
        <f t="shared" ca="1" si="12"/>
        <v>-11.837835217728337</v>
      </c>
      <c r="K42" s="156">
        <f t="shared" ca="1" si="12"/>
        <v>-3.0395605529190579</v>
      </c>
      <c r="L42" s="167">
        <f t="shared" ca="1" si="1"/>
        <v>-12.272161332351461</v>
      </c>
      <c r="M42" s="154">
        <f t="shared" ca="1" si="3"/>
        <v>0</v>
      </c>
      <c r="N42" s="155">
        <f t="shared" ca="1" si="4"/>
        <v>-34.21124955875846</v>
      </c>
      <c r="O42" s="155">
        <f t="shared" ca="1" si="5"/>
        <v>22.373414341030124</v>
      </c>
      <c r="P42" s="156">
        <f t="shared" ca="1" si="6"/>
        <v>8.7982746648092789</v>
      </c>
    </row>
    <row r="43" spans="1:16" x14ac:dyDescent="0.2">
      <c r="A43" s="13" t="s">
        <v>108</v>
      </c>
      <c r="B43" s="13" t="str">
        <f>Q1Impacts!B219</f>
        <v>Households - Percentile 94-96</v>
      </c>
      <c r="C43" s="14">
        <f>Q1Impacts!N219</f>
        <v>258606.67678101637</v>
      </c>
      <c r="D43" s="14">
        <f ca="1">Q1Impacts!Q219</f>
        <v>0</v>
      </c>
      <c r="E43" s="14">
        <f ca="1">Q2Impacts!Q219</f>
        <v>-90872.170672766501</v>
      </c>
      <c r="F43" s="14">
        <f ca="1">Q3Impacts!Q219</f>
        <v>-31420.500724963982</v>
      </c>
      <c r="G43" s="14">
        <f ca="1">Q4Impacts!$Q219</f>
        <v>-8061.3665184936935</v>
      </c>
      <c r="H43" s="154">
        <f t="shared" ca="1" si="12"/>
        <v>0</v>
      </c>
      <c r="I43" s="213">
        <f t="shared" ca="1" si="12"/>
        <v>-35.139143274988008</v>
      </c>
      <c r="J43" s="213">
        <f t="shared" ca="1" si="12"/>
        <v>-12.149918600736791</v>
      </c>
      <c r="K43" s="156">
        <f t="shared" ca="1" si="12"/>
        <v>-3.1172306217445107</v>
      </c>
      <c r="L43" s="167">
        <f t="shared" ca="1" si="1"/>
        <v>-12.601573124367329</v>
      </c>
      <c r="M43" s="154">
        <f t="shared" ca="1" si="3"/>
        <v>0</v>
      </c>
      <c r="N43" s="155">
        <f t="shared" ca="1" si="4"/>
        <v>-35.139143274988008</v>
      </c>
      <c r="O43" s="155">
        <f t="shared" ca="1" si="5"/>
        <v>22.989224674251219</v>
      </c>
      <c r="P43" s="156">
        <f t="shared" ca="1" si="6"/>
        <v>9.0326879789922803</v>
      </c>
    </row>
    <row r="44" spans="1:16" x14ac:dyDescent="0.2">
      <c r="A44" s="13" t="s">
        <v>109</v>
      </c>
      <c r="B44" s="13" t="str">
        <f>Q1Impacts!B220</f>
        <v>Households - Percentile 96-98</v>
      </c>
      <c r="C44" s="14">
        <f>Q1Impacts!N220</f>
        <v>326808.24485675589</v>
      </c>
      <c r="D44" s="14">
        <f ca="1">Q1Impacts!Q220</f>
        <v>0</v>
      </c>
      <c r="E44" s="14">
        <f ca="1">Q2Impacts!Q220</f>
        <v>-108965.13088714311</v>
      </c>
      <c r="F44" s="14">
        <f ca="1">Q3Impacts!Q220</f>
        <v>-37654.082902834205</v>
      </c>
      <c r="G44" s="14">
        <f ca="1">Q4Impacts!$Q220</f>
        <v>-9660.8410356839504</v>
      </c>
      <c r="H44" s="154">
        <f t="shared" ca="1" si="12"/>
        <v>0</v>
      </c>
      <c r="I44" s="213">
        <f t="shared" ca="1" si="12"/>
        <v>-33.342222114042407</v>
      </c>
      <c r="J44" s="213">
        <f t="shared" ca="1" si="12"/>
        <v>-11.521766508473021</v>
      </c>
      <c r="K44" s="156">
        <f t="shared" ca="1" si="12"/>
        <v>-2.9561191272632721</v>
      </c>
      <c r="L44" s="167">
        <f t="shared" ca="1" si="1"/>
        <v>-11.955026937444675</v>
      </c>
      <c r="M44" s="154">
        <f t="shared" ca="1" si="3"/>
        <v>0</v>
      </c>
      <c r="N44" s="155">
        <f t="shared" ca="1" si="4"/>
        <v>-33.342222114042407</v>
      </c>
      <c r="O44" s="155">
        <f t="shared" ca="1" si="5"/>
        <v>21.820455605569386</v>
      </c>
      <c r="P44" s="156">
        <f t="shared" ca="1" si="6"/>
        <v>8.5656473812097502</v>
      </c>
    </row>
    <row r="45" spans="1:16" collapsed="1" x14ac:dyDescent="0.2">
      <c r="A45" s="13" t="s">
        <v>110</v>
      </c>
      <c r="B45" s="13" t="str">
        <f>Q1Impacts!B221</f>
        <v>Households - Percentile 98-100</v>
      </c>
      <c r="C45" s="14">
        <f>Q1Impacts!N221</f>
        <v>553080.66148038954</v>
      </c>
      <c r="D45" s="14">
        <f ca="1">Q1Impacts!Q221</f>
        <v>0</v>
      </c>
      <c r="E45" s="14">
        <f ca="1">Q2Impacts!Q221</f>
        <v>-185665.96749198419</v>
      </c>
      <c r="F45" s="14">
        <f ca="1">Q3Impacts!Q221</f>
        <v>-64219.232712383819</v>
      </c>
      <c r="G45" s="14">
        <f ca="1">Q4Impacts!$Q221</f>
        <v>-16472.01628980878</v>
      </c>
      <c r="H45" s="154">
        <f t="shared" ca="1" si="12"/>
        <v>0</v>
      </c>
      <c r="I45" s="213">
        <f t="shared" ca="1" si="12"/>
        <v>-33.569419511979682</v>
      </c>
      <c r="J45" s="213">
        <f t="shared" ca="1" si="12"/>
        <v>-11.611187514763763</v>
      </c>
      <c r="K45" s="156">
        <f t="shared" ca="1" si="12"/>
        <v>-2.9782303806680512</v>
      </c>
      <c r="L45" s="167">
        <f t="shared" ca="1" si="1"/>
        <v>-12.039709351852874</v>
      </c>
      <c r="M45" s="154">
        <f t="shared" ca="1" si="3"/>
        <v>0</v>
      </c>
      <c r="N45" s="155">
        <f t="shared" ca="1" si="4"/>
        <v>-33.569419511979682</v>
      </c>
      <c r="O45" s="155">
        <f t="shared" ca="1" si="5"/>
        <v>21.958231997215918</v>
      </c>
      <c r="P45" s="156">
        <f t="shared" ca="1" si="6"/>
        <v>8.6329571340957116</v>
      </c>
    </row>
    <row r="46" spans="1:16" x14ac:dyDescent="0.2">
      <c r="A46" s="13"/>
      <c r="B46" s="13" t="str">
        <f>Q1Impacts!B222</f>
        <v>HH - low (d1-d6)</v>
      </c>
      <c r="C46" s="14">
        <f>Q1Impacts!N222</f>
        <v>932304.02491653047</v>
      </c>
      <c r="D46" s="14">
        <f ca="1">Q1Impacts!Q222</f>
        <v>0</v>
      </c>
      <c r="E46" s="14">
        <f ca="1">Q2Impacts!Q222</f>
        <v>-242809.34380227135</v>
      </c>
      <c r="F46" s="14">
        <f ca="1">Q3Impacts!Q222</f>
        <v>-84430.852550073148</v>
      </c>
      <c r="G46" s="14">
        <f ca="1">Q4Impacts!$Q222</f>
        <v>-21618.998483487278</v>
      </c>
      <c r="H46" s="154">
        <f t="shared" ca="1" si="12"/>
        <v>0</v>
      </c>
      <c r="I46" s="213">
        <f t="shared" ca="1" si="12"/>
        <v>-26.044008961991786</v>
      </c>
      <c r="J46" s="213">
        <f t="shared" ca="1" si="12"/>
        <v>-9.0561501713598496</v>
      </c>
      <c r="K46" s="156">
        <f t="shared" ca="1" si="12"/>
        <v>-2.3188785960055074</v>
      </c>
      <c r="L46" s="167">
        <f t="shared" ca="1" si="1"/>
        <v>-9.3547594323392858</v>
      </c>
      <c r="M46" s="154">
        <f t="shared" ca="1" si="3"/>
        <v>0</v>
      </c>
      <c r="N46" s="155">
        <f t="shared" ca="1" si="4"/>
        <v>-26.044008961991786</v>
      </c>
      <c r="O46" s="155">
        <f t="shared" ca="1" si="5"/>
        <v>16.987858790631936</v>
      </c>
      <c r="P46" s="156">
        <f t="shared" ca="1" si="6"/>
        <v>6.7372715753543417</v>
      </c>
    </row>
    <row r="47" spans="1:16" collapsed="1" x14ac:dyDescent="0.2">
      <c r="A47" s="13"/>
      <c r="B47" s="13" t="str">
        <f>Q1Impacts!B223</f>
        <v>HH - high (d7-d10)</v>
      </c>
      <c r="C47" s="14">
        <f>Q1Impacts!N223</f>
        <v>2502588.9750834703</v>
      </c>
      <c r="D47" s="14">
        <f ca="1">Q1Impacts!Q223</f>
        <v>0</v>
      </c>
      <c r="E47" s="14">
        <f ca="1">Q2Impacts!Q223</f>
        <v>-863356.07586333901</v>
      </c>
      <c r="F47" s="14">
        <f ca="1">Q3Impacts!Q223</f>
        <v>-298629.54709124041</v>
      </c>
      <c r="G47" s="14">
        <f ca="1">Q4Impacts!$Q223</f>
        <v>-76657.274367268576</v>
      </c>
      <c r="H47" s="154">
        <f t="shared" ca="1" si="12"/>
        <v>0</v>
      </c>
      <c r="I47" s="213">
        <f t="shared" ca="1" si="12"/>
        <v>-34.498516714457395</v>
      </c>
      <c r="J47" s="213">
        <f t="shared" ca="1" si="12"/>
        <v>-11.932824369662223</v>
      </c>
      <c r="K47" s="156">
        <f t="shared" ca="1" si="12"/>
        <v>-3.0631188393496291</v>
      </c>
      <c r="L47" s="167">
        <f t="shared" ca="1" si="1"/>
        <v>-12.373614980867314</v>
      </c>
      <c r="M47" s="154">
        <f t="shared" ca="1" si="3"/>
        <v>0</v>
      </c>
      <c r="N47" s="155">
        <f t="shared" ca="1" si="4"/>
        <v>-34.498516714457395</v>
      </c>
      <c r="O47" s="155">
        <f t="shared" ca="1" si="5"/>
        <v>22.565692344795174</v>
      </c>
      <c r="P47" s="156">
        <f t="shared" ca="1" si="6"/>
        <v>8.8697055303125936</v>
      </c>
    </row>
    <row r="48" spans="1:16" x14ac:dyDescent="0.2">
      <c r="A48" s="13"/>
      <c r="B48" s="13" t="str">
        <f>Q1Impacts!B224</f>
        <v>HH - total</v>
      </c>
      <c r="C48" s="14">
        <f>Q1Impacts!N224</f>
        <v>3434893.0000000009</v>
      </c>
      <c r="D48" s="14">
        <f ca="1">Q1Impacts!Q224</f>
        <v>0</v>
      </c>
      <c r="E48" s="14">
        <f ca="1">Q2Impacts!Q224</f>
        <v>-1106165.4196656104</v>
      </c>
      <c r="F48" s="14">
        <f ca="1">Q3Impacts!Q224</f>
        <v>-383060.39964131359</v>
      </c>
      <c r="G48" s="14">
        <f ca="1">Q4Impacts!$Q224</f>
        <v>-98276.27285075585</v>
      </c>
      <c r="H48" s="154">
        <f t="shared" ca="1" si="12"/>
        <v>0</v>
      </c>
      <c r="I48" s="213">
        <f t="shared" ca="1" si="12"/>
        <v>-32.203781010517943</v>
      </c>
      <c r="J48" s="213">
        <f t="shared" ca="1" si="12"/>
        <v>-11.152032964092722</v>
      </c>
      <c r="K48" s="156">
        <f t="shared" ca="1" si="12"/>
        <v>-2.8611159896612737</v>
      </c>
      <c r="L48" s="167">
        <f t="shared" ca="1" si="1"/>
        <v>-11.554232491067985</v>
      </c>
      <c r="M48" s="154">
        <f t="shared" ca="1" si="3"/>
        <v>0</v>
      </c>
      <c r="N48" s="155">
        <f t="shared" ca="1" si="4"/>
        <v>-32.203781010517943</v>
      </c>
      <c r="O48" s="155">
        <f t="shared" ca="1" si="5"/>
        <v>21.051748046425221</v>
      </c>
      <c r="P48" s="156">
        <f t="shared" ca="1" si="6"/>
        <v>8.2909169744314486</v>
      </c>
    </row>
    <row r="49" spans="1:16" x14ac:dyDescent="0.2">
      <c r="A49" s="11" t="s">
        <v>261</v>
      </c>
      <c r="B49" s="11" t="str">
        <f>Q1Impacts!B225</f>
        <v>flab-p</v>
      </c>
      <c r="C49" s="12">
        <f>Q1Impacts!N225</f>
        <v>2179.216118601737</v>
      </c>
      <c r="D49" s="12">
        <f ca="1">Q1Impacts!Q225</f>
        <v>0</v>
      </c>
      <c r="E49" s="12">
        <f ca="1">Q2Impacts!Q225</f>
        <v>-588.77608269078303</v>
      </c>
      <c r="F49" s="12">
        <f ca="1">Q3Impacts!Q225</f>
        <v>-214.88499109246004</v>
      </c>
      <c r="G49" s="12">
        <f ca="1">Q4Impacts!$Q225</f>
        <v>-51.832688758827324</v>
      </c>
      <c r="H49" s="151">
        <f t="shared" ca="1" si="12"/>
        <v>0</v>
      </c>
      <c r="I49" s="212">
        <f t="shared" ca="1" si="12"/>
        <v>-27.017792208170835</v>
      </c>
      <c r="J49" s="212">
        <f t="shared" ca="1" si="12"/>
        <v>-9.8606553640185961</v>
      </c>
      <c r="K49" s="153">
        <f t="shared" ca="1" si="12"/>
        <v>-2.37850153164639</v>
      </c>
      <c r="L49" s="166">
        <f t="shared" ca="1" si="1"/>
        <v>-9.8142372759589556</v>
      </c>
      <c r="M49" s="151">
        <f t="shared" ca="1" si="3"/>
        <v>0</v>
      </c>
      <c r="N49" s="152">
        <f t="shared" ca="1" si="4"/>
        <v>-27.017792208170835</v>
      </c>
      <c r="O49" s="152">
        <f t="shared" ca="1" si="5"/>
        <v>17.157136844152241</v>
      </c>
      <c r="P49" s="153">
        <f t="shared" ca="1" si="6"/>
        <v>7.4821538323722061</v>
      </c>
    </row>
    <row r="50" spans="1:16" x14ac:dyDescent="0.2">
      <c r="A50" s="11" t="s">
        <v>261</v>
      </c>
      <c r="B50" s="11" t="str">
        <f>Q1Impacts!B226</f>
        <v>flab-m</v>
      </c>
      <c r="C50" s="12">
        <f>Q1Impacts!N226</f>
        <v>2816.6439376564531</v>
      </c>
      <c r="D50" s="12">
        <f ca="1">Q1Impacts!Q226</f>
        <v>0</v>
      </c>
      <c r="E50" s="12">
        <f ca="1">Q2Impacts!Q226</f>
        <v>-807.26982100430439</v>
      </c>
      <c r="F50" s="12">
        <f ca="1">Q3Impacts!Q226</f>
        <v>-293.27664940268971</v>
      </c>
      <c r="G50" s="12">
        <f ca="1">Q4Impacts!$Q226</f>
        <v>-70.801061230693051</v>
      </c>
      <c r="H50" s="151">
        <f t="shared" ref="H50:K53" ca="1" si="13">100*D50/$C50</f>
        <v>0</v>
      </c>
      <c r="I50" s="212">
        <f t="shared" ca="1" si="13"/>
        <v>-28.660698294580367</v>
      </c>
      <c r="J50" s="212">
        <f t="shared" ca="1" si="13"/>
        <v>-10.412272757724082</v>
      </c>
      <c r="K50" s="153">
        <f t="shared" ca="1" si="13"/>
        <v>-2.5136674282515816</v>
      </c>
      <c r="L50" s="166">
        <f t="shared" ca="1" si="1"/>
        <v>-10.396659620139008</v>
      </c>
      <c r="M50" s="151">
        <f t="shared" ca="1" si="3"/>
        <v>0</v>
      </c>
      <c r="N50" s="152">
        <f t="shared" ca="1" si="4"/>
        <v>-28.660698294580367</v>
      </c>
      <c r="O50" s="152">
        <f t="shared" ca="1" si="5"/>
        <v>18.248425536856285</v>
      </c>
      <c r="P50" s="153">
        <f t="shared" ca="1" si="6"/>
        <v>7.8986053294725007</v>
      </c>
    </row>
    <row r="51" spans="1:16" x14ac:dyDescent="0.2">
      <c r="A51" s="11" t="s">
        <v>261</v>
      </c>
      <c r="B51" s="11" t="str">
        <f>Q1Impacts!B227</f>
        <v>flab-s</v>
      </c>
      <c r="C51" s="12">
        <f>Q1Impacts!N227</f>
        <v>4553.0454768995132</v>
      </c>
      <c r="D51" s="12">
        <f ca="1">Q1Impacts!Q227</f>
        <v>0</v>
      </c>
      <c r="E51" s="12">
        <f ca="1">Q2Impacts!Q227</f>
        <v>-1680.8669031446266</v>
      </c>
      <c r="F51" s="12">
        <f ca="1">Q3Impacts!Q227</f>
        <v>-606.98019213712746</v>
      </c>
      <c r="G51" s="12">
        <f ca="1">Q4Impacts!$Q227</f>
        <v>-148.37263674575377</v>
      </c>
      <c r="H51" s="151">
        <f t="shared" ca="1" si="13"/>
        <v>0</v>
      </c>
      <c r="I51" s="212">
        <f t="shared" ca="1" si="13"/>
        <v>-36.917419596899052</v>
      </c>
      <c r="J51" s="212">
        <f t="shared" ca="1" si="13"/>
        <v>-13.331300888970313</v>
      </c>
      <c r="K51" s="153">
        <f t="shared" ca="1" si="13"/>
        <v>-3.2587558700773416</v>
      </c>
      <c r="L51" s="166">
        <f t="shared" ca="1" si="1"/>
        <v>-13.376869088986677</v>
      </c>
      <c r="M51" s="151">
        <f t="shared" ca="1" si="3"/>
        <v>0</v>
      </c>
      <c r="N51" s="152">
        <f t="shared" ca="1" si="4"/>
        <v>-36.917419596899052</v>
      </c>
      <c r="O51" s="152">
        <f t="shared" ca="1" si="5"/>
        <v>23.58611870792874</v>
      </c>
      <c r="P51" s="153">
        <f t="shared" ca="1" si="6"/>
        <v>10.072545018892971</v>
      </c>
    </row>
    <row r="52" spans="1:16" x14ac:dyDescent="0.2">
      <c r="A52" s="11" t="s">
        <v>261</v>
      </c>
      <c r="B52" s="11" t="str">
        <f>Q1Impacts!B228</f>
        <v>flab-t</v>
      </c>
      <c r="C52" s="12">
        <f>Q1Impacts!N228</f>
        <v>5598.0944668422981</v>
      </c>
      <c r="D52" s="12">
        <f ca="1">Q1Impacts!Q228</f>
        <v>0</v>
      </c>
      <c r="E52" s="12">
        <f ca="1">Q2Impacts!Q228</f>
        <v>-1810.6222253934652</v>
      </c>
      <c r="F52" s="12">
        <f ca="1">Q3Impacts!Q228</f>
        <v>-654.03320462447323</v>
      </c>
      <c r="G52" s="12">
        <f ca="1">Q4Impacts!$Q228</f>
        <v>-156.30298320331366</v>
      </c>
      <c r="H52" s="151">
        <f t="shared" ca="1" si="13"/>
        <v>0</v>
      </c>
      <c r="I52" s="212">
        <f t="shared" ca="1" si="13"/>
        <v>-32.343545399561251</v>
      </c>
      <c r="J52" s="212">
        <f t="shared" ca="1" si="13"/>
        <v>-11.683139834426409</v>
      </c>
      <c r="K52" s="153">
        <f t="shared" ca="1" si="13"/>
        <v>-2.7920747698900312</v>
      </c>
      <c r="L52" s="166">
        <f t="shared" ca="1" si="1"/>
        <v>-11.704690000969425</v>
      </c>
      <c r="M52" s="151">
        <f t="shared" ca="1" si="3"/>
        <v>0</v>
      </c>
      <c r="N52" s="152">
        <f t="shared" ca="1" si="4"/>
        <v>-32.343545399561251</v>
      </c>
      <c r="O52" s="152">
        <f t="shared" ca="1" si="5"/>
        <v>20.660405565134841</v>
      </c>
      <c r="P52" s="153">
        <f t="shared" ca="1" si="6"/>
        <v>8.8910650645363773</v>
      </c>
    </row>
    <row r="53" spans="1:16" x14ac:dyDescent="0.2">
      <c r="A53" s="11" t="s">
        <v>261</v>
      </c>
      <c r="B53" s="11" t="str">
        <f>Q1Impacts!B229</f>
        <v>flab-tot</v>
      </c>
      <c r="C53" s="12">
        <f>Q1Impacts!N229</f>
        <v>15147.000000000002</v>
      </c>
      <c r="D53" s="12">
        <f ca="1">Q1Impacts!Q229</f>
        <v>0</v>
      </c>
      <c r="E53" s="12">
        <f ca="1">Q2Impacts!Q229</f>
        <v>-4887.5350322331797</v>
      </c>
      <c r="F53" s="12">
        <f ca="1">Q3Impacts!Q229</f>
        <v>-1769.1750372567506</v>
      </c>
      <c r="G53" s="12">
        <f ca="1">Q4Impacts!$Q229</f>
        <v>-427.30936993858779</v>
      </c>
      <c r="H53" s="151">
        <f t="shared" ca="1" si="13"/>
        <v>0</v>
      </c>
      <c r="I53" s="212">
        <f t="shared" ca="1" si="13"/>
        <v>-32.267346882109848</v>
      </c>
      <c r="J53" s="212">
        <f t="shared" ca="1" si="13"/>
        <v>-11.680035896591736</v>
      </c>
      <c r="K53" s="153">
        <f t="shared" ca="1" si="13"/>
        <v>-2.8210825241868864</v>
      </c>
      <c r="L53" s="166">
        <f t="shared" ca="1" si="1"/>
        <v>-11.692116325722118</v>
      </c>
      <c r="M53" s="151">
        <f t="shared" ca="1" si="3"/>
        <v>0</v>
      </c>
      <c r="N53" s="152">
        <f t="shared" ca="1" si="4"/>
        <v>-32.267346882109848</v>
      </c>
      <c r="O53" s="152">
        <f t="shared" ca="1" si="5"/>
        <v>20.587310985518112</v>
      </c>
      <c r="P53" s="153">
        <f t="shared" ca="1" si="6"/>
        <v>8.8589533724048497</v>
      </c>
    </row>
    <row r="54" spans="1:16" x14ac:dyDescent="0.2">
      <c r="A54" s="16"/>
      <c r="B54" s="107" t="s">
        <v>622</v>
      </c>
      <c r="C54" s="16"/>
      <c r="D54" s="16"/>
      <c r="E54" s="16"/>
      <c r="F54" s="16"/>
      <c r="G54" s="16"/>
      <c r="H54" s="157"/>
      <c r="I54" s="16"/>
      <c r="J54" s="16"/>
      <c r="K54" s="159"/>
      <c r="L54" s="168"/>
      <c r="M54" s="157"/>
      <c r="N54" s="158"/>
      <c r="O54" s="158"/>
      <c r="P54" s="159"/>
    </row>
    <row r="55" spans="1:16" x14ac:dyDescent="0.2">
      <c r="A55" s="13" t="s">
        <v>620</v>
      </c>
      <c r="B55" s="13" t="s">
        <v>597</v>
      </c>
      <c r="C55" s="6">
        <f>SUMIF(Notes!$C$12:$C$73,$A55,Q2Impacts!$AK$8:$AN$69)</f>
        <v>83593.930335347046</v>
      </c>
      <c r="D55" s="6">
        <f ca="1">SUMIF(Notes!$C$12:$C$73,$A55,Q1Impacts!$AN$8:$AN$69)</f>
        <v>0</v>
      </c>
      <c r="E55" s="6">
        <f ca="1">SUMIF(Notes!$C$12:$C$73,$A55,Q2Impacts!$AN$8:$AN$69)</f>
        <v>-27174.123047370143</v>
      </c>
      <c r="F55" s="6">
        <f ca="1">SUMIF(Notes!$C$12:$C$73,$A55,Q3Impacts!$AN$8:$AN$69)</f>
        <v>-9290.8025112421965</v>
      </c>
      <c r="G55" s="6">
        <f ca="1">SUMIF(Notes!$C$12:$C$73,$A55,Q4Impacts!$AN$8:$AN$69)</f>
        <v>-2540.5761625185787</v>
      </c>
      <c r="H55" s="151">
        <f t="shared" ref="H55:K65" ca="1" si="14">100*D55/$C55</f>
        <v>0</v>
      </c>
      <c r="I55" s="212">
        <f t="shared" ca="1" si="14"/>
        <v>-32.507292022707745</v>
      </c>
      <c r="J55" s="212">
        <f t="shared" ca="1" si="14"/>
        <v>-11.114207064999853</v>
      </c>
      <c r="K55" s="153">
        <f t="shared" ca="1" si="14"/>
        <v>-3.0391873576547406</v>
      </c>
      <c r="L55" s="166">
        <f t="shared" ca="1" si="1"/>
        <v>-11.665171611340586</v>
      </c>
      <c r="M55" s="151">
        <f t="shared" ca="1" si="3"/>
        <v>0</v>
      </c>
      <c r="N55" s="152">
        <f t="shared" ca="1" si="4"/>
        <v>-32.507292022707745</v>
      </c>
      <c r="O55" s="152">
        <f t="shared" ca="1" si="5"/>
        <v>21.393084957707892</v>
      </c>
      <c r="P55" s="153">
        <f t="shared" ca="1" si="6"/>
        <v>8.0750197073451133</v>
      </c>
    </row>
    <row r="56" spans="1:16" x14ac:dyDescent="0.2">
      <c r="A56" s="13" t="s">
        <v>611</v>
      </c>
      <c r="B56" s="13" t="s">
        <v>598</v>
      </c>
      <c r="C56" s="6">
        <f>SUMIF(Notes!$C$12:$C$73,$A56,Q2Impacts!$AK$8:$AN$69)</f>
        <v>278952.32379506098</v>
      </c>
      <c r="D56" s="6">
        <f ca="1">SUMIF(Notes!$C$12:$C$73,$A56,Q1Impacts!$AN$8:$AN$69)</f>
        <v>0</v>
      </c>
      <c r="E56" s="6">
        <f ca="1">SUMIF(Notes!$C$12:$C$73,$A56,Q2Impacts!$AN$8:$AN$69)</f>
        <v>-140117.51492406367</v>
      </c>
      <c r="F56" s="6">
        <f ca="1">SUMIF(Notes!$C$12:$C$73,$A56,Q3Impacts!$AN$8:$AN$69)</f>
        <v>-34573.950317432464</v>
      </c>
      <c r="G56" s="6">
        <f ca="1">SUMIF(Notes!$C$12:$C$73,$A56,Q4Impacts!$AN$8:$AN$69)</f>
        <v>-11920.222830188153</v>
      </c>
      <c r="H56" s="151">
        <f t="shared" ca="1" si="14"/>
        <v>0</v>
      </c>
      <c r="I56" s="212">
        <f t="shared" ca="1" si="14"/>
        <v>-50.229914925177091</v>
      </c>
      <c r="J56" s="212">
        <f t="shared" ca="1" si="14"/>
        <v>-12.394214841828328</v>
      </c>
      <c r="K56" s="153">
        <f t="shared" ca="1" si="14"/>
        <v>-4.2732115180175487</v>
      </c>
      <c r="L56" s="166">
        <f t="shared" ca="1" si="1"/>
        <v>-16.724335321255744</v>
      </c>
      <c r="M56" s="151">
        <f t="shared" ca="1" si="3"/>
        <v>0</v>
      </c>
      <c r="N56" s="152">
        <f t="shared" ca="1" si="4"/>
        <v>-50.229914925177091</v>
      </c>
      <c r="O56" s="152">
        <f t="shared" ca="1" si="5"/>
        <v>37.835700083348762</v>
      </c>
      <c r="P56" s="153">
        <f t="shared" ca="1" si="6"/>
        <v>8.1210033238107791</v>
      </c>
    </row>
    <row r="57" spans="1:16" x14ac:dyDescent="0.2">
      <c r="A57" s="13" t="s">
        <v>612</v>
      </c>
      <c r="B57" s="13" t="s">
        <v>599</v>
      </c>
      <c r="C57" s="6">
        <f>SUMIF(Notes!$C$12:$C$73,$A57,Q2Impacts!$AK$8:$AN$69)</f>
        <v>469538.14723517065</v>
      </c>
      <c r="D57" s="6">
        <f ca="1">SUMIF(Notes!$C$12:$C$73,$A57,Q1Impacts!$AN$8:$AN$69)</f>
        <v>0</v>
      </c>
      <c r="E57" s="6">
        <f ca="1">SUMIF(Notes!$C$12:$C$73,$A57,Q2Impacts!$AN$8:$AN$69)</f>
        <v>-277196.60892474331</v>
      </c>
      <c r="F57" s="6">
        <f ca="1">SUMIF(Notes!$C$12:$C$73,$A57,Q3Impacts!$AN$8:$AN$69)</f>
        <v>-95679.628371920626</v>
      </c>
      <c r="G57" s="6">
        <f ca="1">SUMIF(Notes!$C$12:$C$73,$A57,Q4Impacts!$AN$8:$AN$69)</f>
        <v>-25147.998331264836</v>
      </c>
      <c r="H57" s="151">
        <f t="shared" ca="1" si="14"/>
        <v>0</v>
      </c>
      <c r="I57" s="212">
        <f t="shared" ca="1" si="14"/>
        <v>-59.03601455110482</v>
      </c>
      <c r="J57" s="212">
        <f t="shared" ca="1" si="14"/>
        <v>-20.37739189782997</v>
      </c>
      <c r="K57" s="153">
        <f t="shared" ca="1" si="14"/>
        <v>-5.355901001728264</v>
      </c>
      <c r="L57" s="166">
        <f t="shared" ca="1" si="1"/>
        <v>-21.192326862665762</v>
      </c>
      <c r="M57" s="151">
        <f t="shared" ca="1" si="3"/>
        <v>0</v>
      </c>
      <c r="N57" s="152">
        <f t="shared" ca="1" si="4"/>
        <v>-59.03601455110482</v>
      </c>
      <c r="O57" s="152">
        <f t="shared" ca="1" si="5"/>
        <v>38.658622653274847</v>
      </c>
      <c r="P57" s="153">
        <f t="shared" ca="1" si="6"/>
        <v>15.021490896101707</v>
      </c>
    </row>
    <row r="58" spans="1:16" x14ac:dyDescent="0.2">
      <c r="A58" s="13" t="s">
        <v>613</v>
      </c>
      <c r="B58" s="13" t="s">
        <v>600</v>
      </c>
      <c r="C58" s="6">
        <f>SUMIF(Notes!$C$12:$C$73,$A58,Q2Impacts!$AK$8:$AN$69)</f>
        <v>136962.10438656333</v>
      </c>
      <c r="D58" s="6">
        <f ca="1">SUMIF(Notes!$C$12:$C$73,$A58,Q1Impacts!$AN$8:$AN$69)</f>
        <v>0</v>
      </c>
      <c r="E58" s="6">
        <f ca="1">SUMIF(Notes!$C$12:$C$73,$A58,Q2Impacts!$AN$8:$AN$69)</f>
        <v>-39697.730264242098</v>
      </c>
      <c r="F58" s="6">
        <f ca="1">SUMIF(Notes!$C$12:$C$73,$A58,Q3Impacts!$AN$8:$AN$69)</f>
        <v>-12194.428822392805</v>
      </c>
      <c r="G58" s="6">
        <f ca="1">SUMIF(Notes!$C$12:$C$73,$A58,Q4Impacts!$AN$8:$AN$69)</f>
        <v>-3456.7942343380482</v>
      </c>
      <c r="H58" s="151">
        <f t="shared" ca="1" si="14"/>
        <v>0</v>
      </c>
      <c r="I58" s="212">
        <f t="shared" ca="1" si="14"/>
        <v>-28.98446284981048</v>
      </c>
      <c r="J58" s="212">
        <f t="shared" ca="1" si="14"/>
        <v>-8.9035057375981292</v>
      </c>
      <c r="K58" s="153">
        <f t="shared" ca="1" si="14"/>
        <v>-2.5239056086503715</v>
      </c>
      <c r="L58" s="166">
        <f t="shared" ca="1" si="1"/>
        <v>-10.102968549014745</v>
      </c>
      <c r="M58" s="151">
        <f t="shared" ca="1" si="3"/>
        <v>0</v>
      </c>
      <c r="N58" s="152">
        <f t="shared" ca="1" si="4"/>
        <v>-28.98446284981048</v>
      </c>
      <c r="O58" s="152">
        <f t="shared" ca="1" si="5"/>
        <v>20.080957112212353</v>
      </c>
      <c r="P58" s="153">
        <f t="shared" ca="1" si="6"/>
        <v>6.3796001289477573</v>
      </c>
    </row>
    <row r="59" spans="1:16" x14ac:dyDescent="0.2">
      <c r="A59" s="13" t="s">
        <v>606</v>
      </c>
      <c r="B59" s="13" t="s">
        <v>177</v>
      </c>
      <c r="C59" s="6">
        <f>SUMIF(Notes!$C$12:$C$73,$A59,Q2Impacts!$AK$8:$AN$69)</f>
        <v>122309.64918933986</v>
      </c>
      <c r="D59" s="6">
        <f ca="1">SUMIF(Notes!$C$12:$C$73,$A59,Q1Impacts!$AN$8:$AN$69)</f>
        <v>0</v>
      </c>
      <c r="E59" s="6">
        <f ca="1">SUMIF(Notes!$C$12:$C$73,$A59,Q2Impacts!$AN$8:$AN$69)</f>
        <v>-101134.65886028849</v>
      </c>
      <c r="F59" s="6">
        <f ca="1">SUMIF(Notes!$C$12:$C$73,$A59,Q3Impacts!$AN$8:$AN$69)</f>
        <v>-39784.604532254147</v>
      </c>
      <c r="G59" s="6">
        <f ca="1">SUMIF(Notes!$C$12:$C$73,$A59,Q4Impacts!$AN$8:$AN$69)</f>
        <v>-8709.6992804014135</v>
      </c>
      <c r="H59" s="151">
        <f t="shared" ca="1" si="14"/>
        <v>0</v>
      </c>
      <c r="I59" s="212">
        <f t="shared" ca="1" si="14"/>
        <v>-82.687391821170451</v>
      </c>
      <c r="J59" s="212">
        <f t="shared" ca="1" si="14"/>
        <v>-32.527772580449565</v>
      </c>
      <c r="K59" s="153">
        <f t="shared" ca="1" si="14"/>
        <v>-7.1210238424594587</v>
      </c>
      <c r="L59" s="166">
        <f t="shared" ca="1" si="1"/>
        <v>-30.584047061019866</v>
      </c>
      <c r="M59" s="151">
        <f t="shared" ca="1" si="3"/>
        <v>0</v>
      </c>
      <c r="N59" s="152">
        <f t="shared" ca="1" si="4"/>
        <v>-82.687391821170451</v>
      </c>
      <c r="O59" s="152">
        <f t="shared" ca="1" si="5"/>
        <v>50.159619240720886</v>
      </c>
      <c r="P59" s="153">
        <f t="shared" ca="1" si="6"/>
        <v>25.406748737990107</v>
      </c>
    </row>
    <row r="60" spans="1:16" x14ac:dyDescent="0.2">
      <c r="A60" s="13" t="s">
        <v>618</v>
      </c>
      <c r="B60" s="13" t="s">
        <v>601</v>
      </c>
      <c r="C60" s="6">
        <f>SUMIF(Notes!$C$12:$C$73,$A60,Q2Impacts!$AK$8:$AN$69)</f>
        <v>423485.50459530565</v>
      </c>
      <c r="D60" s="6">
        <f ca="1">SUMIF(Notes!$C$12:$C$73,$A60,Q1Impacts!$AN$8:$AN$69)</f>
        <v>0</v>
      </c>
      <c r="E60" s="6">
        <f ca="1">SUMIF(Notes!$C$12:$C$73,$A60,Q2Impacts!$AN$8:$AN$69)</f>
        <v>-256950.17010551924</v>
      </c>
      <c r="F60" s="6">
        <f ca="1">SUMIF(Notes!$C$12:$C$73,$A60,Q3Impacts!$AN$8:$AN$69)</f>
        <v>-90281.282948617343</v>
      </c>
      <c r="G60" s="6">
        <f ca="1">SUMIF(Notes!$C$12:$C$73,$A60,Q4Impacts!$AN$8:$AN$69)</f>
        <v>-23025.174079900084</v>
      </c>
      <c r="H60" s="151">
        <f t="shared" ca="1" si="14"/>
        <v>0</v>
      </c>
      <c r="I60" s="212">
        <f t="shared" ca="1" si="14"/>
        <v>-60.675080331514025</v>
      </c>
      <c r="J60" s="212">
        <f t="shared" ca="1" si="14"/>
        <v>-21.318624125019959</v>
      </c>
      <c r="K60" s="153">
        <f t="shared" ca="1" si="14"/>
        <v>-5.4370630942618856</v>
      </c>
      <c r="L60" s="166">
        <f t="shared" ca="1" si="1"/>
        <v>-21.857691887698973</v>
      </c>
      <c r="M60" s="151">
        <f t="shared" ca="1" si="3"/>
        <v>0</v>
      </c>
      <c r="N60" s="152">
        <f t="shared" ca="1" si="4"/>
        <v>-60.675080331514025</v>
      </c>
      <c r="O60" s="152">
        <f t="shared" ca="1" si="5"/>
        <v>39.356456206494066</v>
      </c>
      <c r="P60" s="153">
        <f t="shared" ca="1" si="6"/>
        <v>15.881561030758073</v>
      </c>
    </row>
    <row r="61" spans="1:16" x14ac:dyDescent="0.2">
      <c r="A61" s="13" t="s">
        <v>617</v>
      </c>
      <c r="B61" s="13" t="s">
        <v>602</v>
      </c>
      <c r="C61" s="6">
        <f>SUMIF(Notes!$C$12:$C$73,$A61,Q2Impacts!$AK$8:$AN$69)</f>
        <v>329201.43085159513</v>
      </c>
      <c r="D61" s="6">
        <f ca="1">SUMIF(Notes!$C$12:$C$73,$A61,Q1Impacts!$AN$8:$AN$69)</f>
        <v>0</v>
      </c>
      <c r="E61" s="6">
        <f ca="1">SUMIF(Notes!$C$12:$C$73,$A61,Q2Impacts!$AN$8:$AN$69)</f>
        <v>-182244.93961082606</v>
      </c>
      <c r="F61" s="6">
        <f ca="1">SUMIF(Notes!$C$12:$C$73,$A61,Q3Impacts!$AN$8:$AN$69)</f>
        <v>-65129.965296823284</v>
      </c>
      <c r="G61" s="6">
        <f ca="1">SUMIF(Notes!$C$12:$C$73,$A61,Q4Impacts!$AN$8:$AN$69)</f>
        <v>-18968.752683197403</v>
      </c>
      <c r="H61" s="151">
        <f t="shared" ca="1" si="14"/>
        <v>0</v>
      </c>
      <c r="I61" s="212">
        <f t="shared" ca="1" si="14"/>
        <v>-55.359704585543717</v>
      </c>
      <c r="J61" s="212">
        <f t="shared" ca="1" si="14"/>
        <v>-19.784229105062437</v>
      </c>
      <c r="K61" s="153">
        <f t="shared" ca="1" si="14"/>
        <v>-5.762050497207154</v>
      </c>
      <c r="L61" s="166">
        <f t="shared" ca="1" si="1"/>
        <v>-20.226496046953326</v>
      </c>
      <c r="M61" s="151">
        <f t="shared" ca="1" si="3"/>
        <v>0</v>
      </c>
      <c r="N61" s="152">
        <f t="shared" ca="1" si="4"/>
        <v>-55.359704585543717</v>
      </c>
      <c r="O61" s="152">
        <f t="shared" ca="1" si="5"/>
        <v>35.57547548048128</v>
      </c>
      <c r="P61" s="153">
        <f t="shared" ca="1" si="6"/>
        <v>14.022178607855283</v>
      </c>
    </row>
    <row r="62" spans="1:16" x14ac:dyDescent="0.2">
      <c r="A62" s="13" t="s">
        <v>614</v>
      </c>
      <c r="B62" s="13" t="s">
        <v>603</v>
      </c>
      <c r="C62" s="6">
        <f>SUMIF(Notes!$C$12:$C$73,$A62,Q2Impacts!$AK$8:$AN$69)</f>
        <v>667384.54419390671</v>
      </c>
      <c r="D62" s="6">
        <f ca="1">SUMIF(Notes!$C$12:$C$73,$A62,Q1Impacts!$AN$8:$AN$69)</f>
        <v>0</v>
      </c>
      <c r="E62" s="6">
        <f ca="1">SUMIF(Notes!$C$12:$C$73,$A62,Q2Impacts!$AN$8:$AN$69)</f>
        <v>-260550.71420017153</v>
      </c>
      <c r="F62" s="6">
        <f ca="1">SUMIF(Notes!$C$12:$C$73,$A62,Q3Impacts!$AN$8:$AN$69)</f>
        <v>-93653.360999703233</v>
      </c>
      <c r="G62" s="6">
        <f ca="1">SUMIF(Notes!$C$12:$C$73,$A62,Q4Impacts!$AN$8:$AN$69)</f>
        <v>-21724.953765256894</v>
      </c>
      <c r="H62" s="151">
        <f t="shared" ca="1" si="14"/>
        <v>0</v>
      </c>
      <c r="I62" s="212">
        <f t="shared" ca="1" si="14"/>
        <v>-39.04056761081798</v>
      </c>
      <c r="J62" s="212">
        <f t="shared" ca="1" si="14"/>
        <v>-14.032893301840163</v>
      </c>
      <c r="K62" s="153">
        <f t="shared" ca="1" si="14"/>
        <v>-3.2552377717253171</v>
      </c>
      <c r="L62" s="166">
        <f t="shared" ca="1" si="1"/>
        <v>-14.082174671095864</v>
      </c>
      <c r="M62" s="151">
        <f t="shared" ca="1" si="3"/>
        <v>0</v>
      </c>
      <c r="N62" s="152">
        <f t="shared" ca="1" si="4"/>
        <v>-39.04056761081798</v>
      </c>
      <c r="O62" s="152">
        <f t="shared" ca="1" si="5"/>
        <v>25.007674308977819</v>
      </c>
      <c r="P62" s="153">
        <f t="shared" ca="1" si="6"/>
        <v>10.777655530114846</v>
      </c>
    </row>
    <row r="63" spans="1:16" x14ac:dyDescent="0.2">
      <c r="A63" s="13" t="s">
        <v>615</v>
      </c>
      <c r="B63" s="13" t="s">
        <v>604</v>
      </c>
      <c r="C63" s="6">
        <f>SUMIF(Notes!$C$12:$C$73,$A63,Q2Impacts!$AK$8:$AN$69)</f>
        <v>726523.90305216552</v>
      </c>
      <c r="D63" s="6">
        <f ca="1">SUMIF(Notes!$C$12:$C$73,$A63,Q1Impacts!$AN$8:$AN$69)</f>
        <v>0</v>
      </c>
      <c r="E63" s="6">
        <f ca="1">SUMIF(Notes!$C$12:$C$73,$A63,Q2Impacts!$AN$8:$AN$69)</f>
        <v>-29830.934201973123</v>
      </c>
      <c r="F63" s="6">
        <f ca="1">SUMIF(Notes!$C$12:$C$73,$A63,Q3Impacts!$AN$8:$AN$69)</f>
        <v>-10912.340904033314</v>
      </c>
      <c r="G63" s="6">
        <f ca="1">SUMIF(Notes!$C$12:$C$73,$A63,Q4Impacts!$AN$8:$AN$69)</f>
        <v>-2260.406124755908</v>
      </c>
      <c r="H63" s="151">
        <f t="shared" ca="1" si="14"/>
        <v>0</v>
      </c>
      <c r="I63" s="212">
        <f t="shared" ca="1" si="14"/>
        <v>-4.1059811076623607</v>
      </c>
      <c r="J63" s="212">
        <f t="shared" ca="1" si="14"/>
        <v>-1.5019933767065323</v>
      </c>
      <c r="K63" s="153">
        <f t="shared" ca="1" si="14"/>
        <v>-0.31112618803866215</v>
      </c>
      <c r="L63" s="166">
        <f t="shared" ca="1" si="1"/>
        <v>-1.4797751681018887</v>
      </c>
      <c r="M63" s="151">
        <f t="shared" ca="1" si="3"/>
        <v>0</v>
      </c>
      <c r="N63" s="152">
        <f t="shared" ca="1" si="4"/>
        <v>-4.1059811076623607</v>
      </c>
      <c r="O63" s="152">
        <f t="shared" ca="1" si="5"/>
        <v>2.6039877309558284</v>
      </c>
      <c r="P63" s="153">
        <f t="shared" ca="1" si="6"/>
        <v>1.1908671886678701</v>
      </c>
    </row>
    <row r="64" spans="1:16" x14ac:dyDescent="0.2">
      <c r="A64" s="13" t="s">
        <v>616</v>
      </c>
      <c r="B64" s="13" t="s">
        <v>605</v>
      </c>
      <c r="C64" s="6">
        <f>SUMIF(Notes!$C$12:$C$73,$A64,Q2Impacts!$AK$8:$AN$69)</f>
        <v>315490.4623655451</v>
      </c>
      <c r="D64" s="6">
        <f ca="1">SUMIF(Notes!$C$12:$C$73,$A64,Q1Impacts!$AN$8:$AN$69)</f>
        <v>0</v>
      </c>
      <c r="E64" s="6">
        <f ca="1">SUMIF(Notes!$C$12:$C$73,$A64,Q2Impacts!$AN$8:$AN$69)</f>
        <v>-212528.68260597589</v>
      </c>
      <c r="F64" s="6">
        <f ca="1">SUMIF(Notes!$C$12:$C$73,$A64,Q3Impacts!$AN$8:$AN$69)</f>
        <v>-78994.925317517758</v>
      </c>
      <c r="G64" s="6">
        <f ca="1">SUMIF(Notes!$C$12:$C$73,$A64,Q4Impacts!$AN$8:$AN$69)</f>
        <v>-18249.197781140847</v>
      </c>
      <c r="H64" s="151">
        <f t="shared" ca="1" si="14"/>
        <v>0</v>
      </c>
      <c r="I64" s="212">
        <f t="shared" ca="1" si="14"/>
        <v>-67.364534893523384</v>
      </c>
      <c r="J64" s="212">
        <f t="shared" ca="1" si="14"/>
        <v>-25.038768121614329</v>
      </c>
      <c r="K64" s="153">
        <f t="shared" ca="1" si="14"/>
        <v>-5.7843896909936676</v>
      </c>
      <c r="L64" s="166">
        <f t="shared" ca="1" si="1"/>
        <v>-24.546923176532847</v>
      </c>
      <c r="M64" s="151">
        <f t="shared" ca="1" si="3"/>
        <v>0</v>
      </c>
      <c r="N64" s="152">
        <f t="shared" ca="1" si="4"/>
        <v>-67.364534893523384</v>
      </c>
      <c r="O64" s="152">
        <f t="shared" ca="1" si="5"/>
        <v>42.325766771909059</v>
      </c>
      <c r="P64" s="153">
        <f t="shared" ca="1" si="6"/>
        <v>19.254378430620662</v>
      </c>
    </row>
    <row r="65" spans="1:16" x14ac:dyDescent="0.2">
      <c r="A65" s="13"/>
      <c r="B65" s="16" t="s">
        <v>252</v>
      </c>
      <c r="C65" s="6">
        <f>SUM(C55:C64)</f>
        <v>3553442</v>
      </c>
      <c r="D65" s="6">
        <f ca="1">SUM(D55:D64)</f>
        <v>0</v>
      </c>
      <c r="E65" s="6">
        <f t="shared" ref="E65:G65" ca="1" si="15">SUM(E55:E64)</f>
        <v>-1527426.0767451734</v>
      </c>
      <c r="F65" s="6">
        <f t="shared" ca="1" si="15"/>
        <v>-530495.29002193722</v>
      </c>
      <c r="G65" s="6">
        <f t="shared" ca="1" si="15"/>
        <v>-136003.77527296217</v>
      </c>
      <c r="H65" s="151">
        <f t="shared" ca="1" si="14"/>
        <v>0</v>
      </c>
      <c r="I65" s="212">
        <f t="shared" ca="1" si="14"/>
        <v>-42.984409953649823</v>
      </c>
      <c r="J65" s="212">
        <f t="shared" ca="1" si="14"/>
        <v>-14.929054421654756</v>
      </c>
      <c r="K65" s="153">
        <f t="shared" ca="1" si="14"/>
        <v>-3.8273813185345973</v>
      </c>
      <c r="L65" s="166">
        <f t="shared" ca="1" si="1"/>
        <v>-15.435211423459796</v>
      </c>
      <c r="M65" s="151">
        <f t="shared" ca="1" si="3"/>
        <v>0</v>
      </c>
      <c r="N65" s="152">
        <f t="shared" ca="1" si="4"/>
        <v>-42.984409953649823</v>
      </c>
      <c r="O65" s="152">
        <f t="shared" ca="1" si="5"/>
        <v>28.055355531995069</v>
      </c>
      <c r="P65" s="153">
        <f t="shared" ca="1" si="6"/>
        <v>11.101673103120159</v>
      </c>
    </row>
    <row r="66" spans="1:16" ht="12.75" customHeight="1" x14ac:dyDescent="0.2">
      <c r="A66" s="11"/>
      <c r="B66" s="107" t="s">
        <v>696</v>
      </c>
      <c r="C66" s="112"/>
      <c r="D66" s="112"/>
      <c r="E66" s="112"/>
      <c r="F66" s="112"/>
      <c r="G66" s="112"/>
      <c r="H66" s="160"/>
      <c r="I66" s="214"/>
      <c r="J66" s="214"/>
      <c r="K66" s="162"/>
      <c r="L66" s="169"/>
      <c r="M66" s="160"/>
      <c r="N66" s="161"/>
      <c r="O66" s="161"/>
      <c r="P66" s="162"/>
    </row>
    <row r="67" spans="1:16" x14ac:dyDescent="0.2">
      <c r="A67" s="23" t="s">
        <v>620</v>
      </c>
      <c r="B67" s="23" t="s">
        <v>597</v>
      </c>
      <c r="C67" s="6">
        <f t="array" ref="C67:C77">C55:C65</f>
        <v>83593.930335347046</v>
      </c>
      <c r="D67" s="6">
        <f ca="1">SUMIF(Notes!$C$12:$C$73,$A67,Q1Impacts!$AL$8:$AL$69)</f>
        <v>0</v>
      </c>
      <c r="E67" s="6">
        <f ca="1">SUMIF(Notes!$C$12:$C$73,$A67,Q2Impacts!$AL$8:$AL$69)</f>
        <v>-7908.5721807281743</v>
      </c>
      <c r="F67" s="6">
        <f ca="1">SUMIF(Notes!$C$12:$C$73,$A67,Q3Impacts!$AL$8:$AL$69)</f>
        <v>-2237.9484468159235</v>
      </c>
      <c r="G67" s="6">
        <f ca="1">SUMIF(Notes!$C$12:$C$73,$A67,Q4Impacts!$AL$8:$AL$69)</f>
        <v>-631.83137407139407</v>
      </c>
      <c r="H67" s="151">
        <f t="shared" ref="H67:K77" ca="1" si="16">100*D67/$C67</f>
        <v>0</v>
      </c>
      <c r="I67" s="212">
        <f t="shared" ca="1" si="16"/>
        <v>-9.460701451650845</v>
      </c>
      <c r="J67" s="212">
        <f t="shared" ca="1" si="16"/>
        <v>-2.6771661983568968</v>
      </c>
      <c r="K67" s="153">
        <f t="shared" ca="1" si="16"/>
        <v>-0.75583403189289822</v>
      </c>
      <c r="L67" s="166">
        <f t="shared" ca="1" si="1"/>
        <v>-3.2234254204751602</v>
      </c>
      <c r="M67" s="151">
        <f t="shared" ca="1" si="3"/>
        <v>0</v>
      </c>
      <c r="N67" s="152">
        <f t="shared" ca="1" si="4"/>
        <v>-9.460701451650845</v>
      </c>
      <c r="O67" s="152">
        <f t="shared" ca="1" si="5"/>
        <v>6.7835352532939481</v>
      </c>
      <c r="P67" s="153">
        <f t="shared" ca="1" si="6"/>
        <v>1.9213321664639986</v>
      </c>
    </row>
    <row r="68" spans="1:16" x14ac:dyDescent="0.2">
      <c r="A68" s="23" t="s">
        <v>611</v>
      </c>
      <c r="B68" s="23" t="s">
        <v>598</v>
      </c>
      <c r="C68" s="6">
        <v>278952.32379506098</v>
      </c>
      <c r="D68" s="6">
        <f ca="1">SUMIF(Notes!$C$12:$C$73,$A68,Q1Impacts!$AL$8:$AL$69)</f>
        <v>0</v>
      </c>
      <c r="E68" s="6">
        <f ca="1">SUMIF(Notes!$C$12:$C$73,$A68,Q2Impacts!$AL$8:$AL$69)</f>
        <v>-83203.552801815677</v>
      </c>
      <c r="F68" s="6">
        <f ca="1">SUMIF(Notes!$C$12:$C$73,$A68,Q3Impacts!$AL$8:$AL$69)</f>
        <v>-16855.547162838051</v>
      </c>
      <c r="G68" s="6">
        <f ca="1">SUMIF(Notes!$C$12:$C$73,$A68,Q4Impacts!$AL$8:$AL$69)</f>
        <v>-6932.2276730081021</v>
      </c>
      <c r="H68" s="151">
        <f t="shared" ca="1" si="16"/>
        <v>0</v>
      </c>
      <c r="I68" s="212">
        <f t="shared" ca="1" si="16"/>
        <v>-29.827158874268125</v>
      </c>
      <c r="J68" s="212">
        <f t="shared" ca="1" si="16"/>
        <v>-6.0424473019344278</v>
      </c>
      <c r="K68" s="153">
        <f t="shared" ca="1" si="16"/>
        <v>-2.4850940758253119</v>
      </c>
      <c r="L68" s="166">
        <f t="shared" ca="1" si="1"/>
        <v>-9.5886750630069653</v>
      </c>
      <c r="M68" s="151">
        <f t="shared" ca="1" si="3"/>
        <v>0</v>
      </c>
      <c r="N68" s="152">
        <f t="shared" ca="1" si="4"/>
        <v>-29.827158874268125</v>
      </c>
      <c r="O68" s="152">
        <f t="shared" ca="1" si="5"/>
        <v>23.784711572333698</v>
      </c>
      <c r="P68" s="153">
        <f t="shared" ca="1" si="6"/>
        <v>3.5573532261091159</v>
      </c>
    </row>
    <row r="69" spans="1:16" x14ac:dyDescent="0.2">
      <c r="A69" s="23" t="s">
        <v>612</v>
      </c>
      <c r="B69" s="23" t="s">
        <v>599</v>
      </c>
      <c r="C69" s="6">
        <v>469538.14723517065</v>
      </c>
      <c r="D69" s="6">
        <f ca="1">SUMIF(Notes!$C$12:$C$73,$A69,Q1Impacts!$AL$8:$AL$69)</f>
        <v>0</v>
      </c>
      <c r="E69" s="6">
        <f ca="1">SUMIF(Notes!$C$12:$C$73,$A69,Q2Impacts!$AL$8:$AL$69)</f>
        <v>-144659.59332127857</v>
      </c>
      <c r="F69" s="6">
        <f ca="1">SUMIF(Notes!$C$12:$C$73,$A69,Q3Impacts!$AL$8:$AL$69)</f>
        <v>-49054.860858124317</v>
      </c>
      <c r="G69" s="6">
        <f ca="1">SUMIF(Notes!$C$12:$C$73,$A69,Q4Impacts!$AL$8:$AL$69)</f>
        <v>-13308.36214587474</v>
      </c>
      <c r="H69" s="151">
        <f t="shared" ca="1" si="16"/>
        <v>0</v>
      </c>
      <c r="I69" s="212">
        <f t="shared" ca="1" si="16"/>
        <v>-30.808911730195387</v>
      </c>
      <c r="J69" s="212">
        <f t="shared" ca="1" si="16"/>
        <v>-10.447470806574302</v>
      </c>
      <c r="K69" s="153">
        <f t="shared" ca="1" si="16"/>
        <v>-2.8343516334593315</v>
      </c>
      <c r="L69" s="166">
        <f t="shared" ca="1" si="1"/>
        <v>-11.022683542557257</v>
      </c>
      <c r="M69" s="151">
        <f t="shared" ca="1" si="3"/>
        <v>0</v>
      </c>
      <c r="N69" s="152">
        <f t="shared" ca="1" si="4"/>
        <v>-30.808911730195387</v>
      </c>
      <c r="O69" s="152">
        <f t="shared" ca="1" si="5"/>
        <v>20.361440923621085</v>
      </c>
      <c r="P69" s="153">
        <f t="shared" ca="1" si="6"/>
        <v>7.6131191731149706</v>
      </c>
    </row>
    <row r="70" spans="1:16" x14ac:dyDescent="0.2">
      <c r="A70" s="23" t="s">
        <v>613</v>
      </c>
      <c r="B70" s="23" t="s">
        <v>600</v>
      </c>
      <c r="C70" s="6">
        <v>136962.10438656333</v>
      </c>
      <c r="D70" s="6">
        <f ca="1">SUMIF(Notes!$C$12:$C$73,$A70,Q1Impacts!$AL$8:$AL$69)</f>
        <v>0</v>
      </c>
      <c r="E70" s="6">
        <f ca="1">SUMIF(Notes!$C$12:$C$73,$A70,Q2Impacts!$AL$8:$AL$69)</f>
        <v>-1804.5649546748537</v>
      </c>
      <c r="F70" s="6">
        <f ca="1">SUMIF(Notes!$C$12:$C$73,$A70,Q3Impacts!$AL$8:$AL$69)</f>
        <v>-375.75207027561976</v>
      </c>
      <c r="G70" s="6">
        <f ca="1">SUMIF(Notes!$C$12:$C$73,$A70,Q4Impacts!$AL$8:$AL$69)</f>
        <v>-149.96055585563488</v>
      </c>
      <c r="H70" s="151">
        <f t="shared" ca="1" si="16"/>
        <v>0</v>
      </c>
      <c r="I70" s="212">
        <f t="shared" ca="1" si="16"/>
        <v>-1.3175651489565536</v>
      </c>
      <c r="J70" s="212">
        <f t="shared" ca="1" si="16"/>
        <v>-0.2743474714838588</v>
      </c>
      <c r="K70" s="153">
        <f t="shared" ca="1" si="16"/>
        <v>-0.10949054596327214</v>
      </c>
      <c r="L70" s="166">
        <f t="shared" ca="1" si="1"/>
        <v>-0.42535079160092115</v>
      </c>
      <c r="M70" s="151">
        <f t="shared" ca="1" si="3"/>
        <v>0</v>
      </c>
      <c r="N70" s="152">
        <f t="shared" ca="1" si="4"/>
        <v>-1.3175651489565536</v>
      </c>
      <c r="O70" s="152">
        <f t="shared" ca="1" si="5"/>
        <v>1.0432176774726949</v>
      </c>
      <c r="P70" s="153">
        <f t="shared" ca="1" si="6"/>
        <v>0.16485692552058667</v>
      </c>
    </row>
    <row r="71" spans="1:16" x14ac:dyDescent="0.2">
      <c r="A71" s="23" t="s">
        <v>606</v>
      </c>
      <c r="B71" s="23" t="s">
        <v>177</v>
      </c>
      <c r="C71" s="6">
        <v>122309.64918933986</v>
      </c>
      <c r="D71" s="6">
        <f ca="1">SUMIF(Notes!$C$12:$C$73,$A71,Q1Impacts!$AL$8:$AL$69)</f>
        <v>0</v>
      </c>
      <c r="E71" s="6">
        <f ca="1">SUMIF(Notes!$C$12:$C$73,$A71,Q2Impacts!$AL$8:$AL$69)</f>
        <v>-83301.90516049233</v>
      </c>
      <c r="F71" s="6">
        <f ca="1">SUMIF(Notes!$C$12:$C$73,$A71,Q3Impacts!$AL$8:$AL$69)</f>
        <v>-33336.743579074668</v>
      </c>
      <c r="G71" s="6">
        <f ca="1">SUMIF(Notes!$C$12:$C$73,$A71,Q4Impacts!$AL$8:$AL$69)</f>
        <v>-7081.8414374627946</v>
      </c>
      <c r="H71" s="151">
        <f t="shared" ca="1" si="16"/>
        <v>0</v>
      </c>
      <c r="I71" s="212">
        <f t="shared" ca="1" si="16"/>
        <v>-68.107386222274172</v>
      </c>
      <c r="J71" s="212">
        <f t="shared" ca="1" si="16"/>
        <v>-27.25602092723539</v>
      </c>
      <c r="K71" s="153">
        <f t="shared" ca="1" si="16"/>
        <v>-5.7900921835691328</v>
      </c>
      <c r="L71" s="166">
        <f t="shared" ca="1" si="1"/>
        <v>-25.288374833269671</v>
      </c>
      <c r="M71" s="151">
        <f t="shared" ca="1" si="3"/>
        <v>0</v>
      </c>
      <c r="N71" s="152">
        <f t="shared" ca="1" si="4"/>
        <v>-68.107386222274172</v>
      </c>
      <c r="O71" s="152">
        <f t="shared" ca="1" si="5"/>
        <v>40.851365295038782</v>
      </c>
      <c r="P71" s="153">
        <f t="shared" ca="1" si="6"/>
        <v>21.465928743666257</v>
      </c>
    </row>
    <row r="72" spans="1:16" x14ac:dyDescent="0.2">
      <c r="A72" s="23" t="s">
        <v>618</v>
      </c>
      <c r="B72" s="23" t="s">
        <v>601</v>
      </c>
      <c r="C72" s="6">
        <v>423485.50459530565</v>
      </c>
      <c r="D72" s="6">
        <f ca="1">SUMIF(Notes!$C$12:$C$73,$A72,Q1Impacts!$AL$8:$AL$69)</f>
        <v>0</v>
      </c>
      <c r="E72" s="6">
        <f ca="1">SUMIF(Notes!$C$12:$C$73,$A72,Q2Impacts!$AL$8:$AL$69)</f>
        <v>-26276.139593183558</v>
      </c>
      <c r="F72" s="6">
        <f ca="1">SUMIF(Notes!$C$12:$C$73,$A72,Q3Impacts!$AL$8:$AL$69)</f>
        <v>-11453.224347641224</v>
      </c>
      <c r="G72" s="6">
        <f ca="1">SUMIF(Notes!$C$12:$C$73,$A72,Q4Impacts!$AL$8:$AL$69)</f>
        <v>-2547.9413589547212</v>
      </c>
      <c r="H72" s="151">
        <f t="shared" ca="1" si="16"/>
        <v>0</v>
      </c>
      <c r="I72" s="212">
        <f t="shared" ca="1" si="16"/>
        <v>-6.2047317577714391</v>
      </c>
      <c r="J72" s="212">
        <f t="shared" ca="1" si="16"/>
        <v>-2.7045139026862888</v>
      </c>
      <c r="K72" s="153">
        <f t="shared" ca="1" si="16"/>
        <v>-0.60165963918637633</v>
      </c>
      <c r="L72" s="166">
        <f t="shared" ref="L72:L89" ca="1" si="17">SUMPRODUCT($D72:$G72,$H$5:$K$5)/$C72%</f>
        <v>-2.3777263249110261</v>
      </c>
      <c r="M72" s="151">
        <f t="shared" ca="1" si="3"/>
        <v>0</v>
      </c>
      <c r="N72" s="152">
        <f t="shared" ca="1" si="4"/>
        <v>-6.2047317577714391</v>
      </c>
      <c r="O72" s="152">
        <f t="shared" ca="1" si="5"/>
        <v>3.5002178550851504</v>
      </c>
      <c r="P72" s="153">
        <f t="shared" ca="1" si="6"/>
        <v>2.1028542634999123</v>
      </c>
    </row>
    <row r="73" spans="1:16" x14ac:dyDescent="0.2">
      <c r="A73" s="23" t="s">
        <v>617</v>
      </c>
      <c r="B73" s="23" t="s">
        <v>602</v>
      </c>
      <c r="C73" s="6">
        <v>329201.43085159513</v>
      </c>
      <c r="D73" s="6">
        <f ca="1">SUMIF(Notes!$C$12:$C$73,$A73,Q1Impacts!$AL$8:$AL$69)</f>
        <v>0</v>
      </c>
      <c r="E73" s="6">
        <f ca="1">SUMIF(Notes!$C$12:$C$73,$A73,Q2Impacts!$AL$8:$AL$69)</f>
        <v>-69241.40059700665</v>
      </c>
      <c r="F73" s="6">
        <f ca="1">SUMIF(Notes!$C$12:$C$73,$A73,Q3Impacts!$AL$8:$AL$69)</f>
        <v>-27165.176211905593</v>
      </c>
      <c r="G73" s="6">
        <f ca="1">SUMIF(Notes!$C$12:$C$73,$A73,Q4Impacts!$AL$8:$AL$69)</f>
        <v>-8897.8549232428195</v>
      </c>
      <c r="H73" s="151">
        <f t="shared" ca="1" si="16"/>
        <v>0</v>
      </c>
      <c r="I73" s="212">
        <f t="shared" ca="1" si="16"/>
        <v>-21.033140839603718</v>
      </c>
      <c r="J73" s="212">
        <f t="shared" ca="1" si="16"/>
        <v>-8.2518402613358397</v>
      </c>
      <c r="K73" s="153">
        <f t="shared" ca="1" si="16"/>
        <v>-2.7028603430505731</v>
      </c>
      <c r="L73" s="166">
        <f t="shared" ca="1" si="17"/>
        <v>-7.9969603609975337</v>
      </c>
      <c r="M73" s="151">
        <f t="shared" ref="M73:M88" ca="1" si="18">H73</f>
        <v>0</v>
      </c>
      <c r="N73" s="152">
        <f t="shared" ref="N73:N88" ca="1" si="19">I73-H73</f>
        <v>-21.033140839603718</v>
      </c>
      <c r="O73" s="152">
        <f t="shared" ref="O73:O89" ca="1" si="20">J73-I73</f>
        <v>12.781300578267878</v>
      </c>
      <c r="P73" s="153">
        <f t="shared" ref="P73:P89" ca="1" si="21">K73-J73</f>
        <v>5.5489799182852666</v>
      </c>
    </row>
    <row r="74" spans="1:16" x14ac:dyDescent="0.2">
      <c r="A74" s="23" t="s">
        <v>614</v>
      </c>
      <c r="B74" s="23" t="s">
        <v>603</v>
      </c>
      <c r="C74" s="6">
        <v>667384.54419390671</v>
      </c>
      <c r="D74" s="6">
        <f ca="1">SUMIF(Notes!$C$12:$C$73,$A74,Q1Impacts!$AL$8:$AL$69)</f>
        <v>0</v>
      </c>
      <c r="E74" s="6">
        <f ca="1">SUMIF(Notes!$C$12:$C$73,$A74,Q2Impacts!$AL$8:$AL$69)</f>
        <v>-84952.06888460691</v>
      </c>
      <c r="F74" s="6">
        <f ca="1">SUMIF(Notes!$C$12:$C$73,$A74,Q3Impacts!$AL$8:$AL$69)</f>
        <v>-31847.686482098539</v>
      </c>
      <c r="G74" s="6">
        <f ca="1">SUMIF(Notes!$C$12:$C$73,$A74,Q4Impacts!$AL$8:$AL$69)</f>
        <v>-6460.2413655406936</v>
      </c>
      <c r="H74" s="151">
        <f t="shared" ca="1" si="16"/>
        <v>0</v>
      </c>
      <c r="I74" s="212">
        <f t="shared" ca="1" si="16"/>
        <v>-12.729103426753065</v>
      </c>
      <c r="J74" s="212">
        <f t="shared" ca="1" si="16"/>
        <v>-4.7720143894799705</v>
      </c>
      <c r="K74" s="153">
        <f t="shared" ca="1" si="16"/>
        <v>-0.9679938532804393</v>
      </c>
      <c r="L74" s="166">
        <f t="shared" ca="1" si="17"/>
        <v>-4.6172779173783685</v>
      </c>
      <c r="M74" s="151">
        <f t="shared" ca="1" si="18"/>
        <v>0</v>
      </c>
      <c r="N74" s="152">
        <f t="shared" ca="1" si="19"/>
        <v>-12.729103426753065</v>
      </c>
      <c r="O74" s="152">
        <f t="shared" ca="1" si="20"/>
        <v>7.9570890372730947</v>
      </c>
      <c r="P74" s="153">
        <f t="shared" ca="1" si="21"/>
        <v>3.8040205361995314</v>
      </c>
    </row>
    <row r="75" spans="1:16" x14ac:dyDescent="0.2">
      <c r="A75" s="23" t="s">
        <v>615</v>
      </c>
      <c r="B75" s="23" t="s">
        <v>604</v>
      </c>
      <c r="C75" s="6">
        <v>726523.90305216552</v>
      </c>
      <c r="D75" s="6">
        <f ca="1">SUMIF(Notes!$C$12:$C$73,$A75,Q1Impacts!$AL$8:$AL$69)</f>
        <v>0</v>
      </c>
      <c r="E75" s="6">
        <f ca="1">SUMIF(Notes!$C$12:$C$73,$A75,Q2Impacts!$AL$8:$AL$69)</f>
        <v>-15445.800104527274</v>
      </c>
      <c r="F75" s="6">
        <f ca="1">SUMIF(Notes!$C$12:$C$73,$A75,Q3Impacts!$AL$8:$AL$69)</f>
        <v>-5751.1639691419314</v>
      </c>
      <c r="G75" s="6">
        <f ca="1">SUMIF(Notes!$C$12:$C$73,$A75,Q4Impacts!$AL$8:$AL$69)</f>
        <v>-1017.7854882181445</v>
      </c>
      <c r="H75" s="151">
        <f t="shared" ca="1" si="16"/>
        <v>0</v>
      </c>
      <c r="I75" s="212">
        <f t="shared" ca="1" si="16"/>
        <v>-2.1259865008761096</v>
      </c>
      <c r="J75" s="212">
        <f t="shared" ca="1" si="16"/>
        <v>-0.7916001035865422</v>
      </c>
      <c r="K75" s="153">
        <f t="shared" ca="1" si="16"/>
        <v>-0.14008974569761209</v>
      </c>
      <c r="L75" s="166">
        <f t="shared" ca="1" si="17"/>
        <v>-0.76441908754006604</v>
      </c>
      <c r="M75" s="151">
        <f t="shared" ca="1" si="18"/>
        <v>0</v>
      </c>
      <c r="N75" s="152">
        <f t="shared" ca="1" si="19"/>
        <v>-2.1259865008761096</v>
      </c>
      <c r="O75" s="152">
        <f t="shared" ca="1" si="20"/>
        <v>1.3343863972895673</v>
      </c>
      <c r="P75" s="153">
        <f t="shared" ca="1" si="21"/>
        <v>0.65151035788893008</v>
      </c>
    </row>
    <row r="76" spans="1:16" x14ac:dyDescent="0.2">
      <c r="A76" s="23" t="s">
        <v>616</v>
      </c>
      <c r="B76" s="23" t="s">
        <v>605</v>
      </c>
      <c r="C76" s="6">
        <v>315490.4623655451</v>
      </c>
      <c r="D76" s="6">
        <f ca="1">SUMIF(Notes!$C$12:$C$73,$A76,Q1Impacts!$AL$8:$AL$69)</f>
        <v>0</v>
      </c>
      <c r="E76" s="6">
        <f ca="1">SUMIF(Notes!$C$12:$C$73,$A76,Q2Impacts!$AL$8:$AL$69)</f>
        <v>-115877.58948231813</v>
      </c>
      <c r="F76" s="6">
        <f ca="1">SUMIF(Notes!$C$12:$C$73,$A76,Q3Impacts!$AL$8:$AL$69)</f>
        <v>-45807.481259945984</v>
      </c>
      <c r="G76" s="6">
        <f ca="1">SUMIF(Notes!$C$12:$C$73,$A76,Q4Impacts!$AL$8:$AL$69)</f>
        <v>-9707.4784236364885</v>
      </c>
      <c r="H76" s="151">
        <f t="shared" ca="1" si="16"/>
        <v>0</v>
      </c>
      <c r="I76" s="212">
        <f t="shared" ca="1" si="16"/>
        <v>-36.729347890097479</v>
      </c>
      <c r="J76" s="212">
        <f t="shared" ca="1" si="16"/>
        <v>-14.519450419033856</v>
      </c>
      <c r="K76" s="153">
        <f t="shared" ca="1" si="16"/>
        <v>-3.0769483016538404</v>
      </c>
      <c r="L76" s="166">
        <f t="shared" ca="1" si="17"/>
        <v>-13.581436652696294</v>
      </c>
      <c r="M76" s="151">
        <f t="shared" ca="1" si="18"/>
        <v>0</v>
      </c>
      <c r="N76" s="152">
        <f t="shared" ca="1" si="19"/>
        <v>-36.729347890097479</v>
      </c>
      <c r="O76" s="152">
        <f t="shared" ca="1" si="20"/>
        <v>22.209897471063623</v>
      </c>
      <c r="P76" s="153">
        <f t="shared" ca="1" si="21"/>
        <v>11.442502117380016</v>
      </c>
    </row>
    <row r="77" spans="1:16" x14ac:dyDescent="0.2">
      <c r="A77" s="11" t="s">
        <v>252</v>
      </c>
      <c r="B77" s="11" t="s">
        <v>252</v>
      </c>
      <c r="C77" s="6">
        <v>3553442</v>
      </c>
      <c r="D77" s="6">
        <f ca="1">SUM(D67:D76)</f>
        <v>0</v>
      </c>
      <c r="E77" s="6">
        <f t="shared" ref="E77" ca="1" si="22">SUM(E67:E76)</f>
        <v>-632671.1870806322</v>
      </c>
      <c r="F77" s="6">
        <f t="shared" ref="F77:G77" ca="1" si="23">SUM(F67:F76)</f>
        <v>-223885.58438786183</v>
      </c>
      <c r="G77" s="6">
        <f t="shared" ca="1" si="23"/>
        <v>-56735.524745865529</v>
      </c>
      <c r="H77" s="151">
        <f t="shared" ca="1" si="16"/>
        <v>0</v>
      </c>
      <c r="I77" s="212">
        <f t="shared" ca="1" si="16"/>
        <v>-17.804460775795192</v>
      </c>
      <c r="J77" s="212">
        <f t="shared" ca="1" si="16"/>
        <v>-6.3005273306237113</v>
      </c>
      <c r="K77" s="153">
        <f t="shared" ca="1" si="16"/>
        <v>-1.5966357336313786</v>
      </c>
      <c r="L77" s="166">
        <f t="shared" ca="1" si="17"/>
        <v>-6.4254059600125712</v>
      </c>
      <c r="M77" s="151">
        <f t="shared" ca="1" si="18"/>
        <v>0</v>
      </c>
      <c r="N77" s="152">
        <f t="shared" ca="1" si="19"/>
        <v>-17.804460775795192</v>
      </c>
      <c r="O77" s="152">
        <f t="shared" ca="1" si="20"/>
        <v>11.50393344517148</v>
      </c>
      <c r="P77" s="153">
        <f t="shared" ca="1" si="21"/>
        <v>4.7038915969923325</v>
      </c>
    </row>
    <row r="78" spans="1:16" x14ac:dyDescent="0.2">
      <c r="A78" s="16"/>
      <c r="B78" s="107" t="s">
        <v>621</v>
      </c>
      <c r="C78" s="16"/>
      <c r="D78" s="16"/>
      <c r="E78" s="16"/>
      <c r="F78" s="16"/>
      <c r="G78" s="16"/>
      <c r="H78" s="157"/>
      <c r="I78" s="16"/>
      <c r="J78" s="16"/>
      <c r="K78" s="159"/>
      <c r="L78" s="168"/>
      <c r="M78" s="157"/>
      <c r="N78" s="158"/>
      <c r="O78" s="158"/>
      <c r="P78" s="159"/>
    </row>
    <row r="79" spans="1:16" x14ac:dyDescent="0.2">
      <c r="A79" s="13" t="s">
        <v>620</v>
      </c>
      <c r="B79" s="13" t="s">
        <v>597</v>
      </c>
      <c r="C79" s="6">
        <f>SUMIF(Notes!$C$12:$C$73,$A79,Employment!$G$5:$G$66)</f>
        <v>702</v>
      </c>
      <c r="D79" s="6">
        <f ca="1">SUMIF(Notes!$C$12:$C$73,$A79,Q1Impacts!$AT$8:$AT$69)</f>
        <v>0</v>
      </c>
      <c r="E79" s="6">
        <f ca="1">SUMIF(Notes!$C$12:$C$73,$A79,Q2Impacts!$AT$8:$AT$69)</f>
        <v>-226.19594316575493</v>
      </c>
      <c r="F79" s="6">
        <f ca="1">SUMIF(Notes!$C$12:$C$73,$A79,Q3Impacts!$AT$8:$AT$69)</f>
        <v>-77.591775033545446</v>
      </c>
      <c r="G79" s="6">
        <f ca="1">SUMIF(Notes!$C$12:$C$73,$A79,Q4Impacts!$AT$8:$AT$69)</f>
        <v>-21.135092384766569</v>
      </c>
      <c r="H79" s="151">
        <f t="shared" ref="H79:K89" ca="1" si="24">100*D79/$C79</f>
        <v>0</v>
      </c>
      <c r="I79" s="212">
        <f t="shared" ca="1" si="24"/>
        <v>-32.221644325606114</v>
      </c>
      <c r="J79" s="212">
        <f t="shared" ca="1" si="24"/>
        <v>-11.052959406487956</v>
      </c>
      <c r="K79" s="153">
        <f t="shared" ca="1" si="24"/>
        <v>-3.0106969209069185</v>
      </c>
      <c r="L79" s="166">
        <f t="shared" ca="1" si="17"/>
        <v>-11.571325163250247</v>
      </c>
      <c r="M79" s="151">
        <f t="shared" ca="1" si="18"/>
        <v>0</v>
      </c>
      <c r="N79" s="152">
        <f t="shared" ca="1" si="19"/>
        <v>-32.221644325606114</v>
      </c>
      <c r="O79" s="152">
        <f t="shared" ca="1" si="20"/>
        <v>21.168684919118157</v>
      </c>
      <c r="P79" s="153">
        <f t="shared" ca="1" si="21"/>
        <v>8.0422624855810376</v>
      </c>
    </row>
    <row r="80" spans="1:16" x14ac:dyDescent="0.2">
      <c r="A80" s="13" t="s">
        <v>611</v>
      </c>
      <c r="B80" s="13" t="s">
        <v>598</v>
      </c>
      <c r="C80" s="6">
        <f>SUMIF(Notes!$C$12:$C$73,$A80,Employment!$G$5:$G$66)</f>
        <v>428.00000000000006</v>
      </c>
      <c r="D80" s="6">
        <f ca="1">SUMIF(Notes!$C$12:$C$73,$A80,Q1Impacts!$AT$8:$AT$69)</f>
        <v>0</v>
      </c>
      <c r="E80" s="6">
        <f ca="1">SUMIF(Notes!$C$12:$C$73,$A80,Q2Impacts!$AT$8:$AT$69)</f>
        <v>-112.94152561824315</v>
      </c>
      <c r="F80" s="6">
        <f ca="1">SUMIF(Notes!$C$12:$C$73,$A80,Q3Impacts!$AT$8:$AT$69)</f>
        <v>-27.532033264407843</v>
      </c>
      <c r="G80" s="6">
        <f ca="1">SUMIF(Notes!$C$12:$C$73,$A80,Q4Impacts!$AT$8:$AT$69)</f>
        <v>-9.5935196792885087</v>
      </c>
      <c r="H80" s="151">
        <f t="shared" ca="1" si="24"/>
        <v>0</v>
      </c>
      <c r="I80" s="212">
        <f t="shared" ca="1" si="24"/>
        <v>-26.388206920150264</v>
      </c>
      <c r="J80" s="212">
        <f t="shared" ca="1" si="24"/>
        <v>-6.4327180524317376</v>
      </c>
      <c r="K80" s="153">
        <f t="shared" ca="1" si="24"/>
        <v>-2.2414765605814271</v>
      </c>
      <c r="L80" s="166">
        <f t="shared" ca="1" si="17"/>
        <v>-8.7656003832908578</v>
      </c>
      <c r="M80" s="151">
        <f t="shared" ca="1" si="18"/>
        <v>0</v>
      </c>
      <c r="N80" s="152">
        <f t="shared" ca="1" si="19"/>
        <v>-26.388206920150264</v>
      </c>
      <c r="O80" s="152">
        <f t="shared" ca="1" si="20"/>
        <v>19.955488867718525</v>
      </c>
      <c r="P80" s="153">
        <f t="shared" ca="1" si="21"/>
        <v>4.1912414918503105</v>
      </c>
    </row>
    <row r="81" spans="1:16" x14ac:dyDescent="0.2">
      <c r="A81" s="13" t="s">
        <v>612</v>
      </c>
      <c r="B81" s="13" t="s">
        <v>599</v>
      </c>
      <c r="C81" s="6">
        <f>SUMIF(Notes!$C$12:$C$73,$A81,Employment!$G$5:$G$66)</f>
        <v>1760.0000000000002</v>
      </c>
      <c r="D81" s="6">
        <f ca="1">SUMIF(Notes!$C$12:$C$73,$A81,Q1Impacts!$AT$8:$AT$69)</f>
        <v>0</v>
      </c>
      <c r="E81" s="6">
        <f ca="1">SUMIF(Notes!$C$12:$C$73,$A81,Q2Impacts!$AT$8:$AT$69)</f>
        <v>-774.74010463139257</v>
      </c>
      <c r="F81" s="6">
        <f ca="1">SUMIF(Notes!$C$12:$C$73,$A81,Q3Impacts!$AT$8:$AT$69)</f>
        <v>-268.08813079059632</v>
      </c>
      <c r="G81" s="6">
        <f ca="1">SUMIF(Notes!$C$12:$C$73,$A81,Q4Impacts!$AT$8:$AT$69)</f>
        <v>-69.345737361850254</v>
      </c>
      <c r="H81" s="151">
        <f t="shared" ca="1" si="24"/>
        <v>0</v>
      </c>
      <c r="I81" s="212">
        <f t="shared" ca="1" si="24"/>
        <v>-44.019324126783665</v>
      </c>
      <c r="J81" s="212">
        <f t="shared" ca="1" si="24"/>
        <v>-15.232280158556607</v>
      </c>
      <c r="K81" s="153">
        <f t="shared" ca="1" si="24"/>
        <v>-3.9400987137414911</v>
      </c>
      <c r="L81" s="166">
        <f t="shared" ca="1" si="17"/>
        <v>-15.797925749770442</v>
      </c>
      <c r="M81" s="151">
        <f t="shared" ca="1" si="18"/>
        <v>0</v>
      </c>
      <c r="N81" s="152">
        <f t="shared" ca="1" si="19"/>
        <v>-44.019324126783665</v>
      </c>
      <c r="O81" s="152">
        <f t="shared" ca="1" si="20"/>
        <v>28.78704396822706</v>
      </c>
      <c r="P81" s="153">
        <f t="shared" ca="1" si="21"/>
        <v>11.292181444815116</v>
      </c>
    </row>
    <row r="82" spans="1:16" x14ac:dyDescent="0.2">
      <c r="A82" s="13" t="s">
        <v>613</v>
      </c>
      <c r="B82" s="13" t="s">
        <v>600</v>
      </c>
      <c r="C82" s="6">
        <f>SUMIF(Notes!$C$12:$C$73,$A82,Employment!$G$5:$G$66)</f>
        <v>117</v>
      </c>
      <c r="D82" s="6">
        <f ca="1">SUMIF(Notes!$C$12:$C$73,$A82,Q1Impacts!$AT$8:$AT$69)</f>
        <v>0</v>
      </c>
      <c r="E82" s="6">
        <f ca="1">SUMIF(Notes!$C$12:$C$73,$A82,Q2Impacts!$AT$8:$AT$69)</f>
        <v>-29.608344156124499</v>
      </c>
      <c r="F82" s="6">
        <f ca="1">SUMIF(Notes!$C$12:$C$73,$A82,Q3Impacts!$AT$8:$AT$69)</f>
        <v>-9.1008579101532341</v>
      </c>
      <c r="G82" s="6">
        <f ca="1">SUMIF(Notes!$C$12:$C$73,$A82,Q4Impacts!$AT$8:$AT$69)</f>
        <v>-2.5777891655908052</v>
      </c>
      <c r="H82" s="151">
        <f t="shared" ca="1" si="24"/>
        <v>0</v>
      </c>
      <c r="I82" s="212">
        <f t="shared" ca="1" si="24"/>
        <v>-25.306277056516667</v>
      </c>
      <c r="J82" s="212">
        <f t="shared" ca="1" si="24"/>
        <v>-7.7785110343190027</v>
      </c>
      <c r="K82" s="153">
        <f t="shared" ca="1" si="24"/>
        <v>-2.2032386030690643</v>
      </c>
      <c r="L82" s="166">
        <f t="shared" ca="1" si="17"/>
        <v>-8.8220066734761851</v>
      </c>
      <c r="M82" s="151">
        <f t="shared" ca="1" si="18"/>
        <v>0</v>
      </c>
      <c r="N82" s="152">
        <f t="shared" ca="1" si="19"/>
        <v>-25.306277056516667</v>
      </c>
      <c r="O82" s="152">
        <f t="shared" ca="1" si="20"/>
        <v>17.527766022197664</v>
      </c>
      <c r="P82" s="153">
        <f t="shared" ca="1" si="21"/>
        <v>5.5752724312499389</v>
      </c>
    </row>
    <row r="83" spans="1:16" x14ac:dyDescent="0.2">
      <c r="A83" s="13" t="s">
        <v>606</v>
      </c>
      <c r="B83" s="13" t="s">
        <v>177</v>
      </c>
      <c r="C83" s="6">
        <f>SUMIF(Notes!$C$12:$C$73,$A83,Employment!$G$5:$G$66)</f>
        <v>1249</v>
      </c>
      <c r="D83" s="6">
        <f ca="1">SUMIF(Notes!$C$12:$C$73,$A83,Q1Impacts!$AT$8:$AT$69)</f>
        <v>0</v>
      </c>
      <c r="E83" s="6">
        <f ca="1">SUMIF(Notes!$C$12:$C$73,$A83,Q2Impacts!$AT$8:$AT$69)</f>
        <v>-1027.9415118678785</v>
      </c>
      <c r="F83" s="6">
        <f ca="1">SUMIF(Notes!$C$12:$C$73,$A83,Q3Impacts!$AT$8:$AT$69)</f>
        <v>-404.37419765707335</v>
      </c>
      <c r="G83" s="6">
        <f ca="1">SUMIF(Notes!$C$12:$C$73,$A83,Q4Impacts!$AT$8:$AT$69)</f>
        <v>-88.526144717396292</v>
      </c>
      <c r="H83" s="151">
        <f t="shared" ca="1" si="24"/>
        <v>0</v>
      </c>
      <c r="I83" s="212">
        <f t="shared" ca="1" si="24"/>
        <v>-82.301161878933428</v>
      </c>
      <c r="J83" s="212">
        <f t="shared" ca="1" si="24"/>
        <v>-32.375836481751271</v>
      </c>
      <c r="K83" s="153">
        <f t="shared" ca="1" si="24"/>
        <v>-7.0877617868211606</v>
      </c>
      <c r="L83" s="166">
        <f t="shared" ca="1" si="17"/>
        <v>-30.441190036876467</v>
      </c>
      <c r="M83" s="151">
        <f t="shared" ca="1" si="18"/>
        <v>0</v>
      </c>
      <c r="N83" s="152">
        <f t="shared" ca="1" si="19"/>
        <v>-82.301161878933428</v>
      </c>
      <c r="O83" s="152">
        <f t="shared" ca="1" si="20"/>
        <v>49.925325397182156</v>
      </c>
      <c r="P83" s="153">
        <f t="shared" ca="1" si="21"/>
        <v>25.28807469493011</v>
      </c>
    </row>
    <row r="84" spans="1:16" x14ac:dyDescent="0.2">
      <c r="A84" s="13" t="s">
        <v>618</v>
      </c>
      <c r="B84" s="13" t="s">
        <v>601</v>
      </c>
      <c r="C84" s="6">
        <f>SUMIF(Notes!$C$12:$C$73,$A84,Employment!$G$5:$G$66)</f>
        <v>3562.246849213424</v>
      </c>
      <c r="D84" s="6">
        <f ca="1">SUMIF(Notes!$C$12:$C$73,$A84,Q1Impacts!$AT$8:$AT$69)</f>
        <v>0</v>
      </c>
      <c r="E84" s="6">
        <f ca="1">SUMIF(Notes!$C$12:$C$73,$A84,Q2Impacts!$AT$8:$AT$69)</f>
        <v>-1044.4862044175443</v>
      </c>
      <c r="F84" s="6">
        <f ca="1">SUMIF(Notes!$C$12:$C$73,$A84,Q3Impacts!$AT$8:$AT$69)</f>
        <v>-370.96359603887794</v>
      </c>
      <c r="G84" s="6">
        <f ca="1">SUMIF(Notes!$C$12:$C$73,$A84,Q4Impacts!$AT$8:$AT$69)</f>
        <v>-94.102163342187509</v>
      </c>
      <c r="H84" s="151">
        <f t="shared" ca="1" si="24"/>
        <v>0</v>
      </c>
      <c r="I84" s="212">
        <f t="shared" ca="1" si="24"/>
        <v>-29.320994547252564</v>
      </c>
      <c r="J84" s="212">
        <f t="shared" ca="1" si="24"/>
        <v>-10.413753222093243</v>
      </c>
      <c r="K84" s="153">
        <f t="shared" ca="1" si="24"/>
        <v>-2.6416519496105697</v>
      </c>
      <c r="L84" s="166">
        <f t="shared" ca="1" si="17"/>
        <v>-10.594099929739095</v>
      </c>
      <c r="M84" s="151">
        <f t="shared" ca="1" si="18"/>
        <v>0</v>
      </c>
      <c r="N84" s="152">
        <f t="shared" ca="1" si="19"/>
        <v>-29.320994547252564</v>
      </c>
      <c r="O84" s="152">
        <f t="shared" ca="1" si="20"/>
        <v>18.907241325159319</v>
      </c>
      <c r="P84" s="153">
        <f t="shared" ca="1" si="21"/>
        <v>7.7721012724826739</v>
      </c>
    </row>
    <row r="85" spans="1:16" x14ac:dyDescent="0.2">
      <c r="A85" s="13" t="s">
        <v>617</v>
      </c>
      <c r="B85" s="13" t="s">
        <v>602</v>
      </c>
      <c r="C85" s="6">
        <f>SUMIF(Notes!$C$12:$C$73,$A85,Employment!$G$5:$G$66)</f>
        <v>571.75315078657593</v>
      </c>
      <c r="D85" s="6">
        <f ca="1">SUMIF(Notes!$C$12:$C$73,$A85,Q1Impacts!$AT$8:$AT$69)</f>
        <v>0</v>
      </c>
      <c r="E85" s="6">
        <f ca="1">SUMIF(Notes!$C$12:$C$73,$A85,Q2Impacts!$AT$8:$AT$69)</f>
        <v>-159.31292874513127</v>
      </c>
      <c r="F85" s="6">
        <f ca="1">SUMIF(Notes!$C$12:$C$73,$A85,Q3Impacts!$AT$8:$AT$69)</f>
        <v>-57.36933942157588</v>
      </c>
      <c r="G85" s="6">
        <f ca="1">SUMIF(Notes!$C$12:$C$73,$A85,Q4Impacts!$AT$8:$AT$69)</f>
        <v>-16.737777564585379</v>
      </c>
      <c r="H85" s="151">
        <f t="shared" ca="1" si="24"/>
        <v>0</v>
      </c>
      <c r="I85" s="212">
        <f t="shared" ca="1" si="24"/>
        <v>-27.863935428420508</v>
      </c>
      <c r="J85" s="212">
        <f t="shared" ca="1" si="24"/>
        <v>-10.033934984468623</v>
      </c>
      <c r="K85" s="153">
        <f t="shared" ca="1" si="24"/>
        <v>-2.9274482425778983</v>
      </c>
      <c r="L85" s="166">
        <f t="shared" ca="1" si="17"/>
        <v>-10.206329663866757</v>
      </c>
      <c r="M85" s="151">
        <f t="shared" ca="1" si="18"/>
        <v>0</v>
      </c>
      <c r="N85" s="152">
        <f t="shared" ca="1" si="19"/>
        <v>-27.863935428420508</v>
      </c>
      <c r="O85" s="152">
        <f t="shared" ca="1" si="20"/>
        <v>17.830000443951885</v>
      </c>
      <c r="P85" s="153">
        <f t="shared" ca="1" si="21"/>
        <v>7.1064867418907243</v>
      </c>
    </row>
    <row r="86" spans="1:16" x14ac:dyDescent="0.2">
      <c r="A86" s="13" t="s">
        <v>614</v>
      </c>
      <c r="B86" s="13" t="s">
        <v>603</v>
      </c>
      <c r="C86" s="6">
        <f>SUMIF(Notes!$C$12:$C$73,$A86,Employment!$G$5:$G$66)</f>
        <v>2029.9999999999998</v>
      </c>
      <c r="D86" s="6">
        <f ca="1">SUMIF(Notes!$C$12:$C$73,$A86,Q1Impacts!$AT$8:$AT$69)</f>
        <v>0</v>
      </c>
      <c r="E86" s="6">
        <f ca="1">SUMIF(Notes!$C$12:$C$73,$A86,Q2Impacts!$AT$8:$AT$69)</f>
        <v>-819.6148900052973</v>
      </c>
      <c r="F86" s="6">
        <f ca="1">SUMIF(Notes!$C$12:$C$73,$A86,Q3Impacts!$AT$8:$AT$69)</f>
        <v>-294.99125043407747</v>
      </c>
      <c r="G86" s="6">
        <f ca="1">SUMIF(Notes!$C$12:$C$73,$A86,Q4Impacts!$AT$8:$AT$69)</f>
        <v>-69.978229582511972</v>
      </c>
      <c r="H86" s="151">
        <f t="shared" ca="1" si="24"/>
        <v>0</v>
      </c>
      <c r="I86" s="212">
        <f t="shared" ca="1" si="24"/>
        <v>-40.375117734251106</v>
      </c>
      <c r="J86" s="212">
        <f t="shared" ca="1" si="24"/>
        <v>-14.531588691333868</v>
      </c>
      <c r="K86" s="153">
        <f t="shared" ca="1" si="24"/>
        <v>-3.4472034277099501</v>
      </c>
      <c r="L86" s="166">
        <f t="shared" ca="1" si="17"/>
        <v>-14.588477463323729</v>
      </c>
      <c r="M86" s="151">
        <f t="shared" ca="1" si="18"/>
        <v>0</v>
      </c>
      <c r="N86" s="152">
        <f t="shared" ca="1" si="19"/>
        <v>-40.375117734251106</v>
      </c>
      <c r="O86" s="152">
        <f t="shared" ca="1" si="20"/>
        <v>25.84352904291724</v>
      </c>
      <c r="P86" s="153">
        <f t="shared" ca="1" si="21"/>
        <v>11.084385263623918</v>
      </c>
    </row>
    <row r="87" spans="1:16" x14ac:dyDescent="0.2">
      <c r="A87" s="13" t="s">
        <v>615</v>
      </c>
      <c r="B87" s="13" t="s">
        <v>604</v>
      </c>
      <c r="C87" s="6">
        <f>SUMIF(Notes!$C$12:$C$73,$A87,Employment!$G$5:$G$66)</f>
        <v>2892.3058004786217</v>
      </c>
      <c r="D87" s="6">
        <f ca="1">SUMIF(Notes!$C$12:$C$73,$A87,Q1Impacts!$AT$8:$AT$69)</f>
        <v>0</v>
      </c>
      <c r="E87" s="6">
        <f ca="1">SUMIF(Notes!$C$12:$C$73,$A87,Q2Impacts!$AT$8:$AT$69)</f>
        <v>-269.54695195981759</v>
      </c>
      <c r="F87" s="6">
        <f ca="1">SUMIF(Notes!$C$12:$C$73,$A87,Q3Impacts!$AT$8:$AT$69)</f>
        <v>-101.71795705623613</v>
      </c>
      <c r="G87" s="6">
        <f ca="1">SUMIF(Notes!$C$12:$C$73,$A87,Q4Impacts!$AT$8:$AT$69)</f>
        <v>-20.688848943744706</v>
      </c>
      <c r="H87" s="151">
        <f t="shared" ca="1" si="24"/>
        <v>0</v>
      </c>
      <c r="I87" s="212">
        <f t="shared" ca="1" si="24"/>
        <v>-9.3194485837290344</v>
      </c>
      <c r="J87" s="212">
        <f t="shared" ca="1" si="24"/>
        <v>-3.5168465602566559</v>
      </c>
      <c r="K87" s="153">
        <f t="shared" ca="1" si="24"/>
        <v>-0.71530641539774575</v>
      </c>
      <c r="L87" s="166">
        <f t="shared" ca="1" si="17"/>
        <v>-3.3879003898458584</v>
      </c>
      <c r="M87" s="151">
        <f t="shared" ca="1" si="18"/>
        <v>0</v>
      </c>
      <c r="N87" s="152">
        <f t="shared" ca="1" si="19"/>
        <v>-9.3194485837290344</v>
      </c>
      <c r="O87" s="152">
        <f t="shared" ca="1" si="20"/>
        <v>5.8026020234723781</v>
      </c>
      <c r="P87" s="153">
        <f t="shared" ca="1" si="21"/>
        <v>2.8015401448589099</v>
      </c>
    </row>
    <row r="88" spans="1:16" x14ac:dyDescent="0.2">
      <c r="A88" s="13" t="s">
        <v>616</v>
      </c>
      <c r="B88" s="13" t="s">
        <v>605</v>
      </c>
      <c r="C88" s="6">
        <f>SUMIF(Notes!$C$12:$C$73,$A88,Employment!$G$5:$G$66)</f>
        <v>1834.6941995213783</v>
      </c>
      <c r="D88" s="6">
        <f ca="1">SUMIF(Notes!$C$12:$C$73,$A88,Q1Impacts!$AT$8:$AT$69)</f>
        <v>0</v>
      </c>
      <c r="E88" s="6">
        <f ca="1">SUMIF(Notes!$C$12:$C$73,$A88,Q2Impacts!$AT$8:$AT$69)</f>
        <v>-423.1466276659952</v>
      </c>
      <c r="F88" s="6">
        <f ca="1">SUMIF(Notes!$C$12:$C$73,$A88,Q3Impacts!$AT$8:$AT$69)</f>
        <v>-157.44589965020702</v>
      </c>
      <c r="G88" s="6">
        <f ca="1">SUMIF(Notes!$C$12:$C$73,$A88,Q4Impacts!$AT$8:$AT$69)</f>
        <v>-34.624067196665756</v>
      </c>
      <c r="H88" s="151">
        <f t="shared" ca="1" si="24"/>
        <v>0</v>
      </c>
      <c r="I88" s="212">
        <f t="shared" ca="1" si="24"/>
        <v>-23.063605246933392</v>
      </c>
      <c r="J88" s="212">
        <f t="shared" ca="1" si="24"/>
        <v>-8.5815881301243753</v>
      </c>
      <c r="K88" s="153">
        <f t="shared" ca="1" si="24"/>
        <v>-1.887184643942202</v>
      </c>
      <c r="L88" s="166">
        <f t="shared" ca="1" si="17"/>
        <v>-8.3830945052499928</v>
      </c>
      <c r="M88" s="151">
        <f t="shared" ca="1" si="18"/>
        <v>0</v>
      </c>
      <c r="N88" s="152">
        <f t="shared" ca="1" si="19"/>
        <v>-23.063605246933392</v>
      </c>
      <c r="O88" s="152">
        <f t="shared" ca="1" si="20"/>
        <v>14.482017116809017</v>
      </c>
      <c r="P88" s="153">
        <f t="shared" ca="1" si="21"/>
        <v>6.6944034861821731</v>
      </c>
    </row>
    <row r="89" spans="1:16" x14ac:dyDescent="0.2">
      <c r="A89" s="16" t="s">
        <v>252</v>
      </c>
      <c r="B89" s="16" t="s">
        <v>252</v>
      </c>
      <c r="C89" s="6">
        <f>SUM(C79:C88)</f>
        <v>15147</v>
      </c>
      <c r="D89" s="6">
        <f ca="1">SUM(D79:D88)</f>
        <v>0</v>
      </c>
      <c r="E89" s="6">
        <f t="shared" ref="E89" ca="1" si="25">SUM(E79:E88)</f>
        <v>-4887.5350322331788</v>
      </c>
      <c r="F89" s="6">
        <f t="shared" ref="F89:G89" ca="1" si="26">SUM(F79:F88)</f>
        <v>-1769.1750372567508</v>
      </c>
      <c r="G89" s="6">
        <f t="shared" ca="1" si="26"/>
        <v>-427.30936993858774</v>
      </c>
      <c r="H89" s="163">
        <f t="shared" ca="1" si="24"/>
        <v>0</v>
      </c>
      <c r="I89" s="164">
        <f t="shared" ca="1" si="24"/>
        <v>-32.267346882109848</v>
      </c>
      <c r="J89" s="164">
        <f t="shared" ca="1" si="24"/>
        <v>-11.68003589659174</v>
      </c>
      <c r="K89" s="165">
        <f t="shared" ca="1" si="24"/>
        <v>-2.8210825241868869</v>
      </c>
      <c r="L89" s="170">
        <f t="shared" ca="1" si="17"/>
        <v>-11.692116325722118</v>
      </c>
      <c r="M89" s="163">
        <f ca="1">H89</f>
        <v>0</v>
      </c>
      <c r="N89" s="164">
        <f ca="1">I89-H89</f>
        <v>-32.267346882109848</v>
      </c>
      <c r="O89" s="164">
        <f t="shared" ca="1" si="20"/>
        <v>20.587310985518108</v>
      </c>
      <c r="P89" s="165">
        <f t="shared" ca="1" si="21"/>
        <v>8.8589533724048533</v>
      </c>
    </row>
  </sheetData>
  <mergeCells count="7">
    <mergeCell ref="H1:K1"/>
    <mergeCell ref="D6:G6"/>
    <mergeCell ref="H6:K6"/>
    <mergeCell ref="M6:P6"/>
    <mergeCell ref="B2:B3"/>
    <mergeCell ref="H4:K4"/>
    <mergeCell ref="L6:L7"/>
  </mergeCells>
  <phoneticPr fontId="26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7B1A9-22EF-47EA-9FC6-7A48E66F7356}">
  <sheetPr>
    <tabColor theme="9" tint="0.59999389629810485"/>
  </sheetPr>
  <dimension ref="A1:EJ240"/>
  <sheetViews>
    <sheetView zoomScale="130" zoomScaleNormal="130" workbookViewId="0">
      <pane xSplit="7" ySplit="9" topLeftCell="N10" activePane="bottomRight" state="frozen"/>
      <selection activeCell="M181" sqref="M181"/>
      <selection pane="topRight" activeCell="M181" sqref="M181"/>
      <selection pane="bottomLeft" activeCell="M181" sqref="M181"/>
      <selection pane="bottomRight" activeCell="P8" sqref="P8"/>
    </sheetView>
  </sheetViews>
  <sheetFormatPr defaultRowHeight="12.75" outlineLevelRow="1" x14ac:dyDescent="0.2"/>
  <cols>
    <col min="1" max="1" width="9.140625" style="2"/>
    <col min="2" max="2" width="37.85546875" style="2" customWidth="1"/>
    <col min="3" max="6" width="10.7109375" style="2" hidden="1" customWidth="1"/>
    <col min="7" max="17" width="10.7109375" style="2" customWidth="1"/>
    <col min="18" max="18" width="8.42578125" style="2" hidden="1" customWidth="1"/>
    <col min="19" max="19" width="9.5703125" style="2" hidden="1" customWidth="1"/>
    <col min="20" max="20" width="11" style="2" hidden="1" customWidth="1"/>
    <col min="21" max="21" width="10.7109375" style="2" customWidth="1"/>
    <col min="22" max="22" width="13.7109375" style="2" hidden="1" customWidth="1"/>
    <col min="23" max="23" width="9.28515625" style="2" hidden="1" customWidth="1"/>
    <col min="24" max="24" width="9.28515625" style="2" customWidth="1"/>
    <col min="25" max="28" width="10.7109375" style="2" customWidth="1"/>
    <col min="29" max="29" width="3.7109375" style="2" customWidth="1"/>
    <col min="30" max="35" width="10.7109375" style="2" customWidth="1"/>
    <col min="36" max="36" width="3.7109375" style="2" customWidth="1"/>
    <col min="37" max="39" width="9.140625" style="2"/>
    <col min="40" max="47" width="10.7109375" style="2" customWidth="1"/>
    <col min="48" max="48" width="3.7109375" style="2" customWidth="1"/>
    <col min="49" max="52" width="10.7109375" style="2" customWidth="1"/>
    <col min="53" max="16384" width="9.140625" style="2"/>
  </cols>
  <sheetData>
    <row r="1" spans="1:76" x14ac:dyDescent="0.2">
      <c r="A1" s="218" t="str" cm="1">
        <f t="array" aca="1" ref="A1" ca="1">MID(CELL("filename",A1),FIND("]",CELL("filename",A1))+1,255)</f>
        <v>AveQ1-4Impacts</v>
      </c>
      <c r="B1" s="217"/>
    </row>
    <row r="5" spans="1:76" x14ac:dyDescent="0.2">
      <c r="P5" s="6"/>
    </row>
    <row r="6" spans="1:76" x14ac:dyDescent="0.2">
      <c r="A6" s="16"/>
      <c r="B6" s="16"/>
      <c r="C6" s="17" t="s">
        <v>257</v>
      </c>
      <c r="D6" s="17" t="s">
        <v>552</v>
      </c>
      <c r="E6" s="17" t="s">
        <v>554</v>
      </c>
      <c r="F6" s="17" t="s">
        <v>259</v>
      </c>
      <c r="G6" s="17" t="s">
        <v>575</v>
      </c>
      <c r="H6" s="17" t="s">
        <v>309</v>
      </c>
      <c r="I6" s="17" t="s">
        <v>261</v>
      </c>
      <c r="J6" s="17" t="s">
        <v>261</v>
      </c>
      <c r="K6" s="17" t="s">
        <v>261</v>
      </c>
      <c r="L6" s="17" t="s">
        <v>261</v>
      </c>
      <c r="M6" s="17" t="s">
        <v>261</v>
      </c>
      <c r="N6" s="17" t="s">
        <v>131</v>
      </c>
      <c r="O6" s="17" t="s">
        <v>123</v>
      </c>
      <c r="P6" s="17" t="s">
        <v>586</v>
      </c>
      <c r="Q6" s="17" t="s">
        <v>589</v>
      </c>
      <c r="R6" s="17"/>
      <c r="S6" s="17" t="s">
        <v>129</v>
      </c>
      <c r="T6" s="18" t="s">
        <v>310</v>
      </c>
      <c r="U6" s="18" t="s">
        <v>571</v>
      </c>
      <c r="V6" s="18" t="s">
        <v>253</v>
      </c>
      <c r="W6" s="18" t="s">
        <v>256</v>
      </c>
      <c r="X6" s="18" t="s">
        <v>587</v>
      </c>
      <c r="Y6" s="18" t="s">
        <v>305</v>
      </c>
      <c r="Z6" s="20" t="s">
        <v>304</v>
      </c>
      <c r="AA6" s="19" t="s">
        <v>590</v>
      </c>
      <c r="AB6" s="20" t="s">
        <v>304</v>
      </c>
      <c r="AC6" s="21"/>
      <c r="AD6" s="21"/>
      <c r="AE6" s="21" t="s">
        <v>587</v>
      </c>
      <c r="AF6" s="21"/>
      <c r="AG6" s="21" t="s">
        <v>307</v>
      </c>
      <c r="AH6" s="21"/>
      <c r="AI6" s="21" t="s">
        <v>119</v>
      </c>
      <c r="AJ6" s="17"/>
      <c r="AK6" s="17" t="s">
        <v>704</v>
      </c>
      <c r="AL6" s="17" t="s">
        <v>587</v>
      </c>
      <c r="AM6" s="17" t="s">
        <v>610</v>
      </c>
      <c r="AN6" s="17" t="s">
        <v>308</v>
      </c>
      <c r="AO6" s="17" t="s">
        <v>577</v>
      </c>
      <c r="AP6" s="17" t="s">
        <v>308</v>
      </c>
      <c r="AQ6" s="17" t="s">
        <v>308</v>
      </c>
      <c r="AR6" s="17" t="s">
        <v>308</v>
      </c>
      <c r="AS6" s="17" t="s">
        <v>308</v>
      </c>
      <c r="AT6" s="17" t="s">
        <v>308</v>
      </c>
      <c r="AU6" s="17" t="s">
        <v>577</v>
      </c>
      <c r="AV6" s="21"/>
      <c r="AW6" s="21"/>
      <c r="AX6" s="21" t="s">
        <v>308</v>
      </c>
      <c r="AY6" s="21"/>
      <c r="AZ6" s="21" t="s">
        <v>308</v>
      </c>
      <c r="BA6" s="199"/>
      <c r="BB6" s="200" t="s">
        <v>740</v>
      </c>
      <c r="BC6" s="200" t="s">
        <v>741</v>
      </c>
      <c r="BD6" s="200" t="s">
        <v>304</v>
      </c>
      <c r="BE6" s="200" t="s">
        <v>742</v>
      </c>
      <c r="BF6" s="200" t="s">
        <v>743</v>
      </c>
      <c r="BG6" s="200" t="s">
        <v>744</v>
      </c>
      <c r="BH6" s="200" t="s">
        <v>741</v>
      </c>
      <c r="BI6" s="200" t="s">
        <v>304</v>
      </c>
      <c r="BJ6" s="200" t="s">
        <v>742</v>
      </c>
      <c r="BK6" s="200" t="s">
        <v>743</v>
      </c>
      <c r="BL6" s="201"/>
      <c r="BM6" s="201"/>
      <c r="BN6" s="201" t="s">
        <v>742</v>
      </c>
      <c r="BO6" s="201"/>
      <c r="BP6" s="201" t="s">
        <v>742</v>
      </c>
      <c r="BQ6" s="202"/>
      <c r="BR6" s="202"/>
      <c r="BS6" s="202"/>
      <c r="BT6" s="202" t="s">
        <v>745</v>
      </c>
      <c r="BU6" s="202"/>
      <c r="BV6" s="202"/>
      <c r="BW6" s="202"/>
      <c r="BX6" s="202" t="s">
        <v>745</v>
      </c>
    </row>
    <row r="7" spans="1:76" x14ac:dyDescent="0.2">
      <c r="A7" s="16"/>
      <c r="B7" s="16"/>
      <c r="C7" s="17" t="s">
        <v>258</v>
      </c>
      <c r="D7" s="17" t="s">
        <v>553</v>
      </c>
      <c r="E7" s="17"/>
      <c r="F7" s="17"/>
      <c r="G7" s="17" t="s">
        <v>258</v>
      </c>
      <c r="H7" s="22" t="s">
        <v>260</v>
      </c>
      <c r="I7" s="22" t="s">
        <v>91</v>
      </c>
      <c r="J7" s="22" t="s">
        <v>92</v>
      </c>
      <c r="K7" s="22" t="s">
        <v>93</v>
      </c>
      <c r="L7" s="22" t="s">
        <v>94</v>
      </c>
      <c r="M7" s="22" t="s">
        <v>119</v>
      </c>
      <c r="N7" s="22" t="s">
        <v>302</v>
      </c>
      <c r="O7" s="17" t="s">
        <v>124</v>
      </c>
      <c r="P7" s="17" t="s">
        <v>556</v>
      </c>
      <c r="Q7" s="17" t="s">
        <v>570</v>
      </c>
      <c r="R7" s="17" t="s">
        <v>543</v>
      </c>
      <c r="S7" s="17" t="s">
        <v>128</v>
      </c>
      <c r="T7" s="18" t="s">
        <v>311</v>
      </c>
      <c r="U7" s="18" t="s">
        <v>255</v>
      </c>
      <c r="V7" s="18" t="s">
        <v>254</v>
      </c>
      <c r="W7" s="18" t="s">
        <v>130</v>
      </c>
      <c r="X7" s="18" t="s">
        <v>588</v>
      </c>
      <c r="Y7" s="18" t="s">
        <v>306</v>
      </c>
      <c r="Z7" s="20" t="s">
        <v>587</v>
      </c>
      <c r="AA7" s="19" t="s">
        <v>306</v>
      </c>
      <c r="AB7" s="20" t="s">
        <v>127</v>
      </c>
      <c r="AC7" s="21"/>
      <c r="AD7" s="21"/>
      <c r="AE7" s="21" t="s">
        <v>306</v>
      </c>
      <c r="AF7" s="21"/>
      <c r="AG7" s="21" t="s">
        <v>306</v>
      </c>
      <c r="AH7" s="21"/>
      <c r="AI7" s="21" t="s">
        <v>306</v>
      </c>
      <c r="AJ7" s="17"/>
      <c r="AK7" s="22" t="s">
        <v>585</v>
      </c>
      <c r="AL7" s="22" t="s">
        <v>585</v>
      </c>
      <c r="AM7" s="22" t="s">
        <v>585</v>
      </c>
      <c r="AN7" s="22" t="s">
        <v>585</v>
      </c>
      <c r="AO7" s="22" t="s">
        <v>584</v>
      </c>
      <c r="AP7" s="22" t="s">
        <v>578</v>
      </c>
      <c r="AQ7" s="22" t="s">
        <v>579</v>
      </c>
      <c r="AR7" s="22" t="s">
        <v>580</v>
      </c>
      <c r="AS7" s="22" t="s">
        <v>581</v>
      </c>
      <c r="AT7" s="22" t="s">
        <v>582</v>
      </c>
      <c r="AU7" s="22" t="s">
        <v>583</v>
      </c>
      <c r="AV7" s="21"/>
      <c r="AW7" s="21"/>
      <c r="AX7" s="21" t="s">
        <v>585</v>
      </c>
      <c r="AY7" s="21"/>
      <c r="AZ7" s="21" t="s">
        <v>582</v>
      </c>
      <c r="BA7" s="199"/>
      <c r="BB7" s="203" t="s">
        <v>585</v>
      </c>
      <c r="BC7" s="203" t="s">
        <v>585</v>
      </c>
      <c r="BD7" s="203" t="s">
        <v>746</v>
      </c>
      <c r="BE7" s="203" t="s">
        <v>747</v>
      </c>
      <c r="BF7" s="203" t="s">
        <v>746</v>
      </c>
      <c r="BG7" s="203" t="s">
        <v>748</v>
      </c>
      <c r="BH7" s="203" t="s">
        <v>749</v>
      </c>
      <c r="BI7" s="203" t="s">
        <v>768</v>
      </c>
      <c r="BJ7" s="203" t="s">
        <v>750</v>
      </c>
      <c r="BK7" s="203" t="s">
        <v>751</v>
      </c>
      <c r="BL7" s="201"/>
      <c r="BM7" s="201"/>
      <c r="BN7" s="201" t="s">
        <v>747</v>
      </c>
      <c r="BO7" s="201"/>
      <c r="BP7" s="201" t="s">
        <v>750</v>
      </c>
      <c r="BQ7" s="202"/>
      <c r="BR7" s="202"/>
      <c r="BS7" s="204" t="str">
        <f ca="1">$A$1</f>
        <v>AveQ1-4Impacts</v>
      </c>
      <c r="BT7" s="202" t="s">
        <v>747</v>
      </c>
      <c r="BU7" s="202"/>
      <c r="BV7" s="202"/>
      <c r="BW7" s="204" t="str">
        <f ca="1">$A$1</f>
        <v>AveQ1-4Impacts</v>
      </c>
      <c r="BX7" s="202" t="s">
        <v>750</v>
      </c>
    </row>
    <row r="8" spans="1:76" x14ac:dyDescent="0.2">
      <c r="A8" s="23" t="s">
        <v>3</v>
      </c>
      <c r="B8" s="23" t="str">
        <f>VLOOKUP(A8,Notes!$A$12:$B$206,2,0)</f>
        <v>Agriculture</v>
      </c>
      <c r="C8" s="24">
        <f>SUM('SAM and Preps'!FS8:GG8)</f>
        <v>0</v>
      </c>
      <c r="D8" s="24">
        <f>'SAM and Preps'!GH8</f>
        <v>0</v>
      </c>
      <c r="E8" s="24">
        <f>'SAM and Preps'!GM8</f>
        <v>0</v>
      </c>
      <c r="F8" s="24">
        <f>'SAM and Preps'!GO8</f>
        <v>0</v>
      </c>
      <c r="G8" s="24">
        <f t="array" ref="G8:G180">f</f>
        <v>0</v>
      </c>
      <c r="H8" s="25">
        <f>SUM('SAM and Preps'!C$175:C$179)</f>
        <v>71772.679721382781</v>
      </c>
      <c r="I8" s="24">
        <f>IFERROR(VLOOKUP($A8,Employment!$A$5:$F$66,3,0),0)</f>
        <v>278.70519949748518</v>
      </c>
      <c r="J8" s="24">
        <f>IFERROR(VLOOKUP($A8,Employment!$A$5:$F$66,4,0),0)</f>
        <v>182.56243160016422</v>
      </c>
      <c r="K8" s="24">
        <f>IFERROR(VLOOKUP($A8,Employment!$A$5:$F$66,5,0),0)</f>
        <v>118.65125562135289</v>
      </c>
      <c r="L8" s="24">
        <f>IFERROR(VLOOKUP($A8,Employment!$A$5:$F$66,6,0),0)</f>
        <v>71.019604810004509</v>
      </c>
      <c r="M8" s="24">
        <f t="shared" ref="M8:M71" si="0">SUM(I8:L8)</f>
        <v>650.9384915290068</v>
      </c>
      <c r="N8" s="25" cm="1">
        <f t="array" ref="N8:N180">x</f>
        <v>192501.30452507257</v>
      </c>
      <c r="O8" s="26">
        <v>0</v>
      </c>
      <c r="P8" s="27">
        <f t="array" ref="P8:P180">Q1Shock!shock*'Summary Results'!H5+Q2Shock!shock*'Summary Results'!I5+Q3Shock!shock*'Summary Results'!J5+Q4Shock!shock*'Summary Results'!K5</f>
        <v>0</v>
      </c>
      <c r="Q8" s="28">
        <f t="array" aca="1" ref="Q8:Q180" ca="1">IF(Constraint_Selector_Mod=1,dm_exo,MMULT(MINVERSE(M),MMULT(N,dm_exo)))</f>
        <v>-21925.662388293375</v>
      </c>
      <c r="R8" s="28">
        <v>0</v>
      </c>
      <c r="S8" s="26" t="e" cm="1">
        <f t="array" ref="S8">MMULT(MINVERSE(_xlfn.MUNIT(ROWS(x))-Z/TRANSPOSE(x)),df)</f>
        <v>#VALUE!</v>
      </c>
      <c r="T8" s="29" t="e" cm="1">
        <f t="array" aca="1" ref="T8:T180" ca="1">(dm_endo/dx-1)*100</f>
        <v>#VALUE!</v>
      </c>
      <c r="U8" s="30">
        <f t="array" aca="1" ref="U8:U179" ca="1">dm_endo/x*100</f>
        <v>-11.389877301032856</v>
      </c>
      <c r="V8" s="31" t="e" cm="1">
        <f t="array" ref="V8:V180">dx/x*100</f>
        <v>#VALUE!</v>
      </c>
      <c r="W8" s="32" t="e" cm="1">
        <f t="array" aca="1" ref="W8:W180" ca="1">(dm_endo-dx)/x*100</f>
        <v>#VALUE!</v>
      </c>
      <c r="X8" s="28">
        <f t="array" aca="1" ref="X8:X69" ca="1">MMULT(supply_col_coeff,comm_shock)</f>
        <v>-6447.0246459722239</v>
      </c>
      <c r="Y8" s="28">
        <f ca="1">Q8-X8</f>
        <v>-15478.637742321151</v>
      </c>
      <c r="Z8" s="33">
        <f ca="1">RANK(X8,X$8:X$69,1)</f>
        <v>22</v>
      </c>
      <c r="AA8" s="33">
        <f ca="1">RANK(Y8,Y$8:Y$69,1)</f>
        <v>16</v>
      </c>
      <c r="AB8" s="33">
        <f t="shared" ref="AB8:AB69" ca="1" si="1">RANK(Q8,Q$8:Q$69,1)</f>
        <v>20</v>
      </c>
      <c r="AC8" s="21">
        <v>1</v>
      </c>
      <c r="AD8" s="6" t="str">
        <f ca="1">INDEX($A$8:$A$69,MATCH($AC8,$Z$8:$Z$69,0),1)</f>
        <v>acnst</v>
      </c>
      <c r="AE8" s="6">
        <f ca="1">INDEX($X$8:$X$69,MATCH($AC8,$Z$8:$Z$69,0),1)</f>
        <v>-103564.78923597498</v>
      </c>
      <c r="AF8" s="6" t="str">
        <f t="shared" ref="AF8:AF69" ca="1" si="2">INDEX($A$8:$A$69,MATCH($AC8,$AA$8:$AA$69,0),1)</f>
        <v>awtrd</v>
      </c>
      <c r="AG8" s="6">
        <f t="shared" ref="AG8:AG69" ca="1" si="3">INDEX($Y$8:$Y$69,MATCH($AC8,$AA$8:$AA$69,0),1)</f>
        <v>-71699.091717762683</v>
      </c>
      <c r="AH8" s="6" t="str">
        <f t="shared" ref="AH8:AH69" ca="1" si="4">INDEX($A$8:$A$69,MATCH($AC8,$AB$8:$AB$69,0),1)</f>
        <v>acnst</v>
      </c>
      <c r="AI8" s="6">
        <f t="shared" ref="AI8:AI69" ca="1" si="5">INDEX($Q$8:$Q$69,MATCH($AC8,$AB$8:$AB$69,0),1)</f>
        <v>-125252.42957449984</v>
      </c>
      <c r="AJ8" s="17"/>
      <c r="AK8" s="6">
        <f t="array" ref="AK8:AK69">gdp_act/x_act*x_act</f>
        <v>71772.679721382781</v>
      </c>
      <c r="AL8" s="6">
        <f t="array" aca="1" ref="AL8:AL69" ca="1">gdp_act/x_act*first_rnd</f>
        <v>-2403.7251914360822</v>
      </c>
      <c r="AM8" s="6">
        <f ca="1">AN8-AL8</f>
        <v>-5771.0949644927068</v>
      </c>
      <c r="AN8" s="6" cm="1">
        <f t="array" aca="1" ref="AN8:AN69" ca="1">gdp_act/x_act*dm_endo_act</f>
        <v>-8174.8201559287891</v>
      </c>
      <c r="AO8" s="33">
        <f ca="1">RANK(AN8,AN$8:AN$69,1)</f>
        <v>19</v>
      </c>
      <c r="AP8" s="34" cm="1">
        <f t="array" aca="1" ref="AP8:AS69" ca="1">EMP_all*EMP_ELAS_all/x_act*dm_endo_act</f>
        <v>-31.744180254362405</v>
      </c>
      <c r="AQ8" s="34">
        <f ca="1"/>
        <v>-20.793636957040736</v>
      </c>
      <c r="AR8" s="34">
        <f ca="1"/>
        <v>-13.514232431406944</v>
      </c>
      <c r="AS8" s="34">
        <f ca="1"/>
        <v>-8.0890458475379425</v>
      </c>
      <c r="AT8" s="34">
        <f ca="1">SUM(AP8:AS8)</f>
        <v>-74.141095490348022</v>
      </c>
      <c r="AU8" s="33">
        <f ca="1">RANK(AT8,AT$8:AT$69,1)</f>
        <v>6</v>
      </c>
      <c r="AV8" s="21">
        <v>1</v>
      </c>
      <c r="AW8" s="6" t="str">
        <f t="shared" ref="AW8:AW69" ca="1" si="6">INDEX($A$8:$A$69,MATCH($AV8,$AO$8:$AO$69,0),1)</f>
        <v>anobs</v>
      </c>
      <c r="AX8" s="6">
        <f ca="1">INDEX($AN$8:$AN$69,MATCH($AV8,$AO$8:$AO$69,0),1)</f>
        <v>-73681.303979920762</v>
      </c>
      <c r="AY8" s="6" t="str">
        <f t="shared" ref="AY8:AY69" ca="1" si="7">INDEX($A$8:$A$69,MATCH($AV8,$AU$8:$AU$69,0),1)</f>
        <v>acnst</v>
      </c>
      <c r="AZ8" s="6">
        <f ca="1">INDEX($AT$8:$AT$69,MATCH($AV8,$AU$8:$AU$69,0),1)</f>
        <v>-380.21046356058707</v>
      </c>
      <c r="BA8" s="199"/>
      <c r="BB8" s="36">
        <f>100*AK8/SUM(AK$8:AK$69)</f>
        <v>2.0198072663457785</v>
      </c>
      <c r="BC8" s="36">
        <f t="array" aca="1" ref="BC8:BC69" ca="1">100*_xlfn.ANCHORARRAY(AN8)/AK8:AK69</f>
        <v>-11.389877301032856</v>
      </c>
      <c r="BD8" s="33">
        <f ca="1">RANK(BC8,BC$8:BC$69,1)</f>
        <v>54</v>
      </c>
      <c r="BE8" s="205">
        <f t="array" aca="1" ref="BE8:BE69" ca="1">BB8:BB69*BC8:BC69/100</f>
        <v>-0.23005356935413004</v>
      </c>
      <c r="BF8" s="33">
        <f ca="1">RANK(BE8,BE$8:BE$69,1)</f>
        <v>19</v>
      </c>
      <c r="BG8" s="36">
        <f>100*M8/SUM(M$8:M$69)</f>
        <v>4.2974746915495263</v>
      </c>
      <c r="BH8" s="36">
        <f t="array" aca="1" ref="BH8:BH69" ca="1">100*AT8:AT69/M8:M69</f>
        <v>-11.389877301032856</v>
      </c>
      <c r="BI8" s="33">
        <f ca="1">RANK(BH8,BH$8:BH$69,1)</f>
        <v>33</v>
      </c>
      <c r="BJ8" s="205">
        <f t="array" aca="1" ref="BJ8:BJ69" ca="1">BG8:BG69*BH8:BH69/100</f>
        <v>-0.48947709441043125</v>
      </c>
      <c r="BK8" s="33">
        <f ca="1">RANK(BJ8,BJ$8:BJ$69,1)</f>
        <v>6</v>
      </c>
      <c r="BL8" s="206">
        <v>1</v>
      </c>
      <c r="BM8" s="6" t="str">
        <f t="shared" ref="BM8:BM69" ca="1" si="8">INDEX($A$8:$A$69,MATCH($BL8,$BF$8:$BF$69,0),1)</f>
        <v>anobs</v>
      </c>
      <c r="BN8" s="42">
        <f t="shared" ref="BN8:BN69" ca="1" si="9">INDEX($BE$8:$BE$69,MATCH($BL8,$BF$8:$BF$69,0),1)</f>
        <v>-2.0735192520356529</v>
      </c>
      <c r="BO8" s="6" t="str">
        <f ca="1">INDEX($A$8:$A$69,MATCH($BL8,$BK$8:$BK$69,0),1)</f>
        <v>acnst</v>
      </c>
      <c r="BP8" s="42">
        <f ca="1">INDEX($BJ$8:$BJ$69,MATCH($BL8,$BK$8:$BK$69,0),1)</f>
        <v>-2.5101370803498191</v>
      </c>
      <c r="BQ8" s="207">
        <v>1</v>
      </c>
      <c r="BR8" s="6" t="str">
        <f ca="1">INDEX($A$8:$A$69,MATCH($BQ8,$BD$8:$BD$69,0),1)</f>
        <v>aacct</v>
      </c>
      <c r="BS8" s="6" t="str">
        <f ca="1">VLOOKUP(BR8,Notes!$A$12:$B$206,2,0)</f>
        <v>Hotels and restaurants</v>
      </c>
      <c r="BT8" s="42">
        <f t="shared" ref="BT8:BT39" ca="1" si="10">INDEX($BC$8:$BC$69,MATCH($BQ8,$BD$8:$BD$69,0),1)</f>
        <v>-33.010253436980186</v>
      </c>
      <c r="BU8" s="207">
        <v>1</v>
      </c>
      <c r="BV8" s="6" t="str">
        <f t="shared" ref="BV8:BV39" ca="1" si="11">INDEX($A$8:$A$69,MATCH($BU8,$BI$8:$BI$69,0),1)</f>
        <v>acnst</v>
      </c>
      <c r="BW8" s="6" t="str">
        <f ca="1">VLOOKUP(BV8,Notes!$A$12:$B$206,2,0)</f>
        <v>Construction</v>
      </c>
      <c r="BX8" s="42">
        <f t="shared" ref="BX8:BX39" ca="1" si="12">INDEX($BH$8:$BH$69,MATCH($BU8,$BI$8:$BI$69,0),1)</f>
        <v>-30.441190036876467</v>
      </c>
    </row>
    <row r="9" spans="1:76" hidden="1" outlineLevel="1" x14ac:dyDescent="0.2">
      <c r="A9" s="23" t="s">
        <v>4</v>
      </c>
      <c r="B9" s="23" t="str">
        <f>VLOOKUP(A9,Notes!$A$12:$B$206,2,0)</f>
        <v>Forestry</v>
      </c>
      <c r="C9" s="24">
        <f>SUM('SAM and Preps'!FS9:GG9)</f>
        <v>0</v>
      </c>
      <c r="D9" s="24">
        <f>'SAM and Preps'!GH9</f>
        <v>0</v>
      </c>
      <c r="E9" s="24">
        <f>'SAM and Preps'!GM9</f>
        <v>0</v>
      </c>
      <c r="F9" s="24">
        <f>'SAM and Preps'!GO9</f>
        <v>0</v>
      </c>
      <c r="G9" s="24">
        <v>0</v>
      </c>
      <c r="H9" s="25">
        <f>SUM('SAM and Preps'!D$175:D$179)</f>
        <v>6711.9146317608192</v>
      </c>
      <c r="I9" s="24">
        <f>IFERROR(VLOOKUP($A9,Employment!$A$5:$F$66,3,0),0)</f>
        <v>19.712242594384286</v>
      </c>
      <c r="J9" s="24">
        <f>IFERROR(VLOOKUP($A9,Employment!$A$5:$F$66,4,0),0)</f>
        <v>9.4435741429655629</v>
      </c>
      <c r="K9" s="24">
        <f>IFERROR(VLOOKUP($A9,Employment!$A$5:$F$66,5,0),0)</f>
        <v>7.977709051102396</v>
      </c>
      <c r="L9" s="24">
        <f>IFERROR(VLOOKUP($A9,Employment!$A$5:$F$66,6,0),0)</f>
        <v>2.5470078690151801</v>
      </c>
      <c r="M9" s="24">
        <f t="shared" si="0"/>
        <v>39.680533657467429</v>
      </c>
      <c r="N9" s="25">
        <v>19126.046433830546</v>
      </c>
      <c r="O9" s="26">
        <v>0</v>
      </c>
      <c r="P9" s="27">
        <v>0</v>
      </c>
      <c r="Q9" s="28">
        <f ca="1"/>
        <v>-2767.1095075362268</v>
      </c>
      <c r="R9" s="28">
        <v>0</v>
      </c>
      <c r="S9" s="28"/>
      <c r="T9" s="35" t="e">
        <f ca="1"/>
        <v>#DIV/0!</v>
      </c>
      <c r="U9" s="30">
        <f ca="1"/>
        <v>-14.467754834275141</v>
      </c>
      <c r="V9" s="31">
        <v>0</v>
      </c>
      <c r="W9" s="32">
        <f ca="1"/>
        <v>-14.467754834275141</v>
      </c>
      <c r="X9" s="28">
        <f ca="1"/>
        <v>-244.29192859530914</v>
      </c>
      <c r="Y9" s="28">
        <f ca="1">Q9-X9</f>
        <v>-2522.8175789409179</v>
      </c>
      <c r="Z9" s="33">
        <f t="shared" ref="Z9:AA69" ca="1" si="13">RANK(X9,X$8:X$69,1)</f>
        <v>58</v>
      </c>
      <c r="AA9" s="33">
        <f t="shared" ca="1" si="13"/>
        <v>47</v>
      </c>
      <c r="AB9" s="33">
        <f t="shared" ca="1" si="1"/>
        <v>50</v>
      </c>
      <c r="AC9" s="21">
        <v>2</v>
      </c>
      <c r="AD9" s="6" t="str">
        <f t="shared" ref="AD9:AD69" ca="1" si="14">INDEX($A$8:$A$69,MATCH($AC9,$Z$8:$Z$69,0),1)</f>
        <v>anobs</v>
      </c>
      <c r="AE9" s="6">
        <f t="shared" ref="AE9:AE69" ca="1" si="15">INDEX($X$8:$X$69,MATCH($AC9,$Z$8:$Z$69,0),1)</f>
        <v>-61258.093579944158</v>
      </c>
      <c r="AF9" s="6" t="str">
        <f t="shared" ca="1" si="2"/>
        <v>artrd</v>
      </c>
      <c r="AG9" s="6">
        <f t="shared" ca="1" si="3"/>
        <v>-57596.71228349275</v>
      </c>
      <c r="AH9" s="6" t="str">
        <f t="shared" ca="1" si="4"/>
        <v>anobs</v>
      </c>
      <c r="AI9" s="6">
        <f t="shared" ca="1" si="5"/>
        <v>-112421.36503555991</v>
      </c>
      <c r="AJ9" s="17"/>
      <c r="AK9" s="6">
        <v>6711.9146317608192</v>
      </c>
      <c r="AL9" s="6">
        <f ca="1"/>
        <v>-85.729509003996171</v>
      </c>
      <c r="AM9" s="6">
        <f t="shared" ref="AM9:AM69" ca="1" si="16">AN9-AL9</f>
        <v>-885.33384460500019</v>
      </c>
      <c r="AN9" s="6">
        <f ca="1"/>
        <v>-971.06335360899641</v>
      </c>
      <c r="AO9" s="33">
        <f t="shared" ref="AO9:AO69" ca="1" si="17">RANK(AN9,AN$8:AN$69,1)</f>
        <v>51</v>
      </c>
      <c r="AP9" s="34">
        <f ca="1"/>
        <v>-2.8519189308930755</v>
      </c>
      <c r="AQ9" s="34">
        <f ca="1"/>
        <v>-1.3662731545972573</v>
      </c>
      <c r="AR9" s="34">
        <f ca="1"/>
        <v>-1.1541953869052723</v>
      </c>
      <c r="AS9" s="34">
        <f ca="1"/>
        <v>-0.36849485409881194</v>
      </c>
      <c r="AT9" s="34">
        <f t="shared" ref="AT9:AT69" ca="1" si="18">SUM(AP9:AS9)</f>
        <v>-5.7408823264944173</v>
      </c>
      <c r="AU9" s="33">
        <f t="shared" ref="AU9:AU69" ca="1" si="19">RANK(AT9,AT$8:AT$69,1)</f>
        <v>39</v>
      </c>
      <c r="AV9" s="21">
        <v>2</v>
      </c>
      <c r="AW9" s="6" t="str">
        <f t="shared" ca="1" si="6"/>
        <v>altrp</v>
      </c>
      <c r="AX9" s="6">
        <f t="shared" ref="AX9:AX69" ca="1" si="20">INDEX($AN$8:$AN$69,MATCH($AV9,$AO$8:$AO$69,0),1)</f>
        <v>-47496.306683209834</v>
      </c>
      <c r="AY9" s="6" t="str">
        <f t="shared" ca="1" si="7"/>
        <v>artrd</v>
      </c>
      <c r="AZ9" s="6">
        <f t="shared" ref="AZ9:AZ69" ca="1" si="21">INDEX($AT$8:$AT$69,MATCH($AV9,$AU$8:$AU$69,0),1)</f>
        <v>-237.00905372226674</v>
      </c>
      <c r="BA9" s="199"/>
      <c r="BB9" s="36">
        <f t="shared" ref="BB9:BB69" si="22">100*AK9/SUM(AK$8:AK$69)</f>
        <v>0.18888487927369624</v>
      </c>
      <c r="BC9" s="36">
        <f ca="1"/>
        <v>-14.467754834275141</v>
      </c>
      <c r="BD9" s="33">
        <f t="shared" ref="BD9:BD69" ca="1" si="23">RANK(BC9,BC$8:BC$69,1)</f>
        <v>49</v>
      </c>
      <c r="BE9" s="205">
        <f ca="1"/>
        <v>-2.7327401252334953E-2</v>
      </c>
      <c r="BF9" s="33">
        <f t="shared" ref="BF9:BF69" ca="1" si="24">RANK(BE9,BE$8:BE$69,1)</f>
        <v>51</v>
      </c>
      <c r="BG9" s="36">
        <f t="shared" ref="BG9:BG69" si="25">100*M9/SUM(M$8:M$69)</f>
        <v>0.26196958907682993</v>
      </c>
      <c r="BH9" s="42">
        <f ca="1"/>
        <v>-14.467754834275137</v>
      </c>
      <c r="BI9" s="33">
        <f t="shared" ref="BI9:BI69" ca="1" si="26">RANK(BH9,BH$8:BH$69,1)</f>
        <v>26</v>
      </c>
      <c r="BJ9" s="205">
        <f ca="1"/>
        <v>-3.7901117887993774E-2</v>
      </c>
      <c r="BK9" s="33">
        <f t="shared" ref="BK9:BK69" ca="1" si="27">RANK(BJ9,BJ$8:BJ$69,1)</f>
        <v>39</v>
      </c>
      <c r="BL9" s="206">
        <v>2</v>
      </c>
      <c r="BM9" s="6" t="str">
        <f t="shared" ca="1" si="8"/>
        <v>altrp</v>
      </c>
      <c r="BN9" s="42">
        <f t="shared" ca="1" si="9"/>
        <v>-1.3366281673715181</v>
      </c>
      <c r="BO9" s="6" t="str">
        <f t="shared" ref="BO9:BO69" ca="1" si="28">INDEX($A$8:$A$69,MATCH($AV9,$AU$8:$AU$69,0),1)</f>
        <v>artrd</v>
      </c>
      <c r="BP9" s="42">
        <f t="shared" ref="BP9:BP69" ca="1" si="29">INDEX($BJ$8:$BJ$69,MATCH($BL9,$BK$8:$BK$69,0),1)</f>
        <v>-1.5647260429277532</v>
      </c>
      <c r="BQ9" s="207">
        <v>2</v>
      </c>
      <c r="BR9" s="6" t="str">
        <f t="shared" ref="BR9:BR69" ca="1" si="30">INDEX($A$8:$A$69,MATCH($BL9,$BF$8:$BF$69,0),1)</f>
        <v>altrp</v>
      </c>
      <c r="BS9" s="6" t="str">
        <f ca="1">VLOOKUP(BR9,Notes!$A$12:$B$206,2,0)</f>
        <v>Land transport, transport via pipe lines</v>
      </c>
      <c r="BT9" s="42">
        <f t="shared" ca="1" si="10"/>
        <v>-32.610107042759289</v>
      </c>
      <c r="BU9" s="207">
        <v>2</v>
      </c>
      <c r="BV9" s="6" t="str">
        <f t="shared" ca="1" si="11"/>
        <v>afoot</v>
      </c>
      <c r="BW9" s="6" t="str">
        <f ca="1">VLOOKUP(BV9,Notes!$A$12:$B$206,2,0)</f>
        <v>Footwear</v>
      </c>
      <c r="BX9" s="42">
        <f t="shared" ca="1" si="12"/>
        <v>-28.916736169651596</v>
      </c>
    </row>
    <row r="10" spans="1:76" hidden="1" outlineLevel="1" x14ac:dyDescent="0.2">
      <c r="A10" s="23" t="s">
        <v>5</v>
      </c>
      <c r="B10" s="23" t="str">
        <f>VLOOKUP(A10,Notes!$A$12:$B$206,2,0)</f>
        <v>Fishing</v>
      </c>
      <c r="C10" s="24">
        <f>SUM('SAM and Preps'!FS10:GG10)</f>
        <v>0</v>
      </c>
      <c r="D10" s="24">
        <f>'SAM and Preps'!GH10</f>
        <v>0</v>
      </c>
      <c r="E10" s="24">
        <f>'SAM and Preps'!GM10</f>
        <v>0</v>
      </c>
      <c r="F10" s="24">
        <f>'SAM and Preps'!GO10</f>
        <v>0</v>
      </c>
      <c r="G10" s="24">
        <v>0</v>
      </c>
      <c r="H10" s="25">
        <f>SUM('SAM and Preps'!E$175:E$179)</f>
        <v>5109.3359822034436</v>
      </c>
      <c r="I10" s="24">
        <f>IFERROR(VLOOKUP($A10,Employment!$A$5:$F$66,3,0),0)</f>
        <v>3.1047124062117533</v>
      </c>
      <c r="J10" s="24">
        <f>IFERROR(VLOOKUP($A10,Employment!$A$5:$F$66,4,0),0)</f>
        <v>2.4683774475389817</v>
      </c>
      <c r="K10" s="24">
        <f>IFERROR(VLOOKUP($A10,Employment!$A$5:$F$66,5,0),0)</f>
        <v>4.0293647287822614</v>
      </c>
      <c r="L10" s="24">
        <f>IFERROR(VLOOKUP($A10,Employment!$A$5:$F$66,6,0),0)</f>
        <v>1.7785202309927479</v>
      </c>
      <c r="M10" s="24">
        <f t="shared" si="0"/>
        <v>11.380974813525743</v>
      </c>
      <c r="N10" s="25">
        <v>7162.95166339153</v>
      </c>
      <c r="O10" s="26">
        <v>0</v>
      </c>
      <c r="P10" s="27">
        <v>0</v>
      </c>
      <c r="Q10" s="28">
        <f ca="1"/>
        <v>-848.85969056976137</v>
      </c>
      <c r="R10" s="28">
        <v>0</v>
      </c>
      <c r="S10" s="28"/>
      <c r="T10" s="35" t="e">
        <f ca="1"/>
        <v>#DIV/0!</v>
      </c>
      <c r="U10" s="30">
        <f ca="1"/>
        <v>-11.850696897874101</v>
      </c>
      <c r="V10" s="31">
        <v>0</v>
      </c>
      <c r="W10" s="32">
        <f ca="1"/>
        <v>-11.850696897874101</v>
      </c>
      <c r="X10" s="28">
        <f ca="1"/>
        <v>-287.58334102721903</v>
      </c>
      <c r="Y10" s="28">
        <f t="shared" ref="Y10:Y69" ca="1" si="31">Q10-X10</f>
        <v>-561.27634954254233</v>
      </c>
      <c r="Z10" s="33">
        <f t="shared" ca="1" si="13"/>
        <v>56</v>
      </c>
      <c r="AA10" s="33">
        <f t="shared" ca="1" si="13"/>
        <v>55</v>
      </c>
      <c r="AB10" s="33">
        <f t="shared" ca="1" si="1"/>
        <v>61</v>
      </c>
      <c r="AC10" s="21">
        <v>3</v>
      </c>
      <c r="AD10" s="6" t="str">
        <f t="shared" ca="1" si="14"/>
        <v>amtvp</v>
      </c>
      <c r="AE10" s="6">
        <f t="shared" ca="1" si="15"/>
        <v>-39754.259060987752</v>
      </c>
      <c r="AF10" s="6" t="str">
        <f t="shared" ca="1" si="2"/>
        <v>anobs</v>
      </c>
      <c r="AG10" s="6">
        <f t="shared" ca="1" si="3"/>
        <v>-51163.271455615752</v>
      </c>
      <c r="AH10" s="6" t="str">
        <f t="shared" ca="1" si="4"/>
        <v>altrp</v>
      </c>
      <c r="AI10" s="6">
        <f t="shared" ca="1" si="5"/>
        <v>-88049.980312309592</v>
      </c>
      <c r="AJ10" s="17"/>
      <c r="AK10" s="6">
        <v>5109.3359822034436</v>
      </c>
      <c r="AL10" s="6">
        <f ca="1"/>
        <v>-205.13329996379429</v>
      </c>
      <c r="AM10" s="6">
        <f t="shared" ca="1" si="16"/>
        <v>-400.35862078115434</v>
      </c>
      <c r="AN10" s="6">
        <f ca="1"/>
        <v>-605.49192074494863</v>
      </c>
      <c r="AO10" s="33">
        <f t="shared" ca="1" si="17"/>
        <v>54</v>
      </c>
      <c r="AP10" s="34">
        <f ca="1"/>
        <v>-0.36793005681084856</v>
      </c>
      <c r="AQ10" s="34">
        <f ca="1"/>
        <v>-0.29251992960332601</v>
      </c>
      <c r="AR10" s="34">
        <f ca="1"/>
        <v>-0.47750780091783263</v>
      </c>
      <c r="AS10" s="34">
        <f ca="1"/>
        <v>-0.21076704184232087</v>
      </c>
      <c r="AT10" s="34">
        <f t="shared" ca="1" si="18"/>
        <v>-1.3487248291743281</v>
      </c>
      <c r="AU10" s="33">
        <f t="shared" ca="1" si="19"/>
        <v>58</v>
      </c>
      <c r="AV10" s="21">
        <v>3</v>
      </c>
      <c r="AW10" s="6" t="str">
        <f t="shared" ca="1" si="6"/>
        <v>acnst</v>
      </c>
      <c r="AX10" s="6">
        <f t="shared" ca="1" si="20"/>
        <v>-37407.240668236016</v>
      </c>
      <c r="AY10" s="6" t="str">
        <f t="shared" ca="1" si="7"/>
        <v>aobus</v>
      </c>
      <c r="AZ10" s="6">
        <f t="shared" ca="1" si="21"/>
        <v>-216.8836169905739</v>
      </c>
      <c r="BA10" s="199"/>
      <c r="BB10" s="36">
        <f t="shared" si="22"/>
        <v>0.14378554601998406</v>
      </c>
      <c r="BC10" s="36">
        <f ca="1"/>
        <v>-11.8506968978741</v>
      </c>
      <c r="BD10" s="33">
        <f t="shared" ca="1" si="23"/>
        <v>53</v>
      </c>
      <c r="BE10" s="205">
        <f ca="1"/>
        <v>-1.7039589241781589E-2</v>
      </c>
      <c r="BF10" s="33">
        <f t="shared" ca="1" si="24"/>
        <v>54</v>
      </c>
      <c r="BG10" s="36">
        <f t="shared" si="25"/>
        <v>7.5136824542983718E-2</v>
      </c>
      <c r="BH10" s="42">
        <f ca="1"/>
        <v>-11.850696897874103</v>
      </c>
      <c r="BI10" s="33">
        <f t="shared" ca="1" si="26"/>
        <v>32</v>
      </c>
      <c r="BJ10" s="205">
        <f ca="1"/>
        <v>-8.9042373352764791E-3</v>
      </c>
      <c r="BK10" s="33">
        <f t="shared" ca="1" si="27"/>
        <v>58</v>
      </c>
      <c r="BL10" s="206">
        <v>3</v>
      </c>
      <c r="BM10" s="6" t="str">
        <f t="shared" ca="1" si="8"/>
        <v>acnst</v>
      </c>
      <c r="BN10" s="42">
        <f t="shared" ca="1" si="9"/>
        <v>-1.052704410772316</v>
      </c>
      <c r="BO10" s="6" t="str">
        <f t="shared" ca="1" si="28"/>
        <v>aobus</v>
      </c>
      <c r="BP10" s="42">
        <f t="shared" ca="1" si="29"/>
        <v>-1.4318585659904528</v>
      </c>
      <c r="BQ10" s="207">
        <v>3</v>
      </c>
      <c r="BR10" s="6" t="str">
        <f t="shared" ca="1" si="30"/>
        <v>acnst</v>
      </c>
      <c r="BS10" s="6" t="str">
        <f ca="1">VLOOKUP(BR10,Notes!$A$12:$B$206,2,0)</f>
        <v>Construction</v>
      </c>
      <c r="BT10" s="42">
        <f t="shared" ca="1" si="10"/>
        <v>-32.564853778981721</v>
      </c>
      <c r="BU10" s="207">
        <v>3</v>
      </c>
      <c r="BV10" s="6" t="str">
        <f t="shared" ca="1" si="11"/>
        <v>aleat</v>
      </c>
      <c r="BW10" s="6" t="str">
        <f ca="1">VLOOKUP(BV10,Notes!$A$12:$B$206,2,0)</f>
        <v>Tanning and dressing of leather</v>
      </c>
      <c r="BX10" s="42">
        <f t="shared" ca="1" si="12"/>
        <v>-27.633991761100717</v>
      </c>
    </row>
    <row r="11" spans="1:76" hidden="1" outlineLevel="1" x14ac:dyDescent="0.2">
      <c r="A11" s="23" t="s">
        <v>6</v>
      </c>
      <c r="B11" s="23" t="str">
        <f>VLOOKUP(A11,Notes!$A$12:$B$206,2,0)</f>
        <v>Mining of coal and lignite</v>
      </c>
      <c r="C11" s="24">
        <f>SUM('SAM and Preps'!FS11:GG11)</f>
        <v>0</v>
      </c>
      <c r="D11" s="24">
        <f>'SAM and Preps'!GH11</f>
        <v>0</v>
      </c>
      <c r="E11" s="24">
        <f>'SAM and Preps'!GM11</f>
        <v>0</v>
      </c>
      <c r="F11" s="24">
        <f>'SAM and Preps'!GO11</f>
        <v>0</v>
      </c>
      <c r="G11" s="24">
        <v>0</v>
      </c>
      <c r="H11" s="25">
        <f>SUM('SAM and Preps'!F$175:F$179)</f>
        <v>66041.550037649853</v>
      </c>
      <c r="I11" s="24">
        <f>IFERROR(VLOOKUP($A11,Employment!$A$5:$F$66,3,0),0)</f>
        <v>10.787748902943095</v>
      </c>
      <c r="J11" s="24">
        <f>IFERROR(VLOOKUP($A11,Employment!$A$5:$F$66,4,0),0)</f>
        <v>14.660034582108979</v>
      </c>
      <c r="K11" s="24">
        <f>IFERROR(VLOOKUP($A11,Employment!$A$5:$F$66,5,0),0)</f>
        <v>24.413334756346522</v>
      </c>
      <c r="L11" s="24">
        <f>IFERROR(VLOOKUP($A11,Employment!$A$5:$F$66,6,0),0)</f>
        <v>32.174733547481992</v>
      </c>
      <c r="M11" s="24">
        <f t="shared" si="0"/>
        <v>82.035851788880592</v>
      </c>
      <c r="N11" s="25">
        <v>112598.50314129386</v>
      </c>
      <c r="O11" s="26">
        <v>0</v>
      </c>
      <c r="P11" s="27">
        <v>0</v>
      </c>
      <c r="Q11" s="28">
        <f ca="1"/>
        <v>-16996.329638840209</v>
      </c>
      <c r="R11" s="28">
        <v>0</v>
      </c>
      <c r="S11" s="28"/>
      <c r="T11" s="35" t="e">
        <f ca="1"/>
        <v>#DIV/0!</v>
      </c>
      <c r="U11" s="30">
        <f ca="1"/>
        <v>-15.094631957506948</v>
      </c>
      <c r="V11" s="31">
        <v>0</v>
      </c>
      <c r="W11" s="32">
        <f ca="1"/>
        <v>-15.094631957506948</v>
      </c>
      <c r="X11" s="28">
        <f ca="1"/>
        <v>-8605.261092050474</v>
      </c>
      <c r="Y11" s="28">
        <f t="shared" ca="1" si="31"/>
        <v>-8391.0685467897347</v>
      </c>
      <c r="Z11" s="33">
        <f t="shared" ca="1" si="13"/>
        <v>15</v>
      </c>
      <c r="AA11" s="33">
        <f t="shared" ca="1" si="13"/>
        <v>28</v>
      </c>
      <c r="AB11" s="33">
        <f t="shared" ca="1" si="1"/>
        <v>25</v>
      </c>
      <c r="AC11" s="21">
        <v>4</v>
      </c>
      <c r="AD11" s="6" t="str">
        <f t="shared" ca="1" si="14"/>
        <v>altrp</v>
      </c>
      <c r="AE11" s="6">
        <f t="shared" ca="1" si="15"/>
        <v>-39588.300520629193</v>
      </c>
      <c r="AF11" s="6" t="str">
        <f t="shared" ca="1" si="2"/>
        <v>altrp</v>
      </c>
      <c r="AG11" s="6">
        <f t="shared" ca="1" si="3"/>
        <v>-48461.679791680399</v>
      </c>
      <c r="AH11" s="6" t="str">
        <f t="shared" ca="1" si="4"/>
        <v>awtrd</v>
      </c>
      <c r="AI11" s="6">
        <f t="shared" ca="1" si="5"/>
        <v>-72107.707805560596</v>
      </c>
      <c r="AJ11" s="17"/>
      <c r="AK11" s="6">
        <v>66041.550037649853</v>
      </c>
      <c r="AL11" s="6">
        <f ca="1"/>
        <v>-5047.1788269206154</v>
      </c>
      <c r="AM11" s="6">
        <f t="shared" ca="1" si="16"/>
        <v>-4921.5500902954227</v>
      </c>
      <c r="AN11" s="6">
        <f ca="1"/>
        <v>-9968.7289172160381</v>
      </c>
      <c r="AO11" s="33">
        <f t="shared" ca="1" si="17"/>
        <v>16</v>
      </c>
      <c r="AP11" s="34">
        <f ca="1"/>
        <v>-1.0910085655775001</v>
      </c>
      <c r="AQ11" s="34">
        <f ca="1"/>
        <v>-1.4826284375584369</v>
      </c>
      <c r="AR11" s="34">
        <f ca="1"/>
        <v>-1.787274969561947</v>
      </c>
      <c r="AS11" s="34">
        <f ca="1"/>
        <v>-2.0883627732893983</v>
      </c>
      <c r="AT11" s="34">
        <f t="shared" ca="1" si="18"/>
        <v>-6.4492747459872817</v>
      </c>
      <c r="AU11" s="33">
        <f t="shared" ca="1" si="19"/>
        <v>37</v>
      </c>
      <c r="AV11" s="21">
        <v>4</v>
      </c>
      <c r="AW11" s="6" t="str">
        <f t="shared" ca="1" si="6"/>
        <v>awtrd</v>
      </c>
      <c r="AX11" s="6">
        <f t="shared" ca="1" si="20"/>
        <v>-36980.394447152015</v>
      </c>
      <c r="AY11" s="6" t="str">
        <f t="shared" ca="1" si="7"/>
        <v>aeduc</v>
      </c>
      <c r="AZ11" s="6">
        <f t="shared" ca="1" si="21"/>
        <v>-92.414179859399582</v>
      </c>
      <c r="BA11" s="199"/>
      <c r="BB11" s="36">
        <f t="shared" si="22"/>
        <v>1.8585233707951285</v>
      </c>
      <c r="BC11" s="36">
        <f ca="1"/>
        <v>-15.09463195750695</v>
      </c>
      <c r="BD11" s="33">
        <f t="shared" ca="1" si="23"/>
        <v>48</v>
      </c>
      <c r="BE11" s="205">
        <f ca="1"/>
        <v>-0.28053726266577689</v>
      </c>
      <c r="BF11" s="33">
        <f t="shared" ca="1" si="24"/>
        <v>16</v>
      </c>
      <c r="BG11" s="36">
        <f t="shared" si="25"/>
        <v>0.54159801801598062</v>
      </c>
      <c r="BH11" s="42">
        <f ca="1"/>
        <v>-7.8615320074746116</v>
      </c>
      <c r="BI11" s="33">
        <f t="shared" ca="1" si="26"/>
        <v>53</v>
      </c>
      <c r="BJ11" s="205">
        <f ca="1"/>
        <v>-4.257790153817443E-2</v>
      </c>
      <c r="BK11" s="33">
        <f t="shared" ca="1" si="27"/>
        <v>37</v>
      </c>
      <c r="BL11" s="206">
        <v>4</v>
      </c>
      <c r="BM11" s="6" t="str">
        <f t="shared" ca="1" si="8"/>
        <v>awtrd</v>
      </c>
      <c r="BN11" s="42">
        <f t="shared" ca="1" si="9"/>
        <v>-1.0406922203078595</v>
      </c>
      <c r="BO11" s="6" t="str">
        <f t="shared" ca="1" si="28"/>
        <v>aeduc</v>
      </c>
      <c r="BP11" s="42">
        <f t="shared" ca="1" si="29"/>
        <v>-0.61011540146167276</v>
      </c>
      <c r="BQ11" s="207">
        <v>4</v>
      </c>
      <c r="BR11" s="6" t="str">
        <f t="shared" ca="1" si="30"/>
        <v>awtrd</v>
      </c>
      <c r="BS11" s="6" t="str">
        <f ca="1">VLOOKUP(BR11,Notes!$A$12:$B$206,2,0)</f>
        <v>Wholesale trade, commission trade</v>
      </c>
      <c r="BT11" s="42">
        <f t="shared" ca="1" si="10"/>
        <v>-30.959197583214358</v>
      </c>
      <c r="BU11" s="207">
        <v>4</v>
      </c>
      <c r="BV11" s="6" t="str">
        <f t="shared" ca="1" si="11"/>
        <v>amach</v>
      </c>
      <c r="BW11" s="6" t="str">
        <f ca="1">VLOOKUP(BV11,Notes!$A$12:$B$206,2,0)</f>
        <v>Machinery and equipment</v>
      </c>
      <c r="BX11" s="42">
        <f t="shared" ca="1" si="12"/>
        <v>-26.016775974934969</v>
      </c>
    </row>
    <row r="12" spans="1:76" hidden="1" outlineLevel="1" x14ac:dyDescent="0.2">
      <c r="A12" s="23" t="s">
        <v>264</v>
      </c>
      <c r="B12" s="23" t="str">
        <f>VLOOKUP(A12,Notes!$A$12:$B$206,2,0)</f>
        <v>Mining of gold and uranium ore</v>
      </c>
      <c r="C12" s="24">
        <f>SUM('SAM and Preps'!FS12:GG12)</f>
        <v>0</v>
      </c>
      <c r="D12" s="24">
        <f>'SAM and Preps'!GH12</f>
        <v>0</v>
      </c>
      <c r="E12" s="24">
        <f>'SAM and Preps'!GM12</f>
        <v>0</v>
      </c>
      <c r="F12" s="24">
        <f>'SAM and Preps'!GO12</f>
        <v>0</v>
      </c>
      <c r="G12" s="24">
        <v>0</v>
      </c>
      <c r="H12" s="25">
        <f>SUM('SAM and Preps'!G$175:G$179)</f>
        <v>40940.266271125038</v>
      </c>
      <c r="I12" s="24">
        <f>IFERROR(VLOOKUP($A12,Employment!$A$5:$F$66,3,0),0)</f>
        <v>12.280993347091618</v>
      </c>
      <c r="J12" s="24">
        <f>IFERROR(VLOOKUP($A12,Employment!$A$5:$F$66,4,0),0)</f>
        <v>20.416574772539583</v>
      </c>
      <c r="K12" s="24">
        <f>IFERROR(VLOOKUP($A12,Employment!$A$5:$F$66,5,0),0)</f>
        <v>42.085950975205527</v>
      </c>
      <c r="L12" s="24">
        <f>IFERROR(VLOOKUP($A12,Employment!$A$5:$F$66,6,0),0)</f>
        <v>33.619297809937294</v>
      </c>
      <c r="M12" s="24">
        <f t="shared" si="0"/>
        <v>108.40281690477401</v>
      </c>
      <c r="N12" s="25">
        <v>74075.191799659471</v>
      </c>
      <c r="O12" s="26">
        <v>0</v>
      </c>
      <c r="P12" s="27">
        <v>0</v>
      </c>
      <c r="Q12" s="28">
        <f ca="1"/>
        <v>-12684.504167981535</v>
      </c>
      <c r="R12" s="28">
        <v>0</v>
      </c>
      <c r="S12" s="28"/>
      <c r="T12" s="35" t="e">
        <f ca="1"/>
        <v>#DIV/0!</v>
      </c>
      <c r="U12" s="30">
        <f ca="1"/>
        <v>-17.123822240362863</v>
      </c>
      <c r="V12" s="31">
        <v>0</v>
      </c>
      <c r="W12" s="32">
        <f ca="1"/>
        <v>-17.123822240362863</v>
      </c>
      <c r="X12" s="28">
        <f ca="1"/>
        <v>-8691.7690653144309</v>
      </c>
      <c r="Y12" s="28">
        <f t="shared" ca="1" si="31"/>
        <v>-3992.735102667104</v>
      </c>
      <c r="Z12" s="33">
        <f t="shared" ca="1" si="13"/>
        <v>14</v>
      </c>
      <c r="AA12" s="33">
        <f t="shared" ca="1" si="13"/>
        <v>43</v>
      </c>
      <c r="AB12" s="33">
        <f t="shared" ca="1" si="1"/>
        <v>33</v>
      </c>
      <c r="AC12" s="21">
        <v>5</v>
      </c>
      <c r="AD12" s="6" t="str">
        <f t="shared" ca="1" si="14"/>
        <v>areal</v>
      </c>
      <c r="AE12" s="6">
        <f t="shared" ca="1" si="15"/>
        <v>-36435.41200460348</v>
      </c>
      <c r="AF12" s="6" t="str">
        <f t="shared" ca="1" si="2"/>
        <v>aobus</v>
      </c>
      <c r="AG12" s="6">
        <f t="shared" ca="1" si="3"/>
        <v>-39230.591579819353</v>
      </c>
      <c r="AH12" s="6" t="str">
        <f t="shared" ca="1" si="4"/>
        <v>artrd</v>
      </c>
      <c r="AI12" s="6">
        <f t="shared" ca="1" si="5"/>
        <v>-57841.312854123636</v>
      </c>
      <c r="AJ12" s="17"/>
      <c r="AK12" s="6">
        <v>40940.266271125038</v>
      </c>
      <c r="AL12" s="6">
        <f ca="1"/>
        <v>-4803.8126025174352</v>
      </c>
      <c r="AM12" s="6">
        <f t="shared" ca="1" si="16"/>
        <v>-2206.725818481249</v>
      </c>
      <c r="AN12" s="6">
        <f ca="1"/>
        <v>-7010.5384209986842</v>
      </c>
      <c r="AO12" s="33">
        <f t="shared" ca="1" si="17"/>
        <v>24</v>
      </c>
      <c r="AP12" s="34">
        <f ca="1"/>
        <v>-1.4089935649715279</v>
      </c>
      <c r="AQ12" s="34">
        <f ca="1"/>
        <v>-2.3423856409856989</v>
      </c>
      <c r="AR12" s="34">
        <f ca="1"/>
        <v>-3.4952608650828205</v>
      </c>
      <c r="AS12" s="34">
        <f ca="1"/>
        <v>-2.4754707820357025</v>
      </c>
      <c r="AT12" s="34">
        <f t="shared" ca="1" si="18"/>
        <v>-9.7221108530757512</v>
      </c>
      <c r="AU12" s="33">
        <f t="shared" ca="1" si="19"/>
        <v>27</v>
      </c>
      <c r="AV12" s="21">
        <v>5</v>
      </c>
      <c r="AW12" s="6" t="str">
        <f t="shared" ca="1" si="6"/>
        <v>artrd</v>
      </c>
      <c r="AX12" s="6">
        <f t="shared" ca="1" si="20"/>
        <v>-30075.470836726818</v>
      </c>
      <c r="AY12" s="6" t="str">
        <f t="shared" ca="1" si="7"/>
        <v>anobs</v>
      </c>
      <c r="AZ12" s="6">
        <f t="shared" ca="1" si="21"/>
        <v>-81.256516614805761</v>
      </c>
      <c r="BA12" s="199"/>
      <c r="BB12" s="36">
        <f t="shared" si="22"/>
        <v>1.1521298580678965</v>
      </c>
      <c r="BC12" s="36">
        <f ca="1"/>
        <v>-17.123822240362863</v>
      </c>
      <c r="BD12" s="33">
        <f t="shared" ca="1" si="23"/>
        <v>38</v>
      </c>
      <c r="BE12" s="205">
        <f ca="1"/>
        <v>-0.19728866887369154</v>
      </c>
      <c r="BF12" s="33">
        <f t="shared" ca="1" si="24"/>
        <v>24</v>
      </c>
      <c r="BG12" s="36">
        <f t="shared" si="25"/>
        <v>0.71567186178632081</v>
      </c>
      <c r="BH12" s="42">
        <f ca="1"/>
        <v>-8.9685038919386173</v>
      </c>
      <c r="BI12" s="33">
        <f t="shared" ca="1" si="26"/>
        <v>49</v>
      </c>
      <c r="BJ12" s="205">
        <f ca="1"/>
        <v>-6.4185058777815746E-2</v>
      </c>
      <c r="BK12" s="33">
        <f t="shared" ca="1" si="27"/>
        <v>27</v>
      </c>
      <c r="BL12" s="206">
        <v>5</v>
      </c>
      <c r="BM12" s="6" t="str">
        <f t="shared" ca="1" si="8"/>
        <v>artrd</v>
      </c>
      <c r="BN12" s="42">
        <f t="shared" ca="1" si="9"/>
        <v>-0.84637573475877215</v>
      </c>
      <c r="BO12" s="6" t="str">
        <f t="shared" ca="1" si="28"/>
        <v>anobs</v>
      </c>
      <c r="BP12" s="42">
        <f t="shared" ca="1" si="29"/>
        <v>-0.53645287261375696</v>
      </c>
      <c r="BQ12" s="207">
        <v>5</v>
      </c>
      <c r="BR12" s="6" t="str">
        <f t="shared" ca="1" si="30"/>
        <v>artrd</v>
      </c>
      <c r="BS12" s="6" t="str">
        <f ca="1">VLOOKUP(BR12,Notes!$A$12:$B$206,2,0)</f>
        <v>Retail trade</v>
      </c>
      <c r="BT12" s="42">
        <f t="shared" ca="1" si="10"/>
        <v>-30.584047061019874</v>
      </c>
      <c r="BU12" s="207">
        <v>5</v>
      </c>
      <c r="BV12" s="6" t="str">
        <f t="shared" ca="1" si="11"/>
        <v>aotrp</v>
      </c>
      <c r="BW12" s="6" t="str">
        <f ca="1">VLOOKUP(BV12,Notes!$A$12:$B$206,2,0)</f>
        <v>Other transport equipment</v>
      </c>
      <c r="BX12" s="42">
        <f t="shared" ca="1" si="12"/>
        <v>-25.187952201262675</v>
      </c>
    </row>
    <row r="13" spans="1:76" hidden="1" outlineLevel="1" x14ac:dyDescent="0.2">
      <c r="A13" s="23" t="s">
        <v>7</v>
      </c>
      <c r="B13" s="23" t="str">
        <f>VLOOKUP(A13,Notes!$A$12:$B$206,2,0)</f>
        <v>Mining of metal ores</v>
      </c>
      <c r="C13" s="24">
        <f>SUM('SAM and Preps'!FS13:GG13)</f>
        <v>0</v>
      </c>
      <c r="D13" s="24">
        <f>'SAM and Preps'!GH13</f>
        <v>0</v>
      </c>
      <c r="E13" s="24">
        <f>'SAM and Preps'!GM13</f>
        <v>0</v>
      </c>
      <c r="F13" s="24">
        <f>'SAM and Preps'!GO13</f>
        <v>0</v>
      </c>
      <c r="G13" s="24">
        <v>0</v>
      </c>
      <c r="H13" s="25">
        <f>SUM('SAM and Preps'!H$175:H$179)</f>
        <v>127526.83286913998</v>
      </c>
      <c r="I13" s="24">
        <f>IFERROR(VLOOKUP($A13,Employment!$A$5:$F$66,3,0),0)</f>
        <v>26.490556416429392</v>
      </c>
      <c r="J13" s="24">
        <f>IFERROR(VLOOKUP($A13,Employment!$A$5:$F$66,4,0),0)</f>
        <v>32.771039767067741</v>
      </c>
      <c r="K13" s="24">
        <f>IFERROR(VLOOKUP($A13,Employment!$A$5:$F$66,5,0),0)</f>
        <v>55.557380284250634</v>
      </c>
      <c r="L13" s="24">
        <f>IFERROR(VLOOKUP($A13,Employment!$A$5:$F$66,6,0),0)</f>
        <v>62.2227387770943</v>
      </c>
      <c r="M13" s="24">
        <f t="shared" si="0"/>
        <v>177.04171524484207</v>
      </c>
      <c r="N13" s="25">
        <v>256827.38268893352</v>
      </c>
      <c r="O13" s="26">
        <v>0</v>
      </c>
      <c r="P13" s="27">
        <v>0</v>
      </c>
      <c r="Q13" s="28">
        <f ca="1"/>
        <v>-44061.23750865466</v>
      </c>
      <c r="R13" s="28">
        <v>0</v>
      </c>
      <c r="S13" s="28"/>
      <c r="T13" s="35" t="e">
        <f ca="1"/>
        <v>#DIV/0!</v>
      </c>
      <c r="U13" s="30">
        <f ca="1"/>
        <v>-17.155973419711692</v>
      </c>
      <c r="V13" s="31">
        <v>0</v>
      </c>
      <c r="W13" s="32">
        <f ca="1"/>
        <v>-17.155973419711692</v>
      </c>
      <c r="X13" s="28">
        <f ca="1"/>
        <v>-29536.775912522855</v>
      </c>
      <c r="Y13" s="28">
        <f t="shared" ca="1" si="31"/>
        <v>-14524.461596131805</v>
      </c>
      <c r="Z13" s="33">
        <f t="shared" ca="1" si="13"/>
        <v>7</v>
      </c>
      <c r="AA13" s="33">
        <f t="shared" ca="1" si="13"/>
        <v>18</v>
      </c>
      <c r="AB13" s="33">
        <f t="shared" ca="1" si="1"/>
        <v>10</v>
      </c>
      <c r="AC13" s="21">
        <v>6</v>
      </c>
      <c r="AD13" s="6" t="str">
        <f t="shared" ca="1" si="14"/>
        <v>afood</v>
      </c>
      <c r="AE13" s="6">
        <f t="shared" ca="1" si="15"/>
        <v>-32365.747150039944</v>
      </c>
      <c r="AF13" s="6" t="str">
        <f t="shared" ca="1" si="2"/>
        <v>aofin</v>
      </c>
      <c r="AG13" s="6">
        <f t="shared" ca="1" si="3"/>
        <v>-28530.497669723212</v>
      </c>
      <c r="AH13" s="6" t="str">
        <f t="shared" ca="1" si="4"/>
        <v>areal</v>
      </c>
      <c r="AI13" s="6">
        <f t="shared" ca="1" si="5"/>
        <v>-57464.513839799671</v>
      </c>
      <c r="AJ13" s="17"/>
      <c r="AK13" s="6">
        <v>127526.83286913998</v>
      </c>
      <c r="AL13" s="6">
        <f ca="1"/>
        <v>-14666.393613689415</v>
      </c>
      <c r="AM13" s="6">
        <f t="shared" ca="1" si="16"/>
        <v>-7212.0759363403922</v>
      </c>
      <c r="AN13" s="6">
        <f ca="1"/>
        <v>-21878.469550029808</v>
      </c>
      <c r="AO13" s="33">
        <f t="shared" ca="1" si="17"/>
        <v>7</v>
      </c>
      <c r="AP13" s="34">
        <f ca="1"/>
        <v>-3.0449575877493587</v>
      </c>
      <c r="AQ13" s="34">
        <f ca="1"/>
        <v>-3.7668678841068646</v>
      </c>
      <c r="AR13" s="34">
        <f ca="1"/>
        <v>-4.6227335562132783</v>
      </c>
      <c r="AS13" s="34">
        <f ca="1"/>
        <v>-4.5902141060144226</v>
      </c>
      <c r="AT13" s="34">
        <f t="shared" ca="1" si="18"/>
        <v>-16.024773134083922</v>
      </c>
      <c r="AU13" s="33">
        <f t="shared" ca="1" si="19"/>
        <v>19</v>
      </c>
      <c r="AV13" s="21">
        <v>6</v>
      </c>
      <c r="AW13" s="6" t="str">
        <f t="shared" ca="1" si="6"/>
        <v>areal</v>
      </c>
      <c r="AX13" s="6">
        <f t="shared" ca="1" si="20"/>
        <v>-27838.347242813015</v>
      </c>
      <c r="AY13" s="6" t="str">
        <f t="shared" ca="1" si="7"/>
        <v>aagri</v>
      </c>
      <c r="AZ13" s="6">
        <f t="shared" ca="1" si="21"/>
        <v>-74.141095490348022</v>
      </c>
      <c r="BA13" s="199"/>
      <c r="BB13" s="36">
        <f t="shared" si="22"/>
        <v>3.5888255069068231</v>
      </c>
      <c r="BC13" s="36">
        <f ca="1"/>
        <v>-17.155973419711692</v>
      </c>
      <c r="BD13" s="33">
        <f t="shared" ca="1" si="23"/>
        <v>37</v>
      </c>
      <c r="BE13" s="205">
        <f ca="1"/>
        <v>-0.61569795004476791</v>
      </c>
      <c r="BF13" s="33">
        <f t="shared" ca="1" si="24"/>
        <v>7</v>
      </c>
      <c r="BG13" s="36">
        <f t="shared" si="25"/>
        <v>1.1688236300577148</v>
      </c>
      <c r="BH13" s="42">
        <f ca="1"/>
        <v>-9.0514109129152196</v>
      </c>
      <c r="BI13" s="33">
        <f t="shared" ca="1" si="26"/>
        <v>47</v>
      </c>
      <c r="BJ13" s="205">
        <f ca="1"/>
        <v>-0.10579502960377582</v>
      </c>
      <c r="BK13" s="33">
        <f t="shared" ca="1" si="27"/>
        <v>19</v>
      </c>
      <c r="BL13" s="206">
        <v>6</v>
      </c>
      <c r="BM13" s="6" t="str">
        <f t="shared" ca="1" si="8"/>
        <v>areal</v>
      </c>
      <c r="BN13" s="42">
        <f t="shared" ca="1" si="9"/>
        <v>-0.78341920996073677</v>
      </c>
      <c r="BO13" s="6" t="str">
        <f t="shared" ca="1" si="28"/>
        <v>aagri</v>
      </c>
      <c r="BP13" s="42">
        <f t="shared" ca="1" si="29"/>
        <v>-0.48947709441043125</v>
      </c>
      <c r="BQ13" s="207">
        <v>6</v>
      </c>
      <c r="BR13" s="6" t="str">
        <f t="shared" ca="1" si="30"/>
        <v>areal</v>
      </c>
      <c r="BS13" s="6" t="str">
        <f ca="1">VLOOKUP(BR13,Notes!$A$12:$B$206,2,0)</f>
        <v>Real estate activities</v>
      </c>
      <c r="BT13" s="42">
        <f t="shared" ca="1" si="10"/>
        <v>-30.114917780453712</v>
      </c>
      <c r="BU13" s="207">
        <v>6</v>
      </c>
      <c r="BV13" s="6" t="str">
        <f t="shared" ca="1" si="11"/>
        <v>anfme</v>
      </c>
      <c r="BW13" s="6" t="str">
        <f ca="1">VLOOKUP(BV13,Notes!$A$12:$B$206,2,0)</f>
        <v>Basic precious and non-ferrous metals</v>
      </c>
      <c r="BX13" s="42">
        <f t="shared" ca="1" si="12"/>
        <v>-24.496172386167686</v>
      </c>
    </row>
    <row r="14" spans="1:76" hidden="1" outlineLevel="1" x14ac:dyDescent="0.2">
      <c r="A14" s="23" t="s">
        <v>8</v>
      </c>
      <c r="B14" s="23" t="str">
        <f>VLOOKUP(A14,Notes!$A$12:$B$206,2,0)</f>
        <v>Other mining and quarrying</v>
      </c>
      <c r="C14" s="24">
        <f>SUM('SAM and Preps'!FS14:GG14)</f>
        <v>0</v>
      </c>
      <c r="D14" s="24">
        <f>'SAM and Preps'!GH14</f>
        <v>0</v>
      </c>
      <c r="E14" s="24">
        <f>'SAM and Preps'!GM14</f>
        <v>0</v>
      </c>
      <c r="F14" s="24">
        <f>'SAM and Preps'!GO14</f>
        <v>0</v>
      </c>
      <c r="G14" s="24">
        <v>0</v>
      </c>
      <c r="H14" s="25">
        <f>SUM('SAM and Preps'!I$175:I$179)</f>
        <v>44443.674617146105</v>
      </c>
      <c r="I14" s="24">
        <f>IFERROR(VLOOKUP($A14,Employment!$A$5:$F$66,3,0),0)</f>
        <v>4.8793422225313616</v>
      </c>
      <c r="J14" s="24">
        <f>IFERROR(VLOOKUP($A14,Employment!$A$5:$F$66,4,0),0)</f>
        <v>9.573705699680831</v>
      </c>
      <c r="K14" s="24">
        <f>IFERROR(VLOOKUP($A14,Employment!$A$5:$F$66,5,0),0)</f>
        <v>15.325551016446928</v>
      </c>
      <c r="L14" s="24">
        <f>IFERROR(VLOOKUP($A14,Employment!$A$5:$F$66,6,0),0)</f>
        <v>30.741017122844251</v>
      </c>
      <c r="M14" s="24">
        <f t="shared" si="0"/>
        <v>60.51961606150337</v>
      </c>
      <c r="N14" s="25">
        <v>90055.886579330079</v>
      </c>
      <c r="O14" s="26">
        <v>0</v>
      </c>
      <c r="P14" s="27">
        <v>0</v>
      </c>
      <c r="Q14" s="28">
        <f ca="1"/>
        <v>-15795.325520455641</v>
      </c>
      <c r="R14" s="28">
        <v>0</v>
      </c>
      <c r="S14" s="28"/>
      <c r="T14" s="35" t="e">
        <f ca="1"/>
        <v>#DIV/0!</v>
      </c>
      <c r="U14" s="30">
        <f ca="1"/>
        <v>-17.539470344941378</v>
      </c>
      <c r="V14" s="31">
        <v>0</v>
      </c>
      <c r="W14" s="32">
        <f ca="1"/>
        <v>-17.539470344941378</v>
      </c>
      <c r="X14" s="28">
        <f ca="1"/>
        <v>-4519.537858693654</v>
      </c>
      <c r="Y14" s="28">
        <f t="shared" ca="1" si="31"/>
        <v>-11275.787661761988</v>
      </c>
      <c r="Z14" s="33">
        <f t="shared" ca="1" si="13"/>
        <v>29</v>
      </c>
      <c r="AA14" s="33">
        <f t="shared" ca="1" si="13"/>
        <v>22</v>
      </c>
      <c r="AB14" s="33">
        <f t="shared" ca="1" si="1"/>
        <v>26</v>
      </c>
      <c r="AC14" s="21">
        <v>7</v>
      </c>
      <c r="AD14" s="6" t="str">
        <f t="shared" ca="1" si="14"/>
        <v>amore</v>
      </c>
      <c r="AE14" s="6">
        <f t="shared" ca="1" si="15"/>
        <v>-29536.775912522855</v>
      </c>
      <c r="AF14" s="6" t="str">
        <f t="shared" ca="1" si="2"/>
        <v>afins</v>
      </c>
      <c r="AG14" s="6">
        <f t="shared" ca="1" si="3"/>
        <v>-27612.480247997431</v>
      </c>
      <c r="AH14" s="6" t="str">
        <f t="shared" ca="1" si="4"/>
        <v>amtvp</v>
      </c>
      <c r="AI14" s="6">
        <f t="shared" ca="1" si="5"/>
        <v>-53293.806284209277</v>
      </c>
      <c r="AJ14" s="17"/>
      <c r="AK14" s="6">
        <v>44443.674617146105</v>
      </c>
      <c r="AL14" s="6">
        <f ca="1"/>
        <v>-2230.4468662879967</v>
      </c>
      <c r="AM14" s="6">
        <f t="shared" ca="1" si="16"/>
        <v>-5564.7382633885827</v>
      </c>
      <c r="AN14" s="6">
        <f ca="1"/>
        <v>-7795.185129676579</v>
      </c>
      <c r="AO14" s="33">
        <f t="shared" ca="1" si="17"/>
        <v>20</v>
      </c>
      <c r="AP14" s="34">
        <f ca="1"/>
        <v>-0.57339322403989146</v>
      </c>
      <c r="AQ14" s="34">
        <f ca="1"/>
        <v>-1.1250487723120128</v>
      </c>
      <c r="AR14" s="34">
        <f ca="1"/>
        <v>-1.3036899307283569</v>
      </c>
      <c r="AS14" s="34">
        <f ca="1"/>
        <v>-2.318478980257686</v>
      </c>
      <c r="AT14" s="34">
        <f t="shared" ca="1" si="18"/>
        <v>-5.3206109073379473</v>
      </c>
      <c r="AU14" s="33">
        <f t="shared" ca="1" si="19"/>
        <v>40</v>
      </c>
      <c r="AV14" s="21">
        <v>7</v>
      </c>
      <c r="AW14" s="6" t="str">
        <f t="shared" ca="1" si="6"/>
        <v>amore</v>
      </c>
      <c r="AX14" s="6">
        <f t="shared" ca="1" si="20"/>
        <v>-21878.469550029808</v>
      </c>
      <c r="AY14" s="6" t="str">
        <f t="shared" ca="1" si="7"/>
        <v>amtvs</v>
      </c>
      <c r="AZ14" s="6">
        <f t="shared" ca="1" si="21"/>
        <v>-62.437974823652098</v>
      </c>
      <c r="BA14" s="199"/>
      <c r="BB14" s="36">
        <f t="shared" si="22"/>
        <v>1.2507218245618219</v>
      </c>
      <c r="BC14" s="36">
        <f ca="1"/>
        <v>-17.539470344941375</v>
      </c>
      <c r="BD14" s="33">
        <f t="shared" ca="1" si="23"/>
        <v>36</v>
      </c>
      <c r="BE14" s="205">
        <f ca="1"/>
        <v>-0.21936998351673043</v>
      </c>
      <c r="BF14" s="33">
        <f t="shared" ca="1" si="24"/>
        <v>20</v>
      </c>
      <c r="BG14" s="36">
        <f t="shared" si="25"/>
        <v>0.39954853146829977</v>
      </c>
      <c r="BH14" s="42">
        <f ca="1"/>
        <v>-8.7915476891506525</v>
      </c>
      <c r="BI14" s="33">
        <f t="shared" ca="1" si="26"/>
        <v>50</v>
      </c>
      <c r="BJ14" s="205">
        <f ca="1"/>
        <v>-3.5126499685336675E-2</v>
      </c>
      <c r="BK14" s="33">
        <f t="shared" ca="1" si="27"/>
        <v>40</v>
      </c>
      <c r="BL14" s="206">
        <v>7</v>
      </c>
      <c r="BM14" s="6" t="str">
        <f t="shared" ca="1" si="8"/>
        <v>amore</v>
      </c>
      <c r="BN14" s="42">
        <f t="shared" ca="1" si="9"/>
        <v>-0.61569795004476791</v>
      </c>
      <c r="BO14" s="6" t="str">
        <f t="shared" ca="1" si="28"/>
        <v>amtvs</v>
      </c>
      <c r="BP14" s="42">
        <f t="shared" ca="1" si="29"/>
        <v>-0.41221347345119225</v>
      </c>
      <c r="BQ14" s="207">
        <v>7</v>
      </c>
      <c r="BR14" s="6" t="str">
        <f t="shared" ca="1" si="30"/>
        <v>amore</v>
      </c>
      <c r="BS14" s="6" t="str">
        <f ca="1">VLOOKUP(BR14,Notes!$A$12:$B$206,2,0)</f>
        <v>Mining of metal ores</v>
      </c>
      <c r="BT14" s="42">
        <f t="shared" ca="1" si="10"/>
        <v>-29.805257228411062</v>
      </c>
      <c r="BU14" s="207">
        <v>7</v>
      </c>
      <c r="BV14" s="6" t="str">
        <f t="shared" ca="1" si="11"/>
        <v>abisc</v>
      </c>
      <c r="BW14" s="6" t="str">
        <f ca="1">VLOOKUP(BV14,Notes!$A$12:$B$206,2,0)</f>
        <v>Basic iron and steel, casting of metals</v>
      </c>
      <c r="BX14" s="42">
        <f t="shared" ca="1" si="12"/>
        <v>-21.457629432494024</v>
      </c>
    </row>
    <row r="15" spans="1:76" hidden="1" outlineLevel="1" x14ac:dyDescent="0.2">
      <c r="A15" s="23" t="s">
        <v>9</v>
      </c>
      <c r="B15" s="23" t="str">
        <f>VLOOKUP(A15,Notes!$A$12:$B$206,2,0)</f>
        <v>Food</v>
      </c>
      <c r="C15" s="24">
        <f>SUM('SAM and Preps'!FS15:GG15)</f>
        <v>0</v>
      </c>
      <c r="D15" s="24">
        <f>'SAM and Preps'!GH15</f>
        <v>0</v>
      </c>
      <c r="E15" s="24">
        <f>'SAM and Preps'!GM15</f>
        <v>0</v>
      </c>
      <c r="F15" s="24">
        <f>'SAM and Preps'!GO15</f>
        <v>0</v>
      </c>
      <c r="G15" s="24">
        <v>0</v>
      </c>
      <c r="H15" s="25">
        <f>SUM('SAM and Preps'!J$175:J$179)</f>
        <v>88002.229638785298</v>
      </c>
      <c r="I15" s="24">
        <f>IFERROR(VLOOKUP($A15,Employment!$A$5:$F$66,3,0),0)</f>
        <v>26.478153343014398</v>
      </c>
      <c r="J15" s="24">
        <f>IFERROR(VLOOKUP($A15,Employment!$A$5:$F$66,4,0),0)</f>
        <v>61.81428202420053</v>
      </c>
      <c r="K15" s="24">
        <f>IFERROR(VLOOKUP($A15,Employment!$A$5:$F$66,5,0),0)</f>
        <v>105.37942772089707</v>
      </c>
      <c r="L15" s="24">
        <f>IFERROR(VLOOKUP($A15,Employment!$A$5:$F$66,6,0),0)</f>
        <v>76.610601696247073</v>
      </c>
      <c r="M15" s="24">
        <f t="shared" si="0"/>
        <v>270.28246478435904</v>
      </c>
      <c r="N15" s="25">
        <v>301059.87784730288</v>
      </c>
      <c r="O15" s="26">
        <v>0</v>
      </c>
      <c r="P15" s="27">
        <v>0</v>
      </c>
      <c r="Q15" s="28">
        <f ca="1"/>
        <v>-43049.357867612365</v>
      </c>
      <c r="R15" s="28">
        <v>0</v>
      </c>
      <c r="S15" s="28"/>
      <c r="T15" s="35" t="e">
        <f ca="1"/>
        <v>#DIV/0!</v>
      </c>
      <c r="U15" s="30">
        <f ca="1"/>
        <v>-14.29926769898144</v>
      </c>
      <c r="V15" s="31">
        <v>0</v>
      </c>
      <c r="W15" s="32">
        <f ca="1"/>
        <v>-14.29926769898144</v>
      </c>
      <c r="X15" s="28">
        <f ca="1"/>
        <v>-32365.747150039944</v>
      </c>
      <c r="Y15" s="28">
        <f t="shared" ca="1" si="31"/>
        <v>-10683.610717572421</v>
      </c>
      <c r="Z15" s="33">
        <f t="shared" ca="1" si="13"/>
        <v>6</v>
      </c>
      <c r="AA15" s="33">
        <f t="shared" ca="1" si="13"/>
        <v>24</v>
      </c>
      <c r="AB15" s="33">
        <f t="shared" ca="1" si="1"/>
        <v>11</v>
      </c>
      <c r="AC15" s="21">
        <v>8</v>
      </c>
      <c r="AD15" s="6" t="str">
        <f t="shared" ca="1" si="14"/>
        <v>amach</v>
      </c>
      <c r="AE15" s="6">
        <f t="shared" ca="1" si="15"/>
        <v>-23278.391179610615</v>
      </c>
      <c r="AF15" s="6" t="str">
        <f t="shared" ca="1" si="2"/>
        <v>amtvs</v>
      </c>
      <c r="AG15" s="6">
        <f t="shared" ca="1" si="3"/>
        <v>-25046.797870283412</v>
      </c>
      <c r="AH15" s="6" t="str">
        <f t="shared" ca="1" si="4"/>
        <v>aobus</v>
      </c>
      <c r="AI15" s="6">
        <f t="shared" ca="1" si="5"/>
        <v>-50291.35881238844</v>
      </c>
      <c r="AJ15" s="17"/>
      <c r="AK15" s="6">
        <v>88002.229638785313</v>
      </c>
      <c r="AL15" s="6">
        <f ca="1"/>
        <v>-9460.7688460343707</v>
      </c>
      <c r="AM15" s="6">
        <f t="shared" ca="1" si="16"/>
        <v>-3122.9055510879298</v>
      </c>
      <c r="AN15" s="6">
        <f ca="1"/>
        <v>-12583.6743971223</v>
      </c>
      <c r="AO15" s="33">
        <f t="shared" ca="1" si="17"/>
        <v>12</v>
      </c>
      <c r="AP15" s="34">
        <f ca="1"/>
        <v>-1.3630255301751957</v>
      </c>
      <c r="AQ15" s="34">
        <f ca="1"/>
        <v>-3.1820362786237673</v>
      </c>
      <c r="AR15" s="34">
        <f ca="1"/>
        <v>-13.863007551908472</v>
      </c>
      <c r="AS15" s="34">
        <f ca="1"/>
        <v>-8.5447089174304942</v>
      </c>
      <c r="AT15" s="34">
        <f t="shared" ca="1" si="18"/>
        <v>-26.952778278137931</v>
      </c>
      <c r="AU15" s="33">
        <f t="shared" ca="1" si="19"/>
        <v>13</v>
      </c>
      <c r="AV15" s="21">
        <v>8</v>
      </c>
      <c r="AW15" s="6" t="str">
        <f t="shared" ca="1" si="6"/>
        <v>aobus</v>
      </c>
      <c r="AX15" s="6">
        <f t="shared" ca="1" si="20"/>
        <v>-19862.223109867256</v>
      </c>
      <c r="AY15" s="6" t="str">
        <f t="shared" ca="1" si="7"/>
        <v>aacct</v>
      </c>
      <c r="AZ15" s="6">
        <f t="shared" ca="1" si="21"/>
        <v>-58.040731507593051</v>
      </c>
      <c r="BA15" s="199"/>
      <c r="BB15" s="36">
        <f t="shared" si="22"/>
        <v>2.476534853777979</v>
      </c>
      <c r="BC15" s="36">
        <f ca="1"/>
        <v>-14.299267698981442</v>
      </c>
      <c r="BD15" s="33">
        <f t="shared" ca="1" si="23"/>
        <v>51</v>
      </c>
      <c r="BE15" s="205">
        <f ca="1"/>
        <v>-0.35412634840029183</v>
      </c>
      <c r="BF15" s="33">
        <f t="shared" ca="1" si="24"/>
        <v>12</v>
      </c>
      <c r="BG15" s="36">
        <f t="shared" si="25"/>
        <v>1.7843960175900115</v>
      </c>
      <c r="BH15" s="42">
        <f ca="1"/>
        <v>-9.9720780257209114</v>
      </c>
      <c r="BI15" s="33">
        <f t="shared" ca="1" si="26"/>
        <v>41</v>
      </c>
      <c r="BJ15" s="205">
        <f ca="1"/>
        <v>-0.1779413631619326</v>
      </c>
      <c r="BK15" s="33">
        <f t="shared" ca="1" si="27"/>
        <v>13</v>
      </c>
      <c r="BL15" s="206">
        <v>8</v>
      </c>
      <c r="BM15" s="6" t="str">
        <f t="shared" ca="1" si="8"/>
        <v>aobus</v>
      </c>
      <c r="BN15" s="42">
        <f t="shared" ca="1" si="9"/>
        <v>-0.5589572901391735</v>
      </c>
      <c r="BO15" s="6" t="str">
        <f t="shared" ca="1" si="28"/>
        <v>aacct</v>
      </c>
      <c r="BP15" s="42">
        <f t="shared" ca="1" si="29"/>
        <v>-0.38318301648902792</v>
      </c>
      <c r="BQ15" s="207">
        <v>8</v>
      </c>
      <c r="BR15" s="6" t="str">
        <f t="shared" ca="1" si="30"/>
        <v>aobus</v>
      </c>
      <c r="BS15" s="6" t="str">
        <f ca="1">VLOOKUP(BR15,Notes!$A$12:$B$206,2,0)</f>
        <v>Other business activities</v>
      </c>
      <c r="BT15" s="42">
        <f t="shared" ca="1" si="10"/>
        <v>-29.585133786656929</v>
      </c>
      <c r="BU15" s="207">
        <v>8</v>
      </c>
      <c r="BV15" s="6" t="str">
        <f t="shared" ca="1" si="11"/>
        <v>aweav</v>
      </c>
      <c r="BW15" s="6" t="str">
        <f ca="1">VLOOKUP(BV15,Notes!$A$12:$B$206,2,0)</f>
        <v>Spinning, weaving and finishing of textiles</v>
      </c>
      <c r="BX15" s="42">
        <f t="shared" ca="1" si="12"/>
        <v>-21.423894145252916</v>
      </c>
    </row>
    <row r="16" spans="1:76" hidden="1" outlineLevel="1" x14ac:dyDescent="0.2">
      <c r="A16" s="23" t="s">
        <v>10</v>
      </c>
      <c r="B16" s="23" t="str">
        <f>VLOOKUP(A16,Notes!$A$12:$B$206,2,0)</f>
        <v>Beverages and tobacco</v>
      </c>
      <c r="C16" s="24">
        <f>SUM('SAM and Preps'!FS16:GG16)</f>
        <v>0</v>
      </c>
      <c r="D16" s="24">
        <f>'SAM and Preps'!GH16</f>
        <v>0</v>
      </c>
      <c r="E16" s="24">
        <f>'SAM and Preps'!GM16</f>
        <v>0</v>
      </c>
      <c r="F16" s="24">
        <f>'SAM and Preps'!GO16</f>
        <v>0</v>
      </c>
      <c r="G16" s="24">
        <v>0</v>
      </c>
      <c r="H16" s="25">
        <f>SUM('SAM and Preps'!K$175:K$179)</f>
        <v>34682.718447577441</v>
      </c>
      <c r="I16" s="24">
        <f>IFERROR(VLOOKUP($A16,Employment!$A$5:$F$66,3,0),0)</f>
        <v>14.834886542156251</v>
      </c>
      <c r="J16" s="24">
        <f>IFERROR(VLOOKUP($A16,Employment!$A$5:$F$66,4,0),0)</f>
        <v>13.082711802806671</v>
      </c>
      <c r="K16" s="24">
        <f>IFERROR(VLOOKUP($A16,Employment!$A$5:$F$66,5,0),0)</f>
        <v>20.806687471956689</v>
      </c>
      <c r="L16" s="24">
        <f>IFERROR(VLOOKUP($A16,Employment!$A$5:$F$66,6,0),0)</f>
        <v>23.608281138830531</v>
      </c>
      <c r="M16" s="24">
        <f t="shared" si="0"/>
        <v>72.332566955750139</v>
      </c>
      <c r="N16" s="25">
        <v>99920.013961558478</v>
      </c>
      <c r="O16" s="26">
        <v>0</v>
      </c>
      <c r="P16" s="27">
        <v>0</v>
      </c>
      <c r="Q16" s="28">
        <f ca="1"/>
        <v>-29042.53925928623</v>
      </c>
      <c r="R16" s="28">
        <v>0</v>
      </c>
      <c r="S16" s="28"/>
      <c r="T16" s="35" t="e">
        <f ca="1"/>
        <v>#DIV/0!</v>
      </c>
      <c r="U16" s="30">
        <f ca="1"/>
        <v>-29.065787831514477</v>
      </c>
      <c r="V16" s="31">
        <v>0</v>
      </c>
      <c r="W16" s="32">
        <f ca="1"/>
        <v>-29.065787831514477</v>
      </c>
      <c r="X16" s="28">
        <f ca="1"/>
        <v>-21008.508364689496</v>
      </c>
      <c r="Y16" s="28">
        <f t="shared" ca="1" si="31"/>
        <v>-8034.0308945967336</v>
      </c>
      <c r="Z16" s="33">
        <f t="shared" ca="1" si="13"/>
        <v>11</v>
      </c>
      <c r="AA16" s="33">
        <f t="shared" ca="1" si="13"/>
        <v>29</v>
      </c>
      <c r="AB16" s="33">
        <f t="shared" ca="1" si="1"/>
        <v>14</v>
      </c>
      <c r="AC16" s="21">
        <v>9</v>
      </c>
      <c r="AD16" s="6" t="str">
        <f t="shared" ca="1" si="14"/>
        <v>aacct</v>
      </c>
      <c r="AE16" s="6">
        <f t="shared" ca="1" si="15"/>
        <v>-22217.036928727495</v>
      </c>
      <c r="AF16" s="6" t="str">
        <f t="shared" ca="1" si="2"/>
        <v>abisc</v>
      </c>
      <c r="AG16" s="6">
        <f t="shared" ca="1" si="3"/>
        <v>-24726.896702248945</v>
      </c>
      <c r="AH16" s="6" t="str">
        <f t="shared" ca="1" si="4"/>
        <v>abisc</v>
      </c>
      <c r="AI16" s="6">
        <f t="shared" ca="1" si="5"/>
        <v>-46070.22694059171</v>
      </c>
      <c r="AJ16" s="17"/>
      <c r="AK16" s="6">
        <v>34682.718447577441</v>
      </c>
      <c r="AL16" s="6">
        <f ca="1"/>
        <v>-7292.1545116719353</v>
      </c>
      <c r="AM16" s="6">
        <f t="shared" ca="1" si="16"/>
        <v>-2788.6508465024544</v>
      </c>
      <c r="AN16" s="6">
        <f ca="1"/>
        <v>-10080.80535817439</v>
      </c>
      <c r="AO16" s="33">
        <f t="shared" ca="1" si="17"/>
        <v>15</v>
      </c>
      <c r="AP16" s="34">
        <f ca="1"/>
        <v>-0.5174251976866836</v>
      </c>
      <c r="AQ16" s="34">
        <f ca="1"/>
        <v>-0.45631119062547465</v>
      </c>
      <c r="AR16" s="34">
        <f ca="1"/>
        <v>-3.2052426467435744</v>
      </c>
      <c r="AS16" s="34">
        <f ca="1"/>
        <v>-6.8619329064799315</v>
      </c>
      <c r="AT16" s="34">
        <f t="shared" ca="1" si="18"/>
        <v>-11.040911941535665</v>
      </c>
      <c r="AU16" s="33">
        <f t="shared" ca="1" si="19"/>
        <v>25</v>
      </c>
      <c r="AV16" s="21">
        <v>9</v>
      </c>
      <c r="AW16" s="6" t="str">
        <f t="shared" ca="1" si="6"/>
        <v>afins</v>
      </c>
      <c r="AX16" s="6">
        <f t="shared" ca="1" si="20"/>
        <v>-19643.95307128875</v>
      </c>
      <c r="AY16" s="6" t="str">
        <f t="shared" ca="1" si="7"/>
        <v>aoact</v>
      </c>
      <c r="AZ16" s="6">
        <f t="shared" ca="1" si="21"/>
        <v>-49.583092177013413</v>
      </c>
      <c r="BA16" s="199"/>
      <c r="BB16" s="36">
        <f t="shared" si="22"/>
        <v>0.97603164614977345</v>
      </c>
      <c r="BC16" s="36">
        <f ca="1"/>
        <v>-29.065787831514474</v>
      </c>
      <c r="BD16" s="33">
        <f t="shared" ca="1" si="23"/>
        <v>9</v>
      </c>
      <c r="BE16" s="205">
        <f ca="1"/>
        <v>-0.28369128743833127</v>
      </c>
      <c r="BF16" s="33">
        <f t="shared" ca="1" si="24"/>
        <v>15</v>
      </c>
      <c r="BG16" s="36">
        <f t="shared" si="25"/>
        <v>0.47753724800785724</v>
      </c>
      <c r="BH16" s="42">
        <f ca="1"/>
        <v>-15.264095284064791</v>
      </c>
      <c r="BI16" s="33">
        <f t="shared" ca="1" si="26"/>
        <v>23</v>
      </c>
      <c r="BJ16" s="205">
        <f ca="1"/>
        <v>-7.289174055282012E-2</v>
      </c>
      <c r="BK16" s="33">
        <f t="shared" ca="1" si="27"/>
        <v>25</v>
      </c>
      <c r="BL16" s="206">
        <v>9</v>
      </c>
      <c r="BM16" s="6" t="str">
        <f t="shared" ca="1" si="8"/>
        <v>afins</v>
      </c>
      <c r="BN16" s="42">
        <f t="shared" ca="1" si="9"/>
        <v>-0.55281479397408895</v>
      </c>
      <c r="BO16" s="6" t="str">
        <f t="shared" ca="1" si="28"/>
        <v>aoact</v>
      </c>
      <c r="BP16" s="42">
        <f t="shared" ca="1" si="29"/>
        <v>-0.32734595746361272</v>
      </c>
      <c r="BQ16" s="207">
        <v>9</v>
      </c>
      <c r="BR16" s="6" t="str">
        <f t="shared" ca="1" si="30"/>
        <v>afins</v>
      </c>
      <c r="BS16" s="6" t="str">
        <f ca="1">VLOOKUP(BR16,Notes!$A$12:$B$206,2,0)</f>
        <v>Financial intermediation</v>
      </c>
      <c r="BT16" s="42">
        <f t="shared" ca="1" si="10"/>
        <v>-29.065787831514474</v>
      </c>
      <c r="BU16" s="207">
        <v>9</v>
      </c>
      <c r="BV16" s="6" t="str">
        <f t="shared" ca="1" si="11"/>
        <v>amtvp</v>
      </c>
      <c r="BW16" s="6" t="str">
        <f ca="1">VLOOKUP(BV16,Notes!$A$12:$B$206,2,0)</f>
        <v>Motor vehicles, trailers, parts</v>
      </c>
      <c r="BX16" s="42">
        <f t="shared" ca="1" si="12"/>
        <v>-21.338085222384588</v>
      </c>
    </row>
    <row r="17" spans="1:76" hidden="1" outlineLevel="1" x14ac:dyDescent="0.2">
      <c r="A17" s="23" t="s">
        <v>11</v>
      </c>
      <c r="B17" s="23" t="str">
        <f>VLOOKUP(A17,Notes!$A$12:$B$206,2,0)</f>
        <v>Spinning, weaving and finishing of textiles</v>
      </c>
      <c r="C17" s="24">
        <f>SUM('SAM and Preps'!FS17:GG17)</f>
        <v>0</v>
      </c>
      <c r="D17" s="24">
        <f>'SAM and Preps'!GH17</f>
        <v>0</v>
      </c>
      <c r="E17" s="24">
        <f>'SAM and Preps'!GM17</f>
        <v>0</v>
      </c>
      <c r="F17" s="24">
        <f>'SAM and Preps'!GO17</f>
        <v>0</v>
      </c>
      <c r="G17" s="24">
        <v>0</v>
      </c>
      <c r="H17" s="25">
        <f>SUM('SAM and Preps'!L$175:L$179)</f>
        <v>5397.3207380130389</v>
      </c>
      <c r="I17" s="24">
        <f>IFERROR(VLOOKUP($A17,Employment!$A$5:$F$66,3,0),0)</f>
        <v>9.420759031242854</v>
      </c>
      <c r="J17" s="24">
        <f>IFERROR(VLOOKUP($A17,Employment!$A$5:$F$66,4,0),0)</f>
        <v>12.153296477162533</v>
      </c>
      <c r="K17" s="24">
        <f>IFERROR(VLOOKUP($A17,Employment!$A$5:$F$66,5,0),0)</f>
        <v>23.845760869698438</v>
      </c>
      <c r="L17" s="24">
        <f>IFERROR(VLOOKUP($A17,Employment!$A$5:$F$66,6,0),0)</f>
        <v>21.13292263088298</v>
      </c>
      <c r="M17" s="24">
        <f t="shared" si="0"/>
        <v>66.552739008986805</v>
      </c>
      <c r="N17" s="25">
        <v>31262.752075848439</v>
      </c>
      <c r="O17" s="26">
        <v>0</v>
      </c>
      <c r="P17" s="27">
        <v>0</v>
      </c>
      <c r="Q17" s="28">
        <f ca="1"/>
        <v>-7753.3053675357951</v>
      </c>
      <c r="R17" s="28">
        <v>0</v>
      </c>
      <c r="S17" s="28"/>
      <c r="T17" s="35" t="e">
        <f ca="1"/>
        <v>#DIV/0!</v>
      </c>
      <c r="U17" s="30">
        <f ca="1"/>
        <v>-24.800456942258428</v>
      </c>
      <c r="V17" s="31">
        <v>0</v>
      </c>
      <c r="W17" s="32">
        <f ca="1"/>
        <v>-24.800456942258428</v>
      </c>
      <c r="X17" s="28">
        <f ca="1"/>
        <v>-2288.4332739187994</v>
      </c>
      <c r="Y17" s="28">
        <f t="shared" ca="1" si="31"/>
        <v>-5464.8720936169957</v>
      </c>
      <c r="Z17" s="33">
        <f t="shared" ca="1" si="13"/>
        <v>38</v>
      </c>
      <c r="AA17" s="33">
        <f t="shared" ca="1" si="13"/>
        <v>35</v>
      </c>
      <c r="AB17" s="33">
        <f t="shared" ca="1" si="1"/>
        <v>39</v>
      </c>
      <c r="AC17" s="21">
        <v>10</v>
      </c>
      <c r="AD17" s="6" t="str">
        <f t="shared" ca="1" si="14"/>
        <v>abisc</v>
      </c>
      <c r="AE17" s="6">
        <f t="shared" ca="1" si="15"/>
        <v>-21343.330238342765</v>
      </c>
      <c r="AF17" s="6" t="str">
        <f t="shared" ca="1" si="2"/>
        <v>acnst</v>
      </c>
      <c r="AG17" s="6">
        <f t="shared" ca="1" si="3"/>
        <v>-21687.640338524856</v>
      </c>
      <c r="AH17" s="6" t="str">
        <f t="shared" ca="1" si="4"/>
        <v>amore</v>
      </c>
      <c r="AI17" s="6">
        <f t="shared" ca="1" si="5"/>
        <v>-44061.23750865466</v>
      </c>
      <c r="AJ17" s="17"/>
      <c r="AK17" s="6">
        <v>5397.3207380130389</v>
      </c>
      <c r="AL17" s="6">
        <f ca="1"/>
        <v>-395.08384728620553</v>
      </c>
      <c r="AM17" s="6">
        <f t="shared" ca="1" si="16"/>
        <v>-943.47635838030305</v>
      </c>
      <c r="AN17" s="6">
        <f ca="1"/>
        <v>-1338.5602056665086</v>
      </c>
      <c r="AO17" s="33">
        <f t="shared" ca="1" si="17"/>
        <v>48</v>
      </c>
      <c r="AP17" s="34">
        <f ca="1"/>
        <v>-1.3551069465628376</v>
      </c>
      <c r="AQ17" s="34">
        <f ca="1"/>
        <v>-1.7481623747325483</v>
      </c>
      <c r="AR17" s="34">
        <f ca="1"/>
        <v>-5.9138576570434704</v>
      </c>
      <c r="AS17" s="34">
        <f ca="1"/>
        <v>-5.2410613777129207</v>
      </c>
      <c r="AT17" s="34">
        <f t="shared" ca="1" si="18"/>
        <v>-14.258188356051777</v>
      </c>
      <c r="AU17" s="33">
        <f t="shared" ca="1" si="19"/>
        <v>22</v>
      </c>
      <c r="AV17" s="21">
        <v>10</v>
      </c>
      <c r="AW17" s="6" t="str">
        <f t="shared" ca="1" si="6"/>
        <v>aofin</v>
      </c>
      <c r="AX17" s="6">
        <f t="shared" ca="1" si="20"/>
        <v>-15710.919755932577</v>
      </c>
      <c r="AY17" s="6" t="str">
        <f t="shared" ca="1" si="7"/>
        <v>altrp</v>
      </c>
      <c r="AZ17" s="6">
        <f t="shared" ca="1" si="21"/>
        <v>-43.369626907080587</v>
      </c>
      <c r="BA17" s="199"/>
      <c r="BB17" s="36">
        <f t="shared" si="22"/>
        <v>0.15188993482975202</v>
      </c>
      <c r="BC17" s="36">
        <f ca="1"/>
        <v>-24.800456942258432</v>
      </c>
      <c r="BD17" s="33">
        <f t="shared" ca="1" si="23"/>
        <v>20</v>
      </c>
      <c r="BE17" s="205">
        <f ca="1"/>
        <v>-3.7669397887077044E-2</v>
      </c>
      <c r="BF17" s="33">
        <f t="shared" ca="1" si="24"/>
        <v>48</v>
      </c>
      <c r="BG17" s="36">
        <f t="shared" si="25"/>
        <v>0.43937901240500965</v>
      </c>
      <c r="BH17" s="42">
        <f ca="1"/>
        <v>-21.423894145252916</v>
      </c>
      <c r="BI17" s="33">
        <f t="shared" ca="1" si="26"/>
        <v>8</v>
      </c>
      <c r="BJ17" s="205">
        <f ca="1"/>
        <v>-9.4132094514106937E-2</v>
      </c>
      <c r="BK17" s="33">
        <f t="shared" ca="1" si="27"/>
        <v>22</v>
      </c>
      <c r="BL17" s="206">
        <v>10</v>
      </c>
      <c r="BM17" s="6" t="str">
        <f t="shared" ca="1" si="8"/>
        <v>aofin</v>
      </c>
      <c r="BN17" s="42">
        <f t="shared" ca="1" si="9"/>
        <v>-0.44213243823685799</v>
      </c>
      <c r="BO17" s="6" t="str">
        <f t="shared" ca="1" si="28"/>
        <v>altrp</v>
      </c>
      <c r="BP17" s="42">
        <f t="shared" ca="1" si="29"/>
        <v>-0.28632486239572574</v>
      </c>
      <c r="BQ17" s="207">
        <v>10</v>
      </c>
      <c r="BR17" s="6" t="str">
        <f t="shared" ca="1" si="30"/>
        <v>aofin</v>
      </c>
      <c r="BS17" s="6" t="str">
        <f ca="1">VLOOKUP(BR17,Notes!$A$12:$B$206,2,0)</f>
        <v>Activities to financial intermediation</v>
      </c>
      <c r="BT17" s="42">
        <f t="shared" ca="1" si="10"/>
        <v>-28.82096759013184</v>
      </c>
      <c r="BU17" s="207">
        <v>10</v>
      </c>
      <c r="BV17" s="6" t="str">
        <f t="shared" ca="1" si="11"/>
        <v>arent</v>
      </c>
      <c r="BW17" s="6" t="str">
        <f ca="1">VLOOKUP(BV17,Notes!$A$12:$B$206,2,0)</f>
        <v>Renting of machinery and equipment</v>
      </c>
      <c r="BX17" s="42">
        <f t="shared" ca="1" si="12"/>
        <v>-20.987261749584999</v>
      </c>
    </row>
    <row r="18" spans="1:76" hidden="1" outlineLevel="1" x14ac:dyDescent="0.2">
      <c r="A18" s="23" t="s">
        <v>12</v>
      </c>
      <c r="B18" s="23" t="str">
        <f>VLOOKUP(A18,Notes!$A$12:$B$206,2,0)</f>
        <v>Knitted, crouched fabrics, wearing apparel, fur articles</v>
      </c>
      <c r="C18" s="24">
        <f>SUM('SAM and Preps'!FS18:GG18)</f>
        <v>0</v>
      </c>
      <c r="D18" s="24">
        <f>'SAM and Preps'!GH18</f>
        <v>0</v>
      </c>
      <c r="E18" s="24">
        <f>'SAM and Preps'!GM18</f>
        <v>0</v>
      </c>
      <c r="F18" s="24">
        <f>'SAM and Preps'!GO18</f>
        <v>0</v>
      </c>
      <c r="G18" s="24">
        <v>0</v>
      </c>
      <c r="H18" s="25">
        <f>SUM('SAM and Preps'!M$175:M$179)</f>
        <v>5657.1193846404985</v>
      </c>
      <c r="I18" s="24">
        <f>IFERROR(VLOOKUP($A18,Employment!$A$5:$F$66,3,0),0)</f>
        <v>19.582761169118566</v>
      </c>
      <c r="J18" s="24">
        <f>IFERROR(VLOOKUP($A18,Employment!$A$5:$F$66,4,0),0)</f>
        <v>42.958770871913103</v>
      </c>
      <c r="K18" s="24">
        <f>IFERROR(VLOOKUP($A18,Employment!$A$5:$F$66,5,0),0)</f>
        <v>52.515797632423443</v>
      </c>
      <c r="L18" s="24">
        <f>IFERROR(VLOOKUP($A18,Employment!$A$5:$F$66,6,0),0)</f>
        <v>31.035265532415515</v>
      </c>
      <c r="M18" s="24">
        <f t="shared" si="0"/>
        <v>146.09259520587062</v>
      </c>
      <c r="N18" s="25">
        <v>25396.648791479889</v>
      </c>
      <c r="O18" s="26">
        <v>0</v>
      </c>
      <c r="P18" s="27">
        <v>0</v>
      </c>
      <c r="Q18" s="28">
        <f ca="1"/>
        <v>-6053.709030030338</v>
      </c>
      <c r="R18" s="28">
        <v>0</v>
      </c>
      <c r="S18" s="28"/>
      <c r="T18" s="35" t="e">
        <f ca="1"/>
        <v>#DIV/0!</v>
      </c>
      <c r="U18" s="30">
        <f ca="1"/>
        <v>-23.836645061852597</v>
      </c>
      <c r="V18" s="31">
        <v>0</v>
      </c>
      <c r="W18" s="32">
        <f ca="1"/>
        <v>-23.836645061852597</v>
      </c>
      <c r="X18" s="28">
        <f ca="1"/>
        <v>-5315.1296731499424</v>
      </c>
      <c r="Y18" s="28">
        <f t="shared" ca="1" si="31"/>
        <v>-738.57935688039561</v>
      </c>
      <c r="Z18" s="33">
        <f t="shared" ca="1" si="13"/>
        <v>26</v>
      </c>
      <c r="AA18" s="33">
        <f t="shared" ca="1" si="13"/>
        <v>53</v>
      </c>
      <c r="AB18" s="33">
        <f t="shared" ca="1" si="1"/>
        <v>44</v>
      </c>
      <c r="AC18" s="21">
        <v>11</v>
      </c>
      <c r="AD18" s="6" t="str">
        <f t="shared" ca="1" si="14"/>
        <v>abevt</v>
      </c>
      <c r="AE18" s="6">
        <f t="shared" ca="1" si="15"/>
        <v>-21008.508364689496</v>
      </c>
      <c r="AF18" s="6" t="str">
        <f t="shared" ca="1" si="2"/>
        <v>areal</v>
      </c>
      <c r="AG18" s="6">
        <f t="shared" ca="1" si="3"/>
        <v>-21029.10183519619</v>
      </c>
      <c r="AH18" s="6" t="str">
        <f t="shared" ca="1" si="4"/>
        <v>afood</v>
      </c>
      <c r="AI18" s="6">
        <f t="shared" ca="1" si="5"/>
        <v>-43049.357867612365</v>
      </c>
      <c r="AJ18" s="17"/>
      <c r="AK18" s="6">
        <v>5657.1193846404985</v>
      </c>
      <c r="AL18" s="6">
        <f ca="1"/>
        <v>-1183.9484552757933</v>
      </c>
      <c r="AM18" s="6">
        <f t="shared" ca="1" si="16"/>
        <v>-164.51901316622207</v>
      </c>
      <c r="AN18" s="6">
        <f ca="1"/>
        <v>-1348.4674684420154</v>
      </c>
      <c r="AO18" s="33">
        <f t="shared" ca="1" si="17"/>
        <v>47</v>
      </c>
      <c r="AP18" s="34">
        <f ca="1"/>
        <v>-1.8204705765453046</v>
      </c>
      <c r="AQ18" s="34">
        <f ca="1"/>
        <v>-3.9935725969122542</v>
      </c>
      <c r="AR18" s="34">
        <f ca="1"/>
        <v>-1.7525205996258193</v>
      </c>
      <c r="AS18" s="34">
        <f ca="1"/>
        <v>-3.9208160271516435</v>
      </c>
      <c r="AT18" s="34">
        <f t="shared" ca="1" si="18"/>
        <v>-11.487379800235022</v>
      </c>
      <c r="AU18" s="33">
        <f t="shared" ca="1" si="19"/>
        <v>24</v>
      </c>
      <c r="AV18" s="21">
        <v>11</v>
      </c>
      <c r="AW18" s="6" t="str">
        <f t="shared" ca="1" si="6"/>
        <v>amtvs</v>
      </c>
      <c r="AX18" s="6">
        <f t="shared" ca="1" si="20"/>
        <v>-15419.049910451749</v>
      </c>
      <c r="AY18" s="6" t="str">
        <f t="shared" ca="1" si="7"/>
        <v>afabm</v>
      </c>
      <c r="AZ18" s="6">
        <f t="shared" ca="1" si="21"/>
        <v>-35.065427301281055</v>
      </c>
      <c r="BA18" s="199"/>
      <c r="BB18" s="36">
        <f t="shared" si="22"/>
        <v>0.15920111780748067</v>
      </c>
      <c r="BC18" s="36">
        <f ca="1"/>
        <v>-23.8366450618526</v>
      </c>
      <c r="BD18" s="33">
        <f t="shared" ca="1" si="23"/>
        <v>24</v>
      </c>
      <c r="BE18" s="205">
        <f ca="1"/>
        <v>-3.7948205386270979E-2</v>
      </c>
      <c r="BF18" s="33">
        <f t="shared" ca="1" si="24"/>
        <v>47</v>
      </c>
      <c r="BG18" s="36">
        <f t="shared" si="25"/>
        <v>0.96449854892632614</v>
      </c>
      <c r="BH18" s="42">
        <f ca="1"/>
        <v>-7.8630814820198429</v>
      </c>
      <c r="BI18" s="33">
        <f t="shared" ca="1" si="26"/>
        <v>52</v>
      </c>
      <c r="BJ18" s="205">
        <f ca="1"/>
        <v>-7.5839306794976039E-2</v>
      </c>
      <c r="BK18" s="33">
        <f t="shared" ca="1" si="27"/>
        <v>24</v>
      </c>
      <c r="BL18" s="206">
        <v>11</v>
      </c>
      <c r="BM18" s="6" t="str">
        <f t="shared" ca="1" si="8"/>
        <v>amtvs</v>
      </c>
      <c r="BN18" s="42">
        <f t="shared" ca="1" si="9"/>
        <v>-0.43391871628836898</v>
      </c>
      <c r="BO18" s="6" t="str">
        <f t="shared" ca="1" si="28"/>
        <v>afabm</v>
      </c>
      <c r="BP18" s="42">
        <f t="shared" ca="1" si="29"/>
        <v>-0.23150080742906884</v>
      </c>
      <c r="BQ18" s="207">
        <v>11</v>
      </c>
      <c r="BR18" s="6" t="str">
        <f t="shared" ca="1" si="30"/>
        <v>amtvs</v>
      </c>
      <c r="BS18" s="6" t="str">
        <f ca="1">VLOOKUP(BR18,Notes!$A$12:$B$206,2,0)</f>
        <v>Sale, maintenance, repair of motor vehicles</v>
      </c>
      <c r="BT18" s="42">
        <f t="shared" ca="1" si="10"/>
        <v>-28.50495025943216</v>
      </c>
      <c r="BU18" s="207">
        <v>11</v>
      </c>
      <c r="BV18" s="6" t="str">
        <f t="shared" ca="1" si="11"/>
        <v>afabm</v>
      </c>
      <c r="BW18" s="6" t="str">
        <f ca="1">VLOOKUP(BV18,Notes!$A$12:$B$206,2,0)</f>
        <v>Fabricated metal products</v>
      </c>
      <c r="BX18" s="42">
        <f t="shared" ca="1" si="12"/>
        <v>-20.628571987616265</v>
      </c>
    </row>
    <row r="19" spans="1:76" hidden="1" outlineLevel="1" x14ac:dyDescent="0.2">
      <c r="A19" s="23" t="s">
        <v>13</v>
      </c>
      <c r="B19" s="23" t="str">
        <f>VLOOKUP(A19,Notes!$A$12:$B$206,2,0)</f>
        <v>Tanning and dressing of leather</v>
      </c>
      <c r="C19" s="24">
        <f>SUM('SAM and Preps'!FS19:GG19)</f>
        <v>0</v>
      </c>
      <c r="D19" s="24">
        <f>'SAM and Preps'!GH19</f>
        <v>0</v>
      </c>
      <c r="E19" s="24">
        <f>'SAM and Preps'!GM19</f>
        <v>0</v>
      </c>
      <c r="F19" s="24">
        <f>'SAM and Preps'!GO19</f>
        <v>0</v>
      </c>
      <c r="G19" s="24">
        <v>0</v>
      </c>
      <c r="H19" s="25">
        <f>SUM('SAM and Preps'!N$175:N$179)</f>
        <v>1697.5108360016977</v>
      </c>
      <c r="I19" s="24">
        <f>IFERROR(VLOOKUP($A19,Employment!$A$5:$F$66,3,0),0)</f>
        <v>8.6128762643538928E-2</v>
      </c>
      <c r="J19" s="24">
        <f>IFERROR(VLOOKUP($A19,Employment!$A$5:$F$66,4,0),0)</f>
        <v>2.6672225311843678</v>
      </c>
      <c r="K19" s="24">
        <f>IFERROR(VLOOKUP($A19,Employment!$A$5:$F$66,5,0),0)</f>
        <v>8.2652814229533256</v>
      </c>
      <c r="L19" s="24">
        <f>IFERROR(VLOOKUP($A19,Employment!$A$5:$F$66,6,0),0)</f>
        <v>3.018512211668503</v>
      </c>
      <c r="M19" s="24">
        <f t="shared" si="0"/>
        <v>14.037144928449734</v>
      </c>
      <c r="N19" s="25">
        <v>7307.2915083974049</v>
      </c>
      <c r="O19" s="26">
        <v>0</v>
      </c>
      <c r="P19" s="27">
        <v>0</v>
      </c>
      <c r="Q19" s="28">
        <f ca="1"/>
        <v>-2200.5848297319544</v>
      </c>
      <c r="R19" s="28">
        <v>0</v>
      </c>
      <c r="S19" s="28"/>
      <c r="T19" s="35" t="e">
        <f ca="1"/>
        <v>#DIV/0!</v>
      </c>
      <c r="U19" s="30">
        <f ca="1"/>
        <v>-30.114917780453716</v>
      </c>
      <c r="V19" s="31">
        <v>0</v>
      </c>
      <c r="W19" s="32">
        <f ca="1"/>
        <v>-30.114917780453716</v>
      </c>
      <c r="X19" s="28">
        <f ca="1"/>
        <v>-1396.8005161862275</v>
      </c>
      <c r="Y19" s="28">
        <f t="shared" ca="1" si="31"/>
        <v>-803.78431354572695</v>
      </c>
      <c r="Z19" s="33">
        <f t="shared" ca="1" si="13"/>
        <v>43</v>
      </c>
      <c r="AA19" s="33">
        <f t="shared" ca="1" si="13"/>
        <v>50</v>
      </c>
      <c r="AB19" s="33">
        <f t="shared" ca="1" si="1"/>
        <v>54</v>
      </c>
      <c r="AC19" s="21">
        <v>12</v>
      </c>
      <c r="AD19" s="6" t="str">
        <f t="shared" ca="1" si="14"/>
        <v>aeduc</v>
      </c>
      <c r="AE19" s="6">
        <f t="shared" ca="1" si="15"/>
        <v>-16138.467994801396</v>
      </c>
      <c r="AF19" s="6" t="str">
        <f t="shared" ca="1" si="2"/>
        <v>apetr</v>
      </c>
      <c r="AG19" s="6">
        <f t="shared" ca="1" si="3"/>
        <v>-20657.218509270857</v>
      </c>
      <c r="AH19" s="6" t="str">
        <f t="shared" ca="1" si="4"/>
        <v>aofin</v>
      </c>
      <c r="AI19" s="6">
        <f t="shared" ca="1" si="5"/>
        <v>-31830.744335396579</v>
      </c>
      <c r="AJ19" s="17"/>
      <c r="AK19" s="6">
        <v>1697.5108360016977</v>
      </c>
      <c r="AL19" s="6">
        <f ca="1"/>
        <v>-324.48192455906263</v>
      </c>
      <c r="AM19" s="6">
        <f t="shared" ca="1" si="16"/>
        <v>-186.72206801714111</v>
      </c>
      <c r="AN19" s="6">
        <f ca="1"/>
        <v>-511.20399257620375</v>
      </c>
      <c r="AO19" s="33">
        <f t="shared" ca="1" si="17"/>
        <v>57</v>
      </c>
      <c r="AP19" s="34">
        <f ca="1"/>
        <v>-1.5043811512145847E-2</v>
      </c>
      <c r="AQ19" s="34">
        <f ca="1"/>
        <v>-0.46587448592698705</v>
      </c>
      <c r="AR19" s="34">
        <f ca="1"/>
        <v>-2.4890827048455089</v>
      </c>
      <c r="AS19" s="34">
        <f ca="1"/>
        <v>-0.90902247073692466</v>
      </c>
      <c r="AT19" s="34">
        <f t="shared" ca="1" si="18"/>
        <v>-3.8790234730215665</v>
      </c>
      <c r="AU19" s="33">
        <f t="shared" ca="1" si="19"/>
        <v>48</v>
      </c>
      <c r="AV19" s="21">
        <v>12</v>
      </c>
      <c r="AW19" s="6" t="str">
        <f t="shared" ca="1" si="6"/>
        <v>afood</v>
      </c>
      <c r="AX19" s="6">
        <f t="shared" ca="1" si="20"/>
        <v>-12583.6743971223</v>
      </c>
      <c r="AY19" s="6" t="str">
        <f t="shared" ca="1" si="7"/>
        <v>amach</v>
      </c>
      <c r="AZ19" s="6">
        <f t="shared" ca="1" si="21"/>
        <v>-28.798970496234094</v>
      </c>
      <c r="BA19" s="199"/>
      <c r="BB19" s="36">
        <f t="shared" si="22"/>
        <v>4.7770889070419535E-2</v>
      </c>
      <c r="BC19" s="36">
        <f ca="1"/>
        <v>-30.114917780453712</v>
      </c>
      <c r="BD19" s="33">
        <f t="shared" ca="1" si="23"/>
        <v>6</v>
      </c>
      <c r="BE19" s="205">
        <f ca="1"/>
        <v>-1.4386163966548592E-2</v>
      </c>
      <c r="BF19" s="33">
        <f t="shared" ca="1" si="24"/>
        <v>57</v>
      </c>
      <c r="BG19" s="36">
        <f t="shared" si="25"/>
        <v>9.267277301412645E-2</v>
      </c>
      <c r="BH19" s="42">
        <f ca="1"/>
        <v>-27.633991761100717</v>
      </c>
      <c r="BI19" s="33">
        <f t="shared" ca="1" si="26"/>
        <v>3</v>
      </c>
      <c r="BJ19" s="205">
        <f ca="1"/>
        <v>-2.5609186459507272E-2</v>
      </c>
      <c r="BK19" s="33">
        <f t="shared" ca="1" si="27"/>
        <v>48</v>
      </c>
      <c r="BL19" s="206">
        <v>12</v>
      </c>
      <c r="BM19" s="6" t="str">
        <f t="shared" ca="1" si="8"/>
        <v>afood</v>
      </c>
      <c r="BN19" s="42">
        <f t="shared" ca="1" si="9"/>
        <v>-0.35412634840029183</v>
      </c>
      <c r="BO19" s="6" t="str">
        <f t="shared" ca="1" si="28"/>
        <v>amach</v>
      </c>
      <c r="BP19" s="42">
        <f t="shared" ca="1" si="29"/>
        <v>-0.19012986397460946</v>
      </c>
      <c r="BQ19" s="207">
        <v>12</v>
      </c>
      <c r="BR19" s="6" t="str">
        <f t="shared" ca="1" si="30"/>
        <v>afood</v>
      </c>
      <c r="BS19" s="6" t="str">
        <f ca="1">VLOOKUP(BR19,Notes!$A$12:$B$206,2,0)</f>
        <v>Food</v>
      </c>
      <c r="BT19" s="42">
        <f t="shared" ca="1" si="10"/>
        <v>-28.420946804275836</v>
      </c>
      <c r="BU19" s="207">
        <v>12</v>
      </c>
      <c r="BV19" s="6" t="str">
        <f t="shared" ca="1" si="11"/>
        <v>afurn</v>
      </c>
      <c r="BW19" s="6" t="str">
        <f ca="1">VLOOKUP(BV19,Notes!$A$12:$B$206,2,0)</f>
        <v>Furniture</v>
      </c>
      <c r="BX19" s="42">
        <f t="shared" ca="1" si="12"/>
        <v>-19.732537507979888</v>
      </c>
    </row>
    <row r="20" spans="1:76" hidden="1" outlineLevel="1" x14ac:dyDescent="0.2">
      <c r="A20" s="23" t="s">
        <v>14</v>
      </c>
      <c r="B20" s="23" t="str">
        <f>VLOOKUP(A20,Notes!$A$12:$B$206,2,0)</f>
        <v>Footwear</v>
      </c>
      <c r="C20" s="24">
        <f>SUM('SAM and Preps'!FS20:GG20)</f>
        <v>0</v>
      </c>
      <c r="D20" s="24">
        <f>'SAM and Preps'!GH20</f>
        <v>0</v>
      </c>
      <c r="E20" s="24">
        <f>'SAM and Preps'!GM20</f>
        <v>0</v>
      </c>
      <c r="F20" s="24">
        <f>'SAM and Preps'!GO20</f>
        <v>0</v>
      </c>
      <c r="G20" s="24">
        <v>0</v>
      </c>
      <c r="H20" s="25">
        <f>SUM('SAM and Preps'!O$175:O$179)</f>
        <v>1535.4607687463567</v>
      </c>
      <c r="I20" s="24">
        <f>IFERROR(VLOOKUP($A20,Employment!$A$5:$F$66,3,0),0)</f>
        <v>0.70874474415498123</v>
      </c>
      <c r="J20" s="24">
        <f>IFERROR(VLOOKUP($A20,Employment!$A$5:$F$66,4,0),0)</f>
        <v>3.743011657886401</v>
      </c>
      <c r="K20" s="24">
        <f>IFERROR(VLOOKUP($A20,Employment!$A$5:$F$66,5,0),0)</f>
        <v>4.1553155965717314</v>
      </c>
      <c r="L20" s="24">
        <f>IFERROR(VLOOKUP($A20,Employment!$A$5:$F$66,6,0),0)</f>
        <v>4.7570248244282105</v>
      </c>
      <c r="M20" s="24">
        <f t="shared" si="0"/>
        <v>13.364096823041324</v>
      </c>
      <c r="N20" s="25">
        <v>9538.646751288059</v>
      </c>
      <c r="O20" s="26">
        <v>0</v>
      </c>
      <c r="P20" s="27">
        <v>0</v>
      </c>
      <c r="Q20" s="28">
        <f ca="1"/>
        <v>-3110.5629160257172</v>
      </c>
      <c r="R20" s="28">
        <v>0</v>
      </c>
      <c r="S20" s="28"/>
      <c r="T20" s="35" t="e">
        <f ca="1"/>
        <v>#DIV/0!</v>
      </c>
      <c r="U20" s="30">
        <f ca="1"/>
        <v>-32.610107042759282</v>
      </c>
      <c r="V20" s="31">
        <v>0</v>
      </c>
      <c r="W20" s="32">
        <f ca="1"/>
        <v>-32.610107042759282</v>
      </c>
      <c r="X20" s="28">
        <f ca="1"/>
        <v>-2670.8086193135077</v>
      </c>
      <c r="Y20" s="28">
        <f t="shared" ca="1" si="31"/>
        <v>-439.75429671220945</v>
      </c>
      <c r="Z20" s="33">
        <f t="shared" ca="1" si="13"/>
        <v>35</v>
      </c>
      <c r="AA20" s="33">
        <f t="shared" ca="1" si="13"/>
        <v>57</v>
      </c>
      <c r="AB20" s="33">
        <f t="shared" ca="1" si="1"/>
        <v>49</v>
      </c>
      <c r="AC20" s="21">
        <v>13</v>
      </c>
      <c r="AD20" s="6" t="str">
        <f t="shared" ca="1" si="14"/>
        <v>aobus</v>
      </c>
      <c r="AE20" s="6">
        <f t="shared" ca="1" si="15"/>
        <v>-11060.767232569086</v>
      </c>
      <c r="AF20" s="6" t="str">
        <f t="shared" ca="1" si="2"/>
        <v>apost</v>
      </c>
      <c r="AG20" s="6">
        <f t="shared" ca="1" si="3"/>
        <v>-19631.184478042422</v>
      </c>
      <c r="AH20" s="6" t="str">
        <f t="shared" ca="1" si="4"/>
        <v>afins</v>
      </c>
      <c r="AI20" s="6">
        <f t="shared" ca="1" si="5"/>
        <v>-30611.396425471587</v>
      </c>
      <c r="AJ20" s="17"/>
      <c r="AK20" s="6">
        <v>1535.4607687463567</v>
      </c>
      <c r="AL20" s="6">
        <f ca="1"/>
        <v>-429.92700775209471</v>
      </c>
      <c r="AM20" s="6">
        <f t="shared" ca="1" si="16"/>
        <v>-70.788392535666844</v>
      </c>
      <c r="AN20" s="6">
        <f ca="1"/>
        <v>-500.71540028776155</v>
      </c>
      <c r="AO20" s="33">
        <f t="shared" ca="1" si="17"/>
        <v>58</v>
      </c>
      <c r="AP20" s="34">
        <f ca="1"/>
        <v>-0.15254079702105408</v>
      </c>
      <c r="AQ20" s="34">
        <f ca="1"/>
        <v>-0.80559607145141143</v>
      </c>
      <c r="AR20" s="34">
        <f ca="1"/>
        <v>-1.3550528640065131</v>
      </c>
      <c r="AS20" s="34">
        <f ca="1"/>
        <v>-1.5512708872966714</v>
      </c>
      <c r="AT20" s="34">
        <f t="shared" ca="1" si="18"/>
        <v>-3.8644606197756501</v>
      </c>
      <c r="AU20" s="33">
        <f t="shared" ca="1" si="19"/>
        <v>50</v>
      </c>
      <c r="AV20" s="21">
        <v>13</v>
      </c>
      <c r="AW20" s="6" t="str">
        <f t="shared" ca="1" si="6"/>
        <v>aelcg</v>
      </c>
      <c r="AX20" s="6">
        <f t="shared" ca="1" si="20"/>
        <v>-11051.429633834148</v>
      </c>
      <c r="AY20" s="6" t="str">
        <f t="shared" ca="1" si="7"/>
        <v>afood</v>
      </c>
      <c r="AZ20" s="6">
        <f t="shared" ca="1" si="21"/>
        <v>-26.952778278137931</v>
      </c>
      <c r="BA20" s="199"/>
      <c r="BB20" s="36">
        <f t="shared" si="22"/>
        <v>4.3210520074518068E-2</v>
      </c>
      <c r="BC20" s="36">
        <f ca="1"/>
        <v>-32.610107042759289</v>
      </c>
      <c r="BD20" s="33">
        <f t="shared" ca="1" si="23"/>
        <v>2</v>
      </c>
      <c r="BE20" s="205">
        <f ca="1"/>
        <v>-1.4090996850033333E-2</v>
      </c>
      <c r="BF20" s="33">
        <f t="shared" ca="1" si="24"/>
        <v>58</v>
      </c>
      <c r="BG20" s="36">
        <f t="shared" si="25"/>
        <v>8.8229331372821851E-2</v>
      </c>
      <c r="BH20" s="42">
        <f ca="1"/>
        <v>-28.916736169651596</v>
      </c>
      <c r="BI20" s="33">
        <f t="shared" ca="1" si="26"/>
        <v>2</v>
      </c>
      <c r="BJ20" s="205">
        <f ca="1"/>
        <v>-2.5513042977326542E-2</v>
      </c>
      <c r="BK20" s="33">
        <f t="shared" ca="1" si="27"/>
        <v>50</v>
      </c>
      <c r="BL20" s="206">
        <v>13</v>
      </c>
      <c r="BM20" s="6" t="str">
        <f t="shared" ca="1" si="8"/>
        <v>aelcg</v>
      </c>
      <c r="BN20" s="42">
        <f t="shared" ca="1" si="9"/>
        <v>-0.31100633227822899</v>
      </c>
      <c r="BO20" s="6" t="str">
        <f t="shared" ca="1" si="28"/>
        <v>afood</v>
      </c>
      <c r="BP20" s="42">
        <f t="shared" ca="1" si="29"/>
        <v>-0.1779413631619326</v>
      </c>
      <c r="BQ20" s="207">
        <v>13</v>
      </c>
      <c r="BR20" s="6" t="str">
        <f t="shared" ca="1" si="30"/>
        <v>aelcg</v>
      </c>
      <c r="BS20" s="6" t="str">
        <f ca="1">VLOOKUP(BR20,Notes!$A$12:$B$206,2,0)</f>
        <v>Electricity, gas, steam and hot water supply</v>
      </c>
      <c r="BT20" s="42">
        <f t="shared" ca="1" si="10"/>
        <v>-27.870331097181321</v>
      </c>
      <c r="BU20" s="207">
        <v>13</v>
      </c>
      <c r="BV20" s="6" t="str">
        <f t="shared" ca="1" si="11"/>
        <v>arubb</v>
      </c>
      <c r="BW20" s="6" t="str">
        <f ca="1">VLOOKUP(BV20,Notes!$A$12:$B$206,2,0)</f>
        <v>Rubber</v>
      </c>
      <c r="BX20" s="42">
        <f t="shared" ca="1" si="12"/>
        <v>-18.514098756530522</v>
      </c>
    </row>
    <row r="21" spans="1:76" hidden="1" outlineLevel="1" x14ac:dyDescent="0.2">
      <c r="A21" s="23" t="s">
        <v>15</v>
      </c>
      <c r="B21" s="23" t="str">
        <f>VLOOKUP(A21,Notes!$A$12:$B$206,2,0)</f>
        <v>Sawmilling, planing of wood, cork, straw</v>
      </c>
      <c r="C21" s="24">
        <f>SUM('SAM and Preps'!FS21:GG21)</f>
        <v>0</v>
      </c>
      <c r="D21" s="24">
        <f>'SAM and Preps'!GH21</f>
        <v>0</v>
      </c>
      <c r="E21" s="24">
        <f>'SAM and Preps'!GM21</f>
        <v>0</v>
      </c>
      <c r="F21" s="24">
        <f>'SAM and Preps'!GO21</f>
        <v>0</v>
      </c>
      <c r="G21" s="24">
        <v>0</v>
      </c>
      <c r="H21" s="25">
        <f>SUM('SAM and Preps'!P$175:P$179)</f>
        <v>19056.848420258219</v>
      </c>
      <c r="I21" s="24">
        <f>IFERROR(VLOOKUP($A21,Employment!$A$5:$F$66,3,0),0)</f>
        <v>9.7902584002515596</v>
      </c>
      <c r="J21" s="24">
        <f>IFERROR(VLOOKUP($A21,Employment!$A$5:$F$66,4,0),0)</f>
        <v>17.293773943574291</v>
      </c>
      <c r="K21" s="24">
        <f>IFERROR(VLOOKUP($A21,Employment!$A$5:$F$66,5,0),0)</f>
        <v>20.094117415657077</v>
      </c>
      <c r="L21" s="24">
        <f>IFERROR(VLOOKUP($A21,Employment!$A$5:$F$66,6,0),0)</f>
        <v>13.827101578722605</v>
      </c>
      <c r="M21" s="24">
        <f t="shared" si="0"/>
        <v>61.005251338205532</v>
      </c>
      <c r="N21" s="25">
        <v>49982.645582632635</v>
      </c>
      <c r="O21" s="26">
        <v>0</v>
      </c>
      <c r="P21" s="27">
        <v>0</v>
      </c>
      <c r="Q21" s="28">
        <f ca="1"/>
        <v>-11220.934866724634</v>
      </c>
      <c r="R21" s="28">
        <v>0</v>
      </c>
      <c r="S21" s="28"/>
      <c r="T21" s="35" t="e">
        <f ca="1"/>
        <v>#DIV/0!</v>
      </c>
      <c r="U21" s="30">
        <f ca="1"/>
        <v>-22.449661749444388</v>
      </c>
      <c r="V21" s="31">
        <v>0</v>
      </c>
      <c r="W21" s="32">
        <f ca="1"/>
        <v>-22.449661749444388</v>
      </c>
      <c r="X21" s="28">
        <f ca="1"/>
        <v>-2791.3830589145186</v>
      </c>
      <c r="Y21" s="28">
        <f t="shared" ca="1" si="31"/>
        <v>-8429.5518078101159</v>
      </c>
      <c r="Z21" s="33">
        <f t="shared" ca="1" si="13"/>
        <v>34</v>
      </c>
      <c r="AA21" s="33">
        <f t="shared" ca="1" si="13"/>
        <v>27</v>
      </c>
      <c r="AB21" s="33">
        <f t="shared" ca="1" si="1"/>
        <v>37</v>
      </c>
      <c r="AC21" s="21">
        <v>14</v>
      </c>
      <c r="AD21" s="6" t="str">
        <f t="shared" ca="1" si="14"/>
        <v>agold</v>
      </c>
      <c r="AE21" s="6">
        <f t="shared" ca="1" si="15"/>
        <v>-8691.7690653144309</v>
      </c>
      <c r="AF21" s="6" t="str">
        <f t="shared" ca="1" si="2"/>
        <v>aelcg</v>
      </c>
      <c r="AG21" s="6">
        <f t="shared" ca="1" si="3"/>
        <v>-17389.539650851486</v>
      </c>
      <c r="AH21" s="6" t="str">
        <f t="shared" ca="1" si="4"/>
        <v>abevt</v>
      </c>
      <c r="AI21" s="6">
        <f t="shared" ca="1" si="5"/>
        <v>-29042.53925928623</v>
      </c>
      <c r="AJ21" s="17"/>
      <c r="AK21" s="6">
        <v>19056.848420258219</v>
      </c>
      <c r="AL21" s="6">
        <f ca="1"/>
        <v>-1064.2686719867074</v>
      </c>
      <c r="AM21" s="6">
        <f t="shared" ca="1" si="16"/>
        <v>-3213.9293384655989</v>
      </c>
      <c r="AN21" s="6">
        <f ca="1"/>
        <v>-4278.1980104523063</v>
      </c>
      <c r="AO21" s="33">
        <f t="shared" ca="1" si="17"/>
        <v>30</v>
      </c>
      <c r="AP21" s="34">
        <f ca="1"/>
        <v>-0.30770318533542568</v>
      </c>
      <c r="AQ21" s="34">
        <f ca="1"/>
        <v>-0.54353512556643691</v>
      </c>
      <c r="AR21" s="34">
        <f ca="1"/>
        <v>-4.5110613913512108</v>
      </c>
      <c r="AS21" s="34">
        <f ca="1"/>
        <v>-3.1041375341753099</v>
      </c>
      <c r="AT21" s="34">
        <f t="shared" ca="1" si="18"/>
        <v>-8.4664372364283835</v>
      </c>
      <c r="AU21" s="33">
        <f t="shared" ca="1" si="19"/>
        <v>31</v>
      </c>
      <c r="AV21" s="21">
        <v>14</v>
      </c>
      <c r="AW21" s="6" t="str">
        <f t="shared" ca="1" si="6"/>
        <v>aacct</v>
      </c>
      <c r="AX21" s="6">
        <f t="shared" ca="1" si="20"/>
        <v>-10089.24158917858</v>
      </c>
      <c r="AY21" s="6" t="str">
        <f t="shared" ca="1" si="7"/>
        <v>amtvp</v>
      </c>
      <c r="AZ21" s="6">
        <f t="shared" ca="1" si="21"/>
        <v>-24.535508563854258</v>
      </c>
      <c r="BA21" s="199"/>
      <c r="BB21" s="36">
        <f t="shared" si="22"/>
        <v>0.53629265428444339</v>
      </c>
      <c r="BC21" s="36">
        <f ca="1"/>
        <v>-22.449661749444388</v>
      </c>
      <c r="BD21" s="33">
        <f t="shared" ca="1" si="23"/>
        <v>26</v>
      </c>
      <c r="BE21" s="205">
        <f ca="1"/>
        <v>-0.12039588687397472</v>
      </c>
      <c r="BF21" s="33">
        <f t="shared" ca="1" si="24"/>
        <v>30</v>
      </c>
      <c r="BG21" s="36">
        <f t="shared" si="25"/>
        <v>0.40275467972671508</v>
      </c>
      <c r="BH21" s="42">
        <f ca="1"/>
        <v>-13.87821056500777</v>
      </c>
      <c r="BI21" s="33">
        <f t="shared" ca="1" si="26"/>
        <v>29</v>
      </c>
      <c r="BJ21" s="205">
        <f ca="1"/>
        <v>-5.5895142512896179E-2</v>
      </c>
      <c r="BK21" s="33">
        <f t="shared" ca="1" si="27"/>
        <v>31</v>
      </c>
      <c r="BL21" s="206">
        <v>14</v>
      </c>
      <c r="BM21" s="6" t="str">
        <f t="shared" ca="1" si="8"/>
        <v>aacct</v>
      </c>
      <c r="BN21" s="42">
        <f t="shared" ca="1" si="9"/>
        <v>-0.2839286975608038</v>
      </c>
      <c r="BO21" s="6" t="str">
        <f t="shared" ca="1" si="28"/>
        <v>amtvp</v>
      </c>
      <c r="BP21" s="42">
        <f t="shared" ca="1" si="29"/>
        <v>-0.16198262734438676</v>
      </c>
      <c r="BQ21" s="207">
        <v>14</v>
      </c>
      <c r="BR21" s="6" t="str">
        <f t="shared" ca="1" si="30"/>
        <v>aacct</v>
      </c>
      <c r="BS21" s="6" t="str">
        <f ca="1">VLOOKUP(BR21,Notes!$A$12:$B$206,2,0)</f>
        <v>Hotels and restaurants</v>
      </c>
      <c r="BT21" s="42">
        <f t="shared" ca="1" si="10"/>
        <v>-27.552650545636606</v>
      </c>
      <c r="BU21" s="207">
        <v>14</v>
      </c>
      <c r="BV21" s="6" t="str">
        <f t="shared" ca="1" si="11"/>
        <v>anmmi</v>
      </c>
      <c r="BW21" s="6" t="str">
        <f ca="1">VLOOKUP(BV21,Notes!$A$12:$B$206,2,0)</f>
        <v>Non-metallic minerals</v>
      </c>
      <c r="BX21" s="42">
        <f t="shared" ca="1" si="12"/>
        <v>-18.449334736441354</v>
      </c>
    </row>
    <row r="22" spans="1:76" hidden="1" outlineLevel="1" x14ac:dyDescent="0.2">
      <c r="A22" s="23" t="s">
        <v>16</v>
      </c>
      <c r="B22" s="23" t="str">
        <f>VLOOKUP(A22,Notes!$A$12:$B$206,2,0)</f>
        <v>Paper</v>
      </c>
      <c r="C22" s="24">
        <f>SUM('SAM and Preps'!FS22:GG22)</f>
        <v>0</v>
      </c>
      <c r="D22" s="24">
        <f>'SAM and Preps'!GH22</f>
        <v>0</v>
      </c>
      <c r="E22" s="24">
        <f>'SAM and Preps'!GM22</f>
        <v>0</v>
      </c>
      <c r="F22" s="24">
        <f>'SAM and Preps'!GO22</f>
        <v>0</v>
      </c>
      <c r="G22" s="24">
        <v>0</v>
      </c>
      <c r="H22" s="25">
        <f>SUM('SAM and Preps'!Q$175:Q$179)</f>
        <v>18842.519346137829</v>
      </c>
      <c r="I22" s="24">
        <f>IFERROR(VLOOKUP($A22,Employment!$A$5:$F$66,3,0),0)</f>
        <v>2.0690519977260866</v>
      </c>
      <c r="J22" s="24">
        <f>IFERROR(VLOOKUP($A22,Employment!$A$5:$F$66,4,0),0)</f>
        <v>9.218678731362445</v>
      </c>
      <c r="K22" s="24">
        <f>IFERROR(VLOOKUP($A22,Employment!$A$5:$F$66,5,0),0)</f>
        <v>18.841609500342599</v>
      </c>
      <c r="L22" s="24">
        <f>IFERROR(VLOOKUP($A22,Employment!$A$5:$F$66,6,0),0)</f>
        <v>19.330376180807058</v>
      </c>
      <c r="M22" s="24">
        <f t="shared" si="0"/>
        <v>49.459716410238187</v>
      </c>
      <c r="N22" s="25">
        <v>82209.685681650255</v>
      </c>
      <c r="O22" s="26">
        <v>0</v>
      </c>
      <c r="P22" s="27">
        <v>0</v>
      </c>
      <c r="Q22" s="28">
        <f ca="1"/>
        <v>-13440.588044171885</v>
      </c>
      <c r="R22" s="28">
        <v>0</v>
      </c>
      <c r="S22" s="28"/>
      <c r="T22" s="35" t="e">
        <f ca="1"/>
        <v>#DIV/0!</v>
      </c>
      <c r="U22" s="30">
        <f ca="1"/>
        <v>-16.349153913833675</v>
      </c>
      <c r="V22" s="31">
        <v>0</v>
      </c>
      <c r="W22" s="32">
        <f ca="1"/>
        <v>-16.349153913833675</v>
      </c>
      <c r="X22" s="28">
        <f ca="1"/>
        <v>-2207.2604586359885</v>
      </c>
      <c r="Y22" s="28">
        <f t="shared" ca="1" si="31"/>
        <v>-11233.327585535897</v>
      </c>
      <c r="Z22" s="33">
        <f t="shared" ca="1" si="13"/>
        <v>40</v>
      </c>
      <c r="AA22" s="33">
        <f t="shared" ca="1" si="13"/>
        <v>23</v>
      </c>
      <c r="AB22" s="33">
        <f t="shared" ca="1" si="1"/>
        <v>30</v>
      </c>
      <c r="AC22" s="21">
        <v>15</v>
      </c>
      <c r="AD22" s="6" t="str">
        <f t="shared" ca="1" si="14"/>
        <v>acoal</v>
      </c>
      <c r="AE22" s="6">
        <f t="shared" ca="1" si="15"/>
        <v>-8605.261092050474</v>
      </c>
      <c r="AF22" s="6" t="str">
        <f t="shared" ca="1" si="2"/>
        <v>afabm</v>
      </c>
      <c r="AG22" s="6">
        <f t="shared" ca="1" si="3"/>
        <v>-16007.094427516062</v>
      </c>
      <c r="AH22" s="6" t="str">
        <f t="shared" ca="1" si="4"/>
        <v>amach</v>
      </c>
      <c r="AI22" s="6">
        <f t="shared" ca="1" si="5"/>
        <v>-28522.769150097451</v>
      </c>
      <c r="AJ22" s="17"/>
      <c r="AK22" s="6">
        <v>18842.519346137829</v>
      </c>
      <c r="AL22" s="6">
        <f ca="1"/>
        <v>-505.90569163429984</v>
      </c>
      <c r="AM22" s="6">
        <f t="shared" ca="1" si="16"/>
        <v>-2574.6867975096607</v>
      </c>
      <c r="AN22" s="6">
        <f ca="1"/>
        <v>-3080.5924891439604</v>
      </c>
      <c r="AO22" s="33">
        <f t="shared" ca="1" si="17"/>
        <v>34</v>
      </c>
      <c r="AP22" s="34">
        <f ca="1"/>
        <v>-4.7358149393168382E-2</v>
      </c>
      <c r="AQ22" s="34">
        <f ca="1"/>
        <v>-0.21100463644572143</v>
      </c>
      <c r="AR22" s="34">
        <f ca="1"/>
        <v>-3.0804437370545199</v>
      </c>
      <c r="AS22" s="34">
        <f ca="1"/>
        <v>-3.1603529539231894</v>
      </c>
      <c r="AT22" s="34">
        <f t="shared" ca="1" si="18"/>
        <v>-6.4991594768165992</v>
      </c>
      <c r="AU22" s="33">
        <f t="shared" ca="1" si="19"/>
        <v>36</v>
      </c>
      <c r="AV22" s="21">
        <v>15</v>
      </c>
      <c r="AW22" s="6" t="str">
        <f t="shared" ca="1" si="6"/>
        <v>abevt</v>
      </c>
      <c r="AX22" s="6">
        <f t="shared" ca="1" si="20"/>
        <v>-10080.80535817439</v>
      </c>
      <c r="AY22" s="6" t="str">
        <f t="shared" ca="1" si="7"/>
        <v>abisc</v>
      </c>
      <c r="AZ22" s="6">
        <f t="shared" ca="1" si="21"/>
        <v>-24.391792279324953</v>
      </c>
      <c r="BA22" s="199"/>
      <c r="BB22" s="36">
        <f t="shared" si="22"/>
        <v>0.53026106367116232</v>
      </c>
      <c r="BC22" s="36">
        <f ca="1"/>
        <v>-16.349153913833675</v>
      </c>
      <c r="BD22" s="33">
        <f t="shared" ca="1" si="23"/>
        <v>43</v>
      </c>
      <c r="BE22" s="205">
        <f ca="1"/>
        <v>-8.6693197444729919E-2</v>
      </c>
      <c r="BF22" s="33">
        <f t="shared" ca="1" si="24"/>
        <v>34</v>
      </c>
      <c r="BG22" s="36">
        <f t="shared" si="25"/>
        <v>0.3265314346751052</v>
      </c>
      <c r="BH22" s="42">
        <f ca="1"/>
        <v>-13.140308818008648</v>
      </c>
      <c r="BI22" s="33">
        <f t="shared" ca="1" si="26"/>
        <v>30</v>
      </c>
      <c r="BJ22" s="205">
        <f ca="1"/>
        <v>-4.2907238904183E-2</v>
      </c>
      <c r="BK22" s="33">
        <f t="shared" ca="1" si="27"/>
        <v>36</v>
      </c>
      <c r="BL22" s="206">
        <v>15</v>
      </c>
      <c r="BM22" s="6" t="str">
        <f t="shared" ca="1" si="8"/>
        <v>abevt</v>
      </c>
      <c r="BN22" s="42">
        <f t="shared" ca="1" si="9"/>
        <v>-0.28369128743833127</v>
      </c>
      <c r="BO22" s="6" t="str">
        <f t="shared" ca="1" si="28"/>
        <v>abisc</v>
      </c>
      <c r="BP22" s="42">
        <f t="shared" ca="1" si="29"/>
        <v>-0.16103381712104678</v>
      </c>
      <c r="BQ22" s="207">
        <v>15</v>
      </c>
      <c r="BR22" s="6" t="str">
        <f t="shared" ca="1" si="30"/>
        <v>abevt</v>
      </c>
      <c r="BS22" s="6" t="str">
        <f ca="1">VLOOKUP(BR22,Notes!$A$12:$B$206,2,0)</f>
        <v>Beverages and tobacco</v>
      </c>
      <c r="BT22" s="42">
        <f t="shared" ca="1" si="10"/>
        <v>-27.326666579089917</v>
      </c>
      <c r="BU22" s="207">
        <v>15</v>
      </c>
      <c r="BV22" s="6" t="str">
        <f t="shared" ca="1" si="11"/>
        <v>arsea</v>
      </c>
      <c r="BW22" s="6" t="str">
        <f ca="1">VLOOKUP(BV22,Notes!$A$12:$B$206,2,0)</f>
        <v>Research and experimental development</v>
      </c>
      <c r="BX22" s="42">
        <f t="shared" ca="1" si="12"/>
        <v>-16.75645674420997</v>
      </c>
    </row>
    <row r="23" spans="1:76" hidden="1" outlineLevel="1" x14ac:dyDescent="0.2">
      <c r="A23" s="23" t="s">
        <v>17</v>
      </c>
      <c r="B23" s="23" t="str">
        <f>VLOOKUP(A23,Notes!$A$12:$B$206,2,0)</f>
        <v>Publishing, printing, recorded media</v>
      </c>
      <c r="C23" s="24">
        <f>SUM('SAM and Preps'!FS23:GG23)</f>
        <v>0</v>
      </c>
      <c r="D23" s="24">
        <f>'SAM and Preps'!GH23</f>
        <v>0</v>
      </c>
      <c r="E23" s="24">
        <f>'SAM and Preps'!GM23</f>
        <v>0</v>
      </c>
      <c r="F23" s="24">
        <f>'SAM and Preps'!GO23</f>
        <v>0</v>
      </c>
      <c r="G23" s="24">
        <v>0</v>
      </c>
      <c r="H23" s="25">
        <f>SUM('SAM and Preps'!R$175:R$179)</f>
        <v>13671.117346026102</v>
      </c>
      <c r="I23" s="24">
        <f>IFERROR(VLOOKUP($A23,Employment!$A$5:$F$66,3,0),0)</f>
        <v>4.6686681655439903</v>
      </c>
      <c r="J23" s="24">
        <f>IFERROR(VLOOKUP($A23,Employment!$A$5:$F$66,4,0),0)</f>
        <v>11.123116118436773</v>
      </c>
      <c r="K23" s="24">
        <f>IFERROR(VLOOKUP($A23,Employment!$A$5:$F$66,5,0),0)</f>
        <v>30.027256417060549</v>
      </c>
      <c r="L23" s="24">
        <f>IFERROR(VLOOKUP($A23,Employment!$A$5:$F$66,6,0),0)</f>
        <v>41.622051411650986</v>
      </c>
      <c r="M23" s="24">
        <f t="shared" si="0"/>
        <v>87.441092112692303</v>
      </c>
      <c r="N23" s="25">
        <v>47947.109614052577</v>
      </c>
      <c r="O23" s="26">
        <v>0</v>
      </c>
      <c r="P23" s="27">
        <v>0</v>
      </c>
      <c r="Q23" s="28">
        <f ca="1"/>
        <v>-6861.4615672333857</v>
      </c>
      <c r="R23" s="28">
        <v>0</v>
      </c>
      <c r="S23" s="28"/>
      <c r="T23" s="35" t="e">
        <f ca="1"/>
        <v>#DIV/0!</v>
      </c>
      <c r="U23" s="30">
        <f ca="1"/>
        <v>-14.310480073698528</v>
      </c>
      <c r="V23" s="31">
        <v>0</v>
      </c>
      <c r="W23" s="32">
        <f ca="1"/>
        <v>-14.310480073698528</v>
      </c>
      <c r="X23" s="28">
        <f ca="1"/>
        <v>-363.81534147045915</v>
      </c>
      <c r="Y23" s="28">
        <f t="shared" ca="1" si="31"/>
        <v>-6497.6462257629264</v>
      </c>
      <c r="Z23" s="33">
        <f t="shared" ca="1" si="13"/>
        <v>55</v>
      </c>
      <c r="AA23" s="33">
        <f t="shared" ca="1" si="13"/>
        <v>32</v>
      </c>
      <c r="AB23" s="33">
        <f t="shared" ca="1" si="1"/>
        <v>41</v>
      </c>
      <c r="AC23" s="21">
        <v>16</v>
      </c>
      <c r="AD23" s="6" t="str">
        <f t="shared" ca="1" si="14"/>
        <v>aatrp</v>
      </c>
      <c r="AE23" s="6">
        <f t="shared" ca="1" si="15"/>
        <v>-8323.8875029292412</v>
      </c>
      <c r="AF23" s="6" t="str">
        <f t="shared" ca="1" si="2"/>
        <v>aagri</v>
      </c>
      <c r="AG23" s="6">
        <f t="shared" ca="1" si="3"/>
        <v>-15478.637742321151</v>
      </c>
      <c r="AH23" s="6" t="str">
        <f t="shared" ca="1" si="4"/>
        <v>amtvs</v>
      </c>
      <c r="AI23" s="6">
        <f t="shared" ca="1" si="5"/>
        <v>-27307.005841461465</v>
      </c>
      <c r="AJ23" s="17"/>
      <c r="AK23" s="6">
        <v>13671.117346026102</v>
      </c>
      <c r="AL23" s="6">
        <f ca="1"/>
        <v>-103.73434948557292</v>
      </c>
      <c r="AM23" s="6">
        <f t="shared" ca="1" si="16"/>
        <v>-1852.6681741694354</v>
      </c>
      <c r="AN23" s="6">
        <f ca="1"/>
        <v>-1956.4025236550083</v>
      </c>
      <c r="AO23" s="33">
        <f t="shared" ca="1" si="17"/>
        <v>41</v>
      </c>
      <c r="AP23" s="34">
        <f ca="1"/>
        <v>-0.17370829515969263</v>
      </c>
      <c r="AQ23" s="34">
        <f ca="1"/>
        <v>-0.41386054208284334</v>
      </c>
      <c r="AR23" s="34">
        <f ca="1"/>
        <v>-2.8360494005195966</v>
      </c>
      <c r="AS23" s="34">
        <f ca="1"/>
        <v>-5.9563153735288719</v>
      </c>
      <c r="AT23" s="34">
        <f t="shared" ca="1" si="18"/>
        <v>-9.3799336112910048</v>
      </c>
      <c r="AU23" s="33">
        <f t="shared" ca="1" si="19"/>
        <v>28</v>
      </c>
      <c r="AV23" s="21">
        <v>16</v>
      </c>
      <c r="AW23" s="6" t="str">
        <f t="shared" ca="1" si="6"/>
        <v>acoal</v>
      </c>
      <c r="AX23" s="6">
        <f t="shared" ca="1" si="20"/>
        <v>-9968.7289172160381</v>
      </c>
      <c r="AY23" s="6" t="str">
        <f t="shared" ca="1" si="7"/>
        <v>afins</v>
      </c>
      <c r="AZ23" s="6">
        <f t="shared" ca="1" si="21"/>
        <v>-22.005322005856492</v>
      </c>
      <c r="BA23" s="199"/>
      <c r="BB23" s="36">
        <f t="shared" si="22"/>
        <v>0.38472887262620575</v>
      </c>
      <c r="BC23" s="36">
        <f ca="1"/>
        <v>-14.310480073698528</v>
      </c>
      <c r="BD23" s="33">
        <f t="shared" ca="1" si="23"/>
        <v>50</v>
      </c>
      <c r="BE23" s="205">
        <f ca="1"/>
        <v>-5.505654865493817E-2</v>
      </c>
      <c r="BF23" s="33">
        <f t="shared" ca="1" si="24"/>
        <v>41</v>
      </c>
      <c r="BG23" s="36">
        <f t="shared" si="25"/>
        <v>0.57728323834879713</v>
      </c>
      <c r="BH23" s="42">
        <f ca="1"/>
        <v>-10.727145995846366</v>
      </c>
      <c r="BI23" s="33">
        <f t="shared" ca="1" si="26"/>
        <v>36</v>
      </c>
      <c r="BJ23" s="205">
        <f ca="1"/>
        <v>-6.1926015787225223E-2</v>
      </c>
      <c r="BK23" s="33">
        <f t="shared" ca="1" si="27"/>
        <v>28</v>
      </c>
      <c r="BL23" s="206">
        <v>16</v>
      </c>
      <c r="BM23" s="6" t="str">
        <f t="shared" ca="1" si="8"/>
        <v>acoal</v>
      </c>
      <c r="BN23" s="42">
        <f t="shared" ca="1" si="9"/>
        <v>-0.28053726266577689</v>
      </c>
      <c r="BO23" s="6" t="str">
        <f t="shared" ca="1" si="28"/>
        <v>afins</v>
      </c>
      <c r="BP23" s="42">
        <f t="shared" ca="1" si="29"/>
        <v>-0.14527841820727863</v>
      </c>
      <c r="BQ23" s="207">
        <v>16</v>
      </c>
      <c r="BR23" s="6" t="str">
        <f t="shared" ca="1" si="30"/>
        <v>acoal</v>
      </c>
      <c r="BS23" s="6" t="str">
        <f ca="1">VLOOKUP(BR23,Notes!$A$12:$B$206,2,0)</f>
        <v>Mining of coal and lignite</v>
      </c>
      <c r="BT23" s="42">
        <f t="shared" ca="1" si="10"/>
        <v>-26.884590300220495</v>
      </c>
      <c r="BU23" s="207">
        <v>16</v>
      </c>
      <c r="BV23" s="6" t="str">
        <f t="shared" ca="1" si="11"/>
        <v>aemch</v>
      </c>
      <c r="BW23" s="6" t="str">
        <f ca="1">VLOOKUP(BV23,Notes!$A$12:$B$206,2,0)</f>
        <v>Electrical machinery and apparatus</v>
      </c>
      <c r="BX23" s="42">
        <f t="shared" ca="1" si="12"/>
        <v>-16.514302231294785</v>
      </c>
    </row>
    <row r="24" spans="1:76" hidden="1" outlineLevel="1" x14ac:dyDescent="0.2">
      <c r="A24" s="23" t="s">
        <v>18</v>
      </c>
      <c r="B24" s="23" t="str">
        <f>VLOOKUP(A24,Notes!$A$12:$B$206,2,0)</f>
        <v>Coke oven, petroleum refineries</v>
      </c>
      <c r="C24" s="24">
        <f>SUM('SAM and Preps'!FS24:GG24)</f>
        <v>0</v>
      </c>
      <c r="D24" s="24">
        <f>'SAM and Preps'!GH24</f>
        <v>0</v>
      </c>
      <c r="E24" s="24">
        <f>'SAM and Preps'!GM24</f>
        <v>0</v>
      </c>
      <c r="F24" s="24">
        <f>'SAM and Preps'!GO24</f>
        <v>0</v>
      </c>
      <c r="G24" s="24">
        <v>0</v>
      </c>
      <c r="H24" s="25">
        <f>SUM('SAM and Preps'!S$175:S$179)</f>
        <v>40729.341659067555</v>
      </c>
      <c r="I24" s="24">
        <f>IFERROR(VLOOKUP($A24,Employment!$A$5:$F$66,3,0),0)</f>
        <v>0.94859269916628308</v>
      </c>
      <c r="J24" s="24">
        <f>IFERROR(VLOOKUP($A24,Employment!$A$5:$F$66,4,0),0)</f>
        <v>3.9417954069642316</v>
      </c>
      <c r="K24" s="24">
        <f>IFERROR(VLOOKUP($A24,Employment!$A$5:$F$66,5,0),0)</f>
        <v>8.5085811763344594</v>
      </c>
      <c r="L24" s="24">
        <f>IFERROR(VLOOKUP($A24,Employment!$A$5:$F$66,6,0),0)</f>
        <v>27.175533454520441</v>
      </c>
      <c r="M24" s="24">
        <f t="shared" si="0"/>
        <v>40.574502736985416</v>
      </c>
      <c r="N24" s="25">
        <v>159956.15418432592</v>
      </c>
      <c r="O24" s="26">
        <v>0</v>
      </c>
      <c r="P24" s="27">
        <v>0</v>
      </c>
      <c r="Q24" s="28">
        <f ca="1"/>
        <v>-26440.744024228599</v>
      </c>
      <c r="R24" s="28">
        <v>0</v>
      </c>
      <c r="S24" s="28"/>
      <c r="T24" s="35" t="e">
        <f ca="1"/>
        <v>#DIV/0!</v>
      </c>
      <c r="U24" s="30">
        <f ca="1"/>
        <v>-16.529994834559183</v>
      </c>
      <c r="V24" s="31">
        <v>0</v>
      </c>
      <c r="W24" s="32">
        <f ca="1"/>
        <v>-16.529994834559183</v>
      </c>
      <c r="X24" s="28">
        <f ca="1"/>
        <v>-5783.5255149577424</v>
      </c>
      <c r="Y24" s="28">
        <f t="shared" ca="1" si="31"/>
        <v>-20657.218509270857</v>
      </c>
      <c r="Z24" s="33">
        <f t="shared" ca="1" si="13"/>
        <v>23</v>
      </c>
      <c r="AA24" s="33">
        <f t="shared" ca="1" si="13"/>
        <v>12</v>
      </c>
      <c r="AB24" s="33">
        <f t="shared" ca="1" si="1"/>
        <v>18</v>
      </c>
      <c r="AC24" s="21">
        <v>17</v>
      </c>
      <c r="AD24" s="6" t="str">
        <f t="shared" ca="1" si="14"/>
        <v>afabm</v>
      </c>
      <c r="AE24" s="6">
        <f t="shared" ca="1" si="15"/>
        <v>-8298.2350280164901</v>
      </c>
      <c r="AF24" s="6" t="str">
        <f t="shared" ca="1" si="2"/>
        <v>abchm</v>
      </c>
      <c r="AG24" s="6">
        <f t="shared" ca="1" si="3"/>
        <v>-14746.401610296944</v>
      </c>
      <c r="AH24" s="6" t="str">
        <f t="shared" ca="1" si="4"/>
        <v>aacct</v>
      </c>
      <c r="AI24" s="6">
        <f t="shared" ca="1" si="5"/>
        <v>-26507.083883532687</v>
      </c>
      <c r="AJ24" s="17"/>
      <c r="AK24" s="6">
        <v>40729.341659067555</v>
      </c>
      <c r="AL24" s="6">
        <f ca="1"/>
        <v>-1472.6484760392602</v>
      </c>
      <c r="AM24" s="6">
        <f t="shared" ca="1" si="16"/>
        <v>-5259.9095963545678</v>
      </c>
      <c r="AN24" s="6">
        <f ca="1"/>
        <v>-6732.5580723938283</v>
      </c>
      <c r="AO24" s="33">
        <f t="shared" ca="1" si="17"/>
        <v>26</v>
      </c>
      <c r="AP24" s="34">
        <f ca="1"/>
        <v>-0.11446569664643025</v>
      </c>
      <c r="AQ24" s="34">
        <f ca="1"/>
        <v>-0.4756523613268574</v>
      </c>
      <c r="AR24" s="34">
        <f ca="1"/>
        <v>-1.2939505866269725</v>
      </c>
      <c r="AS24" s="34">
        <f ca="1"/>
        <v>-3.8632182776146733</v>
      </c>
      <c r="AT24" s="34">
        <f t="shared" ca="1" si="18"/>
        <v>-5.7472869222149336</v>
      </c>
      <c r="AU24" s="33">
        <f t="shared" ca="1" si="19"/>
        <v>38</v>
      </c>
      <c r="AV24" s="21">
        <v>17</v>
      </c>
      <c r="AW24" s="6" t="str">
        <f t="shared" ca="1" si="6"/>
        <v>amach</v>
      </c>
      <c r="AX24" s="6">
        <f t="shared" ca="1" si="20"/>
        <v>-9295.6573859290438</v>
      </c>
      <c r="AY24" s="6" t="str">
        <f t="shared" ca="1" si="7"/>
        <v>awtrd</v>
      </c>
      <c r="AZ24" s="6">
        <f t="shared" ca="1" si="21"/>
        <v>-19.900230896140592</v>
      </c>
      <c r="BA24" s="199"/>
      <c r="BB24" s="36">
        <f t="shared" si="22"/>
        <v>1.1461940749016741</v>
      </c>
      <c r="BC24" s="36">
        <f ca="1"/>
        <v>-16.529994834559183</v>
      </c>
      <c r="BD24" s="33">
        <f t="shared" ca="1" si="23"/>
        <v>41</v>
      </c>
      <c r="BE24" s="205">
        <f ca="1"/>
        <v>-0.18946582137527013</v>
      </c>
      <c r="BF24" s="33">
        <f t="shared" ca="1" si="24"/>
        <v>26</v>
      </c>
      <c r="BG24" s="36">
        <f t="shared" si="25"/>
        <v>0.2678715437841514</v>
      </c>
      <c r="BH24" s="42">
        <f ca="1"/>
        <v>-14.16477475884389</v>
      </c>
      <c r="BI24" s="33">
        <f t="shared" ca="1" si="26"/>
        <v>28</v>
      </c>
      <c r="BJ24" s="205">
        <f ca="1"/>
        <v>-3.7943400820062936E-2</v>
      </c>
      <c r="BK24" s="33">
        <f t="shared" ca="1" si="27"/>
        <v>38</v>
      </c>
      <c r="BL24" s="206">
        <v>17</v>
      </c>
      <c r="BM24" s="6" t="str">
        <f t="shared" ca="1" si="8"/>
        <v>amach</v>
      </c>
      <c r="BN24" s="42">
        <f t="shared" ca="1" si="9"/>
        <v>-0.26159586637207083</v>
      </c>
      <c r="BO24" s="6" t="str">
        <f t="shared" ca="1" si="28"/>
        <v>awtrd</v>
      </c>
      <c r="BP24" s="42">
        <f t="shared" ca="1" si="29"/>
        <v>-0.13138067535578393</v>
      </c>
      <c r="BQ24" s="207">
        <v>17</v>
      </c>
      <c r="BR24" s="6" t="str">
        <f t="shared" ca="1" si="30"/>
        <v>amach</v>
      </c>
      <c r="BS24" s="6" t="str">
        <f ca="1">VLOOKUP(BR24,Notes!$A$12:$B$206,2,0)</f>
        <v>Machinery and equipment</v>
      </c>
      <c r="BT24" s="42">
        <f t="shared" ca="1" si="10"/>
        <v>-26.438388750038442</v>
      </c>
      <c r="BU24" s="207">
        <v>17</v>
      </c>
      <c r="BV24" s="6" t="str">
        <f t="shared" ca="1" si="11"/>
        <v>aacct</v>
      </c>
      <c r="BW24" s="6" t="str">
        <f ca="1">VLOOKUP(BV24,Notes!$A$12:$B$206,2,0)</f>
        <v>Hotels and restaurants</v>
      </c>
      <c r="BX24" s="42">
        <f t="shared" ca="1" si="12"/>
        <v>-16.111377971610658</v>
      </c>
    </row>
    <row r="25" spans="1:76" hidden="1" outlineLevel="1" x14ac:dyDescent="0.2">
      <c r="A25" s="23" t="s">
        <v>19</v>
      </c>
      <c r="B25" s="23" t="str">
        <f>VLOOKUP(A25,Notes!$A$12:$B$206,2,0)</f>
        <v>Nuclear fuel, basic chemicals</v>
      </c>
      <c r="C25" s="24">
        <f>SUM('SAM and Preps'!FS25:GG25)</f>
        <v>0</v>
      </c>
      <c r="D25" s="24">
        <f>'SAM and Preps'!GH25</f>
        <v>0</v>
      </c>
      <c r="E25" s="24">
        <f>'SAM and Preps'!GM25</f>
        <v>0</v>
      </c>
      <c r="F25" s="24">
        <f>'SAM and Preps'!GO25</f>
        <v>0</v>
      </c>
      <c r="G25" s="24">
        <v>0</v>
      </c>
      <c r="H25" s="25">
        <f>SUM('SAM and Preps'!T$175:T$179)</f>
        <v>21963.228322968826</v>
      </c>
      <c r="I25" s="24">
        <f>IFERROR(VLOOKUP($A25,Employment!$A$5:$F$66,3,0),0)</f>
        <v>0.4376100398597994</v>
      </c>
      <c r="J25" s="24">
        <f>IFERROR(VLOOKUP($A25,Employment!$A$5:$F$66,4,0),0)</f>
        <v>3.8190858813001562</v>
      </c>
      <c r="K25" s="24">
        <f>IFERROR(VLOOKUP($A25,Employment!$A$5:$F$66,5,0),0)</f>
        <v>7.6359362178289389</v>
      </c>
      <c r="L25" s="24">
        <f>IFERROR(VLOOKUP($A25,Employment!$A$5:$F$66,6,0),0)</f>
        <v>6.1670916451914435</v>
      </c>
      <c r="M25" s="24">
        <f t="shared" si="0"/>
        <v>18.059723784180338</v>
      </c>
      <c r="N25" s="25">
        <v>115414.23199092479</v>
      </c>
      <c r="O25" s="26">
        <v>0</v>
      </c>
      <c r="P25" s="27">
        <v>0</v>
      </c>
      <c r="Q25" s="28">
        <f ca="1"/>
        <v>-19445.548530115841</v>
      </c>
      <c r="R25" s="28">
        <v>0</v>
      </c>
      <c r="S25" s="28"/>
      <c r="T25" s="35" t="e">
        <f ca="1"/>
        <v>#DIV/0!</v>
      </c>
      <c r="U25" s="30">
        <f ca="1"/>
        <v>-16.848484103455174</v>
      </c>
      <c r="V25" s="31">
        <v>0</v>
      </c>
      <c r="W25" s="32">
        <f ca="1"/>
        <v>-16.848484103455174</v>
      </c>
      <c r="X25" s="28">
        <f ca="1"/>
        <v>-4699.146919818897</v>
      </c>
      <c r="Y25" s="28">
        <f t="shared" ca="1" si="31"/>
        <v>-14746.401610296944</v>
      </c>
      <c r="Z25" s="33">
        <f t="shared" ca="1" si="13"/>
        <v>28</v>
      </c>
      <c r="AA25" s="33">
        <f t="shared" ca="1" si="13"/>
        <v>17</v>
      </c>
      <c r="AB25" s="33">
        <f t="shared" ca="1" si="1"/>
        <v>23</v>
      </c>
      <c r="AC25" s="21">
        <v>18</v>
      </c>
      <c r="AD25" s="6" t="str">
        <f t="shared" ca="1" si="14"/>
        <v>arecr</v>
      </c>
      <c r="AE25" s="6">
        <f t="shared" ca="1" si="15"/>
        <v>-7863.4580922543937</v>
      </c>
      <c r="AF25" s="6" t="str">
        <f t="shared" ca="1" si="2"/>
        <v>amore</v>
      </c>
      <c r="AG25" s="6">
        <f t="shared" ca="1" si="3"/>
        <v>-14524.461596131805</v>
      </c>
      <c r="AH25" s="6" t="str">
        <f t="shared" ca="1" si="4"/>
        <v>apetr</v>
      </c>
      <c r="AI25" s="6">
        <f t="shared" ca="1" si="5"/>
        <v>-26440.744024228599</v>
      </c>
      <c r="AJ25" s="17"/>
      <c r="AK25" s="6">
        <v>21963.228322968826</v>
      </c>
      <c r="AL25" s="6">
        <f ca="1"/>
        <v>-894.24358627862784</v>
      </c>
      <c r="AM25" s="6">
        <f t="shared" ca="1" si="16"/>
        <v>-2806.2274463223393</v>
      </c>
      <c r="AN25" s="6">
        <f ca="1"/>
        <v>-3700.4710326009672</v>
      </c>
      <c r="AO25" s="33">
        <f t="shared" ca="1" si="17"/>
        <v>32</v>
      </c>
      <c r="AP25" s="34">
        <f ca="1"/>
        <v>-5.3823380340658582E-2</v>
      </c>
      <c r="AQ25" s="34">
        <f ca="1"/>
        <v>-0.46972439665395527</v>
      </c>
      <c r="AR25" s="34">
        <f ca="1"/>
        <v>-1.1836163398260144</v>
      </c>
      <c r="AS25" s="34">
        <f ca="1"/>
        <v>-0.8935928517176096</v>
      </c>
      <c r="AT25" s="34">
        <f t="shared" ca="1" si="18"/>
        <v>-2.6007569685382381</v>
      </c>
      <c r="AU25" s="33">
        <f t="shared" ca="1" si="19"/>
        <v>53</v>
      </c>
      <c r="AV25" s="21">
        <v>18</v>
      </c>
      <c r="AW25" s="6" t="str">
        <f t="shared" ca="1" si="6"/>
        <v>aeduc</v>
      </c>
      <c r="AX25" s="6">
        <f t="shared" ca="1" si="20"/>
        <v>-9023.6046617878965</v>
      </c>
      <c r="AY25" s="6" t="str">
        <f t="shared" ca="1" si="7"/>
        <v>acomp</v>
      </c>
      <c r="AZ25" s="6">
        <f t="shared" ca="1" si="21"/>
        <v>-18.143158299839111</v>
      </c>
      <c r="BA25" s="199"/>
      <c r="BB25" s="36">
        <f t="shared" si="22"/>
        <v>0.61808320842070374</v>
      </c>
      <c r="BC25" s="36">
        <f ca="1"/>
        <v>-16.848484103455178</v>
      </c>
      <c r="BD25" s="33">
        <f t="shared" ca="1" si="23"/>
        <v>39</v>
      </c>
      <c r="BE25" s="205">
        <f ca="1"/>
        <v>-0.104137651116888</v>
      </c>
      <c r="BF25" s="33">
        <f t="shared" ca="1" si="24"/>
        <v>32</v>
      </c>
      <c r="BG25" s="36">
        <f t="shared" si="25"/>
        <v>0.1192297074284039</v>
      </c>
      <c r="BH25" s="42">
        <f ca="1"/>
        <v>-14.400867918126226</v>
      </c>
      <c r="BI25" s="33">
        <f t="shared" ca="1" si="26"/>
        <v>27</v>
      </c>
      <c r="BJ25" s="205">
        <f ca="1"/>
        <v>-1.7170112685932781E-2</v>
      </c>
      <c r="BK25" s="33">
        <f t="shared" ca="1" si="27"/>
        <v>53</v>
      </c>
      <c r="BL25" s="206">
        <v>18</v>
      </c>
      <c r="BM25" s="6" t="str">
        <f t="shared" ca="1" si="8"/>
        <v>aeduc</v>
      </c>
      <c r="BN25" s="42">
        <f t="shared" ca="1" si="9"/>
        <v>-0.25393983247194957</v>
      </c>
      <c r="BO25" s="6" t="str">
        <f t="shared" ca="1" si="28"/>
        <v>acomp</v>
      </c>
      <c r="BP25" s="42">
        <f t="shared" ca="1" si="29"/>
        <v>-0.11978053937967328</v>
      </c>
      <c r="BQ25" s="207">
        <v>18</v>
      </c>
      <c r="BR25" s="6" t="str">
        <f t="shared" ca="1" si="30"/>
        <v>aeduc</v>
      </c>
      <c r="BS25" s="6" t="str">
        <f ca="1">VLOOKUP(BR25,Notes!$A$12:$B$206,2,0)</f>
        <v>Education</v>
      </c>
      <c r="BT25" s="42">
        <f t="shared" ca="1" si="10"/>
        <v>-25.803174280862955</v>
      </c>
      <c r="BU25" s="207">
        <v>18</v>
      </c>
      <c r="BV25" s="6" t="str">
        <f t="shared" ca="1" si="11"/>
        <v>aobus</v>
      </c>
      <c r="BW25" s="6" t="str">
        <f ca="1">VLOOKUP(BV25,Notes!$A$12:$B$206,2,0)</f>
        <v>Other business activities</v>
      </c>
      <c r="BX25" s="42">
        <f t="shared" ca="1" si="12"/>
        <v>-15.986932251997096</v>
      </c>
    </row>
    <row r="26" spans="1:76" hidden="1" outlineLevel="1" x14ac:dyDescent="0.2">
      <c r="A26" s="23" t="s">
        <v>20</v>
      </c>
      <c r="B26" s="23" t="str">
        <f>VLOOKUP(A26,Notes!$A$12:$B$206,2,0)</f>
        <v>Other chemical products, man-made fibres</v>
      </c>
      <c r="C26" s="24">
        <f>SUM('SAM and Preps'!FS26:GG26)</f>
        <v>0</v>
      </c>
      <c r="D26" s="24">
        <f>'SAM and Preps'!GH26</f>
        <v>0</v>
      </c>
      <c r="E26" s="24">
        <f>'SAM and Preps'!GM26</f>
        <v>0</v>
      </c>
      <c r="F26" s="24">
        <f>'SAM and Preps'!GO26</f>
        <v>0</v>
      </c>
      <c r="G26" s="24">
        <v>0</v>
      </c>
      <c r="H26" s="25">
        <f>SUM('SAM and Preps'!U$175:U$179)</f>
        <v>27789.485082196501</v>
      </c>
      <c r="I26" s="24">
        <f>IFERROR(VLOOKUP($A26,Employment!$A$5:$F$66,3,0),0)</f>
        <v>3.0847462732137227</v>
      </c>
      <c r="J26" s="24">
        <f>IFERROR(VLOOKUP($A26,Employment!$A$5:$F$66,4,0),0)</f>
        <v>12.83364131077928</v>
      </c>
      <c r="K26" s="24">
        <f>IFERROR(VLOOKUP($A26,Employment!$A$5:$F$66,5,0),0)</f>
        <v>30.248732792336355</v>
      </c>
      <c r="L26" s="24">
        <f>IFERROR(VLOOKUP($A26,Employment!$A$5:$F$66,6,0),0)</f>
        <v>40.740487890705445</v>
      </c>
      <c r="M26" s="24">
        <f t="shared" si="0"/>
        <v>86.907608267034803</v>
      </c>
      <c r="N26" s="25">
        <v>126864.19834843345</v>
      </c>
      <c r="O26" s="26">
        <v>0</v>
      </c>
      <c r="P26" s="27">
        <v>0</v>
      </c>
      <c r="Q26" s="28">
        <f ca="1"/>
        <v>-12236.075690694965</v>
      </c>
      <c r="R26" s="28">
        <v>0</v>
      </c>
      <c r="S26" s="28"/>
      <c r="T26" s="35" t="e">
        <f ca="1"/>
        <v>#DIV/0!</v>
      </c>
      <c r="U26" s="30">
        <f ca="1"/>
        <v>-9.6450187286790658</v>
      </c>
      <c r="V26" s="31">
        <v>0</v>
      </c>
      <c r="W26" s="32">
        <f ca="1"/>
        <v>-9.6450187286790658</v>
      </c>
      <c r="X26" s="28">
        <f ca="1"/>
        <v>-3038.8789403617557</v>
      </c>
      <c r="Y26" s="28">
        <f t="shared" ca="1" si="31"/>
        <v>-9197.1967503332089</v>
      </c>
      <c r="Z26" s="33">
        <f t="shared" ca="1" si="13"/>
        <v>31</v>
      </c>
      <c r="AA26" s="33">
        <f t="shared" ca="1" si="13"/>
        <v>25</v>
      </c>
      <c r="AB26" s="33">
        <f t="shared" ca="1" si="1"/>
        <v>35</v>
      </c>
      <c r="AC26" s="21">
        <v>19</v>
      </c>
      <c r="AD26" s="6" t="str">
        <f t="shared" ca="1" si="14"/>
        <v>aemch</v>
      </c>
      <c r="AE26" s="6">
        <f t="shared" ca="1" si="15"/>
        <v>-7838.0203436828733</v>
      </c>
      <c r="AF26" s="6" t="str">
        <f t="shared" ca="1" si="2"/>
        <v>amtvp</v>
      </c>
      <c r="AG26" s="6">
        <f t="shared" ca="1" si="3"/>
        <v>-13539.547223221525</v>
      </c>
      <c r="AH26" s="6" t="str">
        <f t="shared" ca="1" si="4"/>
        <v>afabm</v>
      </c>
      <c r="AI26" s="6">
        <f t="shared" ca="1" si="5"/>
        <v>-24305.329455532552</v>
      </c>
      <c r="AJ26" s="17"/>
      <c r="AK26" s="6">
        <v>27789.485082196501</v>
      </c>
      <c r="AL26" s="6">
        <f ca="1"/>
        <v>-665.66361573376787</v>
      </c>
      <c r="AM26" s="6">
        <f t="shared" ca="1" si="16"/>
        <v>-2014.6374250475596</v>
      </c>
      <c r="AN26" s="6">
        <f ca="1"/>
        <v>-2680.3010407813276</v>
      </c>
      <c r="AO26" s="33">
        <f t="shared" ca="1" si="17"/>
        <v>37</v>
      </c>
      <c r="AP26" s="34">
        <f ca="1"/>
        <v>-8.9257306735107914E-2</v>
      </c>
      <c r="AQ26" s="34">
        <f ca="1"/>
        <v>-0.3713421323988465</v>
      </c>
      <c r="AR26" s="34">
        <f ca="1"/>
        <v>-1.2545232554938388</v>
      </c>
      <c r="AS26" s="34">
        <f ca="1"/>
        <v>-2.986365042282463</v>
      </c>
      <c r="AT26" s="34">
        <f t="shared" ca="1" si="18"/>
        <v>-4.7014877369102557</v>
      </c>
      <c r="AU26" s="33">
        <f t="shared" ca="1" si="19"/>
        <v>42</v>
      </c>
      <c r="AV26" s="21">
        <v>19</v>
      </c>
      <c r="AW26" s="6" t="str">
        <f t="shared" ca="1" si="6"/>
        <v>aagri</v>
      </c>
      <c r="AX26" s="6">
        <f t="shared" ca="1" si="20"/>
        <v>-8174.8201559287891</v>
      </c>
      <c r="AY26" s="6" t="str">
        <f t="shared" ca="1" si="7"/>
        <v>amore</v>
      </c>
      <c r="AZ26" s="6">
        <f t="shared" ca="1" si="21"/>
        <v>-16.024773134083922</v>
      </c>
      <c r="BA26" s="199"/>
      <c r="BB26" s="36">
        <f t="shared" si="22"/>
        <v>0.78204414430280533</v>
      </c>
      <c r="BC26" s="36">
        <f ca="1"/>
        <v>-9.6450187286790658</v>
      </c>
      <c r="BD26" s="33">
        <f t="shared" ca="1" si="23"/>
        <v>57</v>
      </c>
      <c r="BE26" s="205">
        <f ca="1"/>
        <v>-7.5428304184543521E-2</v>
      </c>
      <c r="BF26" s="33">
        <f t="shared" ca="1" si="24"/>
        <v>37</v>
      </c>
      <c r="BG26" s="36">
        <f t="shared" si="25"/>
        <v>0.57376119539865855</v>
      </c>
      <c r="BH26" s="42">
        <f ca="1"/>
        <v>-5.4097539106867716</v>
      </c>
      <c r="BI26" s="33">
        <f t="shared" ca="1" si="26"/>
        <v>59</v>
      </c>
      <c r="BJ26" s="205">
        <f ca="1"/>
        <v>-3.1039068706082099E-2</v>
      </c>
      <c r="BK26" s="33">
        <f t="shared" ca="1" si="27"/>
        <v>42</v>
      </c>
      <c r="BL26" s="206">
        <v>19</v>
      </c>
      <c r="BM26" s="6" t="str">
        <f t="shared" ca="1" si="8"/>
        <v>aagri</v>
      </c>
      <c r="BN26" s="42">
        <f t="shared" ca="1" si="9"/>
        <v>-0.23005356935413004</v>
      </c>
      <c r="BO26" s="6" t="str">
        <f t="shared" ca="1" si="28"/>
        <v>amore</v>
      </c>
      <c r="BP26" s="42">
        <f t="shared" ca="1" si="29"/>
        <v>-0.10579502960377582</v>
      </c>
      <c r="BQ26" s="207">
        <v>19</v>
      </c>
      <c r="BR26" s="6" t="str">
        <f t="shared" ca="1" si="30"/>
        <v>aagri</v>
      </c>
      <c r="BS26" s="6" t="str">
        <f ca="1">VLOOKUP(BR26,Notes!$A$12:$B$206,2,0)</f>
        <v>Agriculture</v>
      </c>
      <c r="BT26" s="42">
        <f t="shared" ca="1" si="10"/>
        <v>-25.456912529171074</v>
      </c>
      <c r="BU26" s="207">
        <v>19</v>
      </c>
      <c r="BV26" s="6" t="str">
        <f t="shared" ca="1" si="11"/>
        <v>aoact</v>
      </c>
      <c r="BW26" s="6" t="str">
        <f ca="1">VLOOKUP(BV26,Notes!$A$12:$B$206,2,0)</f>
        <v>Other activities</v>
      </c>
      <c r="BX26" s="42">
        <f t="shared" ca="1" si="12"/>
        <v>-15.731052901399332</v>
      </c>
    </row>
    <row r="27" spans="1:76" hidden="1" outlineLevel="1" x14ac:dyDescent="0.2">
      <c r="A27" s="23" t="s">
        <v>21</v>
      </c>
      <c r="B27" s="23" t="str">
        <f>VLOOKUP(A27,Notes!$A$12:$B$206,2,0)</f>
        <v>Rubber</v>
      </c>
      <c r="C27" s="24">
        <f>SUM('SAM and Preps'!FS27:GG27)</f>
        <v>0</v>
      </c>
      <c r="D27" s="24">
        <f>'SAM and Preps'!GH27</f>
        <v>0</v>
      </c>
      <c r="E27" s="24">
        <f>'SAM and Preps'!GM27</f>
        <v>0</v>
      </c>
      <c r="F27" s="24">
        <f>'SAM and Preps'!GO27</f>
        <v>0</v>
      </c>
      <c r="G27" s="24">
        <v>0</v>
      </c>
      <c r="H27" s="25">
        <f>SUM('SAM and Preps'!V$175:V$179)</f>
        <v>6023.609044630939</v>
      </c>
      <c r="I27" s="24">
        <f>IFERROR(VLOOKUP($A27,Employment!$A$5:$F$66,3,0),0)</f>
        <v>1.1914175539906284</v>
      </c>
      <c r="J27" s="24">
        <f>IFERROR(VLOOKUP($A27,Employment!$A$5:$F$66,4,0),0)</f>
        <v>3.1944996199672935</v>
      </c>
      <c r="K27" s="24">
        <f>IFERROR(VLOOKUP($A27,Employment!$A$5:$F$66,5,0),0)</f>
        <v>8.1388143089070368</v>
      </c>
      <c r="L27" s="24">
        <f>IFERROR(VLOOKUP($A27,Employment!$A$5:$F$66,6,0),0)</f>
        <v>7.2627771343544874</v>
      </c>
      <c r="M27" s="24">
        <f t="shared" si="0"/>
        <v>19.787508617219444</v>
      </c>
      <c r="N27" s="25">
        <v>20794.812412394105</v>
      </c>
      <c r="O27" s="26">
        <v>0</v>
      </c>
      <c r="P27" s="27">
        <v>0</v>
      </c>
      <c r="Q27" s="28">
        <f ca="1"/>
        <v>-5293.7172064283768</v>
      </c>
      <c r="R27" s="28">
        <v>0</v>
      </c>
      <c r="S27" s="28"/>
      <c r="T27" s="35" t="e">
        <f ca="1"/>
        <v>#DIV/0!</v>
      </c>
      <c r="U27" s="30">
        <f ca="1"/>
        <v>-25.456912529171078</v>
      </c>
      <c r="V27" s="31">
        <v>0</v>
      </c>
      <c r="W27" s="32">
        <f ca="1"/>
        <v>-25.456912529171078</v>
      </c>
      <c r="X27" s="28">
        <f ca="1"/>
        <v>-2649.4280452105395</v>
      </c>
      <c r="Y27" s="28">
        <f t="shared" ca="1" si="31"/>
        <v>-2644.2891612178373</v>
      </c>
      <c r="Z27" s="33">
        <f t="shared" ca="1" si="13"/>
        <v>36</v>
      </c>
      <c r="AA27" s="33">
        <f t="shared" ca="1" si="13"/>
        <v>46</v>
      </c>
      <c r="AB27" s="33">
        <f t="shared" ca="1" si="1"/>
        <v>46</v>
      </c>
      <c r="AC27" s="21">
        <v>20</v>
      </c>
      <c r="AD27" s="6" t="str">
        <f t="shared" ca="1" si="14"/>
        <v>aomnf</v>
      </c>
      <c r="AE27" s="6">
        <f t="shared" ca="1" si="15"/>
        <v>-7290.1837587715918</v>
      </c>
      <c r="AF27" s="6" t="str">
        <f t="shared" ca="1" si="2"/>
        <v>anmmi</v>
      </c>
      <c r="AG27" s="6">
        <f t="shared" ca="1" si="3"/>
        <v>-11675.141463822099</v>
      </c>
      <c r="AH27" s="6" t="str">
        <f t="shared" ca="1" si="4"/>
        <v>aagri</v>
      </c>
      <c r="AI27" s="6">
        <f t="shared" ca="1" si="5"/>
        <v>-21925.662388293375</v>
      </c>
      <c r="AJ27" s="17"/>
      <c r="AK27" s="6">
        <v>6023.609044630939</v>
      </c>
      <c r="AL27" s="6">
        <f ca="1"/>
        <v>-767.45673006009588</v>
      </c>
      <c r="AM27" s="6">
        <f t="shared" ca="1" si="16"/>
        <v>-765.96815553083979</v>
      </c>
      <c r="AN27" s="6">
        <f ca="1"/>
        <v>-1533.4248855909357</v>
      </c>
      <c r="AO27" s="33">
        <f t="shared" ca="1" si="17"/>
        <v>46</v>
      </c>
      <c r="AP27" s="34">
        <f ca="1"/>
        <v>-0.22140763094090618</v>
      </c>
      <c r="AQ27" s="34">
        <f ca="1"/>
        <v>-0.59365131101983659</v>
      </c>
      <c r="AR27" s="34">
        <f ca="1"/>
        <v>-2.0718908395301239</v>
      </c>
      <c r="AS27" s="34">
        <f ca="1"/>
        <v>-0.77652910535812902</v>
      </c>
      <c r="AT27" s="34">
        <f t="shared" ca="1" si="18"/>
        <v>-3.6634788868489956</v>
      </c>
      <c r="AU27" s="33">
        <f t="shared" ca="1" si="19"/>
        <v>52</v>
      </c>
      <c r="AV27" s="21">
        <v>20</v>
      </c>
      <c r="AW27" s="6" t="str">
        <f t="shared" ca="1" si="6"/>
        <v>aomin</v>
      </c>
      <c r="AX27" s="6">
        <f t="shared" ca="1" si="20"/>
        <v>-7795.185129676579</v>
      </c>
      <c r="AY27" s="6" t="str">
        <f t="shared" ca="1" si="7"/>
        <v>areal</v>
      </c>
      <c r="AZ27" s="6">
        <f t="shared" ca="1" si="21"/>
        <v>-15.477980735296851</v>
      </c>
      <c r="BA27" s="199"/>
      <c r="BB27" s="36">
        <f t="shared" si="22"/>
        <v>0.16951477031652515</v>
      </c>
      <c r="BC27" s="36">
        <f ca="1"/>
        <v>-25.456912529171074</v>
      </c>
      <c r="BD27" s="33">
        <f t="shared" ca="1" si="23"/>
        <v>19</v>
      </c>
      <c r="BE27" s="205">
        <f ca="1"/>
        <v>-4.3153226803503059E-2</v>
      </c>
      <c r="BF27" s="33">
        <f t="shared" ca="1" si="24"/>
        <v>46</v>
      </c>
      <c r="BG27" s="36">
        <f t="shared" si="25"/>
        <v>0.13063648654663923</v>
      </c>
      <c r="BH27" s="42">
        <f ca="1"/>
        <v>-18.514098756530522</v>
      </c>
      <c r="BI27" s="33">
        <f t="shared" ca="1" si="26"/>
        <v>13</v>
      </c>
      <c r="BJ27" s="205">
        <f ca="1"/>
        <v>-2.4186168131306494E-2</v>
      </c>
      <c r="BK27" s="33">
        <f t="shared" ca="1" si="27"/>
        <v>52</v>
      </c>
      <c r="BL27" s="206">
        <v>20</v>
      </c>
      <c r="BM27" s="6" t="str">
        <f t="shared" ca="1" si="8"/>
        <v>aomin</v>
      </c>
      <c r="BN27" s="42">
        <f t="shared" ca="1" si="9"/>
        <v>-0.21936998351673043</v>
      </c>
      <c r="BO27" s="6" t="str">
        <f t="shared" ca="1" si="28"/>
        <v>areal</v>
      </c>
      <c r="BP27" s="42">
        <f t="shared" ca="1" si="29"/>
        <v>-0.10218512401991715</v>
      </c>
      <c r="BQ27" s="207">
        <v>20</v>
      </c>
      <c r="BR27" s="6" t="str">
        <f t="shared" ca="1" si="30"/>
        <v>aomin</v>
      </c>
      <c r="BS27" s="6" t="str">
        <f ca="1">VLOOKUP(BR27,Notes!$A$12:$B$206,2,0)</f>
        <v>Other mining and quarrying</v>
      </c>
      <c r="BT27" s="42">
        <f t="shared" ca="1" si="10"/>
        <v>-24.800456942258432</v>
      </c>
      <c r="BU27" s="207">
        <v>20</v>
      </c>
      <c r="BV27" s="6" t="str">
        <f t="shared" ca="1" si="11"/>
        <v>aplas</v>
      </c>
      <c r="BW27" s="6" t="str">
        <f ca="1">VLOOKUP(BV27,Notes!$A$12:$B$206,2,0)</f>
        <v>Plastic</v>
      </c>
      <c r="BX27" s="42">
        <f t="shared" ca="1" si="12"/>
        <v>-15.715908724318643</v>
      </c>
    </row>
    <row r="28" spans="1:76" hidden="1" outlineLevel="1" x14ac:dyDescent="0.2">
      <c r="A28" s="23" t="s">
        <v>22</v>
      </c>
      <c r="B28" s="23" t="str">
        <f>VLOOKUP(A28,Notes!$A$12:$B$206,2,0)</f>
        <v>Plastic</v>
      </c>
      <c r="C28" s="24">
        <f>SUM('SAM and Preps'!FS28:GG28)</f>
        <v>0</v>
      </c>
      <c r="D28" s="24">
        <f>'SAM and Preps'!GH28</f>
        <v>0</v>
      </c>
      <c r="E28" s="24">
        <f>'SAM and Preps'!GM28</f>
        <v>0</v>
      </c>
      <c r="F28" s="24">
        <f>'SAM and Preps'!GO28</f>
        <v>0</v>
      </c>
      <c r="G28" s="24">
        <v>0</v>
      </c>
      <c r="H28" s="25">
        <f>SUM('SAM and Preps'!W$175:W$179)</f>
        <v>12625.804926817915</v>
      </c>
      <c r="I28" s="24">
        <f>IFERROR(VLOOKUP($A28,Employment!$A$5:$F$66,3,0),0)</f>
        <v>1.9646768457023231</v>
      </c>
      <c r="J28" s="24">
        <f>IFERROR(VLOOKUP($A28,Employment!$A$5:$F$66,4,0),0)</f>
        <v>11.056869568482595</v>
      </c>
      <c r="K28" s="24">
        <f>IFERROR(VLOOKUP($A28,Employment!$A$5:$F$66,5,0),0)</f>
        <v>19.993229445920328</v>
      </c>
      <c r="L28" s="24">
        <f>IFERROR(VLOOKUP($A28,Employment!$A$5:$F$66,6,0),0)</f>
        <v>12.335725465056086</v>
      </c>
      <c r="M28" s="24">
        <f t="shared" si="0"/>
        <v>45.350501325161332</v>
      </c>
      <c r="N28" s="25">
        <v>34577.587646091604</v>
      </c>
      <c r="O28" s="26">
        <v>0</v>
      </c>
      <c r="P28" s="27">
        <v>0</v>
      </c>
      <c r="Q28" s="28">
        <f ca="1"/>
        <v>-7106.2037457525203</v>
      </c>
      <c r="R28" s="28">
        <v>0</v>
      </c>
      <c r="S28" s="28"/>
      <c r="T28" s="35" t="e">
        <f ca="1"/>
        <v>#DIV/0!</v>
      </c>
      <c r="U28" s="30">
        <f ca="1"/>
        <v>-20.551473452936943</v>
      </c>
      <c r="V28" s="31">
        <v>0</v>
      </c>
      <c r="W28" s="32">
        <f ca="1"/>
        <v>-20.551473452936943</v>
      </c>
      <c r="X28" s="28">
        <f ca="1"/>
        <v>-811.45487622549047</v>
      </c>
      <c r="Y28" s="28">
        <f t="shared" ca="1" si="31"/>
        <v>-6294.7488695270295</v>
      </c>
      <c r="Z28" s="33">
        <f t="shared" ca="1" si="13"/>
        <v>48</v>
      </c>
      <c r="AA28" s="33">
        <f t="shared" ca="1" si="13"/>
        <v>33</v>
      </c>
      <c r="AB28" s="33">
        <f t="shared" ca="1" si="1"/>
        <v>40</v>
      </c>
      <c r="AC28" s="21">
        <v>21</v>
      </c>
      <c r="AD28" s="6" t="str">
        <f t="shared" ca="1" si="14"/>
        <v>ainsp</v>
      </c>
      <c r="AE28" s="6">
        <f t="shared" ca="1" si="15"/>
        <v>-6545.9121343183733</v>
      </c>
      <c r="AF28" s="6" t="str">
        <f t="shared" ca="1" si="2"/>
        <v>atrps</v>
      </c>
      <c r="AG28" s="6">
        <f t="shared" ca="1" si="3"/>
        <v>-11364.063059331827</v>
      </c>
      <c r="AH28" s="6" t="str">
        <f t="shared" ca="1" si="4"/>
        <v>apost</v>
      </c>
      <c r="AI28" s="6">
        <f t="shared" ca="1" si="5"/>
        <v>-20837.936495977294</v>
      </c>
      <c r="AJ28" s="17"/>
      <c r="AK28" s="6">
        <v>12625.804926817915</v>
      </c>
      <c r="AL28" s="6">
        <f ca="1"/>
        <v>-296.29802631116371</v>
      </c>
      <c r="AM28" s="6">
        <f t="shared" ca="1" si="16"/>
        <v>-2298.4909214434247</v>
      </c>
      <c r="AN28" s="6">
        <f ca="1"/>
        <v>-2594.7889477545882</v>
      </c>
      <c r="AO28" s="33">
        <f t="shared" ca="1" si="17"/>
        <v>38</v>
      </c>
      <c r="AP28" s="34">
        <f ca="1"/>
        <v>-0.29475212947777363</v>
      </c>
      <c r="AQ28" s="34">
        <f ca="1"/>
        <v>-1.6588152182875717</v>
      </c>
      <c r="AR28" s="34">
        <f ca="1"/>
        <v>-4.1089032419630884</v>
      </c>
      <c r="AS28" s="34">
        <f ca="1"/>
        <v>-1.0647728045548372</v>
      </c>
      <c r="AT28" s="34">
        <f t="shared" ca="1" si="18"/>
        <v>-7.1272433942832718</v>
      </c>
      <c r="AU28" s="33">
        <f t="shared" ca="1" si="19"/>
        <v>33</v>
      </c>
      <c r="AV28" s="21">
        <v>21</v>
      </c>
      <c r="AW28" s="6" t="str">
        <f t="shared" ca="1" si="6"/>
        <v>atrps</v>
      </c>
      <c r="AX28" s="6">
        <f t="shared" ca="1" si="20"/>
        <v>-7333.5774224151646</v>
      </c>
      <c r="AY28" s="6" t="str">
        <f t="shared" ca="1" si="7"/>
        <v>arecr</v>
      </c>
      <c r="AZ28" s="6">
        <f t="shared" ca="1" si="21"/>
        <v>-14.274490946397059</v>
      </c>
      <c r="BA28" s="199"/>
      <c r="BB28" s="36">
        <f t="shared" si="22"/>
        <v>0.35531197432849365</v>
      </c>
      <c r="BC28" s="36">
        <f ca="1"/>
        <v>-20.551473452936943</v>
      </c>
      <c r="BD28" s="33">
        <f t="shared" ca="1" si="23"/>
        <v>30</v>
      </c>
      <c r="BE28" s="205">
        <f ca="1"/>
        <v>-7.3021846079226502E-2</v>
      </c>
      <c r="BF28" s="33">
        <f t="shared" ca="1" si="24"/>
        <v>38</v>
      </c>
      <c r="BG28" s="36">
        <f t="shared" si="25"/>
        <v>0.29940253070021344</v>
      </c>
      <c r="BH28" s="42">
        <f ca="1"/>
        <v>-15.715908724318643</v>
      </c>
      <c r="BI28" s="33">
        <f t="shared" ca="1" si="26"/>
        <v>20</v>
      </c>
      <c r="BJ28" s="205">
        <f ca="1"/>
        <v>-4.7053828443145651E-2</v>
      </c>
      <c r="BK28" s="33">
        <f t="shared" ca="1" si="27"/>
        <v>33</v>
      </c>
      <c r="BL28" s="206">
        <v>21</v>
      </c>
      <c r="BM28" s="6" t="str">
        <f t="shared" ca="1" si="8"/>
        <v>atrps</v>
      </c>
      <c r="BN28" s="42">
        <f t="shared" ca="1" si="9"/>
        <v>-0.20637954474605644</v>
      </c>
      <c r="BO28" s="6" t="str">
        <f t="shared" ca="1" si="28"/>
        <v>arecr</v>
      </c>
      <c r="BP28" s="42">
        <f t="shared" ca="1" si="29"/>
        <v>-9.4239723683878382E-2</v>
      </c>
      <c r="BQ28" s="207">
        <v>21</v>
      </c>
      <c r="BR28" s="6" t="str">
        <f t="shared" ca="1" si="30"/>
        <v>atrps</v>
      </c>
      <c r="BS28" s="6" t="str">
        <f ca="1">VLOOKUP(BR28,Notes!$A$12:$B$206,2,0)</f>
        <v>Auxiliary transport</v>
      </c>
      <c r="BT28" s="42">
        <f t="shared" ca="1" si="10"/>
        <v>-24.546084350433439</v>
      </c>
      <c r="BU28" s="207">
        <v>21</v>
      </c>
      <c r="BV28" s="6" t="str">
        <f t="shared" ca="1" si="11"/>
        <v>areal</v>
      </c>
      <c r="BW28" s="6" t="str">
        <f ca="1">VLOOKUP(BV28,Notes!$A$12:$B$206,2,0)</f>
        <v>Real estate activities</v>
      </c>
      <c r="BX28" s="42">
        <f t="shared" ca="1" si="12"/>
        <v>-15.509117295245254</v>
      </c>
    </row>
    <row r="29" spans="1:76" hidden="1" outlineLevel="1" x14ac:dyDescent="0.2">
      <c r="A29" s="23" t="s">
        <v>23</v>
      </c>
      <c r="B29" s="23" t="str">
        <f>VLOOKUP(A29,Notes!$A$12:$B$206,2,0)</f>
        <v>Glass</v>
      </c>
      <c r="C29" s="24">
        <f>SUM('SAM and Preps'!FS29:GG29)</f>
        <v>0</v>
      </c>
      <c r="D29" s="24">
        <f>'SAM and Preps'!GH29</f>
        <v>0</v>
      </c>
      <c r="E29" s="24">
        <f>'SAM and Preps'!GM29</f>
        <v>0</v>
      </c>
      <c r="F29" s="24">
        <f>'SAM and Preps'!GO29</f>
        <v>0</v>
      </c>
      <c r="G29" s="24">
        <v>0</v>
      </c>
      <c r="H29" s="25">
        <f>SUM('SAM and Preps'!X$175:X$179)</f>
        <v>3016.7141420282951</v>
      </c>
      <c r="I29" s="24">
        <f>IFERROR(VLOOKUP($A29,Employment!$A$5:$F$66,3,0),0)</f>
        <v>0.5618088263862846</v>
      </c>
      <c r="J29" s="24">
        <f>IFERROR(VLOOKUP($A29,Employment!$A$5:$F$66,4,0),0)</f>
        <v>2.0793560537222961</v>
      </c>
      <c r="K29" s="24">
        <f>IFERROR(VLOOKUP($A29,Employment!$A$5:$F$66,5,0),0)</f>
        <v>9.9075977387436964</v>
      </c>
      <c r="L29" s="24">
        <f>IFERROR(VLOOKUP($A29,Employment!$A$5:$F$66,6,0),0)</f>
        <v>4.3885539437824201</v>
      </c>
      <c r="M29" s="24">
        <f t="shared" si="0"/>
        <v>16.937316562634695</v>
      </c>
      <c r="N29" s="25">
        <v>9774.3333805764305</v>
      </c>
      <c r="O29" s="26">
        <v>0</v>
      </c>
      <c r="P29" s="27">
        <v>0</v>
      </c>
      <c r="Q29" s="28">
        <f ca="1"/>
        <v>-1755.754670362981</v>
      </c>
      <c r="R29" s="28">
        <v>0</v>
      </c>
      <c r="S29" s="28"/>
      <c r="T29" s="35" t="e">
        <f ca="1"/>
        <v>#DIV/0!</v>
      </c>
      <c r="U29" s="30">
        <f ca="1"/>
        <v>-17.962909612352892</v>
      </c>
      <c r="V29" s="31">
        <v>0</v>
      </c>
      <c r="W29" s="32">
        <f ca="1"/>
        <v>-17.962909612352892</v>
      </c>
      <c r="X29" s="28">
        <f ca="1"/>
        <v>-382.42408165893215</v>
      </c>
      <c r="Y29" s="28">
        <f t="shared" ca="1" si="31"/>
        <v>-1373.3305887040488</v>
      </c>
      <c r="Z29" s="33">
        <f t="shared" ca="1" si="13"/>
        <v>54</v>
      </c>
      <c r="AA29" s="33">
        <f t="shared" ca="1" si="13"/>
        <v>49</v>
      </c>
      <c r="AB29" s="33">
        <f t="shared" ca="1" si="1"/>
        <v>55</v>
      </c>
      <c r="AC29" s="21">
        <v>22</v>
      </c>
      <c r="AD29" s="6" t="str">
        <f t="shared" ca="1" si="14"/>
        <v>aagri</v>
      </c>
      <c r="AE29" s="6">
        <f t="shared" ca="1" si="15"/>
        <v>-6447.0246459722239</v>
      </c>
      <c r="AF29" s="6" t="str">
        <f t="shared" ca="1" si="2"/>
        <v>aomin</v>
      </c>
      <c r="AG29" s="6">
        <f t="shared" ca="1" si="3"/>
        <v>-11275.787661761988</v>
      </c>
      <c r="AH29" s="6" t="str">
        <f t="shared" ca="1" si="4"/>
        <v>aeduc</v>
      </c>
      <c r="AI29" s="6">
        <f t="shared" ca="1" si="5"/>
        <v>-20346.444664982053</v>
      </c>
      <c r="AJ29" s="17"/>
      <c r="AK29" s="6">
        <v>3016.7141420282951</v>
      </c>
      <c r="AL29" s="6">
        <f ca="1"/>
        <v>-118.02995564743547</v>
      </c>
      <c r="AM29" s="6">
        <f t="shared" ca="1" si="16"/>
        <v>-423.85967894817418</v>
      </c>
      <c r="AN29" s="6">
        <f ca="1"/>
        <v>-541.88963459560966</v>
      </c>
      <c r="AO29" s="33">
        <f t="shared" ca="1" si="17"/>
        <v>56</v>
      </c>
      <c r="AP29" s="34">
        <f ca="1"/>
        <v>-1.1100893284578778E-2</v>
      </c>
      <c r="AQ29" s="34">
        <f ca="1"/>
        <v>-4.1086413329403652E-2</v>
      </c>
      <c r="AR29" s="34">
        <f ca="1"/>
        <v>-1.2991757633932159</v>
      </c>
      <c r="AS29" s="34">
        <f ca="1"/>
        <v>-0.78831197821098431</v>
      </c>
      <c r="AT29" s="34">
        <f t="shared" ca="1" si="18"/>
        <v>-2.1396750482181828</v>
      </c>
      <c r="AU29" s="33">
        <f t="shared" ca="1" si="19"/>
        <v>55</v>
      </c>
      <c r="AV29" s="21">
        <v>22</v>
      </c>
      <c r="AW29" s="6" t="str">
        <f t="shared" ca="1" si="6"/>
        <v>amtvp</v>
      </c>
      <c r="AX29" s="6">
        <f t="shared" ca="1" si="20"/>
        <v>-7209.4783346340237</v>
      </c>
      <c r="AY29" s="6" t="str">
        <f t="shared" ca="1" si="7"/>
        <v>aweav</v>
      </c>
      <c r="AZ29" s="6">
        <f t="shared" ca="1" si="21"/>
        <v>-14.258188356051777</v>
      </c>
      <c r="BA29" s="199"/>
      <c r="BB29" s="36">
        <f t="shared" si="22"/>
        <v>8.4895550343252954E-2</v>
      </c>
      <c r="BC29" s="36">
        <f ca="1"/>
        <v>-17.962909612352892</v>
      </c>
      <c r="BD29" s="33">
        <f t="shared" ca="1" si="23"/>
        <v>34</v>
      </c>
      <c r="BE29" s="205">
        <f ca="1"/>
        <v>-1.5249710973068074E-2</v>
      </c>
      <c r="BF29" s="33">
        <f t="shared" ca="1" si="24"/>
        <v>56</v>
      </c>
      <c r="BG29" s="36">
        <f t="shared" si="25"/>
        <v>0.11181961155763318</v>
      </c>
      <c r="BH29" s="42">
        <f ca="1"/>
        <v>-12.632904629878064</v>
      </c>
      <c r="BI29" s="33">
        <f t="shared" ca="1" si="26"/>
        <v>31</v>
      </c>
      <c r="BJ29" s="205">
        <f ca="1"/>
        <v>-1.4126064885575908E-2</v>
      </c>
      <c r="BK29" s="33">
        <f t="shared" ca="1" si="27"/>
        <v>55</v>
      </c>
      <c r="BL29" s="206">
        <v>22</v>
      </c>
      <c r="BM29" s="6" t="str">
        <f t="shared" ca="1" si="8"/>
        <v>amtvp</v>
      </c>
      <c r="BN29" s="42">
        <f t="shared" ca="1" si="9"/>
        <v>-0.20288718191077895</v>
      </c>
      <c r="BO29" s="6" t="str">
        <f t="shared" ca="1" si="28"/>
        <v>aweav</v>
      </c>
      <c r="BP29" s="42">
        <f t="shared" ca="1" si="29"/>
        <v>-9.4132094514106937E-2</v>
      </c>
      <c r="BQ29" s="207">
        <v>22</v>
      </c>
      <c r="BR29" s="6" t="str">
        <f t="shared" ca="1" si="30"/>
        <v>amtvp</v>
      </c>
      <c r="BS29" s="6" t="str">
        <f ca="1">VLOOKUP(BR29,Notes!$A$12:$B$206,2,0)</f>
        <v>Motor vehicles, trailers, parts</v>
      </c>
      <c r="BT29" s="42">
        <f t="shared" ca="1" si="10"/>
        <v>-24.416832016642516</v>
      </c>
      <c r="BU29" s="207">
        <v>22</v>
      </c>
      <c r="BV29" s="6" t="str">
        <f t="shared" ca="1" si="11"/>
        <v>acomp</v>
      </c>
      <c r="BW29" s="6" t="str">
        <f ca="1">VLOOKUP(BV29,Notes!$A$12:$B$206,2,0)</f>
        <v>Computer and related activities</v>
      </c>
      <c r="BX29" s="42">
        <f t="shared" ca="1" si="12"/>
        <v>-15.488969789551584</v>
      </c>
    </row>
    <row r="30" spans="1:76" hidden="1" outlineLevel="1" x14ac:dyDescent="0.2">
      <c r="A30" s="23" t="s">
        <v>24</v>
      </c>
      <c r="B30" s="23" t="str">
        <f>VLOOKUP(A30,Notes!$A$12:$B$206,2,0)</f>
        <v>Non-metallic minerals</v>
      </c>
      <c r="C30" s="24">
        <f>SUM('SAM and Preps'!FS30:GG30)</f>
        <v>0</v>
      </c>
      <c r="D30" s="24">
        <f>'SAM and Preps'!GH30</f>
        <v>0</v>
      </c>
      <c r="E30" s="24">
        <f>'SAM and Preps'!GM30</f>
        <v>0</v>
      </c>
      <c r="F30" s="24">
        <f>'SAM and Preps'!GO30</f>
        <v>0</v>
      </c>
      <c r="G30" s="24">
        <v>0</v>
      </c>
      <c r="H30" s="25">
        <f>SUM('SAM and Preps'!Y$175:Y$179)</f>
        <v>12522.307117476332</v>
      </c>
      <c r="I30" s="24">
        <f>IFERROR(VLOOKUP($A30,Employment!$A$5:$F$66,3,0),0)</f>
        <v>16.617240425586466</v>
      </c>
      <c r="J30" s="24">
        <f>IFERROR(VLOOKUP($A30,Employment!$A$5:$F$66,4,0),0)</f>
        <v>22.544277422170826</v>
      </c>
      <c r="K30" s="24">
        <f>IFERROR(VLOOKUP($A30,Employment!$A$5:$F$66,5,0),0)</f>
        <v>19.092560381760585</v>
      </c>
      <c r="L30" s="24">
        <f>IFERROR(VLOOKUP($A30,Employment!$A$5:$F$66,6,0),0)</f>
        <v>17.922064603023763</v>
      </c>
      <c r="M30" s="24">
        <f t="shared" si="0"/>
        <v>76.176142832541643</v>
      </c>
      <c r="N30" s="25">
        <v>46772.852858721621</v>
      </c>
      <c r="O30" s="26">
        <v>0</v>
      </c>
      <c r="P30" s="27">
        <v>0</v>
      </c>
      <c r="Q30" s="28">
        <f ca="1"/>
        <v>-13480.388763392213</v>
      </c>
      <c r="R30" s="28">
        <v>0</v>
      </c>
      <c r="S30" s="28"/>
      <c r="T30" s="35" t="e">
        <f ca="1"/>
        <v>#DIV/0!</v>
      </c>
      <c r="U30" s="30">
        <f ca="1"/>
        <v>-28.82096759013184</v>
      </c>
      <c r="V30" s="31">
        <v>0</v>
      </c>
      <c r="W30" s="32">
        <f ca="1"/>
        <v>-28.82096759013184</v>
      </c>
      <c r="X30" s="28">
        <f ca="1"/>
        <v>-1805.247299570113</v>
      </c>
      <c r="Y30" s="28">
        <f t="shared" ca="1" si="31"/>
        <v>-11675.141463822099</v>
      </c>
      <c r="Z30" s="33">
        <f t="shared" ca="1" si="13"/>
        <v>41</v>
      </c>
      <c r="AA30" s="33">
        <f t="shared" ca="1" si="13"/>
        <v>20</v>
      </c>
      <c r="AB30" s="33">
        <f t="shared" ca="1" si="1"/>
        <v>28</v>
      </c>
      <c r="AC30" s="21">
        <v>23</v>
      </c>
      <c r="AD30" s="6" t="str">
        <f t="shared" ca="1" si="14"/>
        <v>apetr</v>
      </c>
      <c r="AE30" s="6">
        <f t="shared" ca="1" si="15"/>
        <v>-5783.5255149577424</v>
      </c>
      <c r="AF30" s="6" t="str">
        <f t="shared" ca="1" si="2"/>
        <v>apapr</v>
      </c>
      <c r="AG30" s="6">
        <f t="shared" ca="1" si="3"/>
        <v>-11233.327585535897</v>
      </c>
      <c r="AH30" s="6" t="str">
        <f t="shared" ca="1" si="4"/>
        <v>abchm</v>
      </c>
      <c r="AI30" s="6">
        <f t="shared" ca="1" si="5"/>
        <v>-19445.548530115841</v>
      </c>
      <c r="AJ30" s="17"/>
      <c r="AK30" s="6">
        <v>12522.307117476332</v>
      </c>
      <c r="AL30" s="6">
        <f ca="1"/>
        <v>-483.31157341403201</v>
      </c>
      <c r="AM30" s="6">
        <f t="shared" ca="1" si="16"/>
        <v>-3125.7385024505943</v>
      </c>
      <c r="AN30" s="6">
        <f ca="1"/>
        <v>-3609.0500758646263</v>
      </c>
      <c r="AO30" s="33">
        <f t="shared" ca="1" si="17"/>
        <v>33</v>
      </c>
      <c r="AP30" s="34">
        <f ca="1"/>
        <v>-1.4367748432297685</v>
      </c>
      <c r="AQ30" s="34">
        <f ca="1"/>
        <v>-1.9492436667819792</v>
      </c>
      <c r="AR30" s="34">
        <f ca="1"/>
        <v>-5.5026606397535707</v>
      </c>
      <c r="AS30" s="34">
        <f ca="1"/>
        <v>-5.1653124307199692</v>
      </c>
      <c r="AT30" s="34">
        <f t="shared" ca="1" si="18"/>
        <v>-14.053991580485288</v>
      </c>
      <c r="AU30" s="33">
        <f t="shared" ca="1" si="19"/>
        <v>23</v>
      </c>
      <c r="AV30" s="21">
        <v>23</v>
      </c>
      <c r="AW30" s="6" t="str">
        <f t="shared" ca="1" si="6"/>
        <v>apost</v>
      </c>
      <c r="AX30" s="6">
        <f t="shared" ca="1" si="20"/>
        <v>-7149.2911584023159</v>
      </c>
      <c r="AY30" s="6" t="str">
        <f t="shared" ca="1" si="7"/>
        <v>anmmi</v>
      </c>
      <c r="AZ30" s="6">
        <f t="shared" ca="1" si="21"/>
        <v>-14.053991580485288</v>
      </c>
      <c r="BA30" s="199"/>
      <c r="BB30" s="36">
        <f t="shared" si="22"/>
        <v>0.35239936707778907</v>
      </c>
      <c r="BC30" s="36">
        <f ca="1"/>
        <v>-28.82096759013184</v>
      </c>
      <c r="BD30" s="33">
        <f t="shared" ca="1" si="23"/>
        <v>10</v>
      </c>
      <c r="BE30" s="205">
        <f ca="1"/>
        <v>-0.10156490737331932</v>
      </c>
      <c r="BF30" s="33">
        <f t="shared" ca="1" si="24"/>
        <v>33</v>
      </c>
      <c r="BG30" s="36">
        <f t="shared" si="25"/>
        <v>0.50291241059313163</v>
      </c>
      <c r="BH30" s="42">
        <f ca="1"/>
        <v>-18.449334736441354</v>
      </c>
      <c r="BI30" s="33">
        <f t="shared" ca="1" si="26"/>
        <v>14</v>
      </c>
      <c r="BJ30" s="205">
        <f ca="1"/>
        <v>-9.27839940614332E-2</v>
      </c>
      <c r="BK30" s="33">
        <f t="shared" ca="1" si="27"/>
        <v>23</v>
      </c>
      <c r="BL30" s="206">
        <v>23</v>
      </c>
      <c r="BM30" s="6" t="str">
        <f t="shared" ca="1" si="8"/>
        <v>apost</v>
      </c>
      <c r="BN30" s="42">
        <f t="shared" ca="1" si="9"/>
        <v>-0.20119341073816077</v>
      </c>
      <c r="BO30" s="6" t="str">
        <f t="shared" ca="1" si="28"/>
        <v>anmmi</v>
      </c>
      <c r="BP30" s="42">
        <f t="shared" ca="1" si="29"/>
        <v>-9.27839940614332E-2</v>
      </c>
      <c r="BQ30" s="207">
        <v>23</v>
      </c>
      <c r="BR30" s="6" t="str">
        <f t="shared" ca="1" si="30"/>
        <v>apost</v>
      </c>
      <c r="BS30" s="6" t="str">
        <f ca="1">VLOOKUP(BR30,Notes!$A$12:$B$206,2,0)</f>
        <v>Post and telecommunication</v>
      </c>
      <c r="BT30" s="42">
        <f t="shared" ca="1" si="10"/>
        <v>-24.110298038891774</v>
      </c>
      <c r="BU30" s="207">
        <v>23</v>
      </c>
      <c r="BV30" s="6" t="str">
        <f t="shared" ca="1" si="11"/>
        <v>abevt</v>
      </c>
      <c r="BW30" s="6" t="str">
        <f ca="1">VLOOKUP(BV30,Notes!$A$12:$B$206,2,0)</f>
        <v>Beverages and tobacco</v>
      </c>
      <c r="BX30" s="42">
        <f t="shared" ca="1" si="12"/>
        <v>-15.264095284064791</v>
      </c>
    </row>
    <row r="31" spans="1:76" hidden="1" outlineLevel="1" x14ac:dyDescent="0.2">
      <c r="A31" s="23" t="s">
        <v>25</v>
      </c>
      <c r="B31" s="23" t="str">
        <f>VLOOKUP(A31,Notes!$A$12:$B$206,2,0)</f>
        <v>Basic iron and steel, casting of metals</v>
      </c>
      <c r="C31" s="24">
        <f>SUM('SAM and Preps'!FS31:GG31)</f>
        <v>0</v>
      </c>
      <c r="D31" s="24">
        <f>'SAM and Preps'!GH31</f>
        <v>0</v>
      </c>
      <c r="E31" s="24">
        <f>'SAM and Preps'!GM31</f>
        <v>0</v>
      </c>
      <c r="F31" s="24">
        <f>'SAM and Preps'!GO31</f>
        <v>0</v>
      </c>
      <c r="G31" s="24">
        <v>0</v>
      </c>
      <c r="H31" s="25">
        <f>SUM('SAM and Preps'!Z$175:Z$179)</f>
        <v>18426.285025698515</v>
      </c>
      <c r="I31" s="24">
        <f>IFERROR(VLOOKUP($A31,Employment!$A$5:$F$66,3,0),0)</f>
        <v>8.567010352242459</v>
      </c>
      <c r="J31" s="24">
        <f>IFERROR(VLOOKUP($A31,Employment!$A$5:$F$66,4,0),0)</f>
        <v>39.568169842978577</v>
      </c>
      <c r="K31" s="24">
        <f>IFERROR(VLOOKUP($A31,Employment!$A$5:$F$66,5,0),0)</f>
        <v>36.701891624201387</v>
      </c>
      <c r="L31" s="24">
        <f>IFERROR(VLOOKUP($A31,Employment!$A$5:$F$66,6,0),0)</f>
        <v>28.837145344509153</v>
      </c>
      <c r="M31" s="24">
        <f t="shared" si="0"/>
        <v>113.67421716393157</v>
      </c>
      <c r="N31" s="25">
        <v>165302.04388297003</v>
      </c>
      <c r="O31" s="26">
        <v>0</v>
      </c>
      <c r="P31" s="27">
        <v>0</v>
      </c>
      <c r="Q31" s="28">
        <f ca="1"/>
        <v>-46070.22694059171</v>
      </c>
      <c r="R31" s="28">
        <v>0</v>
      </c>
      <c r="S31" s="28"/>
      <c r="T31" s="35" t="e">
        <f ca="1"/>
        <v>#DIV/0!</v>
      </c>
      <c r="U31" s="30">
        <f ca="1"/>
        <v>-27.870331097181321</v>
      </c>
      <c r="V31" s="31">
        <v>0</v>
      </c>
      <c r="W31" s="32">
        <f ca="1"/>
        <v>-27.870331097181321</v>
      </c>
      <c r="X31" s="28">
        <f ca="1"/>
        <v>-21343.330238342765</v>
      </c>
      <c r="Y31" s="28">
        <f t="shared" ca="1" si="31"/>
        <v>-24726.896702248945</v>
      </c>
      <c r="Z31" s="33">
        <f t="shared" ca="1" si="13"/>
        <v>10</v>
      </c>
      <c r="AA31" s="33">
        <f t="shared" ca="1" si="13"/>
        <v>9</v>
      </c>
      <c r="AB31" s="33">
        <f t="shared" ca="1" si="1"/>
        <v>9</v>
      </c>
      <c r="AC31" s="21">
        <v>24</v>
      </c>
      <c r="AD31" s="6" t="str">
        <f t="shared" ca="1" si="14"/>
        <v>afurn</v>
      </c>
      <c r="AE31" s="6">
        <f t="shared" ca="1" si="15"/>
        <v>-5632.9526126375195</v>
      </c>
      <c r="AF31" s="6" t="str">
        <f t="shared" ca="1" si="2"/>
        <v>afood</v>
      </c>
      <c r="AG31" s="6">
        <f t="shared" ca="1" si="3"/>
        <v>-10683.610717572421</v>
      </c>
      <c r="AH31" s="6" t="str">
        <f t="shared" ca="1" si="4"/>
        <v>aelcg</v>
      </c>
      <c r="AI31" s="6">
        <f t="shared" ca="1" si="5"/>
        <v>-18253.655334549796</v>
      </c>
      <c r="AJ31" s="17"/>
      <c r="AK31" s="6">
        <v>18426.285025698515</v>
      </c>
      <c r="AL31" s="6">
        <f ca="1"/>
        <v>-2379.1495684575166</v>
      </c>
      <c r="AM31" s="6">
        <f t="shared" ca="1" si="16"/>
        <v>-2756.3170771150017</v>
      </c>
      <c r="AN31" s="6">
        <f ca="1"/>
        <v>-5135.4666455725182</v>
      </c>
      <c r="AO31" s="33">
        <f t="shared" ca="1" si="17"/>
        <v>28</v>
      </c>
      <c r="AP31" s="34">
        <f ca="1"/>
        <v>-1.2177036166528843</v>
      </c>
      <c r="AQ31" s="34">
        <f ca="1"/>
        <v>-5.6241677716099217</v>
      </c>
      <c r="AR31" s="34">
        <f ca="1"/>
        <v>-9.5129130045720363</v>
      </c>
      <c r="AS31" s="34">
        <f ca="1"/>
        <v>-8.0370078864901107</v>
      </c>
      <c r="AT31" s="34">
        <f t="shared" ca="1" si="18"/>
        <v>-24.391792279324953</v>
      </c>
      <c r="AU31" s="33">
        <f t="shared" ca="1" si="19"/>
        <v>15</v>
      </c>
      <c r="AV31" s="21">
        <v>24</v>
      </c>
      <c r="AW31" s="6" t="str">
        <f t="shared" ca="1" si="6"/>
        <v>agold</v>
      </c>
      <c r="AX31" s="6">
        <f t="shared" ca="1" si="20"/>
        <v>-7010.5384209986842</v>
      </c>
      <c r="AY31" s="6" t="str">
        <f t="shared" ca="1" si="7"/>
        <v>aknit</v>
      </c>
      <c r="AZ31" s="6">
        <f t="shared" ca="1" si="21"/>
        <v>-11.487379800235022</v>
      </c>
      <c r="BA31" s="199"/>
      <c r="BB31" s="36">
        <f t="shared" si="22"/>
        <v>0.51854751043350389</v>
      </c>
      <c r="BC31" s="36">
        <f ca="1"/>
        <v>-27.870331097181321</v>
      </c>
      <c r="BD31" s="33">
        <f t="shared" ca="1" si="23"/>
        <v>13</v>
      </c>
      <c r="BE31" s="205">
        <f ca="1"/>
        <v>-0.14452090805400838</v>
      </c>
      <c r="BF31" s="33">
        <f t="shared" ca="1" si="24"/>
        <v>28</v>
      </c>
      <c r="BG31" s="36">
        <f t="shared" si="25"/>
        <v>0.75047347437731282</v>
      </c>
      <c r="BH31" s="42">
        <f ca="1"/>
        <v>-21.457629432494024</v>
      </c>
      <c r="BI31" s="33">
        <f t="shared" ca="1" si="26"/>
        <v>7</v>
      </c>
      <c r="BJ31" s="205">
        <f ca="1"/>
        <v>-0.16103381712104678</v>
      </c>
      <c r="BK31" s="33">
        <f t="shared" ca="1" si="27"/>
        <v>15</v>
      </c>
      <c r="BL31" s="206">
        <v>24</v>
      </c>
      <c r="BM31" s="6" t="str">
        <f t="shared" ca="1" si="8"/>
        <v>agold</v>
      </c>
      <c r="BN31" s="42">
        <f t="shared" ca="1" si="9"/>
        <v>-0.19728866887369154</v>
      </c>
      <c r="BO31" s="6" t="str">
        <f t="shared" ca="1" si="28"/>
        <v>aknit</v>
      </c>
      <c r="BP31" s="42">
        <f t="shared" ca="1" si="29"/>
        <v>-7.5839306794976039E-2</v>
      </c>
      <c r="BQ31" s="207">
        <v>24</v>
      </c>
      <c r="BR31" s="6" t="str">
        <f t="shared" ca="1" si="30"/>
        <v>agold</v>
      </c>
      <c r="BS31" s="6" t="str">
        <f ca="1">VLOOKUP(BR31,Notes!$A$12:$B$206,2,0)</f>
        <v>Mining of gold and uranium ore</v>
      </c>
      <c r="BT31" s="42">
        <f t="shared" ca="1" si="10"/>
        <v>-23.8366450618526</v>
      </c>
      <c r="BU31" s="207">
        <v>24</v>
      </c>
      <c r="BV31" s="6" t="str">
        <f t="shared" ca="1" si="11"/>
        <v>aatrp</v>
      </c>
      <c r="BW31" s="6" t="str">
        <f ca="1">VLOOKUP(BV31,Notes!$A$12:$B$206,2,0)</f>
        <v>Air transport</v>
      </c>
      <c r="BX31" s="42">
        <f t="shared" ca="1" si="12"/>
        <v>-15.113811364418762</v>
      </c>
    </row>
    <row r="32" spans="1:76" hidden="1" outlineLevel="1" x14ac:dyDescent="0.2">
      <c r="A32" s="23" t="s">
        <v>26</v>
      </c>
      <c r="B32" s="23" t="str">
        <f>VLOOKUP(A32,Notes!$A$12:$B$206,2,0)</f>
        <v>Basic precious and non-ferrous metals</v>
      </c>
      <c r="C32" s="24">
        <f>SUM('SAM and Preps'!FS32:GG32)</f>
        <v>0</v>
      </c>
      <c r="D32" s="24">
        <f>'SAM and Preps'!GH32</f>
        <v>0</v>
      </c>
      <c r="E32" s="24">
        <f>'SAM and Preps'!GM32</f>
        <v>0</v>
      </c>
      <c r="F32" s="24">
        <f>'SAM and Preps'!GO32</f>
        <v>0</v>
      </c>
      <c r="G32" s="24">
        <v>0</v>
      </c>
      <c r="H32" s="25">
        <f>SUM('SAM and Preps'!AA$175:AA$179)</f>
        <v>8917.4891927943318</v>
      </c>
      <c r="I32" s="24">
        <f>IFERROR(VLOOKUP($A32,Employment!$A$5:$F$66,3,0),0)</f>
        <v>1.1081953078444757</v>
      </c>
      <c r="J32" s="24">
        <f>IFERROR(VLOOKUP($A32,Employment!$A$5:$F$66,4,0),0)</f>
        <v>2.2294216525990751</v>
      </c>
      <c r="K32" s="24">
        <f>IFERROR(VLOOKUP($A32,Employment!$A$5:$F$66,5,0),0)</f>
        <v>6.7784459533219215</v>
      </c>
      <c r="L32" s="24">
        <f>IFERROR(VLOOKUP($A32,Employment!$A$5:$F$66,6,0),0)</f>
        <v>8.9038621745227413</v>
      </c>
      <c r="M32" s="24">
        <f t="shared" si="0"/>
        <v>19.019925088288211</v>
      </c>
      <c r="N32" s="25">
        <v>48787.523941718006</v>
      </c>
      <c r="O32" s="26">
        <v>0</v>
      </c>
      <c r="P32" s="27">
        <v>0</v>
      </c>
      <c r="Q32" s="28">
        <f ca="1"/>
        <v>-13442.255981530356</v>
      </c>
      <c r="R32" s="28">
        <v>0</v>
      </c>
      <c r="S32" s="28"/>
      <c r="T32" s="35" t="e">
        <f ca="1"/>
        <v>#DIV/0!</v>
      </c>
      <c r="U32" s="30">
        <f ca="1"/>
        <v>-27.552650545636602</v>
      </c>
      <c r="V32" s="31">
        <v>0</v>
      </c>
      <c r="W32" s="32">
        <f ca="1"/>
        <v>-27.552650545636602</v>
      </c>
      <c r="X32" s="28">
        <f ca="1"/>
        <v>-4702.5602662290585</v>
      </c>
      <c r="Y32" s="28">
        <f t="shared" ca="1" si="31"/>
        <v>-8739.6957153012972</v>
      </c>
      <c r="Z32" s="33">
        <f t="shared" ca="1" si="13"/>
        <v>27</v>
      </c>
      <c r="AA32" s="33">
        <f t="shared" ca="1" si="13"/>
        <v>26</v>
      </c>
      <c r="AB32" s="33">
        <f t="shared" ca="1" si="1"/>
        <v>29</v>
      </c>
      <c r="AC32" s="21">
        <v>25</v>
      </c>
      <c r="AD32" s="6" t="str">
        <f t="shared" ca="1" si="14"/>
        <v>aotrp</v>
      </c>
      <c r="AE32" s="6">
        <f t="shared" ca="1" si="15"/>
        <v>-5402.5383544983797</v>
      </c>
      <c r="AF32" s="6" t="str">
        <f t="shared" ca="1" si="2"/>
        <v>aochm</v>
      </c>
      <c r="AG32" s="6">
        <f t="shared" ca="1" si="3"/>
        <v>-9197.1967503332089</v>
      </c>
      <c r="AH32" s="6" t="str">
        <f t="shared" ca="1" si="4"/>
        <v>acoal</v>
      </c>
      <c r="AI32" s="6">
        <f t="shared" ca="1" si="5"/>
        <v>-16996.329638840209</v>
      </c>
      <c r="AJ32" s="17"/>
      <c r="AK32" s="6">
        <v>8917.4891927943318</v>
      </c>
      <c r="AL32" s="6">
        <f ca="1"/>
        <v>-859.54414088851104</v>
      </c>
      <c r="AM32" s="6">
        <f t="shared" ca="1" si="16"/>
        <v>-1597.4604938470218</v>
      </c>
      <c r="AN32" s="6">
        <f ca="1"/>
        <v>-2457.0046347355328</v>
      </c>
      <c r="AO32" s="33">
        <f t="shared" ca="1" si="17"/>
        <v>39</v>
      </c>
      <c r="AP32" s="34">
        <f ca="1"/>
        <v>-0.1557219620721004</v>
      </c>
      <c r="AQ32" s="34">
        <f ca="1"/>
        <v>-0.31327502613598363</v>
      </c>
      <c r="AR32" s="34">
        <f ca="1"/>
        <v>-1.7369066191275804</v>
      </c>
      <c r="AS32" s="34">
        <f ca="1"/>
        <v>-2.4532500300113718</v>
      </c>
      <c r="AT32" s="34">
        <f t="shared" ca="1" si="18"/>
        <v>-4.6591536373470364</v>
      </c>
      <c r="AU32" s="33">
        <f t="shared" ca="1" si="19"/>
        <v>43</v>
      </c>
      <c r="AV32" s="21">
        <v>25</v>
      </c>
      <c r="AW32" s="6" t="str">
        <f t="shared" ca="1" si="6"/>
        <v>afabm</v>
      </c>
      <c r="AX32" s="6">
        <f t="shared" ca="1" si="20"/>
        <v>-6850.9742736785438</v>
      </c>
      <c r="AY32" s="6" t="str">
        <f t="shared" ca="1" si="7"/>
        <v>abevt</v>
      </c>
      <c r="AZ32" s="6">
        <f t="shared" ca="1" si="21"/>
        <v>-11.040911941535665</v>
      </c>
      <c r="BA32" s="199"/>
      <c r="BB32" s="36">
        <f t="shared" si="22"/>
        <v>0.25095355975401679</v>
      </c>
      <c r="BC32" s="36">
        <f ca="1"/>
        <v>-27.552650545636606</v>
      </c>
      <c r="BD32" s="33">
        <f t="shared" ca="1" si="23"/>
        <v>14</v>
      </c>
      <c r="BE32" s="205">
        <f ca="1"/>
        <v>-6.9144357350859595E-2</v>
      </c>
      <c r="BF32" s="33">
        <f t="shared" ca="1" si="24"/>
        <v>39</v>
      </c>
      <c r="BG32" s="36">
        <f t="shared" si="25"/>
        <v>0.12556892512238868</v>
      </c>
      <c r="BH32" s="42">
        <f ca="1"/>
        <v>-24.496172386167686</v>
      </c>
      <c r="BI32" s="33">
        <f t="shared" ca="1" si="26"/>
        <v>6</v>
      </c>
      <c r="BJ32" s="205">
        <f ca="1"/>
        <v>-3.0759580361438155E-2</v>
      </c>
      <c r="BK32" s="33">
        <f t="shared" ca="1" si="27"/>
        <v>43</v>
      </c>
      <c r="BL32" s="206">
        <v>25</v>
      </c>
      <c r="BM32" s="6" t="str">
        <f t="shared" ca="1" si="8"/>
        <v>afabm</v>
      </c>
      <c r="BN32" s="42">
        <f t="shared" ca="1" si="9"/>
        <v>-0.19279825796167607</v>
      </c>
      <c r="BO32" s="6" t="str">
        <f t="shared" ca="1" si="28"/>
        <v>abevt</v>
      </c>
      <c r="BP32" s="42">
        <f t="shared" ca="1" si="29"/>
        <v>-7.289174055282012E-2</v>
      </c>
      <c r="BQ32" s="207">
        <v>25</v>
      </c>
      <c r="BR32" s="6" t="str">
        <f t="shared" ca="1" si="30"/>
        <v>afabm</v>
      </c>
      <c r="BS32" s="6" t="str">
        <f ca="1">VLOOKUP(BR32,Notes!$A$12:$B$206,2,0)</f>
        <v>Fabricated metal products</v>
      </c>
      <c r="BT32" s="42">
        <f t="shared" ca="1" si="10"/>
        <v>-23.37130452742451</v>
      </c>
      <c r="BU32" s="207">
        <v>25</v>
      </c>
      <c r="BV32" s="6" t="str">
        <f t="shared" ca="1" si="11"/>
        <v>aomnf</v>
      </c>
      <c r="BW32" s="6" t="str">
        <f ca="1">VLOOKUP(BV32,Notes!$A$12:$B$206,2,0)</f>
        <v>Manufacturing n.e.c, recycling</v>
      </c>
      <c r="BX32" s="42">
        <f t="shared" ca="1" si="12"/>
        <v>-14.993932215419132</v>
      </c>
    </row>
    <row r="33" spans="1:76" hidden="1" outlineLevel="1" x14ac:dyDescent="0.2">
      <c r="A33" s="23" t="s">
        <v>27</v>
      </c>
      <c r="B33" s="23" t="str">
        <f>VLOOKUP(A33,Notes!$A$12:$B$206,2,0)</f>
        <v>Fabricated metal products</v>
      </c>
      <c r="C33" s="24">
        <f>SUM('SAM and Preps'!FS33:GG33)</f>
        <v>0</v>
      </c>
      <c r="D33" s="24">
        <f>'SAM and Preps'!GH33</f>
        <v>0</v>
      </c>
      <c r="E33" s="24">
        <f>'SAM and Preps'!GM33</f>
        <v>0</v>
      </c>
      <c r="F33" s="24">
        <f>'SAM and Preps'!GO33</f>
        <v>0</v>
      </c>
      <c r="G33" s="24">
        <v>0</v>
      </c>
      <c r="H33" s="25">
        <f>SUM('SAM and Preps'!AB$175:AB$179)</f>
        <v>26550.897184613448</v>
      </c>
      <c r="I33" s="24">
        <f>IFERROR(VLOOKUP($A33,Employment!$A$5:$F$66,3,0),0)</f>
        <v>18.889981519616406</v>
      </c>
      <c r="J33" s="24">
        <f>IFERROR(VLOOKUP($A33,Employment!$A$5:$F$66,4,0),0)</f>
        <v>41.572965581928855</v>
      </c>
      <c r="K33" s="24">
        <f>IFERROR(VLOOKUP($A33,Employment!$A$5:$F$66,5,0),0)</f>
        <v>63.744580019946042</v>
      </c>
      <c r="L33" s="24">
        <f>IFERROR(VLOOKUP($A33,Employment!$A$5:$F$66,6,0),0)</f>
        <v>45.777226657546429</v>
      </c>
      <c r="M33" s="24">
        <f t="shared" si="0"/>
        <v>169.98475377903773</v>
      </c>
      <c r="N33" s="25">
        <v>94195.114100975989</v>
      </c>
      <c r="O33" s="26">
        <v>0</v>
      </c>
      <c r="P33" s="27">
        <v>0</v>
      </c>
      <c r="Q33" s="28">
        <f ca="1"/>
        <v>-24305.329455532552</v>
      </c>
      <c r="R33" s="28">
        <v>0</v>
      </c>
      <c r="S33" s="28"/>
      <c r="T33" s="35" t="e">
        <f ca="1"/>
        <v>#DIV/0!</v>
      </c>
      <c r="U33" s="30">
        <f ca="1"/>
        <v>-25.803174280862955</v>
      </c>
      <c r="V33" s="31">
        <v>0</v>
      </c>
      <c r="W33" s="32">
        <f ca="1"/>
        <v>-25.803174280862955</v>
      </c>
      <c r="X33" s="28">
        <f ca="1"/>
        <v>-8298.2350280164901</v>
      </c>
      <c r="Y33" s="28">
        <f t="shared" ca="1" si="31"/>
        <v>-16007.094427516062</v>
      </c>
      <c r="Z33" s="33">
        <f t="shared" ca="1" si="13"/>
        <v>17</v>
      </c>
      <c r="AA33" s="33">
        <f t="shared" ca="1" si="13"/>
        <v>15</v>
      </c>
      <c r="AB33" s="33">
        <f t="shared" ca="1" si="1"/>
        <v>19</v>
      </c>
      <c r="AC33" s="21">
        <v>26</v>
      </c>
      <c r="AD33" s="6" t="str">
        <f t="shared" ca="1" si="14"/>
        <v>aknit</v>
      </c>
      <c r="AE33" s="6">
        <f t="shared" ca="1" si="15"/>
        <v>-5315.1296731499424</v>
      </c>
      <c r="AF33" s="6" t="str">
        <f t="shared" ca="1" si="2"/>
        <v>anfme</v>
      </c>
      <c r="AG33" s="6">
        <f t="shared" ca="1" si="3"/>
        <v>-8739.6957153012972</v>
      </c>
      <c r="AH33" s="6" t="str">
        <f t="shared" ca="1" si="4"/>
        <v>aomin</v>
      </c>
      <c r="AI33" s="6">
        <f t="shared" ca="1" si="5"/>
        <v>-15795.325520455641</v>
      </c>
      <c r="AJ33" s="17"/>
      <c r="AK33" s="6">
        <v>26550.897184613448</v>
      </c>
      <c r="AL33" s="6">
        <f ca="1"/>
        <v>-2339.0341117527332</v>
      </c>
      <c r="AM33" s="6">
        <f t="shared" ca="1" si="16"/>
        <v>-4511.9401619258106</v>
      </c>
      <c r="AN33" s="6">
        <f ca="1"/>
        <v>-6850.9742736785438</v>
      </c>
      <c r="AO33" s="33">
        <f t="shared" ca="1" si="17"/>
        <v>25</v>
      </c>
      <c r="AP33" s="34">
        <f ca="1"/>
        <v>-2.4858495750960072</v>
      </c>
      <c r="AQ33" s="34">
        <f ca="1"/>
        <v>-5.4708438290424199</v>
      </c>
      <c r="AR33" s="34">
        <f ca="1"/>
        <v>-15.296756321750268</v>
      </c>
      <c r="AS33" s="34">
        <f ca="1"/>
        <v>-11.811977575392362</v>
      </c>
      <c r="AT33" s="34">
        <f t="shared" ca="1" si="18"/>
        <v>-35.065427301281055</v>
      </c>
      <c r="AU33" s="33">
        <f t="shared" ca="1" si="19"/>
        <v>11</v>
      </c>
      <c r="AV33" s="21">
        <v>26</v>
      </c>
      <c r="AW33" s="6" t="str">
        <f t="shared" ca="1" si="6"/>
        <v>apetr</v>
      </c>
      <c r="AX33" s="6">
        <f t="shared" ca="1" si="20"/>
        <v>-6732.5580723938283</v>
      </c>
      <c r="AY33" s="6" t="str">
        <f t="shared" ca="1" si="7"/>
        <v>arent</v>
      </c>
      <c r="AZ33" s="6">
        <f t="shared" ca="1" si="21"/>
        <v>-10.984886032423582</v>
      </c>
      <c r="BA33" s="199"/>
      <c r="BB33" s="36">
        <f t="shared" si="22"/>
        <v>0.74718813996720479</v>
      </c>
      <c r="BC33" s="36">
        <f ca="1"/>
        <v>-25.803174280862955</v>
      </c>
      <c r="BD33" s="33">
        <f t="shared" ca="1" si="23"/>
        <v>18</v>
      </c>
      <c r="BE33" s="205">
        <f ca="1"/>
        <v>-0.19279825796167607</v>
      </c>
      <c r="BF33" s="33">
        <f t="shared" ca="1" si="24"/>
        <v>25</v>
      </c>
      <c r="BG33" s="36">
        <f t="shared" si="25"/>
        <v>1.1222338006142321</v>
      </c>
      <c r="BH33" s="42">
        <f ca="1"/>
        <v>-20.628571987616265</v>
      </c>
      <c r="BI33" s="33">
        <f t="shared" ca="1" si="26"/>
        <v>11</v>
      </c>
      <c r="BJ33" s="205">
        <f ca="1"/>
        <v>-0.23150080742906884</v>
      </c>
      <c r="BK33" s="33">
        <f t="shared" ca="1" si="27"/>
        <v>11</v>
      </c>
      <c r="BL33" s="206">
        <v>26</v>
      </c>
      <c r="BM33" s="6" t="str">
        <f t="shared" ca="1" si="8"/>
        <v>apetr</v>
      </c>
      <c r="BN33" s="42">
        <f t="shared" ca="1" si="9"/>
        <v>-0.18946582137527013</v>
      </c>
      <c r="BO33" s="6" t="str">
        <f t="shared" ca="1" si="28"/>
        <v>arent</v>
      </c>
      <c r="BP33" s="42">
        <f t="shared" ca="1" si="29"/>
        <v>-7.252185932807538E-2</v>
      </c>
      <c r="BQ33" s="207">
        <v>26</v>
      </c>
      <c r="BR33" s="6" t="str">
        <f t="shared" ca="1" si="30"/>
        <v>apetr</v>
      </c>
      <c r="BS33" s="6" t="str">
        <f ca="1">VLOOKUP(BR33,Notes!$A$12:$B$206,2,0)</f>
        <v>Coke oven, petroleum refineries</v>
      </c>
      <c r="BT33" s="42">
        <f t="shared" ca="1" si="10"/>
        <v>-22.449661749444388</v>
      </c>
      <c r="BU33" s="207">
        <v>26</v>
      </c>
      <c r="BV33" s="6" t="str">
        <f t="shared" ca="1" si="11"/>
        <v>afore</v>
      </c>
      <c r="BW33" s="6" t="str">
        <f ca="1">VLOOKUP(BV33,Notes!$A$12:$B$206,2,0)</f>
        <v>Forestry</v>
      </c>
      <c r="BX33" s="42">
        <f t="shared" ca="1" si="12"/>
        <v>-14.467754834275137</v>
      </c>
    </row>
    <row r="34" spans="1:76" hidden="1" outlineLevel="1" x14ac:dyDescent="0.2">
      <c r="A34" s="23" t="s">
        <v>28</v>
      </c>
      <c r="B34" s="23" t="str">
        <f>VLOOKUP(A34,Notes!$A$12:$B$206,2,0)</f>
        <v>Machinery and equipment</v>
      </c>
      <c r="C34" s="24">
        <f>SUM('SAM and Preps'!FS34:GG34)</f>
        <v>0</v>
      </c>
      <c r="D34" s="24">
        <f>'SAM and Preps'!GH34</f>
        <v>0</v>
      </c>
      <c r="E34" s="24">
        <f>'SAM and Preps'!GM34</f>
        <v>0</v>
      </c>
      <c r="F34" s="24">
        <f>'SAM and Preps'!GO34</f>
        <v>0</v>
      </c>
      <c r="G34" s="24">
        <v>0</v>
      </c>
      <c r="H34" s="25">
        <f>SUM('SAM and Preps'!AC$175:AC$179)</f>
        <v>31420.028224180081</v>
      </c>
      <c r="I34" s="24">
        <f>IFERROR(VLOOKUP($A34,Employment!$A$5:$F$66,3,0),0)</f>
        <v>7.0750094055087516</v>
      </c>
      <c r="J34" s="24">
        <f>IFERROR(VLOOKUP($A34,Employment!$A$5:$F$66,4,0),0)</f>
        <v>15.135424712619185</v>
      </c>
      <c r="K34" s="24">
        <f>IFERROR(VLOOKUP($A34,Employment!$A$5:$F$66,5,0),0)</f>
        <v>35.257530052132111</v>
      </c>
      <c r="L34" s="24">
        <f>IFERROR(VLOOKUP($A34,Employment!$A$5:$F$66,6,0),0)</f>
        <v>53.225883999011742</v>
      </c>
      <c r="M34" s="24">
        <f t="shared" si="0"/>
        <v>110.69384816927179</v>
      </c>
      <c r="N34" s="25">
        <v>96409.12681274199</v>
      </c>
      <c r="O34" s="26">
        <v>0</v>
      </c>
      <c r="P34" s="27">
        <v>0</v>
      </c>
      <c r="Q34" s="28">
        <f ca="1"/>
        <v>-28522.769150097451</v>
      </c>
      <c r="R34" s="28">
        <v>0</v>
      </c>
      <c r="S34" s="28"/>
      <c r="T34" s="35" t="e">
        <f ca="1"/>
        <v>#DIV/0!</v>
      </c>
      <c r="U34" s="30">
        <f ca="1"/>
        <v>-29.585133786656925</v>
      </c>
      <c r="V34" s="31">
        <v>0</v>
      </c>
      <c r="W34" s="32">
        <f ca="1"/>
        <v>-29.585133786656925</v>
      </c>
      <c r="X34" s="28">
        <f ca="1"/>
        <v>-23278.391179610615</v>
      </c>
      <c r="Y34" s="28">
        <f t="shared" ca="1" si="31"/>
        <v>-5244.3779704868357</v>
      </c>
      <c r="Z34" s="33">
        <f t="shared" ca="1" si="13"/>
        <v>8</v>
      </c>
      <c r="AA34" s="33">
        <f t="shared" ca="1" si="13"/>
        <v>37</v>
      </c>
      <c r="AB34" s="33">
        <f t="shared" ca="1" si="1"/>
        <v>15</v>
      </c>
      <c r="AC34" s="21">
        <v>27</v>
      </c>
      <c r="AD34" s="6" t="str">
        <f t="shared" ca="1" si="14"/>
        <v>anfme</v>
      </c>
      <c r="AE34" s="6">
        <f t="shared" ca="1" si="15"/>
        <v>-4702.5602662290585</v>
      </c>
      <c r="AF34" s="6" t="str">
        <f t="shared" ca="1" si="2"/>
        <v>awood</v>
      </c>
      <c r="AG34" s="6">
        <f t="shared" ca="1" si="3"/>
        <v>-8429.5518078101159</v>
      </c>
      <c r="AH34" s="6" t="str">
        <f t="shared" ca="1" si="4"/>
        <v>atrps</v>
      </c>
      <c r="AI34" s="6">
        <f t="shared" ca="1" si="5"/>
        <v>-14324.593660013163</v>
      </c>
      <c r="AJ34" s="17"/>
      <c r="AK34" s="6">
        <v>31420.028224180081</v>
      </c>
      <c r="AL34" s="6">
        <f ca="1"/>
        <v>-7586.4986236988007</v>
      </c>
      <c r="AM34" s="6">
        <f t="shared" ca="1" si="16"/>
        <v>-1709.1587622302432</v>
      </c>
      <c r="AN34" s="6">
        <f ca="1"/>
        <v>-9295.6573859290438</v>
      </c>
      <c r="AO34" s="33">
        <f t="shared" ca="1" si="17"/>
        <v>17</v>
      </c>
      <c r="AP34" s="34">
        <f ca="1"/>
        <v>-1.0675070089995458</v>
      </c>
      <c r="AQ34" s="34">
        <f ca="1"/>
        <v>-2.2836961817076316</v>
      </c>
      <c r="AR34" s="34">
        <f ca="1"/>
        <v>-9.7008183152884726</v>
      </c>
      <c r="AS34" s="34">
        <f ca="1"/>
        <v>-15.746948990238444</v>
      </c>
      <c r="AT34" s="34">
        <f t="shared" ca="1" si="18"/>
        <v>-28.798970496234094</v>
      </c>
      <c r="AU34" s="33">
        <f t="shared" ca="1" si="19"/>
        <v>12</v>
      </c>
      <c r="AV34" s="21">
        <v>27</v>
      </c>
      <c r="AW34" s="6" t="str">
        <f t="shared" ca="1" si="6"/>
        <v>ainsp</v>
      </c>
      <c r="AX34" s="6">
        <f t="shared" ca="1" si="20"/>
        <v>-6323.9896255054846</v>
      </c>
      <c r="AY34" s="6" t="str">
        <f t="shared" ca="1" si="7"/>
        <v>agold</v>
      </c>
      <c r="AZ34" s="6">
        <f t="shared" ca="1" si="21"/>
        <v>-9.7221108530757512</v>
      </c>
      <c r="BA34" s="199"/>
      <c r="BB34" s="36">
        <f t="shared" si="22"/>
        <v>0.88421390370744957</v>
      </c>
      <c r="BC34" s="36">
        <f ca="1"/>
        <v>-29.585133786656929</v>
      </c>
      <c r="BD34" s="33">
        <f t="shared" ca="1" si="23"/>
        <v>8</v>
      </c>
      <c r="BE34" s="205">
        <f ca="1"/>
        <v>-0.26159586637207083</v>
      </c>
      <c r="BF34" s="33">
        <f t="shared" ca="1" si="24"/>
        <v>17</v>
      </c>
      <c r="BG34" s="36">
        <f t="shared" si="25"/>
        <v>0.73079717547548551</v>
      </c>
      <c r="BH34" s="42">
        <f ca="1"/>
        <v>-26.016775974934969</v>
      </c>
      <c r="BI34" s="33">
        <f t="shared" ca="1" si="26"/>
        <v>4</v>
      </c>
      <c r="BJ34" s="205">
        <f ca="1"/>
        <v>-0.19012986397460946</v>
      </c>
      <c r="BK34" s="33">
        <f t="shared" ca="1" si="27"/>
        <v>12</v>
      </c>
      <c r="BL34" s="206">
        <v>27</v>
      </c>
      <c r="BM34" s="6" t="str">
        <f t="shared" ca="1" si="8"/>
        <v>ainsp</v>
      </c>
      <c r="BN34" s="42">
        <f t="shared" ca="1" si="9"/>
        <v>-0.17796799906978877</v>
      </c>
      <c r="BO34" s="6" t="str">
        <f t="shared" ca="1" si="28"/>
        <v>agold</v>
      </c>
      <c r="BP34" s="42">
        <f t="shared" ca="1" si="29"/>
        <v>-6.4185058777815746E-2</v>
      </c>
      <c r="BQ34" s="207">
        <v>27</v>
      </c>
      <c r="BR34" s="6" t="str">
        <f t="shared" ca="1" si="30"/>
        <v>ainsp</v>
      </c>
      <c r="BS34" s="6" t="str">
        <f ca="1">VLOOKUP(BR34,Notes!$A$12:$B$206,2,0)</f>
        <v>Insurance and pension funding</v>
      </c>
      <c r="BT34" s="42">
        <f t="shared" ca="1" si="10"/>
        <v>-21.209661052003323</v>
      </c>
      <c r="BU34" s="207">
        <v>27</v>
      </c>
      <c r="BV34" s="6" t="str">
        <f t="shared" ca="1" si="11"/>
        <v>abchm</v>
      </c>
      <c r="BW34" s="6" t="str">
        <f ca="1">VLOOKUP(BV34,Notes!$A$12:$B$206,2,0)</f>
        <v>Nuclear fuel, basic chemicals</v>
      </c>
      <c r="BX34" s="42">
        <f t="shared" ca="1" si="12"/>
        <v>-14.400867918126226</v>
      </c>
    </row>
    <row r="35" spans="1:76" hidden="1" outlineLevel="1" x14ac:dyDescent="0.2">
      <c r="A35" s="23" t="s">
        <v>29</v>
      </c>
      <c r="B35" s="23" t="str">
        <f>VLOOKUP(A35,Notes!$A$12:$B$206,2,0)</f>
        <v>Electrical machinery and apparatus</v>
      </c>
      <c r="C35" s="24">
        <f>SUM('SAM and Preps'!FS35:GG35)</f>
        <v>0</v>
      </c>
      <c r="D35" s="24">
        <f>'SAM and Preps'!GH35</f>
        <v>0</v>
      </c>
      <c r="E35" s="24">
        <f>'SAM and Preps'!GM35</f>
        <v>0</v>
      </c>
      <c r="F35" s="24">
        <f>'SAM and Preps'!GO35</f>
        <v>0</v>
      </c>
      <c r="G35" s="24">
        <v>0</v>
      </c>
      <c r="H35" s="25">
        <f>SUM('SAM and Preps'!AD$175:AD$179)</f>
        <v>7488.4574357530018</v>
      </c>
      <c r="I35" s="24">
        <f>IFERROR(VLOOKUP($A35,Employment!$A$5:$F$66,3,0),0)</f>
        <v>2.9378379221540079</v>
      </c>
      <c r="J35" s="24">
        <f>IFERROR(VLOOKUP($A35,Employment!$A$5:$F$66,4,0),0)</f>
        <v>8.6366402829308164</v>
      </c>
      <c r="K35" s="24">
        <f>IFERROR(VLOOKUP($A35,Employment!$A$5:$F$66,5,0),0)</f>
        <v>9.0788434297974021</v>
      </c>
      <c r="L35" s="24">
        <f>IFERROR(VLOOKUP($A35,Employment!$A$5:$F$66,6,0),0)</f>
        <v>11.089648773474975</v>
      </c>
      <c r="M35" s="24">
        <f t="shared" si="0"/>
        <v>31.742970408357202</v>
      </c>
      <c r="N35" s="25">
        <v>50179.042208356972</v>
      </c>
      <c r="O35" s="26">
        <v>0</v>
      </c>
      <c r="P35" s="27">
        <v>0</v>
      </c>
      <c r="Q35" s="28">
        <f ca="1"/>
        <v>-13266.530250091291</v>
      </c>
      <c r="R35" s="28">
        <v>0</v>
      </c>
      <c r="S35" s="28"/>
      <c r="T35" s="35" t="e">
        <f ca="1"/>
        <v>#DIV/0!</v>
      </c>
      <c r="U35" s="30">
        <f ca="1"/>
        <v>-26.438388750038445</v>
      </c>
      <c r="V35" s="31">
        <v>0</v>
      </c>
      <c r="W35" s="32">
        <f ca="1"/>
        <v>-26.438388750038445</v>
      </c>
      <c r="X35" s="28">
        <f ca="1"/>
        <v>-7838.0203436828733</v>
      </c>
      <c r="Y35" s="28">
        <f t="shared" ca="1" si="31"/>
        <v>-5428.5099064084179</v>
      </c>
      <c r="Z35" s="33">
        <f t="shared" ca="1" si="13"/>
        <v>19</v>
      </c>
      <c r="AA35" s="33">
        <f t="shared" ca="1" si="13"/>
        <v>36</v>
      </c>
      <c r="AB35" s="33">
        <f t="shared" ca="1" si="1"/>
        <v>32</v>
      </c>
      <c r="AC35" s="21">
        <v>28</v>
      </c>
      <c r="AD35" s="6" t="str">
        <f t="shared" ca="1" si="14"/>
        <v>abchm</v>
      </c>
      <c r="AE35" s="6">
        <f t="shared" ca="1" si="15"/>
        <v>-4699.146919818897</v>
      </c>
      <c r="AF35" s="6" t="str">
        <f t="shared" ca="1" si="2"/>
        <v>acoal</v>
      </c>
      <c r="AG35" s="6">
        <f t="shared" ca="1" si="3"/>
        <v>-8391.0685467897347</v>
      </c>
      <c r="AH35" s="6" t="str">
        <f t="shared" ca="1" si="4"/>
        <v>anmmi</v>
      </c>
      <c r="AI35" s="6">
        <f t="shared" ca="1" si="5"/>
        <v>-13480.388763392213</v>
      </c>
      <c r="AJ35" s="17"/>
      <c r="AK35" s="6">
        <v>7488.4574357530018</v>
      </c>
      <c r="AL35" s="6">
        <f ca="1"/>
        <v>-1169.705102790107</v>
      </c>
      <c r="AM35" s="6">
        <f t="shared" ca="1" si="16"/>
        <v>-810.12238545543187</v>
      </c>
      <c r="AN35" s="6">
        <f ca="1"/>
        <v>-1979.8274882455389</v>
      </c>
      <c r="AO35" s="33">
        <f t="shared" ca="1" si="17"/>
        <v>40</v>
      </c>
      <c r="AP35" s="34">
        <f ca="1"/>
        <v>-0.23301510321153851</v>
      </c>
      <c r="AQ35" s="34">
        <f ca="1"/>
        <v>-0.68501655988310084</v>
      </c>
      <c r="AR35" s="34">
        <f ca="1"/>
        <v>-1.392173953586753</v>
      </c>
      <c r="AS35" s="34">
        <f ca="1"/>
        <v>-2.9319244537451836</v>
      </c>
      <c r="AT35" s="34">
        <f t="shared" ca="1" si="18"/>
        <v>-5.2421300704265761</v>
      </c>
      <c r="AU35" s="33">
        <f t="shared" ca="1" si="19"/>
        <v>41</v>
      </c>
      <c r="AV35" s="21">
        <v>28</v>
      </c>
      <c r="AW35" s="6" t="str">
        <f t="shared" ca="1" si="6"/>
        <v>abisc</v>
      </c>
      <c r="AX35" s="6">
        <f t="shared" ca="1" si="20"/>
        <v>-5135.4666455725182</v>
      </c>
      <c r="AY35" s="6" t="str">
        <f t="shared" ca="1" si="7"/>
        <v>aprnt</v>
      </c>
      <c r="AZ35" s="6">
        <f t="shared" ca="1" si="21"/>
        <v>-9.3799336112910048</v>
      </c>
      <c r="BA35" s="199"/>
      <c r="BB35" s="36">
        <f t="shared" si="22"/>
        <v>0.21073813603129024</v>
      </c>
      <c r="BC35" s="36">
        <f ca="1"/>
        <v>-26.438388750038442</v>
      </c>
      <c r="BD35" s="33">
        <f t="shared" ca="1" si="23"/>
        <v>17</v>
      </c>
      <c r="BE35" s="205">
        <f ca="1"/>
        <v>-5.5715767648537341E-2</v>
      </c>
      <c r="BF35" s="33">
        <f t="shared" ca="1" si="24"/>
        <v>40</v>
      </c>
      <c r="BG35" s="36">
        <f t="shared" si="25"/>
        <v>0.20956605537966067</v>
      </c>
      <c r="BH35" s="42">
        <f ca="1"/>
        <v>-16.514302231294785</v>
      </c>
      <c r="BI35" s="33">
        <f t="shared" ca="1" si="26"/>
        <v>16</v>
      </c>
      <c r="BJ35" s="205">
        <f ca="1"/>
        <v>-3.4608371759599764E-2</v>
      </c>
      <c r="BK35" s="33">
        <f t="shared" ca="1" si="27"/>
        <v>41</v>
      </c>
      <c r="BL35" s="206">
        <v>28</v>
      </c>
      <c r="BM35" s="6" t="str">
        <f t="shared" ca="1" si="8"/>
        <v>abisc</v>
      </c>
      <c r="BN35" s="42">
        <f t="shared" ca="1" si="9"/>
        <v>-0.14452090805400838</v>
      </c>
      <c r="BO35" s="6" t="str">
        <f t="shared" ca="1" si="28"/>
        <v>aprnt</v>
      </c>
      <c r="BP35" s="42">
        <f t="shared" ca="1" si="29"/>
        <v>-6.1926015787225223E-2</v>
      </c>
      <c r="BQ35" s="207">
        <v>28</v>
      </c>
      <c r="BR35" s="6" t="str">
        <f t="shared" ca="1" si="30"/>
        <v>abisc</v>
      </c>
      <c r="BS35" s="6" t="str">
        <f ca="1">VLOOKUP(BR35,Notes!$A$12:$B$206,2,0)</f>
        <v>Basic iron and steel, casting of metals</v>
      </c>
      <c r="BT35" s="42">
        <f t="shared" ca="1" si="10"/>
        <v>-21.208179904109262</v>
      </c>
      <c r="BU35" s="207">
        <v>28</v>
      </c>
      <c r="BV35" s="6" t="str">
        <f t="shared" ca="1" si="11"/>
        <v>apetr</v>
      </c>
      <c r="BW35" s="6" t="str">
        <f ca="1">VLOOKUP(BV35,Notes!$A$12:$B$206,2,0)</f>
        <v>Coke oven, petroleum refineries</v>
      </c>
      <c r="BX35" s="42">
        <f t="shared" ca="1" si="12"/>
        <v>-14.16477475884389</v>
      </c>
    </row>
    <row r="36" spans="1:76" hidden="1" outlineLevel="1" x14ac:dyDescent="0.2">
      <c r="A36" s="23" t="s">
        <v>30</v>
      </c>
      <c r="B36" s="23" t="str">
        <f>VLOOKUP(A36,Notes!$A$12:$B$206,2,0)</f>
        <v>Radio, television, communication equipment and apparatus</v>
      </c>
      <c r="C36" s="24">
        <f>SUM('SAM and Preps'!FS36:GG36)</f>
        <v>0</v>
      </c>
      <c r="D36" s="24">
        <f>'SAM and Preps'!GH36</f>
        <v>0</v>
      </c>
      <c r="E36" s="24">
        <f>'SAM and Preps'!GM36</f>
        <v>0</v>
      </c>
      <c r="F36" s="24">
        <f>'SAM and Preps'!GO36</f>
        <v>0</v>
      </c>
      <c r="G36" s="24">
        <v>0</v>
      </c>
      <c r="H36" s="25">
        <f>SUM('SAM and Preps'!AE$175:AE$179)</f>
        <v>4004.303818894839</v>
      </c>
      <c r="I36" s="24">
        <f>IFERROR(VLOOKUP($A36,Employment!$A$5:$F$66,3,0),0)</f>
        <v>6.3088377280699992E-2</v>
      </c>
      <c r="J36" s="24">
        <f>IFERROR(VLOOKUP($A36,Employment!$A$5:$F$66,4,0),0)</f>
        <v>2.6548293173078066</v>
      </c>
      <c r="K36" s="24">
        <f>IFERROR(VLOOKUP($A36,Employment!$A$5:$F$66,5,0),0)</f>
        <v>0.39448087354636385</v>
      </c>
      <c r="L36" s="24">
        <f>IFERROR(VLOOKUP($A36,Employment!$A$5:$F$66,6,0),0)</f>
        <v>1.9705088128203956</v>
      </c>
      <c r="M36" s="24">
        <f t="shared" si="0"/>
        <v>5.0829073809552661</v>
      </c>
      <c r="N36" s="25">
        <v>14055.809224748593</v>
      </c>
      <c r="O36" s="26">
        <v>0</v>
      </c>
      <c r="P36" s="27">
        <v>0</v>
      </c>
      <c r="Q36" s="28">
        <f ca="1"/>
        <v>-2260.9771243522127</v>
      </c>
      <c r="R36" s="28">
        <v>0</v>
      </c>
      <c r="S36" s="28"/>
      <c r="T36" s="35" t="e">
        <f ca="1"/>
        <v>#DIV/0!</v>
      </c>
      <c r="U36" s="30">
        <f ca="1"/>
        <v>-16.085712947577754</v>
      </c>
      <c r="V36" s="31">
        <v>0</v>
      </c>
      <c r="W36" s="32">
        <f ca="1"/>
        <v>-16.085712947577754</v>
      </c>
      <c r="X36" s="28">
        <f ca="1"/>
        <v>-681.30567981285299</v>
      </c>
      <c r="Y36" s="28">
        <f t="shared" ca="1" si="31"/>
        <v>-1579.6714445393598</v>
      </c>
      <c r="Z36" s="33">
        <f t="shared" ca="1" si="13"/>
        <v>50</v>
      </c>
      <c r="AA36" s="33">
        <f t="shared" ca="1" si="13"/>
        <v>48</v>
      </c>
      <c r="AB36" s="33">
        <f t="shared" ca="1" si="1"/>
        <v>53</v>
      </c>
      <c r="AC36" s="21">
        <v>29</v>
      </c>
      <c r="AD36" s="6" t="str">
        <f t="shared" ca="1" si="14"/>
        <v>aomin</v>
      </c>
      <c r="AE36" s="6">
        <f t="shared" ca="1" si="15"/>
        <v>-4519.537858693654</v>
      </c>
      <c r="AF36" s="6" t="str">
        <f t="shared" ca="1" si="2"/>
        <v>abevt</v>
      </c>
      <c r="AG36" s="6">
        <f t="shared" ca="1" si="3"/>
        <v>-8034.0308945967336</v>
      </c>
      <c r="AH36" s="6" t="str">
        <f t="shared" ca="1" si="4"/>
        <v>anfme</v>
      </c>
      <c r="AI36" s="6">
        <f t="shared" ca="1" si="5"/>
        <v>-13442.255981530356</v>
      </c>
      <c r="AJ36" s="17"/>
      <c r="AK36" s="6">
        <v>4004.303818894839</v>
      </c>
      <c r="AL36" s="6">
        <f ca="1"/>
        <v>-194.09447665992695</v>
      </c>
      <c r="AM36" s="6">
        <f t="shared" ca="1" si="16"/>
        <v>-450.0263411963906</v>
      </c>
      <c r="AN36" s="6">
        <f ca="1"/>
        <v>-644.12081785631756</v>
      </c>
      <c r="AO36" s="33">
        <f t="shared" ca="1" si="17"/>
        <v>53</v>
      </c>
      <c r="AP36" s="34">
        <f ca="1"/>
        <v>-4.4652147199696346E-3</v>
      </c>
      <c r="AQ36" s="34">
        <f ca="1"/>
        <v>-0.18790121822131967</v>
      </c>
      <c r="AR36" s="34">
        <f ca="1"/>
        <v>-3.8073036571059163E-2</v>
      </c>
      <c r="AS36" s="34">
        <f ca="1"/>
        <v>-0.14263667605665498</v>
      </c>
      <c r="AT36" s="34">
        <f t="shared" ca="1" si="18"/>
        <v>-0.37307614556900343</v>
      </c>
      <c r="AU36" s="33">
        <f t="shared" ca="1" si="19"/>
        <v>61</v>
      </c>
      <c r="AV36" s="21">
        <v>29</v>
      </c>
      <c r="AW36" s="6" t="str">
        <f t="shared" ca="1" si="6"/>
        <v>aomnf</v>
      </c>
      <c r="AX36" s="6">
        <f t="shared" ca="1" si="20"/>
        <v>-4877.0461212703212</v>
      </c>
      <c r="AY36" s="6" t="str">
        <f t="shared" ca="1" si="7"/>
        <v>afurn</v>
      </c>
      <c r="AZ36" s="6">
        <f t="shared" ca="1" si="21"/>
        <v>-9.1730692561917611</v>
      </c>
      <c r="BA36" s="199"/>
      <c r="BB36" s="36">
        <f t="shared" si="22"/>
        <v>0.11268803089778412</v>
      </c>
      <c r="BC36" s="36">
        <f ca="1"/>
        <v>-16.085712947577754</v>
      </c>
      <c r="BD36" s="33">
        <f t="shared" ca="1" si="23"/>
        <v>44</v>
      </c>
      <c r="BE36" s="205">
        <f ca="1"/>
        <v>-1.812667317649528E-2</v>
      </c>
      <c r="BF36" s="33">
        <f t="shared" ca="1" si="24"/>
        <v>53</v>
      </c>
      <c r="BG36" s="36">
        <f t="shared" si="25"/>
        <v>3.355718875655421E-2</v>
      </c>
      <c r="BH36" s="42">
        <f ca="1"/>
        <v>-7.3398178956959201</v>
      </c>
      <c r="BI36" s="33">
        <f t="shared" ca="1" si="26"/>
        <v>54</v>
      </c>
      <c r="BJ36" s="205">
        <f ca="1"/>
        <v>-2.4630365456460249E-3</v>
      </c>
      <c r="BK36" s="33">
        <f t="shared" ca="1" si="27"/>
        <v>61</v>
      </c>
      <c r="BL36" s="206">
        <v>29</v>
      </c>
      <c r="BM36" s="6" t="str">
        <f t="shared" ca="1" si="8"/>
        <v>aomnf</v>
      </c>
      <c r="BN36" s="42">
        <f t="shared" ca="1" si="9"/>
        <v>-0.13724850782059536</v>
      </c>
      <c r="BO36" s="6" t="str">
        <f t="shared" ca="1" si="28"/>
        <v>afurn</v>
      </c>
      <c r="BP36" s="42">
        <f t="shared" ca="1" si="29"/>
        <v>-6.0560304061475945E-2</v>
      </c>
      <c r="BQ36" s="207">
        <v>29</v>
      </c>
      <c r="BR36" s="6" t="str">
        <f t="shared" ca="1" si="30"/>
        <v>aomnf</v>
      </c>
      <c r="BS36" s="6" t="str">
        <f ca="1">VLOOKUP(BR36,Notes!$A$12:$B$206,2,0)</f>
        <v>Manufacturing n.e.c, recycling</v>
      </c>
      <c r="BT36" s="42">
        <f t="shared" ca="1" si="10"/>
        <v>-20.987261749585006</v>
      </c>
      <c r="BU36" s="207">
        <v>29</v>
      </c>
      <c r="BV36" s="6" t="str">
        <f t="shared" ca="1" si="11"/>
        <v>awood</v>
      </c>
      <c r="BW36" s="6" t="str">
        <f ca="1">VLOOKUP(BV36,Notes!$A$12:$B$206,2,0)</f>
        <v>Sawmilling, planing of wood, cork, straw</v>
      </c>
      <c r="BX36" s="42">
        <f t="shared" ca="1" si="12"/>
        <v>-13.87821056500777</v>
      </c>
    </row>
    <row r="37" spans="1:76" hidden="1" outlineLevel="1" x14ac:dyDescent="0.2">
      <c r="A37" s="23" t="s">
        <v>31</v>
      </c>
      <c r="B37" s="23" t="str">
        <f>VLOOKUP(A37,Notes!$A$12:$B$206,2,0)</f>
        <v>Medical, precision, optical instruments, watches and clocks</v>
      </c>
      <c r="C37" s="24">
        <f>SUM('SAM and Preps'!FS37:GG37)</f>
        <v>0</v>
      </c>
      <c r="D37" s="24">
        <f>'SAM and Preps'!GH37</f>
        <v>0</v>
      </c>
      <c r="E37" s="24">
        <f>'SAM and Preps'!GM37</f>
        <v>0</v>
      </c>
      <c r="F37" s="24">
        <f>'SAM and Preps'!GO37</f>
        <v>0</v>
      </c>
      <c r="G37" s="24">
        <v>0</v>
      </c>
      <c r="H37" s="25">
        <f>SUM('SAM and Preps'!AF$175:AF$179)</f>
        <v>3260.801567941734</v>
      </c>
      <c r="I37" s="24">
        <f>IFERROR(VLOOKUP($A37,Employment!$A$5:$F$66,3,0),0)</f>
        <v>0</v>
      </c>
      <c r="J37" s="24">
        <f>IFERROR(VLOOKUP($A37,Employment!$A$5:$F$66,4,0),0)</f>
        <v>2.2697851269483444</v>
      </c>
      <c r="K37" s="24">
        <f>IFERROR(VLOOKUP($A37,Employment!$A$5:$F$66,5,0),0)</f>
        <v>5.5713493185770391</v>
      </c>
      <c r="L37" s="24">
        <f>IFERROR(VLOOKUP($A37,Employment!$A$5:$F$66,6,0),0)</f>
        <v>10.952386078016385</v>
      </c>
      <c r="M37" s="24">
        <f t="shared" si="0"/>
        <v>18.793520523541769</v>
      </c>
      <c r="N37" s="25">
        <v>9581.4940664632486</v>
      </c>
      <c r="O37" s="26">
        <v>0</v>
      </c>
      <c r="P37" s="27">
        <v>0</v>
      </c>
      <c r="Q37" s="28">
        <f ca="1"/>
        <v>-1746.0807915571716</v>
      </c>
      <c r="R37" s="28">
        <v>0</v>
      </c>
      <c r="S37" s="28"/>
      <c r="T37" s="35" t="e">
        <f ca="1"/>
        <v>#DIV/0!</v>
      </c>
      <c r="U37" s="30">
        <f ca="1"/>
        <v>-18.223470989443406</v>
      </c>
      <c r="V37" s="31">
        <v>0</v>
      </c>
      <c r="W37" s="32">
        <f ca="1"/>
        <v>-18.223470989443406</v>
      </c>
      <c r="X37" s="28">
        <f ca="1"/>
        <v>-1535.7557212190793</v>
      </c>
      <c r="Y37" s="28">
        <f t="shared" ca="1" si="31"/>
        <v>-210.32507033809225</v>
      </c>
      <c r="Z37" s="33">
        <f t="shared" ca="1" si="13"/>
        <v>42</v>
      </c>
      <c r="AA37" s="33">
        <f t="shared" ca="1" si="13"/>
        <v>60</v>
      </c>
      <c r="AB37" s="33">
        <f t="shared" ca="1" si="1"/>
        <v>56</v>
      </c>
      <c r="AC37" s="21">
        <v>30</v>
      </c>
      <c r="AD37" s="6" t="str">
        <f t="shared" ca="1" si="14"/>
        <v>aofin</v>
      </c>
      <c r="AE37" s="6">
        <f t="shared" ca="1" si="15"/>
        <v>-3300.2466656733677</v>
      </c>
      <c r="AF37" s="6" t="str">
        <f t="shared" ca="1" si="2"/>
        <v>aheal</v>
      </c>
      <c r="AG37" s="6">
        <f t="shared" ca="1" si="3"/>
        <v>-7427.7756560157004</v>
      </c>
      <c r="AH37" s="6" t="str">
        <f t="shared" ca="1" si="4"/>
        <v>apapr</v>
      </c>
      <c r="AI37" s="6">
        <f t="shared" ca="1" si="5"/>
        <v>-13440.588044171885</v>
      </c>
      <c r="AJ37" s="17"/>
      <c r="AK37" s="6">
        <v>3260.8015679417335</v>
      </c>
      <c r="AL37" s="6">
        <f ca="1"/>
        <v>-522.6527960033643</v>
      </c>
      <c r="AM37" s="6">
        <f t="shared" ca="1" si="16"/>
        <v>-71.578431753813334</v>
      </c>
      <c r="AN37" s="6">
        <f ca="1"/>
        <v>-594.23122775717763</v>
      </c>
      <c r="AO37" s="33">
        <f t="shared" ca="1" si="17"/>
        <v>55</v>
      </c>
      <c r="AP37" s="34">
        <f ca="1"/>
        <v>0</v>
      </c>
      <c r="AQ37" s="34">
        <f ca="1"/>
        <v>-0.10340840853303319</v>
      </c>
      <c r="AR37" s="34">
        <f ca="1"/>
        <v>-0.4974936811278054</v>
      </c>
      <c r="AS37" s="34">
        <f ca="1"/>
        <v>-0.93807530280220253</v>
      </c>
      <c r="AT37" s="34">
        <f t="shared" ca="1" si="18"/>
        <v>-1.5389773924630412</v>
      </c>
      <c r="AU37" s="33">
        <f t="shared" ca="1" si="19"/>
        <v>57</v>
      </c>
      <c r="AV37" s="21">
        <v>30</v>
      </c>
      <c r="AW37" s="6" t="str">
        <f t="shared" ca="1" si="6"/>
        <v>awood</v>
      </c>
      <c r="AX37" s="6">
        <f t="shared" ca="1" si="20"/>
        <v>-4278.1980104523063</v>
      </c>
      <c r="AY37" s="6" t="str">
        <f t="shared" ca="1" si="7"/>
        <v>amorg</v>
      </c>
      <c r="AZ37" s="6">
        <f t="shared" ca="1" si="21"/>
        <v>-8.690048890000778</v>
      </c>
      <c r="BA37" s="199"/>
      <c r="BB37" s="36">
        <f t="shared" si="22"/>
        <v>9.1764592413263887E-2</v>
      </c>
      <c r="BC37" s="36">
        <f ca="1"/>
        <v>-18.22347098944341</v>
      </c>
      <c r="BD37" s="33">
        <f t="shared" ca="1" si="23"/>
        <v>33</v>
      </c>
      <c r="BE37" s="205">
        <f ca="1"/>
        <v>-1.6722693877012133E-2</v>
      </c>
      <c r="BF37" s="33">
        <f t="shared" ca="1" si="24"/>
        <v>55</v>
      </c>
      <c r="BG37" s="36">
        <f t="shared" si="25"/>
        <v>0.1240742095698275</v>
      </c>
      <c r="BH37" s="42">
        <f ca="1"/>
        <v>-8.1888722793328466</v>
      </c>
      <c r="BI37" s="33">
        <f t="shared" ca="1" si="26"/>
        <v>51</v>
      </c>
      <c r="BJ37" s="205">
        <f ca="1"/>
        <v>-1.0160278553264946E-2</v>
      </c>
      <c r="BK37" s="33">
        <f t="shared" ca="1" si="27"/>
        <v>57</v>
      </c>
      <c r="BL37" s="206">
        <v>30</v>
      </c>
      <c r="BM37" s="6" t="str">
        <f t="shared" ca="1" si="8"/>
        <v>awood</v>
      </c>
      <c r="BN37" s="42">
        <f t="shared" ca="1" si="9"/>
        <v>-0.12039588687397472</v>
      </c>
      <c r="BO37" s="6" t="str">
        <f t="shared" ca="1" si="28"/>
        <v>amorg</v>
      </c>
      <c r="BP37" s="42">
        <f t="shared" ca="1" si="29"/>
        <v>-5.7371419356973513E-2</v>
      </c>
      <c r="BQ37" s="207">
        <v>30</v>
      </c>
      <c r="BR37" s="6" t="str">
        <f t="shared" ca="1" si="30"/>
        <v>awood</v>
      </c>
      <c r="BS37" s="6" t="str">
        <f ca="1">VLOOKUP(BR37,Notes!$A$12:$B$206,2,0)</f>
        <v>Sawmilling, planing of wood, cork, straw</v>
      </c>
      <c r="BT37" s="42">
        <f t="shared" ca="1" si="10"/>
        <v>-20.551473452936943</v>
      </c>
      <c r="BU37" s="207">
        <v>30</v>
      </c>
      <c r="BV37" s="6" t="str">
        <f t="shared" ca="1" si="11"/>
        <v>apapr</v>
      </c>
      <c r="BW37" s="6" t="str">
        <f ca="1">VLOOKUP(BV37,Notes!$A$12:$B$206,2,0)</f>
        <v>Paper</v>
      </c>
      <c r="BX37" s="42">
        <f t="shared" ca="1" si="12"/>
        <v>-13.140308818008648</v>
      </c>
    </row>
    <row r="38" spans="1:76" hidden="1" outlineLevel="1" x14ac:dyDescent="0.2">
      <c r="A38" s="23" t="s">
        <v>32</v>
      </c>
      <c r="B38" s="23" t="str">
        <f>VLOOKUP(A38,Notes!$A$12:$B$206,2,0)</f>
        <v>Motor vehicles, trailers, parts</v>
      </c>
      <c r="C38" s="24">
        <f>SUM('SAM and Preps'!FS38:GG38)</f>
        <v>0</v>
      </c>
      <c r="D38" s="24">
        <f>'SAM and Preps'!GH38</f>
        <v>0</v>
      </c>
      <c r="E38" s="24">
        <f>'SAM and Preps'!GM38</f>
        <v>0</v>
      </c>
      <c r="F38" s="24">
        <f>'SAM and Preps'!GO38</f>
        <v>0</v>
      </c>
      <c r="G38" s="24">
        <v>0</v>
      </c>
      <c r="H38" s="25">
        <f>SUM('SAM and Preps'!AG$175:AG$179)</f>
        <v>25366.7774838148</v>
      </c>
      <c r="I38" s="24">
        <f>IFERROR(VLOOKUP($A38,Employment!$A$5:$F$66,3,0),0)</f>
        <v>4.2043662366931533</v>
      </c>
      <c r="J38" s="24">
        <f>IFERROR(VLOOKUP($A38,Employment!$A$5:$F$66,4,0),0)</f>
        <v>14.492905522190002</v>
      </c>
      <c r="K38" s="24">
        <f>IFERROR(VLOOKUP($A38,Employment!$A$5:$F$66,5,0),0)</f>
        <v>39.980361315479819</v>
      </c>
      <c r="L38" s="24">
        <f>IFERROR(VLOOKUP($A38,Employment!$A$5:$F$66,6,0),0)</f>
        <v>56.306951100581813</v>
      </c>
      <c r="M38" s="24">
        <f t="shared" si="0"/>
        <v>114.98458417494479</v>
      </c>
      <c r="N38" s="25">
        <v>187515.94255892772</v>
      </c>
      <c r="O38" s="26">
        <v>0</v>
      </c>
      <c r="P38" s="27">
        <v>0</v>
      </c>
      <c r="Q38" s="28">
        <f ca="1"/>
        <v>-53293.806284209277</v>
      </c>
      <c r="R38" s="28">
        <v>0</v>
      </c>
      <c r="S38" s="28"/>
      <c r="T38" s="35" t="e">
        <f ca="1"/>
        <v>#DIV/0!</v>
      </c>
      <c r="U38" s="30">
        <f ca="1"/>
        <v>-28.420946804275832</v>
      </c>
      <c r="V38" s="31">
        <v>0</v>
      </c>
      <c r="W38" s="32">
        <f ca="1"/>
        <v>-28.420946804275832</v>
      </c>
      <c r="X38" s="28">
        <f ca="1"/>
        <v>-39754.259060987752</v>
      </c>
      <c r="Y38" s="28">
        <f t="shared" ca="1" si="31"/>
        <v>-13539.547223221525</v>
      </c>
      <c r="Z38" s="33">
        <f t="shared" ca="1" si="13"/>
        <v>3</v>
      </c>
      <c r="AA38" s="33">
        <f t="shared" ca="1" si="13"/>
        <v>19</v>
      </c>
      <c r="AB38" s="33">
        <f t="shared" ca="1" si="1"/>
        <v>7</v>
      </c>
      <c r="AC38" s="21">
        <v>31</v>
      </c>
      <c r="AD38" s="6" t="str">
        <f t="shared" ca="1" si="14"/>
        <v>aochm</v>
      </c>
      <c r="AE38" s="6">
        <f t="shared" ca="1" si="15"/>
        <v>-3038.8789403617557</v>
      </c>
      <c r="AF38" s="6" t="str">
        <f t="shared" ca="1" si="2"/>
        <v>ainsp</v>
      </c>
      <c r="AG38" s="6">
        <f t="shared" ca="1" si="3"/>
        <v>-6853.0122396447578</v>
      </c>
      <c r="AH38" s="6" t="str">
        <f t="shared" ca="1" si="4"/>
        <v>ainsp</v>
      </c>
      <c r="AI38" s="6">
        <f t="shared" ca="1" si="5"/>
        <v>-13398.924373963131</v>
      </c>
      <c r="AJ38" s="17"/>
      <c r="AK38" s="6">
        <v>25366.777483814796</v>
      </c>
      <c r="AL38" s="6">
        <f ca="1"/>
        <v>-5377.87576817421</v>
      </c>
      <c r="AM38" s="6">
        <f t="shared" ca="1" si="16"/>
        <v>-1831.6025664598137</v>
      </c>
      <c r="AN38" s="6">
        <f ca="1"/>
        <v>-7209.4783346340237</v>
      </c>
      <c r="AO38" s="33">
        <f t="shared" ca="1" si="17"/>
        <v>22</v>
      </c>
      <c r="AP38" s="34">
        <f ca="1"/>
        <v>-1.0156825878493705</v>
      </c>
      <c r="AQ38" s="34">
        <f ca="1"/>
        <v>-3.501167823527239</v>
      </c>
      <c r="AR38" s="34">
        <f ca="1"/>
        <v>-8.976609805087536</v>
      </c>
      <c r="AS38" s="34">
        <f ca="1"/>
        <v>-11.042048347390113</v>
      </c>
      <c r="AT38" s="34">
        <f t="shared" ca="1" si="18"/>
        <v>-24.535508563854258</v>
      </c>
      <c r="AU38" s="33">
        <f t="shared" ca="1" si="19"/>
        <v>14</v>
      </c>
      <c r="AV38" s="21">
        <v>31</v>
      </c>
      <c r="AW38" s="6" t="str">
        <f t="shared" ca="1" si="6"/>
        <v>aatrp</v>
      </c>
      <c r="AX38" s="6">
        <f t="shared" ca="1" si="20"/>
        <v>-4236.0031308149591</v>
      </c>
      <c r="AY38" s="6" t="str">
        <f t="shared" ca="1" si="7"/>
        <v>awood</v>
      </c>
      <c r="AZ38" s="6">
        <f t="shared" ca="1" si="21"/>
        <v>-8.4664372364283835</v>
      </c>
      <c r="BA38" s="199"/>
      <c r="BB38" s="36">
        <f t="shared" si="22"/>
        <v>0.71386496483732642</v>
      </c>
      <c r="BC38" s="36">
        <f ca="1"/>
        <v>-28.420946804275836</v>
      </c>
      <c r="BD38" s="33">
        <f t="shared" ca="1" si="23"/>
        <v>12</v>
      </c>
      <c r="BE38" s="205">
        <f ca="1"/>
        <v>-0.20288718191077895</v>
      </c>
      <c r="BF38" s="33">
        <f t="shared" ca="1" si="24"/>
        <v>22</v>
      </c>
      <c r="BG38" s="36">
        <f t="shared" si="25"/>
        <v>0.75912447464808075</v>
      </c>
      <c r="BH38" s="42">
        <f ca="1"/>
        <v>-21.338085222384588</v>
      </c>
      <c r="BI38" s="33">
        <f t="shared" ca="1" si="26"/>
        <v>9</v>
      </c>
      <c r="BJ38" s="205">
        <f ca="1"/>
        <v>-0.16198262734438676</v>
      </c>
      <c r="BK38" s="33">
        <f t="shared" ca="1" si="27"/>
        <v>14</v>
      </c>
      <c r="BL38" s="206">
        <v>31</v>
      </c>
      <c r="BM38" s="6" t="str">
        <f t="shared" ca="1" si="8"/>
        <v>aatrp</v>
      </c>
      <c r="BN38" s="42">
        <f t="shared" ca="1" si="9"/>
        <v>-0.11920845002718373</v>
      </c>
      <c r="BO38" s="6" t="str">
        <f t="shared" ca="1" si="28"/>
        <v>awood</v>
      </c>
      <c r="BP38" s="42">
        <f t="shared" ca="1" si="29"/>
        <v>-5.5895142512896179E-2</v>
      </c>
      <c r="BQ38" s="207">
        <v>31</v>
      </c>
      <c r="BR38" s="6" t="str">
        <f t="shared" ca="1" si="30"/>
        <v>aatrp</v>
      </c>
      <c r="BS38" s="6" t="str">
        <f ca="1">VLOOKUP(BR38,Notes!$A$12:$B$206,2,0)</f>
        <v>Air transport</v>
      </c>
      <c r="BT38" s="42">
        <f t="shared" ca="1" si="10"/>
        <v>-20.088799082028718</v>
      </c>
      <c r="BU38" s="207">
        <v>31</v>
      </c>
      <c r="BV38" s="6" t="str">
        <f t="shared" ca="1" si="11"/>
        <v>aglss</v>
      </c>
      <c r="BW38" s="6" t="str">
        <f ca="1">VLOOKUP(BV38,Notes!$A$12:$B$206,2,0)</f>
        <v>Glass</v>
      </c>
      <c r="BX38" s="42">
        <f t="shared" ca="1" si="12"/>
        <v>-12.632904629878064</v>
      </c>
    </row>
    <row r="39" spans="1:76" hidden="1" outlineLevel="1" x14ac:dyDescent="0.2">
      <c r="A39" s="23" t="s">
        <v>33</v>
      </c>
      <c r="B39" s="23" t="str">
        <f>VLOOKUP(A39,Notes!$A$12:$B$206,2,0)</f>
        <v>Other transport equipment</v>
      </c>
      <c r="C39" s="24">
        <f>SUM('SAM and Preps'!FS39:GG39)</f>
        <v>0</v>
      </c>
      <c r="D39" s="24">
        <f>'SAM and Preps'!GH39</f>
        <v>0</v>
      </c>
      <c r="E39" s="24">
        <f>'SAM and Preps'!GM39</f>
        <v>0</v>
      </c>
      <c r="F39" s="24">
        <f>'SAM and Preps'!GO39</f>
        <v>0</v>
      </c>
      <c r="G39" s="24">
        <v>0</v>
      </c>
      <c r="H39" s="25">
        <f>SUM('SAM and Preps'!AH$175:AH$179)</f>
        <v>5628.1452329343529</v>
      </c>
      <c r="I39" s="24">
        <f>IFERROR(VLOOKUP($A39,Employment!$A$5:$F$66,3,0),0)</f>
        <v>0</v>
      </c>
      <c r="J39" s="24">
        <f>IFERROR(VLOOKUP($A39,Employment!$A$5:$F$66,4,0),0)</f>
        <v>5.6712020291374641</v>
      </c>
      <c r="K39" s="24">
        <f>IFERROR(VLOOKUP($A39,Employment!$A$5:$F$66,5,0),0)</f>
        <v>4.2698929369845384</v>
      </c>
      <c r="L39" s="24">
        <f>IFERROR(VLOOKUP($A39,Employment!$A$5:$F$66,6,0),0)</f>
        <v>6.045180079675271</v>
      </c>
      <c r="M39" s="24">
        <f t="shared" si="0"/>
        <v>15.986275045797273</v>
      </c>
      <c r="N39" s="25">
        <v>18603.957599001631</v>
      </c>
      <c r="O39" s="26">
        <v>0</v>
      </c>
      <c r="P39" s="27">
        <v>0</v>
      </c>
      <c r="Q39" s="28">
        <f ca="1"/>
        <v>-6058.3515892186397</v>
      </c>
      <c r="R39" s="28">
        <v>0</v>
      </c>
      <c r="S39" s="28"/>
      <c r="T39" s="35" t="e">
        <f ca="1"/>
        <v>#DIV/0!</v>
      </c>
      <c r="U39" s="30">
        <f ca="1"/>
        <v>-32.564853778981721</v>
      </c>
      <c r="V39" s="31">
        <v>0</v>
      </c>
      <c r="W39" s="32">
        <f ca="1"/>
        <v>-32.564853778981721</v>
      </c>
      <c r="X39" s="28">
        <f ca="1"/>
        <v>-5402.5383544983797</v>
      </c>
      <c r="Y39" s="28">
        <f t="shared" ca="1" si="31"/>
        <v>-655.81323472025997</v>
      </c>
      <c r="Z39" s="33">
        <f t="shared" ca="1" si="13"/>
        <v>25</v>
      </c>
      <c r="AA39" s="33">
        <f t="shared" ca="1" si="13"/>
        <v>54</v>
      </c>
      <c r="AB39" s="33">
        <f t="shared" ca="1" si="1"/>
        <v>43</v>
      </c>
      <c r="AC39" s="21">
        <v>32</v>
      </c>
      <c r="AD39" s="6" t="str">
        <f t="shared" ca="1" si="14"/>
        <v>afins</v>
      </c>
      <c r="AE39" s="6">
        <f t="shared" ca="1" si="15"/>
        <v>-2998.9161774741551</v>
      </c>
      <c r="AF39" s="6" t="str">
        <f t="shared" ca="1" si="2"/>
        <v>aprnt</v>
      </c>
      <c r="AG39" s="6">
        <f t="shared" ca="1" si="3"/>
        <v>-6497.6462257629264</v>
      </c>
      <c r="AH39" s="6" t="str">
        <f t="shared" ca="1" si="4"/>
        <v>aemch</v>
      </c>
      <c r="AI39" s="6">
        <f t="shared" ca="1" si="5"/>
        <v>-13266.530250091291</v>
      </c>
      <c r="AJ39" s="17"/>
      <c r="AK39" s="6">
        <v>5628.1452329343529</v>
      </c>
      <c r="AL39" s="6">
        <f ca="1"/>
        <v>-1634.3979674113421</v>
      </c>
      <c r="AM39" s="6">
        <f t="shared" ca="1" si="16"/>
        <v>-198.39929816246013</v>
      </c>
      <c r="AN39" s="6">
        <f ca="1"/>
        <v>-1832.7972655738022</v>
      </c>
      <c r="AO39" s="33">
        <f t="shared" ca="1" si="17"/>
        <v>42</v>
      </c>
      <c r="AP39" s="34">
        <f ca="1"/>
        <v>0</v>
      </c>
      <c r="AQ39" s="34">
        <f ca="1"/>
        <v>-1.5697958510543704</v>
      </c>
      <c r="AR39" s="34">
        <f ca="1"/>
        <v>-1.0984826692439857</v>
      </c>
      <c r="AS39" s="34">
        <f ca="1"/>
        <v>-1.358336796999444</v>
      </c>
      <c r="AT39" s="34">
        <f t="shared" ca="1" si="18"/>
        <v>-4.0266153172978001</v>
      </c>
      <c r="AU39" s="33">
        <f t="shared" ca="1" si="19"/>
        <v>46</v>
      </c>
      <c r="AV39" s="21">
        <v>32</v>
      </c>
      <c r="AW39" s="6" t="str">
        <f t="shared" ca="1" si="6"/>
        <v>abchm</v>
      </c>
      <c r="AX39" s="6">
        <f t="shared" ca="1" si="20"/>
        <v>-3700.4710326009672</v>
      </c>
      <c r="AY39" s="6" t="str">
        <f t="shared" ca="1" si="7"/>
        <v>aelcg</v>
      </c>
      <c r="AZ39" s="6">
        <f t="shared" ca="1" si="21"/>
        <v>-7.9367471405100041</v>
      </c>
      <c r="BA39" s="199"/>
      <c r="BB39" s="36">
        <f t="shared" si="22"/>
        <v>0.15838573509668519</v>
      </c>
      <c r="BC39" s="36">
        <f ca="1"/>
        <v>-32.564853778981721</v>
      </c>
      <c r="BD39" s="33">
        <f t="shared" ca="1" si="23"/>
        <v>3</v>
      </c>
      <c r="BE39" s="205">
        <f ca="1"/>
        <v>-5.1578083041000866E-2</v>
      </c>
      <c r="BF39" s="33">
        <f t="shared" ca="1" si="24"/>
        <v>42</v>
      </c>
      <c r="BG39" s="36">
        <f t="shared" si="25"/>
        <v>0.10554086648047317</v>
      </c>
      <c r="BH39" s="42">
        <f ca="1"/>
        <v>-25.187952201262675</v>
      </c>
      <c r="BI39" s="33">
        <f t="shared" ca="1" si="26"/>
        <v>5</v>
      </c>
      <c r="BJ39" s="205">
        <f ca="1"/>
        <v>-2.6583583001900044E-2</v>
      </c>
      <c r="BK39" s="33">
        <f t="shared" ca="1" si="27"/>
        <v>46</v>
      </c>
      <c r="BL39" s="206">
        <v>32</v>
      </c>
      <c r="BM39" s="6" t="str">
        <f t="shared" ca="1" si="8"/>
        <v>abchm</v>
      </c>
      <c r="BN39" s="42">
        <f t="shared" ca="1" si="9"/>
        <v>-0.104137651116888</v>
      </c>
      <c r="BO39" s="6" t="str">
        <f t="shared" ca="1" si="28"/>
        <v>aelcg</v>
      </c>
      <c r="BP39" s="42">
        <f t="shared" ca="1" si="29"/>
        <v>-5.2398145774806906E-2</v>
      </c>
      <c r="BQ39" s="207">
        <v>32</v>
      </c>
      <c r="BR39" s="6" t="str">
        <f t="shared" ca="1" si="30"/>
        <v>abchm</v>
      </c>
      <c r="BS39" s="6" t="str">
        <f ca="1">VLOOKUP(BR39,Notes!$A$12:$B$206,2,0)</f>
        <v>Nuclear fuel, basic chemicals</v>
      </c>
      <c r="BT39" s="42">
        <f t="shared" ca="1" si="10"/>
        <v>-19.630932784704065</v>
      </c>
      <c r="BU39" s="207">
        <v>32</v>
      </c>
      <c r="BV39" s="6" t="str">
        <f t="shared" ca="1" si="11"/>
        <v>afish</v>
      </c>
      <c r="BW39" s="6" t="str">
        <f ca="1">VLOOKUP(BV39,Notes!$A$12:$B$206,2,0)</f>
        <v>Fishing</v>
      </c>
      <c r="BX39" s="42">
        <f t="shared" ca="1" si="12"/>
        <v>-11.850696897874103</v>
      </c>
    </row>
    <row r="40" spans="1:76" hidden="1" outlineLevel="1" x14ac:dyDescent="0.2">
      <c r="A40" s="23" t="s">
        <v>34</v>
      </c>
      <c r="B40" s="23" t="str">
        <f>VLOOKUP(A40,Notes!$A$12:$B$206,2,0)</f>
        <v>Furniture</v>
      </c>
      <c r="C40" s="24">
        <f>SUM('SAM and Preps'!FS40:GG40)</f>
        <v>0</v>
      </c>
      <c r="D40" s="24">
        <f>'SAM and Preps'!GH40</f>
        <v>0</v>
      </c>
      <c r="E40" s="24">
        <f>'SAM and Preps'!GM40</f>
        <v>0</v>
      </c>
      <c r="F40" s="24">
        <f>'SAM and Preps'!GO40</f>
        <v>0</v>
      </c>
      <c r="G40" s="24">
        <v>0</v>
      </c>
      <c r="H40" s="25">
        <f>SUM('SAM and Preps'!AI$175:AI$179)</f>
        <v>5033.5644922268402</v>
      </c>
      <c r="I40" s="24">
        <f>IFERROR(VLOOKUP($A40,Employment!$A$5:$F$66,3,0),0)</f>
        <v>6.8253800404976008</v>
      </c>
      <c r="J40" s="24">
        <f>IFERROR(VLOOKUP($A40,Employment!$A$5:$F$66,4,0),0)</f>
        <v>11.905696850512172</v>
      </c>
      <c r="K40" s="24">
        <f>IFERROR(VLOOKUP($A40,Employment!$A$5:$F$66,5,0),0)</f>
        <v>19.699079538594692</v>
      </c>
      <c r="L40" s="24">
        <f>IFERROR(VLOOKUP($A40,Employment!$A$5:$F$66,6,0),0)</f>
        <v>8.0568666026951004</v>
      </c>
      <c r="M40" s="24">
        <f t="shared" si="0"/>
        <v>46.487023032299568</v>
      </c>
      <c r="N40" s="25">
        <v>20697.562656987142</v>
      </c>
      <c r="O40" s="26">
        <v>0</v>
      </c>
      <c r="P40" s="27">
        <v>0</v>
      </c>
      <c r="Q40" s="28">
        <f ca="1"/>
        <v>-6407.7993178862407</v>
      </c>
      <c r="R40" s="28">
        <v>0</v>
      </c>
      <c r="S40" s="28"/>
      <c r="T40" s="35" t="e">
        <f ca="1"/>
        <v>#DIV/0!</v>
      </c>
      <c r="U40" s="30">
        <f ca="1"/>
        <v>-30.959197583214358</v>
      </c>
      <c r="V40" s="31">
        <v>0</v>
      </c>
      <c r="W40" s="32">
        <f ca="1"/>
        <v>-30.959197583214358</v>
      </c>
      <c r="X40" s="28">
        <f ca="1"/>
        <v>-5632.9526126375195</v>
      </c>
      <c r="Y40" s="28">
        <f t="shared" ca="1" si="31"/>
        <v>-774.84670524872126</v>
      </c>
      <c r="Z40" s="33">
        <f t="shared" ca="1" si="13"/>
        <v>24</v>
      </c>
      <c r="AA40" s="33">
        <f t="shared" ca="1" si="13"/>
        <v>51</v>
      </c>
      <c r="AB40" s="33">
        <f t="shared" ca="1" si="1"/>
        <v>42</v>
      </c>
      <c r="AC40" s="21">
        <v>33</v>
      </c>
      <c r="AD40" s="6" t="str">
        <f t="shared" ca="1" si="14"/>
        <v>atrps</v>
      </c>
      <c r="AE40" s="6">
        <f t="shared" ca="1" si="15"/>
        <v>-2960.5306006813348</v>
      </c>
      <c r="AF40" s="6" t="str">
        <f t="shared" ca="1" si="2"/>
        <v>aplas</v>
      </c>
      <c r="AG40" s="6">
        <f t="shared" ca="1" si="3"/>
        <v>-6294.7488695270295</v>
      </c>
      <c r="AH40" s="6" t="str">
        <f t="shared" ca="1" si="4"/>
        <v>agold</v>
      </c>
      <c r="AI40" s="6">
        <f t="shared" ca="1" si="5"/>
        <v>-12684.504167981535</v>
      </c>
      <c r="AJ40" s="17"/>
      <c r="AK40" s="6">
        <v>5033.5644922268402</v>
      </c>
      <c r="AL40" s="6">
        <f ca="1"/>
        <v>-1369.9115556389854</v>
      </c>
      <c r="AM40" s="6">
        <f t="shared" ca="1" si="16"/>
        <v>-188.43962098804263</v>
      </c>
      <c r="AN40" s="6">
        <f ca="1"/>
        <v>-1558.3511766270281</v>
      </c>
      <c r="AO40" s="33">
        <f t="shared" ca="1" si="17"/>
        <v>45</v>
      </c>
      <c r="AP40" s="34">
        <f ca="1"/>
        <v>-1.500288853705479</v>
      </c>
      <c r="AQ40" s="34">
        <f ca="1"/>
        <v>-2.6169948302421004</v>
      </c>
      <c r="AR40" s="34">
        <f ca="1"/>
        <v>-2.5614443216997946</v>
      </c>
      <c r="AS40" s="34">
        <f ca="1"/>
        <v>-2.4943412505443865</v>
      </c>
      <c r="AT40" s="34">
        <f t="shared" ca="1" si="18"/>
        <v>-9.1730692561917611</v>
      </c>
      <c r="AU40" s="33">
        <f t="shared" ca="1" si="19"/>
        <v>29</v>
      </c>
      <c r="AV40" s="21">
        <v>33</v>
      </c>
      <c r="AW40" s="6" t="str">
        <f t="shared" ca="1" si="6"/>
        <v>anmmi</v>
      </c>
      <c r="AX40" s="6">
        <f t="shared" ca="1" si="20"/>
        <v>-3609.0500758646263</v>
      </c>
      <c r="AY40" s="6" t="str">
        <f t="shared" ca="1" si="7"/>
        <v>aplas</v>
      </c>
      <c r="AZ40" s="6">
        <f t="shared" ca="1" si="21"/>
        <v>-7.1272433942832718</v>
      </c>
      <c r="BA40" s="199"/>
      <c r="BB40" s="36">
        <f t="shared" si="22"/>
        <v>0.14165320532111791</v>
      </c>
      <c r="BC40" s="36">
        <f ca="1"/>
        <v>-30.959197583214358</v>
      </c>
      <c r="BD40" s="33">
        <f t="shared" ca="1" si="23"/>
        <v>4</v>
      </c>
      <c r="BE40" s="205">
        <f ca="1"/>
        <v>-4.3854695718321207E-2</v>
      </c>
      <c r="BF40" s="33">
        <f t="shared" ca="1" si="24"/>
        <v>45</v>
      </c>
      <c r="BG40" s="36">
        <f t="shared" si="25"/>
        <v>0.30690580994454059</v>
      </c>
      <c r="BH40" s="42">
        <f ca="1"/>
        <v>-19.732537507979888</v>
      </c>
      <c r="BI40" s="33">
        <f t="shared" ca="1" si="26"/>
        <v>12</v>
      </c>
      <c r="BJ40" s="205">
        <f ca="1"/>
        <v>-6.0560304061475945E-2</v>
      </c>
      <c r="BK40" s="33">
        <f t="shared" ca="1" si="27"/>
        <v>29</v>
      </c>
      <c r="BL40" s="206">
        <v>33</v>
      </c>
      <c r="BM40" s="6" t="str">
        <f t="shared" ca="1" si="8"/>
        <v>anmmi</v>
      </c>
      <c r="BN40" s="42">
        <f t="shared" ca="1" si="9"/>
        <v>-0.10156490737331932</v>
      </c>
      <c r="BO40" s="6" t="str">
        <f t="shared" ca="1" si="28"/>
        <v>aplas</v>
      </c>
      <c r="BP40" s="42">
        <f t="shared" ca="1" si="29"/>
        <v>-4.7053828443145651E-2</v>
      </c>
      <c r="BQ40" s="207">
        <v>33</v>
      </c>
      <c r="BR40" s="6" t="str">
        <f t="shared" ca="1" si="30"/>
        <v>anmmi</v>
      </c>
      <c r="BS40" s="6" t="str">
        <f ca="1">VLOOKUP(BR40,Notes!$A$12:$B$206,2,0)</f>
        <v>Non-metallic minerals</v>
      </c>
      <c r="BT40" s="42">
        <f t="shared" ref="BT40:BT69" ca="1" si="32">INDEX($BC$8:$BC$69,MATCH($BQ40,$BD$8:$BD$69,0),1)</f>
        <v>-18.22347098944341</v>
      </c>
      <c r="BU40" s="207">
        <v>33</v>
      </c>
      <c r="BV40" s="6" t="str">
        <f t="shared" ref="BV40:BV69" ca="1" si="33">INDEX($A$8:$A$69,MATCH($BU40,$BI$8:$BI$69,0),1)</f>
        <v>aagri</v>
      </c>
      <c r="BW40" s="6" t="str">
        <f ca="1">VLOOKUP(BV40,Notes!$A$12:$B$206,2,0)</f>
        <v>Agriculture</v>
      </c>
      <c r="BX40" s="42">
        <f t="shared" ref="BX40:BX69" ca="1" si="34">INDEX($BH$8:$BH$69,MATCH($BU40,$BI$8:$BI$69,0),1)</f>
        <v>-11.389877301032856</v>
      </c>
    </row>
    <row r="41" spans="1:76" hidden="1" outlineLevel="1" x14ac:dyDescent="0.2">
      <c r="A41" s="23" t="s">
        <v>35</v>
      </c>
      <c r="B41" s="23" t="str">
        <f>VLOOKUP(A41,Notes!$A$12:$B$206,2,0)</f>
        <v>Manufacturing n.e.c, recycling</v>
      </c>
      <c r="C41" s="24">
        <f>SUM('SAM and Preps'!FS41:GG41)</f>
        <v>0</v>
      </c>
      <c r="D41" s="24">
        <f>'SAM and Preps'!GH41</f>
        <v>0</v>
      </c>
      <c r="E41" s="24">
        <f>'SAM and Preps'!GM41</f>
        <v>0</v>
      </c>
      <c r="F41" s="24">
        <f>'SAM and Preps'!GO41</f>
        <v>0</v>
      </c>
      <c r="G41" s="24">
        <v>0</v>
      </c>
      <c r="H41" s="25">
        <f>SUM('SAM and Preps'!AJ$175:AJ$179)</f>
        <v>20228.06235494588</v>
      </c>
      <c r="I41" s="24">
        <f>IFERROR(VLOOKUP($A41,Employment!$A$5:$F$66,3,0),0)</f>
        <v>4.2717871219333317</v>
      </c>
      <c r="J41" s="24">
        <f>IFERROR(VLOOKUP($A41,Employment!$A$5:$F$66,4,0),0)</f>
        <v>5.7694913381520596</v>
      </c>
      <c r="K41" s="24">
        <f>IFERROR(VLOOKUP($A41,Employment!$A$5:$F$66,5,0),0)</f>
        <v>10.520949062007883</v>
      </c>
      <c r="L41" s="24">
        <f>IFERROR(VLOOKUP($A41,Employment!$A$5:$F$66,6,0),0)</f>
        <v>8.6267760181303164</v>
      </c>
      <c r="M41" s="24">
        <f t="shared" si="0"/>
        <v>29.189003540223588</v>
      </c>
      <c r="N41" s="25">
        <v>51473.187532172917</v>
      </c>
      <c r="O41" s="26">
        <v>0</v>
      </c>
      <c r="P41" s="27">
        <v>0</v>
      </c>
      <c r="Q41" s="28">
        <f ca="1"/>
        <v>-12410.338924124571</v>
      </c>
      <c r="R41" s="28">
        <v>0</v>
      </c>
      <c r="S41" s="28"/>
      <c r="T41" s="35" t="e">
        <f ca="1"/>
        <v>#DIV/0!</v>
      </c>
      <c r="U41" s="30">
        <f ca="1"/>
        <v>-24.110298038891774</v>
      </c>
      <c r="V41" s="31">
        <v>0</v>
      </c>
      <c r="W41" s="32">
        <f ca="1"/>
        <v>-24.110298038891774</v>
      </c>
      <c r="X41" s="28">
        <f ca="1"/>
        <v>-7290.1837587715918</v>
      </c>
      <c r="Y41" s="28">
        <f t="shared" ca="1" si="31"/>
        <v>-5120.1551653529796</v>
      </c>
      <c r="Z41" s="33">
        <f t="shared" ca="1" si="13"/>
        <v>20</v>
      </c>
      <c r="AA41" s="33">
        <f t="shared" ca="1" si="13"/>
        <v>38</v>
      </c>
      <c r="AB41" s="33">
        <f t="shared" ca="1" si="1"/>
        <v>34</v>
      </c>
      <c r="AC41" s="21">
        <v>34</v>
      </c>
      <c r="AD41" s="6" t="str">
        <f t="shared" ca="1" si="14"/>
        <v>awood</v>
      </c>
      <c r="AE41" s="6">
        <f t="shared" ca="1" si="15"/>
        <v>-2791.3830589145186</v>
      </c>
      <c r="AF41" s="6" t="str">
        <f t="shared" ca="1" si="2"/>
        <v>awatd</v>
      </c>
      <c r="AG41" s="6">
        <f t="shared" ca="1" si="3"/>
        <v>-5858.3314731713435</v>
      </c>
      <c r="AH41" s="6" t="str">
        <f t="shared" ca="1" si="4"/>
        <v>aomnf</v>
      </c>
      <c r="AI41" s="6">
        <f t="shared" ca="1" si="5"/>
        <v>-12410.338924124571</v>
      </c>
      <c r="AJ41" s="17"/>
      <c r="AK41" s="6">
        <v>20228.06235494588</v>
      </c>
      <c r="AL41" s="6">
        <f ca="1"/>
        <v>-2864.9147006734884</v>
      </c>
      <c r="AM41" s="6">
        <f t="shared" ca="1" si="16"/>
        <v>-2012.1314205968329</v>
      </c>
      <c r="AN41" s="6">
        <f ca="1"/>
        <v>-4877.0461212703212</v>
      </c>
      <c r="AO41" s="33">
        <f t="shared" ca="1" si="17"/>
        <v>29</v>
      </c>
      <c r="AP41" s="34">
        <f ca="1"/>
        <v>-0.29868277593868575</v>
      </c>
      <c r="AQ41" s="34">
        <f ca="1"/>
        <v>-0.40340205151738695</v>
      </c>
      <c r="AR41" s="34">
        <f ca="1"/>
        <v>-2.1561373490645757</v>
      </c>
      <c r="AS41" s="34">
        <f ca="1"/>
        <v>-1.5183572286567675</v>
      </c>
      <c r="AT41" s="34">
        <f t="shared" ca="1" si="18"/>
        <v>-4.3765794051774156</v>
      </c>
      <c r="AU41" s="33">
        <f t="shared" ca="1" si="19"/>
        <v>45</v>
      </c>
      <c r="AV41" s="21">
        <v>34</v>
      </c>
      <c r="AW41" s="6" t="str">
        <f t="shared" ca="1" si="6"/>
        <v>apapr</v>
      </c>
      <c r="AX41" s="6">
        <f t="shared" ca="1" si="20"/>
        <v>-3080.5924891439604</v>
      </c>
      <c r="AY41" s="6" t="str">
        <f t="shared" ca="1" si="7"/>
        <v>apost</v>
      </c>
      <c r="AZ41" s="6">
        <f t="shared" ca="1" si="21"/>
        <v>-6.7460955207971969</v>
      </c>
      <c r="BA41" s="199"/>
      <c r="BB41" s="36">
        <f t="shared" si="22"/>
        <v>0.56925263884835819</v>
      </c>
      <c r="BC41" s="36">
        <f ca="1"/>
        <v>-24.110298038891774</v>
      </c>
      <c r="BD41" s="33">
        <f t="shared" ca="1" si="23"/>
        <v>23</v>
      </c>
      <c r="BE41" s="205">
        <f ca="1"/>
        <v>-0.13724850782059536</v>
      </c>
      <c r="BF41" s="33">
        <f t="shared" ca="1" si="24"/>
        <v>29</v>
      </c>
      <c r="BG41" s="36">
        <f t="shared" si="25"/>
        <v>0.19270484941060004</v>
      </c>
      <c r="BH41" s="42">
        <f ca="1"/>
        <v>-14.993932215419132</v>
      </c>
      <c r="BI41" s="33">
        <f t="shared" ca="1" si="26"/>
        <v>25</v>
      </c>
      <c r="BJ41" s="205">
        <f ca="1"/>
        <v>-2.8894034496450883E-2</v>
      </c>
      <c r="BK41" s="33">
        <f t="shared" ca="1" si="27"/>
        <v>45</v>
      </c>
      <c r="BL41" s="206">
        <v>34</v>
      </c>
      <c r="BM41" s="6" t="str">
        <f t="shared" ca="1" si="8"/>
        <v>apapr</v>
      </c>
      <c r="BN41" s="42">
        <f t="shared" ca="1" si="9"/>
        <v>-8.6693197444729919E-2</v>
      </c>
      <c r="BO41" s="6" t="str">
        <f t="shared" ca="1" si="28"/>
        <v>apost</v>
      </c>
      <c r="BP41" s="42">
        <f t="shared" ca="1" si="29"/>
        <v>-4.4537502613040188E-2</v>
      </c>
      <c r="BQ41" s="207">
        <v>34</v>
      </c>
      <c r="BR41" s="6" t="str">
        <f t="shared" ca="1" si="30"/>
        <v>apapr</v>
      </c>
      <c r="BS41" s="6" t="str">
        <f ca="1">VLOOKUP(BR41,Notes!$A$12:$B$206,2,0)</f>
        <v>Paper</v>
      </c>
      <c r="BT41" s="42">
        <f t="shared" ca="1" si="32"/>
        <v>-17.962909612352892</v>
      </c>
      <c r="BU41" s="207">
        <v>34</v>
      </c>
      <c r="BV41" s="6" t="str">
        <f t="shared" ca="1" si="33"/>
        <v>awtrp</v>
      </c>
      <c r="BW41" s="6" t="str">
        <f ca="1">VLOOKUP(BV41,Notes!$A$12:$B$206,2,0)</f>
        <v>Water transport</v>
      </c>
      <c r="BX41" s="42">
        <f t="shared" ca="1" si="34"/>
        <v>-11.365003815195937</v>
      </c>
    </row>
    <row r="42" spans="1:76" hidden="1" outlineLevel="1" x14ac:dyDescent="0.2">
      <c r="A42" s="23" t="s">
        <v>36</v>
      </c>
      <c r="B42" s="23" t="str">
        <f>VLOOKUP(A42,Notes!$A$12:$B$206,2,0)</f>
        <v>Electricity, gas, steam and hot water supply</v>
      </c>
      <c r="C42" s="24">
        <f>SUM('SAM and Preps'!FS42:GG42)</f>
        <v>0</v>
      </c>
      <c r="D42" s="24">
        <f>'SAM and Preps'!GH42</f>
        <v>0</v>
      </c>
      <c r="E42" s="24">
        <f>'SAM and Preps'!GM42</f>
        <v>0</v>
      </c>
      <c r="F42" s="24">
        <f>'SAM and Preps'!GO42</f>
        <v>0</v>
      </c>
      <c r="G42" s="24">
        <v>0</v>
      </c>
      <c r="H42" s="25">
        <f>SUM('SAM and Preps'!AK$175:AK$179)</f>
        <v>107582.99406347788</v>
      </c>
      <c r="I42" s="24">
        <f>IFERROR(VLOOKUP($A42,Employment!$A$5:$F$66,3,0),0)</f>
        <v>4.9300351462803036</v>
      </c>
      <c r="J42" s="24">
        <f>IFERROR(VLOOKUP($A42,Employment!$A$5:$F$66,4,0),0)</f>
        <v>5.2284525317934341</v>
      </c>
      <c r="K42" s="24">
        <f>IFERROR(VLOOKUP($A42,Employment!$A$5:$F$66,5,0),0)</f>
        <v>16.256450979767425</v>
      </c>
      <c r="L42" s="24">
        <f>IFERROR(VLOOKUP($A42,Employment!$A$5:$F$66,6,0),0)</f>
        <v>56.942467404513685</v>
      </c>
      <c r="M42" s="24">
        <f t="shared" si="0"/>
        <v>83.357406062354841</v>
      </c>
      <c r="N42" s="25">
        <v>177694.9189887149</v>
      </c>
      <c r="O42" s="26">
        <v>0</v>
      </c>
      <c r="P42" s="27">
        <v>0</v>
      </c>
      <c r="Q42" s="28">
        <f ca="1"/>
        <v>-18253.655334549796</v>
      </c>
      <c r="R42" s="28">
        <v>0</v>
      </c>
      <c r="S42" s="28"/>
      <c r="T42" s="35" t="e">
        <f ca="1"/>
        <v>#DIV/0!</v>
      </c>
      <c r="U42" s="30">
        <f ca="1"/>
        <v>-10.272468925073234</v>
      </c>
      <c r="V42" s="31">
        <v>0</v>
      </c>
      <c r="W42" s="32">
        <f ca="1"/>
        <v>-10.272468925073234</v>
      </c>
      <c r="X42" s="28">
        <f ca="1"/>
        <v>-864.1156836983115</v>
      </c>
      <c r="Y42" s="28">
        <f t="shared" ca="1" si="31"/>
        <v>-17389.539650851486</v>
      </c>
      <c r="Z42" s="33">
        <f t="shared" ca="1" si="13"/>
        <v>47</v>
      </c>
      <c r="AA42" s="33">
        <f t="shared" ca="1" si="13"/>
        <v>14</v>
      </c>
      <c r="AB42" s="33">
        <f t="shared" ca="1" si="1"/>
        <v>24</v>
      </c>
      <c r="AC42" s="21">
        <v>35</v>
      </c>
      <c r="AD42" s="6" t="str">
        <f t="shared" ca="1" si="14"/>
        <v>afoot</v>
      </c>
      <c r="AE42" s="6">
        <f t="shared" ca="1" si="15"/>
        <v>-2670.8086193135077</v>
      </c>
      <c r="AF42" s="6" t="str">
        <f t="shared" ca="1" si="2"/>
        <v>aweav</v>
      </c>
      <c r="AG42" s="6">
        <f t="shared" ca="1" si="3"/>
        <v>-5464.8720936169957</v>
      </c>
      <c r="AH42" s="6" t="str">
        <f t="shared" ca="1" si="4"/>
        <v>aochm</v>
      </c>
      <c r="AI42" s="6">
        <f t="shared" ca="1" si="5"/>
        <v>-12236.075690694965</v>
      </c>
      <c r="AJ42" s="17"/>
      <c r="AK42" s="6">
        <v>107582.99406347789</v>
      </c>
      <c r="AL42" s="6">
        <f ca="1"/>
        <v>-523.16719576758169</v>
      </c>
      <c r="AM42" s="6">
        <f t="shared" ca="1" si="16"/>
        <v>-10528.262438066566</v>
      </c>
      <c r="AN42" s="6">
        <f ca="1"/>
        <v>-11051.429633834148</v>
      </c>
      <c r="AO42" s="33">
        <f t="shared" ca="1" si="17"/>
        <v>13</v>
      </c>
      <c r="AP42" s="34">
        <f ca="1"/>
        <v>-0.20257453135873318</v>
      </c>
      <c r="AQ42" s="34">
        <f ca="1"/>
        <v>-0.21483646463627412</v>
      </c>
      <c r="AR42" s="34">
        <f ca="1"/>
        <v>-1.6699388752163722</v>
      </c>
      <c r="AS42" s="34">
        <f ca="1"/>
        <v>-5.849397269298624</v>
      </c>
      <c r="AT42" s="34">
        <f t="shared" ca="1" si="18"/>
        <v>-7.9367471405100041</v>
      </c>
      <c r="AU42" s="33">
        <f t="shared" ca="1" si="19"/>
        <v>32</v>
      </c>
      <c r="AV42" s="21">
        <v>35</v>
      </c>
      <c r="AW42" s="6" t="str">
        <f t="shared" ca="1" si="6"/>
        <v>arecr</v>
      </c>
      <c r="AX42" s="6">
        <f t="shared" ca="1" si="20"/>
        <v>-2820.710876718219</v>
      </c>
      <c r="AY42" s="6" t="str">
        <f t="shared" ca="1" si="7"/>
        <v>ainsp</v>
      </c>
      <c r="AZ42" s="6">
        <f t="shared" ca="1" si="21"/>
        <v>-6.7155254755301508</v>
      </c>
      <c r="BA42" s="199"/>
      <c r="BB42" s="36">
        <f t="shared" si="22"/>
        <v>3.0275714100153559</v>
      </c>
      <c r="BC42" s="36">
        <f ca="1"/>
        <v>-10.272468925073234</v>
      </c>
      <c r="BD42" s="33">
        <f t="shared" ca="1" si="23"/>
        <v>56</v>
      </c>
      <c r="BE42" s="205">
        <f ca="1"/>
        <v>-0.31100633227822899</v>
      </c>
      <c r="BF42" s="33">
        <f t="shared" ca="1" si="24"/>
        <v>13</v>
      </c>
      <c r="BG42" s="36">
        <f t="shared" si="25"/>
        <v>0.55032287622865805</v>
      </c>
      <c r="BH42" s="42">
        <f ca="1"/>
        <v>-9.521346111193747</v>
      </c>
      <c r="BI42" s="33">
        <f t="shared" ca="1" si="26"/>
        <v>44</v>
      </c>
      <c r="BJ42" s="205">
        <f ca="1"/>
        <v>-5.2398145774806906E-2</v>
      </c>
      <c r="BK42" s="33">
        <f t="shared" ca="1" si="27"/>
        <v>32</v>
      </c>
      <c r="BL42" s="206">
        <v>35</v>
      </c>
      <c r="BM42" s="6" t="str">
        <f t="shared" ca="1" si="8"/>
        <v>arecr</v>
      </c>
      <c r="BN42" s="42">
        <f t="shared" ca="1" si="9"/>
        <v>-7.9379679666031364E-2</v>
      </c>
      <c r="BO42" s="6" t="str">
        <f t="shared" ca="1" si="28"/>
        <v>ainsp</v>
      </c>
      <c r="BP42" s="42">
        <f t="shared" ca="1" si="29"/>
        <v>-4.4335680171190009E-2</v>
      </c>
      <c r="BQ42" s="207">
        <v>35</v>
      </c>
      <c r="BR42" s="6" t="str">
        <f t="shared" ca="1" si="30"/>
        <v>arecr</v>
      </c>
      <c r="BS42" s="6" t="str">
        <f ca="1">VLOOKUP(BR42,Notes!$A$12:$B$206,2,0)</f>
        <v>Recreational, cultural and sporting activities</v>
      </c>
      <c r="BT42" s="42">
        <f t="shared" ca="1" si="32"/>
        <v>-17.875820540526128</v>
      </c>
      <c r="BU42" s="207">
        <v>35</v>
      </c>
      <c r="BV42" s="6" t="str">
        <f t="shared" ca="1" si="33"/>
        <v>altrp</v>
      </c>
      <c r="BW42" s="6" t="str">
        <f ca="1">VLOOKUP(BV42,Notes!$A$12:$B$206,2,0)</f>
        <v>Land transport, transport via pipe lines</v>
      </c>
      <c r="BX42" s="42">
        <f t="shared" ca="1" si="34"/>
        <v>-11.253498254587278</v>
      </c>
    </row>
    <row r="43" spans="1:76" hidden="1" outlineLevel="1" x14ac:dyDescent="0.2">
      <c r="A43" s="23" t="s">
        <v>37</v>
      </c>
      <c r="B43" s="23" t="str">
        <f>VLOOKUP(A43,Notes!$A$12:$B$206,2,0)</f>
        <v>Collection, purification and distribution of water</v>
      </c>
      <c r="C43" s="24">
        <f>SUM('SAM and Preps'!FS43:GG43)</f>
        <v>0</v>
      </c>
      <c r="D43" s="24">
        <f>'SAM and Preps'!GH43</f>
        <v>0</v>
      </c>
      <c r="E43" s="24">
        <f>'SAM and Preps'!GM43</f>
        <v>0</v>
      </c>
      <c r="F43" s="24">
        <f>'SAM and Preps'!GO43</f>
        <v>0</v>
      </c>
      <c r="G43" s="24">
        <v>0</v>
      </c>
      <c r="H43" s="25">
        <f>SUM('SAM and Preps'!AL$175:AL$179)</f>
        <v>29379.110323085428</v>
      </c>
      <c r="I43" s="24">
        <f>IFERROR(VLOOKUP($A43,Employment!$A$5:$F$66,3,0),0)</f>
        <v>7.137279511479206</v>
      </c>
      <c r="J43" s="24">
        <f>IFERROR(VLOOKUP($A43,Employment!$A$5:$F$66,4,0),0)</f>
        <v>7.0133888754565819</v>
      </c>
      <c r="K43" s="24">
        <f>IFERROR(VLOOKUP($A43,Employment!$A$5:$F$66,5,0),0)</f>
        <v>8.9357798787984493</v>
      </c>
      <c r="L43" s="24">
        <f>IFERROR(VLOOKUP($A43,Employment!$A$5:$F$66,6,0),0)</f>
        <v>10.556145671910915</v>
      </c>
      <c r="M43" s="24">
        <f t="shared" si="0"/>
        <v>33.642593937645152</v>
      </c>
      <c r="N43" s="25">
        <v>63127.991680792191</v>
      </c>
      <c r="O43" s="26">
        <v>0</v>
      </c>
      <c r="P43" s="27">
        <v>0</v>
      </c>
      <c r="Q43" s="28">
        <f ca="1"/>
        <v>-5985.971197807261</v>
      </c>
      <c r="R43" s="28">
        <v>0</v>
      </c>
      <c r="S43" s="28"/>
      <c r="T43" s="35" t="e">
        <f ca="1"/>
        <v>#DIV/0!</v>
      </c>
      <c r="U43" s="30">
        <f ca="1"/>
        <v>-9.4822772567760918</v>
      </c>
      <c r="V43" s="31">
        <v>0</v>
      </c>
      <c r="W43" s="32">
        <f ca="1"/>
        <v>-9.4822772567760918</v>
      </c>
      <c r="X43" s="28">
        <f ca="1"/>
        <v>-127.63972463591733</v>
      </c>
      <c r="Y43" s="28">
        <f t="shared" ca="1" si="31"/>
        <v>-5858.3314731713435</v>
      </c>
      <c r="Z43" s="33">
        <f t="shared" ca="1" si="13"/>
        <v>59</v>
      </c>
      <c r="AA43" s="33">
        <f t="shared" ca="1" si="13"/>
        <v>34</v>
      </c>
      <c r="AB43" s="33">
        <f t="shared" ca="1" si="1"/>
        <v>45</v>
      </c>
      <c r="AC43" s="21">
        <v>36</v>
      </c>
      <c r="AD43" s="6" t="str">
        <f t="shared" ca="1" si="14"/>
        <v>arubb</v>
      </c>
      <c r="AE43" s="6">
        <f t="shared" ca="1" si="15"/>
        <v>-2649.4280452105395</v>
      </c>
      <c r="AF43" s="6" t="str">
        <f t="shared" ca="1" si="2"/>
        <v>aemch</v>
      </c>
      <c r="AG43" s="6">
        <f t="shared" ca="1" si="3"/>
        <v>-5428.5099064084179</v>
      </c>
      <c r="AH43" s="6" t="str">
        <f t="shared" ca="1" si="4"/>
        <v>aatrp</v>
      </c>
      <c r="AI43" s="6">
        <f t="shared" ca="1" si="5"/>
        <v>-11771.890845401826</v>
      </c>
      <c r="AJ43" s="17"/>
      <c r="AK43" s="6">
        <v>29379.110323085428</v>
      </c>
      <c r="AL43" s="6">
        <f ca="1"/>
        <v>-59.402199433945341</v>
      </c>
      <c r="AM43" s="6">
        <f t="shared" ca="1" si="16"/>
        <v>-2726.4064969751407</v>
      </c>
      <c r="AN43" s="6">
        <f ca="1"/>
        <v>-2785.8086964090862</v>
      </c>
      <c r="AO43" s="33">
        <f t="shared" ca="1" si="17"/>
        <v>36</v>
      </c>
      <c r="AP43" s="34">
        <f ca="1"/>
        <v>-0.27071065274781303</v>
      </c>
      <c r="AQ43" s="34">
        <f ca="1"/>
        <v>-0.26601159130667362</v>
      </c>
      <c r="AR43" s="34">
        <f ca="1"/>
        <v>-0.84731542316287956</v>
      </c>
      <c r="AS43" s="34">
        <f ca="1"/>
        <v>-1.0009630002397625</v>
      </c>
      <c r="AT43" s="34">
        <f t="shared" ca="1" si="18"/>
        <v>-2.3850006674571285</v>
      </c>
      <c r="AU43" s="33">
        <f t="shared" ca="1" si="19"/>
        <v>54</v>
      </c>
      <c r="AV43" s="21">
        <v>36</v>
      </c>
      <c r="AW43" s="6" t="str">
        <f t="shared" ca="1" si="6"/>
        <v>awatd</v>
      </c>
      <c r="AX43" s="6">
        <f t="shared" ca="1" si="20"/>
        <v>-2785.8086964090862</v>
      </c>
      <c r="AY43" s="6" t="str">
        <f t="shared" ca="1" si="7"/>
        <v>apapr</v>
      </c>
      <c r="AZ43" s="6">
        <f t="shared" ca="1" si="21"/>
        <v>-6.4991594768165992</v>
      </c>
      <c r="BA43" s="199"/>
      <c r="BB43" s="36">
        <f t="shared" si="22"/>
        <v>0.82677894624663684</v>
      </c>
      <c r="BC43" s="36">
        <f ca="1"/>
        <v>-9.48227725677609</v>
      </c>
      <c r="BD43" s="33">
        <f t="shared" ca="1" si="23"/>
        <v>58</v>
      </c>
      <c r="BE43" s="205">
        <f ca="1"/>
        <v>-7.8397471983757863E-2</v>
      </c>
      <c r="BF43" s="33">
        <f t="shared" ca="1" si="24"/>
        <v>36</v>
      </c>
      <c r="BG43" s="36">
        <f t="shared" si="25"/>
        <v>0.22210730796623193</v>
      </c>
      <c r="BH43" s="42">
        <f ca="1"/>
        <v>-7.0892294211249185</v>
      </c>
      <c r="BI43" s="33">
        <f t="shared" ca="1" si="26"/>
        <v>55</v>
      </c>
      <c r="BJ43" s="205">
        <f ca="1"/>
        <v>-1.5745696622810643E-2</v>
      </c>
      <c r="BK43" s="33">
        <f t="shared" ca="1" si="27"/>
        <v>54</v>
      </c>
      <c r="BL43" s="206">
        <v>36</v>
      </c>
      <c r="BM43" s="6" t="str">
        <f t="shared" ca="1" si="8"/>
        <v>awatd</v>
      </c>
      <c r="BN43" s="42">
        <f t="shared" ca="1" si="9"/>
        <v>-7.8397471983757863E-2</v>
      </c>
      <c r="BO43" s="6" t="str">
        <f t="shared" ca="1" si="28"/>
        <v>apapr</v>
      </c>
      <c r="BP43" s="42">
        <f t="shared" ca="1" si="29"/>
        <v>-4.2907238904183E-2</v>
      </c>
      <c r="BQ43" s="207">
        <v>36</v>
      </c>
      <c r="BR43" s="6" t="str">
        <f t="shared" ca="1" si="30"/>
        <v>awatd</v>
      </c>
      <c r="BS43" s="6" t="str">
        <f ca="1">VLOOKUP(BR43,Notes!$A$12:$B$206,2,0)</f>
        <v>Collection, purification and distribution of water</v>
      </c>
      <c r="BT43" s="42">
        <f t="shared" ca="1" si="32"/>
        <v>-17.539470344941375</v>
      </c>
      <c r="BU43" s="207">
        <v>36</v>
      </c>
      <c r="BV43" s="6" t="str">
        <f t="shared" ca="1" si="33"/>
        <v>aprnt</v>
      </c>
      <c r="BW43" s="6" t="str">
        <f ca="1">VLOOKUP(BV43,Notes!$A$12:$B$206,2,0)</f>
        <v>Publishing, printing, recorded media</v>
      </c>
      <c r="BX43" s="42">
        <f t="shared" ca="1" si="34"/>
        <v>-10.727145995846366</v>
      </c>
    </row>
    <row r="44" spans="1:76" hidden="1" outlineLevel="1" x14ac:dyDescent="0.2">
      <c r="A44" s="23" t="s">
        <v>38</v>
      </c>
      <c r="B44" s="23" t="str">
        <f>VLOOKUP(A44,Notes!$A$12:$B$206,2,0)</f>
        <v>Construction</v>
      </c>
      <c r="C44" s="24">
        <f>SUM('SAM and Preps'!FS44:GG44)</f>
        <v>0</v>
      </c>
      <c r="D44" s="24">
        <f>'SAM and Preps'!GH44</f>
        <v>0</v>
      </c>
      <c r="E44" s="24">
        <f>'SAM and Preps'!GM44</f>
        <v>0</v>
      </c>
      <c r="F44" s="24">
        <f>'SAM and Preps'!GO44</f>
        <v>0</v>
      </c>
      <c r="G44" s="24">
        <v>0</v>
      </c>
      <c r="H44" s="25">
        <f>SUM('SAM and Preps'!AM$175:AM$179)</f>
        <v>122309.64918933986</v>
      </c>
      <c r="I44" s="24">
        <f>IFERROR(VLOOKUP($A44,Employment!$A$5:$F$66,3,0),0)</f>
        <v>261.49313816107411</v>
      </c>
      <c r="J44" s="24">
        <f>IFERROR(VLOOKUP($A44,Employment!$A$5:$F$66,4,0),0)</f>
        <v>321.91043429327249</v>
      </c>
      <c r="K44" s="24">
        <f>IFERROR(VLOOKUP($A44,Employment!$A$5:$F$66,5,0),0)</f>
        <v>384.08457367891026</v>
      </c>
      <c r="L44" s="24">
        <f>IFERROR(VLOOKUP($A44,Employment!$A$5:$F$66,6,0),0)</f>
        <v>281.51185386674308</v>
      </c>
      <c r="M44" s="24">
        <f t="shared" si="0"/>
        <v>1249</v>
      </c>
      <c r="N44" s="25">
        <v>409535.17147224495</v>
      </c>
      <c r="O44" s="26">
        <v>0</v>
      </c>
      <c r="P44" s="27">
        <v>0</v>
      </c>
      <c r="Q44" s="28">
        <f ca="1"/>
        <v>-125252.42957449984</v>
      </c>
      <c r="R44" s="28">
        <v>0</v>
      </c>
      <c r="S44" s="28"/>
      <c r="T44" s="35" t="e">
        <f ca="1"/>
        <v>#DIV/0!</v>
      </c>
      <c r="U44" s="30">
        <f ca="1"/>
        <v>-30.584047061019877</v>
      </c>
      <c r="V44" s="31">
        <v>0</v>
      </c>
      <c r="W44" s="32">
        <f ca="1"/>
        <v>-30.584047061019877</v>
      </c>
      <c r="X44" s="28">
        <f ca="1"/>
        <v>-103564.78923597498</v>
      </c>
      <c r="Y44" s="28">
        <f t="shared" ca="1" si="31"/>
        <v>-21687.640338524856</v>
      </c>
      <c r="Z44" s="33">
        <f t="shared" ca="1" si="13"/>
        <v>1</v>
      </c>
      <c r="AA44" s="33">
        <f t="shared" ca="1" si="13"/>
        <v>10</v>
      </c>
      <c r="AB44" s="33">
        <f t="shared" ca="1" si="1"/>
        <v>1</v>
      </c>
      <c r="AC44" s="21">
        <v>37</v>
      </c>
      <c r="AD44" s="6" t="str">
        <f t="shared" ca="1" si="14"/>
        <v>arsea</v>
      </c>
      <c r="AE44" s="6">
        <f t="shared" ca="1" si="15"/>
        <v>-2591.1515117872173</v>
      </c>
      <c r="AF44" s="6" t="str">
        <f t="shared" ca="1" si="2"/>
        <v>amach</v>
      </c>
      <c r="AG44" s="6">
        <f t="shared" ca="1" si="3"/>
        <v>-5244.3779704868357</v>
      </c>
      <c r="AH44" s="6" t="str">
        <f t="shared" ca="1" si="4"/>
        <v>awood</v>
      </c>
      <c r="AI44" s="6">
        <f t="shared" ca="1" si="5"/>
        <v>-11220.934866724634</v>
      </c>
      <c r="AJ44" s="17"/>
      <c r="AK44" s="6">
        <v>122309.64918933986</v>
      </c>
      <c r="AL44" s="6">
        <f ca="1"/>
        <v>-30930.122544257443</v>
      </c>
      <c r="AM44" s="6">
        <f t="shared" ca="1" si="16"/>
        <v>-6477.1181239785728</v>
      </c>
      <c r="AN44" s="6">
        <f ca="1"/>
        <v>-37407.240668236016</v>
      </c>
      <c r="AO44" s="33">
        <f t="shared" ca="1" si="17"/>
        <v>3</v>
      </c>
      <c r="AP44" s="34">
        <f ca="1"/>
        <v>-79.175432592155417</v>
      </c>
      <c r="AQ44" s="34">
        <f ca="1"/>
        <v>-97.468706331402032</v>
      </c>
      <c r="AR44" s="34">
        <f ca="1"/>
        <v>-117.46860676807546</v>
      </c>
      <c r="AS44" s="34">
        <f ca="1"/>
        <v>-86.097717868954206</v>
      </c>
      <c r="AT44" s="34">
        <f t="shared" ca="1" si="18"/>
        <v>-380.21046356058707</v>
      </c>
      <c r="AU44" s="33">
        <f t="shared" ca="1" si="19"/>
        <v>1</v>
      </c>
      <c r="AV44" s="21">
        <v>37</v>
      </c>
      <c r="AW44" s="6" t="str">
        <f t="shared" ca="1" si="6"/>
        <v>aochm</v>
      </c>
      <c r="AX44" s="6">
        <f t="shared" ca="1" si="20"/>
        <v>-2680.3010407813276</v>
      </c>
      <c r="AY44" s="6" t="str">
        <f t="shared" ca="1" si="7"/>
        <v>acoal</v>
      </c>
      <c r="AZ44" s="6">
        <f t="shared" ca="1" si="21"/>
        <v>-6.4492747459872817</v>
      </c>
      <c r="BA44" s="199"/>
      <c r="BB44" s="36">
        <f t="shared" si="22"/>
        <v>3.4420049402618593</v>
      </c>
      <c r="BC44" s="36">
        <f ca="1"/>
        <v>-30.584047061019874</v>
      </c>
      <c r="BD44" s="33">
        <f t="shared" ca="1" si="23"/>
        <v>5</v>
      </c>
      <c r="BE44" s="205">
        <f ca="1"/>
        <v>-1.052704410772316</v>
      </c>
      <c r="BF44" s="33">
        <f t="shared" ca="1" si="24"/>
        <v>3</v>
      </c>
      <c r="BG44" s="36">
        <f t="shared" si="25"/>
        <v>8.2458572654651086</v>
      </c>
      <c r="BH44" s="42">
        <f ca="1"/>
        <v>-30.441190036876467</v>
      </c>
      <c r="BI44" s="33">
        <f t="shared" ca="1" si="26"/>
        <v>1</v>
      </c>
      <c r="BJ44" s="205">
        <f ca="1"/>
        <v>-2.5101370803498191</v>
      </c>
      <c r="BK44" s="33">
        <f t="shared" ca="1" si="27"/>
        <v>1</v>
      </c>
      <c r="BL44" s="206">
        <v>37</v>
      </c>
      <c r="BM44" s="6" t="str">
        <f t="shared" ca="1" si="8"/>
        <v>aochm</v>
      </c>
      <c r="BN44" s="42">
        <f t="shared" ca="1" si="9"/>
        <v>-7.5428304184543521E-2</v>
      </c>
      <c r="BO44" s="6" t="str">
        <f t="shared" ca="1" si="28"/>
        <v>acoal</v>
      </c>
      <c r="BP44" s="42">
        <f t="shared" ca="1" si="29"/>
        <v>-4.257790153817443E-2</v>
      </c>
      <c r="BQ44" s="207">
        <v>37</v>
      </c>
      <c r="BR44" s="6" t="str">
        <f t="shared" ca="1" si="30"/>
        <v>aochm</v>
      </c>
      <c r="BS44" s="6" t="str">
        <f ca="1">VLOOKUP(BR44,Notes!$A$12:$B$206,2,0)</f>
        <v>Other chemical products, man-made fibres</v>
      </c>
      <c r="BT44" s="42">
        <f t="shared" ca="1" si="32"/>
        <v>-17.155973419711692</v>
      </c>
      <c r="BU44" s="207">
        <v>37</v>
      </c>
      <c r="BV44" s="6" t="str">
        <f t="shared" ca="1" si="33"/>
        <v>aofin</v>
      </c>
      <c r="BW44" s="6" t="str">
        <f ca="1">VLOOKUP(BV44,Notes!$A$12:$B$206,2,0)</f>
        <v>Activities to financial intermediation</v>
      </c>
      <c r="BX44" s="42">
        <f t="shared" ca="1" si="34"/>
        <v>-10.632983320460909</v>
      </c>
    </row>
    <row r="45" spans="1:76" hidden="1" outlineLevel="1" x14ac:dyDescent="0.2">
      <c r="A45" s="23" t="s">
        <v>265</v>
      </c>
      <c r="B45" s="23" t="str">
        <f>VLOOKUP(A45,Notes!$A$12:$B$206,2,0)</f>
        <v>Wholesale trade, commission trade</v>
      </c>
      <c r="C45" s="24">
        <f>SUM('SAM and Preps'!FS45:GG45)</f>
        <v>0</v>
      </c>
      <c r="D45" s="24">
        <f>'SAM and Preps'!GH45</f>
        <v>0</v>
      </c>
      <c r="E45" s="24">
        <f>'SAM and Preps'!GM45</f>
        <v>0</v>
      </c>
      <c r="F45" s="24">
        <f>'SAM and Preps'!GO45</f>
        <v>0</v>
      </c>
      <c r="G45" s="24">
        <v>0</v>
      </c>
      <c r="H45" s="25">
        <f>SUM('SAM and Preps'!AN$175:AN$179)</f>
        <v>174356.36692392637</v>
      </c>
      <c r="I45" s="24">
        <f>IFERROR(VLOOKUP($A45,Employment!$A$5:$F$66,3,0),0)</f>
        <v>20.439445983042759</v>
      </c>
      <c r="J45" s="24">
        <f>IFERROR(VLOOKUP($A45,Employment!$A$5:$F$66,4,0),0)</f>
        <v>30.629175003781022</v>
      </c>
      <c r="K45" s="24">
        <f>IFERROR(VLOOKUP($A45,Employment!$A$5:$F$66,5,0),0)</f>
        <v>64.204181836125059</v>
      </c>
      <c r="L45" s="24">
        <f>IFERROR(VLOOKUP($A45,Employment!$A$5:$F$66,6,0),0)</f>
        <v>78.138370131050195</v>
      </c>
      <c r="M45" s="24">
        <f t="shared" si="0"/>
        <v>193.41117295399903</v>
      </c>
      <c r="N45" s="25">
        <v>339975.7668392809</v>
      </c>
      <c r="O45" s="26">
        <v>0</v>
      </c>
      <c r="P45" s="27">
        <v>0</v>
      </c>
      <c r="Q45" s="28">
        <f ca="1"/>
        <v>-72107.707805560596</v>
      </c>
      <c r="R45" s="28">
        <f>-90%*N45</f>
        <v>-305978.19015535282</v>
      </c>
      <c r="S45" s="28"/>
      <c r="T45" s="35" t="e">
        <f ca="1"/>
        <v>#DIV/0!</v>
      </c>
      <c r="U45" s="30">
        <f ca="1"/>
        <v>-21.209661052003327</v>
      </c>
      <c r="V45" s="31">
        <v>0</v>
      </c>
      <c r="W45" s="32">
        <f ca="1"/>
        <v>-21.209661052003327</v>
      </c>
      <c r="X45" s="28">
        <f ca="1"/>
        <v>-408.61608779791538</v>
      </c>
      <c r="Y45" s="28">
        <f t="shared" ca="1" si="31"/>
        <v>-71699.091717762683</v>
      </c>
      <c r="Z45" s="33">
        <f t="shared" ca="1" si="13"/>
        <v>53</v>
      </c>
      <c r="AA45" s="33">
        <f t="shared" ca="1" si="13"/>
        <v>1</v>
      </c>
      <c r="AB45" s="33">
        <f t="shared" ca="1" si="1"/>
        <v>4</v>
      </c>
      <c r="AC45" s="21">
        <v>38</v>
      </c>
      <c r="AD45" s="6" t="str">
        <f t="shared" ca="1" si="14"/>
        <v>aweav</v>
      </c>
      <c r="AE45" s="6">
        <f t="shared" ca="1" si="15"/>
        <v>-2288.4332739187994</v>
      </c>
      <c r="AF45" s="6" t="str">
        <f t="shared" ca="1" si="2"/>
        <v>aomnf</v>
      </c>
      <c r="AG45" s="6">
        <f t="shared" ca="1" si="3"/>
        <v>-5120.1551653529796</v>
      </c>
      <c r="AH45" s="6" t="str">
        <f t="shared" ca="1" si="4"/>
        <v>arecr</v>
      </c>
      <c r="AI45" s="6">
        <f t="shared" ca="1" si="5"/>
        <v>-11203.058767816105</v>
      </c>
      <c r="AJ45" s="17"/>
      <c r="AK45" s="6">
        <v>174356.36692392637</v>
      </c>
      <c r="AL45" s="6">
        <f ca="1"/>
        <v>-209.55851411842744</v>
      </c>
      <c r="AM45" s="6">
        <f t="shared" ca="1" si="16"/>
        <v>-36770.835933033588</v>
      </c>
      <c r="AN45" s="6">
        <f ca="1"/>
        <v>-36980.394447152015</v>
      </c>
      <c r="AO45" s="33">
        <f t="shared" ca="1" si="17"/>
        <v>4</v>
      </c>
      <c r="AP45" s="34">
        <f ca="1"/>
        <v>-1.5606493970078441</v>
      </c>
      <c r="AQ45" s="34">
        <f ca="1"/>
        <v>-2.338683912477677</v>
      </c>
      <c r="AR45" s="34">
        <f ca="1"/>
        <v>-7.2172693547866267</v>
      </c>
      <c r="AS45" s="34">
        <f ca="1"/>
        <v>-8.7836282318684429</v>
      </c>
      <c r="AT45" s="34">
        <f t="shared" ca="1" si="18"/>
        <v>-19.900230896140592</v>
      </c>
      <c r="AU45" s="33">
        <f t="shared" ca="1" si="19"/>
        <v>17</v>
      </c>
      <c r="AV45" s="21">
        <v>38</v>
      </c>
      <c r="AW45" s="6" t="str">
        <f t="shared" ca="1" si="6"/>
        <v>aplas</v>
      </c>
      <c r="AX45" s="6">
        <f t="shared" ca="1" si="20"/>
        <v>-2594.7889477545882</v>
      </c>
      <c r="AY45" s="6" t="str">
        <f t="shared" ca="1" si="7"/>
        <v>apetr</v>
      </c>
      <c r="AZ45" s="6">
        <f t="shared" ca="1" si="21"/>
        <v>-5.7472869222149336</v>
      </c>
      <c r="BA45" s="199"/>
      <c r="BB45" s="36">
        <f t="shared" si="22"/>
        <v>4.9066895399988608</v>
      </c>
      <c r="BC45" s="36">
        <f ca="1"/>
        <v>-21.209661052003323</v>
      </c>
      <c r="BD45" s="33">
        <f t="shared" ca="1" si="23"/>
        <v>27</v>
      </c>
      <c r="BE45" s="205">
        <f ca="1"/>
        <v>-1.0406922203078595</v>
      </c>
      <c r="BF45" s="33">
        <f t="shared" ca="1" si="24"/>
        <v>4</v>
      </c>
      <c r="BG45" s="36">
        <f t="shared" si="25"/>
        <v>1.276894255984677</v>
      </c>
      <c r="BH45" s="42">
        <f ca="1"/>
        <v>-10.289080300895373</v>
      </c>
      <c r="BI45" s="33">
        <f t="shared" ca="1" si="26"/>
        <v>39</v>
      </c>
      <c r="BJ45" s="205">
        <f ca="1"/>
        <v>-0.13138067535578393</v>
      </c>
      <c r="BK45" s="33">
        <f t="shared" ca="1" si="27"/>
        <v>17</v>
      </c>
      <c r="BL45" s="206">
        <v>38</v>
      </c>
      <c r="BM45" s="6" t="str">
        <f t="shared" ca="1" si="8"/>
        <v>aplas</v>
      </c>
      <c r="BN45" s="42">
        <f t="shared" ca="1" si="9"/>
        <v>-7.3021846079226502E-2</v>
      </c>
      <c r="BO45" s="6" t="str">
        <f t="shared" ca="1" si="28"/>
        <v>apetr</v>
      </c>
      <c r="BP45" s="42">
        <f t="shared" ca="1" si="29"/>
        <v>-3.7943400820062936E-2</v>
      </c>
      <c r="BQ45" s="207">
        <v>38</v>
      </c>
      <c r="BR45" s="6" t="str">
        <f t="shared" ca="1" si="30"/>
        <v>aplas</v>
      </c>
      <c r="BS45" s="6" t="str">
        <f ca="1">VLOOKUP(BR45,Notes!$A$12:$B$206,2,0)</f>
        <v>Plastic</v>
      </c>
      <c r="BT45" s="42">
        <f t="shared" ca="1" si="32"/>
        <v>-17.123822240362863</v>
      </c>
      <c r="BU45" s="207">
        <v>38</v>
      </c>
      <c r="BV45" s="6" t="str">
        <f t="shared" ca="1" si="33"/>
        <v>amorg</v>
      </c>
      <c r="BW45" s="6" t="str">
        <f ca="1">VLOOKUP(BV45,Notes!$A$12:$B$206,2,0)</f>
        <v>Activities of membership organisations</v>
      </c>
      <c r="BX45" s="42">
        <f t="shared" ca="1" si="34"/>
        <v>-10.480903087915831</v>
      </c>
    </row>
    <row r="46" spans="1:76" hidden="1" outlineLevel="1" x14ac:dyDescent="0.2">
      <c r="A46" s="23" t="s">
        <v>266</v>
      </c>
      <c r="B46" s="23" t="str">
        <f>VLOOKUP(A46,Notes!$A$12:$B$206,2,0)</f>
        <v>Retail trade</v>
      </c>
      <c r="C46" s="24">
        <f>SUM('SAM and Preps'!FS46:GG46)</f>
        <v>0</v>
      </c>
      <c r="D46" s="24">
        <f>'SAM and Preps'!GH46</f>
        <v>0</v>
      </c>
      <c r="E46" s="24">
        <f>'SAM and Preps'!GM46</f>
        <v>0</v>
      </c>
      <c r="F46" s="24">
        <f>'SAM and Preps'!GO46</f>
        <v>0</v>
      </c>
      <c r="G46" s="24">
        <v>0</v>
      </c>
      <c r="H46" s="25">
        <f>SUM('SAM and Preps'!AO$175:AO$179)</f>
        <v>141810.71158727509</v>
      </c>
      <c r="I46" s="24">
        <f>IFERROR(VLOOKUP($A46,Employment!$A$5:$F$66,3,0),0)</f>
        <v>314.53334817676284</v>
      </c>
      <c r="J46" s="24">
        <f>IFERROR(VLOOKUP($A46,Employment!$A$5:$F$66,4,0),0)</f>
        <v>489.64547147733276</v>
      </c>
      <c r="K46" s="24">
        <f>IFERROR(VLOOKUP($A46,Employment!$A$5:$F$66,5,0),0)</f>
        <v>864.65360126004271</v>
      </c>
      <c r="L46" s="24">
        <f>IFERROR(VLOOKUP($A46,Employment!$A$5:$F$66,6,0),0)</f>
        <v>697.6702936301275</v>
      </c>
      <c r="M46" s="24">
        <f t="shared" si="0"/>
        <v>2366.5027145442659</v>
      </c>
      <c r="N46" s="25">
        <v>272731.14956421324</v>
      </c>
      <c r="O46" s="26">
        <v>0</v>
      </c>
      <c r="P46" s="27">
        <v>0</v>
      </c>
      <c r="Q46" s="28">
        <f ca="1"/>
        <v>-57841.312854123636</v>
      </c>
      <c r="R46" s="28">
        <v>0</v>
      </c>
      <c r="S46" s="28"/>
      <c r="T46" s="35" t="e">
        <f ca="1"/>
        <v>#DIV/0!</v>
      </c>
      <c r="U46" s="30">
        <f ca="1"/>
        <v>-21.208179904109258</v>
      </c>
      <c r="V46" s="31">
        <v>0</v>
      </c>
      <c r="W46" s="32">
        <f ca="1"/>
        <v>-21.208179904109258</v>
      </c>
      <c r="X46" s="28">
        <f ca="1"/>
        <v>-244.60057063088408</v>
      </c>
      <c r="Y46" s="28">
        <f t="shared" ca="1" si="31"/>
        <v>-57596.71228349275</v>
      </c>
      <c r="Z46" s="33">
        <f t="shared" ca="1" si="13"/>
        <v>57</v>
      </c>
      <c r="AA46" s="33">
        <f t="shared" ca="1" si="13"/>
        <v>2</v>
      </c>
      <c r="AB46" s="33">
        <f t="shared" ca="1" si="1"/>
        <v>5</v>
      </c>
      <c r="AC46" s="21">
        <v>39</v>
      </c>
      <c r="AD46" s="6" t="str">
        <f t="shared" ca="1" si="14"/>
        <v>amtvs</v>
      </c>
      <c r="AE46" s="6">
        <f t="shared" ca="1" si="15"/>
        <v>-2260.2079711780543</v>
      </c>
      <c r="AF46" s="6" t="str">
        <f t="shared" ca="1" si="2"/>
        <v>arent</v>
      </c>
      <c r="AG46" s="6">
        <f t="shared" ca="1" si="3"/>
        <v>-4460.3399938943912</v>
      </c>
      <c r="AH46" s="6" t="str">
        <f t="shared" ca="1" si="4"/>
        <v>aweav</v>
      </c>
      <c r="AI46" s="6">
        <f t="shared" ca="1" si="5"/>
        <v>-7753.3053675357951</v>
      </c>
      <c r="AJ46" s="17"/>
      <c r="AK46" s="6">
        <v>141810.71158727509</v>
      </c>
      <c r="AL46" s="6">
        <f ca="1"/>
        <v>-127.18378898502876</v>
      </c>
      <c r="AM46" s="6">
        <f t="shared" ca="1" si="16"/>
        <v>-29948.287047741789</v>
      </c>
      <c r="AN46" s="6">
        <f ca="1"/>
        <v>-30075.470836726818</v>
      </c>
      <c r="AO46" s="33">
        <f t="shared" ca="1" si="17"/>
        <v>5</v>
      </c>
      <c r="AP46" s="34">
        <f ca="1"/>
        <v>-24.01444740230864</v>
      </c>
      <c r="AQ46" s="34">
        <f ca="1"/>
        <v>-37.384161293965214</v>
      </c>
      <c r="AR46" s="34">
        <f ca="1"/>
        <v>-97.189964390372367</v>
      </c>
      <c r="AS46" s="34">
        <f ca="1"/>
        <v>-78.420480635620535</v>
      </c>
      <c r="AT46" s="34">
        <f t="shared" ca="1" si="18"/>
        <v>-237.00905372226674</v>
      </c>
      <c r="AU46" s="33">
        <f t="shared" ca="1" si="19"/>
        <v>2</v>
      </c>
      <c r="AV46" s="21">
        <v>39</v>
      </c>
      <c r="AW46" s="6" t="str">
        <f t="shared" ca="1" si="6"/>
        <v>anfme</v>
      </c>
      <c r="AX46" s="6">
        <f t="shared" ca="1" si="20"/>
        <v>-2457.0046347355328</v>
      </c>
      <c r="AY46" s="6" t="str">
        <f t="shared" ca="1" si="7"/>
        <v>afore</v>
      </c>
      <c r="AZ46" s="6">
        <f t="shared" ca="1" si="21"/>
        <v>-5.7408823264944173</v>
      </c>
      <c r="BA46" s="199"/>
      <c r="BB46" s="36">
        <f t="shared" si="22"/>
        <v>3.9907985437014322</v>
      </c>
      <c r="BC46" s="36">
        <f ca="1"/>
        <v>-21.208179904109262</v>
      </c>
      <c r="BD46" s="33">
        <f t="shared" ca="1" si="23"/>
        <v>28</v>
      </c>
      <c r="BE46" s="205">
        <f ca="1"/>
        <v>-0.84637573475877215</v>
      </c>
      <c r="BF46" s="33">
        <f t="shared" ca="1" si="24"/>
        <v>5</v>
      </c>
      <c r="BG46" s="36">
        <f t="shared" si="25"/>
        <v>15.623573740966965</v>
      </c>
      <c r="BH46" s="42">
        <f ca="1"/>
        <v>-10.01516086441123</v>
      </c>
      <c r="BI46" s="33">
        <f t="shared" ca="1" si="26"/>
        <v>40</v>
      </c>
      <c r="BJ46" s="205">
        <f ca="1"/>
        <v>-1.5647260429277532</v>
      </c>
      <c r="BK46" s="33">
        <f t="shared" ca="1" si="27"/>
        <v>2</v>
      </c>
      <c r="BL46" s="206">
        <v>39</v>
      </c>
      <c r="BM46" s="6" t="str">
        <f t="shared" ca="1" si="8"/>
        <v>anfme</v>
      </c>
      <c r="BN46" s="42">
        <f t="shared" ca="1" si="9"/>
        <v>-6.9144357350859595E-2</v>
      </c>
      <c r="BO46" s="6" t="str">
        <f t="shared" ca="1" si="28"/>
        <v>afore</v>
      </c>
      <c r="BP46" s="42">
        <f t="shared" ca="1" si="29"/>
        <v>-3.7901117887993774E-2</v>
      </c>
      <c r="BQ46" s="207">
        <v>39</v>
      </c>
      <c r="BR46" s="6" t="str">
        <f t="shared" ca="1" si="30"/>
        <v>anfme</v>
      </c>
      <c r="BS46" s="6" t="str">
        <f ca="1">VLOOKUP(BR46,Notes!$A$12:$B$206,2,0)</f>
        <v>Basic precious and non-ferrous metals</v>
      </c>
      <c r="BT46" s="42">
        <f t="shared" ca="1" si="32"/>
        <v>-16.848484103455178</v>
      </c>
      <c r="BU46" s="207">
        <v>39</v>
      </c>
      <c r="BV46" s="6" t="str">
        <f t="shared" ca="1" si="33"/>
        <v>awtrd</v>
      </c>
      <c r="BW46" s="6" t="str">
        <f ca="1">VLOOKUP(BV46,Notes!$A$12:$B$206,2,0)</f>
        <v>Wholesale trade, commission trade</v>
      </c>
      <c r="BX46" s="42">
        <f t="shared" ca="1" si="34"/>
        <v>-10.289080300895373</v>
      </c>
    </row>
    <row r="47" spans="1:76" hidden="1" outlineLevel="1" x14ac:dyDescent="0.2">
      <c r="A47" s="23" t="s">
        <v>267</v>
      </c>
      <c r="B47" s="23" t="str">
        <f>VLOOKUP(A47,Notes!$A$12:$B$206,2,0)</f>
        <v>Sale, maintenance, repair of motor vehicles</v>
      </c>
      <c r="C47" s="24">
        <f>SUM('SAM and Preps'!FS47:GG47)</f>
        <v>0</v>
      </c>
      <c r="D47" s="24">
        <f>'SAM and Preps'!GH47</f>
        <v>0</v>
      </c>
      <c r="E47" s="24">
        <f>'SAM and Preps'!GM47</f>
        <v>0</v>
      </c>
      <c r="F47" s="24">
        <f>'SAM and Preps'!GO47</f>
        <v>0</v>
      </c>
      <c r="G47" s="24">
        <v>0</v>
      </c>
      <c r="H47" s="25">
        <f>SUM('SAM and Preps'!AP$175:AP$179)</f>
        <v>76754.463258311487</v>
      </c>
      <c r="I47" s="24">
        <f>IFERROR(VLOOKUP($A47,Employment!$A$5:$F$66,3,0),0)</f>
        <v>47.06972460802487</v>
      </c>
      <c r="J47" s="24">
        <f>IFERROR(VLOOKUP($A47,Employment!$A$5:$F$66,4,0),0)</f>
        <v>126.43467047703487</v>
      </c>
      <c r="K47" s="24">
        <f>IFERROR(VLOOKUP($A47,Employment!$A$5:$F$66,5,0),0)</f>
        <v>252.33856970235286</v>
      </c>
      <c r="L47" s="24">
        <f>IFERROR(VLOOKUP($A47,Employment!$A$5:$F$66,6,0),0)</f>
        <v>216.24314771432228</v>
      </c>
      <c r="M47" s="24">
        <f t="shared" si="0"/>
        <v>642.08611250173487</v>
      </c>
      <c r="N47" s="25">
        <v>135931.49958819637</v>
      </c>
      <c r="O47" s="26">
        <v>0</v>
      </c>
      <c r="P47" s="27">
        <v>0</v>
      </c>
      <c r="Q47" s="28">
        <f ca="1"/>
        <v>-27307.005841461465</v>
      </c>
      <c r="R47" s="28">
        <v>0</v>
      </c>
      <c r="S47" s="28"/>
      <c r="T47" s="35" t="e">
        <f ca="1"/>
        <v>#DIV/0!</v>
      </c>
      <c r="U47" s="30">
        <f ca="1"/>
        <v>-20.088799082028718</v>
      </c>
      <c r="V47" s="31">
        <v>0</v>
      </c>
      <c r="W47" s="32">
        <f ca="1"/>
        <v>-20.088799082028718</v>
      </c>
      <c r="X47" s="28">
        <f ca="1"/>
        <v>-2260.2079711780543</v>
      </c>
      <c r="Y47" s="28">
        <f t="shared" ca="1" si="31"/>
        <v>-25046.797870283412</v>
      </c>
      <c r="Z47" s="33">
        <f t="shared" ca="1" si="13"/>
        <v>39</v>
      </c>
      <c r="AA47" s="33">
        <f t="shared" ca="1" si="13"/>
        <v>8</v>
      </c>
      <c r="AB47" s="33">
        <f t="shared" ca="1" si="1"/>
        <v>16</v>
      </c>
      <c r="AC47" s="21">
        <v>40</v>
      </c>
      <c r="AD47" s="6" t="str">
        <f t="shared" ca="1" si="14"/>
        <v>apapr</v>
      </c>
      <c r="AE47" s="6">
        <f t="shared" ca="1" si="15"/>
        <v>-2207.2604586359885</v>
      </c>
      <c r="AF47" s="6" t="str">
        <f t="shared" ca="1" si="2"/>
        <v>acomp</v>
      </c>
      <c r="AG47" s="6">
        <f t="shared" ca="1" si="3"/>
        <v>-4335.3917256851728</v>
      </c>
      <c r="AH47" s="6" t="str">
        <f t="shared" ca="1" si="4"/>
        <v>aplas</v>
      </c>
      <c r="AI47" s="6">
        <f t="shared" ca="1" si="5"/>
        <v>-7106.2037457525203</v>
      </c>
      <c r="AJ47" s="17"/>
      <c r="AK47" s="6">
        <v>76754.463258311487</v>
      </c>
      <c r="AL47" s="6">
        <f ca="1"/>
        <v>-1276.2387688320109</v>
      </c>
      <c r="AM47" s="6">
        <f t="shared" ca="1" si="16"/>
        <v>-14142.811141619739</v>
      </c>
      <c r="AN47" s="6">
        <f ca="1"/>
        <v>-15419.049910451749</v>
      </c>
      <c r="AO47" s="33">
        <f t="shared" ca="1" si="17"/>
        <v>11</v>
      </c>
      <c r="AP47" s="34">
        <f ca="1"/>
        <v>-3.4040672657893243</v>
      </c>
      <c r="AQ47" s="34">
        <f ca="1"/>
        <v>-9.1437144919763824</v>
      </c>
      <c r="AR47" s="34">
        <f ca="1"/>
        <v>-26.866647785204453</v>
      </c>
      <c r="AS47" s="34">
        <f ca="1"/>
        <v>-23.023545280681937</v>
      </c>
      <c r="AT47" s="34">
        <f t="shared" ca="1" si="18"/>
        <v>-62.437974823652098</v>
      </c>
      <c r="AU47" s="33">
        <f t="shared" ca="1" si="19"/>
        <v>7</v>
      </c>
      <c r="AV47" s="21">
        <v>40</v>
      </c>
      <c r="AW47" s="6" t="str">
        <f t="shared" ca="1" si="6"/>
        <v>aemch</v>
      </c>
      <c r="AX47" s="6">
        <f t="shared" ca="1" si="20"/>
        <v>-1979.8274882455389</v>
      </c>
      <c r="AY47" s="6" t="str">
        <f t="shared" ca="1" si="7"/>
        <v>aomin</v>
      </c>
      <c r="AZ47" s="6">
        <f t="shared" ca="1" si="21"/>
        <v>-5.3206109073379473</v>
      </c>
      <c r="BA47" s="199"/>
      <c r="BB47" s="36">
        <f t="shared" si="22"/>
        <v>2.1600032660814912</v>
      </c>
      <c r="BC47" s="36">
        <f ca="1"/>
        <v>-20.088799082028718</v>
      </c>
      <c r="BD47" s="33">
        <f t="shared" ca="1" si="23"/>
        <v>31</v>
      </c>
      <c r="BE47" s="205">
        <f ca="1"/>
        <v>-0.43391871628836898</v>
      </c>
      <c r="BF47" s="33">
        <f t="shared" ca="1" si="24"/>
        <v>11</v>
      </c>
      <c r="BG47" s="36">
        <f t="shared" si="25"/>
        <v>4.2390315739204789</v>
      </c>
      <c r="BH47" s="42">
        <f ca="1"/>
        <v>-9.7242369221127465</v>
      </c>
      <c r="BI47" s="33">
        <f t="shared" ca="1" si="26"/>
        <v>42</v>
      </c>
      <c r="BJ47" s="205">
        <f ca="1"/>
        <v>-0.41221347345119225</v>
      </c>
      <c r="BK47" s="33">
        <f t="shared" ca="1" si="27"/>
        <v>7</v>
      </c>
      <c r="BL47" s="206">
        <v>40</v>
      </c>
      <c r="BM47" s="6" t="str">
        <f t="shared" ca="1" si="8"/>
        <v>aemch</v>
      </c>
      <c r="BN47" s="42">
        <f t="shared" ca="1" si="9"/>
        <v>-5.5715767648537341E-2</v>
      </c>
      <c r="BO47" s="6" t="str">
        <f t="shared" ca="1" si="28"/>
        <v>aomin</v>
      </c>
      <c r="BP47" s="42">
        <f t="shared" ca="1" si="29"/>
        <v>-3.5126499685336675E-2</v>
      </c>
      <c r="BQ47" s="207">
        <v>40</v>
      </c>
      <c r="BR47" s="6" t="str">
        <f t="shared" ca="1" si="30"/>
        <v>aemch</v>
      </c>
      <c r="BS47" s="6" t="str">
        <f ca="1">VLOOKUP(BR47,Notes!$A$12:$B$206,2,0)</f>
        <v>Electrical machinery and apparatus</v>
      </c>
      <c r="BT47" s="42">
        <f t="shared" ca="1" si="32"/>
        <v>-16.75645674420997</v>
      </c>
      <c r="BU47" s="207">
        <v>40</v>
      </c>
      <c r="BV47" s="6" t="str">
        <f t="shared" ca="1" si="33"/>
        <v>artrd</v>
      </c>
      <c r="BW47" s="6" t="str">
        <f ca="1">VLOOKUP(BV47,Notes!$A$12:$B$206,2,0)</f>
        <v>Retail trade</v>
      </c>
      <c r="BX47" s="42">
        <f t="shared" ca="1" si="34"/>
        <v>-10.01516086441123</v>
      </c>
    </row>
    <row r="48" spans="1:76" hidden="1" outlineLevel="1" x14ac:dyDescent="0.2">
      <c r="A48" s="23" t="s">
        <v>40</v>
      </c>
      <c r="B48" s="23" t="str">
        <f>VLOOKUP(A48,Notes!$A$12:$B$206,2,0)</f>
        <v>Hotels and restaurants</v>
      </c>
      <c r="C48" s="24">
        <f>SUM('SAM and Preps'!FS48:GG48)</f>
        <v>0</v>
      </c>
      <c r="D48" s="24">
        <f>'SAM and Preps'!GH48</f>
        <v>0</v>
      </c>
      <c r="E48" s="24">
        <f>'SAM and Preps'!GM48</f>
        <v>0</v>
      </c>
      <c r="F48" s="24">
        <f>'SAM and Preps'!GO48</f>
        <v>0</v>
      </c>
      <c r="G48" s="24">
        <v>0</v>
      </c>
      <c r="H48" s="25">
        <f>SUM('SAM and Preps'!AQ$175:AQ$179)</f>
        <v>30563.962825792696</v>
      </c>
      <c r="I48" s="24">
        <f>IFERROR(VLOOKUP($A48,Employment!$A$5:$F$66,3,0),0)</f>
        <v>26.223213836884071</v>
      </c>
      <c r="J48" s="24">
        <f>IFERROR(VLOOKUP($A48,Employment!$A$5:$F$66,4,0),0)</f>
        <v>62.626530659338719</v>
      </c>
      <c r="K48" s="24">
        <f>IFERROR(VLOOKUP($A48,Employment!$A$5:$F$66,5,0),0)</f>
        <v>153.05617635287237</v>
      </c>
      <c r="L48" s="24">
        <f>IFERROR(VLOOKUP($A48,Employment!$A$5:$F$66,6,0),0)</f>
        <v>118.34092836432882</v>
      </c>
      <c r="M48" s="24">
        <f t="shared" si="0"/>
        <v>360.24684921342396</v>
      </c>
      <c r="N48" s="25">
        <v>80299.546727616951</v>
      </c>
      <c r="O48" s="26">
        <v>0</v>
      </c>
      <c r="P48" s="27">
        <v>0</v>
      </c>
      <c r="Q48" s="28">
        <f ca="1"/>
        <v>-26507.083883532687</v>
      </c>
      <c r="R48" s="28">
        <v>0</v>
      </c>
      <c r="S48" s="28"/>
      <c r="T48" s="35" t="e">
        <f ca="1"/>
        <v>#DIV/0!</v>
      </c>
      <c r="U48" s="30">
        <f ca="1"/>
        <v>-33.010253436980186</v>
      </c>
      <c r="V48" s="31">
        <v>0</v>
      </c>
      <c r="W48" s="32">
        <f ca="1"/>
        <v>-33.010253436980186</v>
      </c>
      <c r="X48" s="28">
        <f ca="1"/>
        <v>-22217.036928727495</v>
      </c>
      <c r="Y48" s="28">
        <f t="shared" ca="1" si="31"/>
        <v>-4290.0469548051915</v>
      </c>
      <c r="Z48" s="33">
        <f t="shared" ca="1" si="13"/>
        <v>9</v>
      </c>
      <c r="AA48" s="33">
        <f t="shared" ca="1" si="13"/>
        <v>41</v>
      </c>
      <c r="AB48" s="33">
        <f t="shared" ca="1" si="1"/>
        <v>17</v>
      </c>
      <c r="AC48" s="21">
        <v>41</v>
      </c>
      <c r="AD48" s="6" t="str">
        <f t="shared" ca="1" si="14"/>
        <v>anmmi</v>
      </c>
      <c r="AE48" s="6">
        <f t="shared" ca="1" si="15"/>
        <v>-1805.247299570113</v>
      </c>
      <c r="AF48" s="6" t="str">
        <f t="shared" ca="1" si="2"/>
        <v>aacct</v>
      </c>
      <c r="AG48" s="6">
        <f t="shared" ca="1" si="3"/>
        <v>-4290.0469548051915</v>
      </c>
      <c r="AH48" s="6" t="str">
        <f t="shared" ca="1" si="4"/>
        <v>aprnt</v>
      </c>
      <c r="AI48" s="6">
        <f t="shared" ca="1" si="5"/>
        <v>-6861.4615672333857</v>
      </c>
      <c r="AJ48" s="17"/>
      <c r="AK48" s="6">
        <v>30563.962825792696</v>
      </c>
      <c r="AL48" s="6">
        <f ca="1"/>
        <v>-8456.3452530094073</v>
      </c>
      <c r="AM48" s="6">
        <f t="shared" ca="1" si="16"/>
        <v>-1632.8963361691731</v>
      </c>
      <c r="AN48" s="6">
        <f ca="1"/>
        <v>-10089.24158917858</v>
      </c>
      <c r="AO48" s="33">
        <f t="shared" ca="1" si="17"/>
        <v>14</v>
      </c>
      <c r="AP48" s="34">
        <f ca="1"/>
        <v>-3.1162857648756077</v>
      </c>
      <c r="AQ48" s="34">
        <f ca="1"/>
        <v>-7.4423435361968915</v>
      </c>
      <c r="AR48" s="34">
        <f ca="1"/>
        <v>-26.777842808968291</v>
      </c>
      <c r="AS48" s="34">
        <f ca="1"/>
        <v>-20.704259397552264</v>
      </c>
      <c r="AT48" s="34">
        <f t="shared" ca="1" si="18"/>
        <v>-58.040731507593051</v>
      </c>
      <c r="AU48" s="33">
        <f t="shared" ca="1" si="19"/>
        <v>8</v>
      </c>
      <c r="AV48" s="21">
        <v>41</v>
      </c>
      <c r="AW48" s="6" t="str">
        <f t="shared" ca="1" si="6"/>
        <v>aprnt</v>
      </c>
      <c r="AX48" s="6">
        <f t="shared" ca="1" si="20"/>
        <v>-1956.4025236550083</v>
      </c>
      <c r="AY48" s="6" t="str">
        <f t="shared" ca="1" si="7"/>
        <v>aemch</v>
      </c>
      <c r="AZ48" s="6">
        <f t="shared" ca="1" si="21"/>
        <v>-5.2421300704265761</v>
      </c>
      <c r="BA48" s="199"/>
      <c r="BB48" s="36">
        <f t="shared" si="22"/>
        <v>0.86012274368887098</v>
      </c>
      <c r="BC48" s="36">
        <f ca="1"/>
        <v>-33.010253436980186</v>
      </c>
      <c r="BD48" s="33">
        <f t="shared" ca="1" si="23"/>
        <v>1</v>
      </c>
      <c r="BE48" s="205">
        <f ca="1"/>
        <v>-0.2839286975608038</v>
      </c>
      <c r="BF48" s="33">
        <f t="shared" ca="1" si="24"/>
        <v>14</v>
      </c>
      <c r="BG48" s="36">
        <f t="shared" si="25"/>
        <v>2.3783379495175545</v>
      </c>
      <c r="BH48" s="42">
        <f ca="1"/>
        <v>-16.111377971610658</v>
      </c>
      <c r="BI48" s="33">
        <f t="shared" ca="1" si="26"/>
        <v>17</v>
      </c>
      <c r="BJ48" s="205">
        <f ca="1"/>
        <v>-0.38318301648902792</v>
      </c>
      <c r="BK48" s="33">
        <f t="shared" ca="1" si="27"/>
        <v>8</v>
      </c>
      <c r="BL48" s="206">
        <v>41</v>
      </c>
      <c r="BM48" s="6" t="str">
        <f t="shared" ca="1" si="8"/>
        <v>aprnt</v>
      </c>
      <c r="BN48" s="42">
        <f t="shared" ca="1" si="9"/>
        <v>-5.505654865493817E-2</v>
      </c>
      <c r="BO48" s="6" t="str">
        <f t="shared" ca="1" si="28"/>
        <v>aemch</v>
      </c>
      <c r="BP48" s="42">
        <f t="shared" ca="1" si="29"/>
        <v>-3.4608371759599764E-2</v>
      </c>
      <c r="BQ48" s="207">
        <v>41</v>
      </c>
      <c r="BR48" s="6" t="str">
        <f t="shared" ca="1" si="30"/>
        <v>aprnt</v>
      </c>
      <c r="BS48" s="6" t="str">
        <f ca="1">VLOOKUP(BR48,Notes!$A$12:$B$206,2,0)</f>
        <v>Publishing, printing, recorded media</v>
      </c>
      <c r="BT48" s="42">
        <f t="shared" ca="1" si="32"/>
        <v>-16.529994834559183</v>
      </c>
      <c r="BU48" s="207">
        <v>41</v>
      </c>
      <c r="BV48" s="6" t="str">
        <f t="shared" ca="1" si="33"/>
        <v>afood</v>
      </c>
      <c r="BW48" s="6" t="str">
        <f ca="1">VLOOKUP(BV48,Notes!$A$12:$B$206,2,0)</f>
        <v>Food</v>
      </c>
      <c r="BX48" s="42">
        <f t="shared" ca="1" si="34"/>
        <v>-9.9720780257209114</v>
      </c>
    </row>
    <row r="49" spans="1:76" hidden="1" outlineLevel="1" x14ac:dyDescent="0.2">
      <c r="A49" s="23" t="s">
        <v>268</v>
      </c>
      <c r="B49" s="23" t="str">
        <f>VLOOKUP(A49,Notes!$A$12:$B$206,2,0)</f>
        <v>Land transport, transport via pipe lines</v>
      </c>
      <c r="C49" s="24">
        <f>SUM('SAM and Preps'!FS49:GG49)</f>
        <v>0</v>
      </c>
      <c r="D49" s="24">
        <f>'SAM and Preps'!GH49</f>
        <v>0</v>
      </c>
      <c r="E49" s="24">
        <f>'SAM and Preps'!GM49</f>
        <v>0</v>
      </c>
      <c r="F49" s="24">
        <f>'SAM and Preps'!GO49</f>
        <v>0</v>
      </c>
      <c r="G49" s="24">
        <v>0</v>
      </c>
      <c r="H49" s="25">
        <f>SUM('SAM and Preps'!AR$175:AR$179)</f>
        <v>203224.88471910678</v>
      </c>
      <c r="I49" s="24">
        <f>IFERROR(VLOOKUP($A49,Employment!$A$5:$F$66,3,0),0)</f>
        <v>46.009899802760849</v>
      </c>
      <c r="J49" s="24">
        <f>IFERROR(VLOOKUP($A49,Employment!$A$5:$F$66,4,0),0)</f>
        <v>84.22183762871542</v>
      </c>
      <c r="K49" s="24">
        <f>IFERROR(VLOOKUP($A49,Employment!$A$5:$F$66,5,0),0)</f>
        <v>143.9207266792049</v>
      </c>
      <c r="L49" s="24">
        <f>IFERROR(VLOOKUP($A49,Employment!$A$5:$F$66,6,0),0)</f>
        <v>111.23549193580212</v>
      </c>
      <c r="M49" s="24">
        <f t="shared" si="0"/>
        <v>385.38795604648328</v>
      </c>
      <c r="N49" s="25">
        <v>376743.96912243136</v>
      </c>
      <c r="O49" s="26">
        <v>0</v>
      </c>
      <c r="P49" s="27">
        <v>0</v>
      </c>
      <c r="Q49" s="28">
        <f ca="1"/>
        <v>-88049.980312309592</v>
      </c>
      <c r="R49" s="28">
        <v>0</v>
      </c>
      <c r="S49" s="28"/>
      <c r="T49" s="35" t="e">
        <f ca="1"/>
        <v>#DIV/0!</v>
      </c>
      <c r="U49" s="30">
        <f ca="1"/>
        <v>-23.371304527424506</v>
      </c>
      <c r="V49" s="31">
        <v>0</v>
      </c>
      <c r="W49" s="32">
        <f ca="1"/>
        <v>-23.371304527424506</v>
      </c>
      <c r="X49" s="28">
        <f ca="1"/>
        <v>-39588.300520629193</v>
      </c>
      <c r="Y49" s="28">
        <f t="shared" ca="1" si="31"/>
        <v>-48461.679791680399</v>
      </c>
      <c r="Z49" s="33">
        <f t="shared" ca="1" si="13"/>
        <v>4</v>
      </c>
      <c r="AA49" s="33">
        <f t="shared" ca="1" si="13"/>
        <v>4</v>
      </c>
      <c r="AB49" s="33">
        <f t="shared" ca="1" si="1"/>
        <v>3</v>
      </c>
      <c r="AC49" s="21">
        <v>42</v>
      </c>
      <c r="AD49" s="6" t="str">
        <f t="shared" ca="1" si="14"/>
        <v>amopt</v>
      </c>
      <c r="AE49" s="6">
        <f t="shared" ca="1" si="15"/>
        <v>-1535.7557212190793</v>
      </c>
      <c r="AF49" s="6" t="str">
        <f t="shared" ca="1" si="2"/>
        <v>aeduc</v>
      </c>
      <c r="AG49" s="6">
        <f t="shared" ca="1" si="3"/>
        <v>-4207.9766701806566</v>
      </c>
      <c r="AH49" s="6" t="str">
        <f t="shared" ca="1" si="4"/>
        <v>afurn</v>
      </c>
      <c r="AI49" s="6">
        <f t="shared" ca="1" si="5"/>
        <v>-6407.7993178862407</v>
      </c>
      <c r="AJ49" s="17"/>
      <c r="AK49" s="6">
        <v>203224.88471910675</v>
      </c>
      <c r="AL49" s="6">
        <f ca="1"/>
        <v>-21354.89475324743</v>
      </c>
      <c r="AM49" s="6">
        <f t="shared" ca="1" si="16"/>
        <v>-26141.411929962404</v>
      </c>
      <c r="AN49" s="6">
        <f ca="1"/>
        <v>-47496.306683209834</v>
      </c>
      <c r="AO49" s="33">
        <f t="shared" ca="1" si="17"/>
        <v>2</v>
      </c>
      <c r="AP49" s="34">
        <f ca="1"/>
        <v>-3.0108718627865159</v>
      </c>
      <c r="AQ49" s="34">
        <f ca="1"/>
        <v>-5.5114478022240245</v>
      </c>
      <c r="AR49" s="34">
        <f ca="1"/>
        <v>-19.508967759961973</v>
      </c>
      <c r="AS49" s="34">
        <f ca="1"/>
        <v>-15.338339482108077</v>
      </c>
      <c r="AT49" s="34">
        <f t="shared" ca="1" si="18"/>
        <v>-43.369626907080587</v>
      </c>
      <c r="AU49" s="33">
        <f t="shared" ca="1" si="19"/>
        <v>10</v>
      </c>
      <c r="AV49" s="21">
        <v>42</v>
      </c>
      <c r="AW49" s="6" t="str">
        <f t="shared" ca="1" si="6"/>
        <v>aotrp</v>
      </c>
      <c r="AX49" s="6">
        <f t="shared" ca="1" si="20"/>
        <v>-1832.7972655738022</v>
      </c>
      <c r="AY49" s="6" t="str">
        <f t="shared" ca="1" si="7"/>
        <v>aochm</v>
      </c>
      <c r="AZ49" s="6">
        <f t="shared" ca="1" si="21"/>
        <v>-4.7014877369102557</v>
      </c>
      <c r="BA49" s="199"/>
      <c r="BB49" s="36">
        <f t="shared" si="22"/>
        <v>5.7190995299517109</v>
      </c>
      <c r="BC49" s="36">
        <f ca="1"/>
        <v>-23.37130452742451</v>
      </c>
      <c r="BD49" s="33">
        <f t="shared" ca="1" si="23"/>
        <v>25</v>
      </c>
      <c r="BE49" s="205">
        <f ca="1"/>
        <v>-1.3366281673715181</v>
      </c>
      <c r="BF49" s="33">
        <f t="shared" ca="1" si="24"/>
        <v>2</v>
      </c>
      <c r="BG49" s="36">
        <f t="shared" si="25"/>
        <v>2.5443187168844212</v>
      </c>
      <c r="BH49" s="42">
        <f ca="1"/>
        <v>-11.253498254587278</v>
      </c>
      <c r="BI49" s="33">
        <f t="shared" ca="1" si="26"/>
        <v>35</v>
      </c>
      <c r="BJ49" s="205">
        <f ca="1"/>
        <v>-0.28632486239572574</v>
      </c>
      <c r="BK49" s="33">
        <f t="shared" ca="1" si="27"/>
        <v>10</v>
      </c>
      <c r="BL49" s="206">
        <v>42</v>
      </c>
      <c r="BM49" s="6" t="str">
        <f t="shared" ca="1" si="8"/>
        <v>aotrp</v>
      </c>
      <c r="BN49" s="42">
        <f t="shared" ca="1" si="9"/>
        <v>-5.1578083041000866E-2</v>
      </c>
      <c r="BO49" s="6" t="str">
        <f t="shared" ca="1" si="28"/>
        <v>aochm</v>
      </c>
      <c r="BP49" s="42">
        <f t="shared" ca="1" si="29"/>
        <v>-3.1039068706082099E-2</v>
      </c>
      <c r="BQ49" s="207">
        <v>42</v>
      </c>
      <c r="BR49" s="6" t="str">
        <f t="shared" ca="1" si="30"/>
        <v>aotrp</v>
      </c>
      <c r="BS49" s="6" t="str">
        <f ca="1">VLOOKUP(BR49,Notes!$A$12:$B$206,2,0)</f>
        <v>Other transport equipment</v>
      </c>
      <c r="BT49" s="42">
        <f t="shared" ca="1" si="32"/>
        <v>-16.425634480275299</v>
      </c>
      <c r="BU49" s="207">
        <v>42</v>
      </c>
      <c r="BV49" s="6" t="str">
        <f t="shared" ca="1" si="33"/>
        <v>amtvs</v>
      </c>
      <c r="BW49" s="6" t="str">
        <f ca="1">VLOOKUP(BV49,Notes!$A$12:$B$206,2,0)</f>
        <v>Sale, maintenance, repair of motor vehicles</v>
      </c>
      <c r="BX49" s="42">
        <f t="shared" ca="1" si="34"/>
        <v>-9.7242369221127465</v>
      </c>
    </row>
    <row r="50" spans="1:76" hidden="1" outlineLevel="1" x14ac:dyDescent="0.2">
      <c r="A50" s="23" t="s">
        <v>269</v>
      </c>
      <c r="B50" s="23" t="str">
        <f>VLOOKUP(A50,Notes!$A$12:$B$206,2,0)</f>
        <v>Water transport</v>
      </c>
      <c r="C50" s="24">
        <f>SUM('SAM and Preps'!FS50:GG50)</f>
        <v>0</v>
      </c>
      <c r="D50" s="24">
        <f>'SAM and Preps'!GH50</f>
        <v>0</v>
      </c>
      <c r="E50" s="24">
        <f>'SAM and Preps'!GM50</f>
        <v>0</v>
      </c>
      <c r="F50" s="24">
        <f>'SAM and Preps'!GO50</f>
        <v>0</v>
      </c>
      <c r="G50" s="24">
        <v>0</v>
      </c>
      <c r="H50" s="25">
        <f>SUM('SAM and Preps'!AS$175:AS$179)</f>
        <v>1888.5297348594806</v>
      </c>
      <c r="I50" s="24">
        <f>IFERROR(VLOOKUP($A50,Employment!$A$5:$F$66,3,0),0)</f>
        <v>0</v>
      </c>
      <c r="J50" s="24">
        <f>IFERROR(VLOOKUP($A50,Employment!$A$5:$F$66,4,0),0)</f>
        <v>9.0419883353559133E-2</v>
      </c>
      <c r="K50" s="24">
        <f>IFERROR(VLOOKUP($A50,Employment!$A$5:$F$66,5,0),0)</f>
        <v>1.457682546984066</v>
      </c>
      <c r="L50" s="24">
        <f>IFERROR(VLOOKUP($A50,Employment!$A$5:$F$66,6,0),0)</f>
        <v>2.3019703503026125</v>
      </c>
      <c r="M50" s="24">
        <f t="shared" si="0"/>
        <v>3.8500727806402377</v>
      </c>
      <c r="N50" s="25">
        <v>4328.9991759371369</v>
      </c>
      <c r="O50" s="26">
        <v>0</v>
      </c>
      <c r="P50" s="27">
        <v>0</v>
      </c>
      <c r="Q50" s="28">
        <f ca="1"/>
        <v>-849.82291847861211</v>
      </c>
      <c r="R50" s="28">
        <v>0</v>
      </c>
      <c r="S50" s="28"/>
      <c r="T50" s="35" t="e">
        <f ca="1"/>
        <v>#DIV/0!</v>
      </c>
      <c r="U50" s="30">
        <f ca="1"/>
        <v>-19.630932784704065</v>
      </c>
      <c r="V50" s="31">
        <v>0</v>
      </c>
      <c r="W50" s="32">
        <f ca="1"/>
        <v>-19.630932784704065</v>
      </c>
      <c r="X50" s="28">
        <f ca="1"/>
        <v>-106.02131968150518</v>
      </c>
      <c r="Y50" s="28">
        <f t="shared" ca="1" si="31"/>
        <v>-743.80159879710698</v>
      </c>
      <c r="Z50" s="33">
        <f t="shared" ca="1" si="13"/>
        <v>60</v>
      </c>
      <c r="AA50" s="33">
        <f t="shared" ca="1" si="13"/>
        <v>52</v>
      </c>
      <c r="AB50" s="33">
        <f t="shared" ca="1" si="1"/>
        <v>60</v>
      </c>
      <c r="AC50" s="21">
        <v>43</v>
      </c>
      <c r="AD50" s="6" t="str">
        <f t="shared" ca="1" si="14"/>
        <v>aleat</v>
      </c>
      <c r="AE50" s="6">
        <f t="shared" ca="1" si="15"/>
        <v>-1396.8005161862275</v>
      </c>
      <c r="AF50" s="6" t="str">
        <f t="shared" ca="1" si="2"/>
        <v>agold</v>
      </c>
      <c r="AG50" s="6">
        <f t="shared" ca="1" si="3"/>
        <v>-3992.735102667104</v>
      </c>
      <c r="AH50" s="6" t="str">
        <f t="shared" ca="1" si="4"/>
        <v>aotrp</v>
      </c>
      <c r="AI50" s="6">
        <f t="shared" ca="1" si="5"/>
        <v>-6058.3515892186397</v>
      </c>
      <c r="AJ50" s="17"/>
      <c r="AK50" s="6">
        <v>1888.5297348594806</v>
      </c>
      <c r="AL50" s="6">
        <f ca="1"/>
        <v>-46.251894863024738</v>
      </c>
      <c r="AM50" s="6">
        <f t="shared" ca="1" si="16"/>
        <v>-324.48410800638976</v>
      </c>
      <c r="AN50" s="6">
        <f ca="1"/>
        <v>-370.73600286941451</v>
      </c>
      <c r="AO50" s="33">
        <f t="shared" ca="1" si="17"/>
        <v>61</v>
      </c>
      <c r="AP50" s="34">
        <f ca="1"/>
        <v>0</v>
      </c>
      <c r="AQ50" s="34">
        <f ca="1"/>
        <v>-4.9700746270406031E-3</v>
      </c>
      <c r="AR50" s="34">
        <f ca="1"/>
        <v>-0.16597087498742644</v>
      </c>
      <c r="AS50" s="34">
        <f ca="1"/>
        <v>-0.26661996879311628</v>
      </c>
      <c r="AT50" s="34">
        <f t="shared" ca="1" si="18"/>
        <v>-0.43756091840758332</v>
      </c>
      <c r="AU50" s="33">
        <f t="shared" ca="1" si="19"/>
        <v>60</v>
      </c>
      <c r="AV50" s="21">
        <v>43</v>
      </c>
      <c r="AW50" s="6" t="str">
        <f t="shared" ca="1" si="6"/>
        <v>arsea</v>
      </c>
      <c r="AX50" s="6">
        <f t="shared" ca="1" si="20"/>
        <v>-1771.240653632623</v>
      </c>
      <c r="AY50" s="6" t="str">
        <f t="shared" ca="1" si="7"/>
        <v>anfme</v>
      </c>
      <c r="AZ50" s="6">
        <f t="shared" ca="1" si="21"/>
        <v>-4.6591536373470364</v>
      </c>
      <c r="BA50" s="199"/>
      <c r="BB50" s="36">
        <f t="shared" si="22"/>
        <v>5.3146491060202472E-2</v>
      </c>
      <c r="BC50" s="36">
        <f ca="1"/>
        <v>-19.630932784704065</v>
      </c>
      <c r="BD50" s="33">
        <f t="shared" ca="1" si="23"/>
        <v>32</v>
      </c>
      <c r="BE50" s="205">
        <f ca="1"/>
        <v>-1.0433151937457101E-2</v>
      </c>
      <c r="BF50" s="33">
        <f t="shared" ca="1" si="24"/>
        <v>61</v>
      </c>
      <c r="BG50" s="36">
        <f t="shared" si="25"/>
        <v>2.5418054932595482E-2</v>
      </c>
      <c r="BH50" s="42">
        <f ca="1"/>
        <v>-11.365003815195937</v>
      </c>
      <c r="BI50" s="33">
        <f t="shared" ca="1" si="26"/>
        <v>34</v>
      </c>
      <c r="BJ50" s="205">
        <f ca="1"/>
        <v>-2.8887629128380755E-3</v>
      </c>
      <c r="BK50" s="33">
        <f t="shared" ca="1" si="27"/>
        <v>60</v>
      </c>
      <c r="BL50" s="206">
        <v>43</v>
      </c>
      <c r="BM50" s="6" t="str">
        <f t="shared" ca="1" si="8"/>
        <v>arsea</v>
      </c>
      <c r="BN50" s="42">
        <f t="shared" ca="1" si="9"/>
        <v>-4.9845773580450239E-2</v>
      </c>
      <c r="BO50" s="6" t="str">
        <f t="shared" ca="1" si="28"/>
        <v>anfme</v>
      </c>
      <c r="BP50" s="42">
        <f t="shared" ca="1" si="29"/>
        <v>-3.0759580361438155E-2</v>
      </c>
      <c r="BQ50" s="207">
        <v>43</v>
      </c>
      <c r="BR50" s="6" t="str">
        <f t="shared" ca="1" si="30"/>
        <v>arsea</v>
      </c>
      <c r="BS50" s="6" t="str">
        <f ca="1">VLOOKUP(BR50,Notes!$A$12:$B$206,2,0)</f>
        <v>Research and experimental development</v>
      </c>
      <c r="BT50" s="42">
        <f t="shared" ca="1" si="32"/>
        <v>-16.349153913833675</v>
      </c>
      <c r="BU50" s="207">
        <v>43</v>
      </c>
      <c r="BV50" s="6" t="str">
        <f t="shared" ca="1" si="33"/>
        <v>arecr</v>
      </c>
      <c r="BW50" s="6" t="str">
        <f ca="1">VLOOKUP(BV50,Notes!$A$12:$B$206,2,0)</f>
        <v>Recreational, cultural and sporting activities</v>
      </c>
      <c r="BX50" s="42">
        <f t="shared" ca="1" si="34"/>
        <v>-9.550885611217101</v>
      </c>
    </row>
    <row r="51" spans="1:76" hidden="1" outlineLevel="1" x14ac:dyDescent="0.2">
      <c r="A51" s="23" t="s">
        <v>270</v>
      </c>
      <c r="B51" s="23" t="str">
        <f>VLOOKUP(A51,Notes!$A$12:$B$206,2,0)</f>
        <v>Air transport</v>
      </c>
      <c r="C51" s="24">
        <f>SUM('SAM and Preps'!FS51:GG51)</f>
        <v>0</v>
      </c>
      <c r="D51" s="24">
        <f>'SAM and Preps'!GH51</f>
        <v>0</v>
      </c>
      <c r="E51" s="24">
        <f>'SAM and Preps'!GM51</f>
        <v>0</v>
      </c>
      <c r="F51" s="24">
        <f>'SAM and Preps'!GO51</f>
        <v>0</v>
      </c>
      <c r="G51" s="24">
        <v>0</v>
      </c>
      <c r="H51" s="25">
        <f>SUM('SAM and Preps'!AT$175:AT$179)</f>
        <v>15501.353297354992</v>
      </c>
      <c r="I51" s="24">
        <f>IFERROR(VLOOKUP($A51,Employment!$A$5:$F$66,3,0),0)</f>
        <v>1.7559858570565057</v>
      </c>
      <c r="J51" s="24">
        <f>IFERROR(VLOOKUP($A51,Employment!$A$5:$F$66,4,0),0)</f>
        <v>1.1076059544502974</v>
      </c>
      <c r="K51" s="24">
        <f>IFERROR(VLOOKUP($A51,Employment!$A$5:$F$66,5,0),0)</f>
        <v>8.0504175197137613</v>
      </c>
      <c r="L51" s="24">
        <f>IFERROR(VLOOKUP($A51,Employment!$A$5:$F$66,6,0),0)</f>
        <v>15.310181147381922</v>
      </c>
      <c r="M51" s="24">
        <f t="shared" si="0"/>
        <v>26.224190478602488</v>
      </c>
      <c r="N51" s="25">
        <v>43078.400401787592</v>
      </c>
      <c r="O51" s="26">
        <v>0</v>
      </c>
      <c r="P51" s="27">
        <v>0</v>
      </c>
      <c r="Q51" s="28">
        <f ca="1"/>
        <v>-11771.890845401826</v>
      </c>
      <c r="R51" s="28">
        <v>0</v>
      </c>
      <c r="S51" s="28"/>
      <c r="T51" s="35" t="e">
        <f ca="1"/>
        <v>#DIV/0!</v>
      </c>
      <c r="U51" s="30">
        <f ca="1"/>
        <v>-27.326666579089913</v>
      </c>
      <c r="V51" s="31">
        <v>0</v>
      </c>
      <c r="W51" s="32">
        <f ca="1"/>
        <v>-27.326666579089913</v>
      </c>
      <c r="X51" s="28">
        <f ca="1"/>
        <v>-8323.8875029292412</v>
      </c>
      <c r="Y51" s="28">
        <f t="shared" ca="1" si="31"/>
        <v>-3448.0033424725843</v>
      </c>
      <c r="Z51" s="33">
        <f t="shared" ca="1" si="13"/>
        <v>16</v>
      </c>
      <c r="AA51" s="33">
        <f t="shared" ca="1" si="13"/>
        <v>44</v>
      </c>
      <c r="AB51" s="33">
        <f t="shared" ca="1" si="1"/>
        <v>36</v>
      </c>
      <c r="AC51" s="21">
        <v>44</v>
      </c>
      <c r="AD51" s="6" t="str">
        <f t="shared" ca="1" si="14"/>
        <v>apost</v>
      </c>
      <c r="AE51" s="6">
        <f t="shared" ca="1" si="15"/>
        <v>-1206.7520179348719</v>
      </c>
      <c r="AF51" s="6" t="str">
        <f t="shared" ca="1" si="2"/>
        <v>aatrp</v>
      </c>
      <c r="AG51" s="6">
        <f t="shared" ca="1" si="3"/>
        <v>-3448.0033424725843</v>
      </c>
      <c r="AH51" s="6" t="str">
        <f t="shared" ca="1" si="4"/>
        <v>aknit</v>
      </c>
      <c r="AI51" s="6">
        <f t="shared" ca="1" si="5"/>
        <v>-6053.709030030338</v>
      </c>
      <c r="AJ51" s="17"/>
      <c r="AK51" s="6">
        <v>15501.353297354992</v>
      </c>
      <c r="AL51" s="6">
        <f ca="1"/>
        <v>-2995.2718714455764</v>
      </c>
      <c r="AM51" s="6">
        <f t="shared" ca="1" si="16"/>
        <v>-1240.7312593693828</v>
      </c>
      <c r="AN51" s="6">
        <f ca="1"/>
        <v>-4236.0031308149591</v>
      </c>
      <c r="AO51" s="33">
        <f t="shared" ca="1" si="17"/>
        <v>31</v>
      </c>
      <c r="AP51" s="34">
        <f ca="1"/>
        <v>-0.13435867209346564</v>
      </c>
      <c r="AQ51" s="34">
        <f ca="1"/>
        <v>-8.4748100131178214E-2</v>
      </c>
      <c r="AR51" s="34">
        <f ca="1"/>
        <v>-1.2759482372253554</v>
      </c>
      <c r="AS51" s="34">
        <f ca="1"/>
        <v>-2.4684196713318469</v>
      </c>
      <c r="AT51" s="34">
        <f t="shared" ca="1" si="18"/>
        <v>-3.9634746807818462</v>
      </c>
      <c r="AU51" s="33">
        <f t="shared" ca="1" si="19"/>
        <v>47</v>
      </c>
      <c r="AV51" s="21">
        <v>44</v>
      </c>
      <c r="AW51" s="6" t="str">
        <f t="shared" ca="1" si="6"/>
        <v>arent</v>
      </c>
      <c r="AX51" s="6">
        <f t="shared" ca="1" si="20"/>
        <v>-1632.9514111987512</v>
      </c>
      <c r="AY51" s="6" t="str">
        <f t="shared" ca="1" si="7"/>
        <v>aheal</v>
      </c>
      <c r="AZ51" s="6">
        <f t="shared" ca="1" si="21"/>
        <v>-4.4951674716963241</v>
      </c>
      <c r="BA51" s="199"/>
      <c r="BB51" s="36">
        <f t="shared" si="22"/>
        <v>0.43623487585712634</v>
      </c>
      <c r="BC51" s="36">
        <f ca="1"/>
        <v>-27.326666579089917</v>
      </c>
      <c r="BD51" s="33">
        <f t="shared" ca="1" si="23"/>
        <v>15</v>
      </c>
      <c r="BE51" s="205">
        <f ca="1"/>
        <v>-0.11920845002718373</v>
      </c>
      <c r="BF51" s="33">
        <f t="shared" ca="1" si="24"/>
        <v>31</v>
      </c>
      <c r="BG51" s="36">
        <f t="shared" si="25"/>
        <v>0.17313125027135728</v>
      </c>
      <c r="BH51" s="42">
        <f ca="1"/>
        <v>-15.113811364418762</v>
      </c>
      <c r="BI51" s="33">
        <f t="shared" ca="1" si="26"/>
        <v>24</v>
      </c>
      <c r="BJ51" s="205">
        <f ca="1"/>
        <v>-2.6166730578872689E-2</v>
      </c>
      <c r="BK51" s="33">
        <f t="shared" ca="1" si="27"/>
        <v>47</v>
      </c>
      <c r="BL51" s="206">
        <v>44</v>
      </c>
      <c r="BM51" s="6" t="str">
        <f t="shared" ca="1" si="8"/>
        <v>arent</v>
      </c>
      <c r="BN51" s="42">
        <f t="shared" ca="1" si="9"/>
        <v>-4.5954075265580555E-2</v>
      </c>
      <c r="BO51" s="6" t="str">
        <f t="shared" ca="1" si="28"/>
        <v>aheal</v>
      </c>
      <c r="BP51" s="42">
        <f t="shared" ca="1" si="29"/>
        <v>-2.9676949044010855E-2</v>
      </c>
      <c r="BQ51" s="207">
        <v>44</v>
      </c>
      <c r="BR51" s="6" t="str">
        <f t="shared" ca="1" si="30"/>
        <v>arent</v>
      </c>
      <c r="BS51" s="6" t="str">
        <f ca="1">VLOOKUP(BR51,Notes!$A$12:$B$206,2,0)</f>
        <v>Renting of machinery and equipment</v>
      </c>
      <c r="BT51" s="42">
        <f t="shared" ca="1" si="32"/>
        <v>-16.085712947577754</v>
      </c>
      <c r="BU51" s="207">
        <v>44</v>
      </c>
      <c r="BV51" s="6" t="str">
        <f t="shared" ca="1" si="33"/>
        <v>aelcg</v>
      </c>
      <c r="BW51" s="6" t="str">
        <f ca="1">VLOOKUP(BV51,Notes!$A$12:$B$206,2,0)</f>
        <v>Electricity, gas, steam and hot water supply</v>
      </c>
      <c r="BX51" s="42">
        <f t="shared" ca="1" si="34"/>
        <v>-9.521346111193747</v>
      </c>
    </row>
    <row r="52" spans="1:76" hidden="1" outlineLevel="1" x14ac:dyDescent="0.2">
      <c r="A52" s="23" t="s">
        <v>42</v>
      </c>
      <c r="B52" s="23" t="str">
        <f>VLOOKUP(A52,Notes!$A$12:$B$206,2,0)</f>
        <v>Auxiliary transport</v>
      </c>
      <c r="C52" s="24">
        <f>SUM('SAM and Preps'!FS52:GG52)</f>
        <v>0</v>
      </c>
      <c r="D52" s="24">
        <f>'SAM and Preps'!GH52</f>
        <v>0</v>
      </c>
      <c r="E52" s="24">
        <f>'SAM and Preps'!GM52</f>
        <v>0</v>
      </c>
      <c r="F52" s="24">
        <f>'SAM and Preps'!GO52</f>
        <v>0</v>
      </c>
      <c r="G52" s="24">
        <v>0</v>
      </c>
      <c r="H52" s="25">
        <f>SUM('SAM and Preps'!AU$175:AU$179)</f>
        <v>41025.123326726563</v>
      </c>
      <c r="I52" s="24">
        <f>IFERROR(VLOOKUP($A52,Employment!$A$5:$F$66,3,0),0)</f>
        <v>2.5991025287322014</v>
      </c>
      <c r="J52" s="24">
        <f>IFERROR(VLOOKUP($A52,Employment!$A$5:$F$66,4,0),0)</f>
        <v>4.704406570060077</v>
      </c>
      <c r="K52" s="24">
        <f>IFERROR(VLOOKUP($A52,Employment!$A$5:$F$66,5,0),0)</f>
        <v>14.885045661303112</v>
      </c>
      <c r="L52" s="24">
        <f>IFERROR(VLOOKUP($A52,Employment!$A$5:$F$66,6,0),0)</f>
        <v>18.293985842623822</v>
      </c>
      <c r="M52" s="24">
        <f t="shared" si="0"/>
        <v>40.482540602719212</v>
      </c>
      <c r="N52" s="25">
        <v>80133.908412976016</v>
      </c>
      <c r="O52" s="26">
        <v>0</v>
      </c>
      <c r="P52" s="27">
        <v>0</v>
      </c>
      <c r="Q52" s="28">
        <f ca="1"/>
        <v>-14324.593660013163</v>
      </c>
      <c r="R52" s="28">
        <v>0</v>
      </c>
      <c r="S52" s="28"/>
      <c r="T52" s="35" t="e">
        <f ca="1"/>
        <v>#DIV/0!</v>
      </c>
      <c r="U52" s="30">
        <f ca="1"/>
        <v>-17.875820540526131</v>
      </c>
      <c r="V52" s="31">
        <v>0</v>
      </c>
      <c r="W52" s="32">
        <f ca="1"/>
        <v>-17.875820540526131</v>
      </c>
      <c r="X52" s="28">
        <f ca="1"/>
        <v>-2960.5306006813348</v>
      </c>
      <c r="Y52" s="28">
        <f t="shared" ca="1" si="31"/>
        <v>-11364.063059331827</v>
      </c>
      <c r="Z52" s="33">
        <f t="shared" ca="1" si="13"/>
        <v>33</v>
      </c>
      <c r="AA52" s="33">
        <f t="shared" ca="1" si="13"/>
        <v>21</v>
      </c>
      <c r="AB52" s="33">
        <f t="shared" ca="1" si="1"/>
        <v>27</v>
      </c>
      <c r="AC52" s="21">
        <v>45</v>
      </c>
      <c r="AD52" s="6" t="str">
        <f t="shared" ca="1" si="14"/>
        <v>aoact</v>
      </c>
      <c r="AE52" s="6">
        <f t="shared" ca="1" si="15"/>
        <v>-1179.0789468897374</v>
      </c>
      <c r="AF52" s="6" t="str">
        <f t="shared" ca="1" si="2"/>
        <v>arecr</v>
      </c>
      <c r="AG52" s="6">
        <f t="shared" ca="1" si="3"/>
        <v>-3339.6006755617109</v>
      </c>
      <c r="AH52" s="6" t="str">
        <f t="shared" ca="1" si="4"/>
        <v>awatd</v>
      </c>
      <c r="AI52" s="6">
        <f t="shared" ca="1" si="5"/>
        <v>-5985.971197807261</v>
      </c>
      <c r="AJ52" s="17"/>
      <c r="AK52" s="6">
        <v>41025.123326726571</v>
      </c>
      <c r="AL52" s="6">
        <f ca="1"/>
        <v>-1515.6646594543536</v>
      </c>
      <c r="AM52" s="6">
        <f t="shared" ca="1" si="16"/>
        <v>-5817.9127629608111</v>
      </c>
      <c r="AN52" s="6">
        <f ca="1"/>
        <v>-7333.5774224151646</v>
      </c>
      <c r="AO52" s="33">
        <f t="shared" ca="1" si="17"/>
        <v>21</v>
      </c>
      <c r="AP52" s="34">
        <f ca="1"/>
        <v>-0.13009105303612459</v>
      </c>
      <c r="AQ52" s="34">
        <f ca="1"/>
        <v>-0.23546635726898482</v>
      </c>
      <c r="AR52" s="34">
        <f ca="1"/>
        <v>-1.5432779488781505</v>
      </c>
      <c r="AS52" s="34">
        <f ca="1"/>
        <v>-1.929418046572648</v>
      </c>
      <c r="AT52" s="34">
        <f t="shared" ca="1" si="18"/>
        <v>-3.8382534057559079</v>
      </c>
      <c r="AU52" s="33">
        <f t="shared" ca="1" si="19"/>
        <v>51</v>
      </c>
      <c r="AV52" s="21">
        <v>45</v>
      </c>
      <c r="AW52" s="6" t="str">
        <f t="shared" ca="1" si="6"/>
        <v>afurn</v>
      </c>
      <c r="AX52" s="6">
        <f t="shared" ca="1" si="20"/>
        <v>-1558.3511766270281</v>
      </c>
      <c r="AY52" s="6" t="str">
        <f t="shared" ca="1" si="7"/>
        <v>aomnf</v>
      </c>
      <c r="AZ52" s="6">
        <f t="shared" ca="1" si="21"/>
        <v>-4.3765794051774156</v>
      </c>
      <c r="BA52" s="199"/>
      <c r="BB52" s="36">
        <f t="shared" si="22"/>
        <v>1.154517882287837</v>
      </c>
      <c r="BC52" s="36">
        <f ca="1"/>
        <v>-17.875820540526128</v>
      </c>
      <c r="BD52" s="33">
        <f t="shared" ca="1" si="23"/>
        <v>35</v>
      </c>
      <c r="BE52" s="205">
        <f ca="1"/>
        <v>-0.20637954474605644</v>
      </c>
      <c r="BF52" s="33">
        <f t="shared" ca="1" si="24"/>
        <v>21</v>
      </c>
      <c r="BG52" s="36">
        <f t="shared" si="25"/>
        <v>0.2672644127729531</v>
      </c>
      <c r="BH52" s="42">
        <f ca="1"/>
        <v>-9.4812562369123956</v>
      </c>
      <c r="BI52" s="33">
        <f t="shared" ca="1" si="26"/>
        <v>45</v>
      </c>
      <c r="BJ52" s="205">
        <f ca="1"/>
        <v>-2.5340023805082903E-2</v>
      </c>
      <c r="BK52" s="33">
        <f t="shared" ca="1" si="27"/>
        <v>51</v>
      </c>
      <c r="BL52" s="206">
        <v>45</v>
      </c>
      <c r="BM52" s="6" t="str">
        <f t="shared" ca="1" si="8"/>
        <v>afurn</v>
      </c>
      <c r="BN52" s="42">
        <f t="shared" ca="1" si="9"/>
        <v>-4.3854695718321207E-2</v>
      </c>
      <c r="BO52" s="6" t="str">
        <f t="shared" ca="1" si="28"/>
        <v>aomnf</v>
      </c>
      <c r="BP52" s="42">
        <f t="shared" ca="1" si="29"/>
        <v>-2.8894034496450883E-2</v>
      </c>
      <c r="BQ52" s="207">
        <v>45</v>
      </c>
      <c r="BR52" s="6" t="str">
        <f t="shared" ca="1" si="30"/>
        <v>afurn</v>
      </c>
      <c r="BS52" s="6" t="str">
        <f ca="1">VLOOKUP(BR52,Notes!$A$12:$B$206,2,0)</f>
        <v>Furniture</v>
      </c>
      <c r="BT52" s="42">
        <f t="shared" ca="1" si="32"/>
        <v>-15.986932251997098</v>
      </c>
      <c r="BU52" s="207">
        <v>45</v>
      </c>
      <c r="BV52" s="6" t="str">
        <f t="shared" ca="1" si="33"/>
        <v>atrps</v>
      </c>
      <c r="BW52" s="6" t="str">
        <f ca="1">VLOOKUP(BV52,Notes!$A$12:$B$206,2,0)</f>
        <v>Auxiliary transport</v>
      </c>
      <c r="BX52" s="42">
        <f t="shared" ca="1" si="34"/>
        <v>-9.4812562369123956</v>
      </c>
    </row>
    <row r="53" spans="1:76" hidden="1" outlineLevel="1" x14ac:dyDescent="0.2">
      <c r="A53" s="23" t="s">
        <v>43</v>
      </c>
      <c r="B53" s="23" t="str">
        <f>VLOOKUP(A53,Notes!$A$12:$B$206,2,0)</f>
        <v>Post and telecommunication</v>
      </c>
      <c r="C53" s="24">
        <f>SUM('SAM and Preps'!FS53:GG53)</f>
        <v>0</v>
      </c>
      <c r="D53" s="24">
        <f>'SAM and Preps'!GH53</f>
        <v>0</v>
      </c>
      <c r="E53" s="24">
        <f>'SAM and Preps'!GM53</f>
        <v>0</v>
      </c>
      <c r="F53" s="24">
        <f>'SAM and Preps'!GO53</f>
        <v>0</v>
      </c>
      <c r="G53" s="24">
        <v>0</v>
      </c>
      <c r="H53" s="25">
        <f>SUM('SAM and Preps'!AV$175:AV$179)</f>
        <v>67561.539773547294</v>
      </c>
      <c r="I53" s="24">
        <f>IFERROR(VLOOKUP($A53,Employment!$A$5:$F$66,3,0),0)</f>
        <v>2.960903646631952</v>
      </c>
      <c r="J53" s="24">
        <f>IFERROR(VLOOKUP($A53,Employment!$A$5:$F$66,4,0),0)</f>
        <v>10.611629914963201</v>
      </c>
      <c r="K53" s="24">
        <f>IFERROR(VLOOKUP($A53,Employment!$A$5:$F$66,5,0),0)</f>
        <v>36.816585492833099</v>
      </c>
      <c r="L53" s="24">
        <f>IFERROR(VLOOKUP($A53,Employment!$A$5:$F$66,6,0),0)</f>
        <v>65.419271823702474</v>
      </c>
      <c r="M53" s="24">
        <f t="shared" si="0"/>
        <v>115.80839087813072</v>
      </c>
      <c r="N53" s="25">
        <v>196920.65187707919</v>
      </c>
      <c r="O53" s="26">
        <v>0</v>
      </c>
      <c r="P53" s="27">
        <v>0</v>
      </c>
      <c r="Q53" s="28">
        <f ca="1"/>
        <v>-20837.936495977294</v>
      </c>
      <c r="R53" s="28">
        <v>0</v>
      </c>
      <c r="S53" s="28"/>
      <c r="T53" s="35" t="e">
        <f ca="1"/>
        <v>#DIV/0!</v>
      </c>
      <c r="U53" s="30">
        <f ca="1"/>
        <v>-10.581894939584419</v>
      </c>
      <c r="V53" s="31">
        <v>0</v>
      </c>
      <c r="W53" s="32">
        <f ca="1"/>
        <v>-10.581894939584419</v>
      </c>
      <c r="X53" s="28">
        <f ca="1"/>
        <v>-1206.7520179348719</v>
      </c>
      <c r="Y53" s="28">
        <f t="shared" ca="1" si="31"/>
        <v>-19631.184478042422</v>
      </c>
      <c r="Z53" s="33">
        <f t="shared" ca="1" si="13"/>
        <v>44</v>
      </c>
      <c r="AA53" s="33">
        <f t="shared" ca="1" si="13"/>
        <v>13</v>
      </c>
      <c r="AB53" s="33">
        <f t="shared" ca="1" si="1"/>
        <v>21</v>
      </c>
      <c r="AC53" s="21">
        <v>46</v>
      </c>
      <c r="AD53" s="6" t="str">
        <f t="shared" ca="1" si="14"/>
        <v>amorg</v>
      </c>
      <c r="AE53" s="6">
        <f t="shared" ca="1" si="15"/>
        <v>-976.23813577437329</v>
      </c>
      <c r="AF53" s="6" t="str">
        <f t="shared" ca="1" si="2"/>
        <v>arubb</v>
      </c>
      <c r="AG53" s="6">
        <f t="shared" ca="1" si="3"/>
        <v>-2644.2891612178373</v>
      </c>
      <c r="AH53" s="6" t="str">
        <f t="shared" ca="1" si="4"/>
        <v>arubb</v>
      </c>
      <c r="AI53" s="6">
        <f t="shared" ca="1" si="5"/>
        <v>-5293.7172064283768</v>
      </c>
      <c r="AJ53" s="17"/>
      <c r="AK53" s="6">
        <v>67561.539773547294</v>
      </c>
      <c r="AL53" s="6">
        <f ca="1"/>
        <v>-414.02475402837666</v>
      </c>
      <c r="AM53" s="6">
        <f t="shared" ca="1" si="16"/>
        <v>-6735.2664043739396</v>
      </c>
      <c r="AN53" s="6">
        <f ca="1"/>
        <v>-7149.2911584023159</v>
      </c>
      <c r="AO53" s="33">
        <f t="shared" ca="1" si="17"/>
        <v>23</v>
      </c>
      <c r="AP53" s="34">
        <f ca="1"/>
        <v>-8.7729519681696802E-2</v>
      </c>
      <c r="AQ53" s="34">
        <f ca="1"/>
        <v>-0.31441522811409695</v>
      </c>
      <c r="AR53" s="34">
        <f ca="1"/>
        <v>-2.2596175903724487</v>
      </c>
      <c r="AS53" s="34">
        <f ca="1"/>
        <v>-4.0843331826289546</v>
      </c>
      <c r="AT53" s="34">
        <f t="shared" ca="1" si="18"/>
        <v>-6.7460955207971969</v>
      </c>
      <c r="AU53" s="33">
        <f t="shared" ca="1" si="19"/>
        <v>34</v>
      </c>
      <c r="AV53" s="21">
        <v>46</v>
      </c>
      <c r="AW53" s="6" t="str">
        <f t="shared" ca="1" si="6"/>
        <v>arubb</v>
      </c>
      <c r="AX53" s="6">
        <f t="shared" ca="1" si="20"/>
        <v>-1533.4248855909357</v>
      </c>
      <c r="AY53" s="6" t="str">
        <f t="shared" ca="1" si="7"/>
        <v>aotrp</v>
      </c>
      <c r="AZ53" s="6">
        <f t="shared" ca="1" si="21"/>
        <v>-4.0266153172978001</v>
      </c>
      <c r="BA53" s="199"/>
      <c r="BB53" s="36">
        <f t="shared" si="22"/>
        <v>1.9012985092636177</v>
      </c>
      <c r="BC53" s="36">
        <f ca="1"/>
        <v>-10.581894939584419</v>
      </c>
      <c r="BD53" s="33">
        <f t="shared" ca="1" si="23"/>
        <v>55</v>
      </c>
      <c r="BE53" s="205">
        <f ca="1"/>
        <v>-0.20119341073816077</v>
      </c>
      <c r="BF53" s="33">
        <f t="shared" ca="1" si="24"/>
        <v>23</v>
      </c>
      <c r="BG53" s="36">
        <f t="shared" si="25"/>
        <v>0.76456321963511398</v>
      </c>
      <c r="BH53" s="42">
        <f ca="1"/>
        <v>-5.825221704268694</v>
      </c>
      <c r="BI53" s="33">
        <f t="shared" ca="1" si="26"/>
        <v>57</v>
      </c>
      <c r="BJ53" s="205">
        <f ca="1"/>
        <v>-4.4537502613040188E-2</v>
      </c>
      <c r="BK53" s="33">
        <f t="shared" ca="1" si="27"/>
        <v>34</v>
      </c>
      <c r="BL53" s="206">
        <v>46</v>
      </c>
      <c r="BM53" s="6" t="str">
        <f t="shared" ca="1" si="8"/>
        <v>arubb</v>
      </c>
      <c r="BN53" s="42">
        <f t="shared" ca="1" si="9"/>
        <v>-4.3153226803503059E-2</v>
      </c>
      <c r="BO53" s="6" t="str">
        <f t="shared" ca="1" si="28"/>
        <v>aotrp</v>
      </c>
      <c r="BP53" s="42">
        <f t="shared" ca="1" si="29"/>
        <v>-2.6583583001900044E-2</v>
      </c>
      <c r="BQ53" s="207">
        <v>46</v>
      </c>
      <c r="BR53" s="6" t="str">
        <f t="shared" ca="1" si="30"/>
        <v>arubb</v>
      </c>
      <c r="BS53" s="6" t="str">
        <f ca="1">VLOOKUP(BR53,Notes!$A$12:$B$206,2,0)</f>
        <v>Rubber</v>
      </c>
      <c r="BT53" s="42">
        <f t="shared" ca="1" si="32"/>
        <v>-15.509117295245254</v>
      </c>
      <c r="BU53" s="207">
        <v>46</v>
      </c>
      <c r="BV53" s="6" t="str">
        <f t="shared" ca="1" si="33"/>
        <v>aeduc</v>
      </c>
      <c r="BW53" s="6" t="str">
        <f ca="1">VLOOKUP(BV53,Notes!$A$12:$B$206,2,0)</f>
        <v>Education</v>
      </c>
      <c r="BX53" s="42">
        <f t="shared" ca="1" si="34"/>
        <v>-9.250840854286082</v>
      </c>
    </row>
    <row r="54" spans="1:76" hidden="1" outlineLevel="1" x14ac:dyDescent="0.2">
      <c r="A54" s="23" t="s">
        <v>44</v>
      </c>
      <c r="B54" s="23" t="str">
        <f>VLOOKUP(A54,Notes!$A$12:$B$206,2,0)</f>
        <v>Financial intermediation</v>
      </c>
      <c r="C54" s="24">
        <f>SUM('SAM and Preps'!FS54:GG54)</f>
        <v>0</v>
      </c>
      <c r="D54" s="24">
        <f>'SAM and Preps'!GH54</f>
        <v>0</v>
      </c>
      <c r="E54" s="24">
        <f>'SAM and Preps'!GM54</f>
        <v>0</v>
      </c>
      <c r="F54" s="24">
        <f>'SAM and Preps'!GO54</f>
        <v>0</v>
      </c>
      <c r="G54" s="24">
        <v>0</v>
      </c>
      <c r="H54" s="25">
        <f>SUM('SAM and Preps'!AW$175:AW$179)</f>
        <v>161420.07249827456</v>
      </c>
      <c r="I54" s="24">
        <f>IFERROR(VLOOKUP($A54,Employment!$A$5:$F$66,3,0),0)</f>
        <v>11.960140132992448</v>
      </c>
      <c r="J54" s="24">
        <f>IFERROR(VLOOKUP($A54,Employment!$A$5:$F$66,4,0),0)</f>
        <v>8.3246964770675369</v>
      </c>
      <c r="K54" s="24">
        <f>IFERROR(VLOOKUP($A54,Employment!$A$5:$F$66,5,0),0)</f>
        <v>52.456308324263681</v>
      </c>
      <c r="L54" s="24">
        <f>IFERROR(VLOOKUP($A54,Employment!$A$5:$F$66,6,0),0)</f>
        <v>171.03662384160197</v>
      </c>
      <c r="M54" s="24">
        <f t="shared" si="0"/>
        <v>243.77776877592564</v>
      </c>
      <c r="N54" s="25">
        <v>251542.74256005799</v>
      </c>
      <c r="O54" s="26">
        <v>0</v>
      </c>
      <c r="P54" s="27">
        <v>0</v>
      </c>
      <c r="Q54" s="28">
        <f ca="1"/>
        <v>-30611.396425471587</v>
      </c>
      <c r="R54" s="28">
        <v>0</v>
      </c>
      <c r="S54" s="28"/>
      <c r="T54" s="35" t="e">
        <f ca="1"/>
        <v>#DIV/0!</v>
      </c>
      <c r="U54" s="30">
        <f ca="1"/>
        <v>-12.169461187361767</v>
      </c>
      <c r="V54" s="31">
        <v>0</v>
      </c>
      <c r="W54" s="32">
        <f ca="1"/>
        <v>-12.169461187361767</v>
      </c>
      <c r="X54" s="28">
        <f ca="1"/>
        <v>-2998.9161774741551</v>
      </c>
      <c r="Y54" s="28">
        <f t="shared" ca="1" si="31"/>
        <v>-27612.480247997431</v>
      </c>
      <c r="Z54" s="33">
        <f t="shared" ca="1" si="13"/>
        <v>32</v>
      </c>
      <c r="AA54" s="33">
        <f t="shared" ca="1" si="13"/>
        <v>7</v>
      </c>
      <c r="AB54" s="33">
        <f t="shared" ca="1" si="1"/>
        <v>13</v>
      </c>
      <c r="AC54" s="21">
        <v>47</v>
      </c>
      <c r="AD54" s="6" t="str">
        <f t="shared" ca="1" si="14"/>
        <v>aelcg</v>
      </c>
      <c r="AE54" s="6">
        <f t="shared" ca="1" si="15"/>
        <v>-864.1156836983115</v>
      </c>
      <c r="AF54" s="6" t="str">
        <f t="shared" ca="1" si="2"/>
        <v>afore</v>
      </c>
      <c r="AG54" s="6">
        <f t="shared" ca="1" si="3"/>
        <v>-2522.8175789409179</v>
      </c>
      <c r="AH54" s="6" t="str">
        <f t="shared" ca="1" si="4"/>
        <v>arent</v>
      </c>
      <c r="AI54" s="6">
        <f t="shared" ca="1" si="5"/>
        <v>-5205.5753833785002</v>
      </c>
      <c r="AJ54" s="17"/>
      <c r="AK54" s="6">
        <v>161420.07249827456</v>
      </c>
      <c r="AL54" s="6">
        <f ca="1"/>
        <v>-1924.4652493543797</v>
      </c>
      <c r="AM54" s="6">
        <f t="shared" ca="1" si="16"/>
        <v>-17719.48782193437</v>
      </c>
      <c r="AN54" s="6">
        <f ca="1"/>
        <v>-19643.95307128875</v>
      </c>
      <c r="AO54" s="33">
        <f t="shared" ca="1" si="17"/>
        <v>9</v>
      </c>
      <c r="AP54" s="34">
        <f ca="1"/>
        <v>-1.2371619197228048</v>
      </c>
      <c r="AQ54" s="34">
        <f ca="1"/>
        <v>-0.86111010073104532</v>
      </c>
      <c r="AR54" s="34">
        <f ca="1"/>
        <v>-3.2556615417404848</v>
      </c>
      <c r="AS54" s="34">
        <f ca="1"/>
        <v>-16.651388443662157</v>
      </c>
      <c r="AT54" s="34">
        <f t="shared" ca="1" si="18"/>
        <v>-22.005322005856492</v>
      </c>
      <c r="AU54" s="33">
        <f t="shared" ca="1" si="19"/>
        <v>16</v>
      </c>
      <c r="AV54" s="21">
        <v>47</v>
      </c>
      <c r="AW54" s="6" t="str">
        <f t="shared" ca="1" si="6"/>
        <v>aknit</v>
      </c>
      <c r="AX54" s="6">
        <f t="shared" ca="1" si="20"/>
        <v>-1348.4674684420154</v>
      </c>
      <c r="AY54" s="6" t="str">
        <f t="shared" ca="1" si="7"/>
        <v>aatrp</v>
      </c>
      <c r="AZ54" s="6">
        <f t="shared" ca="1" si="21"/>
        <v>-3.9634746807818462</v>
      </c>
      <c r="BA54" s="199"/>
      <c r="BB54" s="36">
        <f t="shared" si="22"/>
        <v>4.5426398544924753</v>
      </c>
      <c r="BC54" s="36">
        <f ca="1"/>
        <v>-12.169461187361769</v>
      </c>
      <c r="BD54" s="33">
        <f t="shared" ca="1" si="23"/>
        <v>52</v>
      </c>
      <c r="BE54" s="205">
        <f ca="1"/>
        <v>-0.55281479397408895</v>
      </c>
      <c r="BF54" s="33">
        <f t="shared" ca="1" si="24"/>
        <v>9</v>
      </c>
      <c r="BG54" s="36">
        <f t="shared" si="25"/>
        <v>1.6094128789590392</v>
      </c>
      <c r="BH54" s="42">
        <f ca="1"/>
        <v>-9.0267960513180459</v>
      </c>
      <c r="BI54" s="33">
        <f t="shared" ca="1" si="26"/>
        <v>48</v>
      </c>
      <c r="BJ54" s="205">
        <f ca="1"/>
        <v>-0.14527841820727863</v>
      </c>
      <c r="BK54" s="33">
        <f t="shared" ca="1" si="27"/>
        <v>16</v>
      </c>
      <c r="BL54" s="206">
        <v>47</v>
      </c>
      <c r="BM54" s="6" t="str">
        <f t="shared" ca="1" si="8"/>
        <v>aknit</v>
      </c>
      <c r="BN54" s="42">
        <f t="shared" ca="1" si="9"/>
        <v>-3.7948205386270979E-2</v>
      </c>
      <c r="BO54" s="6" t="str">
        <f t="shared" ca="1" si="28"/>
        <v>aatrp</v>
      </c>
      <c r="BP54" s="42">
        <f t="shared" ca="1" si="29"/>
        <v>-2.6166730578872689E-2</v>
      </c>
      <c r="BQ54" s="207">
        <v>47</v>
      </c>
      <c r="BR54" s="6" t="str">
        <f t="shared" ca="1" si="30"/>
        <v>aknit</v>
      </c>
      <c r="BS54" s="6" t="str">
        <f ca="1">VLOOKUP(BR54,Notes!$A$12:$B$206,2,0)</f>
        <v>Knitted, crouched fabrics, wearing apparel, fur articles</v>
      </c>
      <c r="BT54" s="42">
        <f t="shared" ca="1" si="32"/>
        <v>-15.488969789551584</v>
      </c>
      <c r="BU54" s="207">
        <v>47</v>
      </c>
      <c r="BV54" s="6" t="str">
        <f t="shared" ca="1" si="33"/>
        <v>amore</v>
      </c>
      <c r="BW54" s="6" t="str">
        <f ca="1">VLOOKUP(BV54,Notes!$A$12:$B$206,2,0)</f>
        <v>Mining of metal ores</v>
      </c>
      <c r="BX54" s="42">
        <f t="shared" ca="1" si="34"/>
        <v>-9.0514109129152196</v>
      </c>
    </row>
    <row r="55" spans="1:76" hidden="1" outlineLevel="1" x14ac:dyDescent="0.2">
      <c r="A55" s="23" t="s">
        <v>45</v>
      </c>
      <c r="B55" s="23" t="str">
        <f>VLOOKUP(A55,Notes!$A$12:$B$206,2,0)</f>
        <v>Insurance and pension funding</v>
      </c>
      <c r="C55" s="24">
        <f>SUM('SAM and Preps'!FS55:GG55)</f>
        <v>0</v>
      </c>
      <c r="D55" s="24">
        <f>'SAM and Preps'!GH55</f>
        <v>0</v>
      </c>
      <c r="E55" s="24">
        <f>'SAM and Preps'!GM55</f>
        <v>0</v>
      </c>
      <c r="F55" s="24">
        <f>'SAM and Preps'!GO55</f>
        <v>0</v>
      </c>
      <c r="G55" s="24">
        <v>0</v>
      </c>
      <c r="H55" s="25">
        <f>SUM('SAM and Preps'!AX$175:AX$179)</f>
        <v>80488.868949600466</v>
      </c>
      <c r="I55" s="24">
        <f>IFERROR(VLOOKUP($A55,Employment!$A$5:$F$66,3,0),0)</f>
        <v>0.52755285461677515</v>
      </c>
      <c r="J55" s="24">
        <f>IFERROR(VLOOKUP($A55,Employment!$A$5:$F$66,4,0),0)</f>
        <v>4.0950042195550784</v>
      </c>
      <c r="K55" s="24">
        <f>IFERROR(VLOOKUP($A55,Employment!$A$5:$F$66,5,0),0)</f>
        <v>31.024204918096839</v>
      </c>
      <c r="L55" s="24">
        <f>IFERROR(VLOOKUP($A55,Employment!$A$5:$F$66,6,0),0)</f>
        <v>82.150801844472142</v>
      </c>
      <c r="M55" s="24">
        <f t="shared" si="0"/>
        <v>117.79756383674084</v>
      </c>
      <c r="N55" s="25">
        <v>170535.42650543532</v>
      </c>
      <c r="O55" s="26">
        <v>0</v>
      </c>
      <c r="P55" s="27">
        <v>0</v>
      </c>
      <c r="Q55" s="28">
        <f ca="1"/>
        <v>-13398.924373963131</v>
      </c>
      <c r="R55" s="28">
        <v>0</v>
      </c>
      <c r="S55" s="28"/>
      <c r="T55" s="35" t="e">
        <f ca="1"/>
        <v>#DIV/0!</v>
      </c>
      <c r="U55" s="30">
        <f ca="1"/>
        <v>-7.8569741481463273</v>
      </c>
      <c r="V55" s="31">
        <v>0</v>
      </c>
      <c r="W55" s="32">
        <f ca="1"/>
        <v>-7.8569741481463273</v>
      </c>
      <c r="X55" s="28">
        <f ca="1"/>
        <v>-6545.9121343183733</v>
      </c>
      <c r="Y55" s="28">
        <f t="shared" ca="1" si="31"/>
        <v>-6853.0122396447578</v>
      </c>
      <c r="Z55" s="33">
        <f t="shared" ca="1" si="13"/>
        <v>21</v>
      </c>
      <c r="AA55" s="33">
        <f t="shared" ca="1" si="13"/>
        <v>31</v>
      </c>
      <c r="AB55" s="33">
        <f t="shared" ca="1" si="1"/>
        <v>31</v>
      </c>
      <c r="AC55" s="21">
        <v>48</v>
      </c>
      <c r="AD55" s="6" t="str">
        <f t="shared" ca="1" si="14"/>
        <v>aplas</v>
      </c>
      <c r="AE55" s="6">
        <f t="shared" ca="1" si="15"/>
        <v>-811.45487622549047</v>
      </c>
      <c r="AF55" s="6" t="str">
        <f t="shared" ca="1" si="2"/>
        <v>ardtv</v>
      </c>
      <c r="AG55" s="6">
        <f t="shared" ca="1" si="3"/>
        <v>-1579.6714445393598</v>
      </c>
      <c r="AH55" s="6" t="str">
        <f t="shared" ca="1" si="4"/>
        <v>acomp</v>
      </c>
      <c r="AI55" s="6">
        <f t="shared" ca="1" si="5"/>
        <v>-4976.6065796144403</v>
      </c>
      <c r="AJ55" s="17"/>
      <c r="AK55" s="6">
        <v>80488.868949600466</v>
      </c>
      <c r="AL55" s="6">
        <f ca="1"/>
        <v>-3089.5226565605035</v>
      </c>
      <c r="AM55" s="6">
        <f t="shared" ca="1" si="16"/>
        <v>-3234.4669689449811</v>
      </c>
      <c r="AN55" s="6">
        <f ca="1"/>
        <v>-6323.9896255054846</v>
      </c>
      <c r="AO55" s="33">
        <f t="shared" ca="1" si="17"/>
        <v>27</v>
      </c>
      <c r="AP55" s="34">
        <f ca="1"/>
        <v>-3.5232237694290798E-2</v>
      </c>
      <c r="AQ55" s="34">
        <f ca="1"/>
        <v>-0.27348190946155215</v>
      </c>
      <c r="AR55" s="34">
        <f ca="1"/>
        <v>-1.2431575176422331</v>
      </c>
      <c r="AS55" s="34">
        <f ca="1"/>
        <v>-5.1636538107320744</v>
      </c>
      <c r="AT55" s="34">
        <f t="shared" ca="1" si="18"/>
        <v>-6.7155254755301508</v>
      </c>
      <c r="AU55" s="33">
        <f t="shared" ca="1" si="19"/>
        <v>35</v>
      </c>
      <c r="AV55" s="21">
        <v>48</v>
      </c>
      <c r="AW55" s="6" t="str">
        <f t="shared" ca="1" si="6"/>
        <v>aweav</v>
      </c>
      <c r="AX55" s="6">
        <f t="shared" ca="1" si="20"/>
        <v>-1338.5602056665086</v>
      </c>
      <c r="AY55" s="6" t="str">
        <f t="shared" ca="1" si="7"/>
        <v>aleat</v>
      </c>
      <c r="AZ55" s="6">
        <f t="shared" ca="1" si="21"/>
        <v>-3.8790234730215665</v>
      </c>
      <c r="BA55" s="199"/>
      <c r="BB55" s="36">
        <f t="shared" si="22"/>
        <v>2.2650958971498745</v>
      </c>
      <c r="BC55" s="36">
        <f ca="1"/>
        <v>-7.8569741481463273</v>
      </c>
      <c r="BD55" s="33">
        <f t="shared" ca="1" si="23"/>
        <v>59</v>
      </c>
      <c r="BE55" s="205">
        <f ca="1"/>
        <v>-0.17796799906978877</v>
      </c>
      <c r="BF55" s="33">
        <f t="shared" ca="1" si="24"/>
        <v>27</v>
      </c>
      <c r="BG55" s="36">
        <f t="shared" si="25"/>
        <v>0.77769567463353029</v>
      </c>
      <c r="BH55" s="42">
        <f ca="1"/>
        <v>-5.7009035304307298</v>
      </c>
      <c r="BI55" s="33">
        <f t="shared" ca="1" si="26"/>
        <v>58</v>
      </c>
      <c r="BJ55" s="205">
        <f ca="1"/>
        <v>-4.4335680171190009E-2</v>
      </c>
      <c r="BK55" s="33">
        <f t="shared" ca="1" si="27"/>
        <v>35</v>
      </c>
      <c r="BL55" s="206">
        <v>48</v>
      </c>
      <c r="BM55" s="6" t="str">
        <f t="shared" ca="1" si="8"/>
        <v>aweav</v>
      </c>
      <c r="BN55" s="42">
        <f t="shared" ca="1" si="9"/>
        <v>-3.7669397887077044E-2</v>
      </c>
      <c r="BO55" s="6" t="str">
        <f t="shared" ca="1" si="28"/>
        <v>aleat</v>
      </c>
      <c r="BP55" s="42">
        <f t="shared" ca="1" si="29"/>
        <v>-2.5609186459507272E-2</v>
      </c>
      <c r="BQ55" s="207">
        <v>48</v>
      </c>
      <c r="BR55" s="6" t="str">
        <f t="shared" ca="1" si="30"/>
        <v>aweav</v>
      </c>
      <c r="BS55" s="6" t="str">
        <f ca="1">VLOOKUP(BR55,Notes!$A$12:$B$206,2,0)</f>
        <v>Spinning, weaving and finishing of textiles</v>
      </c>
      <c r="BT55" s="42">
        <f t="shared" ca="1" si="32"/>
        <v>-15.09463195750695</v>
      </c>
      <c r="BU55" s="207">
        <v>48</v>
      </c>
      <c r="BV55" s="6" t="str">
        <f t="shared" ca="1" si="33"/>
        <v>afins</v>
      </c>
      <c r="BW55" s="6" t="str">
        <f ca="1">VLOOKUP(BV55,Notes!$A$12:$B$206,2,0)</f>
        <v>Financial intermediation</v>
      </c>
      <c r="BX55" s="42">
        <f t="shared" ca="1" si="34"/>
        <v>-9.0267960513180459</v>
      </c>
    </row>
    <row r="56" spans="1:76" hidden="1" outlineLevel="1" x14ac:dyDescent="0.2">
      <c r="A56" s="23" t="s">
        <v>46</v>
      </c>
      <c r="B56" s="23" t="str">
        <f>VLOOKUP(A56,Notes!$A$12:$B$206,2,0)</f>
        <v>Activities to financial intermediation</v>
      </c>
      <c r="C56" s="24">
        <f>SUM('SAM and Preps'!FS56:GG56)</f>
        <v>0</v>
      </c>
      <c r="D56" s="24">
        <f>'SAM and Preps'!GH56</f>
        <v>0</v>
      </c>
      <c r="E56" s="24">
        <f>'SAM and Preps'!GM56</f>
        <v>0</v>
      </c>
      <c r="F56" s="24">
        <f>'SAM and Preps'!GO56</f>
        <v>0</v>
      </c>
      <c r="G56" s="24">
        <v>0</v>
      </c>
      <c r="H56" s="25">
        <f>SUM('SAM and Preps'!AY$175:AY$179)</f>
        <v>95648.784677383475</v>
      </c>
      <c r="I56" s="24">
        <f>IFERROR(VLOOKUP($A56,Employment!$A$5:$F$66,3,0),0)</f>
        <v>0.29175205821629818</v>
      </c>
      <c r="J56" s="24">
        <f>IFERROR(VLOOKUP($A56,Employment!$A$5:$F$66,4,0),0)</f>
        <v>0.23161788996633986</v>
      </c>
      <c r="K56" s="24">
        <f>IFERROR(VLOOKUP($A56,Employment!$A$5:$F$66,5,0),0)</f>
        <v>10.310945419045643</v>
      </c>
      <c r="L56" s="24">
        <f>IFERROR(VLOOKUP($A56,Employment!$A$5:$F$66,6,0),0)</f>
        <v>8.5815182117735258</v>
      </c>
      <c r="M56" s="24">
        <f t="shared" si="0"/>
        <v>19.415833579001806</v>
      </c>
      <c r="N56" s="25">
        <v>193787.00027460422</v>
      </c>
      <c r="O56" s="26">
        <v>0</v>
      </c>
      <c r="P56" s="27">
        <v>0</v>
      </c>
      <c r="Q56" s="28">
        <f ca="1"/>
        <v>-31830.744335396579</v>
      </c>
      <c r="R56" s="28">
        <v>0</v>
      </c>
      <c r="S56" s="28"/>
      <c r="T56" s="35" t="e">
        <f ca="1"/>
        <v>#DIV/0!</v>
      </c>
      <c r="U56" s="30">
        <f ca="1"/>
        <v>-16.425634480275299</v>
      </c>
      <c r="V56" s="31">
        <v>0</v>
      </c>
      <c r="W56" s="32">
        <f ca="1"/>
        <v>-16.425634480275299</v>
      </c>
      <c r="X56" s="28">
        <f ca="1"/>
        <v>-3300.2466656733677</v>
      </c>
      <c r="Y56" s="28">
        <f t="shared" ca="1" si="31"/>
        <v>-28530.497669723212</v>
      </c>
      <c r="Z56" s="33">
        <f t="shared" ca="1" si="13"/>
        <v>30</v>
      </c>
      <c r="AA56" s="33">
        <f t="shared" ca="1" si="13"/>
        <v>6</v>
      </c>
      <c r="AB56" s="33">
        <f t="shared" ca="1" si="1"/>
        <v>12</v>
      </c>
      <c r="AC56" s="21">
        <v>49</v>
      </c>
      <c r="AD56" s="6" t="str">
        <f t="shared" ca="1" si="14"/>
        <v>arent</v>
      </c>
      <c r="AE56" s="6">
        <f t="shared" ca="1" si="15"/>
        <v>-745.23538948410908</v>
      </c>
      <c r="AF56" s="6" t="str">
        <f t="shared" ca="1" si="2"/>
        <v>aglss</v>
      </c>
      <c r="AG56" s="6">
        <f t="shared" ca="1" si="3"/>
        <v>-1373.3305887040488</v>
      </c>
      <c r="AH56" s="6" t="str">
        <f t="shared" ca="1" si="4"/>
        <v>afoot</v>
      </c>
      <c r="AI56" s="6">
        <f t="shared" ca="1" si="5"/>
        <v>-3110.5629160257172</v>
      </c>
      <c r="AJ56" s="17"/>
      <c r="AK56" s="6">
        <v>95648.784677383475</v>
      </c>
      <c r="AL56" s="6">
        <f ca="1"/>
        <v>-1628.925481378704</v>
      </c>
      <c r="AM56" s="6">
        <f t="shared" ca="1" si="16"/>
        <v>-14081.994274553872</v>
      </c>
      <c r="AN56" s="6">
        <f ca="1"/>
        <v>-15710.919755932577</v>
      </c>
      <c r="AO56" s="33">
        <f t="shared" ca="1" si="17"/>
        <v>10</v>
      </c>
      <c r="AP56" s="34">
        <f ca="1"/>
        <v>-4.0733807670595763E-2</v>
      </c>
      <c r="AQ56" s="34">
        <f ca="1"/>
        <v>-3.2338001797277638E-2</v>
      </c>
      <c r="AR56" s="34">
        <f ca="1"/>
        <v>-0.86375548505649513</v>
      </c>
      <c r="AS56" s="34">
        <f ca="1"/>
        <v>-1.1276550514593413</v>
      </c>
      <c r="AT56" s="34">
        <f t="shared" ca="1" si="18"/>
        <v>-2.0644823459837101</v>
      </c>
      <c r="AU56" s="33">
        <f t="shared" ca="1" si="19"/>
        <v>56</v>
      </c>
      <c r="AV56" s="21">
        <v>49</v>
      </c>
      <c r="AW56" s="6" t="str">
        <f t="shared" ca="1" si="6"/>
        <v>acomp</v>
      </c>
      <c r="AX56" s="6">
        <f t="shared" ca="1" si="20"/>
        <v>-1198.6323710444456</v>
      </c>
      <c r="AY56" s="6" t="str">
        <f t="shared" ca="1" si="7"/>
        <v>arsea</v>
      </c>
      <c r="AZ56" s="6">
        <f t="shared" ca="1" si="21"/>
        <v>-3.871120619967769</v>
      </c>
      <c r="BA56" s="199"/>
      <c r="BB56" s="36">
        <f t="shared" si="22"/>
        <v>2.6917221296248384</v>
      </c>
      <c r="BC56" s="36">
        <f ca="1"/>
        <v>-16.425634480275299</v>
      </c>
      <c r="BD56" s="33">
        <f t="shared" ca="1" si="23"/>
        <v>42</v>
      </c>
      <c r="BE56" s="205">
        <f ca="1"/>
        <v>-0.44213243823685799</v>
      </c>
      <c r="BF56" s="33">
        <f t="shared" ca="1" si="24"/>
        <v>10</v>
      </c>
      <c r="BG56" s="36">
        <f t="shared" si="25"/>
        <v>0.12818270006603158</v>
      </c>
      <c r="BH56" s="42">
        <f ca="1"/>
        <v>-10.632983320460909</v>
      </c>
      <c r="BI56" s="33">
        <f t="shared" ca="1" si="26"/>
        <v>37</v>
      </c>
      <c r="BJ56" s="205">
        <f ca="1"/>
        <v>-1.3629645117737572E-2</v>
      </c>
      <c r="BK56" s="33">
        <f t="shared" ca="1" si="27"/>
        <v>56</v>
      </c>
      <c r="BL56" s="206">
        <v>49</v>
      </c>
      <c r="BM56" s="6" t="str">
        <f t="shared" ca="1" si="8"/>
        <v>acomp</v>
      </c>
      <c r="BN56" s="42">
        <f t="shared" ca="1" si="9"/>
        <v>-3.3731586755727128E-2</v>
      </c>
      <c r="BO56" s="6" t="str">
        <f t="shared" ca="1" si="28"/>
        <v>arsea</v>
      </c>
      <c r="BP56" s="42">
        <f t="shared" ca="1" si="29"/>
        <v>-2.5557012081387529E-2</v>
      </c>
      <c r="BQ56" s="207">
        <v>49</v>
      </c>
      <c r="BR56" s="6" t="str">
        <f t="shared" ca="1" si="30"/>
        <v>acomp</v>
      </c>
      <c r="BS56" s="6" t="str">
        <f ca="1">VLOOKUP(BR56,Notes!$A$12:$B$206,2,0)</f>
        <v>Computer and related activities</v>
      </c>
      <c r="BT56" s="42">
        <f t="shared" ca="1" si="32"/>
        <v>-14.467754834275141</v>
      </c>
      <c r="BU56" s="207">
        <v>49</v>
      </c>
      <c r="BV56" s="6" t="str">
        <f t="shared" ca="1" si="33"/>
        <v>agold</v>
      </c>
      <c r="BW56" s="6" t="str">
        <f ca="1">VLOOKUP(BV56,Notes!$A$12:$B$206,2,0)</f>
        <v>Mining of gold and uranium ore</v>
      </c>
      <c r="BX56" s="42">
        <f t="shared" ca="1" si="34"/>
        <v>-8.9685038919386173</v>
      </c>
    </row>
    <row r="57" spans="1:76" hidden="1" outlineLevel="1" x14ac:dyDescent="0.2">
      <c r="A57" s="23" t="s">
        <v>47</v>
      </c>
      <c r="B57" s="23" t="str">
        <f>VLOOKUP(A57,Notes!$A$12:$B$206,2,0)</f>
        <v>Real estate activities</v>
      </c>
      <c r="C57" s="24">
        <f>SUM('SAM and Preps'!FS57:GG57)</f>
        <v>0</v>
      </c>
      <c r="D57" s="24">
        <f>'SAM and Preps'!GH57</f>
        <v>0</v>
      </c>
      <c r="E57" s="24">
        <f>'SAM and Preps'!GM57</f>
        <v>0</v>
      </c>
      <c r="F57" s="24">
        <f>'SAM and Preps'!GO57</f>
        <v>0</v>
      </c>
      <c r="G57" s="24">
        <v>0</v>
      </c>
      <c r="H57" s="25">
        <f>SUM('SAM and Preps'!AZ$175:AZ$179)</f>
        <v>179496.65808090591</v>
      </c>
      <c r="I57" s="24">
        <f>IFERROR(VLOOKUP($A57,Employment!$A$5:$F$66,3,0),0)</f>
        <v>5.0019843903951768</v>
      </c>
      <c r="J57" s="24">
        <f>IFERROR(VLOOKUP($A57,Employment!$A$5:$F$66,4,0),0)</f>
        <v>12.967379913458419</v>
      </c>
      <c r="K57" s="24">
        <f>IFERROR(VLOOKUP($A57,Employment!$A$5:$F$66,5,0),0)</f>
        <v>29.737720506976398</v>
      </c>
      <c r="L57" s="24">
        <f>IFERROR(VLOOKUP($A57,Employment!$A$5:$F$66,6,0),0)</f>
        <v>52.092152248535413</v>
      </c>
      <c r="M57" s="24">
        <f t="shared" si="0"/>
        <v>99.79923705936541</v>
      </c>
      <c r="N57" s="25">
        <v>370520.85393291205</v>
      </c>
      <c r="O57" s="26">
        <v>0</v>
      </c>
      <c r="P57" s="27">
        <v>0</v>
      </c>
      <c r="Q57" s="28">
        <f ca="1"/>
        <v>-57464.513839799671</v>
      </c>
      <c r="R57" s="28">
        <v>0</v>
      </c>
      <c r="S57" s="28"/>
      <c r="T57" s="35" t="e">
        <f ca="1"/>
        <v>#DIV/0!</v>
      </c>
      <c r="U57" s="30">
        <f ca="1"/>
        <v>-15.509117295245254</v>
      </c>
      <c r="V57" s="31">
        <v>0</v>
      </c>
      <c r="W57" s="32">
        <f ca="1"/>
        <v>-15.509117295245254</v>
      </c>
      <c r="X57" s="28">
        <f ca="1"/>
        <v>-36435.41200460348</v>
      </c>
      <c r="Y57" s="28">
        <f t="shared" ca="1" si="31"/>
        <v>-21029.10183519619</v>
      </c>
      <c r="Z57" s="33">
        <f t="shared" ca="1" si="13"/>
        <v>5</v>
      </c>
      <c r="AA57" s="33">
        <f t="shared" ca="1" si="13"/>
        <v>11</v>
      </c>
      <c r="AB57" s="33">
        <f t="shared" ca="1" si="1"/>
        <v>6</v>
      </c>
      <c r="AC57" s="21">
        <v>50</v>
      </c>
      <c r="AD57" s="6" t="str">
        <f t="shared" ca="1" si="14"/>
        <v>ardtv</v>
      </c>
      <c r="AE57" s="6">
        <f t="shared" ca="1" si="15"/>
        <v>-681.30567981285299</v>
      </c>
      <c r="AF57" s="6" t="str">
        <f t="shared" ca="1" si="2"/>
        <v>aleat</v>
      </c>
      <c r="AG57" s="6">
        <f t="shared" ca="1" si="3"/>
        <v>-803.78431354572695</v>
      </c>
      <c r="AH57" s="6" t="str">
        <f t="shared" ca="1" si="4"/>
        <v>afore</v>
      </c>
      <c r="AI57" s="6">
        <f t="shared" ca="1" si="5"/>
        <v>-2767.1095075362268</v>
      </c>
      <c r="AJ57" s="17"/>
      <c r="AK57" s="6">
        <v>179496.65808090591</v>
      </c>
      <c r="AL57" s="6">
        <f ca="1"/>
        <v>-17650.92199590852</v>
      </c>
      <c r="AM57" s="6">
        <f t="shared" ca="1" si="16"/>
        <v>-10187.425246904495</v>
      </c>
      <c r="AN57" s="6">
        <f ca="1"/>
        <v>-27838.347242813015</v>
      </c>
      <c r="AO57" s="33">
        <f t="shared" ca="1" si="17"/>
        <v>6</v>
      </c>
      <c r="AP57" s="34">
        <f ca="1"/>
        <v>-0.77576362619624628</v>
      </c>
      <c r="AQ57" s="34">
        <f ca="1"/>
        <v>-2.0111261608983386</v>
      </c>
      <c r="AR57" s="34">
        <f ca="1"/>
        <v>-4.6120579543591713</v>
      </c>
      <c r="AS57" s="34">
        <f ca="1"/>
        <v>-8.0790329938430947</v>
      </c>
      <c r="AT57" s="34">
        <f t="shared" ca="1" si="18"/>
        <v>-15.477980735296851</v>
      </c>
      <c r="AU57" s="33">
        <f t="shared" ca="1" si="19"/>
        <v>20</v>
      </c>
      <c r="AV57" s="21">
        <v>50</v>
      </c>
      <c r="AW57" s="6" t="str">
        <f t="shared" ca="1" si="6"/>
        <v>aheal</v>
      </c>
      <c r="AX57" s="6">
        <f t="shared" ca="1" si="20"/>
        <v>-974.3683715035346</v>
      </c>
      <c r="AY57" s="6" t="str">
        <f t="shared" ca="1" si="7"/>
        <v>afoot</v>
      </c>
      <c r="AZ57" s="6">
        <f t="shared" ca="1" si="21"/>
        <v>-3.8644606197756501</v>
      </c>
      <c r="BA57" s="199"/>
      <c r="BB57" s="36">
        <f t="shared" si="22"/>
        <v>5.0513462181430242</v>
      </c>
      <c r="BC57" s="36">
        <f ca="1"/>
        <v>-15.509117295245254</v>
      </c>
      <c r="BD57" s="33">
        <f t="shared" ca="1" si="23"/>
        <v>46</v>
      </c>
      <c r="BE57" s="205">
        <f ca="1"/>
        <v>-0.78341920996073677</v>
      </c>
      <c r="BF57" s="33">
        <f t="shared" ca="1" si="24"/>
        <v>6</v>
      </c>
      <c r="BG57" s="36">
        <f t="shared" si="25"/>
        <v>0.65887130824166773</v>
      </c>
      <c r="BH57" s="42">
        <f ca="1"/>
        <v>-15.509117295245254</v>
      </c>
      <c r="BI57" s="33">
        <f t="shared" ca="1" si="26"/>
        <v>21</v>
      </c>
      <c r="BJ57" s="205">
        <f ca="1"/>
        <v>-0.10218512401991715</v>
      </c>
      <c r="BK57" s="33">
        <f t="shared" ca="1" si="27"/>
        <v>20</v>
      </c>
      <c r="BL57" s="206">
        <v>50</v>
      </c>
      <c r="BM57" s="6" t="str">
        <f t="shared" ca="1" si="8"/>
        <v>aheal</v>
      </c>
      <c r="BN57" s="42">
        <f t="shared" ca="1" si="9"/>
        <v>-2.7420410168606503E-2</v>
      </c>
      <c r="BO57" s="6" t="str">
        <f t="shared" ca="1" si="28"/>
        <v>afoot</v>
      </c>
      <c r="BP57" s="42">
        <f t="shared" ca="1" si="29"/>
        <v>-2.5513042977326542E-2</v>
      </c>
      <c r="BQ57" s="207">
        <v>50</v>
      </c>
      <c r="BR57" s="6" t="str">
        <f t="shared" ca="1" si="30"/>
        <v>aheal</v>
      </c>
      <c r="BS57" s="6" t="str">
        <f ca="1">VLOOKUP(BR57,Notes!$A$12:$B$206,2,0)</f>
        <v>Health and social work</v>
      </c>
      <c r="BT57" s="42">
        <f t="shared" ca="1" si="32"/>
        <v>-14.310480073698528</v>
      </c>
      <c r="BU57" s="207">
        <v>50</v>
      </c>
      <c r="BV57" s="6" t="str">
        <f t="shared" ca="1" si="33"/>
        <v>aomin</v>
      </c>
      <c r="BW57" s="6" t="str">
        <f ca="1">VLOOKUP(BV57,Notes!$A$12:$B$206,2,0)</f>
        <v>Other mining and quarrying</v>
      </c>
      <c r="BX57" s="42">
        <f t="shared" ca="1" si="34"/>
        <v>-8.7915476891506525</v>
      </c>
    </row>
    <row r="58" spans="1:76" hidden="1" outlineLevel="1" x14ac:dyDescent="0.2">
      <c r="A58" s="23" t="s">
        <v>48</v>
      </c>
      <c r="B58" s="23" t="str">
        <f>VLOOKUP(A58,Notes!$A$12:$B$206,2,0)</f>
        <v>Renting of machinery and equipment</v>
      </c>
      <c r="C58" s="24">
        <f>SUM('SAM and Preps'!FS58:GG58)</f>
        <v>0</v>
      </c>
      <c r="D58" s="24">
        <f>'SAM and Preps'!GH58</f>
        <v>0</v>
      </c>
      <c r="E58" s="24">
        <f>'SAM and Preps'!GM58</f>
        <v>0</v>
      </c>
      <c r="F58" s="24">
        <f>'SAM and Preps'!GO58</f>
        <v>0</v>
      </c>
      <c r="G58" s="24">
        <v>0</v>
      </c>
      <c r="H58" s="25">
        <f>SUM('SAM and Preps'!BA$175:BA$179)</f>
        <v>7780.678731140526</v>
      </c>
      <c r="I58" s="24">
        <f>IFERROR(VLOOKUP($A58,Employment!$A$5:$F$66,3,0),0)</f>
        <v>2.4726992132302685</v>
      </c>
      <c r="J58" s="24">
        <f>IFERROR(VLOOKUP($A58,Employment!$A$5:$F$66,4,0),0)</f>
        <v>7.7965338908610731</v>
      </c>
      <c r="K58" s="24">
        <f>IFERROR(VLOOKUP($A58,Employment!$A$5:$F$66,5,0),0)</f>
        <v>17.127214019573341</v>
      </c>
      <c r="L58" s="24">
        <f>IFERROR(VLOOKUP($A58,Employment!$A$5:$F$66,6,0),0)</f>
        <v>24.944282998695346</v>
      </c>
      <c r="M58" s="24">
        <f t="shared" si="0"/>
        <v>52.340730122360029</v>
      </c>
      <c r="N58" s="25">
        <v>24803.499596518035</v>
      </c>
      <c r="O58" s="26">
        <v>0</v>
      </c>
      <c r="P58" s="27">
        <v>0</v>
      </c>
      <c r="Q58" s="28">
        <f ca="1"/>
        <v>-5205.5753833785002</v>
      </c>
      <c r="R58" s="28">
        <v>0</v>
      </c>
      <c r="S58" s="28"/>
      <c r="T58" s="35" t="e">
        <f ca="1"/>
        <v>#DIV/0!</v>
      </c>
      <c r="U58" s="30">
        <f ca="1"/>
        <v>-20.987261749585002</v>
      </c>
      <c r="V58" s="31">
        <v>0</v>
      </c>
      <c r="W58" s="32">
        <f ca="1"/>
        <v>-20.987261749585002</v>
      </c>
      <c r="X58" s="28">
        <f ca="1"/>
        <v>-745.23538948410908</v>
      </c>
      <c r="Y58" s="28">
        <f t="shared" ca="1" si="31"/>
        <v>-4460.3399938943912</v>
      </c>
      <c r="Z58" s="33">
        <f t="shared" ca="1" si="13"/>
        <v>49</v>
      </c>
      <c r="AA58" s="33">
        <f t="shared" ca="1" si="13"/>
        <v>39</v>
      </c>
      <c r="AB58" s="33">
        <f t="shared" ca="1" si="1"/>
        <v>47</v>
      </c>
      <c r="AC58" s="21">
        <v>51</v>
      </c>
      <c r="AD58" s="6" t="str">
        <f t="shared" ca="1" si="14"/>
        <v>acomp</v>
      </c>
      <c r="AE58" s="6">
        <f t="shared" ca="1" si="15"/>
        <v>-641.21485392926775</v>
      </c>
      <c r="AF58" s="6" t="str">
        <f t="shared" ca="1" si="2"/>
        <v>afurn</v>
      </c>
      <c r="AG58" s="6">
        <f t="shared" ca="1" si="3"/>
        <v>-774.84670524872126</v>
      </c>
      <c r="AH58" s="6" t="str">
        <f t="shared" ca="1" si="4"/>
        <v>arsea</v>
      </c>
      <c r="AI58" s="6">
        <f t="shared" ca="1" si="5"/>
        <v>-2600.9368284683324</v>
      </c>
      <c r="AJ58" s="17"/>
      <c r="AK58" s="6">
        <v>7780.6787311405251</v>
      </c>
      <c r="AL58" s="6">
        <f ca="1"/>
        <v>-233.77496075054785</v>
      </c>
      <c r="AM58" s="6">
        <f t="shared" ca="1" si="16"/>
        <v>-1399.1764504482035</v>
      </c>
      <c r="AN58" s="6">
        <f ca="1"/>
        <v>-1632.9514111987512</v>
      </c>
      <c r="AO58" s="33">
        <f t="shared" ca="1" si="17"/>
        <v>44</v>
      </c>
      <c r="AP58" s="34">
        <f ca="1"/>
        <v>-0.51895185616056549</v>
      </c>
      <c r="AQ58" s="34">
        <f ca="1"/>
        <v>-1.6362789750701174</v>
      </c>
      <c r="AR58" s="34">
        <f ca="1"/>
        <v>-3.5945332366994762</v>
      </c>
      <c r="AS58" s="34">
        <f ca="1"/>
        <v>-5.2351219644934233</v>
      </c>
      <c r="AT58" s="34">
        <f t="shared" ca="1" si="18"/>
        <v>-10.984886032423582</v>
      </c>
      <c r="AU58" s="33">
        <f t="shared" ca="1" si="19"/>
        <v>26</v>
      </c>
      <c r="AV58" s="21">
        <v>51</v>
      </c>
      <c r="AW58" s="6" t="str">
        <f t="shared" ca="1" si="6"/>
        <v>afore</v>
      </c>
      <c r="AX58" s="6">
        <f t="shared" ca="1" si="20"/>
        <v>-971.06335360899641</v>
      </c>
      <c r="AY58" s="6" t="str">
        <f t="shared" ca="1" si="7"/>
        <v>atrps</v>
      </c>
      <c r="AZ58" s="6">
        <f t="shared" ca="1" si="21"/>
        <v>-3.8382534057559079</v>
      </c>
      <c r="BA58" s="199"/>
      <c r="BB58" s="36">
        <f t="shared" si="22"/>
        <v>0.21896174838763438</v>
      </c>
      <c r="BC58" s="36">
        <f ca="1"/>
        <v>-20.987261749585006</v>
      </c>
      <c r="BD58" s="33">
        <f t="shared" ca="1" si="23"/>
        <v>29</v>
      </c>
      <c r="BE58" s="205">
        <f ca="1"/>
        <v>-4.5954075265580555E-2</v>
      </c>
      <c r="BF58" s="33">
        <f t="shared" ca="1" si="24"/>
        <v>44</v>
      </c>
      <c r="BG58" s="36">
        <f t="shared" si="25"/>
        <v>0.34555179324196228</v>
      </c>
      <c r="BH58" s="42">
        <f ca="1"/>
        <v>-20.987261749584999</v>
      </c>
      <c r="BI58" s="33">
        <f t="shared" ca="1" si="26"/>
        <v>10</v>
      </c>
      <c r="BJ58" s="205">
        <f ca="1"/>
        <v>-7.252185932807538E-2</v>
      </c>
      <c r="BK58" s="33">
        <f t="shared" ca="1" si="27"/>
        <v>26</v>
      </c>
      <c r="BL58" s="206">
        <v>51</v>
      </c>
      <c r="BM58" s="6" t="str">
        <f t="shared" ca="1" si="8"/>
        <v>afore</v>
      </c>
      <c r="BN58" s="42">
        <f t="shared" ca="1" si="9"/>
        <v>-2.7327401252334953E-2</v>
      </c>
      <c r="BO58" s="6" t="str">
        <f t="shared" ca="1" si="28"/>
        <v>atrps</v>
      </c>
      <c r="BP58" s="42">
        <f t="shared" ca="1" si="29"/>
        <v>-2.5340023805082903E-2</v>
      </c>
      <c r="BQ58" s="207">
        <v>51</v>
      </c>
      <c r="BR58" s="6" t="str">
        <f t="shared" ca="1" si="30"/>
        <v>afore</v>
      </c>
      <c r="BS58" s="6" t="str">
        <f ca="1">VLOOKUP(BR58,Notes!$A$12:$B$206,2,0)</f>
        <v>Forestry</v>
      </c>
      <c r="BT58" s="42">
        <f t="shared" ca="1" si="32"/>
        <v>-14.299267698981442</v>
      </c>
      <c r="BU58" s="207">
        <v>51</v>
      </c>
      <c r="BV58" s="6" t="str">
        <f t="shared" ca="1" si="33"/>
        <v>amopt</v>
      </c>
      <c r="BW58" s="6" t="str">
        <f ca="1">VLOOKUP(BV58,Notes!$A$12:$B$206,2,0)</f>
        <v>Medical, precision, optical instruments, watches and clocks</v>
      </c>
      <c r="BX58" s="42">
        <f t="shared" ca="1" si="34"/>
        <v>-8.1888722793328466</v>
      </c>
    </row>
    <row r="59" spans="1:76" hidden="1" outlineLevel="1" x14ac:dyDescent="0.2">
      <c r="A59" s="23" t="s">
        <v>271</v>
      </c>
      <c r="B59" s="23" t="str">
        <f>VLOOKUP(A59,Notes!$A$12:$B$206,2,0)</f>
        <v>Computer and related activities</v>
      </c>
      <c r="C59" s="24">
        <f>SUM('SAM and Preps'!FS59:GG59)</f>
        <v>0</v>
      </c>
      <c r="D59" s="24">
        <f>'SAM and Preps'!GH59</f>
        <v>0</v>
      </c>
      <c r="E59" s="24">
        <f>'SAM and Preps'!GM59</f>
        <v>0</v>
      </c>
      <c r="F59" s="24">
        <f>'SAM and Preps'!GO59</f>
        <v>0</v>
      </c>
      <c r="G59" s="24">
        <v>0</v>
      </c>
      <c r="H59" s="25">
        <f>SUM('SAM and Preps'!BB$175:BB$179)</f>
        <v>7738.6190775128807</v>
      </c>
      <c r="I59" s="24">
        <f>IFERROR(VLOOKUP($A59,Employment!$A$5:$F$66,3,0),0)</f>
        <v>2.2846519742792495</v>
      </c>
      <c r="J59" s="24">
        <f>IFERROR(VLOOKUP($A59,Employment!$A$5:$F$66,4,0),0)</f>
        <v>6.0423257065885112</v>
      </c>
      <c r="K59" s="24">
        <f>IFERROR(VLOOKUP($A59,Employment!$A$5:$F$66,5,0),0)</f>
        <v>24.315841927390391</v>
      </c>
      <c r="L59" s="24">
        <f>IFERROR(VLOOKUP($A59,Employment!$A$5:$F$66,6,0),0)</f>
        <v>84.493171657461573</v>
      </c>
      <c r="M59" s="24">
        <f t="shared" si="0"/>
        <v>117.13599126571972</v>
      </c>
      <c r="N59" s="25">
        <v>32130.003784832199</v>
      </c>
      <c r="O59" s="26">
        <v>0</v>
      </c>
      <c r="P59" s="27">
        <v>0</v>
      </c>
      <c r="Q59" s="28">
        <f ca="1"/>
        <v>-4976.6065796144403</v>
      </c>
      <c r="R59" s="28">
        <v>0</v>
      </c>
      <c r="S59" s="28"/>
      <c r="T59" s="35" t="e">
        <f ca="1"/>
        <v>#DIV/0!</v>
      </c>
      <c r="U59" s="30">
        <f ca="1"/>
        <v>-15.488969789551584</v>
      </c>
      <c r="V59" s="31">
        <v>0</v>
      </c>
      <c r="W59" s="32">
        <f ca="1"/>
        <v>-15.488969789551584</v>
      </c>
      <c r="X59" s="28">
        <f ca="1"/>
        <v>-641.21485392926775</v>
      </c>
      <c r="Y59" s="28">
        <f t="shared" ca="1" si="31"/>
        <v>-4335.3917256851728</v>
      </c>
      <c r="Z59" s="33">
        <f t="shared" ca="1" si="13"/>
        <v>51</v>
      </c>
      <c r="AA59" s="33">
        <f t="shared" ca="1" si="13"/>
        <v>40</v>
      </c>
      <c r="AB59" s="33">
        <f t="shared" ca="1" si="1"/>
        <v>48</v>
      </c>
      <c r="AC59" s="21">
        <v>52</v>
      </c>
      <c r="AD59" s="6" t="str">
        <f t="shared" ca="1" si="14"/>
        <v>apuba</v>
      </c>
      <c r="AE59" s="6">
        <f t="shared" ca="1" si="15"/>
        <v>-587.44931589708119</v>
      </c>
      <c r="AF59" s="6" t="str">
        <f t="shared" ca="1" si="2"/>
        <v>awtrp</v>
      </c>
      <c r="AG59" s="6">
        <f t="shared" ca="1" si="3"/>
        <v>-743.80159879710698</v>
      </c>
      <c r="AH59" s="6" t="str">
        <f t="shared" ca="1" si="4"/>
        <v>aheal</v>
      </c>
      <c r="AI59" s="6">
        <f t="shared" ca="1" si="5"/>
        <v>-2432.5965255447518</v>
      </c>
      <c r="AJ59" s="17"/>
      <c r="AK59" s="6">
        <v>7738.6190775128807</v>
      </c>
      <c r="AL59" s="6">
        <f ca="1"/>
        <v>-154.43874624578049</v>
      </c>
      <c r="AM59" s="6">
        <f t="shared" ca="1" si="16"/>
        <v>-1044.193624798665</v>
      </c>
      <c r="AN59" s="6">
        <f ca="1"/>
        <v>-1198.6323710444456</v>
      </c>
      <c r="AO59" s="33">
        <f t="shared" ca="1" si="17"/>
        <v>49</v>
      </c>
      <c r="AP59" s="34">
        <f ca="1"/>
        <v>-0.3538690540925068</v>
      </c>
      <c r="AQ59" s="34">
        <f ca="1"/>
        <v>-0.93589400327980399</v>
      </c>
      <c r="AR59" s="34">
        <f ca="1"/>
        <v>-3.7662734102086159</v>
      </c>
      <c r="AS59" s="34">
        <f ca="1"/>
        <v>-13.087121832258186</v>
      </c>
      <c r="AT59" s="34">
        <f t="shared" ca="1" si="18"/>
        <v>-18.143158299839111</v>
      </c>
      <c r="AU59" s="33">
        <f t="shared" ca="1" si="19"/>
        <v>18</v>
      </c>
      <c r="AV59" s="21">
        <v>52</v>
      </c>
      <c r="AW59" s="6" t="str">
        <f t="shared" ca="1" si="6"/>
        <v>apuba</v>
      </c>
      <c r="AX59" s="6">
        <f t="shared" ca="1" si="20"/>
        <v>-747.47381767492175</v>
      </c>
      <c r="AY59" s="6" t="str">
        <f t="shared" ca="1" si="7"/>
        <v>arubb</v>
      </c>
      <c r="AZ59" s="6">
        <f t="shared" ca="1" si="21"/>
        <v>-3.6634788868489956</v>
      </c>
      <c r="BA59" s="199"/>
      <c r="BB59" s="36">
        <f t="shared" si="22"/>
        <v>0.2177781170344944</v>
      </c>
      <c r="BC59" s="36">
        <f ca="1"/>
        <v>-15.488969789551584</v>
      </c>
      <c r="BD59" s="33">
        <f t="shared" ca="1" si="23"/>
        <v>47</v>
      </c>
      <c r="BE59" s="205">
        <f ca="1"/>
        <v>-3.3731586755727128E-2</v>
      </c>
      <c r="BF59" s="33">
        <f t="shared" ca="1" si="24"/>
        <v>49</v>
      </c>
      <c r="BG59" s="36">
        <f t="shared" si="25"/>
        <v>0.77332799409599084</v>
      </c>
      <c r="BH59" s="42">
        <f ca="1"/>
        <v>-15.488969789551584</v>
      </c>
      <c r="BI59" s="33">
        <f t="shared" ca="1" si="26"/>
        <v>22</v>
      </c>
      <c r="BJ59" s="205">
        <f ca="1"/>
        <v>-0.11978053937967328</v>
      </c>
      <c r="BK59" s="33">
        <f t="shared" ca="1" si="27"/>
        <v>18</v>
      </c>
      <c r="BL59" s="206">
        <v>52</v>
      </c>
      <c r="BM59" s="6" t="str">
        <f t="shared" ca="1" si="8"/>
        <v>apuba</v>
      </c>
      <c r="BN59" s="42">
        <f t="shared" ca="1" si="9"/>
        <v>-2.1035205236920193E-2</v>
      </c>
      <c r="BO59" s="6" t="str">
        <f t="shared" ca="1" si="28"/>
        <v>arubb</v>
      </c>
      <c r="BP59" s="42">
        <f t="shared" ca="1" si="29"/>
        <v>-2.4186168131306494E-2</v>
      </c>
      <c r="BQ59" s="207">
        <v>52</v>
      </c>
      <c r="BR59" s="6" t="str">
        <f t="shared" ca="1" si="30"/>
        <v>apuba</v>
      </c>
      <c r="BS59" s="6" t="str">
        <f ca="1">VLOOKUP(BR59,Notes!$A$12:$B$206,2,0)</f>
        <v>Government</v>
      </c>
      <c r="BT59" s="42">
        <f t="shared" ca="1" si="32"/>
        <v>-12.169461187361769</v>
      </c>
      <c r="BU59" s="207">
        <v>52</v>
      </c>
      <c r="BV59" s="6" t="str">
        <f t="shared" ca="1" si="33"/>
        <v>aknit</v>
      </c>
      <c r="BW59" s="6" t="str">
        <f ca="1">VLOOKUP(BV59,Notes!$A$12:$B$206,2,0)</f>
        <v>Knitted, crouched fabrics, wearing apparel, fur articles</v>
      </c>
      <c r="BX59" s="42">
        <f t="shared" ca="1" si="34"/>
        <v>-7.8630814820198429</v>
      </c>
    </row>
    <row r="60" spans="1:76" hidden="1" outlineLevel="1" x14ac:dyDescent="0.2">
      <c r="A60" s="23" t="s">
        <v>49</v>
      </c>
      <c r="B60" s="23" t="str">
        <f>VLOOKUP(A60,Notes!$A$12:$B$206,2,0)</f>
        <v>Research and experimental development</v>
      </c>
      <c r="C60" s="24">
        <f>SUM('SAM and Preps'!FS60:GG60)</f>
        <v>0</v>
      </c>
      <c r="D60" s="24">
        <f>'SAM and Preps'!GH60</f>
        <v>0</v>
      </c>
      <c r="E60" s="24">
        <f>'SAM and Preps'!GM60</f>
        <v>0</v>
      </c>
      <c r="F60" s="24">
        <f>'SAM and Preps'!GO60</f>
        <v>0</v>
      </c>
      <c r="G60" s="24">
        <v>0</v>
      </c>
      <c r="H60" s="25">
        <f>SUM('SAM and Preps'!BC$175:BC$179)</f>
        <v>10570.496380415614</v>
      </c>
      <c r="I60" s="24">
        <f>IFERROR(VLOOKUP($A60,Employment!$A$5:$F$66,3,0),0)</f>
        <v>0.45788609708030242</v>
      </c>
      <c r="J60" s="24">
        <f>IFERROR(VLOOKUP($A60,Employment!$A$5:$F$66,4,0),0)</f>
        <v>8.4926319257027707</v>
      </c>
      <c r="K60" s="24">
        <f>IFERROR(VLOOKUP($A60,Employment!$A$5:$F$66,5,0),0)</f>
        <v>1.9950223314349831</v>
      </c>
      <c r="L60" s="24">
        <f>IFERROR(VLOOKUP($A60,Employment!$A$5:$F$66,6,0),0)</f>
        <v>12.156722129199844</v>
      </c>
      <c r="M60" s="24">
        <f t="shared" si="0"/>
        <v>23.102262483417903</v>
      </c>
      <c r="N60" s="25">
        <v>15521.997688246714</v>
      </c>
      <c r="O60" s="26">
        <v>0</v>
      </c>
      <c r="P60" s="27">
        <v>0</v>
      </c>
      <c r="Q60" s="28">
        <f ca="1"/>
        <v>-2600.9368284683324</v>
      </c>
      <c r="R60" s="28">
        <v>0</v>
      </c>
      <c r="S60" s="28"/>
      <c r="T60" s="35" t="e">
        <f ca="1"/>
        <v>#DIV/0!</v>
      </c>
      <c r="U60" s="30">
        <f ca="1"/>
        <v>-16.75645674420997</v>
      </c>
      <c r="V60" s="31">
        <v>0</v>
      </c>
      <c r="W60" s="32">
        <f ca="1"/>
        <v>-16.75645674420997</v>
      </c>
      <c r="X60" s="28">
        <f ca="1"/>
        <v>-2591.1515117872173</v>
      </c>
      <c r="Y60" s="28">
        <f t="shared" ca="1" si="31"/>
        <v>-9.7853166811150913</v>
      </c>
      <c r="Z60" s="33">
        <f t="shared" ca="1" si="13"/>
        <v>37</v>
      </c>
      <c r="AA60" s="33">
        <f t="shared" ca="1" si="13"/>
        <v>61</v>
      </c>
      <c r="AB60" s="33">
        <f t="shared" ca="1" si="1"/>
        <v>51</v>
      </c>
      <c r="AC60" s="21">
        <v>53</v>
      </c>
      <c r="AD60" s="6" t="str">
        <f t="shared" ca="1" si="14"/>
        <v>awtrd</v>
      </c>
      <c r="AE60" s="6">
        <f t="shared" ca="1" si="15"/>
        <v>-408.61608779791538</v>
      </c>
      <c r="AF60" s="6" t="str">
        <f t="shared" ca="1" si="2"/>
        <v>aknit</v>
      </c>
      <c r="AG60" s="6">
        <f t="shared" ca="1" si="3"/>
        <v>-738.57935688039561</v>
      </c>
      <c r="AH60" s="6" t="str">
        <f t="shared" ca="1" si="4"/>
        <v>ardtv</v>
      </c>
      <c r="AI60" s="6">
        <f t="shared" ca="1" si="5"/>
        <v>-2260.9771243522127</v>
      </c>
      <c r="AJ60" s="17"/>
      <c r="AK60" s="6">
        <v>10570.496380415614</v>
      </c>
      <c r="AL60" s="6">
        <f ca="1"/>
        <v>-1764.5768429146722</v>
      </c>
      <c r="AM60" s="6">
        <f t="shared" ca="1" si="16"/>
        <v>-6.6638107179508097</v>
      </c>
      <c r="AN60" s="6">
        <f ca="1"/>
        <v>-1771.240653632623</v>
      </c>
      <c r="AO60" s="33">
        <f t="shared" ca="1" si="17"/>
        <v>43</v>
      </c>
      <c r="AP60" s="34">
        <f ca="1"/>
        <v>-7.6725485795012149E-2</v>
      </c>
      <c r="AQ60" s="34">
        <f ca="1"/>
        <v>-1.4230641950753511</v>
      </c>
      <c r="AR60" s="34">
        <f ca="1"/>
        <v>-0.33429505400423221</v>
      </c>
      <c r="AS60" s="34">
        <f ca="1"/>
        <v>-2.0370358850931733</v>
      </c>
      <c r="AT60" s="34">
        <f t="shared" ca="1" si="18"/>
        <v>-3.871120619967769</v>
      </c>
      <c r="AU60" s="33">
        <f t="shared" ca="1" si="19"/>
        <v>49</v>
      </c>
      <c r="AV60" s="21">
        <v>53</v>
      </c>
      <c r="AW60" s="6" t="str">
        <f t="shared" ca="1" si="6"/>
        <v>ardtv</v>
      </c>
      <c r="AX60" s="6">
        <f t="shared" ca="1" si="20"/>
        <v>-644.12081785631756</v>
      </c>
      <c r="AY60" s="6" t="str">
        <f t="shared" ca="1" si="7"/>
        <v>abchm</v>
      </c>
      <c r="AZ60" s="6">
        <f t="shared" ca="1" si="21"/>
        <v>-2.6007569685382381</v>
      </c>
      <c r="BA60" s="199"/>
      <c r="BB60" s="36">
        <f t="shared" si="22"/>
        <v>0.29747203923451154</v>
      </c>
      <c r="BC60" s="36">
        <f ca="1"/>
        <v>-16.75645674420997</v>
      </c>
      <c r="BD60" s="33">
        <f t="shared" ca="1" si="23"/>
        <v>40</v>
      </c>
      <c r="BE60" s="205">
        <f ca="1"/>
        <v>-4.9845773580450239E-2</v>
      </c>
      <c r="BF60" s="33">
        <f t="shared" ca="1" si="24"/>
        <v>43</v>
      </c>
      <c r="BG60" s="36">
        <f t="shared" si="25"/>
        <v>0.15252038346483068</v>
      </c>
      <c r="BH60" s="42">
        <f ca="1"/>
        <v>-16.75645674420997</v>
      </c>
      <c r="BI60" s="33">
        <f t="shared" ca="1" si="26"/>
        <v>15</v>
      </c>
      <c r="BJ60" s="205">
        <f ca="1"/>
        <v>-2.5557012081387529E-2</v>
      </c>
      <c r="BK60" s="33">
        <f t="shared" ca="1" si="27"/>
        <v>49</v>
      </c>
      <c r="BL60" s="206">
        <v>53</v>
      </c>
      <c r="BM60" s="6" t="str">
        <f t="shared" ca="1" si="8"/>
        <v>ardtv</v>
      </c>
      <c r="BN60" s="42">
        <f t="shared" ca="1" si="9"/>
        <v>-1.812667317649528E-2</v>
      </c>
      <c r="BO60" s="6" t="str">
        <f t="shared" ca="1" si="28"/>
        <v>abchm</v>
      </c>
      <c r="BP60" s="42">
        <f t="shared" ca="1" si="29"/>
        <v>-1.7170112685932781E-2</v>
      </c>
      <c r="BQ60" s="207">
        <v>53</v>
      </c>
      <c r="BR60" s="6" t="str">
        <f t="shared" ca="1" si="30"/>
        <v>ardtv</v>
      </c>
      <c r="BS60" s="6" t="str">
        <f ca="1">VLOOKUP(BR60,Notes!$A$12:$B$206,2,0)</f>
        <v>Radio, television, communication equipment and apparatus</v>
      </c>
      <c r="BT60" s="42">
        <f t="shared" ca="1" si="32"/>
        <v>-11.8506968978741</v>
      </c>
      <c r="BU60" s="207">
        <v>53</v>
      </c>
      <c r="BV60" s="6" t="str">
        <f t="shared" ca="1" si="33"/>
        <v>acoal</v>
      </c>
      <c r="BW60" s="6" t="str">
        <f ca="1">VLOOKUP(BV60,Notes!$A$12:$B$206,2,0)</f>
        <v>Mining of coal and lignite</v>
      </c>
      <c r="BX60" s="42">
        <f t="shared" ca="1" si="34"/>
        <v>-7.8615320074746116</v>
      </c>
    </row>
    <row r="61" spans="1:76" hidden="1" outlineLevel="1" x14ac:dyDescent="0.2">
      <c r="A61" s="23" t="s">
        <v>50</v>
      </c>
      <c r="B61" s="23" t="str">
        <f>VLOOKUP(A61,Notes!$A$12:$B$206,2,0)</f>
        <v>Other business activities</v>
      </c>
      <c r="C61" s="24">
        <f>SUM('SAM and Preps'!FS61:GG61)</f>
        <v>0</v>
      </c>
      <c r="D61" s="24">
        <f>'SAM and Preps'!GH61</f>
        <v>0</v>
      </c>
      <c r="E61" s="24">
        <f>'SAM and Preps'!GM61</f>
        <v>0</v>
      </c>
      <c r="F61" s="24">
        <f>'SAM and Preps'!GO61</f>
        <v>0</v>
      </c>
      <c r="G61" s="24">
        <v>0</v>
      </c>
      <c r="H61" s="25">
        <f>SUM('SAM and Preps'!BD$175:BD$179)</f>
        <v>124240.36579867319</v>
      </c>
      <c r="I61" s="24">
        <f>IFERROR(VLOOKUP($A61,Employment!$A$5:$F$66,3,0),0)</f>
        <v>74.532563293148058</v>
      </c>
      <c r="J61" s="24">
        <f>IFERROR(VLOOKUP($A61,Employment!$A$5:$F$66,4,0),0)</f>
        <v>194.76480161599801</v>
      </c>
      <c r="K61" s="24">
        <f>IFERROR(VLOOKUP($A61,Employment!$A$5:$F$66,5,0),0)</f>
        <v>521.39320481316679</v>
      </c>
      <c r="L61" s="24">
        <f>IFERROR(VLOOKUP($A61,Employment!$A$5:$F$66,6,0),0)</f>
        <v>565.94004315515565</v>
      </c>
      <c r="M61" s="24">
        <f t="shared" si="0"/>
        <v>1356.6306128774686</v>
      </c>
      <c r="N61" s="25">
        <v>314577.91913833882</v>
      </c>
      <c r="O61" s="26">
        <v>0</v>
      </c>
      <c r="P61" s="27">
        <v>0</v>
      </c>
      <c r="Q61" s="28">
        <f ca="1"/>
        <v>-50291.35881238844</v>
      </c>
      <c r="R61" s="28">
        <v>0</v>
      </c>
      <c r="S61" s="28"/>
      <c r="T61" s="35" t="e">
        <f ca="1"/>
        <v>#DIV/0!</v>
      </c>
      <c r="U61" s="30">
        <f ca="1"/>
        <v>-15.9869322519971</v>
      </c>
      <c r="V61" s="31">
        <v>0</v>
      </c>
      <c r="W61" s="32">
        <f ca="1"/>
        <v>-15.9869322519971</v>
      </c>
      <c r="X61" s="28">
        <f ca="1"/>
        <v>-11060.767232569086</v>
      </c>
      <c r="Y61" s="28">
        <f t="shared" ca="1" si="31"/>
        <v>-39230.591579819353</v>
      </c>
      <c r="Z61" s="33">
        <f t="shared" ca="1" si="13"/>
        <v>13</v>
      </c>
      <c r="AA61" s="33">
        <f t="shared" ca="1" si="13"/>
        <v>5</v>
      </c>
      <c r="AB61" s="33">
        <f t="shared" ca="1" si="1"/>
        <v>8</v>
      </c>
      <c r="AC61" s="21">
        <v>54</v>
      </c>
      <c r="AD61" s="6" t="str">
        <f t="shared" ca="1" si="14"/>
        <v>aglss</v>
      </c>
      <c r="AE61" s="6">
        <f t="shared" ca="1" si="15"/>
        <v>-382.42408165893215</v>
      </c>
      <c r="AF61" s="6" t="str">
        <f t="shared" ca="1" si="2"/>
        <v>aotrp</v>
      </c>
      <c r="AG61" s="6">
        <f t="shared" ca="1" si="3"/>
        <v>-655.81323472025997</v>
      </c>
      <c r="AH61" s="6" t="str">
        <f t="shared" ca="1" si="4"/>
        <v>aleat</v>
      </c>
      <c r="AI61" s="6">
        <f t="shared" ca="1" si="5"/>
        <v>-2200.5848297319544</v>
      </c>
      <c r="AJ61" s="17"/>
      <c r="AK61" s="6">
        <v>124240.36579867319</v>
      </c>
      <c r="AL61" s="6">
        <f ca="1"/>
        <v>-4368.3732499484349</v>
      </c>
      <c r="AM61" s="6">
        <f t="shared" ca="1" si="16"/>
        <v>-15493.849859918821</v>
      </c>
      <c r="AN61" s="6">
        <f ca="1"/>
        <v>-19862.223109867256</v>
      </c>
      <c r="AO61" s="33">
        <f t="shared" ca="1" si="17"/>
        <v>8</v>
      </c>
      <c r="AP61" s="34">
        <f ca="1"/>
        <v>-11.915470399352438</v>
      </c>
      <c r="AQ61" s="34">
        <f ca="1"/>
        <v>-31.136916885086151</v>
      </c>
      <c r="AR61" s="34">
        <f ca="1"/>
        <v>-83.354778419997444</v>
      </c>
      <c r="AS61" s="34">
        <f ca="1"/>
        <v>-90.476451286137873</v>
      </c>
      <c r="AT61" s="34">
        <f t="shared" ca="1" si="18"/>
        <v>-216.8836169905739</v>
      </c>
      <c r="AU61" s="33">
        <f t="shared" ca="1" si="19"/>
        <v>3</v>
      </c>
      <c r="AV61" s="21">
        <v>54</v>
      </c>
      <c r="AW61" s="6" t="str">
        <f t="shared" ca="1" si="6"/>
        <v>afish</v>
      </c>
      <c r="AX61" s="6">
        <f t="shared" ca="1" si="20"/>
        <v>-605.49192074494863</v>
      </c>
      <c r="AY61" s="6" t="str">
        <f t="shared" ca="1" si="7"/>
        <v>awatd</v>
      </c>
      <c r="AZ61" s="6">
        <f t="shared" ca="1" si="21"/>
        <v>-2.3850006674571285</v>
      </c>
      <c r="BA61" s="199"/>
      <c r="BB61" s="36">
        <f t="shared" si="22"/>
        <v>3.496338642889715</v>
      </c>
      <c r="BC61" s="36">
        <f ca="1"/>
        <v>-15.986932251997098</v>
      </c>
      <c r="BD61" s="33">
        <f t="shared" ca="1" si="23"/>
        <v>45</v>
      </c>
      <c r="BE61" s="205">
        <f ca="1"/>
        <v>-0.5589572901391735</v>
      </c>
      <c r="BF61" s="33">
        <f t="shared" ca="1" si="24"/>
        <v>8</v>
      </c>
      <c r="BG61" s="36">
        <f t="shared" si="25"/>
        <v>8.9564310614476028</v>
      </c>
      <c r="BH61" s="42">
        <f ca="1"/>
        <v>-15.986932251997096</v>
      </c>
      <c r="BI61" s="33">
        <f t="shared" ca="1" si="26"/>
        <v>18</v>
      </c>
      <c r="BJ61" s="205">
        <f ca="1"/>
        <v>-1.4318585659904528</v>
      </c>
      <c r="BK61" s="33">
        <f t="shared" ca="1" si="27"/>
        <v>3</v>
      </c>
      <c r="BL61" s="206">
        <v>54</v>
      </c>
      <c r="BM61" s="6" t="str">
        <f t="shared" ca="1" si="8"/>
        <v>afish</v>
      </c>
      <c r="BN61" s="42">
        <f t="shared" ca="1" si="9"/>
        <v>-1.7039589241781589E-2</v>
      </c>
      <c r="BO61" s="6" t="str">
        <f t="shared" ca="1" si="28"/>
        <v>awatd</v>
      </c>
      <c r="BP61" s="42">
        <f t="shared" ca="1" si="29"/>
        <v>-1.5745696622810643E-2</v>
      </c>
      <c r="BQ61" s="207">
        <v>54</v>
      </c>
      <c r="BR61" s="6" t="str">
        <f t="shared" ca="1" si="30"/>
        <v>afish</v>
      </c>
      <c r="BS61" s="6" t="str">
        <f ca="1">VLOOKUP(BR61,Notes!$A$12:$B$206,2,0)</f>
        <v>Fishing</v>
      </c>
      <c r="BT61" s="42">
        <f t="shared" ca="1" si="32"/>
        <v>-11.389877301032856</v>
      </c>
      <c r="BU61" s="207">
        <v>54</v>
      </c>
      <c r="BV61" s="6" t="str">
        <f t="shared" ca="1" si="33"/>
        <v>ardtv</v>
      </c>
      <c r="BW61" s="6" t="str">
        <f ca="1">VLOOKUP(BV61,Notes!$A$12:$B$206,2,0)</f>
        <v>Radio, television, communication equipment and apparatus</v>
      </c>
      <c r="BX61" s="42">
        <f t="shared" ca="1" si="34"/>
        <v>-7.3398178956959201</v>
      </c>
    </row>
    <row r="62" spans="1:76" hidden="1" outlineLevel="1" x14ac:dyDescent="0.2">
      <c r="A62" s="23" t="s">
        <v>51</v>
      </c>
      <c r="B62" s="23" t="str">
        <f>VLOOKUP(A62,Notes!$A$12:$B$206,2,0)</f>
        <v>Government</v>
      </c>
      <c r="C62" s="24">
        <f>SUM('SAM and Preps'!FS62:GG62)</f>
        <v>0</v>
      </c>
      <c r="D62" s="24">
        <f>'SAM and Preps'!GH62</f>
        <v>0</v>
      </c>
      <c r="E62" s="24">
        <f>'SAM and Preps'!GM62</f>
        <v>0</v>
      </c>
      <c r="F62" s="24">
        <f>'SAM and Preps'!GO62</f>
        <v>0</v>
      </c>
      <c r="G62" s="24">
        <v>0</v>
      </c>
      <c r="H62" s="25">
        <f>SUM('SAM and Preps'!BE$175:BE$179)</f>
        <v>619301.6821030922</v>
      </c>
      <c r="I62" s="24">
        <f>IFERROR(VLOOKUP($A62,Employment!$A$5:$F$66,3,0),0)</f>
        <v>46.858761723411241</v>
      </c>
      <c r="J62" s="24">
        <f>IFERROR(VLOOKUP($A62,Employment!$A$5:$F$66,4,0),0)</f>
        <v>78.535668535583397</v>
      </c>
      <c r="K62" s="24">
        <f>IFERROR(VLOOKUP($A62,Employment!$A$5:$F$66,5,0),0)</f>
        <v>260.5323141918883</v>
      </c>
      <c r="L62" s="24">
        <f>IFERROR(VLOOKUP($A62,Employment!$A$5:$F$66,6,0),0)</f>
        <v>560.58296144894825</v>
      </c>
      <c r="M62" s="24">
        <f t="shared" si="0"/>
        <v>946.50970589983126</v>
      </c>
      <c r="N62" s="25">
        <v>922105.48425514111</v>
      </c>
      <c r="O62" s="26">
        <v>0</v>
      </c>
      <c r="P62" s="27">
        <v>0</v>
      </c>
      <c r="Q62" s="28">
        <f ca="1"/>
        <v>-1112.946608306542</v>
      </c>
      <c r="R62" s="28">
        <v>0</v>
      </c>
      <c r="S62" s="28"/>
      <c r="T62" s="35" t="e">
        <f ca="1"/>
        <v>#DIV/0!</v>
      </c>
      <c r="U62" s="30">
        <f ca="1"/>
        <v>-0.12069623565958494</v>
      </c>
      <c r="V62" s="31">
        <v>0</v>
      </c>
      <c r="W62" s="32">
        <f ca="1"/>
        <v>-0.12069623565958494</v>
      </c>
      <c r="X62" s="28">
        <f ca="1"/>
        <v>-587.44931589708119</v>
      </c>
      <c r="Y62" s="28">
        <f t="shared" ca="1" si="31"/>
        <v>-525.49729240946078</v>
      </c>
      <c r="Z62" s="33">
        <f t="shared" ca="1" si="13"/>
        <v>52</v>
      </c>
      <c r="AA62" s="33">
        <f t="shared" ca="1" si="13"/>
        <v>56</v>
      </c>
      <c r="AB62" s="33">
        <f t="shared" ca="1" si="1"/>
        <v>59</v>
      </c>
      <c r="AC62" s="21">
        <v>55</v>
      </c>
      <c r="AD62" s="6" t="str">
        <f t="shared" ca="1" si="14"/>
        <v>aprnt</v>
      </c>
      <c r="AE62" s="6">
        <f t="shared" ca="1" si="15"/>
        <v>-363.81534147045915</v>
      </c>
      <c r="AF62" s="6" t="str">
        <f t="shared" ca="1" si="2"/>
        <v>afish</v>
      </c>
      <c r="AG62" s="6">
        <f t="shared" ca="1" si="3"/>
        <v>-561.27634954254233</v>
      </c>
      <c r="AH62" s="6" t="str">
        <f t="shared" ca="1" si="4"/>
        <v>aglss</v>
      </c>
      <c r="AI62" s="6">
        <f t="shared" ca="1" si="5"/>
        <v>-1755.754670362981</v>
      </c>
      <c r="AJ62" s="17"/>
      <c r="AK62" s="6">
        <v>619301.6821030922</v>
      </c>
      <c r="AL62" s="6">
        <f ca="1"/>
        <v>-394.54092367669898</v>
      </c>
      <c r="AM62" s="6">
        <f t="shared" ca="1" si="16"/>
        <v>-352.93289399822277</v>
      </c>
      <c r="AN62" s="6">
        <f ca="1"/>
        <v>-747.47381767492175</v>
      </c>
      <c r="AO62" s="33">
        <f t="shared" ca="1" si="17"/>
        <v>52</v>
      </c>
      <c r="AP62" s="34">
        <f ca="1"/>
        <v>-1.1876919910138881E-2</v>
      </c>
      <c r="AQ62" s="34">
        <f ca="1"/>
        <v>-1.9905815070233028E-2</v>
      </c>
      <c r="AR62" s="34">
        <f ca="1"/>
        <v>-0.31445269590641173</v>
      </c>
      <c r="AS62" s="34">
        <f ca="1"/>
        <v>-0.67660253221790279</v>
      </c>
      <c r="AT62" s="34">
        <f t="shared" ca="1" si="18"/>
        <v>-1.0228379631046864</v>
      </c>
      <c r="AU62" s="33">
        <f t="shared" ca="1" si="19"/>
        <v>59</v>
      </c>
      <c r="AV62" s="21">
        <v>55</v>
      </c>
      <c r="AW62" s="6" t="str">
        <f t="shared" ca="1" si="6"/>
        <v>amopt</v>
      </c>
      <c r="AX62" s="6">
        <f t="shared" ca="1" si="20"/>
        <v>-594.23122775717763</v>
      </c>
      <c r="AY62" s="6" t="str">
        <f t="shared" ca="1" si="7"/>
        <v>aglss</v>
      </c>
      <c r="AZ62" s="6">
        <f t="shared" ca="1" si="21"/>
        <v>-2.1396750482181828</v>
      </c>
      <c r="BA62" s="199"/>
      <c r="BB62" s="36">
        <f t="shared" si="22"/>
        <v>17.428219796554778</v>
      </c>
      <c r="BC62" s="36">
        <f ca="1"/>
        <v>-0.12069623565958494</v>
      </c>
      <c r="BD62" s="33">
        <f t="shared" ca="1" si="23"/>
        <v>62</v>
      </c>
      <c r="BE62" s="205">
        <f ca="1"/>
        <v>-2.1035205236920193E-2</v>
      </c>
      <c r="BF62" s="33">
        <f t="shared" ca="1" si="24"/>
        <v>52</v>
      </c>
      <c r="BG62" s="36">
        <f t="shared" si="25"/>
        <v>6.2488262091492128</v>
      </c>
      <c r="BH62" s="42">
        <f ca="1"/>
        <v>-0.10806418114141694</v>
      </c>
      <c r="BI62" s="33">
        <f t="shared" ca="1" si="26"/>
        <v>62</v>
      </c>
      <c r="BJ62" s="205">
        <f ca="1"/>
        <v>-6.752742873867343E-3</v>
      </c>
      <c r="BK62" s="33">
        <f t="shared" ca="1" si="27"/>
        <v>59</v>
      </c>
      <c r="BL62" s="206">
        <v>55</v>
      </c>
      <c r="BM62" s="6" t="str">
        <f t="shared" ca="1" si="8"/>
        <v>amopt</v>
      </c>
      <c r="BN62" s="42">
        <f t="shared" ca="1" si="9"/>
        <v>-1.6722693877012133E-2</v>
      </c>
      <c r="BO62" s="6" t="str">
        <f t="shared" ca="1" si="28"/>
        <v>aglss</v>
      </c>
      <c r="BP62" s="42">
        <f t="shared" ca="1" si="29"/>
        <v>-1.4126064885575908E-2</v>
      </c>
      <c r="BQ62" s="207">
        <v>55</v>
      </c>
      <c r="BR62" s="6" t="str">
        <f t="shared" ca="1" si="30"/>
        <v>amopt</v>
      </c>
      <c r="BS62" s="6" t="str">
        <f ca="1">VLOOKUP(BR62,Notes!$A$12:$B$206,2,0)</f>
        <v>Medical, precision, optical instruments, watches and clocks</v>
      </c>
      <c r="BT62" s="42">
        <f t="shared" ca="1" si="32"/>
        <v>-10.581894939584419</v>
      </c>
      <c r="BU62" s="207">
        <v>55</v>
      </c>
      <c r="BV62" s="6" t="str">
        <f t="shared" ca="1" si="33"/>
        <v>awatd</v>
      </c>
      <c r="BW62" s="6" t="str">
        <f ca="1">VLOOKUP(BV62,Notes!$A$12:$B$206,2,0)</f>
        <v>Collection, purification and distribution of water</v>
      </c>
      <c r="BX62" s="42">
        <f t="shared" ca="1" si="34"/>
        <v>-7.0892294211249185</v>
      </c>
    </row>
    <row r="63" spans="1:76" hidden="1" outlineLevel="1" x14ac:dyDescent="0.2">
      <c r="A63" s="23" t="s">
        <v>52</v>
      </c>
      <c r="B63" s="23" t="str">
        <f>VLOOKUP(A63,Notes!$A$12:$B$206,2,0)</f>
        <v>Education</v>
      </c>
      <c r="C63" s="24">
        <f>SUM('SAM and Preps'!FS63:GG63)</f>
        <v>0</v>
      </c>
      <c r="D63" s="24">
        <f>'SAM and Preps'!GH63</f>
        <v>0</v>
      </c>
      <c r="E63" s="24">
        <f>'SAM and Preps'!GM63</f>
        <v>0</v>
      </c>
      <c r="F63" s="24">
        <f>'SAM and Preps'!GO63</f>
        <v>0</v>
      </c>
      <c r="G63" s="24">
        <v>0</v>
      </c>
      <c r="H63" s="25">
        <f>SUM('SAM and Preps'!BF$175:BF$179)</f>
        <v>36761.890544177797</v>
      </c>
      <c r="I63" s="24">
        <f>IFERROR(VLOOKUP($A63,Employment!$A$5:$F$66,3,0),0)</f>
        <v>50.040186882914398</v>
      </c>
      <c r="J63" s="24">
        <f>IFERROR(VLOOKUP($A63,Employment!$A$5:$F$66,4,0),0)</f>
        <v>59.81517898843304</v>
      </c>
      <c r="K63" s="24">
        <f>IFERROR(VLOOKUP($A63,Employment!$A$5:$F$66,5,0),0)</f>
        <v>149.09652246938208</v>
      </c>
      <c r="L63" s="24">
        <f>IFERROR(VLOOKUP($A63,Employment!$A$5:$F$66,6,0),0)</f>
        <v>740.02951578300929</v>
      </c>
      <c r="M63" s="24">
        <f t="shared" si="0"/>
        <v>998.9814041237388</v>
      </c>
      <c r="N63" s="25">
        <v>82890.795837352242</v>
      </c>
      <c r="O63" s="26">
        <v>0</v>
      </c>
      <c r="P63" s="27">
        <v>0</v>
      </c>
      <c r="Q63" s="28">
        <f ca="1"/>
        <v>-20346.444664982053</v>
      </c>
      <c r="R63" s="28">
        <v>0</v>
      </c>
      <c r="S63" s="28"/>
      <c r="T63" s="35" t="e">
        <f ca="1"/>
        <v>#DIV/0!</v>
      </c>
      <c r="U63" s="30">
        <f ca="1"/>
        <v>-24.546084350433443</v>
      </c>
      <c r="V63" s="31">
        <v>0</v>
      </c>
      <c r="W63" s="32">
        <f ca="1"/>
        <v>-24.546084350433443</v>
      </c>
      <c r="X63" s="28">
        <f ca="1"/>
        <v>-16138.467994801396</v>
      </c>
      <c r="Y63" s="28">
        <f t="shared" ca="1" si="31"/>
        <v>-4207.9766701806566</v>
      </c>
      <c r="Z63" s="33">
        <f t="shared" ca="1" si="13"/>
        <v>12</v>
      </c>
      <c r="AA63" s="33">
        <f t="shared" ca="1" si="13"/>
        <v>42</v>
      </c>
      <c r="AB63" s="33">
        <f t="shared" ca="1" si="1"/>
        <v>22</v>
      </c>
      <c r="AC63" s="21">
        <v>56</v>
      </c>
      <c r="AD63" s="6" t="str">
        <f t="shared" ca="1" si="14"/>
        <v>afish</v>
      </c>
      <c r="AE63" s="6">
        <f t="shared" ca="1" si="15"/>
        <v>-287.58334102721903</v>
      </c>
      <c r="AF63" s="6" t="str">
        <f t="shared" ca="1" si="2"/>
        <v>apuba</v>
      </c>
      <c r="AG63" s="6">
        <f t="shared" ca="1" si="3"/>
        <v>-525.49729240946078</v>
      </c>
      <c r="AH63" s="6" t="str">
        <f t="shared" ca="1" si="4"/>
        <v>amopt</v>
      </c>
      <c r="AI63" s="6">
        <f t="shared" ca="1" si="5"/>
        <v>-1746.0807915571716</v>
      </c>
      <c r="AJ63" s="17"/>
      <c r="AK63" s="6">
        <v>36761.890544177797</v>
      </c>
      <c r="AL63" s="6">
        <f ca="1"/>
        <v>-7157.3760148199881</v>
      </c>
      <c r="AM63" s="6">
        <f t="shared" ca="1" si="16"/>
        <v>-1866.2286469679084</v>
      </c>
      <c r="AN63" s="6">
        <f ca="1"/>
        <v>-9023.6046617878965</v>
      </c>
      <c r="AO63" s="33">
        <f t="shared" ca="1" si="17"/>
        <v>18</v>
      </c>
      <c r="AP63" s="34">
        <f ca="1"/>
        <v>-1.8424359722092047</v>
      </c>
      <c r="AQ63" s="34">
        <f ca="1"/>
        <v>-2.2023426433295272</v>
      </c>
      <c r="AR63" s="34">
        <f ca="1"/>
        <v>-12.077128195736167</v>
      </c>
      <c r="AS63" s="34">
        <f ca="1"/>
        <v>-76.292273048124684</v>
      </c>
      <c r="AT63" s="34">
        <f t="shared" ca="1" si="18"/>
        <v>-92.414179859399582</v>
      </c>
      <c r="AU63" s="33">
        <f t="shared" ca="1" si="19"/>
        <v>4</v>
      </c>
      <c r="AV63" s="21">
        <v>56</v>
      </c>
      <c r="AW63" s="6" t="str">
        <f t="shared" ca="1" si="6"/>
        <v>aglss</v>
      </c>
      <c r="AX63" s="6">
        <f t="shared" ca="1" si="20"/>
        <v>-541.88963459560966</v>
      </c>
      <c r="AY63" s="6" t="str">
        <f t="shared" ca="1" si="7"/>
        <v>aofin</v>
      </c>
      <c r="AZ63" s="6">
        <f t="shared" ca="1" si="21"/>
        <v>-2.0644823459837101</v>
      </c>
      <c r="BA63" s="199"/>
      <c r="BB63" s="36">
        <f t="shared" si="22"/>
        <v>1.0345431427944451</v>
      </c>
      <c r="BC63" s="36">
        <f ca="1"/>
        <v>-24.546084350433439</v>
      </c>
      <c r="BD63" s="33">
        <f t="shared" ca="1" si="23"/>
        <v>21</v>
      </c>
      <c r="BE63" s="205">
        <f ca="1"/>
        <v>-0.25393983247194957</v>
      </c>
      <c r="BF63" s="33">
        <f t="shared" ca="1" si="24"/>
        <v>18</v>
      </c>
      <c r="BG63" s="36">
        <f t="shared" si="25"/>
        <v>6.5952426495262344</v>
      </c>
      <c r="BH63" s="42">
        <f ca="1"/>
        <v>-9.250840854286082</v>
      </c>
      <c r="BI63" s="33">
        <f t="shared" ca="1" si="26"/>
        <v>46</v>
      </c>
      <c r="BJ63" s="205">
        <f ca="1"/>
        <v>-0.61011540146167276</v>
      </c>
      <c r="BK63" s="33">
        <f t="shared" ca="1" si="27"/>
        <v>4</v>
      </c>
      <c r="BL63" s="206">
        <v>56</v>
      </c>
      <c r="BM63" s="6" t="str">
        <f t="shared" ca="1" si="8"/>
        <v>aglss</v>
      </c>
      <c r="BN63" s="42">
        <f t="shared" ca="1" si="9"/>
        <v>-1.5249710973068074E-2</v>
      </c>
      <c r="BO63" s="6" t="str">
        <f t="shared" ca="1" si="28"/>
        <v>aofin</v>
      </c>
      <c r="BP63" s="42">
        <f t="shared" ca="1" si="29"/>
        <v>-1.3629645117737572E-2</v>
      </c>
      <c r="BQ63" s="207">
        <v>56</v>
      </c>
      <c r="BR63" s="6" t="str">
        <f t="shared" ca="1" si="30"/>
        <v>aglss</v>
      </c>
      <c r="BS63" s="6" t="str">
        <f ca="1">VLOOKUP(BR63,Notes!$A$12:$B$206,2,0)</f>
        <v>Glass</v>
      </c>
      <c r="BT63" s="42">
        <f t="shared" ca="1" si="32"/>
        <v>-10.272468925073234</v>
      </c>
      <c r="BU63" s="207">
        <v>56</v>
      </c>
      <c r="BV63" s="6" t="str">
        <f t="shared" ca="1" si="33"/>
        <v>anobs</v>
      </c>
      <c r="BW63" s="6" t="str">
        <f ca="1">VLOOKUP(BV63,Notes!$A$12:$B$206,2,0)</f>
        <v>Non-observed, informal, non-profit, households,</v>
      </c>
      <c r="BX63" s="42">
        <f t="shared" ca="1" si="34"/>
        <v>-6.3129934851518605</v>
      </c>
    </row>
    <row r="64" spans="1:76" hidden="1" outlineLevel="1" x14ac:dyDescent="0.2">
      <c r="A64" s="23" t="s">
        <v>53</v>
      </c>
      <c r="B64" s="23" t="str">
        <f>VLOOKUP(A64,Notes!$A$12:$B$206,2,0)</f>
        <v>Health and social work</v>
      </c>
      <c r="C64" s="24">
        <f>SUM('SAM and Preps'!FS64:GG64)</f>
        <v>0</v>
      </c>
      <c r="D64" s="24">
        <f>'SAM and Preps'!GH64</f>
        <v>0</v>
      </c>
      <c r="E64" s="24">
        <f>'SAM and Preps'!GM64</f>
        <v>0</v>
      </c>
      <c r="F64" s="24">
        <f>'SAM and Preps'!GO64</f>
        <v>0</v>
      </c>
      <c r="G64" s="24">
        <v>0</v>
      </c>
      <c r="H64" s="25">
        <f>SUM('SAM and Preps'!BG$175:BG$179)</f>
        <v>69424.469589733781</v>
      </c>
      <c r="I64" s="24">
        <f>IFERROR(VLOOKUP($A64,Employment!$A$5:$F$66,3,0),0)</f>
        <v>55.397876865141924</v>
      </c>
      <c r="J64" s="24">
        <f>IFERROR(VLOOKUP($A64,Employment!$A$5:$F$66,4,0),0)</f>
        <v>93.866850572877865</v>
      </c>
      <c r="K64" s="24">
        <f>IFERROR(VLOOKUP($A64,Employment!$A$5:$F$66,5,0),0)</f>
        <v>245.94211573619359</v>
      </c>
      <c r="L64" s="24">
        <f>IFERROR(VLOOKUP($A64,Employment!$A$5:$F$66,6,0),0)</f>
        <v>516.03193120049639</v>
      </c>
      <c r="M64" s="24">
        <f t="shared" si="0"/>
        <v>911.23877437470981</v>
      </c>
      <c r="N64" s="25">
        <v>173324.30777815025</v>
      </c>
      <c r="O64" s="26">
        <v>0</v>
      </c>
      <c r="P64" s="27">
        <v>0</v>
      </c>
      <c r="Q64" s="28">
        <f ca="1"/>
        <v>-2432.5965255447518</v>
      </c>
      <c r="R64" s="28">
        <v>0</v>
      </c>
      <c r="S64" s="28"/>
      <c r="T64" s="35" t="e">
        <f ca="1"/>
        <v>#DIV/0!</v>
      </c>
      <c r="U64" s="30">
        <f ca="1"/>
        <v>-1.4034941530869405</v>
      </c>
      <c r="V64" s="31">
        <v>0</v>
      </c>
      <c r="W64" s="32">
        <f ca="1"/>
        <v>-1.4034941530869405</v>
      </c>
      <c r="X64" s="28">
        <f ca="1"/>
        <v>4995.1791304709486</v>
      </c>
      <c r="Y64" s="28">
        <f t="shared" ca="1" si="31"/>
        <v>-7427.7756560157004</v>
      </c>
      <c r="Z64" s="33">
        <f t="shared" ca="1" si="13"/>
        <v>62</v>
      </c>
      <c r="AA64" s="33">
        <f t="shared" ca="1" si="13"/>
        <v>30</v>
      </c>
      <c r="AB64" s="33">
        <f t="shared" ca="1" si="1"/>
        <v>52</v>
      </c>
      <c r="AC64" s="21">
        <v>57</v>
      </c>
      <c r="AD64" s="6" t="str">
        <f t="shared" ca="1" si="14"/>
        <v>artrd</v>
      </c>
      <c r="AE64" s="6">
        <f t="shared" ca="1" si="15"/>
        <v>-244.60057063088408</v>
      </c>
      <c r="AF64" s="6" t="str">
        <f t="shared" ca="1" si="2"/>
        <v>afoot</v>
      </c>
      <c r="AG64" s="6">
        <f t="shared" ca="1" si="3"/>
        <v>-439.75429671220945</v>
      </c>
      <c r="AH64" s="6" t="str">
        <f t="shared" ca="1" si="4"/>
        <v>aoact</v>
      </c>
      <c r="AI64" s="6">
        <f t="shared" ca="1" si="5"/>
        <v>-1553.9246183887701</v>
      </c>
      <c r="AJ64" s="17"/>
      <c r="AK64" s="6">
        <v>69424.469589733781</v>
      </c>
      <c r="AL64" s="6">
        <f ca="1"/>
        <v>2000.8022307092131</v>
      </c>
      <c r="AM64" s="6">
        <f t="shared" ca="1" si="16"/>
        <v>-2975.1706022127478</v>
      </c>
      <c r="AN64" s="6">
        <f ca="1"/>
        <v>-974.3683715035346</v>
      </c>
      <c r="AO64" s="33">
        <f t="shared" ca="1" si="17"/>
        <v>50</v>
      </c>
      <c r="AP64" s="34">
        <f ca="1"/>
        <v>-0.11662589441048545</v>
      </c>
      <c r="AQ64" s="34">
        <f ca="1"/>
        <v>-0.19761236392157938</v>
      </c>
      <c r="AR64" s="34">
        <f ca="1"/>
        <v>-1.1390884607308118</v>
      </c>
      <c r="AS64" s="34">
        <f ca="1"/>
        <v>-3.0418407526334472</v>
      </c>
      <c r="AT64" s="34">
        <f t="shared" ca="1" si="18"/>
        <v>-4.4951674716963241</v>
      </c>
      <c r="AU64" s="33">
        <f t="shared" ca="1" si="19"/>
        <v>44</v>
      </c>
      <c r="AV64" s="21">
        <v>57</v>
      </c>
      <c r="AW64" s="6" t="str">
        <f t="shared" ca="1" si="6"/>
        <v>aleat</v>
      </c>
      <c r="AX64" s="6">
        <f t="shared" ca="1" si="20"/>
        <v>-511.20399257620375</v>
      </c>
      <c r="AY64" s="6" t="str">
        <f t="shared" ca="1" si="7"/>
        <v>amopt</v>
      </c>
      <c r="AZ64" s="6">
        <f t="shared" ca="1" si="21"/>
        <v>-1.5389773924630412</v>
      </c>
      <c r="BA64" s="199"/>
      <c r="BB64" s="36">
        <f t="shared" si="22"/>
        <v>1.953724574362935</v>
      </c>
      <c r="BC64" s="36">
        <f ca="1"/>
        <v>-1.4034941530869403</v>
      </c>
      <c r="BD64" s="33">
        <f t="shared" ca="1" si="23"/>
        <v>60</v>
      </c>
      <c r="BE64" s="205">
        <f ca="1"/>
        <v>-2.7420410168606503E-2</v>
      </c>
      <c r="BF64" s="33">
        <f t="shared" ca="1" si="24"/>
        <v>50</v>
      </c>
      <c r="BG64" s="36">
        <f t="shared" si="25"/>
        <v>6.0159686695366066</v>
      </c>
      <c r="BH64" s="42">
        <f ca="1"/>
        <v>-0.4933029188514173</v>
      </c>
      <c r="BI64" s="33">
        <f t="shared" ca="1" si="26"/>
        <v>60</v>
      </c>
      <c r="BJ64" s="205">
        <f ca="1"/>
        <v>-2.9676949044010855E-2</v>
      </c>
      <c r="BK64" s="33">
        <f t="shared" ca="1" si="27"/>
        <v>44</v>
      </c>
      <c r="BL64" s="206">
        <v>57</v>
      </c>
      <c r="BM64" s="6" t="str">
        <f t="shared" ca="1" si="8"/>
        <v>aleat</v>
      </c>
      <c r="BN64" s="42">
        <f t="shared" ca="1" si="9"/>
        <v>-1.4386163966548592E-2</v>
      </c>
      <c r="BO64" s="6" t="str">
        <f t="shared" ca="1" si="28"/>
        <v>amopt</v>
      </c>
      <c r="BP64" s="42">
        <f t="shared" ca="1" si="29"/>
        <v>-1.0160278553264946E-2</v>
      </c>
      <c r="BQ64" s="207">
        <v>57</v>
      </c>
      <c r="BR64" s="6" t="str">
        <f t="shared" ca="1" si="30"/>
        <v>aleat</v>
      </c>
      <c r="BS64" s="6" t="str">
        <f ca="1">VLOOKUP(BR64,Notes!$A$12:$B$206,2,0)</f>
        <v>Tanning and dressing of leather</v>
      </c>
      <c r="BT64" s="42">
        <f t="shared" ca="1" si="32"/>
        <v>-9.6450187286790658</v>
      </c>
      <c r="BU64" s="207">
        <v>57</v>
      </c>
      <c r="BV64" s="6" t="str">
        <f t="shared" ca="1" si="33"/>
        <v>apost</v>
      </c>
      <c r="BW64" s="6" t="str">
        <f ca="1">VLOOKUP(BV64,Notes!$A$12:$B$206,2,0)</f>
        <v>Post and telecommunication</v>
      </c>
      <c r="BX64" s="42">
        <f t="shared" ca="1" si="34"/>
        <v>-5.825221704268694</v>
      </c>
    </row>
    <row r="65" spans="1:76" hidden="1" outlineLevel="1" x14ac:dyDescent="0.2">
      <c r="A65" s="23" t="s">
        <v>272</v>
      </c>
      <c r="B65" s="23" t="str">
        <f>VLOOKUP(A65,Notes!$A$12:$B$206,2,0)</f>
        <v>Sewerage and refuse disposal</v>
      </c>
      <c r="C65" s="24">
        <f>SUM('SAM and Preps'!FS65:GG65)</f>
        <v>0</v>
      </c>
      <c r="D65" s="24">
        <f>'SAM and Preps'!GH65</f>
        <v>0</v>
      </c>
      <c r="E65" s="24">
        <f>'SAM and Preps'!GM65</f>
        <v>0</v>
      </c>
      <c r="F65" s="24">
        <f>'SAM and Preps'!GO65</f>
        <v>0</v>
      </c>
      <c r="G65" s="24">
        <v>0</v>
      </c>
      <c r="H65" s="25">
        <f>SUM('SAM and Preps'!BH$175:BH$179)</f>
        <v>1035.8608151617636</v>
      </c>
      <c r="I65" s="24">
        <f>IFERROR(VLOOKUP($A65,Employment!$A$5:$F$66,3,0),0)</f>
        <v>6.0787656907635848</v>
      </c>
      <c r="J65" s="24">
        <f>IFERROR(VLOOKUP($A65,Employment!$A$5:$F$66,4,0),0)</f>
        <v>5.7946339851378834</v>
      </c>
      <c r="K65" s="24">
        <f>IFERROR(VLOOKUP($A65,Employment!$A$5:$F$66,5,0),0)</f>
        <v>12.109627332182193</v>
      </c>
      <c r="L65" s="24">
        <f>IFERROR(VLOOKUP($A65,Employment!$A$5:$F$66,6,0),0)</f>
        <v>11.592889072258316</v>
      </c>
      <c r="M65" s="24">
        <f t="shared" si="0"/>
        <v>35.575916080341976</v>
      </c>
      <c r="N65" s="25">
        <v>2073.5649469502682</v>
      </c>
      <c r="O65" s="26">
        <v>0</v>
      </c>
      <c r="P65" s="27">
        <v>0</v>
      </c>
      <c r="Q65" s="28">
        <f ca="1"/>
        <v>-10.95665347688915</v>
      </c>
      <c r="R65" s="28">
        <v>0</v>
      </c>
      <c r="S65" s="28"/>
      <c r="T65" s="35" t="e">
        <f ca="1"/>
        <v>#DIV/0!</v>
      </c>
      <c r="U65" s="30">
        <f ca="1"/>
        <v>-0.52839692786106551</v>
      </c>
      <c r="V65" s="31">
        <v>0</v>
      </c>
      <c r="W65" s="32">
        <f ca="1"/>
        <v>-0.52839692786106551</v>
      </c>
      <c r="X65" s="28">
        <f ca="1"/>
        <v>-5.1499434632897989</v>
      </c>
      <c r="Y65" s="28">
        <f t="shared" ca="1" si="31"/>
        <v>-5.8067100135993508</v>
      </c>
      <c r="Z65" s="33">
        <f t="shared" ca="1" si="13"/>
        <v>61</v>
      </c>
      <c r="AA65" s="33">
        <f t="shared" ca="1" si="13"/>
        <v>62</v>
      </c>
      <c r="AB65" s="33">
        <f t="shared" ca="1" si="1"/>
        <v>62</v>
      </c>
      <c r="AC65" s="21">
        <v>58</v>
      </c>
      <c r="AD65" s="6" t="str">
        <f t="shared" ca="1" si="14"/>
        <v>afore</v>
      </c>
      <c r="AE65" s="6">
        <f t="shared" ca="1" si="15"/>
        <v>-244.29192859530914</v>
      </c>
      <c r="AF65" s="6" t="str">
        <f t="shared" ca="1" si="2"/>
        <v>aoact</v>
      </c>
      <c r="AG65" s="6">
        <f t="shared" ca="1" si="3"/>
        <v>-374.84567149903273</v>
      </c>
      <c r="AH65" s="6" t="str">
        <f t="shared" ca="1" si="4"/>
        <v>amorg</v>
      </c>
      <c r="AI65" s="6">
        <f t="shared" ca="1" si="5"/>
        <v>-1268.5594465967295</v>
      </c>
      <c r="AJ65" s="17"/>
      <c r="AK65" s="6">
        <v>1035.8608151617636</v>
      </c>
      <c r="AL65" s="6">
        <f ca="1"/>
        <v>-2.5726826843626767</v>
      </c>
      <c r="AM65" s="6">
        <f t="shared" ca="1" si="16"/>
        <v>-2.9007740398686725</v>
      </c>
      <c r="AN65" s="6">
        <f ca="1"/>
        <v>-5.4734567242313492</v>
      </c>
      <c r="AO65" s="33">
        <f t="shared" ca="1" si="17"/>
        <v>62</v>
      </c>
      <c r="AP65" s="34">
        <f ca="1"/>
        <v>-4.8180016742800881E-3</v>
      </c>
      <c r="AQ65" s="34">
        <f ca="1"/>
        <v>-4.5928001937392705E-3</v>
      </c>
      <c r="AR65" s="34">
        <f ca="1"/>
        <v>-2.1115676603562623E-2</v>
      </c>
      <c r="AS65" s="34">
        <f ca="1"/>
        <v>-2.5727717277424733E-2</v>
      </c>
      <c r="AT65" s="34">
        <f t="shared" ca="1" si="18"/>
        <v>-5.6254195749006711E-2</v>
      </c>
      <c r="AU65" s="33">
        <f t="shared" ca="1" si="19"/>
        <v>62</v>
      </c>
      <c r="AV65" s="21">
        <v>58</v>
      </c>
      <c r="AW65" s="6" t="str">
        <f t="shared" ca="1" si="6"/>
        <v>afoot</v>
      </c>
      <c r="AX65" s="6">
        <f t="shared" ca="1" si="20"/>
        <v>-500.71540028776155</v>
      </c>
      <c r="AY65" s="6" t="str">
        <f t="shared" ca="1" si="7"/>
        <v>afish</v>
      </c>
      <c r="AZ65" s="6">
        <f t="shared" ca="1" si="21"/>
        <v>-1.3487248291743281</v>
      </c>
      <c r="BA65" s="199"/>
      <c r="BB65" s="36">
        <f t="shared" si="22"/>
        <v>2.9150913822760111E-2</v>
      </c>
      <c r="BC65" s="36">
        <f ca="1"/>
        <v>-0.52839692786106551</v>
      </c>
      <c r="BD65" s="33">
        <f t="shared" ca="1" si="23"/>
        <v>61</v>
      </c>
      <c r="BE65" s="205">
        <f ca="1"/>
        <v>-1.5403253308289111E-4</v>
      </c>
      <c r="BF65" s="33">
        <f t="shared" ca="1" si="24"/>
        <v>62</v>
      </c>
      <c r="BG65" s="36">
        <f t="shared" si="25"/>
        <v>0.2348710376994915</v>
      </c>
      <c r="BH65" s="42">
        <f ca="1"/>
        <v>-0.15812437723870965</v>
      </c>
      <c r="BI65" s="33">
        <f t="shared" ca="1" si="26"/>
        <v>61</v>
      </c>
      <c r="BJ65" s="205">
        <f ca="1"/>
        <v>-3.7138836567641585E-4</v>
      </c>
      <c r="BK65" s="33">
        <f t="shared" ca="1" si="27"/>
        <v>62</v>
      </c>
      <c r="BL65" s="206">
        <v>58</v>
      </c>
      <c r="BM65" s="6" t="str">
        <f t="shared" ca="1" si="8"/>
        <v>afoot</v>
      </c>
      <c r="BN65" s="42">
        <f t="shared" ca="1" si="9"/>
        <v>-1.4090996850033333E-2</v>
      </c>
      <c r="BO65" s="6" t="str">
        <f t="shared" ca="1" si="28"/>
        <v>afish</v>
      </c>
      <c r="BP65" s="42">
        <f t="shared" ca="1" si="29"/>
        <v>-8.9042373352764791E-3</v>
      </c>
      <c r="BQ65" s="207">
        <v>58</v>
      </c>
      <c r="BR65" s="6" t="str">
        <f t="shared" ca="1" si="30"/>
        <v>afoot</v>
      </c>
      <c r="BS65" s="6" t="str">
        <f ca="1">VLOOKUP(BR65,Notes!$A$12:$B$206,2,0)</f>
        <v>Footwear</v>
      </c>
      <c r="BT65" s="42">
        <f t="shared" ca="1" si="32"/>
        <v>-9.48227725677609</v>
      </c>
      <c r="BU65" s="207">
        <v>58</v>
      </c>
      <c r="BV65" s="6" t="str">
        <f t="shared" ca="1" si="33"/>
        <v>ainsp</v>
      </c>
      <c r="BW65" s="6" t="str">
        <f ca="1">VLOOKUP(BV65,Notes!$A$12:$B$206,2,0)</f>
        <v>Insurance and pension funding</v>
      </c>
      <c r="BX65" s="42">
        <f t="shared" ca="1" si="34"/>
        <v>-5.7009035304307298</v>
      </c>
    </row>
    <row r="66" spans="1:76" hidden="1" outlineLevel="1" x14ac:dyDescent="0.2">
      <c r="A66" s="23" t="s">
        <v>273</v>
      </c>
      <c r="B66" s="23" t="str">
        <f>VLOOKUP(A66,Notes!$A$12:$B$206,2,0)</f>
        <v>Activities of membership organisations</v>
      </c>
      <c r="C66" s="24">
        <f>SUM('SAM and Preps'!FS66:GG66)</f>
        <v>0</v>
      </c>
      <c r="D66" s="24">
        <f>'SAM and Preps'!GH66</f>
        <v>0</v>
      </c>
      <c r="E66" s="24">
        <f>'SAM and Preps'!GM66</f>
        <v>0</v>
      </c>
      <c r="F66" s="24">
        <f>'SAM and Preps'!GO66</f>
        <v>0</v>
      </c>
      <c r="G66" s="24">
        <v>0</v>
      </c>
      <c r="H66" s="25">
        <f>SUM('SAM and Preps'!BI$175:BI$179)</f>
        <v>1750.3424060808345</v>
      </c>
      <c r="I66" s="24">
        <f>IFERROR(VLOOKUP($A66,Employment!$A$5:$F$66,3,0),0)</f>
        <v>3.8318493353494141</v>
      </c>
      <c r="J66" s="24">
        <f>IFERROR(VLOOKUP($A66,Employment!$A$5:$F$66,4,0),0)</f>
        <v>7.5797387489080741</v>
      </c>
      <c r="K66" s="24">
        <f>IFERROR(VLOOKUP($A66,Employment!$A$5:$F$66,5,0),0)</f>
        <v>13.95886461843547</v>
      </c>
      <c r="L66" s="24">
        <f>IFERROR(VLOOKUP($A66,Employment!$A$5:$F$66,6,0),0)</f>
        <v>57.542716297220281</v>
      </c>
      <c r="M66" s="24">
        <f t="shared" si="0"/>
        <v>82.913168999913239</v>
      </c>
      <c r="N66" s="25">
        <v>4450.3127879585363</v>
      </c>
      <c r="O66" s="26">
        <v>0</v>
      </c>
      <c r="P66" s="27">
        <v>0</v>
      </c>
      <c r="Q66" s="28">
        <f ca="1"/>
        <v>-1268.5594465967295</v>
      </c>
      <c r="R66" s="28">
        <v>0</v>
      </c>
      <c r="S66" s="28"/>
      <c r="T66" s="35" t="e">
        <f ca="1"/>
        <v>#DIV/0!</v>
      </c>
      <c r="U66" s="30">
        <f ca="1"/>
        <v>-28.50495025943216</v>
      </c>
      <c r="V66" s="31">
        <v>0</v>
      </c>
      <c r="W66" s="32">
        <f ca="1"/>
        <v>-28.50495025943216</v>
      </c>
      <c r="X66" s="28">
        <f ca="1"/>
        <v>-976.23813577437329</v>
      </c>
      <c r="Y66" s="28">
        <f t="shared" ca="1" si="31"/>
        <v>-292.32131082235617</v>
      </c>
      <c r="Z66" s="33">
        <f t="shared" ca="1" si="13"/>
        <v>46</v>
      </c>
      <c r="AA66" s="33">
        <f t="shared" ca="1" si="13"/>
        <v>59</v>
      </c>
      <c r="AB66" s="33">
        <f t="shared" ca="1" si="1"/>
        <v>58</v>
      </c>
      <c r="AC66" s="21">
        <v>59</v>
      </c>
      <c r="AD66" s="6" t="str">
        <f t="shared" ca="1" si="14"/>
        <v>awatd</v>
      </c>
      <c r="AE66" s="6">
        <f t="shared" ca="1" si="15"/>
        <v>-127.63972463591733</v>
      </c>
      <c r="AF66" s="6" t="str">
        <f t="shared" ca="1" si="2"/>
        <v>amorg</v>
      </c>
      <c r="AG66" s="6">
        <f t="shared" ca="1" si="3"/>
        <v>-292.32131082235617</v>
      </c>
      <c r="AH66" s="6" t="str">
        <f t="shared" ca="1" si="4"/>
        <v>apuba</v>
      </c>
      <c r="AI66" s="6">
        <f t="shared" ca="1" si="5"/>
        <v>-1112.946608306542</v>
      </c>
      <c r="AJ66" s="17"/>
      <c r="AK66" s="6">
        <v>1750.3424060808345</v>
      </c>
      <c r="AL66" s="6">
        <f ca="1"/>
        <v>-383.96200197492846</v>
      </c>
      <c r="AM66" s="6">
        <f t="shared" ca="1" si="16"/>
        <v>-114.97223024816151</v>
      </c>
      <c r="AN66" s="6">
        <f ca="1"/>
        <v>-498.93423222308996</v>
      </c>
      <c r="AO66" s="33">
        <f t="shared" ca="1" si="17"/>
        <v>59</v>
      </c>
      <c r="AP66" s="34">
        <f ca="1"/>
        <v>-0.16384001205865983</v>
      </c>
      <c r="AQ66" s="34">
        <f ca="1"/>
        <v>-0.32409011402567284</v>
      </c>
      <c r="AR66" s="34">
        <f ca="1"/>
        <v>-1.313059247367947</v>
      </c>
      <c r="AS66" s="34">
        <f ca="1"/>
        <v>-6.8890595165484987</v>
      </c>
      <c r="AT66" s="34">
        <f t="shared" ca="1" si="18"/>
        <v>-8.690048890000778</v>
      </c>
      <c r="AU66" s="33">
        <f t="shared" ca="1" si="19"/>
        <v>30</v>
      </c>
      <c r="AV66" s="21">
        <v>59</v>
      </c>
      <c r="AW66" s="6" t="str">
        <f t="shared" ca="1" si="6"/>
        <v>amorg</v>
      </c>
      <c r="AX66" s="6">
        <f t="shared" ca="1" si="20"/>
        <v>-498.93423222308996</v>
      </c>
      <c r="AY66" s="6" t="str">
        <f t="shared" ca="1" si="7"/>
        <v>apuba</v>
      </c>
      <c r="AZ66" s="6">
        <f t="shared" ca="1" si="21"/>
        <v>-1.0228379631046864</v>
      </c>
      <c r="BA66" s="199"/>
      <c r="BB66" s="36">
        <f t="shared" si="22"/>
        <v>4.9257660771748465E-2</v>
      </c>
      <c r="BC66" s="36">
        <f ca="1"/>
        <v>-28.50495025943216</v>
      </c>
      <c r="BD66" s="33">
        <f t="shared" ca="1" si="23"/>
        <v>11</v>
      </c>
      <c r="BE66" s="205">
        <f ca="1"/>
        <v>-1.4040871701946726E-2</v>
      </c>
      <c r="BF66" s="33">
        <f t="shared" ca="1" si="24"/>
        <v>59</v>
      </c>
      <c r="BG66" s="36">
        <f t="shared" si="25"/>
        <v>0.54739003763064131</v>
      </c>
      <c r="BH66" s="42">
        <f ca="1"/>
        <v>-10.480903087915831</v>
      </c>
      <c r="BI66" s="33">
        <f t="shared" ca="1" si="26"/>
        <v>38</v>
      </c>
      <c r="BJ66" s="205">
        <f ca="1"/>
        <v>-5.7371419356973513E-2</v>
      </c>
      <c r="BK66" s="33">
        <f t="shared" ca="1" si="27"/>
        <v>30</v>
      </c>
      <c r="BL66" s="206">
        <v>59</v>
      </c>
      <c r="BM66" s="6" t="str">
        <f t="shared" ca="1" si="8"/>
        <v>amorg</v>
      </c>
      <c r="BN66" s="42">
        <f t="shared" ca="1" si="9"/>
        <v>-1.4040871701946726E-2</v>
      </c>
      <c r="BO66" s="6" t="str">
        <f t="shared" ca="1" si="28"/>
        <v>apuba</v>
      </c>
      <c r="BP66" s="42">
        <f t="shared" ca="1" si="29"/>
        <v>-6.752742873867343E-3</v>
      </c>
      <c r="BQ66" s="207">
        <v>59</v>
      </c>
      <c r="BR66" s="6" t="str">
        <f t="shared" ca="1" si="30"/>
        <v>amorg</v>
      </c>
      <c r="BS66" s="6" t="str">
        <f ca="1">VLOOKUP(BR66,Notes!$A$12:$B$206,2,0)</f>
        <v>Activities of membership organisations</v>
      </c>
      <c r="BT66" s="42">
        <f t="shared" ca="1" si="32"/>
        <v>-7.8569741481463273</v>
      </c>
      <c r="BU66" s="207">
        <v>59</v>
      </c>
      <c r="BV66" s="6" t="str">
        <f t="shared" ca="1" si="33"/>
        <v>aochm</v>
      </c>
      <c r="BW66" s="6" t="str">
        <f ca="1">VLOOKUP(BV66,Notes!$A$12:$B$206,2,0)</f>
        <v>Other chemical products, man-made fibres</v>
      </c>
      <c r="BX66" s="42">
        <f t="shared" ca="1" si="34"/>
        <v>-5.4097539106867716</v>
      </c>
    </row>
    <row r="67" spans="1:76" hidden="1" outlineLevel="1" x14ac:dyDescent="0.2">
      <c r="A67" s="23" t="s">
        <v>274</v>
      </c>
      <c r="B67" s="23" t="str">
        <f>VLOOKUP(A67,Notes!$A$12:$B$206,2,0)</f>
        <v>Recreational, cultural and sporting activities</v>
      </c>
      <c r="C67" s="24">
        <f>SUM('SAM and Preps'!FS67:GG67)</f>
        <v>0</v>
      </c>
      <c r="D67" s="24">
        <f>'SAM and Preps'!GH67</f>
        <v>0</v>
      </c>
      <c r="E67" s="24">
        <f>'SAM and Preps'!GM67</f>
        <v>0</v>
      </c>
      <c r="F67" s="24">
        <f>'SAM and Preps'!GO67</f>
        <v>0</v>
      </c>
      <c r="G67" s="24">
        <v>0</v>
      </c>
      <c r="H67" s="25">
        <f>SUM('SAM and Preps'!BJ$175:BJ$179)</f>
        <v>10491.924352275084</v>
      </c>
      <c r="I67" s="24">
        <f>IFERROR(VLOOKUP($A67,Employment!$A$5:$F$66,3,0),0)</f>
        <v>8.2866026865946907</v>
      </c>
      <c r="J67" s="24">
        <f>IFERROR(VLOOKUP($A67,Employment!$A$5:$F$66,4,0),0)</f>
        <v>12.816359498797235</v>
      </c>
      <c r="K67" s="24">
        <f>IFERROR(VLOOKUP($A67,Employment!$A$5:$F$66,5,0),0)</f>
        <v>44.208968262499006</v>
      </c>
      <c r="L67" s="24">
        <f>IFERROR(VLOOKUP($A67,Employment!$A$5:$F$66,6,0),0)</f>
        <v>84.145319146139286</v>
      </c>
      <c r="M67" s="24">
        <f t="shared" si="0"/>
        <v>149.4572495940302</v>
      </c>
      <c r="N67" s="25">
        <v>41670.929862465571</v>
      </c>
      <c r="O67" s="26">
        <v>0</v>
      </c>
      <c r="P67" s="27">
        <v>0</v>
      </c>
      <c r="Q67" s="28">
        <f ca="1"/>
        <v>-11203.058767816105</v>
      </c>
      <c r="R67" s="28">
        <v>0</v>
      </c>
      <c r="S67" s="28"/>
      <c r="T67" s="35" t="e">
        <f ca="1"/>
        <v>#DIV/0!</v>
      </c>
      <c r="U67" s="30">
        <f ca="1"/>
        <v>-26.884590300220495</v>
      </c>
      <c r="V67" s="31">
        <v>0</v>
      </c>
      <c r="W67" s="32">
        <f ca="1"/>
        <v>-26.884590300220495</v>
      </c>
      <c r="X67" s="28">
        <f ca="1"/>
        <v>-7863.4580922543937</v>
      </c>
      <c r="Y67" s="28">
        <f t="shared" ca="1" si="31"/>
        <v>-3339.6006755617109</v>
      </c>
      <c r="Z67" s="33">
        <f t="shared" ca="1" si="13"/>
        <v>18</v>
      </c>
      <c r="AA67" s="33">
        <f t="shared" ca="1" si="13"/>
        <v>45</v>
      </c>
      <c r="AB67" s="33">
        <f t="shared" ca="1" si="1"/>
        <v>38</v>
      </c>
      <c r="AC67" s="21">
        <v>60</v>
      </c>
      <c r="AD67" s="6" t="str">
        <f t="shared" ca="1" si="14"/>
        <v>awtrp</v>
      </c>
      <c r="AE67" s="6">
        <f t="shared" ca="1" si="15"/>
        <v>-106.02131968150518</v>
      </c>
      <c r="AF67" s="6" t="str">
        <f t="shared" ca="1" si="2"/>
        <v>amopt</v>
      </c>
      <c r="AG67" s="6">
        <f t="shared" ca="1" si="3"/>
        <v>-210.32507033809225</v>
      </c>
      <c r="AH67" s="6" t="str">
        <f t="shared" ca="1" si="4"/>
        <v>awtrp</v>
      </c>
      <c r="AI67" s="6">
        <f t="shared" ca="1" si="5"/>
        <v>-849.82291847861211</v>
      </c>
      <c r="AJ67" s="17"/>
      <c r="AK67" s="6">
        <v>10491.924352275082</v>
      </c>
      <c r="AL67" s="6">
        <f ca="1"/>
        <v>-1979.8648055975236</v>
      </c>
      <c r="AM67" s="6">
        <f t="shared" ca="1" si="16"/>
        <v>-840.84607112069534</v>
      </c>
      <c r="AN67" s="6">
        <f ca="1"/>
        <v>-2820.710876718219</v>
      </c>
      <c r="AO67" s="33">
        <f t="shared" ca="1" si="17"/>
        <v>35</v>
      </c>
      <c r="AP67" s="34">
        <f ca="1"/>
        <v>-0.33417287731470707</v>
      </c>
      <c r="AQ67" s="34">
        <f ca="1"/>
        <v>-0.51684386139825433</v>
      </c>
      <c r="AR67" s="34">
        <f ca="1"/>
        <v>-3.9221819977980301</v>
      </c>
      <c r="AS67" s="34">
        <f ca="1"/>
        <v>-9.501292209886067</v>
      </c>
      <c r="AT67" s="34">
        <f t="shared" ca="1" si="18"/>
        <v>-14.274490946397059</v>
      </c>
      <c r="AU67" s="33">
        <f t="shared" ca="1" si="19"/>
        <v>21</v>
      </c>
      <c r="AV67" s="21">
        <v>60</v>
      </c>
      <c r="AW67" s="6" t="str">
        <f t="shared" ca="1" si="6"/>
        <v>aoact</v>
      </c>
      <c r="AX67" s="6">
        <f t="shared" ca="1" si="20"/>
        <v>-442.25233729658248</v>
      </c>
      <c r="AY67" s="6" t="str">
        <f t="shared" ca="1" si="7"/>
        <v>awtrp</v>
      </c>
      <c r="AZ67" s="6">
        <f t="shared" ca="1" si="21"/>
        <v>-0.43756091840758332</v>
      </c>
      <c r="BA67" s="199"/>
      <c r="BB67" s="36">
        <f t="shared" si="22"/>
        <v>0.29526088655098576</v>
      </c>
      <c r="BC67" s="36">
        <f ca="1"/>
        <v>-26.884590300220495</v>
      </c>
      <c r="BD67" s="33">
        <f t="shared" ca="1" si="23"/>
        <v>16</v>
      </c>
      <c r="BE67" s="205">
        <f ca="1"/>
        <v>-7.9379679666031364E-2</v>
      </c>
      <c r="BF67" s="33">
        <f t="shared" ca="1" si="24"/>
        <v>35</v>
      </c>
      <c r="BG67" s="36">
        <f t="shared" si="25"/>
        <v>0.98671188746306326</v>
      </c>
      <c r="BH67" s="42">
        <f ca="1"/>
        <v>-9.550885611217101</v>
      </c>
      <c r="BI67" s="33">
        <f t="shared" ca="1" si="26"/>
        <v>43</v>
      </c>
      <c r="BJ67" s="205">
        <f ca="1"/>
        <v>-9.4239723683878382E-2</v>
      </c>
      <c r="BK67" s="33">
        <f t="shared" ca="1" si="27"/>
        <v>21</v>
      </c>
      <c r="BL67" s="206">
        <v>60</v>
      </c>
      <c r="BM67" s="6" t="str">
        <f t="shared" ca="1" si="8"/>
        <v>aoact</v>
      </c>
      <c r="BN67" s="42">
        <f t="shared" ca="1" si="9"/>
        <v>-1.2445745204131159E-2</v>
      </c>
      <c r="BO67" s="6" t="str">
        <f t="shared" ca="1" si="28"/>
        <v>awtrp</v>
      </c>
      <c r="BP67" s="42">
        <f t="shared" ca="1" si="29"/>
        <v>-2.8887629128380755E-3</v>
      </c>
      <c r="BQ67" s="207">
        <v>60</v>
      </c>
      <c r="BR67" s="6" t="str">
        <f t="shared" ca="1" si="30"/>
        <v>aoact</v>
      </c>
      <c r="BS67" s="6" t="str">
        <f ca="1">VLOOKUP(BR67,Notes!$A$12:$B$206,2,0)</f>
        <v>Other activities</v>
      </c>
      <c r="BT67" s="42">
        <f t="shared" ca="1" si="32"/>
        <v>-1.4034941530869403</v>
      </c>
      <c r="BU67" s="207">
        <v>60</v>
      </c>
      <c r="BV67" s="6" t="str">
        <f t="shared" ca="1" si="33"/>
        <v>aheal</v>
      </c>
      <c r="BW67" s="6" t="str">
        <f ca="1">VLOOKUP(BV67,Notes!$A$12:$B$206,2,0)</f>
        <v>Health and social work</v>
      </c>
      <c r="BX67" s="42">
        <f t="shared" ca="1" si="34"/>
        <v>-0.4933029188514173</v>
      </c>
    </row>
    <row r="68" spans="1:76" hidden="1" outlineLevel="1" x14ac:dyDescent="0.2">
      <c r="A68" s="23" t="s">
        <v>275</v>
      </c>
      <c r="B68" s="23" t="str">
        <f>VLOOKUP(A68,Notes!$A$12:$B$206,2,0)</f>
        <v>Other activities</v>
      </c>
      <c r="C68" s="24">
        <f>SUM('SAM and Preps'!FS68:GG68)</f>
        <v>0</v>
      </c>
      <c r="D68" s="24">
        <f>'SAM and Preps'!GH68</f>
        <v>0</v>
      </c>
      <c r="E68" s="24">
        <f>'SAM and Preps'!GM68</f>
        <v>0</v>
      </c>
      <c r="F68" s="24">
        <f>'SAM and Preps'!GO68</f>
        <v>0</v>
      </c>
      <c r="G68" s="24">
        <v>0</v>
      </c>
      <c r="H68" s="25">
        <f>SUM('SAM and Preps'!BK$175:BK$179)</f>
        <v>1483.8064771842241</v>
      </c>
      <c r="I68" s="24">
        <f>IFERROR(VLOOKUP($A68,Employment!$A$5:$F$66,3,0),0)</f>
        <v>44.744782477111187</v>
      </c>
      <c r="J68" s="24">
        <f>IFERROR(VLOOKUP($A68,Employment!$A$5:$F$66,4,0),0)</f>
        <v>79.894421037616794</v>
      </c>
      <c r="K68" s="24">
        <f>IFERROR(VLOOKUP($A68,Employment!$A$5:$F$66,5,0),0)</f>
        <v>119.14518611840292</v>
      </c>
      <c r="L68" s="24">
        <f>IFERROR(VLOOKUP($A68,Employment!$A$5:$F$66,6,0),0)</f>
        <v>71.408067526572765</v>
      </c>
      <c r="M68" s="24">
        <f t="shared" si="0"/>
        <v>315.19245715970368</v>
      </c>
      <c r="N68" s="25">
        <v>5213.5923756012189</v>
      </c>
      <c r="O68" s="26">
        <v>0</v>
      </c>
      <c r="P68" s="27">
        <v>0</v>
      </c>
      <c r="Q68" s="28">
        <f ca="1"/>
        <v>-1553.9246183887701</v>
      </c>
      <c r="R68" s="28">
        <v>0</v>
      </c>
      <c r="S68" s="28"/>
      <c r="T68" s="35" t="e">
        <f ca="1"/>
        <v>#DIV/0!</v>
      </c>
      <c r="U68" s="30">
        <f ca="1"/>
        <v>-29.805257228411058</v>
      </c>
      <c r="V68" s="31">
        <v>0</v>
      </c>
      <c r="W68" s="32">
        <f ca="1"/>
        <v>-29.805257228411058</v>
      </c>
      <c r="X68" s="28">
        <f ca="1"/>
        <v>-1179.0789468897374</v>
      </c>
      <c r="Y68" s="28">
        <f t="shared" ca="1" si="31"/>
        <v>-374.84567149903273</v>
      </c>
      <c r="Z68" s="33">
        <f t="shared" ca="1" si="13"/>
        <v>45</v>
      </c>
      <c r="AA68" s="33">
        <f t="shared" ca="1" si="13"/>
        <v>58</v>
      </c>
      <c r="AB68" s="33">
        <f t="shared" ca="1" si="1"/>
        <v>57</v>
      </c>
      <c r="AC68" s="21">
        <v>61</v>
      </c>
      <c r="AD68" s="6" t="str">
        <f t="shared" ca="1" si="14"/>
        <v>awast</v>
      </c>
      <c r="AE68" s="6">
        <f t="shared" ca="1" si="15"/>
        <v>-5.1499434632897989</v>
      </c>
      <c r="AF68" s="6" t="str">
        <f t="shared" ca="1" si="2"/>
        <v>arsea</v>
      </c>
      <c r="AG68" s="6">
        <f t="shared" ca="1" si="3"/>
        <v>-9.7853166811150913</v>
      </c>
      <c r="AH68" s="6" t="str">
        <f t="shared" ca="1" si="4"/>
        <v>afish</v>
      </c>
      <c r="AI68" s="6">
        <f t="shared" ca="1" si="5"/>
        <v>-848.85969056976137</v>
      </c>
      <c r="AJ68" s="17"/>
      <c r="AK68" s="6">
        <v>1483.8064771842241</v>
      </c>
      <c r="AL68" s="6">
        <f ca="1"/>
        <v>-335.56995876663552</v>
      </c>
      <c r="AM68" s="6">
        <f t="shared" ca="1" si="16"/>
        <v>-106.68237852994696</v>
      </c>
      <c r="AN68" s="6">
        <f ca="1"/>
        <v>-442.25233729658248</v>
      </c>
      <c r="AO68" s="33">
        <f t="shared" ca="1" si="17"/>
        <v>60</v>
      </c>
      <c r="AP68" s="34">
        <f ca="1"/>
        <v>-2.0004446270393981</v>
      </c>
      <c r="AQ68" s="34">
        <f ca="1"/>
        <v>-3.5719106552117164</v>
      </c>
      <c r="AR68" s="34">
        <f ca="1"/>
        <v>-22.727378686629823</v>
      </c>
      <c r="AS68" s="34">
        <f ca="1"/>
        <v>-21.28335820813248</v>
      </c>
      <c r="AT68" s="34">
        <f t="shared" ca="1" si="18"/>
        <v>-49.583092177013413</v>
      </c>
      <c r="AU68" s="33">
        <f t="shared" ca="1" si="19"/>
        <v>9</v>
      </c>
      <c r="AV68" s="21">
        <v>61</v>
      </c>
      <c r="AW68" s="6" t="str">
        <f t="shared" ca="1" si="6"/>
        <v>awtrp</v>
      </c>
      <c r="AX68" s="6">
        <f t="shared" ca="1" si="20"/>
        <v>-370.73600286941451</v>
      </c>
      <c r="AY68" s="6" t="str">
        <f t="shared" ca="1" si="7"/>
        <v>ardtv</v>
      </c>
      <c r="AZ68" s="6">
        <f t="shared" ca="1" si="21"/>
        <v>-0.37307614556900343</v>
      </c>
      <c r="BA68" s="199"/>
      <c r="BB68" s="36">
        <f t="shared" si="22"/>
        <v>4.1756879025582061E-2</v>
      </c>
      <c r="BC68" s="36">
        <f ca="1"/>
        <v>-29.805257228411062</v>
      </c>
      <c r="BD68" s="33">
        <f t="shared" ca="1" si="23"/>
        <v>7</v>
      </c>
      <c r="BE68" s="205">
        <f ca="1"/>
        <v>-1.2445745204131159E-2</v>
      </c>
      <c r="BF68" s="33">
        <f t="shared" ca="1" si="24"/>
        <v>60</v>
      </c>
      <c r="BG68" s="36">
        <f t="shared" si="25"/>
        <v>2.0808903225701703</v>
      </c>
      <c r="BH68" s="42">
        <f ca="1"/>
        <v>-15.731052901399332</v>
      </c>
      <c r="BI68" s="33">
        <f t="shared" ca="1" si="26"/>
        <v>19</v>
      </c>
      <c r="BJ68" s="205">
        <f ca="1"/>
        <v>-0.32734595746361272</v>
      </c>
      <c r="BK68" s="33">
        <f t="shared" ca="1" si="27"/>
        <v>9</v>
      </c>
      <c r="BL68" s="206">
        <v>61</v>
      </c>
      <c r="BM68" s="6" t="str">
        <f t="shared" ca="1" si="8"/>
        <v>awtrp</v>
      </c>
      <c r="BN68" s="42">
        <f t="shared" ca="1" si="9"/>
        <v>-1.0433151937457101E-2</v>
      </c>
      <c r="BO68" s="6" t="str">
        <f t="shared" ca="1" si="28"/>
        <v>ardtv</v>
      </c>
      <c r="BP68" s="42">
        <f t="shared" ca="1" si="29"/>
        <v>-2.4630365456460249E-3</v>
      </c>
      <c r="BQ68" s="207">
        <v>61</v>
      </c>
      <c r="BR68" s="6" t="str">
        <f t="shared" ca="1" si="30"/>
        <v>awtrp</v>
      </c>
      <c r="BS68" s="6" t="str">
        <f ca="1">VLOOKUP(BR68,Notes!$A$12:$B$206,2,0)</f>
        <v>Water transport</v>
      </c>
      <c r="BT68" s="42">
        <f t="shared" ca="1" si="32"/>
        <v>-0.52839692786106551</v>
      </c>
      <c r="BU68" s="207">
        <v>61</v>
      </c>
      <c r="BV68" s="6" t="str">
        <f t="shared" ca="1" si="33"/>
        <v>awast</v>
      </c>
      <c r="BW68" s="6" t="str">
        <f ca="1">VLOOKUP(BV68,Notes!$A$12:$B$206,2,0)</f>
        <v>Sewerage and refuse disposal</v>
      </c>
      <c r="BX68" s="42">
        <f t="shared" ca="1" si="34"/>
        <v>-0.15812437723870965</v>
      </c>
    </row>
    <row r="69" spans="1:76" collapsed="1" x14ac:dyDescent="0.2">
      <c r="A69" s="23" t="s">
        <v>276</v>
      </c>
      <c r="B69" s="23" t="str">
        <f>VLOOKUP(A69,Notes!$A$12:$B$206,2,0)</f>
        <v>Non-observed, informal, non-profit, households,</v>
      </c>
      <c r="C69" s="24">
        <f>SUM('SAM and Preps'!FS69:GG69)</f>
        <v>0</v>
      </c>
      <c r="D69" s="24">
        <f>'SAM and Preps'!GH69</f>
        <v>0</v>
      </c>
      <c r="E69" s="24">
        <f>'SAM and Preps'!GM69</f>
        <v>0</v>
      </c>
      <c r="F69" s="24">
        <f>'SAM and Preps'!GO69</f>
        <v>0</v>
      </c>
      <c r="G69" s="24">
        <v>0</v>
      </c>
      <c r="H69" s="25">
        <f>SUM('SAM and Preps'!BL$175:BL$179)</f>
        <v>301764.38913000497</v>
      </c>
      <c r="I69" s="24">
        <f>IFERROR(VLOOKUP($A69,Employment!$A$5:$F$66,3,0),0)</f>
        <v>608.94702917715688</v>
      </c>
      <c r="J69" s="24">
        <f>IFERROR(VLOOKUP($A69,Employment!$A$5:$F$66,4,0),0)</f>
        <v>436.07541168906477</v>
      </c>
      <c r="K69" s="24">
        <f>IFERROR(VLOOKUP($A69,Employment!$A$5:$F$66,5,0),0)</f>
        <v>183.53696765420383</v>
      </c>
      <c r="L69" s="24">
        <f>IFERROR(VLOOKUP($A69,Employment!$A$5:$F$66,6,0),0)</f>
        <v>58.571915247305562</v>
      </c>
      <c r="M69" s="24">
        <f t="shared" si="0"/>
        <v>1287.1313237677309</v>
      </c>
      <c r="N69" s="25">
        <v>460425.68077190965</v>
      </c>
      <c r="O69" s="26">
        <v>0</v>
      </c>
      <c r="P69" s="27">
        <v>0</v>
      </c>
      <c r="Q69" s="28">
        <f ca="1"/>
        <v>-112421.36503555991</v>
      </c>
      <c r="R69" s="28">
        <v>0</v>
      </c>
      <c r="S69" s="28"/>
      <c r="T69" s="35" t="e">
        <f ca="1"/>
        <v>#DIV/0!</v>
      </c>
      <c r="U69" s="30">
        <f ca="1"/>
        <v>-24.416832016642516</v>
      </c>
      <c r="V69" s="31">
        <v>0</v>
      </c>
      <c r="W69" s="32">
        <f ca="1"/>
        <v>-24.416832016642516</v>
      </c>
      <c r="X69" s="28">
        <f ca="1"/>
        <v>-61258.093579944158</v>
      </c>
      <c r="Y69" s="28">
        <f t="shared" ca="1" si="31"/>
        <v>-51163.271455615752</v>
      </c>
      <c r="Z69" s="33">
        <f t="shared" ca="1" si="13"/>
        <v>2</v>
      </c>
      <c r="AA69" s="33">
        <f t="shared" ca="1" si="13"/>
        <v>3</v>
      </c>
      <c r="AB69" s="33">
        <f t="shared" ca="1" si="1"/>
        <v>2</v>
      </c>
      <c r="AC69" s="21">
        <v>62</v>
      </c>
      <c r="AD69" s="6" t="str">
        <f t="shared" ca="1" si="14"/>
        <v>aheal</v>
      </c>
      <c r="AE69" s="6">
        <f t="shared" ca="1" si="15"/>
        <v>4995.1791304709486</v>
      </c>
      <c r="AF69" s="6" t="str">
        <f t="shared" ca="1" si="2"/>
        <v>awast</v>
      </c>
      <c r="AG69" s="6">
        <f t="shared" ca="1" si="3"/>
        <v>-5.8067100135993508</v>
      </c>
      <c r="AH69" s="6" t="str">
        <f t="shared" ca="1" si="4"/>
        <v>awast</v>
      </c>
      <c r="AI69" s="6">
        <f t="shared" ca="1" si="5"/>
        <v>-10.95665347688915</v>
      </c>
      <c r="AJ69" s="17"/>
      <c r="AK69" s="6">
        <v>301764.38913000497</v>
      </c>
      <c r="AL69" s="6">
        <f ca="1"/>
        <v>-40148.740525136061</v>
      </c>
      <c r="AM69" s="6">
        <f t="shared" ca="1" si="16"/>
        <v>-33532.5634547847</v>
      </c>
      <c r="AN69" s="6">
        <f ca="1"/>
        <v>-73681.303979920762</v>
      </c>
      <c r="AO69" s="33">
        <f t="shared" ca="1" si="17"/>
        <v>1</v>
      </c>
      <c r="AP69" s="34">
        <f ca="1"/>
        <v>-22.302835977678225</v>
      </c>
      <c r="AQ69" s="34">
        <f ca="1"/>
        <v>-15.971370110700184</v>
      </c>
      <c r="AR69" s="34">
        <f ca="1"/>
        <v>-28.680904371562537</v>
      </c>
      <c r="AS69" s="34">
        <f ca="1"/>
        <v>-14.301406154864825</v>
      </c>
      <c r="AT69" s="34">
        <f t="shared" ca="1" si="18"/>
        <v>-81.256516614805761</v>
      </c>
      <c r="AU69" s="33">
        <f t="shared" ca="1" si="19"/>
        <v>5</v>
      </c>
      <c r="AV69" s="21">
        <v>62</v>
      </c>
      <c r="AW69" s="6" t="str">
        <f t="shared" ca="1" si="6"/>
        <v>awast</v>
      </c>
      <c r="AX69" s="6">
        <f t="shared" ca="1" si="20"/>
        <v>-5.4734567242313492</v>
      </c>
      <c r="AY69" s="6" t="str">
        <f t="shared" ca="1" si="7"/>
        <v>awast</v>
      </c>
      <c r="AZ69" s="6">
        <f t="shared" ca="1" si="21"/>
        <v>-5.6254195749006711E-2</v>
      </c>
      <c r="BA69" s="199"/>
      <c r="BB69" s="36">
        <f t="shared" si="22"/>
        <v>8.4921715094830557</v>
      </c>
      <c r="BC69" s="36">
        <f ca="1"/>
        <v>-24.416832016642516</v>
      </c>
      <c r="BD69" s="33">
        <f t="shared" ca="1" si="23"/>
        <v>22</v>
      </c>
      <c r="BE69" s="205">
        <f ca="1"/>
        <v>-2.0735192520356529</v>
      </c>
      <c r="BF69" s="33">
        <f t="shared" ca="1" si="24"/>
        <v>1</v>
      </c>
      <c r="BG69" s="36">
        <f t="shared" si="25"/>
        <v>8.4975990213753949</v>
      </c>
      <c r="BH69" s="42">
        <f ca="1"/>
        <v>-6.3129934851518605</v>
      </c>
      <c r="BI69" s="33">
        <f t="shared" ca="1" si="26"/>
        <v>56</v>
      </c>
      <c r="BJ69" s="205">
        <f ca="1"/>
        <v>-0.53645287261375696</v>
      </c>
      <c r="BK69" s="33">
        <f t="shared" ca="1" si="27"/>
        <v>5</v>
      </c>
      <c r="BL69" s="206">
        <v>62</v>
      </c>
      <c r="BM69" s="6" t="str">
        <f t="shared" ca="1" si="8"/>
        <v>awast</v>
      </c>
      <c r="BN69" s="42">
        <f t="shared" ca="1" si="9"/>
        <v>-1.5403253308289111E-4</v>
      </c>
      <c r="BO69" s="6" t="str">
        <f t="shared" ca="1" si="28"/>
        <v>awast</v>
      </c>
      <c r="BP69" s="42">
        <f t="shared" ca="1" si="29"/>
        <v>-3.7138836567641585E-4</v>
      </c>
      <c r="BQ69" s="207">
        <v>62</v>
      </c>
      <c r="BR69" s="6" t="str">
        <f t="shared" ca="1" si="30"/>
        <v>awast</v>
      </c>
      <c r="BS69" s="6" t="str">
        <f ca="1">VLOOKUP(BR69,Notes!$A$12:$B$206,2,0)</f>
        <v>Sewerage and refuse disposal</v>
      </c>
      <c r="BT69" s="42">
        <f t="shared" ca="1" si="32"/>
        <v>-0.12069623565958494</v>
      </c>
      <c r="BU69" s="207">
        <v>62</v>
      </c>
      <c r="BV69" s="6" t="str">
        <f t="shared" ca="1" si="33"/>
        <v>apuba</v>
      </c>
      <c r="BW69" s="6" t="str">
        <f ca="1">VLOOKUP(BV69,Notes!$A$12:$B$206,2,0)</f>
        <v>Government</v>
      </c>
      <c r="BX69" s="42">
        <f t="shared" ca="1" si="34"/>
        <v>-0.10806418114141694</v>
      </c>
    </row>
    <row r="70" spans="1:76" x14ac:dyDescent="0.2">
      <c r="A70" s="13" t="s">
        <v>55</v>
      </c>
      <c r="B70" s="13" t="str">
        <f>VLOOKUP(A70,Notes!$A$12:$B$206,2,0)</f>
        <v xml:space="preserve">Agriculture </v>
      </c>
      <c r="C70" s="24">
        <f>SUM('SAM and Preps'!FS70:GG70)</f>
        <v>84878.728617768196</v>
      </c>
      <c r="D70" s="24">
        <f>'SAM and Preps'!GH70</f>
        <v>0</v>
      </c>
      <c r="E70" s="24">
        <f>'SAM and Preps'!GM70</f>
        <v>0</v>
      </c>
      <c r="F70" s="24">
        <f>'SAM and Preps'!GO70</f>
        <v>24490.805119692399</v>
      </c>
      <c r="G70" s="24">
        <v>109234.82525275496</v>
      </c>
      <c r="H70" s="25">
        <f>SUM('SAM and Preps'!BM$175:BM$179)</f>
        <v>0</v>
      </c>
      <c r="I70" s="24">
        <f>IFERROR(VLOOKUP($A70,Employment!$A$5:$F$66,3,0),0)</f>
        <v>0</v>
      </c>
      <c r="J70" s="24">
        <f>IFERROR(VLOOKUP($A70,Employment!$A$5:$F$66,4,0),0)</f>
        <v>0</v>
      </c>
      <c r="K70" s="24">
        <f>IFERROR(VLOOKUP($A70,Employment!$A$5:$F$66,5,0),0)</f>
        <v>0</v>
      </c>
      <c r="L70" s="24">
        <f>IFERROR(VLOOKUP($A70,Employment!$A$5:$F$66,6,0),0)</f>
        <v>0</v>
      </c>
      <c r="M70" s="24">
        <f t="shared" si="0"/>
        <v>0</v>
      </c>
      <c r="N70" s="25">
        <v>180281.75835517872</v>
      </c>
      <c r="O70" s="26">
        <v>0</v>
      </c>
      <c r="P70" s="27">
        <f ca="1"/>
        <v>-5957.2112503401595</v>
      </c>
      <c r="Q70" s="28">
        <f ca="1"/>
        <v>-18042.281026452954</v>
      </c>
      <c r="R70" s="28">
        <v>0</v>
      </c>
      <c r="S70" s="28"/>
      <c r="T70" s="35" t="e">
        <f ca="1"/>
        <v>#DIV/0!</v>
      </c>
      <c r="U70" s="30">
        <f ca="1"/>
        <v>-10.007823970136398</v>
      </c>
      <c r="V70" s="31">
        <v>0</v>
      </c>
      <c r="W70" s="32">
        <f ca="1"/>
        <v>-10.007823970136398</v>
      </c>
      <c r="X70" s="32"/>
      <c r="Y70" s="28">
        <f t="shared" ref="Y70:Y133" ca="1" si="35">Q70-P70</f>
        <v>-12085.069776112796</v>
      </c>
      <c r="Z70" s="33"/>
      <c r="AA70" s="36"/>
      <c r="AB70" s="33"/>
      <c r="AC70" s="21"/>
      <c r="AD70" s="6"/>
      <c r="AE70" s="6"/>
      <c r="AH70" s="6"/>
      <c r="AI70" s="6"/>
      <c r="AJ70" s="17"/>
      <c r="AV70" s="21"/>
    </row>
    <row r="71" spans="1:76" hidden="1" outlineLevel="1" x14ac:dyDescent="0.2">
      <c r="A71" s="13" t="s">
        <v>412</v>
      </c>
      <c r="B71" s="13" t="str">
        <f>VLOOKUP(A71,Notes!$A$12:$B$206,2,0)</f>
        <v xml:space="preserve">Live animal </v>
      </c>
      <c r="C71" s="24">
        <f>SUM('SAM and Preps'!FS71:GG71)</f>
        <v>14131.409340087181</v>
      </c>
      <c r="D71" s="24">
        <f>'SAM and Preps'!GH71</f>
        <v>0</v>
      </c>
      <c r="E71" s="24">
        <f>'SAM and Preps'!GM71</f>
        <v>0</v>
      </c>
      <c r="F71" s="24">
        <f>'SAM and Preps'!GO71</f>
        <v>3618.5168897171297</v>
      </c>
      <c r="G71" s="24">
        <v>17263.684754062</v>
      </c>
      <c r="H71" s="25">
        <f>SUM('SAM and Preps'!BN$175:BN$179)</f>
        <v>0</v>
      </c>
      <c r="I71" s="24">
        <f>IFERROR(VLOOKUP($A71,Employment!$A$5:$F$66,3,0),0)</f>
        <v>0</v>
      </c>
      <c r="J71" s="24">
        <f>IFERROR(VLOOKUP($A71,Employment!$A$5:$F$66,4,0),0)</f>
        <v>0</v>
      </c>
      <c r="K71" s="24">
        <f>IFERROR(VLOOKUP($A71,Employment!$A$5:$F$66,5,0),0)</f>
        <v>0</v>
      </c>
      <c r="L71" s="24">
        <f>IFERROR(VLOOKUP($A71,Employment!$A$5:$F$66,6,0),0)</f>
        <v>0</v>
      </c>
      <c r="M71" s="24">
        <f t="shared" si="0"/>
        <v>0</v>
      </c>
      <c r="N71" s="25">
        <v>60151.966364345659</v>
      </c>
      <c r="O71" s="26">
        <v>0</v>
      </c>
      <c r="P71" s="27">
        <f ca="1"/>
        <v>-921.13539152368287</v>
      </c>
      <c r="Q71" s="28">
        <f ca="1"/>
        <v>-8701.5265308685775</v>
      </c>
      <c r="R71" s="28">
        <v>0</v>
      </c>
      <c r="S71" s="28"/>
      <c r="T71" s="35" t="e">
        <f ca="1"/>
        <v>#DIV/0!</v>
      </c>
      <c r="U71" s="30">
        <f ca="1"/>
        <v>-14.465905367353546</v>
      </c>
      <c r="V71" s="31">
        <v>0</v>
      </c>
      <c r="W71" s="32">
        <f ca="1"/>
        <v>-14.465905367353546</v>
      </c>
      <c r="X71" s="32"/>
      <c r="Y71" s="28">
        <f t="shared" ca="1" si="35"/>
        <v>-7780.3911393448943</v>
      </c>
      <c r="Z71" s="33"/>
      <c r="AA71" s="36"/>
      <c r="AB71" s="33"/>
      <c r="AC71" s="21"/>
      <c r="AD71" s="6"/>
      <c r="AE71" s="6"/>
      <c r="AH71" s="6"/>
      <c r="AI71" s="6"/>
      <c r="AJ71" s="17"/>
      <c r="AV71" s="21"/>
    </row>
    <row r="72" spans="1:76" hidden="1" outlineLevel="1" x14ac:dyDescent="0.2">
      <c r="A72" s="13" t="s">
        <v>56</v>
      </c>
      <c r="B72" s="13" t="str">
        <f>VLOOKUP(A72,Notes!$A$12:$B$206,2,0)</f>
        <v xml:space="preserve">Forestry </v>
      </c>
      <c r="C72" s="24">
        <f>SUM('SAM and Preps'!FS72:GG72)</f>
        <v>6453.9786667763983</v>
      </c>
      <c r="D72" s="24">
        <f>'SAM and Preps'!GH72</f>
        <v>0</v>
      </c>
      <c r="E72" s="24">
        <f>'SAM and Preps'!GM72</f>
        <v>0</v>
      </c>
      <c r="F72" s="24">
        <f>'SAM and Preps'!GO72</f>
        <v>741.06917254284008</v>
      </c>
      <c r="G72" s="24">
        <v>7107.2907868297443</v>
      </c>
      <c r="H72" s="25">
        <f>SUM('SAM and Preps'!BO$175:BO$179)</f>
        <v>0</v>
      </c>
      <c r="I72" s="24">
        <f>IFERROR(VLOOKUP($A72,Employment!$A$5:$F$66,3,0),0)</f>
        <v>0</v>
      </c>
      <c r="J72" s="24">
        <f>IFERROR(VLOOKUP($A72,Employment!$A$5:$F$66,4,0),0)</f>
        <v>0</v>
      </c>
      <c r="K72" s="24">
        <f>IFERROR(VLOOKUP($A72,Employment!$A$5:$F$66,5,0),0)</f>
        <v>0</v>
      </c>
      <c r="L72" s="24">
        <f>IFERROR(VLOOKUP($A72,Employment!$A$5:$F$66,6,0),0)</f>
        <v>0</v>
      </c>
      <c r="M72" s="24">
        <f t="shared" ref="M72:M135" si="36">SUM(I72:L72)</f>
        <v>0</v>
      </c>
      <c r="N72" s="25">
        <v>22602.765698920863</v>
      </c>
      <c r="O72" s="26">
        <v>0</v>
      </c>
      <c r="P72" s="27">
        <f ca="1"/>
        <v>-280.31460324108963</v>
      </c>
      <c r="Q72" s="28">
        <f ca="1"/>
        <v>-3268.8755890988141</v>
      </c>
      <c r="R72" s="28">
        <v>0</v>
      </c>
      <c r="S72" s="28"/>
      <c r="T72" s="35" t="e">
        <f ca="1"/>
        <v>#DIV/0!</v>
      </c>
      <c r="U72" s="30">
        <f ca="1"/>
        <v>-14.46228144219927</v>
      </c>
      <c r="V72" s="31">
        <v>0</v>
      </c>
      <c r="W72" s="32">
        <f ca="1"/>
        <v>-14.46228144219927</v>
      </c>
      <c r="X72" s="32"/>
      <c r="Y72" s="28">
        <f t="shared" ca="1" si="35"/>
        <v>-2988.5609858577245</v>
      </c>
      <c r="Z72" s="33"/>
      <c r="AA72" s="36"/>
      <c r="AB72" s="33"/>
      <c r="AC72" s="21"/>
      <c r="AD72" s="6"/>
      <c r="AE72" s="6"/>
      <c r="AH72" s="6"/>
      <c r="AI72" s="6"/>
      <c r="AJ72" s="17"/>
      <c r="AV72" s="21"/>
    </row>
    <row r="73" spans="1:76" hidden="1" outlineLevel="1" x14ac:dyDescent="0.2">
      <c r="A73" s="13" t="s">
        <v>57</v>
      </c>
      <c r="B73" s="13" t="str">
        <f>VLOOKUP(A73,Notes!$A$12:$B$206,2,0)</f>
        <v xml:space="preserve">Fishing </v>
      </c>
      <c r="C73" s="24">
        <f>SUM('SAM and Preps'!FS73:GG73)</f>
        <v>2493.872809485787</v>
      </c>
      <c r="D73" s="24">
        <f>'SAM and Preps'!GH73</f>
        <v>0</v>
      </c>
      <c r="E73" s="24">
        <f>'SAM and Preps'!GM73</f>
        <v>0</v>
      </c>
      <c r="F73" s="24">
        <f>'SAM and Preps'!GO73</f>
        <v>1992.492107724921</v>
      </c>
      <c r="G73" s="24">
        <v>4810.16007096679</v>
      </c>
      <c r="H73" s="25">
        <f>SUM('SAM and Preps'!BP$175:BP$179)</f>
        <v>0</v>
      </c>
      <c r="I73" s="24">
        <f>IFERROR(VLOOKUP($A73,Employment!$A$5:$F$66,3,0),0)</f>
        <v>0</v>
      </c>
      <c r="J73" s="24">
        <f>IFERROR(VLOOKUP($A73,Employment!$A$5:$F$66,4,0),0)</f>
        <v>0</v>
      </c>
      <c r="K73" s="24">
        <f>IFERROR(VLOOKUP($A73,Employment!$A$5:$F$66,5,0),0)</f>
        <v>0</v>
      </c>
      <c r="L73" s="24">
        <f>IFERROR(VLOOKUP($A73,Employment!$A$5:$F$66,6,0),0)</f>
        <v>0</v>
      </c>
      <c r="M73" s="24">
        <f t="shared" si="36"/>
        <v>0</v>
      </c>
      <c r="N73" s="25">
        <v>9585.6996752807718</v>
      </c>
      <c r="O73" s="26">
        <v>0</v>
      </c>
      <c r="P73" s="27">
        <f ca="1"/>
        <v>-371.06100943389686</v>
      </c>
      <c r="Q73" s="28">
        <f ca="1"/>
        <v>-1130.6588445671136</v>
      </c>
      <c r="R73" s="28">
        <v>0</v>
      </c>
      <c r="S73" s="28"/>
      <c r="T73" s="35" t="e">
        <f ca="1"/>
        <v>#DIV/0!</v>
      </c>
      <c r="U73" s="30">
        <f ca="1"/>
        <v>-11.795266729280206</v>
      </c>
      <c r="V73" s="31">
        <v>0</v>
      </c>
      <c r="W73" s="32">
        <f ca="1"/>
        <v>-11.795266729280206</v>
      </c>
      <c r="X73" s="32"/>
      <c r="Y73" s="28">
        <f t="shared" ca="1" si="35"/>
        <v>-759.59783513321679</v>
      </c>
      <c r="Z73" s="33"/>
      <c r="AA73" s="36"/>
      <c r="AB73" s="33"/>
      <c r="AC73" s="21"/>
      <c r="AD73" s="6"/>
      <c r="AE73" s="6"/>
      <c r="AH73" s="6"/>
      <c r="AI73" s="6"/>
      <c r="AJ73" s="17"/>
      <c r="AV73" s="21"/>
    </row>
    <row r="74" spans="1:76" hidden="1" outlineLevel="1" x14ac:dyDescent="0.2">
      <c r="A74" s="13" t="s">
        <v>58</v>
      </c>
      <c r="B74" s="13" t="str">
        <f>VLOOKUP(A74,Notes!$A$12:$B$206,2,0)</f>
        <v xml:space="preserve">Coal and lignite </v>
      </c>
      <c r="C74" s="24">
        <f>SUM('SAM and Preps'!FS74:GG74)</f>
        <v>889.60160271780956</v>
      </c>
      <c r="D74" s="24">
        <f>'SAM and Preps'!GH74</f>
        <v>0</v>
      </c>
      <c r="E74" s="24">
        <f>'SAM and Preps'!GM74</f>
        <v>0</v>
      </c>
      <c r="F74" s="24">
        <f>'SAM and Preps'!GO74</f>
        <v>50558.388161126568</v>
      </c>
      <c r="G74" s="24">
        <v>52024.44953956049</v>
      </c>
      <c r="H74" s="25">
        <f>SUM('SAM and Preps'!BQ$175:BQ$179)</f>
        <v>0</v>
      </c>
      <c r="I74" s="24">
        <f>IFERROR(VLOOKUP($A74,Employment!$A$5:$F$66,3,0),0)</f>
        <v>0</v>
      </c>
      <c r="J74" s="24">
        <f>IFERROR(VLOOKUP($A74,Employment!$A$5:$F$66,4,0),0)</f>
        <v>0</v>
      </c>
      <c r="K74" s="24">
        <f>IFERROR(VLOOKUP($A74,Employment!$A$5:$F$66,5,0),0)</f>
        <v>0</v>
      </c>
      <c r="L74" s="24">
        <f>IFERROR(VLOOKUP($A74,Employment!$A$5:$F$66,6,0),0)</f>
        <v>0</v>
      </c>
      <c r="M74" s="24">
        <f t="shared" si="36"/>
        <v>0</v>
      </c>
      <c r="N74" s="25">
        <v>101385.67203815212</v>
      </c>
      <c r="O74" s="26">
        <v>0</v>
      </c>
      <c r="P74" s="27">
        <f ca="1"/>
        <v>-7785.9917768134901</v>
      </c>
      <c r="Q74" s="28">
        <f ca="1"/>
        <v>-14516.416103748639</v>
      </c>
      <c r="R74" s="28">
        <v>0</v>
      </c>
      <c r="S74" s="28"/>
      <c r="T74" s="35" t="e">
        <f ca="1"/>
        <v>#DIV/0!</v>
      </c>
      <c r="U74" s="30">
        <f ca="1"/>
        <v>-14.318015368370801</v>
      </c>
      <c r="V74" s="31">
        <v>0</v>
      </c>
      <c r="W74" s="32">
        <f ca="1"/>
        <v>-14.318015368370801</v>
      </c>
      <c r="X74" s="32"/>
      <c r="Y74" s="28">
        <f t="shared" ca="1" si="35"/>
        <v>-6730.4243269351491</v>
      </c>
      <c r="Z74" s="33"/>
      <c r="AA74" s="36"/>
      <c r="AB74" s="33"/>
      <c r="AC74" s="21"/>
      <c r="AD74" s="6"/>
      <c r="AE74" s="6"/>
      <c r="AH74" s="6"/>
      <c r="AI74" s="6"/>
      <c r="AJ74" s="17"/>
      <c r="AV74" s="21"/>
    </row>
    <row r="75" spans="1:76" hidden="1" outlineLevel="1" x14ac:dyDescent="0.2">
      <c r="A75" s="13" t="s">
        <v>59</v>
      </c>
      <c r="B75" s="13" t="str">
        <f>VLOOKUP(A75,Notes!$A$12:$B$206,2,0)</f>
        <v>Metal ores</v>
      </c>
      <c r="C75" s="24">
        <f>SUM('SAM and Preps'!FS75:GG75)</f>
        <v>0</v>
      </c>
      <c r="D75" s="24">
        <f>'SAM and Preps'!GH75</f>
        <v>0</v>
      </c>
      <c r="E75" s="24">
        <f>'SAM and Preps'!GM75</f>
        <v>0</v>
      </c>
      <c r="F75" s="24">
        <f>'SAM and Preps'!GO75</f>
        <v>241688.85268383773</v>
      </c>
      <c r="G75" s="24">
        <v>251412.75872480296</v>
      </c>
      <c r="H75" s="25">
        <f>SUM('SAM and Preps'!BR$175:BR$179)</f>
        <v>0</v>
      </c>
      <c r="I75" s="24">
        <f>IFERROR(VLOOKUP($A75,Employment!$A$5:$F$66,3,0),0)</f>
        <v>0</v>
      </c>
      <c r="J75" s="24">
        <f>IFERROR(VLOOKUP($A75,Employment!$A$5:$F$66,4,0),0)</f>
        <v>0</v>
      </c>
      <c r="K75" s="24">
        <f>IFERROR(VLOOKUP($A75,Employment!$A$5:$F$66,5,0),0)</f>
        <v>0</v>
      </c>
      <c r="L75" s="24">
        <f>IFERROR(VLOOKUP($A75,Employment!$A$5:$F$66,6,0),0)</f>
        <v>0</v>
      </c>
      <c r="M75" s="24">
        <f t="shared" si="36"/>
        <v>0</v>
      </c>
      <c r="N75" s="25">
        <v>305813.41510006896</v>
      </c>
      <c r="O75" s="26">
        <v>0</v>
      </c>
      <c r="P75" s="27">
        <f ca="1"/>
        <v>-37220.083313311006</v>
      </c>
      <c r="Q75" s="28">
        <f ca="1"/>
        <v>-52256.672790575416</v>
      </c>
      <c r="R75" s="28">
        <v>0</v>
      </c>
      <c r="S75" s="28"/>
      <c r="T75" s="35" t="e">
        <f ca="1"/>
        <v>#DIV/0!</v>
      </c>
      <c r="U75" s="30">
        <f ca="1"/>
        <v>-17.08776339111084</v>
      </c>
      <c r="V75" s="31">
        <v>0</v>
      </c>
      <c r="W75" s="32">
        <f ca="1"/>
        <v>-17.08776339111084</v>
      </c>
      <c r="X75" s="32"/>
      <c r="Y75" s="28">
        <f t="shared" ca="1" si="35"/>
        <v>-15036.58947726441</v>
      </c>
      <c r="Z75" s="33"/>
      <c r="AA75" s="36"/>
      <c r="AB75" s="33"/>
      <c r="AC75" s="21"/>
      <c r="AD75" s="6"/>
      <c r="AE75" s="6"/>
      <c r="AH75" s="6"/>
      <c r="AI75" s="6"/>
      <c r="AJ75" s="17"/>
      <c r="AV75" s="21"/>
    </row>
    <row r="76" spans="1:76" hidden="1" outlineLevel="1" x14ac:dyDescent="0.2">
      <c r="A76" s="13" t="s">
        <v>60</v>
      </c>
      <c r="B76" s="13" t="str">
        <f>VLOOKUP(A76,Notes!$A$12:$B$206,2,0)</f>
        <v>Other minerals</v>
      </c>
      <c r="C76" s="24">
        <f>SUM('SAM and Preps'!FS76:GG76)</f>
        <v>1040.9092600287854</v>
      </c>
      <c r="D76" s="24">
        <f>'SAM and Preps'!GH76</f>
        <v>0</v>
      </c>
      <c r="E76" s="24">
        <f>'SAM and Preps'!GM76</f>
        <v>0</v>
      </c>
      <c r="F76" s="24">
        <f>'SAM and Preps'!GO76</f>
        <v>102212.84865781697</v>
      </c>
      <c r="G76" s="24">
        <v>104021.1721323841</v>
      </c>
      <c r="H76" s="25">
        <f>SUM('SAM and Preps'!BS$175:BS$179)</f>
        <v>0</v>
      </c>
      <c r="I76" s="24">
        <f>IFERROR(VLOOKUP($A76,Employment!$A$5:$F$66,3,0),0)</f>
        <v>0</v>
      </c>
      <c r="J76" s="24">
        <f>IFERROR(VLOOKUP($A76,Employment!$A$5:$F$66,4,0),0)</f>
        <v>0</v>
      </c>
      <c r="K76" s="24">
        <f>IFERROR(VLOOKUP($A76,Employment!$A$5:$F$66,5,0),0)</f>
        <v>0</v>
      </c>
      <c r="L76" s="24">
        <f>IFERROR(VLOOKUP($A76,Employment!$A$5:$F$66,6,0),0)</f>
        <v>0</v>
      </c>
      <c r="M76" s="24">
        <f t="shared" si="36"/>
        <v>0</v>
      </c>
      <c r="N76" s="25">
        <v>281738.18204564741</v>
      </c>
      <c r="O76" s="26">
        <v>0</v>
      </c>
      <c r="P76" s="27">
        <f ca="1"/>
        <v>-15740.778693303811</v>
      </c>
      <c r="Q76" s="28">
        <f ca="1"/>
        <v>-49686.492733266561</v>
      </c>
      <c r="R76" s="28">
        <v>0</v>
      </c>
      <c r="S76" s="28"/>
      <c r="T76" s="35" t="e">
        <f ca="1"/>
        <v>#DIV/0!</v>
      </c>
      <c r="U76" s="30">
        <f ca="1"/>
        <v>-17.635697218070472</v>
      </c>
      <c r="V76" s="31">
        <v>0</v>
      </c>
      <c r="W76" s="32">
        <f ca="1"/>
        <v>-17.635697218070472</v>
      </c>
      <c r="X76" s="32"/>
      <c r="Y76" s="28">
        <f t="shared" ca="1" si="35"/>
        <v>-33945.714039962753</v>
      </c>
      <c r="Z76" s="33"/>
      <c r="AA76" s="36"/>
      <c r="AB76" s="33"/>
      <c r="AC76" s="21"/>
      <c r="AD76" s="6"/>
      <c r="AE76" s="6"/>
      <c r="AH76" s="6"/>
      <c r="AI76" s="6"/>
      <c r="AJ76" s="17"/>
      <c r="AV76" s="21"/>
    </row>
    <row r="77" spans="1:76" hidden="1" outlineLevel="1" x14ac:dyDescent="0.2">
      <c r="A77" s="13" t="s">
        <v>74</v>
      </c>
      <c r="B77" s="13" t="str">
        <f>VLOOKUP(A77,Notes!$A$12:$B$206,2,0)</f>
        <v>Electricity and gas</v>
      </c>
      <c r="C77" s="24">
        <f>SUM('SAM and Preps'!FS77:GG77)</f>
        <v>992.68745236748862</v>
      </c>
      <c r="D77" s="24">
        <f>'SAM and Preps'!GH77</f>
        <v>0</v>
      </c>
      <c r="E77" s="24">
        <f>'SAM and Preps'!GM77</f>
        <v>0</v>
      </c>
      <c r="F77" s="24">
        <f>'SAM and Preps'!GO77</f>
        <v>3600.6518393899846</v>
      </c>
      <c r="G77" s="24">
        <v>4452.087823763437</v>
      </c>
      <c r="H77" s="25">
        <f>SUM('SAM and Preps'!BT$175:BT$179)</f>
        <v>0</v>
      </c>
      <c r="I77" s="24">
        <f>IFERROR(VLOOKUP($A77,Employment!$A$5:$F$66,3,0),0)</f>
        <v>0</v>
      </c>
      <c r="J77" s="24">
        <f>IFERROR(VLOOKUP($A77,Employment!$A$5:$F$66,4,0),0)</f>
        <v>0</v>
      </c>
      <c r="K77" s="24">
        <f>IFERROR(VLOOKUP($A77,Employment!$A$5:$F$66,5,0),0)</f>
        <v>0</v>
      </c>
      <c r="L77" s="24">
        <f>IFERROR(VLOOKUP($A77,Employment!$A$5:$F$66,6,0),0)</f>
        <v>0</v>
      </c>
      <c r="M77" s="24">
        <f t="shared" si="36"/>
        <v>0</v>
      </c>
      <c r="N77" s="25">
        <v>45823.91911010239</v>
      </c>
      <c r="O77" s="26">
        <v>0</v>
      </c>
      <c r="P77" s="27">
        <f ca="1"/>
        <v>-554.5003832660575</v>
      </c>
      <c r="Q77" s="28">
        <f ca="1"/>
        <v>-7721.9514667994317</v>
      </c>
      <c r="R77" s="28">
        <v>0</v>
      </c>
      <c r="S77" s="28"/>
      <c r="T77" s="35" t="e">
        <f ca="1"/>
        <v>#DIV/0!</v>
      </c>
      <c r="U77" s="30">
        <f ca="1"/>
        <v>-16.851355398576203</v>
      </c>
      <c r="V77" s="31">
        <v>0</v>
      </c>
      <c r="W77" s="32">
        <f ca="1"/>
        <v>-16.851355398576203</v>
      </c>
      <c r="X77" s="32"/>
      <c r="Y77" s="28">
        <f t="shared" ca="1" si="35"/>
        <v>-7167.451083533374</v>
      </c>
      <c r="Z77" s="33"/>
      <c r="AA77" s="36"/>
      <c r="AB77" s="33"/>
      <c r="AC77" s="21"/>
      <c r="AD77" s="6"/>
      <c r="AE77" s="6"/>
      <c r="AH77" s="6"/>
      <c r="AI77" s="6"/>
      <c r="AJ77" s="17"/>
      <c r="AV77" s="21"/>
    </row>
    <row r="78" spans="1:76" hidden="1" outlineLevel="1" x14ac:dyDescent="0.2">
      <c r="A78" s="13" t="s">
        <v>413</v>
      </c>
      <c r="B78" s="13" t="str">
        <f>VLOOKUP(A78,Notes!$A$12:$B$206,2,0)</f>
        <v>Natural water</v>
      </c>
      <c r="C78" s="24">
        <f>SUM('SAM and Preps'!FS78:GG78)</f>
        <v>0</v>
      </c>
      <c r="D78" s="24">
        <f>'SAM and Preps'!GH78</f>
        <v>0</v>
      </c>
      <c r="E78" s="24">
        <f>'SAM and Preps'!GM78</f>
        <v>0</v>
      </c>
      <c r="F78" s="24">
        <f>'SAM and Preps'!GO78</f>
        <v>4.9999989163265868</v>
      </c>
      <c r="G78" s="24">
        <v>7.2956230831846201</v>
      </c>
      <c r="H78" s="25">
        <f>SUM('SAM and Preps'!BU$175:BU$179)</f>
        <v>0</v>
      </c>
      <c r="I78" s="24">
        <f>IFERROR(VLOOKUP($A78,Employment!$A$5:$F$66,3,0),0)</f>
        <v>0</v>
      </c>
      <c r="J78" s="24">
        <f>IFERROR(VLOOKUP($A78,Employment!$A$5:$F$66,4,0),0)</f>
        <v>0</v>
      </c>
      <c r="K78" s="24">
        <f>IFERROR(VLOOKUP($A78,Employment!$A$5:$F$66,5,0),0)</f>
        <v>0</v>
      </c>
      <c r="L78" s="24">
        <f>IFERROR(VLOOKUP($A78,Employment!$A$5:$F$66,6,0),0)</f>
        <v>0</v>
      </c>
      <c r="M78" s="24">
        <f t="shared" si="36"/>
        <v>0</v>
      </c>
      <c r="N78" s="25">
        <v>12808.135164223369</v>
      </c>
      <c r="O78" s="26">
        <v>0</v>
      </c>
      <c r="P78" s="27">
        <f ca="1"/>
        <v>-0.76999983311429432</v>
      </c>
      <c r="Q78" s="28">
        <f ca="1"/>
        <v>-1603.1437962810528</v>
      </c>
      <c r="R78" s="28">
        <v>0</v>
      </c>
      <c r="S78" s="28"/>
      <c r="T78" s="35" t="e">
        <f ca="1"/>
        <v>#DIV/0!</v>
      </c>
      <c r="U78" s="30">
        <f ca="1"/>
        <v>-12.516605858119553</v>
      </c>
      <c r="V78" s="31">
        <v>0</v>
      </c>
      <c r="W78" s="32">
        <f ca="1"/>
        <v>-12.516605858119553</v>
      </c>
      <c r="X78" s="32"/>
      <c r="Y78" s="28">
        <f t="shared" ca="1" si="35"/>
        <v>-1602.3737964479385</v>
      </c>
      <c r="Z78" s="33"/>
      <c r="AA78" s="36"/>
      <c r="AB78" s="33"/>
      <c r="AC78" s="21"/>
      <c r="AD78" s="6"/>
      <c r="AE78" s="6"/>
      <c r="AH78" s="6"/>
      <c r="AI78" s="6"/>
      <c r="AJ78" s="17"/>
      <c r="AV78" s="21"/>
    </row>
    <row r="79" spans="1:76" hidden="1" outlineLevel="1" x14ac:dyDescent="0.2">
      <c r="A79" s="13" t="s">
        <v>414</v>
      </c>
      <c r="B79" s="13" t="str">
        <f>VLOOKUP(A79,Notes!$A$12:$B$206,2,0)</f>
        <v xml:space="preserve">Meat </v>
      </c>
      <c r="C79" s="24">
        <f>SUM('SAM and Preps'!FS79:GG79)</f>
        <v>67158.349903375158</v>
      </c>
      <c r="D79" s="24">
        <f>'SAM and Preps'!GH79</f>
        <v>0</v>
      </c>
      <c r="E79" s="24">
        <f>'SAM and Preps'!GM79</f>
        <v>0</v>
      </c>
      <c r="F79" s="24">
        <f>'SAM and Preps'!GO79</f>
        <v>4592.3380965031647</v>
      </c>
      <c r="G79" s="24">
        <v>71650.338443908884</v>
      </c>
      <c r="H79" s="25">
        <f>SUM('SAM and Preps'!BV$175:BV$179)</f>
        <v>0</v>
      </c>
      <c r="I79" s="24">
        <f>IFERROR(VLOOKUP($A79,Employment!$A$5:$F$66,3,0),0)</f>
        <v>0</v>
      </c>
      <c r="J79" s="24">
        <f>IFERROR(VLOOKUP($A79,Employment!$A$5:$F$66,4,0),0)</f>
        <v>0</v>
      </c>
      <c r="K79" s="24">
        <f>IFERROR(VLOOKUP($A79,Employment!$A$5:$F$66,5,0),0)</f>
        <v>0</v>
      </c>
      <c r="L79" s="24">
        <f>IFERROR(VLOOKUP($A79,Employment!$A$5:$F$66,6,0),0)</f>
        <v>0</v>
      </c>
      <c r="M79" s="24">
        <f t="shared" si="36"/>
        <v>0</v>
      </c>
      <c r="N79" s="25">
        <v>80793.267032002725</v>
      </c>
      <c r="O79" s="26">
        <v>0</v>
      </c>
      <c r="P79" s="27">
        <f ca="1"/>
        <v>-9900.0335581049731</v>
      </c>
      <c r="Q79" s="28">
        <f ca="1"/>
        <v>-11559.72381389295</v>
      </c>
      <c r="R79" s="28">
        <v>0</v>
      </c>
      <c r="S79" s="28"/>
      <c r="T79" s="35" t="e">
        <f ca="1"/>
        <v>#DIV/0!</v>
      </c>
      <c r="U79" s="30">
        <f ca="1"/>
        <v>-14.307781128982036</v>
      </c>
      <c r="V79" s="31">
        <v>0</v>
      </c>
      <c r="W79" s="32">
        <f ca="1"/>
        <v>-14.307781128982036</v>
      </c>
      <c r="X79" s="32"/>
      <c r="Y79" s="28">
        <f t="shared" ca="1" si="35"/>
        <v>-1659.6902557879766</v>
      </c>
      <c r="Z79" s="33"/>
      <c r="AA79" s="36"/>
      <c r="AB79" s="33"/>
      <c r="AC79" s="21"/>
      <c r="AD79" s="6"/>
      <c r="AE79" s="6"/>
      <c r="AH79" s="6"/>
      <c r="AI79" s="6"/>
      <c r="AJ79" s="17"/>
      <c r="AV79" s="21"/>
    </row>
    <row r="80" spans="1:76" hidden="1" outlineLevel="1" x14ac:dyDescent="0.2">
      <c r="A80" s="13" t="s">
        <v>415</v>
      </c>
      <c r="B80" s="13" t="str">
        <f>VLOOKUP(A80,Notes!$A$12:$B$206,2,0)</f>
        <v xml:space="preserve">Fish </v>
      </c>
      <c r="C80" s="24">
        <f>SUM('SAM and Preps'!FS80:GG80)</f>
        <v>9797.9073113012801</v>
      </c>
      <c r="D80" s="24">
        <f>'SAM and Preps'!GH80</f>
        <v>0</v>
      </c>
      <c r="E80" s="24">
        <f>'SAM and Preps'!GM80</f>
        <v>0</v>
      </c>
      <c r="F80" s="24">
        <f>'SAM and Preps'!GO80</f>
        <v>6061.6883614830922</v>
      </c>
      <c r="G80" s="24">
        <v>18041.302353042116</v>
      </c>
      <c r="H80" s="25">
        <f>SUM('SAM and Preps'!BW$175:BW$179)</f>
        <v>0</v>
      </c>
      <c r="I80" s="24">
        <f>IFERROR(VLOOKUP($A80,Employment!$A$5:$F$66,3,0),0)</f>
        <v>0</v>
      </c>
      <c r="J80" s="24">
        <f>IFERROR(VLOOKUP($A80,Employment!$A$5:$F$66,4,0),0)</f>
        <v>0</v>
      </c>
      <c r="K80" s="24">
        <f>IFERROR(VLOOKUP($A80,Employment!$A$5:$F$66,5,0),0)</f>
        <v>0</v>
      </c>
      <c r="L80" s="24">
        <f>IFERROR(VLOOKUP($A80,Employment!$A$5:$F$66,6,0),0)</f>
        <v>0</v>
      </c>
      <c r="M80" s="24">
        <f t="shared" si="36"/>
        <v>0</v>
      </c>
      <c r="N80" s="25">
        <v>28952.653246427479</v>
      </c>
      <c r="O80" s="26">
        <v>0</v>
      </c>
      <c r="P80" s="27">
        <f ca="1"/>
        <v>-2482.2440661276923</v>
      </c>
      <c r="Q80" s="28">
        <f ca="1"/>
        <v>-4088.7651978224017</v>
      </c>
      <c r="R80" s="28">
        <v>0</v>
      </c>
      <c r="S80" s="28"/>
      <c r="T80" s="35" t="e">
        <f ca="1"/>
        <v>#DIV/0!</v>
      </c>
      <c r="U80" s="30">
        <f ca="1"/>
        <v>-14.122246976887764</v>
      </c>
      <c r="V80" s="31">
        <v>0</v>
      </c>
      <c r="W80" s="32">
        <f ca="1"/>
        <v>-14.122246976887764</v>
      </c>
      <c r="X80" s="32"/>
      <c r="Y80" s="28">
        <f t="shared" ca="1" si="35"/>
        <v>-1606.5211316947093</v>
      </c>
      <c r="Z80" s="33"/>
      <c r="AA80" s="36"/>
      <c r="AB80" s="33"/>
      <c r="AC80" s="21"/>
      <c r="AD80" s="6"/>
      <c r="AE80" s="6"/>
      <c r="AH80" s="6"/>
      <c r="AI80" s="6"/>
      <c r="AJ80" s="17"/>
      <c r="AV80" s="21"/>
    </row>
    <row r="81" spans="1:48" hidden="1" outlineLevel="1" x14ac:dyDescent="0.2">
      <c r="A81" s="13" t="s">
        <v>416</v>
      </c>
      <c r="B81" s="13" t="str">
        <f>VLOOKUP(A81,Notes!$A$12:$B$206,2,0)</f>
        <v xml:space="preserve">Vegetables </v>
      </c>
      <c r="C81" s="24">
        <f>SUM('SAM and Preps'!FS81:GG81)</f>
        <v>10742.847287342298</v>
      </c>
      <c r="D81" s="24">
        <f>'SAM and Preps'!GH81</f>
        <v>0</v>
      </c>
      <c r="E81" s="24">
        <f>'SAM and Preps'!GM81</f>
        <v>0</v>
      </c>
      <c r="F81" s="24">
        <f>'SAM and Preps'!GO81</f>
        <v>1564.3106483925512</v>
      </c>
      <c r="G81" s="24">
        <v>12464.883038021755</v>
      </c>
      <c r="H81" s="25">
        <f>SUM('SAM and Preps'!BX$175:BX$179)</f>
        <v>0</v>
      </c>
      <c r="I81" s="24">
        <f>IFERROR(VLOOKUP($A81,Employment!$A$5:$F$66,3,0),0)</f>
        <v>0</v>
      </c>
      <c r="J81" s="24">
        <f>IFERROR(VLOOKUP($A81,Employment!$A$5:$F$66,4,0),0)</f>
        <v>0</v>
      </c>
      <c r="K81" s="24">
        <f>IFERROR(VLOOKUP($A81,Employment!$A$5:$F$66,5,0),0)</f>
        <v>0</v>
      </c>
      <c r="L81" s="24">
        <f>IFERROR(VLOOKUP($A81,Employment!$A$5:$F$66,6,0),0)</f>
        <v>0</v>
      </c>
      <c r="M81" s="24">
        <f t="shared" si="36"/>
        <v>0</v>
      </c>
      <c r="N81" s="25">
        <v>13427.712410300308</v>
      </c>
      <c r="O81" s="26">
        <v>0</v>
      </c>
      <c r="P81" s="27">
        <f ca="1"/>
        <v>-1743.3570481412696</v>
      </c>
      <c r="Q81" s="28">
        <f ca="1"/>
        <v>-1872.5683633470067</v>
      </c>
      <c r="R81" s="28">
        <v>0</v>
      </c>
      <c r="S81" s="28"/>
      <c r="T81" s="35" t="e">
        <f ca="1"/>
        <v>#DIV/0!</v>
      </c>
      <c r="U81" s="30">
        <f ca="1"/>
        <v>-13.945550114035598</v>
      </c>
      <c r="V81" s="31">
        <v>0</v>
      </c>
      <c r="W81" s="32">
        <f ca="1"/>
        <v>-13.945550114035598</v>
      </c>
      <c r="X81" s="32"/>
      <c r="Y81" s="28">
        <f t="shared" ca="1" si="35"/>
        <v>-129.21131520573704</v>
      </c>
      <c r="Z81" s="33"/>
      <c r="AA81" s="36"/>
      <c r="AB81" s="33"/>
      <c r="AC81" s="21"/>
      <c r="AD81" s="6"/>
      <c r="AE81" s="6"/>
      <c r="AH81" s="6"/>
      <c r="AI81" s="6"/>
      <c r="AJ81" s="17"/>
      <c r="AV81" s="21"/>
    </row>
    <row r="82" spans="1:48" hidden="1" outlineLevel="1" x14ac:dyDescent="0.2">
      <c r="A82" s="13" t="s">
        <v>417</v>
      </c>
      <c r="B82" s="13" t="str">
        <f>VLOOKUP(A82,Notes!$A$12:$B$206,2,0)</f>
        <v>Fruit and nuts</v>
      </c>
      <c r="C82" s="24">
        <f>SUM('SAM and Preps'!FS82:GG82)</f>
        <v>11519.451488154866</v>
      </c>
      <c r="D82" s="24">
        <f>'SAM and Preps'!GH82</f>
        <v>0</v>
      </c>
      <c r="E82" s="24">
        <f>'SAM and Preps'!GM82</f>
        <v>0</v>
      </c>
      <c r="F82" s="24">
        <f>'SAM and Preps'!GO82</f>
        <v>6696.8579245706733</v>
      </c>
      <c r="G82" s="24">
        <v>19291.549535836195</v>
      </c>
      <c r="H82" s="25">
        <f>SUM('SAM and Preps'!BY$175:BY$179)</f>
        <v>0</v>
      </c>
      <c r="I82" s="24">
        <f>IFERROR(VLOOKUP($A82,Employment!$A$5:$F$66,3,0),0)</f>
        <v>0</v>
      </c>
      <c r="J82" s="24">
        <f>IFERROR(VLOOKUP($A82,Employment!$A$5:$F$66,4,0),0)</f>
        <v>0</v>
      </c>
      <c r="K82" s="24">
        <f>IFERROR(VLOOKUP($A82,Employment!$A$5:$F$66,5,0),0)</f>
        <v>0</v>
      </c>
      <c r="L82" s="24">
        <f>IFERROR(VLOOKUP($A82,Employment!$A$5:$F$66,6,0),0)</f>
        <v>0</v>
      </c>
      <c r="M82" s="24">
        <f t="shared" si="36"/>
        <v>0</v>
      </c>
      <c r="N82" s="25">
        <v>33075.556699126617</v>
      </c>
      <c r="O82" s="26">
        <v>0</v>
      </c>
      <c r="P82" s="27">
        <f ca="1"/>
        <v>-2835.6315127646453</v>
      </c>
      <c r="Q82" s="28">
        <f ca="1"/>
        <v>-5388.8821958397912</v>
      </c>
      <c r="R82" s="28">
        <v>0</v>
      </c>
      <c r="S82" s="28"/>
      <c r="T82" s="35" t="e">
        <f ca="1"/>
        <v>#DIV/0!</v>
      </c>
      <c r="U82" s="30">
        <f ca="1"/>
        <v>-16.292642463617515</v>
      </c>
      <c r="V82" s="31">
        <v>0</v>
      </c>
      <c r="W82" s="32">
        <f ca="1"/>
        <v>-16.292642463617515</v>
      </c>
      <c r="X82" s="32"/>
      <c r="Y82" s="28">
        <f t="shared" ca="1" si="35"/>
        <v>-2553.2506830751458</v>
      </c>
      <c r="Z82" s="33"/>
      <c r="AA82" s="36"/>
      <c r="AB82" s="33"/>
      <c r="AC82" s="21"/>
      <c r="AD82" s="6"/>
      <c r="AE82" s="6"/>
      <c r="AH82" s="6"/>
      <c r="AI82" s="6"/>
      <c r="AJ82" s="17"/>
      <c r="AV82" s="21"/>
    </row>
    <row r="83" spans="1:48" hidden="1" outlineLevel="1" x14ac:dyDescent="0.2">
      <c r="A83" s="13" t="s">
        <v>418</v>
      </c>
      <c r="B83" s="13" t="str">
        <f>VLOOKUP(A83,Notes!$A$12:$B$206,2,0)</f>
        <v>Oils and fats</v>
      </c>
      <c r="C83" s="24">
        <f>SUM('SAM and Preps'!FS83:GG83)</f>
        <v>17619.083240406177</v>
      </c>
      <c r="D83" s="24">
        <f>'SAM and Preps'!GH83</f>
        <v>0</v>
      </c>
      <c r="E83" s="24">
        <f>'SAM and Preps'!GM83</f>
        <v>0</v>
      </c>
      <c r="F83" s="24">
        <f>'SAM and Preps'!GO83</f>
        <v>4393.0195030996656</v>
      </c>
      <c r="G83" s="24">
        <v>21890.762062820268</v>
      </c>
      <c r="H83" s="25">
        <f>SUM('SAM and Preps'!BZ$175:BZ$179)</f>
        <v>0</v>
      </c>
      <c r="I83" s="24">
        <f>IFERROR(VLOOKUP($A83,Employment!$A$5:$F$66,3,0),0)</f>
        <v>0</v>
      </c>
      <c r="J83" s="24">
        <f>IFERROR(VLOOKUP($A83,Employment!$A$5:$F$66,4,0),0)</f>
        <v>0</v>
      </c>
      <c r="K83" s="24">
        <f>IFERROR(VLOOKUP($A83,Employment!$A$5:$F$66,5,0),0)</f>
        <v>0</v>
      </c>
      <c r="L83" s="24">
        <f>IFERROR(VLOOKUP($A83,Employment!$A$5:$F$66,6,0),0)</f>
        <v>0</v>
      </c>
      <c r="M83" s="24">
        <f t="shared" si="36"/>
        <v>0</v>
      </c>
      <c r="N83" s="25">
        <v>32010.60607464136</v>
      </c>
      <c r="O83" s="26">
        <v>0</v>
      </c>
      <c r="P83" s="27">
        <f ca="1"/>
        <v>-3211.018179371214</v>
      </c>
      <c r="Q83" s="28">
        <f ca="1"/>
        <v>-4590.3204031337282</v>
      </c>
      <c r="R83" s="28">
        <v>0</v>
      </c>
      <c r="S83" s="28"/>
      <c r="T83" s="35" t="e">
        <f ca="1"/>
        <v>#DIV/0!</v>
      </c>
      <c r="U83" s="30">
        <f ca="1"/>
        <v>-14.339998413120197</v>
      </c>
      <c r="V83" s="31">
        <v>0</v>
      </c>
      <c r="W83" s="32">
        <f ca="1"/>
        <v>-14.339998413120197</v>
      </c>
      <c r="X83" s="32"/>
      <c r="Y83" s="28">
        <f t="shared" ca="1" si="35"/>
        <v>-1379.3022237625141</v>
      </c>
      <c r="Z83" s="33"/>
      <c r="AA83" s="36"/>
      <c r="AB83" s="33"/>
      <c r="AC83" s="21"/>
      <c r="AD83" s="6"/>
      <c r="AE83" s="6"/>
      <c r="AH83" s="6"/>
      <c r="AI83" s="6"/>
      <c r="AJ83" s="17"/>
      <c r="AV83" s="21"/>
    </row>
    <row r="84" spans="1:48" hidden="1" outlineLevel="1" x14ac:dyDescent="0.2">
      <c r="A84" s="13" t="s">
        <v>419</v>
      </c>
      <c r="B84" s="13" t="str">
        <f>VLOOKUP(A84,Notes!$A$12:$B$206,2,0)</f>
        <v>Dairy products</v>
      </c>
      <c r="C84" s="24">
        <f>SUM('SAM and Preps'!FS84:GG84)</f>
        <v>35507.026082036471</v>
      </c>
      <c r="D84" s="24">
        <f>'SAM and Preps'!GH84</f>
        <v>0</v>
      </c>
      <c r="E84" s="24">
        <f>'SAM and Preps'!GM84</f>
        <v>0</v>
      </c>
      <c r="F84" s="24">
        <f>'SAM and Preps'!GO84</f>
        <v>4564.1548438086484</v>
      </c>
      <c r="G84" s="24">
        <v>44922.909888082009</v>
      </c>
      <c r="H84" s="25">
        <f>SUM('SAM and Preps'!CA$175:CA$179)</f>
        <v>0</v>
      </c>
      <c r="I84" s="24">
        <f>IFERROR(VLOOKUP($A84,Employment!$A$5:$F$66,3,0),0)</f>
        <v>0</v>
      </c>
      <c r="J84" s="24">
        <f>IFERROR(VLOOKUP($A84,Employment!$A$5:$F$66,4,0),0)</f>
        <v>0</v>
      </c>
      <c r="K84" s="24">
        <f>IFERROR(VLOOKUP($A84,Employment!$A$5:$F$66,5,0),0)</f>
        <v>0</v>
      </c>
      <c r="L84" s="24">
        <f>IFERROR(VLOOKUP($A84,Employment!$A$5:$F$66,6,0),0)</f>
        <v>0</v>
      </c>
      <c r="M84" s="24">
        <f t="shared" si="36"/>
        <v>0</v>
      </c>
      <c r="N84" s="25">
        <v>54893.985893672892</v>
      </c>
      <c r="O84" s="26">
        <v>0</v>
      </c>
      <c r="P84" s="27">
        <f ca="1"/>
        <v>-5645.4180589465604</v>
      </c>
      <c r="Q84" s="28">
        <f ca="1"/>
        <v>-7183.1967720419107</v>
      </c>
      <c r="R84" s="28">
        <v>0</v>
      </c>
      <c r="S84" s="28"/>
      <c r="T84" s="35" t="e">
        <f ca="1"/>
        <v>#DIV/0!</v>
      </c>
      <c r="U84" s="30">
        <f ca="1"/>
        <v>-13.085580606144051</v>
      </c>
      <c r="V84" s="31">
        <v>0</v>
      </c>
      <c r="W84" s="32">
        <f ca="1"/>
        <v>-13.085580606144051</v>
      </c>
      <c r="X84" s="32"/>
      <c r="Y84" s="28">
        <f t="shared" ca="1" si="35"/>
        <v>-1537.7787130953502</v>
      </c>
      <c r="Z84" s="33"/>
      <c r="AA84" s="36"/>
      <c r="AB84" s="33"/>
      <c r="AC84" s="21"/>
      <c r="AD84" s="6"/>
      <c r="AE84" s="6"/>
      <c r="AH84" s="6"/>
      <c r="AI84" s="6"/>
      <c r="AJ84" s="17"/>
      <c r="AV84" s="21"/>
    </row>
    <row r="85" spans="1:48" hidden="1" outlineLevel="1" x14ac:dyDescent="0.2">
      <c r="A85" s="13" t="s">
        <v>420</v>
      </c>
      <c r="B85" s="13" t="str">
        <f>VLOOKUP(A85,Notes!$A$12:$B$206,2,0)</f>
        <v>Grain mill products</v>
      </c>
      <c r="C85" s="24">
        <f>SUM('SAM and Preps'!FS85:GG85)</f>
        <v>35892.385024030867</v>
      </c>
      <c r="D85" s="24">
        <f>'SAM and Preps'!GH85</f>
        <v>0</v>
      </c>
      <c r="E85" s="24">
        <f>'SAM and Preps'!GM85</f>
        <v>0</v>
      </c>
      <c r="F85" s="24">
        <f>'SAM and Preps'!GO85</f>
        <v>3116.117834741789</v>
      </c>
      <c r="G85" s="24">
        <v>40825.572806697695</v>
      </c>
      <c r="H85" s="25">
        <f>SUM('SAM and Preps'!CB$175:CB$179)</f>
        <v>0</v>
      </c>
      <c r="I85" s="24">
        <f>IFERROR(VLOOKUP($A85,Employment!$A$5:$F$66,3,0),0)</f>
        <v>0</v>
      </c>
      <c r="J85" s="24">
        <f>IFERROR(VLOOKUP($A85,Employment!$A$5:$F$66,4,0),0)</f>
        <v>0</v>
      </c>
      <c r="K85" s="24">
        <f>IFERROR(VLOOKUP($A85,Employment!$A$5:$F$66,5,0),0)</f>
        <v>0</v>
      </c>
      <c r="L85" s="24">
        <f>IFERROR(VLOOKUP($A85,Employment!$A$5:$F$66,6,0),0)</f>
        <v>0</v>
      </c>
      <c r="M85" s="24">
        <f t="shared" si="36"/>
        <v>0</v>
      </c>
      <c r="N85" s="25">
        <v>49230.62500502661</v>
      </c>
      <c r="O85" s="26">
        <v>0</v>
      </c>
      <c r="P85" s="27">
        <f ca="1"/>
        <v>-5418.4053726639386</v>
      </c>
      <c r="Q85" s="28">
        <f ca="1"/>
        <v>-6672.3091060889192</v>
      </c>
      <c r="R85" s="28">
        <v>0</v>
      </c>
      <c r="S85" s="28"/>
      <c r="T85" s="35" t="e">
        <f ca="1"/>
        <v>#DIV/0!</v>
      </c>
      <c r="U85" s="30">
        <f ca="1"/>
        <v>-13.553167576904935</v>
      </c>
      <c r="V85" s="31">
        <v>0</v>
      </c>
      <c r="W85" s="32">
        <f ca="1"/>
        <v>-13.553167576904935</v>
      </c>
      <c r="X85" s="32"/>
      <c r="Y85" s="28">
        <f t="shared" ca="1" si="35"/>
        <v>-1253.9037334249806</v>
      </c>
      <c r="Z85" s="33"/>
      <c r="AA85" s="36"/>
      <c r="AB85" s="33"/>
      <c r="AC85" s="21"/>
      <c r="AD85" s="6"/>
      <c r="AE85" s="6"/>
      <c r="AH85" s="6"/>
      <c r="AI85" s="6"/>
      <c r="AJ85" s="17"/>
      <c r="AV85" s="21"/>
    </row>
    <row r="86" spans="1:48" hidden="1" outlineLevel="1" x14ac:dyDescent="0.2">
      <c r="A86" s="13" t="s">
        <v>421</v>
      </c>
      <c r="B86" s="13" t="str">
        <f>VLOOKUP(A86,Notes!$A$12:$B$206,2,0)</f>
        <v>Starches products</v>
      </c>
      <c r="C86" s="24">
        <f>SUM('SAM and Preps'!FS86:GG86)</f>
        <v>16600.020109048877</v>
      </c>
      <c r="D86" s="24">
        <f>'SAM and Preps'!GH86</f>
        <v>0</v>
      </c>
      <c r="E86" s="24">
        <f>'SAM and Preps'!GM86</f>
        <v>0</v>
      </c>
      <c r="F86" s="24">
        <f>'SAM and Preps'!GO86</f>
        <v>2048.9693964265862</v>
      </c>
      <c r="G86" s="24">
        <v>18854.274183616366</v>
      </c>
      <c r="H86" s="25">
        <f>SUM('SAM and Preps'!CC$175:CC$179)</f>
        <v>0</v>
      </c>
      <c r="I86" s="24">
        <f>IFERROR(VLOOKUP($A86,Employment!$A$5:$F$66,3,0),0)</f>
        <v>0</v>
      </c>
      <c r="J86" s="24">
        <f>IFERROR(VLOOKUP($A86,Employment!$A$5:$F$66,4,0),0)</f>
        <v>0</v>
      </c>
      <c r="K86" s="24">
        <f>IFERROR(VLOOKUP($A86,Employment!$A$5:$F$66,5,0),0)</f>
        <v>0</v>
      </c>
      <c r="L86" s="24">
        <f>IFERROR(VLOOKUP($A86,Employment!$A$5:$F$66,6,0),0)</f>
        <v>0</v>
      </c>
      <c r="M86" s="24">
        <f t="shared" si="36"/>
        <v>0</v>
      </c>
      <c r="N86" s="25">
        <v>19698.432633790249</v>
      </c>
      <c r="O86" s="26">
        <v>0</v>
      </c>
      <c r="P86" s="27">
        <f ca="1"/>
        <v>-2622.9793084519292</v>
      </c>
      <c r="Q86" s="28">
        <f ca="1"/>
        <v>-2747.1332871944101</v>
      </c>
      <c r="R86" s="28">
        <v>0</v>
      </c>
      <c r="S86" s="28"/>
      <c r="T86" s="35" t="e">
        <f ca="1"/>
        <v>#DIV/0!</v>
      </c>
      <c r="U86" s="30">
        <f ca="1"/>
        <v>-13.945948585178494</v>
      </c>
      <c r="V86" s="31">
        <v>0</v>
      </c>
      <c r="W86" s="32">
        <f ca="1"/>
        <v>-13.945948585178494</v>
      </c>
      <c r="X86" s="32"/>
      <c r="Y86" s="28">
        <f t="shared" ca="1" si="35"/>
        <v>-124.15397874248083</v>
      </c>
      <c r="Z86" s="33"/>
      <c r="AA86" s="36"/>
      <c r="AB86" s="33"/>
      <c r="AC86" s="21"/>
      <c r="AD86" s="6"/>
      <c r="AE86" s="6"/>
      <c r="AH86" s="6"/>
      <c r="AI86" s="6"/>
      <c r="AJ86" s="17"/>
      <c r="AV86" s="21"/>
    </row>
    <row r="87" spans="1:48" hidden="1" outlineLevel="1" x14ac:dyDescent="0.2">
      <c r="A87" s="13" t="s">
        <v>422</v>
      </c>
      <c r="B87" s="13" t="str">
        <f>VLOOKUP(A87,Notes!$A$12:$B$206,2,0)</f>
        <v xml:space="preserve">Animal feeding </v>
      </c>
      <c r="C87" s="24">
        <f>SUM('SAM and Preps'!FS87:GG87)</f>
        <v>12549.138003779037</v>
      </c>
      <c r="D87" s="24">
        <f>'SAM and Preps'!GH87</f>
        <v>0</v>
      </c>
      <c r="E87" s="24">
        <f>'SAM and Preps'!GM87</f>
        <v>0</v>
      </c>
      <c r="F87" s="24">
        <f>'SAM and Preps'!GO87</f>
        <v>1855.2129322737019</v>
      </c>
      <c r="G87" s="24">
        <v>15639.367496692685</v>
      </c>
      <c r="H87" s="25">
        <f>SUM('SAM and Preps'!CD$175:CD$179)</f>
        <v>0</v>
      </c>
      <c r="I87" s="24">
        <f>IFERROR(VLOOKUP($A87,Employment!$A$5:$F$66,3,0),0)</f>
        <v>0</v>
      </c>
      <c r="J87" s="24">
        <f>IFERROR(VLOOKUP($A87,Employment!$A$5:$F$66,4,0),0)</f>
        <v>0</v>
      </c>
      <c r="K87" s="24">
        <f>IFERROR(VLOOKUP($A87,Employment!$A$5:$F$66,5,0),0)</f>
        <v>0</v>
      </c>
      <c r="L87" s="24">
        <f>IFERROR(VLOOKUP($A87,Employment!$A$5:$F$66,6,0),0)</f>
        <v>0</v>
      </c>
      <c r="M87" s="24">
        <f t="shared" si="36"/>
        <v>0</v>
      </c>
      <c r="N87" s="25">
        <v>26962.848204345333</v>
      </c>
      <c r="O87" s="26">
        <v>0</v>
      </c>
      <c r="P87" s="27">
        <f ca="1"/>
        <v>-2041.8502664700231</v>
      </c>
      <c r="Q87" s="28">
        <f ca="1"/>
        <v>-3371.6363070051671</v>
      </c>
      <c r="R87" s="28">
        <v>0</v>
      </c>
      <c r="S87" s="28"/>
      <c r="T87" s="35" t="e">
        <f ca="1"/>
        <v>#DIV/0!</v>
      </c>
      <c r="U87" s="30">
        <f ca="1"/>
        <v>-12.504748316840629</v>
      </c>
      <c r="V87" s="31">
        <v>0</v>
      </c>
      <c r="W87" s="32">
        <f ca="1"/>
        <v>-12.504748316840629</v>
      </c>
      <c r="X87" s="32"/>
      <c r="Y87" s="28">
        <f t="shared" ca="1" si="35"/>
        <v>-1329.7860405351439</v>
      </c>
      <c r="Z87" s="33"/>
      <c r="AA87" s="36"/>
      <c r="AB87" s="33"/>
      <c r="AC87" s="21"/>
      <c r="AD87" s="6"/>
      <c r="AE87" s="6"/>
      <c r="AH87" s="6"/>
      <c r="AI87" s="6"/>
      <c r="AJ87" s="17"/>
      <c r="AV87" s="21"/>
    </row>
    <row r="88" spans="1:48" hidden="1" outlineLevel="1" x14ac:dyDescent="0.2">
      <c r="A88" s="13" t="s">
        <v>423</v>
      </c>
      <c r="B88" s="13" t="str">
        <f>VLOOKUP(A88,Notes!$A$12:$B$206,2,0)</f>
        <v>Bakery products</v>
      </c>
      <c r="C88" s="24">
        <f>SUM('SAM and Preps'!FS88:GG88)</f>
        <v>74691.435258881189</v>
      </c>
      <c r="D88" s="24">
        <f>'SAM and Preps'!GH88</f>
        <v>0</v>
      </c>
      <c r="E88" s="24">
        <f>'SAM and Preps'!GM88</f>
        <v>0</v>
      </c>
      <c r="F88" s="24">
        <f>'SAM and Preps'!GO88</f>
        <v>3947.1197783614039</v>
      </c>
      <c r="G88" s="24">
        <v>78606.874559665652</v>
      </c>
      <c r="H88" s="25">
        <f>SUM('SAM and Preps'!CE$175:CE$179)</f>
        <v>0</v>
      </c>
      <c r="I88" s="24">
        <f>IFERROR(VLOOKUP($A88,Employment!$A$5:$F$66,3,0),0)</f>
        <v>0</v>
      </c>
      <c r="J88" s="24">
        <f>IFERROR(VLOOKUP($A88,Employment!$A$5:$F$66,4,0),0)</f>
        <v>0</v>
      </c>
      <c r="K88" s="24">
        <f>IFERROR(VLOOKUP($A88,Employment!$A$5:$F$66,5,0),0)</f>
        <v>0</v>
      </c>
      <c r="L88" s="24">
        <f>IFERROR(VLOOKUP($A88,Employment!$A$5:$F$66,6,0),0)</f>
        <v>0</v>
      </c>
      <c r="M88" s="24">
        <f t="shared" si="36"/>
        <v>0</v>
      </c>
      <c r="N88" s="25">
        <v>94295.121654842413</v>
      </c>
      <c r="O88" s="26">
        <v>0</v>
      </c>
      <c r="P88" s="27">
        <f ca="1"/>
        <v>-10787.145740839369</v>
      </c>
      <c r="Q88" s="28">
        <f ca="1"/>
        <v>-13061.118779517978</v>
      </c>
      <c r="R88" s="28">
        <v>0</v>
      </c>
      <c r="S88" s="28"/>
      <c r="T88" s="35" t="e">
        <f ca="1"/>
        <v>#DIV/0!</v>
      </c>
      <c r="U88" s="30">
        <f ca="1"/>
        <v>-13.851319718666739</v>
      </c>
      <c r="V88" s="31">
        <v>0</v>
      </c>
      <c r="W88" s="32">
        <f ca="1"/>
        <v>-13.851319718666739</v>
      </c>
      <c r="X88" s="32"/>
      <c r="Y88" s="28">
        <f t="shared" ca="1" si="35"/>
        <v>-2273.9730386786086</v>
      </c>
      <c r="Z88" s="33"/>
      <c r="AA88" s="36"/>
      <c r="AB88" s="33"/>
      <c r="AC88" s="21"/>
      <c r="AD88" s="6"/>
      <c r="AE88" s="6"/>
      <c r="AH88" s="6"/>
      <c r="AI88" s="6"/>
      <c r="AJ88" s="17"/>
      <c r="AV88" s="21"/>
    </row>
    <row r="89" spans="1:48" hidden="1" outlineLevel="1" x14ac:dyDescent="0.2">
      <c r="A89" s="13" t="s">
        <v>424</v>
      </c>
      <c r="B89" s="13" t="str">
        <f>VLOOKUP(A89,Notes!$A$12:$B$206,2,0)</f>
        <v>Sugar</v>
      </c>
      <c r="C89" s="24">
        <f>SUM('SAM and Preps'!FS89:GG89)</f>
        <v>17659.269896387261</v>
      </c>
      <c r="D89" s="24">
        <f>'SAM and Preps'!GH89</f>
        <v>0</v>
      </c>
      <c r="E89" s="24">
        <f>'SAM and Preps'!GM89</f>
        <v>0</v>
      </c>
      <c r="F89" s="24">
        <f>'SAM and Preps'!GO89</f>
        <v>3110.655723477093</v>
      </c>
      <c r="G89" s="24">
        <v>20780.047966079142</v>
      </c>
      <c r="H89" s="25">
        <f>SUM('SAM and Preps'!CF$175:CF$179)</f>
        <v>0</v>
      </c>
      <c r="I89" s="24">
        <f>IFERROR(VLOOKUP($A89,Employment!$A$5:$F$66,3,0),0)</f>
        <v>0</v>
      </c>
      <c r="J89" s="24">
        <f>IFERROR(VLOOKUP($A89,Employment!$A$5:$F$66,4,0),0)</f>
        <v>0</v>
      </c>
      <c r="K89" s="24">
        <f>IFERROR(VLOOKUP($A89,Employment!$A$5:$F$66,5,0),0)</f>
        <v>0</v>
      </c>
      <c r="L89" s="24">
        <f>IFERROR(VLOOKUP($A89,Employment!$A$5:$F$66,6,0),0)</f>
        <v>0</v>
      </c>
      <c r="M89" s="24">
        <f t="shared" si="36"/>
        <v>0</v>
      </c>
      <c r="N89" s="25">
        <v>28901.372623584688</v>
      </c>
      <c r="O89" s="26">
        <v>0</v>
      </c>
      <c r="P89" s="27">
        <f ca="1"/>
        <v>-2969.5582103593297</v>
      </c>
      <c r="Q89" s="28">
        <f ca="1"/>
        <v>-4467.264329914854</v>
      </c>
      <c r="R89" s="28">
        <v>0</v>
      </c>
      <c r="S89" s="28"/>
      <c r="T89" s="35" t="e">
        <f ca="1"/>
        <v>#DIV/0!</v>
      </c>
      <c r="U89" s="30">
        <f ca="1"/>
        <v>-15.456927904764584</v>
      </c>
      <c r="V89" s="31">
        <v>0</v>
      </c>
      <c r="W89" s="32">
        <f ca="1"/>
        <v>-15.456927904764584</v>
      </c>
      <c r="X89" s="32"/>
      <c r="Y89" s="28">
        <f t="shared" ca="1" si="35"/>
        <v>-1497.7061195555243</v>
      </c>
      <c r="Z89" s="33"/>
      <c r="AA89" s="36"/>
      <c r="AB89" s="33"/>
      <c r="AC89" s="21"/>
      <c r="AD89" s="6"/>
      <c r="AE89" s="6"/>
      <c r="AH89" s="6"/>
      <c r="AI89" s="6"/>
      <c r="AJ89" s="17"/>
      <c r="AV89" s="21"/>
    </row>
    <row r="90" spans="1:48" hidden="1" outlineLevel="1" x14ac:dyDescent="0.2">
      <c r="A90" s="13" t="s">
        <v>425</v>
      </c>
      <c r="B90" s="13" t="str">
        <f>VLOOKUP(A90,Notes!$A$12:$B$206,2,0)</f>
        <v>Confectionary products</v>
      </c>
      <c r="C90" s="24">
        <f>SUM('SAM and Preps'!FS90:GG90)</f>
        <v>9340.5747093458067</v>
      </c>
      <c r="D90" s="24">
        <f>'SAM and Preps'!GH90</f>
        <v>0</v>
      </c>
      <c r="E90" s="24">
        <f>'SAM and Preps'!GM90</f>
        <v>0</v>
      </c>
      <c r="F90" s="24">
        <f>'SAM and Preps'!GO90</f>
        <v>1280.6623995685984</v>
      </c>
      <c r="G90" s="24">
        <v>10553.738673966984</v>
      </c>
      <c r="H90" s="25">
        <f>SUM('SAM and Preps'!CG$175:CG$179)</f>
        <v>0</v>
      </c>
      <c r="I90" s="24">
        <f>IFERROR(VLOOKUP($A90,Employment!$A$5:$F$66,3,0),0)</f>
        <v>0</v>
      </c>
      <c r="J90" s="24">
        <f>IFERROR(VLOOKUP($A90,Employment!$A$5:$F$66,4,0),0)</f>
        <v>0</v>
      </c>
      <c r="K90" s="24">
        <f>IFERROR(VLOOKUP($A90,Employment!$A$5:$F$66,5,0),0)</f>
        <v>0</v>
      </c>
      <c r="L90" s="24">
        <f>IFERROR(VLOOKUP($A90,Employment!$A$5:$F$66,6,0),0)</f>
        <v>0</v>
      </c>
      <c r="M90" s="24">
        <f t="shared" si="36"/>
        <v>0</v>
      </c>
      <c r="N90" s="25">
        <v>15114.034984657454</v>
      </c>
      <c r="O90" s="26">
        <v>0</v>
      </c>
      <c r="P90" s="27">
        <f ca="1"/>
        <v>-1500.4996666466297</v>
      </c>
      <c r="Q90" s="28">
        <f ca="1"/>
        <v>-2263.3671731963113</v>
      </c>
      <c r="R90" s="28">
        <v>0</v>
      </c>
      <c r="S90" s="28"/>
      <c r="T90" s="35" t="e">
        <f ca="1"/>
        <v>#DIV/0!</v>
      </c>
      <c r="U90" s="30">
        <f ca="1"/>
        <v>-14.975267527790551</v>
      </c>
      <c r="V90" s="31">
        <v>0</v>
      </c>
      <c r="W90" s="32">
        <f ca="1"/>
        <v>-14.975267527790551</v>
      </c>
      <c r="X90" s="32"/>
      <c r="Y90" s="28">
        <f t="shared" ca="1" si="35"/>
        <v>-762.86750654968159</v>
      </c>
      <c r="Z90" s="33"/>
      <c r="AA90" s="36"/>
      <c r="AB90" s="33"/>
      <c r="AC90" s="21"/>
      <c r="AD90" s="6"/>
      <c r="AE90" s="6"/>
      <c r="AH90" s="6"/>
      <c r="AI90" s="6"/>
      <c r="AJ90" s="17"/>
      <c r="AV90" s="21"/>
    </row>
    <row r="91" spans="1:48" hidden="1" outlineLevel="1" x14ac:dyDescent="0.2">
      <c r="A91" s="13" t="s">
        <v>426</v>
      </c>
      <c r="B91" s="13" t="str">
        <f>VLOOKUP(A91,Notes!$A$12:$B$206,2,0)</f>
        <v>Pasta products</v>
      </c>
      <c r="C91" s="24">
        <f>SUM('SAM and Preps'!FS91:GG91)</f>
        <v>1620.9752802951048</v>
      </c>
      <c r="D91" s="24">
        <f>'SAM and Preps'!GH91</f>
        <v>0</v>
      </c>
      <c r="E91" s="24">
        <f>'SAM and Preps'!GM91</f>
        <v>0</v>
      </c>
      <c r="F91" s="24">
        <f>'SAM and Preps'!GO91</f>
        <v>119.13447677199758</v>
      </c>
      <c r="G91" s="24">
        <v>1736.3353248277431</v>
      </c>
      <c r="H91" s="25">
        <f>SUM('SAM and Preps'!CH$175:CH$179)</f>
        <v>0</v>
      </c>
      <c r="I91" s="24">
        <f>IFERROR(VLOOKUP($A91,Employment!$A$5:$F$66,3,0),0)</f>
        <v>0</v>
      </c>
      <c r="J91" s="24">
        <f>IFERROR(VLOOKUP($A91,Employment!$A$5:$F$66,4,0),0)</f>
        <v>0</v>
      </c>
      <c r="K91" s="24">
        <f>IFERROR(VLOOKUP($A91,Employment!$A$5:$F$66,5,0),0)</f>
        <v>0</v>
      </c>
      <c r="L91" s="24">
        <f>IFERROR(VLOOKUP($A91,Employment!$A$5:$F$66,6,0),0)</f>
        <v>0</v>
      </c>
      <c r="M91" s="24">
        <f t="shared" si="36"/>
        <v>0</v>
      </c>
      <c r="N91" s="25">
        <v>2154.1313570879875</v>
      </c>
      <c r="O91" s="26">
        <v>0</v>
      </c>
      <c r="P91" s="27">
        <f ca="1"/>
        <v>-240.54931815822732</v>
      </c>
      <c r="Q91" s="28">
        <f ca="1"/>
        <v>-301.86815917683123</v>
      </c>
      <c r="R91" s="28">
        <v>0</v>
      </c>
      <c r="S91" s="28"/>
      <c r="T91" s="35" t="e">
        <f ca="1"/>
        <v>#DIV/0!</v>
      </c>
      <c r="U91" s="30">
        <f ca="1"/>
        <v>-14.013451788051807</v>
      </c>
      <c r="V91" s="31">
        <v>0</v>
      </c>
      <c r="W91" s="32">
        <f ca="1"/>
        <v>-14.013451788051807</v>
      </c>
      <c r="X91" s="32"/>
      <c r="Y91" s="28">
        <f t="shared" ca="1" si="35"/>
        <v>-61.318841018603905</v>
      </c>
      <c r="Z91" s="33"/>
      <c r="AA91" s="36"/>
      <c r="AB91" s="33"/>
      <c r="AC91" s="21"/>
      <c r="AD91" s="6"/>
      <c r="AE91" s="6"/>
      <c r="AH91" s="6"/>
      <c r="AI91" s="6"/>
      <c r="AJ91" s="17"/>
      <c r="AV91" s="21"/>
    </row>
    <row r="92" spans="1:48" hidden="1" outlineLevel="1" x14ac:dyDescent="0.2">
      <c r="A92" s="13" t="s">
        <v>427</v>
      </c>
      <c r="B92" s="13" t="str">
        <f>VLOOKUP(A92,Notes!$A$12:$B$206,2,0)</f>
        <v>Food n.e.c.</v>
      </c>
      <c r="C92" s="24">
        <f>SUM('SAM and Preps'!FS92:GG92)</f>
        <v>26224.518894851219</v>
      </c>
      <c r="D92" s="24">
        <f>'SAM and Preps'!GH92</f>
        <v>0</v>
      </c>
      <c r="E92" s="24">
        <f>'SAM and Preps'!GM92</f>
        <v>0</v>
      </c>
      <c r="F92" s="24">
        <f>'SAM and Preps'!GO92</f>
        <v>7071.5616888378163</v>
      </c>
      <c r="G92" s="24">
        <v>33220.418743960465</v>
      </c>
      <c r="H92" s="25">
        <f>SUM('SAM and Preps'!CI$175:CI$179)</f>
        <v>0</v>
      </c>
      <c r="I92" s="24">
        <f>IFERROR(VLOOKUP($A92,Employment!$A$5:$F$66,3,0),0)</f>
        <v>0</v>
      </c>
      <c r="J92" s="24">
        <f>IFERROR(VLOOKUP($A92,Employment!$A$5:$F$66,4,0),0)</f>
        <v>0</v>
      </c>
      <c r="K92" s="24">
        <f>IFERROR(VLOOKUP($A92,Employment!$A$5:$F$66,5,0),0)</f>
        <v>0</v>
      </c>
      <c r="L92" s="24">
        <f>IFERROR(VLOOKUP($A92,Employment!$A$5:$F$66,6,0),0)</f>
        <v>0</v>
      </c>
      <c r="M92" s="24">
        <f t="shared" si="36"/>
        <v>0</v>
      </c>
      <c r="N92" s="25">
        <v>48165.285187745067</v>
      </c>
      <c r="O92" s="26">
        <v>0</v>
      </c>
      <c r="P92" s="27">
        <f ca="1"/>
        <v>-4881.9172867350553</v>
      </c>
      <c r="Q92" s="28">
        <f ca="1"/>
        <v>-7341.7705590001569</v>
      </c>
      <c r="R92" s="28">
        <v>0</v>
      </c>
      <c r="S92" s="28"/>
      <c r="T92" s="35" t="e">
        <f ca="1"/>
        <v>#DIV/0!</v>
      </c>
      <c r="U92" s="30">
        <f ca="1"/>
        <v>-15.242867410381617</v>
      </c>
      <c r="V92" s="31">
        <v>0</v>
      </c>
      <c r="W92" s="32">
        <f ca="1"/>
        <v>-15.242867410381617</v>
      </c>
      <c r="X92" s="32"/>
      <c r="Y92" s="28">
        <f t="shared" ca="1" si="35"/>
        <v>-2459.8532722651016</v>
      </c>
      <c r="Z92" s="33"/>
      <c r="AA92" s="36"/>
      <c r="AB92" s="33"/>
      <c r="AC92" s="21"/>
      <c r="AD92" s="6"/>
      <c r="AE92" s="6"/>
      <c r="AH92" s="6"/>
      <c r="AI92" s="6"/>
      <c r="AJ92" s="17"/>
      <c r="AV92" s="21"/>
    </row>
    <row r="93" spans="1:48" hidden="1" outlineLevel="1" x14ac:dyDescent="0.2">
      <c r="A93" s="13" t="s">
        <v>428</v>
      </c>
      <c r="B93" s="13" t="str">
        <f>VLOOKUP(A93,Notes!$A$12:$B$206,2,0)</f>
        <v>Alcohol, beverages</v>
      </c>
      <c r="C93" s="24">
        <f>SUM('SAM and Preps'!FS93:GG93)</f>
        <v>81045.650565879114</v>
      </c>
      <c r="D93" s="24">
        <f>'SAM and Preps'!GH93</f>
        <v>0</v>
      </c>
      <c r="E93" s="24">
        <f>'SAM and Preps'!GM93</f>
        <v>0</v>
      </c>
      <c r="F93" s="24">
        <f>'SAM and Preps'!GO93</f>
        <v>18261.735926522579</v>
      </c>
      <c r="G93" s="24">
        <v>99233.721799313513</v>
      </c>
      <c r="H93" s="25">
        <f>SUM('SAM and Preps'!CJ$175:CJ$179)</f>
        <v>0</v>
      </c>
      <c r="I93" s="24">
        <f>IFERROR(VLOOKUP($A93,Employment!$A$5:$F$66,3,0),0)</f>
        <v>0</v>
      </c>
      <c r="J93" s="24">
        <f>IFERROR(VLOOKUP($A93,Employment!$A$5:$F$66,4,0),0)</f>
        <v>0</v>
      </c>
      <c r="K93" s="24">
        <f>IFERROR(VLOOKUP($A93,Employment!$A$5:$F$66,5,0),0)</f>
        <v>0</v>
      </c>
      <c r="L93" s="24">
        <f>IFERROR(VLOOKUP($A93,Employment!$A$5:$F$66,6,0),0)</f>
        <v>0</v>
      </c>
      <c r="M93" s="24">
        <f t="shared" si="36"/>
        <v>0</v>
      </c>
      <c r="N93" s="25">
        <v>118973.04244221972</v>
      </c>
      <c r="O93" s="26">
        <v>0</v>
      </c>
      <c r="P93" s="27">
        <f ca="1"/>
        <v>-35563.888147780708</v>
      </c>
      <c r="Q93" s="28">
        <f ca="1"/>
        <v>-41212.702999891349</v>
      </c>
      <c r="R93" s="28">
        <v>0</v>
      </c>
      <c r="S93" s="28"/>
      <c r="T93" s="35" t="e">
        <f ca="1"/>
        <v>#DIV/0!</v>
      </c>
      <c r="U93" s="30">
        <f ca="1"/>
        <v>-34.640370754498143</v>
      </c>
      <c r="V93" s="31">
        <v>0</v>
      </c>
      <c r="W93" s="32">
        <f ca="1"/>
        <v>-34.640370754498143</v>
      </c>
      <c r="X93" s="32"/>
      <c r="Y93" s="28">
        <f t="shared" ca="1" si="35"/>
        <v>-5648.8148521106414</v>
      </c>
      <c r="Z93" s="33"/>
      <c r="AA93" s="36"/>
      <c r="AB93" s="33"/>
      <c r="AC93" s="21"/>
      <c r="AD93" s="6"/>
      <c r="AE93" s="6"/>
      <c r="AH93" s="6"/>
      <c r="AI93" s="6"/>
      <c r="AJ93" s="17"/>
      <c r="AV93" s="21"/>
    </row>
    <row r="94" spans="1:48" hidden="1" outlineLevel="1" x14ac:dyDescent="0.2">
      <c r="A94" s="13" t="s">
        <v>429</v>
      </c>
      <c r="B94" s="13" t="str">
        <f>VLOOKUP(A94,Notes!$A$12:$B$206,2,0)</f>
        <v>Soft drinks</v>
      </c>
      <c r="C94" s="24">
        <f>SUM('SAM and Preps'!FS94:GG94)</f>
        <v>22637.57473153247</v>
      </c>
      <c r="D94" s="24">
        <f>'SAM and Preps'!GH94</f>
        <v>0</v>
      </c>
      <c r="E94" s="24">
        <f>'SAM and Preps'!GM94</f>
        <v>0</v>
      </c>
      <c r="F94" s="24">
        <f>'SAM and Preps'!GO94</f>
        <v>5890.0718275100899</v>
      </c>
      <c r="G94" s="24">
        <v>28291.651915849558</v>
      </c>
      <c r="H94" s="25">
        <f>SUM('SAM and Preps'!CK$175:CK$179)</f>
        <v>0</v>
      </c>
      <c r="I94" s="24">
        <f>IFERROR(VLOOKUP($A94,Employment!$A$5:$F$66,3,0),0)</f>
        <v>0</v>
      </c>
      <c r="J94" s="24">
        <f>IFERROR(VLOOKUP($A94,Employment!$A$5:$F$66,4,0),0)</f>
        <v>0</v>
      </c>
      <c r="K94" s="24">
        <f>IFERROR(VLOOKUP($A94,Employment!$A$5:$F$66,5,0),0)</f>
        <v>0</v>
      </c>
      <c r="L94" s="24">
        <f>IFERROR(VLOOKUP($A94,Employment!$A$5:$F$66,6,0),0)</f>
        <v>0</v>
      </c>
      <c r="M94" s="24">
        <f t="shared" si="36"/>
        <v>0</v>
      </c>
      <c r="N94" s="25">
        <v>52601.015074740819</v>
      </c>
      <c r="O94" s="26">
        <v>0</v>
      </c>
      <c r="P94" s="27">
        <f ca="1"/>
        <v>-4172.9332345039265</v>
      </c>
      <c r="Q94" s="28">
        <f ca="1"/>
        <v>-10533.720103938729</v>
      </c>
      <c r="R94" s="28">
        <v>0</v>
      </c>
      <c r="S94" s="28"/>
      <c r="T94" s="35" t="e">
        <f ca="1"/>
        <v>#DIV/0!</v>
      </c>
      <c r="U94" s="30">
        <f ca="1"/>
        <v>-20.025697391906522</v>
      </c>
      <c r="V94" s="31">
        <v>0</v>
      </c>
      <c r="W94" s="32">
        <f ca="1"/>
        <v>-20.025697391906522</v>
      </c>
      <c r="X94" s="32"/>
      <c r="Y94" s="28">
        <f t="shared" ca="1" si="35"/>
        <v>-6360.7868694348026</v>
      </c>
      <c r="Z94" s="33"/>
      <c r="AA94" s="36"/>
      <c r="AB94" s="33"/>
      <c r="AC94" s="21"/>
      <c r="AD94" s="6"/>
      <c r="AE94" s="6"/>
      <c r="AH94" s="6"/>
      <c r="AI94" s="6"/>
      <c r="AJ94" s="17"/>
      <c r="AV94" s="21"/>
    </row>
    <row r="95" spans="1:48" hidden="1" outlineLevel="1" x14ac:dyDescent="0.2">
      <c r="A95" s="13" t="s">
        <v>430</v>
      </c>
      <c r="B95" s="13" t="str">
        <f>VLOOKUP(A95,Notes!$A$12:$B$206,2,0)</f>
        <v>Tobacco products</v>
      </c>
      <c r="C95" s="24">
        <f>SUM('SAM and Preps'!FS95:GG95)</f>
        <v>40204.479412509725</v>
      </c>
      <c r="D95" s="24">
        <f>'SAM and Preps'!GH95</f>
        <v>0</v>
      </c>
      <c r="E95" s="24">
        <f>'SAM and Preps'!GM95</f>
        <v>0</v>
      </c>
      <c r="F95" s="24">
        <f>'SAM and Preps'!GO95</f>
        <v>9251.5568069278888</v>
      </c>
      <c r="G95" s="24">
        <v>49318.4517278778</v>
      </c>
      <c r="H95" s="25">
        <f>SUM('SAM and Preps'!CL$175:CL$179)</f>
        <v>0</v>
      </c>
      <c r="I95" s="24">
        <f>IFERROR(VLOOKUP($A95,Employment!$A$5:$F$66,3,0),0)</f>
        <v>0</v>
      </c>
      <c r="J95" s="24">
        <f>IFERROR(VLOOKUP($A95,Employment!$A$5:$F$66,4,0),0)</f>
        <v>0</v>
      </c>
      <c r="K95" s="24">
        <f>IFERROR(VLOOKUP($A95,Employment!$A$5:$F$66,5,0),0)</f>
        <v>0</v>
      </c>
      <c r="L95" s="24">
        <f>IFERROR(VLOOKUP($A95,Employment!$A$5:$F$66,6,0),0)</f>
        <v>0</v>
      </c>
      <c r="M95" s="24">
        <f t="shared" si="36"/>
        <v>0</v>
      </c>
      <c r="N95" s="25">
        <v>72628.185352463071</v>
      </c>
      <c r="O95" s="26">
        <v>0</v>
      </c>
      <c r="P95" s="27">
        <f ca="1"/>
        <v>-17697.811208425937</v>
      </c>
      <c r="Q95" s="28">
        <f ca="1"/>
        <v>-23836.656982564364</v>
      </c>
      <c r="R95" s="28">
        <v>0</v>
      </c>
      <c r="S95" s="28"/>
      <c r="T95" s="35" t="e">
        <f ca="1"/>
        <v>#DIV/0!</v>
      </c>
      <c r="U95" s="30">
        <f ca="1"/>
        <v>-32.820119168454454</v>
      </c>
      <c r="V95" s="31">
        <v>0</v>
      </c>
      <c r="W95" s="32">
        <f ca="1"/>
        <v>-32.820119168454454</v>
      </c>
      <c r="X95" s="32"/>
      <c r="Y95" s="28">
        <f t="shared" ca="1" si="35"/>
        <v>-6138.8457741384263</v>
      </c>
      <c r="Z95" s="33"/>
      <c r="AA95" s="36"/>
      <c r="AB95" s="33"/>
      <c r="AC95" s="21"/>
      <c r="AD95" s="6"/>
      <c r="AE95" s="6"/>
      <c r="AH95" s="6"/>
      <c r="AI95" s="6"/>
      <c r="AJ95" s="17"/>
      <c r="AV95" s="21"/>
    </row>
    <row r="96" spans="1:48" hidden="1" outlineLevel="1" x14ac:dyDescent="0.2">
      <c r="A96" s="13" t="s">
        <v>431</v>
      </c>
      <c r="B96" s="13" t="str">
        <f>VLOOKUP(A96,Notes!$A$12:$B$206,2,0)</f>
        <v>Textile fabrics</v>
      </c>
      <c r="C96" s="24">
        <f>SUM('SAM and Preps'!FS96:GG96)</f>
        <v>1320.4327654107099</v>
      </c>
      <c r="D96" s="24">
        <f>'SAM and Preps'!GH96</f>
        <v>0</v>
      </c>
      <c r="E96" s="24">
        <f>'SAM and Preps'!GM96</f>
        <v>0</v>
      </c>
      <c r="F96" s="24">
        <f>'SAM and Preps'!GO96</f>
        <v>3299.0922100159</v>
      </c>
      <c r="G96" s="24">
        <v>4477.3988933482487</v>
      </c>
      <c r="H96" s="25">
        <f>SUM('SAM and Preps'!CM$175:CM$179)</f>
        <v>0</v>
      </c>
      <c r="I96" s="24">
        <f>IFERROR(VLOOKUP($A96,Employment!$A$5:$F$66,3,0),0)</f>
        <v>0</v>
      </c>
      <c r="J96" s="24">
        <f>IFERROR(VLOOKUP($A96,Employment!$A$5:$F$66,4,0),0)</f>
        <v>0</v>
      </c>
      <c r="K96" s="24">
        <f>IFERROR(VLOOKUP($A96,Employment!$A$5:$F$66,5,0),0)</f>
        <v>0</v>
      </c>
      <c r="L96" s="24">
        <f>IFERROR(VLOOKUP($A96,Employment!$A$5:$F$66,6,0),0)</f>
        <v>0</v>
      </c>
      <c r="M96" s="24">
        <f t="shared" si="36"/>
        <v>0</v>
      </c>
      <c r="N96" s="25">
        <v>32217.334177926456</v>
      </c>
      <c r="O96" s="26">
        <v>0</v>
      </c>
      <c r="P96" s="27">
        <f ca="1"/>
        <v>-1365.2481148329377</v>
      </c>
      <c r="Q96" s="28">
        <f ca="1"/>
        <v>-8149.6070765040522</v>
      </c>
      <c r="R96" s="28">
        <v>0</v>
      </c>
      <c r="S96" s="28"/>
      <c r="T96" s="35" t="e">
        <f ca="1"/>
        <v>#DIV/0!</v>
      </c>
      <c r="U96" s="30">
        <f ca="1"/>
        <v>-25.295721339004253</v>
      </c>
      <c r="V96" s="31">
        <v>0</v>
      </c>
      <c r="W96" s="32">
        <f ca="1"/>
        <v>-25.295721339004253</v>
      </c>
      <c r="X96" s="32"/>
      <c r="Y96" s="28">
        <f t="shared" ca="1" si="35"/>
        <v>-6784.3589616711142</v>
      </c>
      <c r="Z96" s="33"/>
      <c r="AA96" s="36"/>
      <c r="AB96" s="33"/>
      <c r="AC96" s="21"/>
      <c r="AD96" s="6"/>
      <c r="AE96" s="6"/>
      <c r="AH96" s="6"/>
      <c r="AI96" s="6"/>
      <c r="AJ96" s="17"/>
      <c r="AV96" s="21"/>
    </row>
    <row r="97" spans="1:48" hidden="1" outlineLevel="1" x14ac:dyDescent="0.2">
      <c r="A97" s="13" t="s">
        <v>432</v>
      </c>
      <c r="B97" s="13" t="str">
        <f>VLOOKUP(A97,Notes!$A$12:$B$206,2,0)</f>
        <v>Made-up textile, articles</v>
      </c>
      <c r="C97" s="24">
        <f>SUM('SAM and Preps'!FS97:GG97)</f>
        <v>13154.472625537725</v>
      </c>
      <c r="D97" s="24">
        <f>'SAM and Preps'!GH97</f>
        <v>0</v>
      </c>
      <c r="E97" s="24">
        <f>'SAM and Preps'!GM97</f>
        <v>29.415597912737923</v>
      </c>
      <c r="F97" s="24">
        <f>'SAM and Preps'!GO97</f>
        <v>1522.4447067566771</v>
      </c>
      <c r="G97" s="24">
        <v>14655.122580877793</v>
      </c>
      <c r="H97" s="25">
        <f>SUM('SAM and Preps'!CN$175:CN$179)</f>
        <v>0</v>
      </c>
      <c r="I97" s="24">
        <f>IFERROR(VLOOKUP($A97,Employment!$A$5:$F$66,3,0),0)</f>
        <v>0</v>
      </c>
      <c r="J97" s="24">
        <f>IFERROR(VLOOKUP($A97,Employment!$A$5:$F$66,4,0),0)</f>
        <v>0</v>
      </c>
      <c r="K97" s="24">
        <f>IFERROR(VLOOKUP($A97,Employment!$A$5:$F$66,5,0),0)</f>
        <v>0</v>
      </c>
      <c r="L97" s="24">
        <f>IFERROR(VLOOKUP($A97,Employment!$A$5:$F$66,6,0),0)</f>
        <v>0</v>
      </c>
      <c r="M97" s="24">
        <f t="shared" si="36"/>
        <v>0</v>
      </c>
      <c r="N97" s="25">
        <v>20888.733602694268</v>
      </c>
      <c r="O97" s="26">
        <v>0</v>
      </c>
      <c r="P97" s="27">
        <f ca="1"/>
        <v>-3835.3910718482134</v>
      </c>
      <c r="Q97" s="28">
        <f ca="1"/>
        <v>-4668.3853626088958</v>
      </c>
      <c r="R97" s="28">
        <v>0</v>
      </c>
      <c r="S97" s="28"/>
      <c r="T97" s="35" t="e">
        <f ca="1"/>
        <v>#DIV/0!</v>
      </c>
      <c r="U97" s="30">
        <f ca="1"/>
        <v>-22.348819470830719</v>
      </c>
      <c r="V97" s="31">
        <v>0</v>
      </c>
      <c r="W97" s="32">
        <f ca="1"/>
        <v>-22.348819470830719</v>
      </c>
      <c r="X97" s="32"/>
      <c r="Y97" s="28">
        <f t="shared" ca="1" si="35"/>
        <v>-832.99429076068236</v>
      </c>
      <c r="Z97" s="33"/>
      <c r="AA97" s="36"/>
      <c r="AB97" s="33"/>
      <c r="AC97" s="21"/>
      <c r="AD97" s="6"/>
      <c r="AE97" s="6"/>
      <c r="AH97" s="6"/>
      <c r="AI97" s="6"/>
      <c r="AJ97" s="17"/>
      <c r="AV97" s="21"/>
    </row>
    <row r="98" spans="1:48" hidden="1" outlineLevel="1" x14ac:dyDescent="0.2">
      <c r="A98" s="13" t="s">
        <v>433</v>
      </c>
      <c r="B98" s="13" t="str">
        <f>VLOOKUP(A98,Notes!$A$12:$B$206,2,0)</f>
        <v>Carpets</v>
      </c>
      <c r="C98" s="24">
        <f>SUM('SAM and Preps'!FS98:GG98)</f>
        <v>1633.1895123213287</v>
      </c>
      <c r="D98" s="24">
        <f>'SAM and Preps'!GH98</f>
        <v>0</v>
      </c>
      <c r="E98" s="24">
        <f>'SAM and Preps'!GM98</f>
        <v>0</v>
      </c>
      <c r="F98" s="24">
        <f>'SAM and Preps'!GO98</f>
        <v>1389.6693302203917</v>
      </c>
      <c r="G98" s="24">
        <v>3041.428634696992</v>
      </c>
      <c r="H98" s="25">
        <f>SUM('SAM and Preps'!CO$175:CO$179)</f>
        <v>0</v>
      </c>
      <c r="I98" s="24">
        <f>IFERROR(VLOOKUP($A98,Employment!$A$5:$F$66,3,0),0)</f>
        <v>0</v>
      </c>
      <c r="J98" s="24">
        <f>IFERROR(VLOOKUP($A98,Employment!$A$5:$F$66,4,0),0)</f>
        <v>0</v>
      </c>
      <c r="K98" s="24">
        <f>IFERROR(VLOOKUP($A98,Employment!$A$5:$F$66,5,0),0)</f>
        <v>0</v>
      </c>
      <c r="L98" s="24">
        <f>IFERROR(VLOOKUP($A98,Employment!$A$5:$F$66,6,0),0)</f>
        <v>0</v>
      </c>
      <c r="M98" s="24">
        <f t="shared" si="36"/>
        <v>0</v>
      </c>
      <c r="N98" s="25">
        <v>4811.7216619722394</v>
      </c>
      <c r="O98" s="26">
        <v>0</v>
      </c>
      <c r="P98" s="27">
        <f ca="1"/>
        <v>-821.8133185238803</v>
      </c>
      <c r="Q98" s="28">
        <f ca="1"/>
        <v>-1277.215624898537</v>
      </c>
      <c r="R98" s="28">
        <v>0</v>
      </c>
      <c r="S98" s="28"/>
      <c r="T98" s="35" t="e">
        <f ca="1"/>
        <v>#DIV/0!</v>
      </c>
      <c r="U98" s="30">
        <f ca="1"/>
        <v>-26.543838455839296</v>
      </c>
      <c r="V98" s="31">
        <v>0</v>
      </c>
      <c r="W98" s="32">
        <f ca="1"/>
        <v>-26.543838455839296</v>
      </c>
      <c r="X98" s="32"/>
      <c r="Y98" s="28">
        <f t="shared" ca="1" si="35"/>
        <v>-455.40230637465675</v>
      </c>
      <c r="Z98" s="33"/>
      <c r="AA98" s="36"/>
      <c r="AB98" s="33"/>
      <c r="AC98" s="21"/>
      <c r="AD98" s="6"/>
      <c r="AE98" s="6"/>
      <c r="AH98" s="6"/>
      <c r="AI98" s="6"/>
      <c r="AJ98" s="17"/>
      <c r="AV98" s="21"/>
    </row>
    <row r="99" spans="1:48" hidden="1" outlineLevel="1" x14ac:dyDescent="0.2">
      <c r="A99" s="13" t="s">
        <v>434</v>
      </c>
      <c r="B99" s="13" t="str">
        <f>VLOOKUP(A99,Notes!$A$12:$B$206,2,0)</f>
        <v>Textile n.e.c.</v>
      </c>
      <c r="C99" s="24">
        <f>SUM('SAM and Preps'!FS99:GG99)</f>
        <v>1922.5633722710179</v>
      </c>
      <c r="D99" s="24">
        <f>'SAM and Preps'!GH99</f>
        <v>0</v>
      </c>
      <c r="E99" s="24">
        <f>'SAM and Preps'!GM99</f>
        <v>0</v>
      </c>
      <c r="F99" s="24">
        <f>'SAM and Preps'!GO99</f>
        <v>844.77400071672787</v>
      </c>
      <c r="G99" s="24">
        <v>2745.8730219439676</v>
      </c>
      <c r="H99" s="25">
        <f>SUM('SAM and Preps'!CP$175:CP$179)</f>
        <v>0</v>
      </c>
      <c r="I99" s="24">
        <f>IFERROR(VLOOKUP($A99,Employment!$A$5:$F$66,3,0),0)</f>
        <v>0</v>
      </c>
      <c r="J99" s="24">
        <f>IFERROR(VLOOKUP($A99,Employment!$A$5:$F$66,4,0),0)</f>
        <v>0</v>
      </c>
      <c r="K99" s="24">
        <f>IFERROR(VLOOKUP($A99,Employment!$A$5:$F$66,5,0),0)</f>
        <v>0</v>
      </c>
      <c r="L99" s="24">
        <f>IFERROR(VLOOKUP($A99,Employment!$A$5:$F$66,6,0),0)</f>
        <v>0</v>
      </c>
      <c r="M99" s="24">
        <f t="shared" si="36"/>
        <v>0</v>
      </c>
      <c r="N99" s="25">
        <v>11425.917236291467</v>
      </c>
      <c r="O99" s="26">
        <v>0</v>
      </c>
      <c r="P99" s="27">
        <f ca="1"/>
        <v>-738.98856106674225</v>
      </c>
      <c r="Q99" s="28">
        <f ca="1"/>
        <v>-2836.669096574064</v>
      </c>
      <c r="R99" s="28">
        <v>0</v>
      </c>
      <c r="S99" s="28"/>
      <c r="T99" s="35" t="e">
        <f ca="1"/>
        <v>#DIV/0!</v>
      </c>
      <c r="U99" s="30">
        <f ca="1"/>
        <v>-24.826620374634949</v>
      </c>
      <c r="V99" s="31">
        <v>0</v>
      </c>
      <c r="W99" s="32">
        <f ca="1"/>
        <v>-24.826620374634949</v>
      </c>
      <c r="X99" s="32"/>
      <c r="Y99" s="28">
        <f t="shared" ca="1" si="35"/>
        <v>-2097.680535507322</v>
      </c>
      <c r="Z99" s="33"/>
      <c r="AA99" s="36"/>
      <c r="AB99" s="33"/>
      <c r="AC99" s="21"/>
      <c r="AD99" s="6"/>
      <c r="AE99" s="6"/>
      <c r="AH99" s="6"/>
      <c r="AI99" s="6"/>
      <c r="AJ99" s="17"/>
      <c r="AV99" s="21"/>
    </row>
    <row r="100" spans="1:48" hidden="1" outlineLevel="1" x14ac:dyDescent="0.2">
      <c r="A100" s="13" t="s">
        <v>61</v>
      </c>
      <c r="B100" s="13" t="str">
        <f>VLOOKUP(A100,Notes!$A$12:$B$206,2,0)</f>
        <v>Knitting fabrics</v>
      </c>
      <c r="C100" s="24">
        <f>SUM('SAM and Preps'!FS100:GG100)</f>
        <v>447.94265530193809</v>
      </c>
      <c r="D100" s="24">
        <f>'SAM and Preps'!GH100</f>
        <v>0</v>
      </c>
      <c r="E100" s="24">
        <f>'SAM and Preps'!GM100</f>
        <v>0</v>
      </c>
      <c r="F100" s="24">
        <f>'SAM and Preps'!GO100</f>
        <v>3589.2077056605208</v>
      </c>
      <c r="G100" s="24">
        <v>4021.4053119040518</v>
      </c>
      <c r="H100" s="25">
        <f>SUM('SAM and Preps'!CQ$175:CQ$179)</f>
        <v>0</v>
      </c>
      <c r="I100" s="24">
        <f>IFERROR(VLOOKUP($A100,Employment!$A$5:$F$66,3,0),0)</f>
        <v>0</v>
      </c>
      <c r="J100" s="24">
        <f>IFERROR(VLOOKUP($A100,Employment!$A$5:$F$66,4,0),0)</f>
        <v>0</v>
      </c>
      <c r="K100" s="24">
        <f>IFERROR(VLOOKUP($A100,Employment!$A$5:$F$66,5,0),0)</f>
        <v>0</v>
      </c>
      <c r="L100" s="24">
        <f>IFERROR(VLOOKUP($A100,Employment!$A$5:$F$66,6,0),0)</f>
        <v>0</v>
      </c>
      <c r="M100" s="24">
        <f t="shared" si="36"/>
        <v>0</v>
      </c>
      <c r="N100" s="25">
        <v>6070.4200385800614</v>
      </c>
      <c r="O100" s="26">
        <v>0</v>
      </c>
      <c r="P100" s="27">
        <f ca="1"/>
        <v>-830.90456312150593</v>
      </c>
      <c r="Q100" s="28">
        <f ca="1"/>
        <v>-1242.195965304385</v>
      </c>
      <c r="R100" s="28">
        <v>0</v>
      </c>
      <c r="S100" s="28"/>
      <c r="T100" s="35" t="e">
        <f ca="1"/>
        <v>#DIV/0!</v>
      </c>
      <c r="U100" s="30">
        <f ca="1"/>
        <v>-20.463097403634499</v>
      </c>
      <c r="V100" s="31">
        <v>0</v>
      </c>
      <c r="W100" s="32">
        <f ca="1"/>
        <v>-20.463097403634499</v>
      </c>
      <c r="X100" s="32"/>
      <c r="Y100" s="28">
        <f t="shared" ca="1" si="35"/>
        <v>-411.2914021828791</v>
      </c>
      <c r="Z100" s="33"/>
      <c r="AA100" s="36"/>
      <c r="AB100" s="33"/>
      <c r="AC100" s="21"/>
      <c r="AD100" s="6"/>
      <c r="AE100" s="6"/>
      <c r="AH100" s="6"/>
      <c r="AI100" s="6"/>
      <c r="AJ100" s="17"/>
      <c r="AV100" s="21"/>
    </row>
    <row r="101" spans="1:48" hidden="1" outlineLevel="1" x14ac:dyDescent="0.2">
      <c r="A101" s="13" t="s">
        <v>435</v>
      </c>
      <c r="B101" s="13" t="str">
        <f>VLOOKUP(A101,Notes!$A$12:$B$206,2,0)</f>
        <v>Wearing apparel</v>
      </c>
      <c r="C101" s="24">
        <f>SUM('SAM and Preps'!FS101:GG101)</f>
        <v>61074.923776259733</v>
      </c>
      <c r="D101" s="24">
        <f>'SAM and Preps'!GH101</f>
        <v>0</v>
      </c>
      <c r="E101" s="24">
        <f>'SAM and Preps'!GM101</f>
        <v>0</v>
      </c>
      <c r="F101" s="24">
        <f>'SAM and Preps'!GO101</f>
        <v>4401.053928905294</v>
      </c>
      <c r="G101" s="24">
        <v>65834.830188707405</v>
      </c>
      <c r="H101" s="25">
        <f>SUM('SAM and Preps'!CR$175:CR$179)</f>
        <v>0</v>
      </c>
      <c r="I101" s="24">
        <f>IFERROR(VLOOKUP($A101,Employment!$A$5:$F$66,3,0),0)</f>
        <v>0</v>
      </c>
      <c r="J101" s="24">
        <f>IFERROR(VLOOKUP($A101,Employment!$A$5:$F$66,4,0),0)</f>
        <v>0</v>
      </c>
      <c r="K101" s="24">
        <f>IFERROR(VLOOKUP($A101,Employment!$A$5:$F$66,5,0),0)</f>
        <v>0</v>
      </c>
      <c r="L101" s="24">
        <f>IFERROR(VLOOKUP($A101,Employment!$A$5:$F$66,6,0),0)</f>
        <v>0</v>
      </c>
      <c r="M101" s="24">
        <f t="shared" si="36"/>
        <v>0</v>
      </c>
      <c r="N101" s="25">
        <v>74845.979898885213</v>
      </c>
      <c r="O101" s="26">
        <v>0</v>
      </c>
      <c r="P101" s="27">
        <f ca="1"/>
        <v>-16573.995753701151</v>
      </c>
      <c r="Q101" s="28">
        <f ca="1"/>
        <v>-18039.913738534276</v>
      </c>
      <c r="R101" s="28">
        <v>0</v>
      </c>
      <c r="S101" s="28"/>
      <c r="T101" s="35" t="e">
        <f ca="1"/>
        <v>#DIV/0!</v>
      </c>
      <c r="U101" s="30">
        <f ca="1"/>
        <v>-24.102715687476717</v>
      </c>
      <c r="V101" s="31">
        <v>0</v>
      </c>
      <c r="W101" s="32">
        <f ca="1"/>
        <v>-24.102715687476717</v>
      </c>
      <c r="X101" s="32"/>
      <c r="Y101" s="28">
        <f t="shared" ca="1" si="35"/>
        <v>-1465.917984833126</v>
      </c>
      <c r="Z101" s="33"/>
      <c r="AA101" s="36"/>
      <c r="AB101" s="33"/>
      <c r="AC101" s="21"/>
      <c r="AD101" s="6"/>
      <c r="AE101" s="6"/>
      <c r="AH101" s="6"/>
      <c r="AI101" s="6"/>
      <c r="AJ101" s="17"/>
      <c r="AV101" s="21"/>
    </row>
    <row r="102" spans="1:48" hidden="1" outlineLevel="1" x14ac:dyDescent="0.2">
      <c r="A102" s="13" t="s">
        <v>62</v>
      </c>
      <c r="B102" s="13" t="str">
        <f>VLOOKUP(A102,Notes!$A$12:$B$206,2,0)</f>
        <v>Leather products</v>
      </c>
      <c r="C102" s="24">
        <f>SUM('SAM and Preps'!FS102:GG102)</f>
        <v>4517.8269316683982</v>
      </c>
      <c r="D102" s="24">
        <f>'SAM and Preps'!GH102</f>
        <v>0</v>
      </c>
      <c r="E102" s="24">
        <f>'SAM and Preps'!GM102</f>
        <v>3.6398994254791137E-2</v>
      </c>
      <c r="F102" s="24">
        <f>'SAM and Preps'!GO102</f>
        <v>7697.7684653708002</v>
      </c>
      <c r="G102" s="24">
        <v>12159.014031785082</v>
      </c>
      <c r="H102" s="25">
        <f>SUM('SAM and Preps'!CS$175:CS$179)</f>
        <v>0</v>
      </c>
      <c r="I102" s="24">
        <f>IFERROR(VLOOKUP($A102,Employment!$A$5:$F$66,3,0),0)</f>
        <v>0</v>
      </c>
      <c r="J102" s="24">
        <f>IFERROR(VLOOKUP($A102,Employment!$A$5:$F$66,4,0),0)</f>
        <v>0</v>
      </c>
      <c r="K102" s="24">
        <f>IFERROR(VLOOKUP($A102,Employment!$A$5:$F$66,5,0),0)</f>
        <v>0</v>
      </c>
      <c r="L102" s="24">
        <f>IFERROR(VLOOKUP($A102,Employment!$A$5:$F$66,6,0),0)</f>
        <v>0</v>
      </c>
      <c r="M102" s="24">
        <f t="shared" si="36"/>
        <v>0</v>
      </c>
      <c r="N102" s="25">
        <v>22157.7484516041</v>
      </c>
      <c r="O102" s="26">
        <v>0</v>
      </c>
      <c r="P102" s="27">
        <f ca="1"/>
        <v>-4284.001330113857</v>
      </c>
      <c r="Q102" s="28">
        <f ca="1"/>
        <v>-7085.681993055955</v>
      </c>
      <c r="R102" s="28">
        <v>0</v>
      </c>
      <c r="S102" s="28"/>
      <c r="T102" s="35" t="e">
        <f ca="1"/>
        <v>#DIV/0!</v>
      </c>
      <c r="U102" s="30">
        <f ca="1"/>
        <v>-31.97834838017123</v>
      </c>
      <c r="V102" s="31">
        <v>0</v>
      </c>
      <c r="W102" s="32">
        <f ca="1"/>
        <v>-31.97834838017123</v>
      </c>
      <c r="X102" s="32"/>
      <c r="Y102" s="28">
        <f t="shared" ca="1" si="35"/>
        <v>-2801.680662942098</v>
      </c>
      <c r="Z102" s="33"/>
      <c r="AA102" s="36"/>
      <c r="AB102" s="33"/>
      <c r="AC102" s="21"/>
      <c r="AD102" s="6"/>
      <c r="AE102" s="6"/>
      <c r="AH102" s="6"/>
      <c r="AI102" s="6"/>
      <c r="AJ102" s="17"/>
      <c r="AV102" s="21"/>
    </row>
    <row r="103" spans="1:48" hidden="1" outlineLevel="1" x14ac:dyDescent="0.2">
      <c r="A103" s="13" t="s">
        <v>63</v>
      </c>
      <c r="B103" s="13" t="str">
        <f>VLOOKUP(A103,Notes!$A$12:$B$206,2,0)</f>
        <v>Footwear</v>
      </c>
      <c r="C103" s="24">
        <f>SUM('SAM and Preps'!FS103:GG103)</f>
        <v>22393.639295390134</v>
      </c>
      <c r="D103" s="24">
        <f>'SAM and Preps'!GH103</f>
        <v>0</v>
      </c>
      <c r="E103" s="24">
        <f>'SAM and Preps'!GM103</f>
        <v>0</v>
      </c>
      <c r="F103" s="24">
        <f>'SAM and Preps'!GO103</f>
        <v>3677.2616240701477</v>
      </c>
      <c r="G103" s="24">
        <v>26022.885697281494</v>
      </c>
      <c r="H103" s="25">
        <f>SUM('SAM and Preps'!CT$175:CT$179)</f>
        <v>0</v>
      </c>
      <c r="I103" s="24">
        <f>IFERROR(VLOOKUP($A103,Employment!$A$5:$F$66,3,0),0)</f>
        <v>0</v>
      </c>
      <c r="J103" s="24">
        <f>IFERROR(VLOOKUP($A103,Employment!$A$5:$F$66,4,0),0)</f>
        <v>0</v>
      </c>
      <c r="K103" s="24">
        <f>IFERROR(VLOOKUP($A103,Employment!$A$5:$F$66,5,0),0)</f>
        <v>0</v>
      </c>
      <c r="L103" s="24">
        <f>IFERROR(VLOOKUP($A103,Employment!$A$5:$F$66,6,0),0)</f>
        <v>0</v>
      </c>
      <c r="M103" s="24">
        <f t="shared" si="36"/>
        <v>0</v>
      </c>
      <c r="N103" s="25">
        <v>33570.329360378229</v>
      </c>
      <c r="O103" s="26">
        <v>0</v>
      </c>
      <c r="P103" s="27">
        <f ca="1"/>
        <v>-9431.4319806023195</v>
      </c>
      <c r="Q103" s="28">
        <f ca="1"/>
        <v>-10963.387765452901</v>
      </c>
      <c r="R103" s="28">
        <v>0</v>
      </c>
      <c r="S103" s="28"/>
      <c r="T103" s="35" t="e">
        <f ca="1"/>
        <v>#DIV/0!</v>
      </c>
      <c r="U103" s="30">
        <f ca="1"/>
        <v>-32.6579690290217</v>
      </c>
      <c r="V103" s="31">
        <v>0</v>
      </c>
      <c r="W103" s="32">
        <f ca="1"/>
        <v>-32.6579690290217</v>
      </c>
      <c r="X103" s="32"/>
      <c r="Y103" s="28">
        <f t="shared" ca="1" si="35"/>
        <v>-1531.955784850581</v>
      </c>
      <c r="Z103" s="33"/>
      <c r="AA103" s="36"/>
      <c r="AB103" s="33"/>
      <c r="AC103" s="21"/>
      <c r="AD103" s="6"/>
      <c r="AE103" s="6"/>
      <c r="AH103" s="6"/>
      <c r="AI103" s="6"/>
      <c r="AJ103" s="17"/>
      <c r="AV103" s="21"/>
    </row>
    <row r="104" spans="1:48" hidden="1" outlineLevel="1" x14ac:dyDescent="0.2">
      <c r="A104" s="13" t="s">
        <v>64</v>
      </c>
      <c r="B104" s="13" t="str">
        <f>VLOOKUP(A104,Notes!$A$12:$B$206,2,0)</f>
        <v>Wood products</v>
      </c>
      <c r="C104" s="24">
        <f>SUM('SAM and Preps'!FS104:GG104)</f>
        <v>1673.8875113666616</v>
      </c>
      <c r="D104" s="24">
        <f>'SAM and Preps'!GH104</f>
        <v>0</v>
      </c>
      <c r="E104" s="24">
        <f>'SAM and Preps'!GM104</f>
        <v>0</v>
      </c>
      <c r="F104" s="24">
        <f>'SAM and Preps'!GO104</f>
        <v>10604.599906757876</v>
      </c>
      <c r="G104" s="24">
        <v>14778.096974064085</v>
      </c>
      <c r="H104" s="25">
        <f>SUM('SAM and Preps'!CU$175:CU$179)</f>
        <v>0</v>
      </c>
      <c r="I104" s="24">
        <f>IFERROR(VLOOKUP($A104,Employment!$A$5:$F$66,3,0),0)</f>
        <v>0</v>
      </c>
      <c r="J104" s="24">
        <f>IFERROR(VLOOKUP($A104,Employment!$A$5:$F$66,4,0),0)</f>
        <v>0</v>
      </c>
      <c r="K104" s="24">
        <f>IFERROR(VLOOKUP($A104,Employment!$A$5:$F$66,5,0),0)</f>
        <v>0</v>
      </c>
      <c r="L104" s="24">
        <f>IFERROR(VLOOKUP($A104,Employment!$A$5:$F$66,6,0),0)</f>
        <v>0</v>
      </c>
      <c r="M104" s="24">
        <f t="shared" si="36"/>
        <v>0</v>
      </c>
      <c r="N104" s="25">
        <v>71705.780420255018</v>
      </c>
      <c r="O104" s="26">
        <v>0</v>
      </c>
      <c r="P104" s="27">
        <f ca="1"/>
        <v>-3825.7894001373766</v>
      </c>
      <c r="Q104" s="28">
        <f ca="1"/>
        <v>-16089.181995837971</v>
      </c>
      <c r="R104" s="28">
        <v>0</v>
      </c>
      <c r="S104" s="28"/>
      <c r="T104" s="35" t="e">
        <f ca="1"/>
        <v>#DIV/0!</v>
      </c>
      <c r="U104" s="30">
        <f ca="1"/>
        <v>-22.437775450656968</v>
      </c>
      <c r="V104" s="31">
        <v>0</v>
      </c>
      <c r="W104" s="32">
        <f ca="1"/>
        <v>-22.437775450656968</v>
      </c>
      <c r="X104" s="32"/>
      <c r="Y104" s="28">
        <f t="shared" ca="1" si="35"/>
        <v>-12263.392595700594</v>
      </c>
      <c r="Z104" s="33"/>
      <c r="AA104" s="36"/>
      <c r="AB104" s="33"/>
      <c r="AC104" s="21"/>
      <c r="AD104" s="6"/>
      <c r="AE104" s="6"/>
      <c r="AH104" s="6"/>
      <c r="AI104" s="6"/>
      <c r="AJ104" s="17"/>
      <c r="AV104" s="21"/>
    </row>
    <row r="105" spans="1:48" hidden="1" outlineLevel="1" x14ac:dyDescent="0.2">
      <c r="A105" s="13" t="s">
        <v>436</v>
      </c>
      <c r="B105" s="13" t="str">
        <f>VLOOKUP(A105,Notes!$A$12:$B$206,2,0)</f>
        <v>Paper products</v>
      </c>
      <c r="C105" s="24">
        <f>SUM('SAM and Preps'!FS105:GG105)</f>
        <v>12449.900615225666</v>
      </c>
      <c r="D105" s="24">
        <f>'SAM and Preps'!GH105</f>
        <v>0</v>
      </c>
      <c r="E105" s="24">
        <f>'SAM and Preps'!GM105</f>
        <v>0</v>
      </c>
      <c r="F105" s="24">
        <f>'SAM and Preps'!GO105</f>
        <v>15454.926203972511</v>
      </c>
      <c r="G105" s="24">
        <v>30342.365699150032</v>
      </c>
      <c r="H105" s="25">
        <f>SUM('SAM and Preps'!CV$175:CV$179)</f>
        <v>0</v>
      </c>
      <c r="I105" s="24">
        <f>IFERROR(VLOOKUP($A105,Employment!$A$5:$F$66,3,0),0)</f>
        <v>0</v>
      </c>
      <c r="J105" s="24">
        <f>IFERROR(VLOOKUP($A105,Employment!$A$5:$F$66,4,0),0)</f>
        <v>0</v>
      </c>
      <c r="K105" s="24">
        <f>IFERROR(VLOOKUP($A105,Employment!$A$5:$F$66,5,0),0)</f>
        <v>0</v>
      </c>
      <c r="L105" s="24">
        <f>IFERROR(VLOOKUP($A105,Employment!$A$5:$F$66,6,0),0)</f>
        <v>0</v>
      </c>
      <c r="M105" s="24">
        <f t="shared" si="36"/>
        <v>0</v>
      </c>
      <c r="N105" s="25">
        <v>128260.10148129714</v>
      </c>
      <c r="O105" s="26">
        <v>0</v>
      </c>
      <c r="P105" s="27">
        <f ca="1"/>
        <v>-3547.2368180891726</v>
      </c>
      <c r="Q105" s="28">
        <f ca="1"/>
        <v>-20618.098366943908</v>
      </c>
      <c r="R105" s="28">
        <v>0</v>
      </c>
      <c r="S105" s="28"/>
      <c r="T105" s="35" t="e">
        <f ca="1"/>
        <v>#DIV/0!</v>
      </c>
      <c r="U105" s="30">
        <f ca="1"/>
        <v>-16.075223806017679</v>
      </c>
      <c r="V105" s="31">
        <v>0</v>
      </c>
      <c r="W105" s="32">
        <f ca="1"/>
        <v>-16.075223806017679</v>
      </c>
      <c r="X105" s="32"/>
      <c r="Y105" s="28">
        <f t="shared" ca="1" si="35"/>
        <v>-17070.861548854737</v>
      </c>
      <c r="Z105" s="33"/>
      <c r="AA105" s="36"/>
      <c r="AB105" s="33"/>
      <c r="AC105" s="21"/>
      <c r="AD105" s="6"/>
      <c r="AE105" s="6"/>
      <c r="AH105" s="6"/>
      <c r="AI105" s="6"/>
      <c r="AJ105" s="17"/>
      <c r="AV105" s="21"/>
    </row>
    <row r="106" spans="1:48" hidden="1" outlineLevel="1" x14ac:dyDescent="0.2">
      <c r="A106" s="13" t="s">
        <v>65</v>
      </c>
      <c r="B106" s="13" t="str">
        <f>VLOOKUP(A106,Notes!$A$12:$B$206,2,0)</f>
        <v>Printing</v>
      </c>
      <c r="C106" s="24">
        <f>SUM('SAM and Preps'!FS106:GG106)</f>
        <v>12294.73988592971</v>
      </c>
      <c r="D106" s="24">
        <f>'SAM and Preps'!GH106</f>
        <v>0</v>
      </c>
      <c r="E106" s="24">
        <f>'SAM and Preps'!GM106</f>
        <v>1.5310346155832129</v>
      </c>
      <c r="F106" s="24">
        <f>'SAM and Preps'!GO106</f>
        <v>1796.4609689872484</v>
      </c>
      <c r="G106" s="24">
        <v>15483.675167646461</v>
      </c>
      <c r="H106" s="25">
        <f>SUM('SAM and Preps'!CW$175:CW$179)</f>
        <v>0</v>
      </c>
      <c r="I106" s="24">
        <f>IFERROR(VLOOKUP($A106,Employment!$A$5:$F$66,3,0),0)</f>
        <v>0</v>
      </c>
      <c r="J106" s="24">
        <f>IFERROR(VLOOKUP($A106,Employment!$A$5:$F$66,4,0),0)</f>
        <v>0</v>
      </c>
      <c r="K106" s="24">
        <f>IFERROR(VLOOKUP($A106,Employment!$A$5:$F$66,5,0),0)</f>
        <v>0</v>
      </c>
      <c r="L106" s="24">
        <f>IFERROR(VLOOKUP($A106,Employment!$A$5:$F$66,6,0),0)</f>
        <v>0</v>
      </c>
      <c r="M106" s="24">
        <f t="shared" si="36"/>
        <v>0</v>
      </c>
      <c r="N106" s="25">
        <v>82740.047567993897</v>
      </c>
      <c r="O106" s="26">
        <v>0</v>
      </c>
      <c r="P106" s="27">
        <f ca="1"/>
        <v>-277.09784098659367</v>
      </c>
      <c r="Q106" s="28">
        <f ca="1"/>
        <v>-11648.897705720041</v>
      </c>
      <c r="R106" s="28">
        <v>0</v>
      </c>
      <c r="S106" s="28"/>
      <c r="T106" s="35" t="e">
        <f ca="1"/>
        <v>#DIV/0!</v>
      </c>
      <c r="U106" s="30">
        <f ca="1"/>
        <v>-14.07891105712411</v>
      </c>
      <c r="V106" s="31">
        <v>0</v>
      </c>
      <c r="W106" s="32">
        <f ca="1"/>
        <v>-14.07891105712411</v>
      </c>
      <c r="X106" s="32"/>
      <c r="Y106" s="28">
        <f t="shared" ca="1" si="35"/>
        <v>-11371.799864733448</v>
      </c>
      <c r="Z106" s="33"/>
      <c r="AA106" s="36"/>
      <c r="AB106" s="33"/>
      <c r="AC106" s="21"/>
      <c r="AD106" s="6"/>
      <c r="AE106" s="6"/>
      <c r="AH106" s="6"/>
      <c r="AI106" s="6"/>
      <c r="AJ106" s="17"/>
      <c r="AV106" s="21"/>
    </row>
    <row r="107" spans="1:48" hidden="1" outlineLevel="1" x14ac:dyDescent="0.2">
      <c r="A107" s="13" t="s">
        <v>66</v>
      </c>
      <c r="B107" s="13" t="str">
        <f>VLOOKUP(A107,Notes!$A$12:$B$206,2,0)</f>
        <v>Petroleum products</v>
      </c>
      <c r="C107" s="24">
        <f>SUM('SAM and Preps'!FS107:GG107)</f>
        <v>93526.098125314849</v>
      </c>
      <c r="D107" s="24">
        <f>'SAM and Preps'!GH107</f>
        <v>0</v>
      </c>
      <c r="E107" s="24">
        <f>'SAM and Preps'!GM107</f>
        <v>943.71565981045001</v>
      </c>
      <c r="F107" s="24">
        <f>'SAM and Preps'!GO107</f>
        <v>39208.056081359675</v>
      </c>
      <c r="G107" s="24">
        <v>136277.7349602553</v>
      </c>
      <c r="H107" s="25">
        <f>SUM('SAM and Preps'!CX$175:CX$179)</f>
        <v>0</v>
      </c>
      <c r="I107" s="24">
        <f>IFERROR(VLOOKUP($A107,Employment!$A$5:$F$66,3,0),0)</f>
        <v>0</v>
      </c>
      <c r="J107" s="24">
        <f>IFERROR(VLOOKUP($A107,Employment!$A$5:$F$66,4,0),0)</f>
        <v>0</v>
      </c>
      <c r="K107" s="24">
        <f>IFERROR(VLOOKUP($A107,Employment!$A$5:$F$66,5,0),0)</f>
        <v>0</v>
      </c>
      <c r="L107" s="24">
        <f>IFERROR(VLOOKUP($A107,Employment!$A$5:$F$66,6,0),0)</f>
        <v>0</v>
      </c>
      <c r="M107" s="24">
        <f t="shared" si="36"/>
        <v>0</v>
      </c>
      <c r="N107" s="25">
        <v>391528.82529913692</v>
      </c>
      <c r="O107" s="26">
        <v>0</v>
      </c>
      <c r="P107" s="27">
        <f ca="1"/>
        <v>-13535.901471310133</v>
      </c>
      <c r="Q107" s="28">
        <f ca="1"/>
        <v>-63937.507727527467</v>
      </c>
      <c r="R107" s="28">
        <v>0</v>
      </c>
      <c r="S107" s="28"/>
      <c r="T107" s="35" t="e">
        <f ca="1"/>
        <v>#DIV/0!</v>
      </c>
      <c r="U107" s="30">
        <f ca="1"/>
        <v>-16.330217239733948</v>
      </c>
      <c r="V107" s="31">
        <v>0</v>
      </c>
      <c r="W107" s="32">
        <f ca="1"/>
        <v>-16.330217239733948</v>
      </c>
      <c r="X107" s="32"/>
      <c r="Y107" s="28">
        <f t="shared" ca="1" si="35"/>
        <v>-50401.606256217332</v>
      </c>
      <c r="Z107" s="33"/>
      <c r="AA107" s="36"/>
      <c r="AB107" s="33"/>
      <c r="AC107" s="21"/>
      <c r="AD107" s="6"/>
      <c r="AE107" s="6"/>
      <c r="AH107" s="6"/>
      <c r="AI107" s="6"/>
      <c r="AJ107" s="17"/>
      <c r="AV107" s="21"/>
    </row>
    <row r="108" spans="1:48" hidden="1" outlineLevel="1" x14ac:dyDescent="0.2">
      <c r="A108" s="13" t="s">
        <v>67</v>
      </c>
      <c r="B108" s="13" t="str">
        <f>VLOOKUP(A108,Notes!$A$12:$B$206,2,0)</f>
        <v xml:space="preserve">Basic chemicals </v>
      </c>
      <c r="C108" s="24">
        <f>SUM('SAM and Preps'!FS108:GG108)</f>
        <v>1089.9148640856115</v>
      </c>
      <c r="D108" s="24">
        <f>'SAM and Preps'!GH108</f>
        <v>0</v>
      </c>
      <c r="E108" s="24">
        <f>'SAM and Preps'!GM108</f>
        <v>0</v>
      </c>
      <c r="F108" s="24">
        <f>'SAM and Preps'!GO108</f>
        <v>50287.468355007499</v>
      </c>
      <c r="G108" s="24">
        <v>51238.778743284027</v>
      </c>
      <c r="H108" s="25">
        <f>SUM('SAM and Preps'!CY$175:CY$179)</f>
        <v>0</v>
      </c>
      <c r="I108" s="24">
        <f>IFERROR(VLOOKUP($A108,Employment!$A$5:$F$66,3,0),0)</f>
        <v>0</v>
      </c>
      <c r="J108" s="24">
        <f>IFERROR(VLOOKUP($A108,Employment!$A$5:$F$66,4,0),0)</f>
        <v>0</v>
      </c>
      <c r="K108" s="24">
        <f>IFERROR(VLOOKUP($A108,Employment!$A$5:$F$66,5,0),0)</f>
        <v>0</v>
      </c>
      <c r="L108" s="24">
        <f>IFERROR(VLOOKUP($A108,Employment!$A$5:$F$66,6,0),0)</f>
        <v>0</v>
      </c>
      <c r="M108" s="24">
        <f t="shared" si="36"/>
        <v>0</v>
      </c>
      <c r="N108" s="25">
        <v>189458.13683035813</v>
      </c>
      <c r="O108" s="26">
        <v>0</v>
      </c>
      <c r="P108" s="27">
        <f ca="1"/>
        <v>-7846.4496451791802</v>
      </c>
      <c r="Q108" s="28">
        <f ca="1"/>
        <v>-32794.257811482588</v>
      </c>
      <c r="R108" s="28">
        <v>0</v>
      </c>
      <c r="S108" s="28"/>
      <c r="T108" s="35" t="e">
        <f ca="1"/>
        <v>#DIV/0!</v>
      </c>
      <c r="U108" s="30">
        <f ca="1"/>
        <v>-17.309500853397893</v>
      </c>
      <c r="V108" s="31">
        <v>0</v>
      </c>
      <c r="W108" s="32">
        <f ca="1"/>
        <v>-17.309500853397893</v>
      </c>
      <c r="X108" s="32"/>
      <c r="Y108" s="28">
        <f t="shared" ca="1" si="35"/>
        <v>-24947.80816630341</v>
      </c>
      <c r="Z108" s="33"/>
      <c r="AA108" s="36"/>
      <c r="AB108" s="33"/>
      <c r="AC108" s="21"/>
      <c r="AD108" s="6"/>
      <c r="AE108" s="6"/>
      <c r="AH108" s="6"/>
      <c r="AI108" s="6"/>
      <c r="AJ108" s="17"/>
      <c r="AV108" s="21"/>
    </row>
    <row r="109" spans="1:48" hidden="1" outlineLevel="1" x14ac:dyDescent="0.2">
      <c r="A109" s="13" t="s">
        <v>437</v>
      </c>
      <c r="B109" s="13" t="str">
        <f>VLOOKUP(A109,Notes!$A$12:$B$206,2,0)</f>
        <v>Fertilizers, pesticides</v>
      </c>
      <c r="C109" s="24">
        <f>SUM('SAM and Preps'!FS109:GG109)</f>
        <v>3539.8557907325285</v>
      </c>
      <c r="D109" s="24">
        <f>'SAM and Preps'!GH109</f>
        <v>0</v>
      </c>
      <c r="E109" s="24">
        <f>'SAM and Preps'!GM109</f>
        <v>0</v>
      </c>
      <c r="F109" s="24">
        <f>'SAM and Preps'!GO109</f>
        <v>7393.0137799204385</v>
      </c>
      <c r="G109" s="24">
        <v>12387.887938731741</v>
      </c>
      <c r="H109" s="25">
        <f>SUM('SAM and Preps'!CZ$175:CZ$179)</f>
        <v>0</v>
      </c>
      <c r="I109" s="24">
        <f>IFERROR(VLOOKUP($A109,Employment!$A$5:$F$66,3,0),0)</f>
        <v>0</v>
      </c>
      <c r="J109" s="24">
        <f>IFERROR(VLOOKUP($A109,Employment!$A$5:$F$66,4,0),0)</f>
        <v>0</v>
      </c>
      <c r="K109" s="24">
        <f>IFERROR(VLOOKUP($A109,Employment!$A$5:$F$66,5,0),0)</f>
        <v>0</v>
      </c>
      <c r="L109" s="24">
        <f>IFERROR(VLOOKUP($A109,Employment!$A$5:$F$66,6,0),0)</f>
        <v>0</v>
      </c>
      <c r="M109" s="24">
        <f t="shared" si="36"/>
        <v>0</v>
      </c>
      <c r="N109" s="25">
        <v>41738.580128815491</v>
      </c>
      <c r="O109" s="26">
        <v>0</v>
      </c>
      <c r="P109" s="27">
        <f ca="1"/>
        <v>-1470.3856024889219</v>
      </c>
      <c r="Q109" s="28">
        <f ca="1"/>
        <v>-5103.8575260156776</v>
      </c>
      <c r="R109" s="28">
        <v>0</v>
      </c>
      <c r="S109" s="28"/>
      <c r="T109" s="35" t="e">
        <f ca="1"/>
        <v>#DIV/0!</v>
      </c>
      <c r="U109" s="30">
        <f ca="1"/>
        <v>-12.228153210444443</v>
      </c>
      <c r="V109" s="31">
        <v>0</v>
      </c>
      <c r="W109" s="32">
        <f ca="1"/>
        <v>-12.228153210444443</v>
      </c>
      <c r="X109" s="32"/>
      <c r="Y109" s="28">
        <f t="shared" ca="1" si="35"/>
        <v>-3633.4719235267557</v>
      </c>
      <c r="Z109" s="33"/>
      <c r="AA109" s="36"/>
      <c r="AB109" s="33"/>
      <c r="AC109" s="21"/>
      <c r="AD109" s="6"/>
      <c r="AE109" s="6"/>
      <c r="AH109" s="6"/>
      <c r="AI109" s="6"/>
      <c r="AJ109" s="17"/>
      <c r="AV109" s="21"/>
    </row>
    <row r="110" spans="1:48" hidden="1" outlineLevel="1" x14ac:dyDescent="0.2">
      <c r="A110" s="13" t="s">
        <v>438</v>
      </c>
      <c r="B110" s="13" t="str">
        <f>VLOOKUP(A110,Notes!$A$12:$B$206,2,0)</f>
        <v>Paint, related products</v>
      </c>
      <c r="C110" s="24">
        <f>SUM('SAM and Preps'!FS110:GG110)</f>
        <v>844.35463037838315</v>
      </c>
      <c r="D110" s="24">
        <f>'SAM and Preps'!GH110</f>
        <v>0</v>
      </c>
      <c r="E110" s="24">
        <f>'SAM and Preps'!GM110</f>
        <v>0</v>
      </c>
      <c r="F110" s="24">
        <f>'SAM and Preps'!GO110</f>
        <v>2366.437591165422</v>
      </c>
      <c r="G110" s="24">
        <v>3094.1596042752685</v>
      </c>
      <c r="H110" s="25">
        <f>SUM('SAM and Preps'!DA$175:DA$179)</f>
        <v>0</v>
      </c>
      <c r="I110" s="24">
        <f>IFERROR(VLOOKUP($A110,Employment!$A$5:$F$66,3,0),0)</f>
        <v>0</v>
      </c>
      <c r="J110" s="24">
        <f>IFERROR(VLOOKUP($A110,Employment!$A$5:$F$66,4,0),0)</f>
        <v>0</v>
      </c>
      <c r="K110" s="24">
        <f>IFERROR(VLOOKUP($A110,Employment!$A$5:$F$66,5,0),0)</f>
        <v>0</v>
      </c>
      <c r="L110" s="24">
        <f>IFERROR(VLOOKUP($A110,Employment!$A$5:$F$66,6,0),0)</f>
        <v>0</v>
      </c>
      <c r="M110" s="24">
        <f t="shared" si="36"/>
        <v>0</v>
      </c>
      <c r="N110" s="25">
        <v>41305.047776195424</v>
      </c>
      <c r="O110" s="26">
        <v>0</v>
      </c>
      <c r="P110" s="27">
        <f ca="1"/>
        <v>-443.5896356374484</v>
      </c>
      <c r="Q110" s="28">
        <f ca="1"/>
        <v>-8092.4248333398455</v>
      </c>
      <c r="R110" s="28">
        <v>0</v>
      </c>
      <c r="S110" s="28"/>
      <c r="T110" s="35" t="e">
        <f ca="1"/>
        <v>#DIV/0!</v>
      </c>
      <c r="U110" s="30">
        <f ca="1"/>
        <v>-19.591854431902153</v>
      </c>
      <c r="V110" s="31">
        <v>0</v>
      </c>
      <c r="W110" s="32">
        <f ca="1"/>
        <v>-19.591854431902153</v>
      </c>
      <c r="X110" s="32"/>
      <c r="Y110" s="28">
        <f t="shared" ca="1" si="35"/>
        <v>-7648.8351977023967</v>
      </c>
      <c r="Z110" s="33"/>
      <c r="AA110" s="36"/>
      <c r="AB110" s="33"/>
      <c r="AC110" s="21"/>
      <c r="AD110" s="6"/>
      <c r="AE110" s="6"/>
      <c r="AH110" s="6"/>
      <c r="AI110" s="6"/>
      <c r="AJ110" s="17"/>
      <c r="AV110" s="21"/>
    </row>
    <row r="111" spans="1:48" hidden="1" outlineLevel="1" x14ac:dyDescent="0.2">
      <c r="A111" s="13" t="s">
        <v>439</v>
      </c>
      <c r="B111" s="13" t="str">
        <f>VLOOKUP(A111,Notes!$A$12:$B$206,2,0)</f>
        <v>Pharmaceutical products</v>
      </c>
      <c r="C111" s="24">
        <f>SUM('SAM and Preps'!FS111:GG111)</f>
        <v>35191.472401180916</v>
      </c>
      <c r="D111" s="24">
        <f>'SAM and Preps'!GH111</f>
        <v>0</v>
      </c>
      <c r="E111" s="24">
        <f>'SAM and Preps'!GM111</f>
        <v>0</v>
      </c>
      <c r="F111" s="24">
        <f>'SAM and Preps'!GO111</f>
        <v>7909.8855975000397</v>
      </c>
      <c r="G111" s="24">
        <v>43019.437556379933</v>
      </c>
      <c r="H111" s="25">
        <f>SUM('SAM and Preps'!DB$175:DB$179)</f>
        <v>0</v>
      </c>
      <c r="I111" s="24">
        <f>IFERROR(VLOOKUP($A111,Employment!$A$5:$F$66,3,0),0)</f>
        <v>0</v>
      </c>
      <c r="J111" s="24">
        <f>IFERROR(VLOOKUP($A111,Employment!$A$5:$F$66,4,0),0)</f>
        <v>0</v>
      </c>
      <c r="K111" s="24">
        <f>IFERROR(VLOOKUP($A111,Employment!$A$5:$F$66,5,0),0)</f>
        <v>0</v>
      </c>
      <c r="L111" s="24">
        <f>IFERROR(VLOOKUP($A111,Employment!$A$5:$F$66,6,0),0)</f>
        <v>0</v>
      </c>
      <c r="M111" s="24">
        <f t="shared" si="36"/>
        <v>0</v>
      </c>
      <c r="N111" s="25">
        <v>72926.366766978666</v>
      </c>
      <c r="O111" s="26">
        <v>0</v>
      </c>
      <c r="P111" s="27">
        <f ca="1"/>
        <v>-558.28227449286373</v>
      </c>
      <c r="Q111" s="28">
        <f ca="1"/>
        <v>-2465.791054618915</v>
      </c>
      <c r="R111" s="28">
        <v>0</v>
      </c>
      <c r="S111" s="28"/>
      <c r="T111" s="35" t="e">
        <f ca="1"/>
        <v>#DIV/0!</v>
      </c>
      <c r="U111" s="30">
        <f ca="1"/>
        <v>-3.3812065017551851</v>
      </c>
      <c r="V111" s="31">
        <v>0</v>
      </c>
      <c r="W111" s="32">
        <f ca="1"/>
        <v>-3.3812065017551851</v>
      </c>
      <c r="X111" s="32"/>
      <c r="Y111" s="28">
        <f t="shared" ca="1" si="35"/>
        <v>-1907.5087801260513</v>
      </c>
      <c r="Z111" s="33"/>
      <c r="AA111" s="36"/>
      <c r="AB111" s="33"/>
      <c r="AC111" s="21"/>
      <c r="AD111" s="6"/>
      <c r="AE111" s="6"/>
      <c r="AH111" s="6"/>
      <c r="AI111" s="6"/>
      <c r="AJ111" s="17"/>
      <c r="AV111" s="21"/>
    </row>
    <row r="112" spans="1:48" hidden="1" outlineLevel="1" x14ac:dyDescent="0.2">
      <c r="A112" s="13" t="s">
        <v>440</v>
      </c>
      <c r="B112" s="13" t="str">
        <f>VLOOKUP(A112,Notes!$A$12:$B$206,2,0)</f>
        <v>Soap, cleaning, perfume</v>
      </c>
      <c r="C112" s="24">
        <f>SUM('SAM and Preps'!FS112:GG112)</f>
        <v>52751.406555837537</v>
      </c>
      <c r="D112" s="24">
        <f>'SAM and Preps'!GH112</f>
        <v>0</v>
      </c>
      <c r="E112" s="24">
        <f>'SAM and Preps'!GM112</f>
        <v>0</v>
      </c>
      <c r="F112" s="24">
        <f>'SAM and Preps'!GO112</f>
        <v>7800.1159843679725</v>
      </c>
      <c r="G112" s="24">
        <v>60581.171235362475</v>
      </c>
      <c r="H112" s="25">
        <f>SUM('SAM and Preps'!DC$175:DC$179)</f>
        <v>0</v>
      </c>
      <c r="I112" s="24">
        <f>IFERROR(VLOOKUP($A112,Employment!$A$5:$F$66,3,0),0)</f>
        <v>0</v>
      </c>
      <c r="J112" s="24">
        <f>IFERROR(VLOOKUP($A112,Employment!$A$5:$F$66,4,0),0)</f>
        <v>0</v>
      </c>
      <c r="K112" s="24">
        <f>IFERROR(VLOOKUP($A112,Employment!$A$5:$F$66,5,0),0)</f>
        <v>0</v>
      </c>
      <c r="L112" s="24">
        <f>IFERROR(VLOOKUP($A112,Employment!$A$5:$F$66,6,0),0)</f>
        <v>0</v>
      </c>
      <c r="M112" s="24">
        <f t="shared" si="36"/>
        <v>0</v>
      </c>
      <c r="N112" s="25">
        <v>66794.935241650674</v>
      </c>
      <c r="O112" s="26">
        <v>0</v>
      </c>
      <c r="P112" s="27">
        <f ca="1"/>
        <v>-212.12898867071388</v>
      </c>
      <c r="Q112" s="28">
        <f ca="1"/>
        <v>-1212.4532727972478</v>
      </c>
      <c r="R112" s="28">
        <v>0</v>
      </c>
      <c r="S112" s="28"/>
      <c r="T112" s="35" t="e">
        <f ca="1"/>
        <v>#DIV/0!</v>
      </c>
      <c r="U112" s="30">
        <f ca="1"/>
        <v>-1.8151874366085321</v>
      </c>
      <c r="V112" s="31">
        <v>0</v>
      </c>
      <c r="W112" s="32">
        <f ca="1"/>
        <v>-1.8151874366085321</v>
      </c>
      <c r="X112" s="32"/>
      <c r="Y112" s="28">
        <f t="shared" ca="1" si="35"/>
        <v>-1000.3242841265339</v>
      </c>
      <c r="Z112" s="33"/>
      <c r="AA112" s="36"/>
      <c r="AB112" s="33"/>
      <c r="AC112" s="21"/>
      <c r="AD112" s="6"/>
      <c r="AE112" s="6"/>
      <c r="AH112" s="6"/>
      <c r="AI112" s="6"/>
      <c r="AJ112" s="17"/>
      <c r="AV112" s="21"/>
    </row>
    <row r="113" spans="1:48" hidden="1" outlineLevel="1" x14ac:dyDescent="0.2">
      <c r="A113" s="13" t="s">
        <v>441</v>
      </c>
      <c r="B113" s="13" t="str">
        <f>VLOOKUP(A113,Notes!$A$12:$B$206,2,0)</f>
        <v>Chemical products, n.e.c.</v>
      </c>
      <c r="C113" s="24">
        <f>SUM('SAM and Preps'!FS113:GG113)</f>
        <v>383.30323347214608</v>
      </c>
      <c r="D113" s="24">
        <f>'SAM and Preps'!GH113</f>
        <v>0</v>
      </c>
      <c r="E113" s="24">
        <f>'SAM and Preps'!GM113</f>
        <v>0</v>
      </c>
      <c r="F113" s="24">
        <f>'SAM and Preps'!GO113</f>
        <v>16852.978256044342</v>
      </c>
      <c r="G113" s="24">
        <v>17689.470244429085</v>
      </c>
      <c r="H113" s="25">
        <f>SUM('SAM and Preps'!DD$175:DD$179)</f>
        <v>0</v>
      </c>
      <c r="I113" s="24">
        <f>IFERROR(VLOOKUP($A113,Employment!$A$5:$F$66,3,0),0)</f>
        <v>0</v>
      </c>
      <c r="J113" s="24">
        <f>IFERROR(VLOOKUP($A113,Employment!$A$5:$F$66,4,0),0)</f>
        <v>0</v>
      </c>
      <c r="K113" s="24">
        <f>IFERROR(VLOOKUP($A113,Employment!$A$5:$F$66,5,0),0)</f>
        <v>0</v>
      </c>
      <c r="L113" s="24">
        <f>IFERROR(VLOOKUP($A113,Employment!$A$5:$F$66,6,0),0)</f>
        <v>0</v>
      </c>
      <c r="M113" s="24">
        <f t="shared" si="36"/>
        <v>0</v>
      </c>
      <c r="N113" s="25">
        <v>49003.545617293945</v>
      </c>
      <c r="O113" s="26">
        <v>0</v>
      </c>
      <c r="P113" s="27">
        <f ca="1"/>
        <v>-2655.2497816608511</v>
      </c>
      <c r="Q113" s="28">
        <f ca="1"/>
        <v>-7998.8245538841393</v>
      </c>
      <c r="R113" s="28">
        <v>0</v>
      </c>
      <c r="S113" s="28"/>
      <c r="T113" s="35" t="e">
        <f ca="1"/>
        <v>#DIV/0!</v>
      </c>
      <c r="U113" s="30">
        <f ca="1"/>
        <v>-16.322950621477599</v>
      </c>
      <c r="V113" s="31">
        <v>0</v>
      </c>
      <c r="W113" s="32">
        <f ca="1"/>
        <v>-16.322950621477599</v>
      </c>
      <c r="X113" s="32"/>
      <c r="Y113" s="28">
        <f t="shared" ca="1" si="35"/>
        <v>-5343.5747722232882</v>
      </c>
      <c r="Z113" s="33"/>
      <c r="AA113" s="36"/>
      <c r="AB113" s="33"/>
      <c r="AC113" s="21"/>
      <c r="AD113" s="6"/>
      <c r="AE113" s="6"/>
      <c r="AH113" s="6"/>
      <c r="AI113" s="6"/>
      <c r="AJ113" s="17"/>
      <c r="AV113" s="21"/>
    </row>
    <row r="114" spans="1:48" hidden="1" outlineLevel="1" x14ac:dyDescent="0.2">
      <c r="A114" s="13" t="s">
        <v>442</v>
      </c>
      <c r="B114" s="13" t="str">
        <f>VLOOKUP(A114,Notes!$A$12:$B$206,2,0)</f>
        <v>Rubber tyres</v>
      </c>
      <c r="C114" s="24">
        <f>SUM('SAM and Preps'!FS114:GG114)</f>
        <v>9891.2823908249575</v>
      </c>
      <c r="D114" s="24">
        <f>'SAM and Preps'!GH114</f>
        <v>0</v>
      </c>
      <c r="E114" s="24">
        <f>'SAM and Preps'!GM114</f>
        <v>463.28677107133552</v>
      </c>
      <c r="F114" s="24">
        <f>'SAM and Preps'!GO114</f>
        <v>3368.3655268455536</v>
      </c>
      <c r="G114" s="24">
        <v>13653.403707986217</v>
      </c>
      <c r="H114" s="25">
        <f>SUM('SAM and Preps'!DE$175:DE$179)</f>
        <v>0</v>
      </c>
      <c r="I114" s="24">
        <f>IFERROR(VLOOKUP($A114,Employment!$A$5:$F$66,3,0),0)</f>
        <v>0</v>
      </c>
      <c r="J114" s="24">
        <f>IFERROR(VLOOKUP($A114,Employment!$A$5:$F$66,4,0),0)</f>
        <v>0</v>
      </c>
      <c r="K114" s="24">
        <f>IFERROR(VLOOKUP($A114,Employment!$A$5:$F$66,5,0),0)</f>
        <v>0</v>
      </c>
      <c r="L114" s="24">
        <f>IFERROR(VLOOKUP($A114,Employment!$A$5:$F$66,6,0),0)</f>
        <v>0</v>
      </c>
      <c r="M114" s="24">
        <f t="shared" si="36"/>
        <v>0</v>
      </c>
      <c r="N114" s="25">
        <v>30955.849879213376</v>
      </c>
      <c r="O114" s="26">
        <v>0</v>
      </c>
      <c r="P114" s="27">
        <f ca="1"/>
        <v>-4824.1042992925395</v>
      </c>
      <c r="Q114" s="28">
        <f ca="1"/>
        <v>-8203.1943608524998</v>
      </c>
      <c r="R114" s="28">
        <v>0</v>
      </c>
      <c r="S114" s="28"/>
      <c r="T114" s="35" t="e">
        <f ca="1"/>
        <v>#DIV/0!</v>
      </c>
      <c r="U114" s="30">
        <f ca="1"/>
        <v>-26.499658038336992</v>
      </c>
      <c r="V114" s="31">
        <v>0</v>
      </c>
      <c r="W114" s="32">
        <f ca="1"/>
        <v>-26.499658038336992</v>
      </c>
      <c r="X114" s="32"/>
      <c r="Y114" s="28">
        <f t="shared" ca="1" si="35"/>
        <v>-3379.0900615599603</v>
      </c>
      <c r="Z114" s="33"/>
      <c r="AA114" s="36"/>
      <c r="AB114" s="33"/>
      <c r="AC114" s="21"/>
      <c r="AD114" s="6"/>
      <c r="AE114" s="6"/>
      <c r="AH114" s="6"/>
      <c r="AI114" s="6"/>
      <c r="AJ114" s="17"/>
      <c r="AV114" s="21"/>
    </row>
    <row r="115" spans="1:48" hidden="1" outlineLevel="1" x14ac:dyDescent="0.2">
      <c r="A115" s="13" t="s">
        <v>443</v>
      </c>
      <c r="B115" s="13" t="str">
        <f>VLOOKUP(A115,Notes!$A$12:$B$206,2,0)</f>
        <v>Other rubber products</v>
      </c>
      <c r="C115" s="24">
        <f>SUM('SAM and Preps'!FS115:GG115)</f>
        <v>224.79590252359276</v>
      </c>
      <c r="D115" s="24">
        <f>'SAM and Preps'!GH115</f>
        <v>0</v>
      </c>
      <c r="E115" s="24">
        <f>'SAM and Preps'!GM115</f>
        <v>0</v>
      </c>
      <c r="F115" s="24">
        <f>'SAM and Preps'!GO115</f>
        <v>2313.2758646292941</v>
      </c>
      <c r="G115" s="24">
        <v>3216.6951385736916</v>
      </c>
      <c r="H115" s="25">
        <f>SUM('SAM and Preps'!DF$175:DF$179)</f>
        <v>0</v>
      </c>
      <c r="I115" s="24">
        <f>IFERROR(VLOOKUP($A115,Employment!$A$5:$F$66,3,0),0)</f>
        <v>0</v>
      </c>
      <c r="J115" s="24">
        <f>IFERROR(VLOOKUP($A115,Employment!$A$5:$F$66,4,0),0)</f>
        <v>0</v>
      </c>
      <c r="K115" s="24">
        <f>IFERROR(VLOOKUP($A115,Employment!$A$5:$F$66,5,0),0)</f>
        <v>0</v>
      </c>
      <c r="L115" s="24">
        <f>IFERROR(VLOOKUP($A115,Employment!$A$5:$F$66,6,0),0)</f>
        <v>0</v>
      </c>
      <c r="M115" s="24">
        <f t="shared" si="36"/>
        <v>0</v>
      </c>
      <c r="N115" s="25">
        <v>13217.025142979855</v>
      </c>
      <c r="O115" s="26">
        <v>0</v>
      </c>
      <c r="P115" s="27">
        <f ca="1"/>
        <v>-770.52153643809788</v>
      </c>
      <c r="Q115" s="28">
        <f ca="1"/>
        <v>-3058.5024995916074</v>
      </c>
      <c r="R115" s="28">
        <v>0</v>
      </c>
      <c r="S115" s="28"/>
      <c r="T115" s="35" t="e">
        <f ca="1"/>
        <v>#DIV/0!</v>
      </c>
      <c r="U115" s="30">
        <f ca="1"/>
        <v>-23.140627081398215</v>
      </c>
      <c r="V115" s="31">
        <v>0</v>
      </c>
      <c r="W115" s="32">
        <f ca="1"/>
        <v>-23.140627081398215</v>
      </c>
      <c r="X115" s="32"/>
      <c r="Y115" s="28">
        <f t="shared" ca="1" si="35"/>
        <v>-2287.9809631535095</v>
      </c>
      <c r="Z115" s="33"/>
      <c r="AA115" s="36"/>
      <c r="AB115" s="33"/>
      <c r="AC115" s="21"/>
      <c r="AD115" s="6"/>
      <c r="AE115" s="6"/>
      <c r="AH115" s="6"/>
      <c r="AI115" s="6"/>
      <c r="AJ115" s="17"/>
      <c r="AV115" s="21"/>
    </row>
    <row r="116" spans="1:48" hidden="1" outlineLevel="1" x14ac:dyDescent="0.2">
      <c r="A116" s="13" t="s">
        <v>68</v>
      </c>
      <c r="B116" s="13" t="str">
        <f>VLOOKUP(A116,Notes!$A$12:$B$206,2,0)</f>
        <v>Plastic products</v>
      </c>
      <c r="C116" s="24">
        <f>SUM('SAM and Preps'!FS116:GG116)</f>
        <v>6227.8744520285954</v>
      </c>
      <c r="D116" s="24">
        <f>'SAM and Preps'!GH116</f>
        <v>0</v>
      </c>
      <c r="E116" s="24">
        <f>'SAM and Preps'!GM116</f>
        <v>712.75116009078511</v>
      </c>
      <c r="F116" s="24">
        <f>'SAM and Preps'!GO116</f>
        <v>4811.0212216215996</v>
      </c>
      <c r="G116" s="24">
        <v>12149.232857987347</v>
      </c>
      <c r="H116" s="25">
        <f>SUM('SAM and Preps'!DG$175:DG$179)</f>
        <v>0</v>
      </c>
      <c r="I116" s="24">
        <f>IFERROR(VLOOKUP($A116,Employment!$A$5:$F$66,3,0),0)</f>
        <v>0</v>
      </c>
      <c r="J116" s="24">
        <f>IFERROR(VLOOKUP($A116,Employment!$A$5:$F$66,4,0),0)</f>
        <v>0</v>
      </c>
      <c r="K116" s="24">
        <f>IFERROR(VLOOKUP($A116,Employment!$A$5:$F$66,5,0),0)</f>
        <v>0</v>
      </c>
      <c r="L116" s="24">
        <f>IFERROR(VLOOKUP($A116,Employment!$A$5:$F$66,6,0),0)</f>
        <v>0</v>
      </c>
      <c r="M116" s="24">
        <f t="shared" si="36"/>
        <v>0</v>
      </c>
      <c r="N116" s="25">
        <v>87447.264669503682</v>
      </c>
      <c r="O116" s="26">
        <v>0</v>
      </c>
      <c r="P116" s="27">
        <f ca="1"/>
        <v>-1428.163842605195</v>
      </c>
      <c r="Q116" s="28">
        <f ca="1"/>
        <v>-18078.046686789861</v>
      </c>
      <c r="R116" s="28">
        <v>0</v>
      </c>
      <c r="S116" s="28"/>
      <c r="T116" s="35" t="e">
        <f ca="1"/>
        <v>#DIV/0!</v>
      </c>
      <c r="U116" s="30">
        <f ca="1"/>
        <v>-20.673084235525998</v>
      </c>
      <c r="V116" s="31">
        <v>0</v>
      </c>
      <c r="W116" s="32">
        <f ca="1"/>
        <v>-20.673084235525998</v>
      </c>
      <c r="X116" s="32"/>
      <c r="Y116" s="28">
        <f t="shared" ca="1" si="35"/>
        <v>-16649.882844184667</v>
      </c>
      <c r="Z116" s="33"/>
      <c r="AA116" s="36"/>
      <c r="AB116" s="33"/>
      <c r="AC116" s="21"/>
      <c r="AD116" s="6"/>
      <c r="AE116" s="6"/>
      <c r="AH116" s="6"/>
      <c r="AI116" s="6"/>
      <c r="AJ116" s="17"/>
      <c r="AV116" s="21"/>
    </row>
    <row r="117" spans="1:48" hidden="1" outlineLevel="1" x14ac:dyDescent="0.2">
      <c r="A117" s="13" t="s">
        <v>444</v>
      </c>
      <c r="B117" s="13" t="str">
        <f>VLOOKUP(A117,Notes!$A$12:$B$206,2,0)</f>
        <v>Glass products</v>
      </c>
      <c r="C117" s="24">
        <f>SUM('SAM and Preps'!FS117:GG117)</f>
        <v>5886.9770674921492</v>
      </c>
      <c r="D117" s="24">
        <f>'SAM and Preps'!GH117</f>
        <v>0</v>
      </c>
      <c r="E117" s="24">
        <f>'SAM and Preps'!GM117</f>
        <v>0.12371561787838438</v>
      </c>
      <c r="F117" s="24">
        <f>'SAM and Preps'!GO117</f>
        <v>2112.1725283966603</v>
      </c>
      <c r="G117" s="24">
        <v>7936.9063717775934</v>
      </c>
      <c r="H117" s="25">
        <f>SUM('SAM and Preps'!DH$175:DH$179)</f>
        <v>0</v>
      </c>
      <c r="I117" s="24">
        <f>IFERROR(VLOOKUP($A117,Employment!$A$5:$F$66,3,0),0)</f>
        <v>0</v>
      </c>
      <c r="J117" s="24">
        <f>IFERROR(VLOOKUP($A117,Employment!$A$5:$F$66,4,0),0)</f>
        <v>0</v>
      </c>
      <c r="K117" s="24">
        <f>IFERROR(VLOOKUP($A117,Employment!$A$5:$F$66,5,0),0)</f>
        <v>0</v>
      </c>
      <c r="L117" s="24">
        <f>IFERROR(VLOOKUP($A117,Employment!$A$5:$F$66,6,0),0)</f>
        <v>0</v>
      </c>
      <c r="M117" s="24">
        <f t="shared" si="36"/>
        <v>0</v>
      </c>
      <c r="N117" s="25">
        <v>22664.796909738627</v>
      </c>
      <c r="O117" s="26">
        <v>0</v>
      </c>
      <c r="P117" s="27">
        <f ca="1"/>
        <v>-780.07933257932541</v>
      </c>
      <c r="Q117" s="28">
        <f ca="1"/>
        <v>-4016.4704255630177</v>
      </c>
      <c r="R117" s="28">
        <v>0</v>
      </c>
      <c r="S117" s="28"/>
      <c r="T117" s="35" t="e">
        <f ca="1"/>
        <v>#DIV/0!</v>
      </c>
      <c r="U117" s="30">
        <f ca="1"/>
        <v>-17.721184273383972</v>
      </c>
      <c r="V117" s="31">
        <v>0</v>
      </c>
      <c r="W117" s="32">
        <f ca="1"/>
        <v>-17.721184273383972</v>
      </c>
      <c r="X117" s="32"/>
      <c r="Y117" s="28">
        <f t="shared" ca="1" si="35"/>
        <v>-3236.391092983692</v>
      </c>
      <c r="Z117" s="33"/>
      <c r="AA117" s="36"/>
      <c r="AB117" s="33"/>
      <c r="AC117" s="21"/>
      <c r="AD117" s="6"/>
      <c r="AE117" s="6"/>
      <c r="AH117" s="6"/>
      <c r="AI117" s="6"/>
      <c r="AJ117" s="17"/>
      <c r="AV117" s="21"/>
    </row>
    <row r="118" spans="1:48" hidden="1" outlineLevel="1" x14ac:dyDescent="0.2">
      <c r="A118" s="13" t="s">
        <v>445</v>
      </c>
      <c r="B118" s="13" t="str">
        <f>VLOOKUP(A118,Notes!$A$12:$B$206,2,0)</f>
        <v>Non-structural ceramic</v>
      </c>
      <c r="C118" s="24">
        <f>SUM('SAM and Preps'!FS118:GG118)</f>
        <v>2630.5538947751147</v>
      </c>
      <c r="D118" s="24">
        <f>'SAM and Preps'!GH118</f>
        <v>0</v>
      </c>
      <c r="E118" s="24">
        <f>'SAM and Preps'!GM118</f>
        <v>19.364326792168381</v>
      </c>
      <c r="F118" s="24">
        <f>'SAM and Preps'!GO118</f>
        <v>383.17140904717775</v>
      </c>
      <c r="G118" s="24">
        <v>3210.1135373224829</v>
      </c>
      <c r="H118" s="25">
        <f>SUM('SAM and Preps'!DI$175:DI$179)</f>
        <v>0</v>
      </c>
      <c r="I118" s="24">
        <f>IFERROR(VLOOKUP($A118,Employment!$A$5:$F$66,3,0),0)</f>
        <v>0</v>
      </c>
      <c r="J118" s="24">
        <f>IFERROR(VLOOKUP($A118,Employment!$A$5:$F$66,4,0),0)</f>
        <v>0</v>
      </c>
      <c r="K118" s="24">
        <f>IFERROR(VLOOKUP($A118,Employment!$A$5:$F$66,5,0),0)</f>
        <v>0</v>
      </c>
      <c r="L118" s="24">
        <f>IFERROR(VLOOKUP($A118,Employment!$A$5:$F$66,6,0),0)</f>
        <v>0</v>
      </c>
      <c r="M118" s="24">
        <f t="shared" si="36"/>
        <v>0</v>
      </c>
      <c r="N118" s="25">
        <v>8266.0090429103147</v>
      </c>
      <c r="O118" s="26">
        <v>0</v>
      </c>
      <c r="P118" s="27">
        <f ca="1"/>
        <v>-1100.273106601458</v>
      </c>
      <c r="Q118" s="28">
        <f ca="1"/>
        <v>-2211.2126883263613</v>
      </c>
      <c r="R118" s="28">
        <v>0</v>
      </c>
      <c r="S118" s="28"/>
      <c r="T118" s="35" t="e">
        <f ca="1"/>
        <v>#DIV/0!</v>
      </c>
      <c r="U118" s="30">
        <f ca="1"/>
        <v>-26.750668634011472</v>
      </c>
      <c r="V118" s="31">
        <v>0</v>
      </c>
      <c r="W118" s="32">
        <f ca="1"/>
        <v>-26.750668634011472</v>
      </c>
      <c r="X118" s="32"/>
      <c r="Y118" s="28">
        <f t="shared" ca="1" si="35"/>
        <v>-1110.9395817249033</v>
      </c>
      <c r="Z118" s="33"/>
      <c r="AA118" s="36"/>
      <c r="AB118" s="33"/>
      <c r="AC118" s="21"/>
      <c r="AD118" s="6"/>
      <c r="AE118" s="6"/>
      <c r="AH118" s="6"/>
      <c r="AI118" s="6"/>
      <c r="AJ118" s="17"/>
      <c r="AV118" s="21"/>
    </row>
    <row r="119" spans="1:48" hidden="1" outlineLevel="1" x14ac:dyDescent="0.2">
      <c r="A119" s="13" t="s">
        <v>446</v>
      </c>
      <c r="B119" s="13" t="str">
        <f>VLOOKUP(A119,Notes!$A$12:$B$206,2,0)</f>
        <v>Structure non-refractory clay</v>
      </c>
      <c r="C119" s="24">
        <f>SUM('SAM and Preps'!FS119:GG119)</f>
        <v>815.85172333020785</v>
      </c>
      <c r="D119" s="24">
        <f>'SAM and Preps'!GH119</f>
        <v>0</v>
      </c>
      <c r="E119" s="24">
        <f>'SAM and Preps'!GM119</f>
        <v>0</v>
      </c>
      <c r="F119" s="24">
        <f>'SAM and Preps'!GO119</f>
        <v>2124.7204777191569</v>
      </c>
      <c r="G119" s="24">
        <v>2877.3197993248996</v>
      </c>
      <c r="H119" s="25">
        <f>SUM('SAM and Preps'!DJ$175:DJ$179)</f>
        <v>0</v>
      </c>
      <c r="I119" s="24">
        <f>IFERROR(VLOOKUP($A119,Employment!$A$5:$F$66,3,0),0)</f>
        <v>0</v>
      </c>
      <c r="J119" s="24">
        <f>IFERROR(VLOOKUP($A119,Employment!$A$5:$F$66,4,0),0)</f>
        <v>0</v>
      </c>
      <c r="K119" s="24">
        <f>IFERROR(VLOOKUP($A119,Employment!$A$5:$F$66,5,0),0)</f>
        <v>0</v>
      </c>
      <c r="L119" s="24">
        <f>IFERROR(VLOOKUP($A119,Employment!$A$5:$F$66,6,0),0)</f>
        <v>0</v>
      </c>
      <c r="M119" s="24">
        <f t="shared" si="36"/>
        <v>0</v>
      </c>
      <c r="N119" s="25">
        <v>23792.18277746598</v>
      </c>
      <c r="O119" s="26">
        <v>0</v>
      </c>
      <c r="P119" s="27">
        <f ca="1"/>
        <v>-985.74538671081382</v>
      </c>
      <c r="Q119" s="28">
        <f ca="1"/>
        <v>-7356.970295203103</v>
      </c>
      <c r="R119" s="28">
        <v>0</v>
      </c>
      <c r="S119" s="28"/>
      <c r="T119" s="35" t="e">
        <f ca="1"/>
        <v>#DIV/0!</v>
      </c>
      <c r="U119" s="30">
        <f ca="1"/>
        <v>-30.921796306016219</v>
      </c>
      <c r="V119" s="31">
        <v>0</v>
      </c>
      <c r="W119" s="32">
        <f ca="1"/>
        <v>-30.921796306016219</v>
      </c>
      <c r="X119" s="32"/>
      <c r="Y119" s="28">
        <f t="shared" ca="1" si="35"/>
        <v>-6371.2249084922896</v>
      </c>
      <c r="Z119" s="33"/>
      <c r="AA119" s="36"/>
      <c r="AB119" s="33"/>
      <c r="AC119" s="21"/>
      <c r="AD119" s="6"/>
      <c r="AE119" s="6"/>
      <c r="AH119" s="6"/>
      <c r="AI119" s="6"/>
      <c r="AJ119" s="17"/>
      <c r="AV119" s="21"/>
    </row>
    <row r="120" spans="1:48" hidden="1" outlineLevel="1" x14ac:dyDescent="0.2">
      <c r="A120" s="13" t="s">
        <v>447</v>
      </c>
      <c r="B120" s="13" t="str">
        <f>VLOOKUP(A120,Notes!$A$12:$B$206,2,0)</f>
        <v>Plaster, cement</v>
      </c>
      <c r="C120" s="24">
        <f>SUM('SAM and Preps'!FS120:GG120)</f>
        <v>610.43422081059873</v>
      </c>
      <c r="D120" s="24">
        <f>'SAM and Preps'!GH120</f>
        <v>0</v>
      </c>
      <c r="E120" s="24">
        <f>'SAM and Preps'!GM120</f>
        <v>0</v>
      </c>
      <c r="F120" s="24">
        <f>'SAM and Preps'!GO120</f>
        <v>625.99310627073646</v>
      </c>
      <c r="G120" s="24">
        <v>1209.2455530458024</v>
      </c>
      <c r="H120" s="25">
        <f>SUM('SAM and Preps'!DK$175:DK$179)</f>
        <v>0</v>
      </c>
      <c r="I120" s="24">
        <f>IFERROR(VLOOKUP($A120,Employment!$A$5:$F$66,3,0),0)</f>
        <v>0</v>
      </c>
      <c r="J120" s="24">
        <f>IFERROR(VLOOKUP($A120,Employment!$A$5:$F$66,4,0),0)</f>
        <v>0</v>
      </c>
      <c r="K120" s="24">
        <f>IFERROR(VLOOKUP($A120,Employment!$A$5:$F$66,5,0),0)</f>
        <v>0</v>
      </c>
      <c r="L120" s="24">
        <f>IFERROR(VLOOKUP($A120,Employment!$A$5:$F$66,6,0),0)</f>
        <v>0</v>
      </c>
      <c r="M120" s="24">
        <f t="shared" si="36"/>
        <v>0</v>
      </c>
      <c r="N120" s="25">
        <v>18417.012453668827</v>
      </c>
      <c r="O120" s="26">
        <v>0</v>
      </c>
      <c r="P120" s="27">
        <f ca="1"/>
        <v>-408.90529946363642</v>
      </c>
      <c r="Q120" s="28">
        <f ca="1"/>
        <v>-4785.2443388143274</v>
      </c>
      <c r="R120" s="28">
        <v>0</v>
      </c>
      <c r="S120" s="28"/>
      <c r="T120" s="35" t="e">
        <f ca="1"/>
        <v>#DIV/0!</v>
      </c>
      <c r="U120" s="30">
        <f ca="1"/>
        <v>-25.982739333279138</v>
      </c>
      <c r="V120" s="31">
        <v>0</v>
      </c>
      <c r="W120" s="32">
        <f ca="1"/>
        <v>-25.982739333279138</v>
      </c>
      <c r="X120" s="32"/>
      <c r="Y120" s="28">
        <f t="shared" ca="1" si="35"/>
        <v>-4376.3390393506907</v>
      </c>
      <c r="Z120" s="33"/>
      <c r="AA120" s="36"/>
      <c r="AB120" s="33"/>
      <c r="AC120" s="21"/>
      <c r="AD120" s="6"/>
      <c r="AE120" s="6"/>
      <c r="AH120" s="6"/>
      <c r="AI120" s="6"/>
      <c r="AJ120" s="17"/>
      <c r="AV120" s="21"/>
    </row>
    <row r="121" spans="1:48" hidden="1" outlineLevel="1" x14ac:dyDescent="0.2">
      <c r="A121" s="13" t="s">
        <v>448</v>
      </c>
      <c r="B121" s="13" t="str">
        <f>VLOOKUP(A121,Notes!$A$12:$B$206,2,0)</f>
        <v>Articles of concrete</v>
      </c>
      <c r="C121" s="24">
        <f>SUM('SAM and Preps'!FS121:GG121)</f>
        <v>0</v>
      </c>
      <c r="D121" s="24">
        <f>'SAM and Preps'!GH121</f>
        <v>0</v>
      </c>
      <c r="E121" s="24">
        <f>'SAM and Preps'!GM121</f>
        <v>0</v>
      </c>
      <c r="F121" s="24">
        <f>'SAM and Preps'!GO121</f>
        <v>1889.5518825568595</v>
      </c>
      <c r="G121" s="24">
        <v>2034.1797254158971</v>
      </c>
      <c r="H121" s="25">
        <f>SUM('SAM and Preps'!DL$175:DL$179)</f>
        <v>0</v>
      </c>
      <c r="I121" s="24">
        <f>IFERROR(VLOOKUP($A121,Employment!$A$5:$F$66,3,0),0)</f>
        <v>0</v>
      </c>
      <c r="J121" s="24">
        <f>IFERROR(VLOOKUP($A121,Employment!$A$5:$F$66,4,0),0)</f>
        <v>0</v>
      </c>
      <c r="K121" s="24">
        <f>IFERROR(VLOOKUP($A121,Employment!$A$5:$F$66,5,0),0)</f>
        <v>0</v>
      </c>
      <c r="L121" s="24">
        <f>IFERROR(VLOOKUP($A121,Employment!$A$5:$F$66,6,0),0)</f>
        <v>0</v>
      </c>
      <c r="M121" s="24">
        <f t="shared" si="36"/>
        <v>0</v>
      </c>
      <c r="N121" s="25">
        <v>30187.653877255405</v>
      </c>
      <c r="O121" s="26">
        <v>0</v>
      </c>
      <c r="P121" s="27">
        <f ca="1"/>
        <v>-545.6081060882932</v>
      </c>
      <c r="Q121" s="28">
        <f ca="1"/>
        <v>-8957.0324695949857</v>
      </c>
      <c r="R121" s="28">
        <v>0</v>
      </c>
      <c r="S121" s="28"/>
      <c r="T121" s="35" t="e">
        <f ca="1"/>
        <v>#DIV/0!</v>
      </c>
      <c r="U121" s="30">
        <f ca="1"/>
        <v>-29.671177846462506</v>
      </c>
      <c r="V121" s="31">
        <v>0</v>
      </c>
      <c r="W121" s="32">
        <f ca="1"/>
        <v>-29.671177846462506</v>
      </c>
      <c r="X121" s="32"/>
      <c r="Y121" s="28">
        <f t="shared" ca="1" si="35"/>
        <v>-8411.4243635066923</v>
      </c>
      <c r="Z121" s="33"/>
      <c r="AA121" s="36"/>
      <c r="AB121" s="33"/>
      <c r="AC121" s="21"/>
      <c r="AD121" s="6"/>
      <c r="AE121" s="6"/>
      <c r="AH121" s="6"/>
      <c r="AI121" s="6"/>
      <c r="AJ121" s="17"/>
      <c r="AV121" s="21"/>
    </row>
    <row r="122" spans="1:48" hidden="1" outlineLevel="1" x14ac:dyDescent="0.2">
      <c r="A122" s="13" t="s">
        <v>449</v>
      </c>
      <c r="B122" s="13" t="str">
        <f>VLOOKUP(A122,Notes!$A$12:$B$206,2,0)</f>
        <v>Non-metallic products n.e.c.</v>
      </c>
      <c r="C122" s="24">
        <f>SUM('SAM and Preps'!FS122:GG122)</f>
        <v>0</v>
      </c>
      <c r="D122" s="24">
        <f>'SAM and Preps'!GH122</f>
        <v>0</v>
      </c>
      <c r="E122" s="24">
        <f>'SAM and Preps'!GM122</f>
        <v>0</v>
      </c>
      <c r="F122" s="24">
        <f>'SAM and Preps'!GO122</f>
        <v>3016.3305260266188</v>
      </c>
      <c r="G122" s="24">
        <v>3188.3917943392771</v>
      </c>
      <c r="H122" s="25">
        <f>SUM('SAM and Preps'!DM$175:DM$179)</f>
        <v>0</v>
      </c>
      <c r="I122" s="24">
        <f>IFERROR(VLOOKUP($A122,Employment!$A$5:$F$66,3,0),0)</f>
        <v>0</v>
      </c>
      <c r="J122" s="24">
        <f>IFERROR(VLOOKUP($A122,Employment!$A$5:$F$66,4,0),0)</f>
        <v>0</v>
      </c>
      <c r="K122" s="24">
        <f>IFERROR(VLOOKUP($A122,Employment!$A$5:$F$66,5,0),0)</f>
        <v>0</v>
      </c>
      <c r="L122" s="24">
        <f>IFERROR(VLOOKUP($A122,Employment!$A$5:$F$66,6,0),0)</f>
        <v>0</v>
      </c>
      <c r="M122" s="24">
        <f t="shared" si="36"/>
        <v>0</v>
      </c>
      <c r="N122" s="25">
        <v>15993.323203889777</v>
      </c>
      <c r="O122" s="26">
        <v>0</v>
      </c>
      <c r="P122" s="27">
        <f ca="1"/>
        <v>-870.96543939018613</v>
      </c>
      <c r="Q122" s="28">
        <f ca="1"/>
        <v>-4324.3775971625801</v>
      </c>
      <c r="R122" s="28">
        <v>0</v>
      </c>
      <c r="S122" s="28"/>
      <c r="T122" s="35" t="e">
        <f ca="1"/>
        <v>#DIV/0!</v>
      </c>
      <c r="U122" s="30">
        <f ca="1"/>
        <v>-27.038643201500719</v>
      </c>
      <c r="V122" s="31">
        <v>0</v>
      </c>
      <c r="W122" s="32">
        <f ca="1"/>
        <v>-27.038643201500719</v>
      </c>
      <c r="X122" s="32"/>
      <c r="Y122" s="28">
        <f t="shared" ca="1" si="35"/>
        <v>-3453.412157772394</v>
      </c>
      <c r="Z122" s="33"/>
      <c r="AA122" s="36"/>
      <c r="AB122" s="33"/>
      <c r="AC122" s="21"/>
      <c r="AD122" s="6"/>
      <c r="AE122" s="6"/>
      <c r="AH122" s="6"/>
      <c r="AI122" s="6"/>
      <c r="AJ122" s="17"/>
      <c r="AV122" s="21"/>
    </row>
    <row r="123" spans="1:48" hidden="1" outlineLevel="1" x14ac:dyDescent="0.2">
      <c r="A123" s="13" t="s">
        <v>72</v>
      </c>
      <c r="B123" s="13" t="str">
        <f>VLOOKUP(A123,Notes!$A$12:$B$206,2,0)</f>
        <v>Furniture</v>
      </c>
      <c r="C123" s="24">
        <f>SUM('SAM and Preps'!FS123:GG123)</f>
        <v>17553.850767118172</v>
      </c>
      <c r="D123" s="24">
        <f>'SAM and Preps'!GH123</f>
        <v>0</v>
      </c>
      <c r="E123" s="24">
        <f>'SAM and Preps'!GM123</f>
        <v>9000.0679871745724</v>
      </c>
      <c r="F123" s="24">
        <f>'SAM and Preps'!GO123</f>
        <v>5985.6763321654862</v>
      </c>
      <c r="G123" s="24">
        <v>32792.585105781509</v>
      </c>
      <c r="H123" s="25">
        <f>SUM('SAM and Preps'!DN$175:DN$179)</f>
        <v>0</v>
      </c>
      <c r="I123" s="24">
        <f>IFERROR(VLOOKUP($A123,Employment!$A$5:$F$66,3,0),0)</f>
        <v>0</v>
      </c>
      <c r="J123" s="24">
        <f>IFERROR(VLOOKUP($A123,Employment!$A$5:$F$66,4,0),0)</f>
        <v>0</v>
      </c>
      <c r="K123" s="24">
        <f>IFERROR(VLOOKUP($A123,Employment!$A$5:$F$66,5,0),0)</f>
        <v>0</v>
      </c>
      <c r="L123" s="24">
        <f>IFERROR(VLOOKUP($A123,Employment!$A$5:$F$66,6,0),0)</f>
        <v>0</v>
      </c>
      <c r="M123" s="24">
        <f t="shared" si="36"/>
        <v>0</v>
      </c>
      <c r="N123" s="25">
        <v>40435.996196369502</v>
      </c>
      <c r="O123" s="26">
        <v>0</v>
      </c>
      <c r="P123" s="27">
        <f ca="1"/>
        <v>-11292.888455842714</v>
      </c>
      <c r="Q123" s="28">
        <f ca="1"/>
        <v>-12647.896220292925</v>
      </c>
      <c r="R123" s="28">
        <v>0</v>
      </c>
      <c r="S123" s="28"/>
      <c r="T123" s="35" t="e">
        <f ca="1"/>
        <v>#DIV/0!</v>
      </c>
      <c r="U123" s="30">
        <f ca="1"/>
        <v>-31.278804555403784</v>
      </c>
      <c r="V123" s="31">
        <v>0</v>
      </c>
      <c r="W123" s="32">
        <f ca="1"/>
        <v>-31.278804555403784</v>
      </c>
      <c r="X123" s="32"/>
      <c r="Y123" s="28">
        <f t="shared" ca="1" si="35"/>
        <v>-1355.0077644502107</v>
      </c>
      <c r="Z123" s="33"/>
      <c r="AA123" s="36"/>
      <c r="AB123" s="33"/>
      <c r="AC123" s="21"/>
      <c r="AD123" s="6"/>
      <c r="AE123" s="6"/>
      <c r="AH123" s="6"/>
      <c r="AI123" s="6"/>
      <c r="AJ123" s="17"/>
      <c r="AV123" s="21"/>
    </row>
    <row r="124" spans="1:48" hidden="1" outlineLevel="1" x14ac:dyDescent="0.2">
      <c r="A124" s="13" t="s">
        <v>450</v>
      </c>
      <c r="B124" s="13" t="str">
        <f>VLOOKUP(A124,Notes!$A$12:$B$206,2,0)</f>
        <v>Jewellery</v>
      </c>
      <c r="C124" s="24">
        <f>SUM('SAM and Preps'!FS124:GG124)</f>
        <v>5719.0421563099062</v>
      </c>
      <c r="D124" s="24">
        <f>'SAM and Preps'!GH124</f>
        <v>0</v>
      </c>
      <c r="E124" s="24">
        <f>'SAM and Preps'!GM124</f>
        <v>0</v>
      </c>
      <c r="F124" s="24">
        <f>'SAM and Preps'!GO124</f>
        <v>8163.3739676706236</v>
      </c>
      <c r="G124" s="24">
        <v>13886.263600754388</v>
      </c>
      <c r="H124" s="25">
        <f>SUM('SAM and Preps'!DO$175:DO$179)</f>
        <v>0</v>
      </c>
      <c r="I124" s="24">
        <f>IFERROR(VLOOKUP($A124,Employment!$A$5:$F$66,3,0),0)</f>
        <v>0</v>
      </c>
      <c r="J124" s="24">
        <f>IFERROR(VLOOKUP($A124,Employment!$A$5:$F$66,4,0),0)</f>
        <v>0</v>
      </c>
      <c r="K124" s="24">
        <f>IFERROR(VLOOKUP($A124,Employment!$A$5:$F$66,5,0),0)</f>
        <v>0</v>
      </c>
      <c r="L124" s="24">
        <f>IFERROR(VLOOKUP($A124,Employment!$A$5:$F$66,6,0),0)</f>
        <v>0</v>
      </c>
      <c r="M124" s="24">
        <f t="shared" si="36"/>
        <v>0</v>
      </c>
      <c r="N124" s="25">
        <v>20283.649769994921</v>
      </c>
      <c r="O124" s="26">
        <v>0</v>
      </c>
      <c r="P124" s="27">
        <f ca="1"/>
        <v>-4966.487216981287</v>
      </c>
      <c r="Q124" s="28">
        <f ca="1"/>
        <v>-5637.9011121043359</v>
      </c>
      <c r="R124" s="28">
        <v>0</v>
      </c>
      <c r="S124" s="28"/>
      <c r="T124" s="35" t="e">
        <f ca="1"/>
        <v>#DIV/0!</v>
      </c>
      <c r="U124" s="30">
        <f ca="1"/>
        <v>-27.795299051378503</v>
      </c>
      <c r="V124" s="31">
        <v>0</v>
      </c>
      <c r="W124" s="32">
        <f ca="1"/>
        <v>-27.795299051378503</v>
      </c>
      <c r="X124" s="32"/>
      <c r="Y124" s="28">
        <f t="shared" ca="1" si="35"/>
        <v>-671.41389512304886</v>
      </c>
      <c r="Z124" s="33"/>
      <c r="AA124" s="36"/>
      <c r="AB124" s="33"/>
      <c r="AC124" s="21"/>
      <c r="AD124" s="6"/>
      <c r="AE124" s="6"/>
      <c r="AH124" s="6"/>
      <c r="AI124" s="6"/>
      <c r="AJ124" s="17"/>
      <c r="AV124" s="21"/>
    </row>
    <row r="125" spans="1:48" hidden="1" outlineLevel="1" x14ac:dyDescent="0.2">
      <c r="A125" s="13" t="s">
        <v>73</v>
      </c>
      <c r="B125" s="13" t="str">
        <f>VLOOKUP(A125,Notes!$A$12:$B$206,2,0)</f>
        <v>Manufactured products n.e.c.</v>
      </c>
      <c r="C125" s="24">
        <f>SUM('SAM and Preps'!FS125:GG125)</f>
        <v>12002.119578337752</v>
      </c>
      <c r="D125" s="24">
        <f>'SAM and Preps'!GH125</f>
        <v>0</v>
      </c>
      <c r="E125" s="24">
        <f>'SAM and Preps'!GM125</f>
        <v>1508.6397911123329</v>
      </c>
      <c r="F125" s="24">
        <f>'SAM and Preps'!GO125</f>
        <v>4507.7562150015538</v>
      </c>
      <c r="G125" s="24">
        <v>18855.651995696251</v>
      </c>
      <c r="H125" s="25">
        <f>SUM('SAM and Preps'!DP$175:DP$179)</f>
        <v>0</v>
      </c>
      <c r="I125" s="24">
        <f>IFERROR(VLOOKUP($A125,Employment!$A$5:$F$66,3,0),0)</f>
        <v>0</v>
      </c>
      <c r="J125" s="24">
        <f>IFERROR(VLOOKUP($A125,Employment!$A$5:$F$66,4,0),0)</f>
        <v>0</v>
      </c>
      <c r="K125" s="24">
        <f>IFERROR(VLOOKUP($A125,Employment!$A$5:$F$66,5,0),0)</f>
        <v>0</v>
      </c>
      <c r="L125" s="24">
        <f>IFERROR(VLOOKUP($A125,Employment!$A$5:$F$66,6,0),0)</f>
        <v>0</v>
      </c>
      <c r="M125" s="24">
        <f t="shared" si="36"/>
        <v>0</v>
      </c>
      <c r="N125" s="25">
        <v>24446.684629615116</v>
      </c>
      <c r="O125" s="26">
        <v>0</v>
      </c>
      <c r="P125" s="27">
        <f ca="1"/>
        <v>-6290.9153297691746</v>
      </c>
      <c r="Q125" s="28">
        <f ca="1"/>
        <v>-7187.4542378826145</v>
      </c>
      <c r="R125" s="28">
        <v>0</v>
      </c>
      <c r="S125" s="28"/>
      <c r="T125" s="35" t="e">
        <f ca="1"/>
        <v>#DIV/0!</v>
      </c>
      <c r="U125" s="30">
        <f ca="1"/>
        <v>-29.400527502103962</v>
      </c>
      <c r="V125" s="31">
        <v>0</v>
      </c>
      <c r="W125" s="32">
        <f ca="1"/>
        <v>-29.400527502103962</v>
      </c>
      <c r="X125" s="32"/>
      <c r="Y125" s="28">
        <f t="shared" ca="1" si="35"/>
        <v>-896.5389081134399</v>
      </c>
      <c r="Z125" s="33"/>
      <c r="AA125" s="36"/>
      <c r="AB125" s="33"/>
      <c r="AC125" s="21"/>
      <c r="AD125" s="6"/>
      <c r="AE125" s="6"/>
      <c r="AH125" s="6"/>
      <c r="AI125" s="6"/>
      <c r="AJ125" s="17"/>
      <c r="AV125" s="21"/>
    </row>
    <row r="126" spans="1:48" hidden="1" outlineLevel="1" x14ac:dyDescent="0.2">
      <c r="A126" s="13" t="s">
        <v>451</v>
      </c>
      <c r="B126" s="13" t="str">
        <f>VLOOKUP(A126,Notes!$A$12:$B$206,2,0)</f>
        <v>Wastes, scraps</v>
      </c>
      <c r="C126" s="24">
        <f>SUM('SAM and Preps'!FS126:GG126)</f>
        <v>160.09341831515374</v>
      </c>
      <c r="D126" s="24">
        <f>'SAM and Preps'!GH126</f>
        <v>0</v>
      </c>
      <c r="E126" s="24">
        <f>'SAM and Preps'!GM126</f>
        <v>0</v>
      </c>
      <c r="F126" s="24">
        <f>'SAM and Preps'!GO126</f>
        <v>7612.6317653539836</v>
      </c>
      <c r="G126" s="24">
        <v>7666.9617032552978</v>
      </c>
      <c r="H126" s="25">
        <f>SUM('SAM and Preps'!DQ$175:DQ$179)</f>
        <v>0</v>
      </c>
      <c r="I126" s="24">
        <f>IFERROR(VLOOKUP($A126,Employment!$A$5:$F$66,3,0),0)</f>
        <v>0</v>
      </c>
      <c r="J126" s="24">
        <f>IFERROR(VLOOKUP($A126,Employment!$A$5:$F$66,4,0),0)</f>
        <v>0</v>
      </c>
      <c r="K126" s="24">
        <f>IFERROR(VLOOKUP($A126,Employment!$A$5:$F$66,5,0),0)</f>
        <v>0</v>
      </c>
      <c r="L126" s="24">
        <f>IFERROR(VLOOKUP($A126,Employment!$A$5:$F$66,6,0),0)</f>
        <v>0</v>
      </c>
      <c r="M126" s="24">
        <f t="shared" si="36"/>
        <v>0</v>
      </c>
      <c r="N126" s="25">
        <v>28900.97379323568</v>
      </c>
      <c r="O126" s="26">
        <v>0</v>
      </c>
      <c r="P126" s="27">
        <f ca="1"/>
        <v>-2271.1900443522513</v>
      </c>
      <c r="Q126" s="28">
        <f ca="1"/>
        <v>-7790.1271757114982</v>
      </c>
      <c r="R126" s="28">
        <v>0</v>
      </c>
      <c r="S126" s="28"/>
      <c r="T126" s="35" t="e">
        <f ca="1"/>
        <v>#DIV/0!</v>
      </c>
      <c r="U126" s="30">
        <f ca="1"/>
        <v>-26.954549114655752</v>
      </c>
      <c r="V126" s="31">
        <v>0</v>
      </c>
      <c r="W126" s="32">
        <f ca="1"/>
        <v>-26.954549114655752</v>
      </c>
      <c r="X126" s="32"/>
      <c r="Y126" s="28">
        <f t="shared" ca="1" si="35"/>
        <v>-5518.9371313592474</v>
      </c>
      <c r="Z126" s="33"/>
      <c r="AA126" s="36"/>
      <c r="AB126" s="33"/>
      <c r="AC126" s="21"/>
      <c r="AD126" s="6"/>
      <c r="AE126" s="6"/>
      <c r="AH126" s="6"/>
      <c r="AI126" s="6"/>
      <c r="AJ126" s="17"/>
      <c r="AV126" s="21"/>
    </row>
    <row r="127" spans="1:48" hidden="1" outlineLevel="1" x14ac:dyDescent="0.2">
      <c r="A127" s="13" t="s">
        <v>452</v>
      </c>
      <c r="B127" s="13" t="str">
        <f>VLOOKUP(A127,Notes!$A$12:$B$206,2,0)</f>
        <v>Iron, steel products</v>
      </c>
      <c r="C127" s="24">
        <f>SUM('SAM and Preps'!FS127:GG127)</f>
        <v>0</v>
      </c>
      <c r="D127" s="24">
        <f>'SAM and Preps'!GH127</f>
        <v>0</v>
      </c>
      <c r="E127" s="24">
        <f>'SAM and Preps'!GM127</f>
        <v>0</v>
      </c>
      <c r="F127" s="24">
        <f>'SAM and Preps'!GO127</f>
        <v>104266.22068489504</v>
      </c>
      <c r="G127" s="24">
        <v>105554.29194795225</v>
      </c>
      <c r="H127" s="25">
        <f>SUM('SAM and Preps'!DR$175:DR$179)</f>
        <v>0</v>
      </c>
      <c r="I127" s="24">
        <f>IFERROR(VLOOKUP($A127,Employment!$A$5:$F$66,3,0),0)</f>
        <v>0</v>
      </c>
      <c r="J127" s="24">
        <f>IFERROR(VLOOKUP($A127,Employment!$A$5:$F$66,4,0),0)</f>
        <v>0</v>
      </c>
      <c r="K127" s="24">
        <f>IFERROR(VLOOKUP($A127,Employment!$A$5:$F$66,5,0),0)</f>
        <v>0</v>
      </c>
      <c r="L127" s="24">
        <f>IFERROR(VLOOKUP($A127,Employment!$A$5:$F$66,6,0),0)</f>
        <v>0</v>
      </c>
      <c r="M127" s="24">
        <f t="shared" si="36"/>
        <v>0</v>
      </c>
      <c r="N127" s="25">
        <v>227432.6959549243</v>
      </c>
      <c r="O127" s="26">
        <v>0</v>
      </c>
      <c r="P127" s="27">
        <f ca="1"/>
        <v>-30106.871222763442</v>
      </c>
      <c r="Q127" s="28">
        <f ca="1"/>
        <v>-63527.432751065957</v>
      </c>
      <c r="R127" s="28">
        <v>0</v>
      </c>
      <c r="S127" s="28"/>
      <c r="T127" s="35" t="e">
        <f ca="1"/>
        <v>#DIV/0!</v>
      </c>
      <c r="U127" s="30">
        <f ca="1"/>
        <v>-27.932409842979077</v>
      </c>
      <c r="V127" s="31">
        <v>0</v>
      </c>
      <c r="W127" s="32">
        <f ca="1"/>
        <v>-27.932409842979077</v>
      </c>
      <c r="X127" s="32"/>
      <c r="Y127" s="28">
        <f t="shared" ca="1" si="35"/>
        <v>-33420.561528302511</v>
      </c>
      <c r="Z127" s="33"/>
      <c r="AA127" s="36"/>
      <c r="AB127" s="33"/>
      <c r="AC127" s="21"/>
      <c r="AD127" s="6"/>
      <c r="AE127" s="6"/>
      <c r="AH127" s="6"/>
      <c r="AI127" s="6"/>
      <c r="AJ127" s="17"/>
      <c r="AV127" s="21"/>
    </row>
    <row r="128" spans="1:48" hidden="1" outlineLevel="1" x14ac:dyDescent="0.2">
      <c r="A128" s="13" t="s">
        <v>69</v>
      </c>
      <c r="B128" s="13" t="str">
        <f>VLOOKUP(A128,Notes!$A$12:$B$206,2,0)</f>
        <v>Non-ferrous metals</v>
      </c>
      <c r="C128" s="24">
        <f>SUM('SAM and Preps'!FS128:GG128)</f>
        <v>0</v>
      </c>
      <c r="D128" s="24">
        <f>'SAM and Preps'!GH128</f>
        <v>0</v>
      </c>
      <c r="E128" s="24">
        <f>'SAM and Preps'!GM128</f>
        <v>1616.2450215176889</v>
      </c>
      <c r="F128" s="24">
        <f>'SAM and Preps'!GO128</f>
        <v>36047.031722453314</v>
      </c>
      <c r="G128" s="24">
        <v>37647.298819308329</v>
      </c>
      <c r="H128" s="25">
        <f>SUM('SAM and Preps'!DS$175:DS$179)</f>
        <v>0</v>
      </c>
      <c r="I128" s="24">
        <f>IFERROR(VLOOKUP($A128,Employment!$A$5:$F$66,3,0),0)</f>
        <v>0</v>
      </c>
      <c r="J128" s="24">
        <f>IFERROR(VLOOKUP($A128,Employment!$A$5:$F$66,4,0),0)</f>
        <v>0</v>
      </c>
      <c r="K128" s="24">
        <f>IFERROR(VLOOKUP($A128,Employment!$A$5:$F$66,5,0),0)</f>
        <v>0</v>
      </c>
      <c r="L128" s="24">
        <f>IFERROR(VLOOKUP($A128,Employment!$A$5:$F$66,6,0),0)</f>
        <v>0</v>
      </c>
      <c r="M128" s="24">
        <f t="shared" si="36"/>
        <v>0</v>
      </c>
      <c r="N128" s="25">
        <v>112516.67265559745</v>
      </c>
      <c r="O128" s="26">
        <v>0</v>
      </c>
      <c r="P128" s="27">
        <f ca="1"/>
        <v>-10948.002185789923</v>
      </c>
      <c r="Q128" s="28">
        <f ca="1"/>
        <v>-31179.919888655142</v>
      </c>
      <c r="R128" s="28">
        <v>0</v>
      </c>
      <c r="S128" s="28"/>
      <c r="T128" s="35" t="e">
        <f ca="1"/>
        <v>#DIV/0!</v>
      </c>
      <c r="U128" s="30">
        <f ca="1"/>
        <v>-27.711377481001271</v>
      </c>
      <c r="V128" s="31">
        <v>0</v>
      </c>
      <c r="W128" s="32">
        <f ca="1"/>
        <v>-27.711377481001271</v>
      </c>
      <c r="X128" s="32"/>
      <c r="Y128" s="28">
        <f t="shared" ca="1" si="35"/>
        <v>-20231.917702865219</v>
      </c>
      <c r="Z128" s="33"/>
      <c r="AA128" s="36"/>
      <c r="AB128" s="33"/>
      <c r="AC128" s="21"/>
      <c r="AD128" s="6"/>
      <c r="AE128" s="6"/>
      <c r="AH128" s="6"/>
      <c r="AI128" s="6"/>
      <c r="AJ128" s="17"/>
      <c r="AV128" s="21"/>
    </row>
    <row r="129" spans="1:48" hidden="1" outlineLevel="1" x14ac:dyDescent="0.2">
      <c r="A129" s="13" t="s">
        <v>453</v>
      </c>
      <c r="B129" s="13" t="str">
        <f>VLOOKUP(A129,Notes!$A$12:$B$206,2,0)</f>
        <v>Structural metal products</v>
      </c>
      <c r="C129" s="24">
        <f>SUM('SAM and Preps'!FS129:GG129)</f>
        <v>0</v>
      </c>
      <c r="D129" s="24">
        <f>'SAM and Preps'!GH129</f>
        <v>0</v>
      </c>
      <c r="E129" s="24">
        <f>'SAM and Preps'!GM129</f>
        <v>2231.1128999548528</v>
      </c>
      <c r="F129" s="24">
        <f>'SAM and Preps'!GO129</f>
        <v>7458.1284729673316</v>
      </c>
      <c r="G129" s="24">
        <v>9757.0960440971867</v>
      </c>
      <c r="H129" s="25">
        <f>SUM('SAM and Preps'!DT$175:DT$179)</f>
        <v>0</v>
      </c>
      <c r="I129" s="24">
        <f>IFERROR(VLOOKUP($A129,Employment!$A$5:$F$66,3,0),0)</f>
        <v>0</v>
      </c>
      <c r="J129" s="24">
        <f>IFERROR(VLOOKUP($A129,Employment!$A$5:$F$66,4,0),0)</f>
        <v>0</v>
      </c>
      <c r="K129" s="24">
        <f>IFERROR(VLOOKUP($A129,Employment!$A$5:$F$66,5,0),0)</f>
        <v>0</v>
      </c>
      <c r="L129" s="24">
        <f>IFERROR(VLOOKUP($A129,Employment!$A$5:$F$66,6,0),0)</f>
        <v>0</v>
      </c>
      <c r="M129" s="24">
        <f t="shared" si="36"/>
        <v>0</v>
      </c>
      <c r="N129" s="25">
        <v>50537.283902945928</v>
      </c>
      <c r="O129" s="26">
        <v>0</v>
      </c>
      <c r="P129" s="27">
        <f ca="1"/>
        <v>-2898.1685269292489</v>
      </c>
      <c r="Q129" s="28">
        <f ca="1"/>
        <v>-14445.273855847179</v>
      </c>
      <c r="R129" s="28">
        <v>0</v>
      </c>
      <c r="S129" s="28"/>
      <c r="T129" s="35" t="e">
        <f ca="1"/>
        <v>#DIV/0!</v>
      </c>
      <c r="U129" s="30">
        <f ca="1"/>
        <v>-28.583399700681444</v>
      </c>
      <c r="V129" s="31">
        <v>0</v>
      </c>
      <c r="W129" s="32">
        <f ca="1"/>
        <v>-28.583399700681444</v>
      </c>
      <c r="X129" s="32"/>
      <c r="Y129" s="28">
        <f t="shared" ca="1" si="35"/>
        <v>-11547.105328917931</v>
      </c>
      <c r="Z129" s="33"/>
      <c r="AA129" s="36"/>
      <c r="AB129" s="33"/>
      <c r="AC129" s="21"/>
      <c r="AD129" s="6"/>
      <c r="AE129" s="6"/>
      <c r="AH129" s="6"/>
      <c r="AI129" s="6"/>
      <c r="AJ129" s="17"/>
      <c r="AV129" s="21"/>
    </row>
    <row r="130" spans="1:48" hidden="1" outlineLevel="1" x14ac:dyDescent="0.2">
      <c r="A130" s="13" t="s">
        <v>454</v>
      </c>
      <c r="B130" s="13" t="str">
        <f>VLOOKUP(A130,Notes!$A$12:$B$206,2,0)</f>
        <v>Tanks, reservoirs</v>
      </c>
      <c r="C130" s="24">
        <f>SUM('SAM and Preps'!FS130:GG130)</f>
        <v>0</v>
      </c>
      <c r="D130" s="24">
        <f>'SAM and Preps'!GH130</f>
        <v>0</v>
      </c>
      <c r="E130" s="24">
        <f>'SAM and Preps'!GM130</f>
        <v>1163.2178214056119</v>
      </c>
      <c r="F130" s="24">
        <f>'SAM and Preps'!GO130</f>
        <v>468.2004225145879</v>
      </c>
      <c r="G130" s="24">
        <v>1770.0483952800753</v>
      </c>
      <c r="H130" s="25">
        <f>SUM('SAM and Preps'!DU$175:DU$179)</f>
        <v>0</v>
      </c>
      <c r="I130" s="24">
        <f>IFERROR(VLOOKUP($A130,Employment!$A$5:$F$66,3,0),0)</f>
        <v>0</v>
      </c>
      <c r="J130" s="24">
        <f>IFERROR(VLOOKUP($A130,Employment!$A$5:$F$66,4,0),0)</f>
        <v>0</v>
      </c>
      <c r="K130" s="24">
        <f>IFERROR(VLOOKUP($A130,Employment!$A$5:$F$66,5,0),0)</f>
        <v>0</v>
      </c>
      <c r="L130" s="24">
        <f>IFERROR(VLOOKUP($A130,Employment!$A$5:$F$66,6,0),0)</f>
        <v>0</v>
      </c>
      <c r="M130" s="24">
        <f t="shared" si="36"/>
        <v>0</v>
      </c>
      <c r="N130" s="25">
        <v>10008.334557223723</v>
      </c>
      <c r="O130" s="26">
        <v>0</v>
      </c>
      <c r="P130" s="27">
        <f ca="1"/>
        <v>-523.41681989521021</v>
      </c>
      <c r="Q130" s="28">
        <f ca="1"/>
        <v>-2062.7176649207468</v>
      </c>
      <c r="R130" s="28">
        <v>0</v>
      </c>
      <c r="S130" s="28"/>
      <c r="T130" s="35" t="e">
        <f ca="1"/>
        <v>#DIV/0!</v>
      </c>
      <c r="U130" s="30">
        <f ca="1"/>
        <v>-20.609999127496568</v>
      </c>
      <c r="V130" s="31">
        <v>0</v>
      </c>
      <c r="W130" s="32">
        <f ca="1"/>
        <v>-20.609999127496568</v>
      </c>
      <c r="X130" s="32"/>
      <c r="Y130" s="28">
        <f t="shared" ca="1" si="35"/>
        <v>-1539.3008450255365</v>
      </c>
      <c r="Z130" s="33"/>
      <c r="AA130" s="36"/>
      <c r="AB130" s="33"/>
      <c r="AC130" s="21"/>
      <c r="AD130" s="6"/>
      <c r="AE130" s="6"/>
      <c r="AH130" s="6"/>
      <c r="AI130" s="6"/>
      <c r="AJ130" s="17"/>
      <c r="AV130" s="21"/>
    </row>
    <row r="131" spans="1:48" hidden="1" outlineLevel="1" x14ac:dyDescent="0.2">
      <c r="A131" s="13" t="s">
        <v>455</v>
      </c>
      <c r="B131" s="13" t="str">
        <f>VLOOKUP(A131,Notes!$A$12:$B$206,2,0)</f>
        <v xml:space="preserve">Other fabricated metal </v>
      </c>
      <c r="C131" s="24">
        <f>SUM('SAM and Preps'!FS131:GG131)</f>
        <v>5154.6380363886938</v>
      </c>
      <c r="D131" s="24">
        <f>'SAM and Preps'!GH131</f>
        <v>0</v>
      </c>
      <c r="E131" s="24">
        <f>'SAM and Preps'!GM131</f>
        <v>74.735805087617678</v>
      </c>
      <c r="F131" s="24">
        <f>'SAM and Preps'!GO131</f>
        <v>12807.346617913918</v>
      </c>
      <c r="G131" s="24">
        <v>18022.392432374487</v>
      </c>
      <c r="H131" s="25">
        <f>SUM('SAM and Preps'!DV$175:DV$179)</f>
        <v>0</v>
      </c>
      <c r="I131" s="24">
        <f>IFERROR(VLOOKUP($A131,Employment!$A$5:$F$66,3,0),0)</f>
        <v>0</v>
      </c>
      <c r="J131" s="24">
        <f>IFERROR(VLOOKUP($A131,Employment!$A$5:$F$66,4,0),0)</f>
        <v>0</v>
      </c>
      <c r="K131" s="24">
        <f>IFERROR(VLOOKUP($A131,Employment!$A$5:$F$66,5,0),0)</f>
        <v>0</v>
      </c>
      <c r="L131" s="24">
        <f>IFERROR(VLOOKUP($A131,Employment!$A$5:$F$66,6,0),0)</f>
        <v>0</v>
      </c>
      <c r="M131" s="24">
        <f t="shared" si="36"/>
        <v>0</v>
      </c>
      <c r="N131" s="25">
        <v>84475.043216879538</v>
      </c>
      <c r="O131" s="26">
        <v>0</v>
      </c>
      <c r="P131" s="27">
        <f ca="1"/>
        <v>-6074.868014972978</v>
      </c>
      <c r="Q131" s="28">
        <f ca="1"/>
        <v>-20352.263693665747</v>
      </c>
      <c r="R131" s="28">
        <v>0</v>
      </c>
      <c r="S131" s="28"/>
      <c r="T131" s="35" t="e">
        <f ca="1"/>
        <v>#DIV/0!</v>
      </c>
      <c r="U131" s="30">
        <f ca="1"/>
        <v>-24.092634840580963</v>
      </c>
      <c r="V131" s="31">
        <v>0</v>
      </c>
      <c r="W131" s="32">
        <f ca="1"/>
        <v>-24.092634840580963</v>
      </c>
      <c r="X131" s="32"/>
      <c r="Y131" s="28">
        <f t="shared" ca="1" si="35"/>
        <v>-14277.39567869277</v>
      </c>
      <c r="Z131" s="33"/>
      <c r="AA131" s="36"/>
      <c r="AB131" s="33"/>
      <c r="AC131" s="21"/>
      <c r="AD131" s="6"/>
      <c r="AE131" s="6"/>
      <c r="AH131" s="6"/>
      <c r="AI131" s="6"/>
      <c r="AJ131" s="17"/>
      <c r="AV131" s="21"/>
    </row>
    <row r="132" spans="1:48" hidden="1" outlineLevel="1" x14ac:dyDescent="0.2">
      <c r="A132" s="13" t="s">
        <v>456</v>
      </c>
      <c r="B132" s="13" t="str">
        <f>VLOOKUP(A132,Notes!$A$12:$B$206,2,0)</f>
        <v>Engines, turbines</v>
      </c>
      <c r="C132" s="24">
        <f>SUM('SAM and Preps'!FS132:GG132)</f>
        <v>0</v>
      </c>
      <c r="D132" s="24">
        <f>'SAM and Preps'!GH132</f>
        <v>0</v>
      </c>
      <c r="E132" s="24">
        <f>'SAM and Preps'!GM132</f>
        <v>19021.258725817421</v>
      </c>
      <c r="F132" s="24">
        <f>'SAM and Preps'!GO132</f>
        <v>9450.8778594501418</v>
      </c>
      <c r="G132" s="24">
        <v>21204.919522751632</v>
      </c>
      <c r="H132" s="25">
        <f>SUM('SAM and Preps'!DW$175:DW$179)</f>
        <v>0</v>
      </c>
      <c r="I132" s="24">
        <f>IFERROR(VLOOKUP($A132,Employment!$A$5:$F$66,3,0),0)</f>
        <v>0</v>
      </c>
      <c r="J132" s="24">
        <f>IFERROR(VLOOKUP($A132,Employment!$A$5:$F$66,4,0),0)</f>
        <v>0</v>
      </c>
      <c r="K132" s="24">
        <f>IFERROR(VLOOKUP($A132,Employment!$A$5:$F$66,5,0),0)</f>
        <v>0</v>
      </c>
      <c r="L132" s="24">
        <f>IFERROR(VLOOKUP($A132,Employment!$A$5:$F$66,6,0),0)</f>
        <v>0</v>
      </c>
      <c r="M132" s="24">
        <f t="shared" si="36"/>
        <v>0</v>
      </c>
      <c r="N132" s="25">
        <v>22203.026640408076</v>
      </c>
      <c r="O132" s="26">
        <v>0</v>
      </c>
      <c r="P132" s="27">
        <f ca="1"/>
        <v>-9077.2860816577922</v>
      </c>
      <c r="Q132" s="28">
        <f ca="1"/>
        <v>-9305.2966734096863</v>
      </c>
      <c r="R132" s="28">
        <v>0</v>
      </c>
      <c r="S132" s="28"/>
      <c r="T132" s="35" t="e">
        <f ca="1"/>
        <v>#DIV/0!</v>
      </c>
      <c r="U132" s="30">
        <f ca="1"/>
        <v>-41.910036969800537</v>
      </c>
      <c r="V132" s="31">
        <v>0</v>
      </c>
      <c r="W132" s="32">
        <f ca="1"/>
        <v>-41.910036969800537</v>
      </c>
      <c r="X132" s="32"/>
      <c r="Y132" s="28">
        <f t="shared" ca="1" si="35"/>
        <v>-228.01059175189403</v>
      </c>
      <c r="Z132" s="33"/>
      <c r="AA132" s="36"/>
      <c r="AB132" s="33"/>
      <c r="AC132" s="21"/>
      <c r="AJ132" s="17"/>
      <c r="AV132" s="21"/>
    </row>
    <row r="133" spans="1:48" hidden="1" outlineLevel="1" x14ac:dyDescent="0.2">
      <c r="A133" s="13" t="s">
        <v>457</v>
      </c>
      <c r="B133" s="13" t="str">
        <f>VLOOKUP(A133,Notes!$A$12:$B$206,2,0)</f>
        <v>Pumps, compressors</v>
      </c>
      <c r="C133" s="24">
        <f>SUM('SAM and Preps'!FS133:GG133)</f>
        <v>413.78358163040878</v>
      </c>
      <c r="D133" s="24">
        <f>'SAM and Preps'!GH133</f>
        <v>0</v>
      </c>
      <c r="E133" s="24">
        <f>'SAM and Preps'!GM133</f>
        <v>11847.009182061998</v>
      </c>
      <c r="F133" s="24">
        <f>'SAM and Preps'!GO133</f>
        <v>4719.0899529487451</v>
      </c>
      <c r="G133" s="24">
        <v>17037.723927693987</v>
      </c>
      <c r="H133" s="25">
        <f>SUM('SAM and Preps'!DX$175:DX$179)</f>
        <v>0</v>
      </c>
      <c r="I133" s="24">
        <f>IFERROR(VLOOKUP($A133,Employment!$A$5:$F$66,3,0),0)</f>
        <v>0</v>
      </c>
      <c r="J133" s="24">
        <f>IFERROR(VLOOKUP($A133,Employment!$A$5:$F$66,4,0),0)</f>
        <v>0</v>
      </c>
      <c r="K133" s="24">
        <f>IFERROR(VLOOKUP($A133,Employment!$A$5:$F$66,5,0),0)</f>
        <v>0</v>
      </c>
      <c r="L133" s="24">
        <f>IFERROR(VLOOKUP($A133,Employment!$A$5:$F$66,6,0),0)</f>
        <v>0</v>
      </c>
      <c r="M133" s="24">
        <f t="shared" si="36"/>
        <v>0</v>
      </c>
      <c r="N133" s="25">
        <v>26702.701909743511</v>
      </c>
      <c r="O133" s="26">
        <v>0</v>
      </c>
      <c r="P133" s="27">
        <f ca="1"/>
        <v>-5505.3652975460163</v>
      </c>
      <c r="Q133" s="28">
        <f ca="1"/>
        <v>-7228.6642430987904</v>
      </c>
      <c r="R133" s="28">
        <v>0</v>
      </c>
      <c r="S133" s="28"/>
      <c r="T133" s="35" t="e">
        <f ca="1"/>
        <v>#DIV/0!</v>
      </c>
      <c r="U133" s="30">
        <f ca="1"/>
        <v>-27.070909406591298</v>
      </c>
      <c r="V133" s="31">
        <v>0</v>
      </c>
      <c r="W133" s="32">
        <f ca="1"/>
        <v>-27.070909406591298</v>
      </c>
      <c r="X133" s="32"/>
      <c r="Y133" s="28">
        <f t="shared" ca="1" si="35"/>
        <v>-1723.2989455527741</v>
      </c>
      <c r="Z133" s="33"/>
      <c r="AA133" s="36"/>
      <c r="AB133" s="33"/>
      <c r="AC133" s="21"/>
      <c r="AJ133" s="17"/>
      <c r="AV133" s="21"/>
    </row>
    <row r="134" spans="1:48" hidden="1" outlineLevel="1" x14ac:dyDescent="0.2">
      <c r="A134" s="13" t="s">
        <v>458</v>
      </c>
      <c r="B134" s="13" t="str">
        <f>VLOOKUP(A134,Notes!$A$12:$B$206,2,0)</f>
        <v>Bearings, gears</v>
      </c>
      <c r="C134" s="24">
        <f>SUM('SAM and Preps'!FS134:GG134)</f>
        <v>0</v>
      </c>
      <c r="D134" s="24">
        <f>'SAM and Preps'!GH134</f>
        <v>0</v>
      </c>
      <c r="E134" s="24">
        <f>'SAM and Preps'!GM134</f>
        <v>2247.7351682334079</v>
      </c>
      <c r="F134" s="24">
        <f>'SAM and Preps'!GO134</f>
        <v>5123.173527336091</v>
      </c>
      <c r="G134" s="24">
        <v>7379.6245100888373</v>
      </c>
      <c r="H134" s="25">
        <f>SUM('SAM and Preps'!DY$175:DY$179)</f>
        <v>0</v>
      </c>
      <c r="I134" s="24">
        <f>IFERROR(VLOOKUP($A134,Employment!$A$5:$F$66,3,0),0)</f>
        <v>0</v>
      </c>
      <c r="J134" s="24">
        <f>IFERROR(VLOOKUP($A134,Employment!$A$5:$F$66,4,0),0)</f>
        <v>0</v>
      </c>
      <c r="K134" s="24">
        <f>IFERROR(VLOOKUP($A134,Employment!$A$5:$F$66,5,0),0)</f>
        <v>0</v>
      </c>
      <c r="L134" s="24">
        <f>IFERROR(VLOOKUP($A134,Employment!$A$5:$F$66,6,0),0)</f>
        <v>0</v>
      </c>
      <c r="M134" s="24">
        <f t="shared" si="36"/>
        <v>0</v>
      </c>
      <c r="N134" s="25">
        <v>14521.061396237146</v>
      </c>
      <c r="O134" s="26">
        <v>0</v>
      </c>
      <c r="P134" s="27">
        <f ca="1"/>
        <v>-2229.4979684161958</v>
      </c>
      <c r="Q134" s="28">
        <f ca="1"/>
        <v>-3758.2872063928266</v>
      </c>
      <c r="R134" s="28">
        <v>0</v>
      </c>
      <c r="S134" s="28"/>
      <c r="T134" s="35" t="e">
        <f ca="1"/>
        <v>#DIV/0!</v>
      </c>
      <c r="U134" s="30">
        <f ca="1"/>
        <v>-25.881628786217476</v>
      </c>
      <c r="V134" s="31">
        <v>0</v>
      </c>
      <c r="W134" s="32">
        <f ca="1"/>
        <v>-25.881628786217476</v>
      </c>
      <c r="X134" s="32"/>
      <c r="Y134" s="28">
        <f t="shared" ref="Y134:Y180" ca="1" si="37">Q134-P134</f>
        <v>-1528.7892379766308</v>
      </c>
      <c r="Z134" s="33"/>
      <c r="AA134" s="36"/>
      <c r="AB134" s="33"/>
      <c r="AC134" s="21"/>
      <c r="AJ134" s="17"/>
      <c r="AV134" s="21"/>
    </row>
    <row r="135" spans="1:48" hidden="1" outlineLevel="1" x14ac:dyDescent="0.2">
      <c r="A135" s="13" t="s">
        <v>459</v>
      </c>
      <c r="B135" s="13" t="str">
        <f>VLOOKUP(A135,Notes!$A$12:$B$206,2,0)</f>
        <v>Lifting equipment</v>
      </c>
      <c r="C135" s="24">
        <f>SUM('SAM and Preps'!FS135:GG135)</f>
        <v>0</v>
      </c>
      <c r="D135" s="24">
        <f>'SAM and Preps'!GH135</f>
        <v>0</v>
      </c>
      <c r="E135" s="24">
        <f>'SAM and Preps'!GM135</f>
        <v>4016.5415568887265</v>
      </c>
      <c r="F135" s="24">
        <f>'SAM and Preps'!GO135</f>
        <v>3272.8559682847963</v>
      </c>
      <c r="G135" s="24">
        <v>7489.3629563932682</v>
      </c>
      <c r="H135" s="25">
        <f>SUM('SAM and Preps'!DZ$175:DZ$179)</f>
        <v>0</v>
      </c>
      <c r="I135" s="24">
        <f>IFERROR(VLOOKUP($A135,Employment!$A$5:$F$66,3,0),0)</f>
        <v>0</v>
      </c>
      <c r="J135" s="24">
        <f>IFERROR(VLOOKUP($A135,Employment!$A$5:$F$66,4,0),0)</f>
        <v>0</v>
      </c>
      <c r="K135" s="24">
        <f>IFERROR(VLOOKUP($A135,Employment!$A$5:$F$66,5,0),0)</f>
        <v>0</v>
      </c>
      <c r="L135" s="24">
        <f>IFERROR(VLOOKUP($A135,Employment!$A$5:$F$66,6,0),0)</f>
        <v>0</v>
      </c>
      <c r="M135" s="24">
        <f t="shared" si="36"/>
        <v>0</v>
      </c>
      <c r="N135" s="25">
        <v>16566.84997703306</v>
      </c>
      <c r="O135" s="26">
        <v>0</v>
      </c>
      <c r="P135" s="27">
        <f ca="1"/>
        <v>-2285.5579054538475</v>
      </c>
      <c r="Q135" s="28">
        <f ca="1"/>
        <v>-4098.5900438964609</v>
      </c>
      <c r="R135" s="28">
        <v>0</v>
      </c>
      <c r="S135" s="28"/>
      <c r="T135" s="35" t="e">
        <f ca="1"/>
        <v>#DIV/0!</v>
      </c>
      <c r="U135" s="30">
        <f ca="1"/>
        <v>-24.739706399094665</v>
      </c>
      <c r="V135" s="31">
        <v>0</v>
      </c>
      <c r="W135" s="32">
        <f ca="1"/>
        <v>-24.739706399094665</v>
      </c>
      <c r="X135" s="32"/>
      <c r="Y135" s="28">
        <f t="shared" ca="1" si="37"/>
        <v>-1813.0321384426134</v>
      </c>
      <c r="Z135" s="33"/>
      <c r="AA135" s="36"/>
      <c r="AB135" s="33"/>
      <c r="AC135" s="21"/>
      <c r="AJ135" s="17"/>
      <c r="AV135" s="21"/>
    </row>
    <row r="136" spans="1:48" hidden="1" outlineLevel="1" x14ac:dyDescent="0.2">
      <c r="A136" s="13" t="s">
        <v>460</v>
      </c>
      <c r="B136" s="13" t="str">
        <f>VLOOKUP(A136,Notes!$A$12:$B$206,2,0)</f>
        <v>General machinery</v>
      </c>
      <c r="C136" s="24">
        <f>SUM('SAM and Preps'!FS136:GG136)</f>
        <v>414.87231771558015</v>
      </c>
      <c r="D136" s="24">
        <f>'SAM and Preps'!GH136</f>
        <v>0</v>
      </c>
      <c r="E136" s="24">
        <f>'SAM and Preps'!GM136</f>
        <v>12977.688294371559</v>
      </c>
      <c r="F136" s="24">
        <f>'SAM and Preps'!GO136</f>
        <v>17737.823473910456</v>
      </c>
      <c r="G136" s="24">
        <v>31143.420622283091</v>
      </c>
      <c r="H136" s="25">
        <f>SUM('SAM and Preps'!EA$175:EA$179)</f>
        <v>0</v>
      </c>
      <c r="I136" s="24">
        <f>IFERROR(VLOOKUP($A136,Employment!$A$5:$F$66,3,0),0)</f>
        <v>0</v>
      </c>
      <c r="J136" s="24">
        <f>IFERROR(VLOOKUP($A136,Employment!$A$5:$F$66,4,0),0)</f>
        <v>0</v>
      </c>
      <c r="K136" s="24">
        <f>IFERROR(VLOOKUP($A136,Employment!$A$5:$F$66,5,0),0)</f>
        <v>0</v>
      </c>
      <c r="L136" s="24">
        <f>IFERROR(VLOOKUP($A136,Employment!$A$5:$F$66,6,0),0)</f>
        <v>0</v>
      </c>
      <c r="M136" s="24">
        <f t="shared" ref="M136:M180" si="38">SUM(I136:L136)</f>
        <v>0</v>
      </c>
      <c r="N136" s="25">
        <v>39840.269394808085</v>
      </c>
      <c r="O136" s="26">
        <v>0</v>
      </c>
      <c r="P136" s="27">
        <f ca="1"/>
        <v>-9642.385491295885</v>
      </c>
      <c r="Q136" s="28">
        <f ca="1"/>
        <v>-11569.301729592074</v>
      </c>
      <c r="R136" s="28">
        <v>0</v>
      </c>
      <c r="S136" s="28"/>
      <c r="T136" s="35" t="e">
        <f ca="1"/>
        <v>#DIV/0!</v>
      </c>
      <c r="U136" s="30">
        <f ca="1"/>
        <v>-29.039215611076578</v>
      </c>
      <c r="V136" s="31">
        <v>0</v>
      </c>
      <c r="W136" s="32">
        <f ca="1"/>
        <v>-29.039215611076578</v>
      </c>
      <c r="X136" s="32"/>
      <c r="Y136" s="28">
        <f t="shared" ca="1" si="37"/>
        <v>-1926.9162382961895</v>
      </c>
      <c r="Z136" s="33"/>
      <c r="AA136" s="36"/>
      <c r="AB136" s="33"/>
      <c r="AC136" s="21"/>
      <c r="AJ136" s="17"/>
      <c r="AV136" s="21"/>
    </row>
    <row r="137" spans="1:48" hidden="1" outlineLevel="1" x14ac:dyDescent="0.2">
      <c r="A137" s="13" t="s">
        <v>461</v>
      </c>
      <c r="B137" s="13" t="str">
        <f>VLOOKUP(A137,Notes!$A$12:$B$206,2,0)</f>
        <v>Special machinery</v>
      </c>
      <c r="C137" s="24">
        <f>SUM('SAM and Preps'!FS137:GG137)</f>
        <v>1009.9321729421947</v>
      </c>
      <c r="D137" s="24">
        <f>'SAM and Preps'!GH137</f>
        <v>0</v>
      </c>
      <c r="E137" s="24">
        <f>'SAM and Preps'!GM137</f>
        <v>84311.532812867707</v>
      </c>
      <c r="F137" s="24">
        <f>'SAM and Preps'!GO137</f>
        <v>8721.3091634990196</v>
      </c>
      <c r="G137" s="24">
        <v>94053.922825331043</v>
      </c>
      <c r="H137" s="25">
        <f>SUM('SAM and Preps'!EB$175:EB$179)</f>
        <v>0</v>
      </c>
      <c r="I137" s="24">
        <f>IFERROR(VLOOKUP($A137,Employment!$A$5:$F$66,3,0),0)</f>
        <v>0</v>
      </c>
      <c r="J137" s="24">
        <f>IFERROR(VLOOKUP($A137,Employment!$A$5:$F$66,4,0),0)</f>
        <v>0</v>
      </c>
      <c r="K137" s="24">
        <f>IFERROR(VLOOKUP($A137,Employment!$A$5:$F$66,5,0),0)</f>
        <v>0</v>
      </c>
      <c r="L137" s="24">
        <f>IFERROR(VLOOKUP($A137,Employment!$A$5:$F$66,6,0),0)</f>
        <v>0</v>
      </c>
      <c r="M137" s="24">
        <f t="shared" si="38"/>
        <v>0</v>
      </c>
      <c r="N137" s="25">
        <v>129122.73465730433</v>
      </c>
      <c r="O137" s="26">
        <v>0</v>
      </c>
      <c r="P137" s="27">
        <f ca="1"/>
        <v>-31118.033651159814</v>
      </c>
      <c r="Q137" s="28">
        <f ca="1"/>
        <v>-37494.871619451995</v>
      </c>
      <c r="R137" s="28">
        <v>0</v>
      </c>
      <c r="S137" s="28"/>
      <c r="T137" s="35" t="e">
        <f ca="1"/>
        <v>#DIV/0!</v>
      </c>
      <c r="U137" s="30">
        <f ca="1"/>
        <v>-29.038164130402382</v>
      </c>
      <c r="V137" s="31">
        <v>0</v>
      </c>
      <c r="W137" s="32">
        <f ca="1"/>
        <v>-29.038164130402382</v>
      </c>
      <c r="X137" s="32"/>
      <c r="Y137" s="28">
        <f t="shared" ca="1" si="37"/>
        <v>-6376.8379682921804</v>
      </c>
      <c r="Z137" s="33"/>
      <c r="AA137" s="36"/>
      <c r="AB137" s="33"/>
      <c r="AC137" s="21"/>
      <c r="AJ137" s="17"/>
      <c r="AV137" s="21"/>
    </row>
    <row r="138" spans="1:48" hidden="1" outlineLevel="1" x14ac:dyDescent="0.2">
      <c r="A138" s="13" t="s">
        <v>462</v>
      </c>
      <c r="B138" s="13" t="str">
        <f>VLOOKUP(A138,Notes!$A$12:$B$206,2,0)</f>
        <v>Domestic appliances</v>
      </c>
      <c r="C138" s="24">
        <f>SUM('SAM and Preps'!FS138:GG138)</f>
        <v>10589.371254685149</v>
      </c>
      <c r="D138" s="24">
        <f>'SAM and Preps'!GH138</f>
        <v>0</v>
      </c>
      <c r="E138" s="24">
        <f>'SAM and Preps'!GM138</f>
        <v>4839.784617481343</v>
      </c>
      <c r="F138" s="24">
        <f>'SAM and Preps'!GO138</f>
        <v>1655.1988442479969</v>
      </c>
      <c r="G138" s="24">
        <v>17071.196889701583</v>
      </c>
      <c r="H138" s="25">
        <f>SUM('SAM and Preps'!EC$175:EC$179)</f>
        <v>0</v>
      </c>
      <c r="I138" s="24">
        <f>IFERROR(VLOOKUP($A138,Employment!$A$5:$F$66,3,0),0)</f>
        <v>0</v>
      </c>
      <c r="J138" s="24">
        <f>IFERROR(VLOOKUP($A138,Employment!$A$5:$F$66,4,0),0)</f>
        <v>0</v>
      </c>
      <c r="K138" s="24">
        <f>IFERROR(VLOOKUP($A138,Employment!$A$5:$F$66,5,0),0)</f>
        <v>0</v>
      </c>
      <c r="L138" s="24">
        <f>IFERROR(VLOOKUP($A138,Employment!$A$5:$F$66,6,0),0)</f>
        <v>0</v>
      </c>
      <c r="M138" s="24">
        <f t="shared" si="38"/>
        <v>0</v>
      </c>
      <c r="N138" s="25">
        <v>20964.210068887114</v>
      </c>
      <c r="O138" s="26">
        <v>0</v>
      </c>
      <c r="P138" s="27">
        <f ca="1"/>
        <v>-6050.9942887995812</v>
      </c>
      <c r="Q138" s="28">
        <f ca="1"/>
        <v>-6901.5442165391187</v>
      </c>
      <c r="R138" s="28">
        <v>0</v>
      </c>
      <c r="S138" s="28"/>
      <c r="T138" s="35" t="e">
        <f ca="1"/>
        <v>#DIV/0!</v>
      </c>
      <c r="U138" s="30">
        <f ca="1"/>
        <v>-32.920602273403418</v>
      </c>
      <c r="V138" s="31">
        <v>0</v>
      </c>
      <c r="W138" s="32">
        <f ca="1"/>
        <v>-32.920602273403418</v>
      </c>
      <c r="X138" s="32"/>
      <c r="Y138" s="28">
        <f t="shared" ca="1" si="37"/>
        <v>-850.54992773953745</v>
      </c>
      <c r="Z138" s="33"/>
      <c r="AA138" s="36"/>
      <c r="AB138" s="33"/>
      <c r="AC138" s="21"/>
      <c r="AJ138" s="17"/>
      <c r="AV138" s="21"/>
    </row>
    <row r="139" spans="1:48" hidden="1" outlineLevel="1" x14ac:dyDescent="0.2">
      <c r="A139" s="13" t="s">
        <v>463</v>
      </c>
      <c r="B139" s="13" t="str">
        <f>VLOOKUP(A139,Notes!$A$12:$B$206,2,0)</f>
        <v>Office machinery</v>
      </c>
      <c r="C139" s="24">
        <f>SUM('SAM and Preps'!FS139:GG139)</f>
        <v>6319.2105696311792</v>
      </c>
      <c r="D139" s="24">
        <f>'SAM and Preps'!GH139</f>
        <v>0</v>
      </c>
      <c r="E139" s="24">
        <f>'SAM and Preps'!GM139</f>
        <v>35948.848584368432</v>
      </c>
      <c r="F139" s="24">
        <f>'SAM and Preps'!GO139</f>
        <v>4728.0958290197859</v>
      </c>
      <c r="G139" s="24">
        <v>32017.215220894668</v>
      </c>
      <c r="H139" s="25">
        <f>SUM('SAM and Preps'!ED$175:ED$179)</f>
        <v>0</v>
      </c>
      <c r="I139" s="24">
        <f>IFERROR(VLOOKUP($A139,Employment!$A$5:$F$66,3,0),0)</f>
        <v>0</v>
      </c>
      <c r="J139" s="24">
        <f>IFERROR(VLOOKUP($A139,Employment!$A$5:$F$66,4,0),0)</f>
        <v>0</v>
      </c>
      <c r="K139" s="24">
        <f>IFERROR(VLOOKUP($A139,Employment!$A$5:$F$66,5,0),0)</f>
        <v>0</v>
      </c>
      <c r="L139" s="24">
        <f>IFERROR(VLOOKUP($A139,Employment!$A$5:$F$66,6,0),0)</f>
        <v>0</v>
      </c>
      <c r="M139" s="24">
        <f t="shared" si="38"/>
        <v>0</v>
      </c>
      <c r="N139" s="25">
        <v>41819.827179430424</v>
      </c>
      <c r="O139" s="26">
        <v>0</v>
      </c>
      <c r="P139" s="27">
        <f ca="1"/>
        <v>-16246.305708056654</v>
      </c>
      <c r="Q139" s="28">
        <f ca="1"/>
        <v>-17706.189157274544</v>
      </c>
      <c r="R139" s="28">
        <v>0</v>
      </c>
      <c r="S139" s="28"/>
      <c r="T139" s="35" t="e">
        <f ca="1"/>
        <v>#DIV/0!</v>
      </c>
      <c r="U139" s="30">
        <f ca="1"/>
        <v>-42.339221253366496</v>
      </c>
      <c r="V139" s="31">
        <v>0</v>
      </c>
      <c r="W139" s="32">
        <f ca="1"/>
        <v>-42.339221253366496</v>
      </c>
      <c r="X139" s="32"/>
      <c r="Y139" s="28">
        <f t="shared" ca="1" si="37"/>
        <v>-1459.8834492178903</v>
      </c>
      <c r="Z139" s="33"/>
      <c r="AA139" s="36"/>
      <c r="AB139" s="33"/>
      <c r="AC139" s="21"/>
      <c r="AJ139" s="17"/>
      <c r="AV139" s="21"/>
    </row>
    <row r="140" spans="1:48" hidden="1" outlineLevel="1" x14ac:dyDescent="0.2">
      <c r="A140" s="13" t="s">
        <v>464</v>
      </c>
      <c r="B140" s="13" t="str">
        <f>VLOOKUP(A140,Notes!$A$12:$B$206,2,0)</f>
        <v>Electrical machinery</v>
      </c>
      <c r="C140" s="24">
        <f>SUM('SAM and Preps'!FS140:GG140)</f>
        <v>2507.99964971905</v>
      </c>
      <c r="D140" s="24">
        <f>'SAM and Preps'!GH140</f>
        <v>0</v>
      </c>
      <c r="E140" s="24">
        <f>'SAM and Preps'!GM140</f>
        <v>40438.311034789549</v>
      </c>
      <c r="F140" s="24">
        <f>'SAM and Preps'!GO140</f>
        <v>15344.519778023594</v>
      </c>
      <c r="G140" s="24">
        <v>58558.247285433958</v>
      </c>
      <c r="H140" s="25">
        <f>SUM('SAM and Preps'!EE$175:EE$179)</f>
        <v>0</v>
      </c>
      <c r="I140" s="24">
        <f>IFERROR(VLOOKUP($A140,Employment!$A$5:$F$66,3,0),0)</f>
        <v>0</v>
      </c>
      <c r="J140" s="24">
        <f>IFERROR(VLOOKUP($A140,Employment!$A$5:$F$66,4,0),0)</f>
        <v>0</v>
      </c>
      <c r="K140" s="24">
        <f>IFERROR(VLOOKUP($A140,Employment!$A$5:$F$66,5,0),0)</f>
        <v>0</v>
      </c>
      <c r="L140" s="24">
        <f>IFERROR(VLOOKUP($A140,Employment!$A$5:$F$66,6,0),0)</f>
        <v>0</v>
      </c>
      <c r="M140" s="24">
        <f t="shared" si="38"/>
        <v>0</v>
      </c>
      <c r="N140" s="25">
        <v>115367.59220536525</v>
      </c>
      <c r="O140" s="26">
        <v>0</v>
      </c>
      <c r="P140" s="27">
        <f ca="1"/>
        <v>-19071.291233949647</v>
      </c>
      <c r="Q140" s="28">
        <f ca="1"/>
        <v>-31677.914300542161</v>
      </c>
      <c r="R140" s="28">
        <v>0</v>
      </c>
      <c r="S140" s="28"/>
      <c r="T140" s="35" t="e">
        <f ca="1"/>
        <v>#DIV/0!</v>
      </c>
      <c r="U140" s="30">
        <f ca="1"/>
        <v>-27.458243424333993</v>
      </c>
      <c r="V140" s="31">
        <v>0</v>
      </c>
      <c r="W140" s="32">
        <f ca="1"/>
        <v>-27.458243424333993</v>
      </c>
      <c r="X140" s="32"/>
      <c r="Y140" s="28">
        <f t="shared" ca="1" si="37"/>
        <v>-12606.623066592514</v>
      </c>
      <c r="Z140" s="33"/>
      <c r="AA140" s="36"/>
      <c r="AB140" s="33"/>
      <c r="AC140" s="21"/>
      <c r="AJ140" s="17"/>
      <c r="AV140" s="21"/>
    </row>
    <row r="141" spans="1:48" hidden="1" outlineLevel="1" x14ac:dyDescent="0.2">
      <c r="A141" s="13" t="s">
        <v>70</v>
      </c>
      <c r="B141" s="13" t="str">
        <f>VLOOKUP(A141,Notes!$A$12:$B$206,2,0)</f>
        <v>Radio, television</v>
      </c>
      <c r="C141" s="24">
        <f>SUM('SAM and Preps'!FS141:GG141)</f>
        <v>6450.2007804909799</v>
      </c>
      <c r="D141" s="24">
        <f>'SAM and Preps'!GH141</f>
        <v>0</v>
      </c>
      <c r="E141" s="24">
        <f>'SAM and Preps'!GM141</f>
        <v>2868.6351807442065</v>
      </c>
      <c r="F141" s="24">
        <f>'SAM and Preps'!GO141</f>
        <v>5002.496826283701</v>
      </c>
      <c r="G141" s="24">
        <v>14317.841685995536</v>
      </c>
      <c r="H141" s="25">
        <f>SUM('SAM and Preps'!EF$175:EF$179)</f>
        <v>0</v>
      </c>
      <c r="I141" s="24">
        <f>IFERROR(VLOOKUP($A141,Employment!$A$5:$F$66,3,0),0)</f>
        <v>0</v>
      </c>
      <c r="J141" s="24">
        <f>IFERROR(VLOOKUP($A141,Employment!$A$5:$F$66,4,0),0)</f>
        <v>0</v>
      </c>
      <c r="K141" s="24">
        <f>IFERROR(VLOOKUP($A141,Employment!$A$5:$F$66,5,0),0)</f>
        <v>0</v>
      </c>
      <c r="L141" s="24">
        <f>IFERROR(VLOOKUP($A141,Employment!$A$5:$F$66,6,0),0)</f>
        <v>0</v>
      </c>
      <c r="M141" s="24">
        <f t="shared" si="38"/>
        <v>0</v>
      </c>
      <c r="N141" s="25">
        <v>111495.09533238443</v>
      </c>
      <c r="O141" s="26">
        <v>0</v>
      </c>
      <c r="P141" s="27">
        <f ca="1"/>
        <v>-4812.6404918713015</v>
      </c>
      <c r="Q141" s="28">
        <f ca="1"/>
        <v>-17595.858388495588</v>
      </c>
      <c r="R141" s="28">
        <v>0</v>
      </c>
      <c r="S141" s="28"/>
      <c r="T141" s="35" t="e">
        <f ca="1"/>
        <v>#DIV/0!</v>
      </c>
      <c r="U141" s="30">
        <f ca="1"/>
        <v>-15.78173312112032</v>
      </c>
      <c r="V141" s="31">
        <v>0</v>
      </c>
      <c r="W141" s="32">
        <f ca="1"/>
        <v>-15.78173312112032</v>
      </c>
      <c r="X141" s="32"/>
      <c r="Y141" s="28">
        <f t="shared" ca="1" si="37"/>
        <v>-12783.217896624286</v>
      </c>
      <c r="Z141" s="33"/>
      <c r="AA141" s="36"/>
      <c r="AB141" s="33"/>
      <c r="AC141" s="21"/>
      <c r="AJ141" s="17"/>
      <c r="AV141" s="21"/>
    </row>
    <row r="142" spans="1:48" hidden="1" outlineLevel="1" x14ac:dyDescent="0.2">
      <c r="A142" s="13" t="s">
        <v>465</v>
      </c>
      <c r="B142" s="13" t="str">
        <f>VLOOKUP(A142,Notes!$A$12:$B$206,2,0)</f>
        <v>Medical appliances</v>
      </c>
      <c r="C142" s="24">
        <f>SUM('SAM and Preps'!FS142:GG142)</f>
        <v>9297.4290531848455</v>
      </c>
      <c r="D142" s="24">
        <f>'SAM and Preps'!GH142</f>
        <v>0</v>
      </c>
      <c r="E142" s="24">
        <f>'SAM and Preps'!GM142</f>
        <v>27846.151039941229</v>
      </c>
      <c r="F142" s="24">
        <f>'SAM and Preps'!GO142</f>
        <v>4411.0683676072231</v>
      </c>
      <c r="G142" s="24">
        <v>41721.760700551858</v>
      </c>
      <c r="H142" s="25">
        <f>SUM('SAM and Preps'!EG$175:EG$179)</f>
        <v>0</v>
      </c>
      <c r="I142" s="24">
        <f>IFERROR(VLOOKUP($A142,Employment!$A$5:$F$66,3,0),0)</f>
        <v>0</v>
      </c>
      <c r="J142" s="24">
        <f>IFERROR(VLOOKUP($A142,Employment!$A$5:$F$66,4,0),0)</f>
        <v>0</v>
      </c>
      <c r="K142" s="24">
        <f>IFERROR(VLOOKUP($A142,Employment!$A$5:$F$66,5,0),0)</f>
        <v>0</v>
      </c>
      <c r="L142" s="24">
        <f>IFERROR(VLOOKUP($A142,Employment!$A$5:$F$66,6,0),0)</f>
        <v>0</v>
      </c>
      <c r="M142" s="24">
        <f t="shared" si="38"/>
        <v>0</v>
      </c>
      <c r="N142" s="25">
        <v>48771.170658711169</v>
      </c>
      <c r="O142" s="26">
        <v>0</v>
      </c>
      <c r="P142" s="27">
        <f ca="1"/>
        <v>-7850.547956861953</v>
      </c>
      <c r="Q142" s="28">
        <f ca="1"/>
        <v>-8790.2980276984472</v>
      </c>
      <c r="R142" s="28">
        <v>0</v>
      </c>
      <c r="S142" s="28"/>
      <c r="T142" s="35" t="e">
        <f ca="1"/>
        <v>#DIV/0!</v>
      </c>
      <c r="U142" s="30">
        <f ca="1"/>
        <v>-18.02355348246779</v>
      </c>
      <c r="V142" s="31">
        <v>0</v>
      </c>
      <c r="W142" s="32">
        <f ca="1"/>
        <v>-18.02355348246779</v>
      </c>
      <c r="X142" s="32"/>
      <c r="Y142" s="28">
        <f t="shared" ca="1" si="37"/>
        <v>-939.75007083649416</v>
      </c>
      <c r="Z142" s="33"/>
      <c r="AA142" s="36"/>
      <c r="AB142" s="33"/>
      <c r="AC142" s="21"/>
      <c r="AJ142" s="17"/>
      <c r="AV142" s="21"/>
    </row>
    <row r="143" spans="1:48" hidden="1" outlineLevel="1" x14ac:dyDescent="0.2">
      <c r="A143" s="13" t="s">
        <v>71</v>
      </c>
      <c r="B143" s="13" t="str">
        <f>VLOOKUP(A143,Notes!$A$12:$B$206,2,0)</f>
        <v xml:space="preserve">Motor vehicles, parts </v>
      </c>
      <c r="C143" s="24">
        <f>SUM('SAM and Preps'!FS143:GG143)</f>
        <v>106563.48703761221</v>
      </c>
      <c r="D143" s="24">
        <f>'SAM and Preps'!GH143</f>
        <v>0</v>
      </c>
      <c r="E143" s="24">
        <f>'SAM and Preps'!GM143</f>
        <v>124203.3363528737</v>
      </c>
      <c r="F143" s="24">
        <f>'SAM and Preps'!GO143</f>
        <v>68563.399786204929</v>
      </c>
      <c r="G143" s="24">
        <v>302713.68974879634</v>
      </c>
      <c r="H143" s="25">
        <f>SUM('SAM and Preps'!EH$175:EH$179)</f>
        <v>0</v>
      </c>
      <c r="I143" s="24">
        <f>IFERROR(VLOOKUP($A143,Employment!$A$5:$F$66,3,0),0)</f>
        <v>0</v>
      </c>
      <c r="J143" s="24">
        <f>IFERROR(VLOOKUP($A143,Employment!$A$5:$F$66,4,0),0)</f>
        <v>0</v>
      </c>
      <c r="K143" s="24">
        <f>IFERROR(VLOOKUP($A143,Employment!$A$5:$F$66,5,0),0)</f>
        <v>0</v>
      </c>
      <c r="L143" s="24">
        <f>IFERROR(VLOOKUP($A143,Employment!$A$5:$F$66,6,0),0)</f>
        <v>0</v>
      </c>
      <c r="M143" s="24">
        <f t="shared" si="38"/>
        <v>0</v>
      </c>
      <c r="N143" s="25">
        <v>473755.70133184211</v>
      </c>
      <c r="O143" s="26">
        <v>0</v>
      </c>
      <c r="P143" s="27">
        <f ca="1"/>
        <v>-101078.64847634583</v>
      </c>
      <c r="Q143" s="28">
        <f ca="1"/>
        <v>-135219.32283883871</v>
      </c>
      <c r="R143" s="28">
        <v>0</v>
      </c>
      <c r="S143" s="28"/>
      <c r="T143" s="35" t="e">
        <f ca="1"/>
        <v>#DIV/0!</v>
      </c>
      <c r="U143" s="30">
        <f ca="1"/>
        <v>-28.541993786819752</v>
      </c>
      <c r="V143" s="31">
        <v>0</v>
      </c>
      <c r="W143" s="32">
        <f ca="1"/>
        <v>-28.541993786819752</v>
      </c>
      <c r="X143" s="32"/>
      <c r="Y143" s="28">
        <f t="shared" ca="1" si="37"/>
        <v>-34140.674362492879</v>
      </c>
      <c r="Z143" s="33"/>
      <c r="AA143" s="36"/>
      <c r="AB143" s="33"/>
      <c r="AC143" s="21"/>
      <c r="AJ143" s="17"/>
      <c r="AV143" s="21"/>
    </row>
    <row r="144" spans="1:48" hidden="1" outlineLevel="1" x14ac:dyDescent="0.2">
      <c r="A144" s="13" t="s">
        <v>466</v>
      </c>
      <c r="B144" s="13" t="str">
        <f>VLOOKUP(A144,Notes!$A$12:$B$206,2,0)</f>
        <v>Ships and boats</v>
      </c>
      <c r="C144" s="24">
        <f>SUM('SAM and Preps'!FS144:GG144)</f>
        <v>676.9574250292037</v>
      </c>
      <c r="D144" s="24">
        <f>'SAM and Preps'!GH144</f>
        <v>0</v>
      </c>
      <c r="E144" s="24">
        <f>'SAM and Preps'!GM144</f>
        <v>15583.999349475404</v>
      </c>
      <c r="F144" s="24">
        <f>'SAM and Preps'!GO144</f>
        <v>3466.8395224016544</v>
      </c>
      <c r="G144" s="24">
        <v>19727.982345065091</v>
      </c>
      <c r="H144" s="25">
        <f>SUM('SAM and Preps'!EI$175:EI$179)</f>
        <v>0</v>
      </c>
      <c r="I144" s="24">
        <f>IFERROR(VLOOKUP($A144,Employment!$A$5:$F$66,3,0),0)</f>
        <v>0</v>
      </c>
      <c r="J144" s="24">
        <f>IFERROR(VLOOKUP($A144,Employment!$A$5:$F$66,4,0),0)</f>
        <v>0</v>
      </c>
      <c r="K144" s="24">
        <f>IFERROR(VLOOKUP($A144,Employment!$A$5:$F$66,5,0),0)</f>
        <v>0</v>
      </c>
      <c r="L144" s="24">
        <f>IFERROR(VLOOKUP($A144,Employment!$A$5:$F$66,6,0),0)</f>
        <v>0</v>
      </c>
      <c r="M144" s="24">
        <f t="shared" si="38"/>
        <v>0</v>
      </c>
      <c r="N144" s="25">
        <v>21339.970038275762</v>
      </c>
      <c r="O144" s="26">
        <v>0</v>
      </c>
      <c r="P144" s="27">
        <f ca="1"/>
        <v>-6511.0715201504681</v>
      </c>
      <c r="Q144" s="28">
        <f ca="1"/>
        <v>-7036.012955379706</v>
      </c>
      <c r="R144" s="28">
        <v>0</v>
      </c>
      <c r="S144" s="28"/>
      <c r="T144" s="35" t="e">
        <f ca="1"/>
        <v>#DIV/0!</v>
      </c>
      <c r="U144" s="30">
        <f ca="1"/>
        <v>-32.971053580486682</v>
      </c>
      <c r="V144" s="31">
        <v>0</v>
      </c>
      <c r="W144" s="32">
        <f ca="1"/>
        <v>-32.971053580486682</v>
      </c>
      <c r="X144" s="32"/>
      <c r="Y144" s="28">
        <f t="shared" ca="1" si="37"/>
        <v>-524.94143522923787</v>
      </c>
      <c r="Z144" s="33"/>
      <c r="AA144" s="36"/>
      <c r="AB144" s="33"/>
      <c r="AC144" s="21"/>
      <c r="AJ144" s="17"/>
      <c r="AV144" s="21"/>
    </row>
    <row r="145" spans="1:48" hidden="1" outlineLevel="1" x14ac:dyDescent="0.2">
      <c r="A145" s="13" t="s">
        <v>467</v>
      </c>
      <c r="B145" s="13" t="str">
        <f>VLOOKUP(A145,Notes!$A$12:$B$206,2,0)</f>
        <v>Railway and trams</v>
      </c>
      <c r="C145" s="24">
        <f>SUM('SAM and Preps'!FS145:GG145)</f>
        <v>0</v>
      </c>
      <c r="D145" s="24">
        <f>'SAM and Preps'!GH145</f>
        <v>0</v>
      </c>
      <c r="E145" s="24">
        <f>'SAM and Preps'!GM145</f>
        <v>3278.2849365949746</v>
      </c>
      <c r="F145" s="24">
        <f>'SAM and Preps'!GO145</f>
        <v>1579.1161115363263</v>
      </c>
      <c r="G145" s="24">
        <v>4855.5848365324746</v>
      </c>
      <c r="H145" s="25">
        <f>SUM('SAM and Preps'!EJ$175:EJ$179)</f>
        <v>0</v>
      </c>
      <c r="I145" s="24">
        <f>IFERROR(VLOOKUP($A145,Employment!$A$5:$F$66,3,0),0)</f>
        <v>0</v>
      </c>
      <c r="J145" s="24">
        <f>IFERROR(VLOOKUP($A145,Employment!$A$5:$F$66,4,0),0)</f>
        <v>0</v>
      </c>
      <c r="K145" s="24">
        <f>IFERROR(VLOOKUP($A145,Employment!$A$5:$F$66,5,0),0)</f>
        <v>0</v>
      </c>
      <c r="L145" s="24">
        <f>IFERROR(VLOOKUP($A145,Employment!$A$5:$F$66,6,0),0)</f>
        <v>0</v>
      </c>
      <c r="M145" s="24">
        <f t="shared" si="38"/>
        <v>0</v>
      </c>
      <c r="N145" s="25">
        <v>6397.2507748040789</v>
      </c>
      <c r="O145" s="26">
        <v>0</v>
      </c>
      <c r="P145" s="27">
        <f ca="1"/>
        <v>-1550.0973747946871</v>
      </c>
      <c r="Q145" s="28">
        <f ca="1"/>
        <v>-2000.0496750781635</v>
      </c>
      <c r="R145" s="28">
        <v>0</v>
      </c>
      <c r="S145" s="28"/>
      <c r="T145" s="35" t="e">
        <f ca="1"/>
        <v>#DIV/0!</v>
      </c>
      <c r="U145" s="30">
        <f ca="1"/>
        <v>-31.264206226766479</v>
      </c>
      <c r="V145" s="31">
        <v>0</v>
      </c>
      <c r="W145" s="32">
        <f ca="1"/>
        <v>-31.264206226766479</v>
      </c>
      <c r="X145" s="32"/>
      <c r="Y145" s="28">
        <f t="shared" ca="1" si="37"/>
        <v>-449.95230028347646</v>
      </c>
      <c r="Z145" s="33"/>
      <c r="AA145" s="36"/>
      <c r="AB145" s="33"/>
      <c r="AC145" s="21"/>
      <c r="AJ145" s="17"/>
      <c r="AV145" s="21"/>
    </row>
    <row r="146" spans="1:48" hidden="1" outlineLevel="1" x14ac:dyDescent="0.2">
      <c r="A146" s="13" t="s">
        <v>468</v>
      </c>
      <c r="B146" s="13" t="str">
        <f>VLOOKUP(A146,Notes!$A$12:$B$206,2,0)</f>
        <v xml:space="preserve">Aircrafts </v>
      </c>
      <c r="C146" s="24">
        <f>SUM('SAM and Preps'!FS146:GG146)</f>
        <v>0</v>
      </c>
      <c r="D146" s="24">
        <f>'SAM and Preps'!GH146</f>
        <v>0</v>
      </c>
      <c r="E146" s="24">
        <f>'SAM and Preps'!GM146</f>
        <v>6994.070920624441</v>
      </c>
      <c r="F146" s="24">
        <f>'SAM and Preps'!GO146</f>
        <v>12969.537522841709</v>
      </c>
      <c r="G146" s="24">
        <v>18647.853583033426</v>
      </c>
      <c r="H146" s="25">
        <f>SUM('SAM and Preps'!EK$175:EK$179)</f>
        <v>0</v>
      </c>
      <c r="I146" s="24">
        <f>IFERROR(VLOOKUP($A146,Employment!$A$5:$F$66,3,0),0)</f>
        <v>0</v>
      </c>
      <c r="J146" s="24">
        <f>IFERROR(VLOOKUP($A146,Employment!$A$5:$F$66,4,0),0)</f>
        <v>0</v>
      </c>
      <c r="K146" s="24">
        <f>IFERROR(VLOOKUP($A146,Employment!$A$5:$F$66,5,0),0)</f>
        <v>0</v>
      </c>
      <c r="L146" s="24">
        <f>IFERROR(VLOOKUP($A146,Employment!$A$5:$F$66,6,0),0)</f>
        <v>0</v>
      </c>
      <c r="M146" s="24">
        <f t="shared" si="38"/>
        <v>0</v>
      </c>
      <c r="N146" s="25">
        <v>20472.559324667352</v>
      </c>
      <c r="O146" s="26">
        <v>0</v>
      </c>
      <c r="P146" s="27">
        <f ca="1"/>
        <v>-6079.2251294789512</v>
      </c>
      <c r="Q146" s="28">
        <f ca="1"/>
        <v>-6673.4378861387249</v>
      </c>
      <c r="R146" s="28">
        <v>0</v>
      </c>
      <c r="S146" s="28"/>
      <c r="T146" s="35" t="e">
        <f ca="1"/>
        <v>#DIV/0!</v>
      </c>
      <c r="U146" s="30">
        <f ca="1"/>
        <v>-32.596988878170748</v>
      </c>
      <c r="V146" s="31">
        <v>0</v>
      </c>
      <c r="W146" s="32">
        <f ca="1"/>
        <v>-32.596988878170748</v>
      </c>
      <c r="X146" s="32"/>
      <c r="Y146" s="28">
        <f t="shared" ca="1" si="37"/>
        <v>-594.21275665977373</v>
      </c>
      <c r="Z146" s="33"/>
      <c r="AA146" s="36"/>
      <c r="AB146" s="33"/>
      <c r="AC146" s="21"/>
      <c r="AJ146" s="17"/>
      <c r="AV146" s="21"/>
    </row>
    <row r="147" spans="1:48" hidden="1" outlineLevel="1" x14ac:dyDescent="0.2">
      <c r="A147" s="13" t="s">
        <v>469</v>
      </c>
      <c r="B147" s="13" t="str">
        <f>VLOOKUP(A147,Notes!$A$12:$B$206,2,0)</f>
        <v>Other transport equipment</v>
      </c>
      <c r="C147" s="24">
        <f>SUM('SAM and Preps'!FS147:GG147)</f>
        <v>1625.2536470633481</v>
      </c>
      <c r="D147" s="24">
        <f>'SAM and Preps'!GH147</f>
        <v>0</v>
      </c>
      <c r="E147" s="24">
        <f>'SAM and Preps'!GM147</f>
        <v>0</v>
      </c>
      <c r="F147" s="24">
        <f>'SAM and Preps'!GO147</f>
        <v>282.22199549154408</v>
      </c>
      <c r="G147" s="24">
        <v>1878.7935474527758</v>
      </c>
      <c r="H147" s="25">
        <f>SUM('SAM and Preps'!EL$175:EL$179)</f>
        <v>0</v>
      </c>
      <c r="I147" s="24">
        <f>IFERROR(VLOOKUP($A147,Employment!$A$5:$F$66,3,0),0)</f>
        <v>0</v>
      </c>
      <c r="J147" s="24">
        <f>IFERROR(VLOOKUP($A147,Employment!$A$5:$F$66,4,0),0)</f>
        <v>0</v>
      </c>
      <c r="K147" s="24">
        <f>IFERROR(VLOOKUP($A147,Employment!$A$5:$F$66,5,0),0)</f>
        <v>0</v>
      </c>
      <c r="L147" s="24">
        <f>IFERROR(VLOOKUP($A147,Employment!$A$5:$F$66,6,0),0)</f>
        <v>0</v>
      </c>
      <c r="M147" s="24">
        <f t="shared" si="38"/>
        <v>0</v>
      </c>
      <c r="N147" s="25">
        <v>5179.3054235105501</v>
      </c>
      <c r="O147" s="26">
        <v>0</v>
      </c>
      <c r="P147" s="27">
        <f ca="1"/>
        <v>-688.9301517881097</v>
      </c>
      <c r="Q147" s="28">
        <f ca="1"/>
        <v>-1158.8487817887801</v>
      </c>
      <c r="R147" s="28">
        <v>0</v>
      </c>
      <c r="S147" s="28"/>
      <c r="T147" s="35" t="e">
        <f ca="1"/>
        <v>#DIV/0!</v>
      </c>
      <c r="U147" s="30">
        <f ca="1"/>
        <v>-22.374598271968843</v>
      </c>
      <c r="V147" s="31">
        <v>0</v>
      </c>
      <c r="W147" s="32">
        <f ca="1"/>
        <v>-22.374598271968843</v>
      </c>
      <c r="X147" s="32"/>
      <c r="Y147" s="28">
        <f t="shared" ca="1" si="37"/>
        <v>-469.91863000067042</v>
      </c>
      <c r="Z147" s="33"/>
      <c r="AA147" s="36"/>
      <c r="AB147" s="33"/>
      <c r="AC147" s="21"/>
      <c r="AJ147" s="17"/>
      <c r="AV147" s="21"/>
    </row>
    <row r="148" spans="1:48" hidden="1" outlineLevel="1" x14ac:dyDescent="0.2">
      <c r="A148" s="13" t="s">
        <v>76</v>
      </c>
      <c r="B148" s="13" t="str">
        <f>VLOOKUP(A148,Notes!$A$12:$B$206,2,0)</f>
        <v>Construction</v>
      </c>
      <c r="C148" s="24">
        <f>SUM('SAM and Preps'!FS148:GG148)</f>
        <v>0</v>
      </c>
      <c r="D148" s="24">
        <f>'SAM and Preps'!GH148</f>
        <v>0</v>
      </c>
      <c r="E148" s="24">
        <f>'SAM and Preps'!GM148</f>
        <v>183530.60164912924</v>
      </c>
      <c r="F148" s="24">
        <f>'SAM and Preps'!GO148</f>
        <v>273.22159998498108</v>
      </c>
      <c r="G148" s="24">
        <v>183710.32303309799</v>
      </c>
      <c r="H148" s="25">
        <f>SUM('SAM and Preps'!EM$175:EM$179)</f>
        <v>0</v>
      </c>
      <c r="I148" s="24">
        <f>IFERROR(VLOOKUP($A148,Employment!$A$5:$F$66,3,0),0)</f>
        <v>0</v>
      </c>
      <c r="J148" s="24">
        <f>IFERROR(VLOOKUP($A148,Employment!$A$5:$F$66,4,0),0)</f>
        <v>0</v>
      </c>
      <c r="K148" s="24">
        <f>IFERROR(VLOOKUP($A148,Employment!$A$5:$F$66,5,0),0)</f>
        <v>0</v>
      </c>
      <c r="L148" s="24">
        <f>IFERROR(VLOOKUP($A148,Employment!$A$5:$F$66,6,0),0)</f>
        <v>0</v>
      </c>
      <c r="M148" s="24">
        <f t="shared" si="38"/>
        <v>0</v>
      </c>
      <c r="N148" s="25">
        <v>188445.9907894409</v>
      </c>
      <c r="O148" s="26">
        <v>0</v>
      </c>
      <c r="P148" s="27">
        <f ca="1"/>
        <v>-65421.046439885373</v>
      </c>
      <c r="Q148" s="28">
        <f ca="1"/>
        <v>-66441.028363923368</v>
      </c>
      <c r="R148" s="28">
        <v>0</v>
      </c>
      <c r="S148" s="28"/>
      <c r="T148" s="35" t="e">
        <f ca="1"/>
        <v>#DIV/0!</v>
      </c>
      <c r="U148" s="30">
        <f ca="1"/>
        <v>-35.257331867654798</v>
      </c>
      <c r="V148" s="31">
        <v>0</v>
      </c>
      <c r="W148" s="32">
        <f ca="1"/>
        <v>-35.257331867654798</v>
      </c>
      <c r="X148" s="32"/>
      <c r="Y148" s="28">
        <f t="shared" ca="1" si="37"/>
        <v>-1019.9819240379948</v>
      </c>
      <c r="Z148" s="33"/>
      <c r="AA148" s="36"/>
      <c r="AB148" s="33"/>
      <c r="AC148" s="21"/>
      <c r="AJ148" s="17"/>
      <c r="AV148" s="21"/>
    </row>
    <row r="149" spans="1:48" hidden="1" outlineLevel="1" x14ac:dyDescent="0.2">
      <c r="A149" s="13" t="s">
        <v>470</v>
      </c>
      <c r="B149" s="13" t="str">
        <f>VLOOKUP(A149,Notes!$A$12:$B$206,2,0)</f>
        <v>Construction services</v>
      </c>
      <c r="C149" s="24">
        <f>SUM('SAM and Preps'!FS149:GG149)</f>
        <v>3520.6639064283186</v>
      </c>
      <c r="D149" s="24">
        <f>'SAM and Preps'!GH149</f>
        <v>0</v>
      </c>
      <c r="E149" s="24">
        <f>'SAM and Preps'!GM149</f>
        <v>166673.12392239421</v>
      </c>
      <c r="F149" s="24">
        <f>'SAM and Preps'!GO149</f>
        <v>847.68925279563734</v>
      </c>
      <c r="G149" s="24">
        <v>170942.12002123665</v>
      </c>
      <c r="H149" s="25">
        <f>SUM('SAM and Preps'!EN$175:EN$179)</f>
        <v>0</v>
      </c>
      <c r="I149" s="24">
        <f>IFERROR(VLOOKUP($A149,Employment!$A$5:$F$66,3,0),0)</f>
        <v>0</v>
      </c>
      <c r="J149" s="24">
        <f>IFERROR(VLOOKUP($A149,Employment!$A$5:$F$66,4,0),0)</f>
        <v>0</v>
      </c>
      <c r="K149" s="24">
        <f>IFERROR(VLOOKUP($A149,Employment!$A$5:$F$66,5,0),0)</f>
        <v>0</v>
      </c>
      <c r="L149" s="24">
        <f>IFERROR(VLOOKUP($A149,Employment!$A$5:$F$66,6,0),0)</f>
        <v>0</v>
      </c>
      <c r="M149" s="24">
        <f t="shared" si="38"/>
        <v>0</v>
      </c>
      <c r="N149" s="25">
        <v>174152.70058884719</v>
      </c>
      <c r="O149" s="26">
        <v>0</v>
      </c>
      <c r="P149" s="27">
        <f ca="1"/>
        <v>-61251.432442254707</v>
      </c>
      <c r="Q149" s="28">
        <f ca="1"/>
        <v>-61917.092417452172</v>
      </c>
      <c r="R149" s="28">
        <v>0</v>
      </c>
      <c r="S149" s="28"/>
      <c r="T149" s="35" t="e">
        <f ca="1"/>
        <v>#DIV/0!</v>
      </c>
      <c r="U149" s="30">
        <f ca="1"/>
        <v>-35.553334635694625</v>
      </c>
      <c r="V149" s="31">
        <v>0</v>
      </c>
      <c r="W149" s="32">
        <f ca="1"/>
        <v>-35.553334635694625</v>
      </c>
      <c r="X149" s="32"/>
      <c r="Y149" s="28">
        <f t="shared" ca="1" si="37"/>
        <v>-665.65997519746452</v>
      </c>
      <c r="Z149" s="33"/>
      <c r="AA149" s="36"/>
      <c r="AB149" s="33"/>
      <c r="AC149" s="21"/>
      <c r="AJ149" s="17"/>
      <c r="AV149" s="21"/>
    </row>
    <row r="150" spans="1:48" hidden="1" outlineLevel="1" x14ac:dyDescent="0.2">
      <c r="A150" s="13" t="s">
        <v>77</v>
      </c>
      <c r="B150" s="13" t="str">
        <f>VLOOKUP(A150,Notes!$A$12:$B$206,2,0)</f>
        <v>Trade services</v>
      </c>
      <c r="C150" s="24">
        <f>SUM('SAM and Preps'!FS150:GG150)</f>
        <v>0</v>
      </c>
      <c r="D150" s="24">
        <f>'SAM and Preps'!GH150</f>
        <v>0</v>
      </c>
      <c r="E150" s="24">
        <f>'SAM and Preps'!GM150</f>
        <v>0</v>
      </c>
      <c r="F150" s="24">
        <f>'SAM and Preps'!GO150</f>
        <v>787.89511067582703</v>
      </c>
      <c r="G150" s="24">
        <v>714.66790494310612</v>
      </c>
      <c r="H150" s="25">
        <f>SUM('SAM and Preps'!EO$175:EO$179)</f>
        <v>0</v>
      </c>
      <c r="I150" s="24">
        <f>IFERROR(VLOOKUP($A150,Employment!$A$5:$F$66,3,0),0)</f>
        <v>0</v>
      </c>
      <c r="J150" s="24">
        <f>IFERROR(VLOOKUP($A150,Employment!$A$5:$F$66,4,0),0)</f>
        <v>0</v>
      </c>
      <c r="K150" s="24">
        <f>IFERROR(VLOOKUP($A150,Employment!$A$5:$F$66,5,0),0)</f>
        <v>0</v>
      </c>
      <c r="L150" s="24">
        <f>IFERROR(VLOOKUP($A150,Employment!$A$5:$F$66,6,0),0)</f>
        <v>0</v>
      </c>
      <c r="M150" s="24">
        <f t="shared" si="38"/>
        <v>0</v>
      </c>
      <c r="N150" s="25">
        <v>824432.15622058453</v>
      </c>
      <c r="O150" s="26">
        <v>0</v>
      </c>
      <c r="P150" s="27">
        <f ca="1"/>
        <v>-121.33584704407734</v>
      </c>
      <c r="Q150" s="28">
        <f ca="1"/>
        <v>-175106.16621795343</v>
      </c>
      <c r="R150" s="28">
        <v>0</v>
      </c>
      <c r="S150" s="28"/>
      <c r="T150" s="35" t="e">
        <f ca="1"/>
        <v>#DIV/0!</v>
      </c>
      <c r="U150" s="30">
        <f ca="1"/>
        <v>-21.239608971669242</v>
      </c>
      <c r="V150" s="31">
        <v>0</v>
      </c>
      <c r="W150" s="32">
        <f ca="1"/>
        <v>-21.239608971669242</v>
      </c>
      <c r="X150" s="32"/>
      <c r="Y150" s="28">
        <f t="shared" ca="1" si="37"/>
        <v>-174984.83037090936</v>
      </c>
      <c r="Z150" s="33"/>
      <c r="AA150" s="36"/>
      <c r="AB150" s="33"/>
      <c r="AC150" s="21"/>
      <c r="AJ150" s="17"/>
      <c r="AV150" s="21"/>
    </row>
    <row r="151" spans="1:48" hidden="1" outlineLevel="1" x14ac:dyDescent="0.2">
      <c r="A151" s="13" t="s">
        <v>471</v>
      </c>
      <c r="B151" s="13" t="str">
        <f>VLOOKUP(A151,Notes!$A$12:$B$206,2,0)</f>
        <v xml:space="preserve">Accommodation </v>
      </c>
      <c r="C151" s="24">
        <f>SUM('SAM and Preps'!FS151:GG151)</f>
        <v>24911.096918348347</v>
      </c>
      <c r="D151" s="24">
        <f>'SAM and Preps'!GH151</f>
        <v>0</v>
      </c>
      <c r="E151" s="24">
        <f>'SAM and Preps'!GM151</f>
        <v>0</v>
      </c>
      <c r="F151" s="24">
        <f>'SAM and Preps'!GO151</f>
        <v>12374.45898055504</v>
      </c>
      <c r="G151" s="24">
        <v>37193.177441039115</v>
      </c>
      <c r="H151" s="25">
        <f>SUM('SAM and Preps'!EP$175:EP$179)</f>
        <v>0</v>
      </c>
      <c r="I151" s="24">
        <f>IFERROR(VLOOKUP($A151,Employment!$A$5:$F$66,3,0),0)</f>
        <v>0</v>
      </c>
      <c r="J151" s="24">
        <f>IFERROR(VLOOKUP($A151,Employment!$A$5:$F$66,4,0),0)</f>
        <v>0</v>
      </c>
      <c r="K151" s="24">
        <f>IFERROR(VLOOKUP($A151,Employment!$A$5:$F$66,5,0),0)</f>
        <v>0</v>
      </c>
      <c r="L151" s="24">
        <f>IFERROR(VLOOKUP($A151,Employment!$A$5:$F$66,6,0),0)</f>
        <v>0</v>
      </c>
      <c r="M151" s="24">
        <f t="shared" si="38"/>
        <v>0</v>
      </c>
      <c r="N151" s="25">
        <v>53514.470054187921</v>
      </c>
      <c r="O151" s="26">
        <v>0</v>
      </c>
      <c r="P151" s="27">
        <f ca="1"/>
        <v>-14241.355045214868</v>
      </c>
      <c r="Q151" s="28">
        <f ca="1"/>
        <v>-17442.870431414834</v>
      </c>
      <c r="R151" s="28">
        <v>0</v>
      </c>
      <c r="S151" s="28"/>
      <c r="T151" s="35" t="e">
        <f ca="1"/>
        <v>#DIV/0!</v>
      </c>
      <c r="U151" s="30">
        <f ca="1"/>
        <v>-32.594680305630334</v>
      </c>
      <c r="V151" s="31">
        <v>0</v>
      </c>
      <c r="W151" s="32">
        <f ca="1"/>
        <v>-32.594680305630334</v>
      </c>
      <c r="X151" s="32"/>
      <c r="Y151" s="28">
        <f t="shared" ca="1" si="37"/>
        <v>-3201.5153861999661</v>
      </c>
      <c r="Z151" s="33"/>
      <c r="AA151" s="36"/>
      <c r="AB151" s="33"/>
      <c r="AC151" s="21"/>
      <c r="AJ151" s="17"/>
      <c r="AV151" s="21"/>
    </row>
    <row r="152" spans="1:48" hidden="1" outlineLevel="1" x14ac:dyDescent="0.2">
      <c r="A152" s="13" t="s">
        <v>472</v>
      </c>
      <c r="B152" s="13" t="str">
        <f>VLOOKUP(A152,Notes!$A$12:$B$206,2,0)</f>
        <v>Catering services</v>
      </c>
      <c r="C152" s="24">
        <f>SUM('SAM and Preps'!FS152:GG152)</f>
        <v>50133.216142010424</v>
      </c>
      <c r="D152" s="24">
        <f>'SAM and Preps'!GH152</f>
        <v>0</v>
      </c>
      <c r="E152" s="24">
        <f>'SAM and Preps'!GM152</f>
        <v>0</v>
      </c>
      <c r="F152" s="24">
        <f>'SAM and Preps'!GO152</f>
        <v>3395.2585411950008</v>
      </c>
      <c r="G152" s="24">
        <v>53430.112914148027</v>
      </c>
      <c r="H152" s="25">
        <f>SUM('SAM and Preps'!EQ$175:EQ$179)</f>
        <v>0</v>
      </c>
      <c r="I152" s="24">
        <f>IFERROR(VLOOKUP($A152,Employment!$A$5:$F$66,3,0),0)</f>
        <v>0</v>
      </c>
      <c r="J152" s="24">
        <f>IFERROR(VLOOKUP($A152,Employment!$A$5:$F$66,4,0),0)</f>
        <v>0</v>
      </c>
      <c r="K152" s="24">
        <f>IFERROR(VLOOKUP($A152,Employment!$A$5:$F$66,5,0),0)</f>
        <v>0</v>
      </c>
      <c r="L152" s="24">
        <f>IFERROR(VLOOKUP($A152,Employment!$A$5:$F$66,6,0),0)</f>
        <v>0</v>
      </c>
      <c r="M152" s="24">
        <f t="shared" si="38"/>
        <v>0</v>
      </c>
      <c r="N152" s="25">
        <v>61746.934988471519</v>
      </c>
      <c r="O152" s="26">
        <v>0</v>
      </c>
      <c r="P152" s="27">
        <f ca="1"/>
        <v>-21362.371235072376</v>
      </c>
      <c r="Q152" s="28">
        <f ca="1"/>
        <v>-22990.161547334719</v>
      </c>
      <c r="R152" s="28">
        <v>0</v>
      </c>
      <c r="S152" s="28"/>
      <c r="T152" s="35" t="e">
        <f ca="1"/>
        <v>#DIV/0!</v>
      </c>
      <c r="U152" s="30">
        <f ca="1"/>
        <v>-37.232878930147876</v>
      </c>
      <c r="V152" s="31">
        <v>0</v>
      </c>
      <c r="W152" s="32">
        <f ca="1"/>
        <v>-37.232878930147876</v>
      </c>
      <c r="X152" s="32"/>
      <c r="Y152" s="28">
        <f t="shared" ca="1" si="37"/>
        <v>-1627.7903122623429</v>
      </c>
      <c r="Z152" s="33"/>
      <c r="AA152" s="36"/>
      <c r="AB152" s="33"/>
      <c r="AC152" s="21"/>
      <c r="AJ152" s="17"/>
      <c r="AV152" s="21"/>
    </row>
    <row r="153" spans="1:48" hidden="1" outlineLevel="1" x14ac:dyDescent="0.2">
      <c r="A153" s="13" t="s">
        <v>473</v>
      </c>
      <c r="B153" s="13" t="str">
        <f>VLOOKUP(A153,Notes!$A$12:$B$206,2,0)</f>
        <v xml:space="preserve">Passenger transport </v>
      </c>
      <c r="C153" s="24">
        <f>SUM('SAM and Preps'!FS153:GG153)</f>
        <v>119204.99288511279</v>
      </c>
      <c r="D153" s="24">
        <f>'SAM and Preps'!GH153</f>
        <v>0</v>
      </c>
      <c r="E153" s="24">
        <f>'SAM and Preps'!GM153</f>
        <v>0</v>
      </c>
      <c r="F153" s="24">
        <f>'SAM and Preps'!GO153</f>
        <v>24908.353928978464</v>
      </c>
      <c r="G153" s="24">
        <v>144013.99221710674</v>
      </c>
      <c r="H153" s="25">
        <f>SUM('SAM and Preps'!ER$175:ER$179)</f>
        <v>0</v>
      </c>
      <c r="I153" s="24">
        <f>IFERROR(VLOOKUP($A153,Employment!$A$5:$F$66,3,0),0)</f>
        <v>0</v>
      </c>
      <c r="J153" s="24">
        <f>IFERROR(VLOOKUP($A153,Employment!$A$5:$F$66,4,0),0)</f>
        <v>0</v>
      </c>
      <c r="K153" s="24">
        <f>IFERROR(VLOOKUP($A153,Employment!$A$5:$F$66,5,0),0)</f>
        <v>0</v>
      </c>
      <c r="L153" s="24">
        <f>IFERROR(VLOOKUP($A153,Employment!$A$5:$F$66,6,0),0)</f>
        <v>0</v>
      </c>
      <c r="M153" s="24">
        <f t="shared" si="38"/>
        <v>0</v>
      </c>
      <c r="N153" s="25">
        <v>211954.6671077754</v>
      </c>
      <c r="O153" s="26">
        <v>0</v>
      </c>
      <c r="P153" s="27">
        <f ca="1"/>
        <v>-49415.324243358969</v>
      </c>
      <c r="Q153" s="28">
        <f ca="1"/>
        <v>-61966.77013746494</v>
      </c>
      <c r="R153" s="28">
        <v>0</v>
      </c>
      <c r="S153" s="28"/>
      <c r="T153" s="35" t="e">
        <f ca="1"/>
        <v>#DIV/0!</v>
      </c>
      <c r="U153" s="30">
        <f ca="1"/>
        <v>-29.235860187950415</v>
      </c>
      <c r="V153" s="31">
        <v>0</v>
      </c>
      <c r="W153" s="32">
        <f ca="1"/>
        <v>-29.235860187950415</v>
      </c>
      <c r="X153" s="32"/>
      <c r="Y153" s="28">
        <f t="shared" ca="1" si="37"/>
        <v>-12551.445894105971</v>
      </c>
      <c r="Z153" s="33"/>
      <c r="AA153" s="36"/>
      <c r="AB153" s="33"/>
      <c r="AC153" s="21"/>
      <c r="AJ153" s="17"/>
      <c r="AV153" s="21"/>
    </row>
    <row r="154" spans="1:48" hidden="1" outlineLevel="1" x14ac:dyDescent="0.2">
      <c r="A154" s="13" t="s">
        <v>474</v>
      </c>
      <c r="B154" s="13" t="str">
        <f>VLOOKUP(A154,Notes!$A$12:$B$206,2,0)</f>
        <v xml:space="preserve">Freight transport </v>
      </c>
      <c r="C154" s="24">
        <f>SUM('SAM and Preps'!FS154:GG154)</f>
        <v>34161.667433467679</v>
      </c>
      <c r="D154" s="24">
        <f>'SAM and Preps'!GH154</f>
        <v>0</v>
      </c>
      <c r="E154" s="24">
        <f>'SAM and Preps'!GM154</f>
        <v>0</v>
      </c>
      <c r="F154" s="24">
        <f>'SAM and Preps'!GO154</f>
        <v>4090.0560562974297</v>
      </c>
      <c r="G154" s="24">
        <v>38056.712728333281</v>
      </c>
      <c r="H154" s="25">
        <f>SUM('SAM and Preps'!ES$175:ES$179)</f>
        <v>0</v>
      </c>
      <c r="I154" s="24">
        <f>IFERROR(VLOOKUP($A154,Employment!$A$5:$F$66,3,0),0)</f>
        <v>0</v>
      </c>
      <c r="J154" s="24">
        <f>IFERROR(VLOOKUP($A154,Employment!$A$5:$F$66,4,0),0)</f>
        <v>0</v>
      </c>
      <c r="K154" s="24">
        <f>IFERROR(VLOOKUP($A154,Employment!$A$5:$F$66,5,0),0)</f>
        <v>0</v>
      </c>
      <c r="L154" s="24">
        <f>IFERROR(VLOOKUP($A154,Employment!$A$5:$F$66,6,0),0)</f>
        <v>0</v>
      </c>
      <c r="M154" s="24">
        <f t="shared" si="38"/>
        <v>0</v>
      </c>
      <c r="N154" s="25">
        <v>286152.78013556259</v>
      </c>
      <c r="O154" s="26">
        <v>0</v>
      </c>
      <c r="P154" s="27">
        <f ca="1"/>
        <v>-6787.509187552354</v>
      </c>
      <c r="Q154" s="28">
        <f ca="1"/>
        <v>-56403.645691796351</v>
      </c>
      <c r="R154" s="28">
        <v>0</v>
      </c>
      <c r="S154" s="28"/>
      <c r="T154" s="35" t="e">
        <f ca="1"/>
        <v>#DIV/0!</v>
      </c>
      <c r="U154" s="30">
        <f ca="1"/>
        <v>-19.711024881559975</v>
      </c>
      <c r="V154" s="31">
        <v>0</v>
      </c>
      <c r="W154" s="32">
        <f ca="1"/>
        <v>-19.711024881559975</v>
      </c>
      <c r="X154" s="32"/>
      <c r="Y154" s="28">
        <f t="shared" ca="1" si="37"/>
        <v>-49616.136504244001</v>
      </c>
      <c r="Z154" s="33"/>
      <c r="AA154" s="36"/>
      <c r="AB154" s="33"/>
      <c r="AC154" s="21"/>
      <c r="AJ154" s="17"/>
      <c r="AV154" s="21"/>
    </row>
    <row r="155" spans="1:48" hidden="1" outlineLevel="1" x14ac:dyDescent="0.2">
      <c r="A155" s="13" t="s">
        <v>78</v>
      </c>
      <c r="B155" s="13" t="str">
        <f>VLOOKUP(A155,Notes!$A$12:$B$206,2,0)</f>
        <v>Supporting transport services</v>
      </c>
      <c r="C155" s="24">
        <f>SUM('SAM and Preps'!FS155:GG155)</f>
        <v>12136.805903261444</v>
      </c>
      <c r="D155" s="24">
        <f>'SAM and Preps'!GH155</f>
        <v>0</v>
      </c>
      <c r="E155" s="24">
        <f>'SAM and Preps'!GM155</f>
        <v>0</v>
      </c>
      <c r="F155" s="24">
        <f>'SAM and Preps'!GO155</f>
        <v>1488.0090470336436</v>
      </c>
      <c r="G155" s="24">
        <v>13515.670510822343</v>
      </c>
      <c r="H155" s="25">
        <f>SUM('SAM and Preps'!ET$175:ET$179)</f>
        <v>0</v>
      </c>
      <c r="I155" s="24">
        <f>IFERROR(VLOOKUP($A155,Employment!$A$5:$F$66,3,0),0)</f>
        <v>0</v>
      </c>
      <c r="J155" s="24">
        <f>IFERROR(VLOOKUP($A155,Employment!$A$5:$F$66,4,0),0)</f>
        <v>0</v>
      </c>
      <c r="K155" s="24">
        <f>IFERROR(VLOOKUP($A155,Employment!$A$5:$F$66,5,0),0)</f>
        <v>0</v>
      </c>
      <c r="L155" s="24">
        <f>IFERROR(VLOOKUP($A155,Employment!$A$5:$F$66,6,0),0)</f>
        <v>0</v>
      </c>
      <c r="M155" s="24">
        <f t="shared" si="38"/>
        <v>0</v>
      </c>
      <c r="N155" s="25">
        <v>77099.408472930445</v>
      </c>
      <c r="O155" s="26">
        <v>0</v>
      </c>
      <c r="P155" s="27">
        <f ca="1"/>
        <v>-2416.8126573060563</v>
      </c>
      <c r="Q155" s="28">
        <f ca="1"/>
        <v>-13928.946355748963</v>
      </c>
      <c r="R155" s="28">
        <v>0</v>
      </c>
      <c r="S155" s="28"/>
      <c r="T155" s="35" t="e">
        <f ca="1"/>
        <v>#DIV/0!</v>
      </c>
      <c r="U155" s="30">
        <f ca="1"/>
        <v>-18.066216890158643</v>
      </c>
      <c r="V155" s="31">
        <v>0</v>
      </c>
      <c r="W155" s="32">
        <f ca="1"/>
        <v>-18.066216890158643</v>
      </c>
      <c r="X155" s="32"/>
      <c r="Y155" s="28">
        <f t="shared" ca="1" si="37"/>
        <v>-11512.133698442907</v>
      </c>
      <c r="Z155" s="33"/>
      <c r="AA155" s="36"/>
      <c r="AB155" s="33"/>
      <c r="AC155" s="21"/>
      <c r="AJ155" s="17"/>
      <c r="AV155" s="21"/>
    </row>
    <row r="156" spans="1:48" hidden="1" outlineLevel="1" x14ac:dyDescent="0.2">
      <c r="A156" s="13" t="s">
        <v>79</v>
      </c>
      <c r="B156" s="13" t="str">
        <f>VLOOKUP(A156,Notes!$A$12:$B$206,2,0)</f>
        <v>Postal,  courier services</v>
      </c>
      <c r="C156" s="24">
        <f>SUM('SAM and Preps'!FS156:GG156)</f>
        <v>1353.8486631428436</v>
      </c>
      <c r="D156" s="24">
        <f>'SAM and Preps'!GH156</f>
        <v>0</v>
      </c>
      <c r="E156" s="24">
        <f>'SAM and Preps'!GM156</f>
        <v>0</v>
      </c>
      <c r="F156" s="24">
        <f>'SAM and Preps'!GO156</f>
        <v>1075.7520533070958</v>
      </c>
      <c r="G156" s="24">
        <v>2395.2796659065034</v>
      </c>
      <c r="H156" s="25">
        <f>SUM('SAM and Preps'!EU$175:EU$179)</f>
        <v>0</v>
      </c>
      <c r="I156" s="24">
        <f>IFERROR(VLOOKUP($A156,Employment!$A$5:$F$66,3,0),0)</f>
        <v>0</v>
      </c>
      <c r="J156" s="24">
        <f>IFERROR(VLOOKUP($A156,Employment!$A$5:$F$66,4,0),0)</f>
        <v>0</v>
      </c>
      <c r="K156" s="24">
        <f>IFERROR(VLOOKUP($A156,Employment!$A$5:$F$66,5,0),0)</f>
        <v>0</v>
      </c>
      <c r="L156" s="24">
        <f>IFERROR(VLOOKUP($A156,Employment!$A$5:$F$66,6,0),0)</f>
        <v>0</v>
      </c>
      <c r="M156" s="24">
        <f t="shared" si="38"/>
        <v>0</v>
      </c>
      <c r="N156" s="25">
        <v>14995.719556268348</v>
      </c>
      <c r="O156" s="26">
        <v>0</v>
      </c>
      <c r="P156" s="27">
        <f ca="1"/>
        <v>-38.742504039651138</v>
      </c>
      <c r="Q156" s="28">
        <f ca="1"/>
        <v>-2456.6743123063857</v>
      </c>
      <c r="R156" s="28">
        <v>0</v>
      </c>
      <c r="S156" s="28"/>
      <c r="T156" s="35" t="e">
        <f ca="1"/>
        <v>#DIV/0!</v>
      </c>
      <c r="U156" s="30">
        <f ca="1"/>
        <v>-16.382503707729541</v>
      </c>
      <c r="V156" s="31">
        <v>0</v>
      </c>
      <c r="W156" s="32">
        <f ca="1"/>
        <v>-16.382503707729541</v>
      </c>
      <c r="X156" s="32"/>
      <c r="Y156" s="28">
        <f t="shared" ca="1" si="37"/>
        <v>-2417.9318082667346</v>
      </c>
      <c r="Z156" s="33"/>
      <c r="AA156" s="36"/>
      <c r="AB156" s="33"/>
      <c r="AC156" s="21"/>
      <c r="AJ156" s="17"/>
      <c r="AV156" s="21"/>
    </row>
    <row r="157" spans="1:48" hidden="1" outlineLevel="1" x14ac:dyDescent="0.2">
      <c r="A157" s="13" t="s">
        <v>475</v>
      </c>
      <c r="B157" s="13" t="str">
        <f>VLOOKUP(A157,Notes!$A$12:$B$206,2,0)</f>
        <v xml:space="preserve">Electricity distribution </v>
      </c>
      <c r="C157" s="24">
        <f>SUM('SAM and Preps'!FS157:GG157)</f>
        <v>76931.437742112379</v>
      </c>
      <c r="D157" s="24">
        <f>'SAM and Preps'!GH157</f>
        <v>0</v>
      </c>
      <c r="E157" s="24">
        <f>'SAM and Preps'!GM157</f>
        <v>0</v>
      </c>
      <c r="F157" s="24">
        <f>'SAM and Preps'!GO157</f>
        <v>3027.8058607202929</v>
      </c>
      <c r="G157" s="24">
        <v>79900.041226475107</v>
      </c>
      <c r="H157" s="25">
        <f>SUM('SAM and Preps'!EV$175:EV$179)</f>
        <v>0</v>
      </c>
      <c r="I157" s="24">
        <f>IFERROR(VLOOKUP($A157,Employment!$A$5:$F$66,3,0),0)</f>
        <v>0</v>
      </c>
      <c r="J157" s="24">
        <f>IFERROR(VLOOKUP($A157,Employment!$A$5:$F$66,4,0),0)</f>
        <v>0</v>
      </c>
      <c r="K157" s="24">
        <f>IFERROR(VLOOKUP($A157,Employment!$A$5:$F$66,5,0),0)</f>
        <v>0</v>
      </c>
      <c r="L157" s="24">
        <f>IFERROR(VLOOKUP($A157,Employment!$A$5:$F$66,6,0),0)</f>
        <v>0</v>
      </c>
      <c r="M157" s="24">
        <f t="shared" si="38"/>
        <v>0</v>
      </c>
      <c r="N157" s="25">
        <v>153255.30013837732</v>
      </c>
      <c r="O157" s="26">
        <v>0</v>
      </c>
      <c r="P157" s="27">
        <f ca="1"/>
        <v>-466.28210255092506</v>
      </c>
      <c r="Q157" s="28">
        <f ca="1"/>
        <v>-13564.553862881985</v>
      </c>
      <c r="R157" s="28">
        <v>0</v>
      </c>
      <c r="S157" s="28"/>
      <c r="T157" s="35" t="e">
        <f ca="1"/>
        <v>#DIV/0!</v>
      </c>
      <c r="U157" s="30">
        <f ca="1"/>
        <v>-8.8509525286461699</v>
      </c>
      <c r="V157" s="31">
        <v>0</v>
      </c>
      <c r="W157" s="32">
        <f ca="1"/>
        <v>-8.8509525286461699</v>
      </c>
      <c r="X157" s="32"/>
      <c r="Y157" s="28">
        <f t="shared" ca="1" si="37"/>
        <v>-13098.271760331059</v>
      </c>
      <c r="Z157" s="33"/>
      <c r="AA157" s="36"/>
      <c r="AB157" s="33"/>
      <c r="AC157" s="21"/>
      <c r="AJ157" s="17"/>
      <c r="AV157" s="21"/>
    </row>
    <row r="158" spans="1:48" hidden="1" outlineLevel="1" x14ac:dyDescent="0.2">
      <c r="A158" s="13" t="s">
        <v>75</v>
      </c>
      <c r="B158" s="13" t="str">
        <f>VLOOKUP(A158,Notes!$A$12:$B$206,2,0)</f>
        <v xml:space="preserve">Water distribution </v>
      </c>
      <c r="C158" s="24">
        <f>SUM('SAM and Preps'!FS158:GG158)</f>
        <v>23216.874584238805</v>
      </c>
      <c r="D158" s="24">
        <f>'SAM and Preps'!GH158</f>
        <v>0</v>
      </c>
      <c r="E158" s="24">
        <f>'SAM and Preps'!GM158</f>
        <v>0</v>
      </c>
      <c r="F158" s="24">
        <f>'SAM and Preps'!GO158</f>
        <v>913.75113993594391</v>
      </c>
      <c r="G158" s="24">
        <v>24001.028980715873</v>
      </c>
      <c r="H158" s="25">
        <f>SUM('SAM and Preps'!EW$175:EW$179)</f>
        <v>0</v>
      </c>
      <c r="I158" s="24">
        <f>IFERROR(VLOOKUP($A158,Employment!$A$5:$F$66,3,0),0)</f>
        <v>0</v>
      </c>
      <c r="J158" s="24">
        <f>IFERROR(VLOOKUP($A158,Employment!$A$5:$F$66,4,0),0)</f>
        <v>0</v>
      </c>
      <c r="K158" s="24">
        <f>IFERROR(VLOOKUP($A158,Employment!$A$5:$F$66,5,0),0)</f>
        <v>0</v>
      </c>
      <c r="L158" s="24">
        <f>IFERROR(VLOOKUP($A158,Employment!$A$5:$F$66,6,0),0)</f>
        <v>0</v>
      </c>
      <c r="M158" s="24">
        <f t="shared" si="38"/>
        <v>0</v>
      </c>
      <c r="N158" s="25">
        <v>58306.417121761428</v>
      </c>
      <c r="O158" s="26">
        <v>0</v>
      </c>
      <c r="P158" s="27">
        <f ca="1"/>
        <v>-140.71767555013534</v>
      </c>
      <c r="Q158" s="28">
        <f ca="1"/>
        <v>-5041.2731997107185</v>
      </c>
      <c r="R158" s="28">
        <v>0</v>
      </c>
      <c r="S158" s="28"/>
      <c r="T158" s="35" t="e">
        <f ca="1"/>
        <v>#DIV/0!</v>
      </c>
      <c r="U158" s="30">
        <f ca="1"/>
        <v>-8.6461721514855157</v>
      </c>
      <c r="V158" s="31">
        <v>0</v>
      </c>
      <c r="W158" s="32">
        <f ca="1"/>
        <v>-8.6461721514855157</v>
      </c>
      <c r="X158" s="32"/>
      <c r="Y158" s="28">
        <f t="shared" ca="1" si="37"/>
        <v>-4900.5555241605834</v>
      </c>
      <c r="Z158" s="33"/>
      <c r="AA158" s="36"/>
      <c r="AB158" s="33"/>
      <c r="AC158" s="21"/>
      <c r="AJ158" s="17"/>
      <c r="AV158" s="21"/>
    </row>
    <row r="159" spans="1:48" hidden="1" outlineLevel="1" x14ac:dyDescent="0.2">
      <c r="A159" s="13" t="s">
        <v>80</v>
      </c>
      <c r="B159" s="13" t="str">
        <f>VLOOKUP(A159,Notes!$A$12:$B$206,2,0)</f>
        <v>Financial services</v>
      </c>
      <c r="C159" s="24">
        <f>SUM('SAM and Preps'!FS159:GG159)</f>
        <v>61848.654575608591</v>
      </c>
      <c r="D159" s="24">
        <f>'SAM and Preps'!GH159</f>
        <v>0</v>
      </c>
      <c r="E159" s="24">
        <f>'SAM and Preps'!GM159</f>
        <v>0</v>
      </c>
      <c r="F159" s="24">
        <f>'SAM and Preps'!GO159</f>
        <v>3607.1266854076503</v>
      </c>
      <c r="G159" s="24">
        <v>65383.456074849157</v>
      </c>
      <c r="H159" s="25">
        <f>SUM('SAM and Preps'!EX$175:EX$179)</f>
        <v>0</v>
      </c>
      <c r="I159" s="24">
        <f>IFERROR(VLOOKUP($A159,Employment!$A$5:$F$66,3,0),0)</f>
        <v>0</v>
      </c>
      <c r="J159" s="24">
        <f>IFERROR(VLOOKUP($A159,Employment!$A$5:$F$66,4,0),0)</f>
        <v>0</v>
      </c>
      <c r="K159" s="24">
        <f>IFERROR(VLOOKUP($A159,Employment!$A$5:$F$66,5,0),0)</f>
        <v>0</v>
      </c>
      <c r="L159" s="24">
        <f>IFERROR(VLOOKUP($A159,Employment!$A$5:$F$66,6,0),0)</f>
        <v>0</v>
      </c>
      <c r="M159" s="24">
        <f t="shared" si="38"/>
        <v>0</v>
      </c>
      <c r="N159" s="25">
        <v>317039.70116928627</v>
      </c>
      <c r="O159" s="26">
        <v>0</v>
      </c>
      <c r="P159" s="27">
        <f ca="1"/>
        <v>-2148.1003648746996</v>
      </c>
      <c r="Q159" s="28">
        <f ca="1"/>
        <v>-37952.144116251533</v>
      </c>
      <c r="R159" s="28">
        <v>0</v>
      </c>
      <c r="S159" s="28"/>
      <c r="T159" s="35" t="e">
        <f ca="1"/>
        <v>#DIV/0!</v>
      </c>
      <c r="U159" s="30">
        <f ca="1"/>
        <v>-11.97078598556546</v>
      </c>
      <c r="V159" s="31">
        <v>0</v>
      </c>
      <c r="W159" s="32">
        <f ca="1"/>
        <v>-11.97078598556546</v>
      </c>
      <c r="X159" s="32"/>
      <c r="Y159" s="28">
        <f t="shared" ca="1" si="37"/>
        <v>-35804.043751376834</v>
      </c>
      <c r="Z159" s="33"/>
      <c r="AA159" s="36"/>
      <c r="AB159" s="33"/>
      <c r="AC159" s="21"/>
      <c r="AJ159" s="17"/>
      <c r="AV159" s="21"/>
    </row>
    <row r="160" spans="1:48" hidden="1" outlineLevel="1" x14ac:dyDescent="0.2">
      <c r="A160" s="13" t="s">
        <v>81</v>
      </c>
      <c r="B160" s="13" t="str">
        <f>VLOOKUP(A160,Notes!$A$12:$B$206,2,0)</f>
        <v xml:space="preserve">Insurance, pension </v>
      </c>
      <c r="C160" s="24">
        <f>SUM('SAM and Preps'!FS160:GG160)</f>
        <v>113950.49437137764</v>
      </c>
      <c r="D160" s="24">
        <f>'SAM and Preps'!GH160</f>
        <v>0</v>
      </c>
      <c r="E160" s="24">
        <f>'SAM and Preps'!GM160</f>
        <v>0</v>
      </c>
      <c r="F160" s="24">
        <f>'SAM and Preps'!GO160</f>
        <v>17885.111129619814</v>
      </c>
      <c r="G160" s="24">
        <v>131765.17747856464</v>
      </c>
      <c r="H160" s="25">
        <f>SUM('SAM and Preps'!EY$175:EY$179)</f>
        <v>0</v>
      </c>
      <c r="I160" s="24">
        <f>IFERROR(VLOOKUP($A160,Employment!$A$5:$F$66,3,0),0)</f>
        <v>0</v>
      </c>
      <c r="J160" s="24">
        <f>IFERROR(VLOOKUP($A160,Employment!$A$5:$F$66,4,0),0)</f>
        <v>0</v>
      </c>
      <c r="K160" s="24">
        <f>IFERROR(VLOOKUP($A160,Employment!$A$5:$F$66,5,0),0)</f>
        <v>0</v>
      </c>
      <c r="L160" s="24">
        <f>IFERROR(VLOOKUP($A160,Employment!$A$5:$F$66,6,0),0)</f>
        <v>0</v>
      </c>
      <c r="M160" s="24">
        <f t="shared" si="38"/>
        <v>0</v>
      </c>
      <c r="N160" s="25">
        <v>172499.36013214334</v>
      </c>
      <c r="O160" s="26">
        <v>0</v>
      </c>
      <c r="P160" s="27">
        <f ca="1"/>
        <v>-5688.5323440244256</v>
      </c>
      <c r="Q160" s="28">
        <f ca="1"/>
        <v>-12363.694697799938</v>
      </c>
      <c r="R160" s="28">
        <v>0</v>
      </c>
      <c r="S160" s="28"/>
      <c r="T160" s="35" t="e">
        <f ca="1"/>
        <v>#DIV/0!</v>
      </c>
      <c r="U160" s="30">
        <f ca="1"/>
        <v>-7.1673858316510364</v>
      </c>
      <c r="V160" s="31">
        <v>0</v>
      </c>
      <c r="W160" s="32">
        <f ca="1"/>
        <v>-7.1673858316510364</v>
      </c>
      <c r="X160" s="32"/>
      <c r="Y160" s="28">
        <f t="shared" ca="1" si="37"/>
        <v>-6675.1623537755122</v>
      </c>
      <c r="Z160" s="33"/>
      <c r="AA160" s="36"/>
      <c r="AB160" s="33"/>
      <c r="AC160" s="21"/>
      <c r="AJ160" s="17"/>
      <c r="AV160" s="21"/>
    </row>
    <row r="161" spans="1:48" hidden="1" outlineLevel="1" x14ac:dyDescent="0.2">
      <c r="A161" s="13" t="s">
        <v>82</v>
      </c>
      <c r="B161" s="13" t="str">
        <f>VLOOKUP(A161,Notes!$A$12:$B$206,2,0)</f>
        <v>Other financial services</v>
      </c>
      <c r="C161" s="24">
        <f>SUM('SAM and Preps'!FS161:GG161)</f>
        <v>218.19466774810155</v>
      </c>
      <c r="D161" s="24">
        <f>'SAM and Preps'!GH161</f>
        <v>0</v>
      </c>
      <c r="E161" s="24">
        <f>'SAM and Preps'!GM161</f>
        <v>8095.9996620477968</v>
      </c>
      <c r="F161" s="24">
        <f>'SAM and Preps'!GO161</f>
        <v>6980.5441323458208</v>
      </c>
      <c r="G161" s="24">
        <v>15226.69464799669</v>
      </c>
      <c r="H161" s="25">
        <f>SUM('SAM and Preps'!EZ$175:EZ$179)</f>
        <v>0</v>
      </c>
      <c r="I161" s="24">
        <f>IFERROR(VLOOKUP($A161,Employment!$A$5:$F$66,3,0),0)</f>
        <v>0</v>
      </c>
      <c r="J161" s="24">
        <f>IFERROR(VLOOKUP($A161,Employment!$A$5:$F$66,4,0),0)</f>
        <v>0</v>
      </c>
      <c r="K161" s="24">
        <f>IFERROR(VLOOKUP($A161,Employment!$A$5:$F$66,5,0),0)</f>
        <v>0</v>
      </c>
      <c r="L161" s="24">
        <f>IFERROR(VLOOKUP($A161,Employment!$A$5:$F$66,6,0),0)</f>
        <v>0</v>
      </c>
      <c r="M161" s="24">
        <f t="shared" si="38"/>
        <v>0</v>
      </c>
      <c r="N161" s="25">
        <v>201102.83998606825</v>
      </c>
      <c r="O161" s="26">
        <v>0</v>
      </c>
      <c r="P161" s="27">
        <f ca="1"/>
        <v>-3423.5902819957091</v>
      </c>
      <c r="Q161" s="28">
        <f ca="1"/>
        <v>-33032.390739750175</v>
      </c>
      <c r="R161" s="28">
        <v>0</v>
      </c>
      <c r="S161" s="28"/>
      <c r="T161" s="35" t="e">
        <f ca="1"/>
        <v>#DIV/0!</v>
      </c>
      <c r="U161" s="30">
        <f ca="1"/>
        <v>-16.425621210540115</v>
      </c>
      <c r="V161" s="31">
        <v>0</v>
      </c>
      <c r="W161" s="32">
        <f ca="1"/>
        <v>-16.425621210540115</v>
      </c>
      <c r="X161" s="32"/>
      <c r="Y161" s="28">
        <f t="shared" ca="1" si="37"/>
        <v>-29608.800457754467</v>
      </c>
      <c r="Z161" s="33"/>
      <c r="AA161" s="36"/>
      <c r="AB161" s="33"/>
      <c r="AC161" s="21"/>
      <c r="AJ161" s="17"/>
      <c r="AV161" s="21"/>
    </row>
    <row r="162" spans="1:48" hidden="1" outlineLevel="1" x14ac:dyDescent="0.2">
      <c r="A162" s="13" t="s">
        <v>83</v>
      </c>
      <c r="B162" s="13" t="str">
        <f>VLOOKUP(A162,Notes!$A$12:$B$206,2,0)</f>
        <v>Real estate services</v>
      </c>
      <c r="C162" s="24">
        <f>SUM('SAM and Preps'!FS162:GG162)</f>
        <v>269934.89401119656</v>
      </c>
      <c r="D162" s="24">
        <f>'SAM and Preps'!GH162</f>
        <v>0</v>
      </c>
      <c r="E162" s="24">
        <f>'SAM and Preps'!GM162</f>
        <v>27204.556687454791</v>
      </c>
      <c r="F162" s="24">
        <f>'SAM and Preps'!GO162</f>
        <v>11669.845675060018</v>
      </c>
      <c r="G162" s="24">
        <v>308666.08175093355</v>
      </c>
      <c r="H162" s="25">
        <f>SUM('SAM and Preps'!FA$175:FA$179)</f>
        <v>0</v>
      </c>
      <c r="I162" s="24">
        <f>IFERROR(VLOOKUP($A162,Employment!$A$5:$F$66,3,0),0)</f>
        <v>0</v>
      </c>
      <c r="J162" s="24">
        <f>IFERROR(VLOOKUP($A162,Employment!$A$5:$F$66,4,0),0)</f>
        <v>0</v>
      </c>
      <c r="K162" s="24">
        <f>IFERROR(VLOOKUP($A162,Employment!$A$5:$F$66,5,0),0)</f>
        <v>0</v>
      </c>
      <c r="L162" s="24">
        <f>IFERROR(VLOOKUP($A162,Employment!$A$5:$F$66,6,0),0)</f>
        <v>0</v>
      </c>
      <c r="M162" s="24">
        <f t="shared" si="38"/>
        <v>0</v>
      </c>
      <c r="N162" s="25">
        <v>451571.71421698225</v>
      </c>
      <c r="O162" s="26">
        <v>0</v>
      </c>
      <c r="P162" s="27">
        <f ca="1"/>
        <v>-44420.191859747101</v>
      </c>
      <c r="Q162" s="28">
        <f ca="1"/>
        <v>-70023.183444327718</v>
      </c>
      <c r="R162" s="28">
        <v>0</v>
      </c>
      <c r="S162" s="28"/>
      <c r="T162" s="35" t="e">
        <f ca="1"/>
        <v>#DIV/0!</v>
      </c>
      <c r="U162" s="30">
        <f ca="1"/>
        <v>-15.506547739764157</v>
      </c>
      <c r="V162" s="31">
        <v>0</v>
      </c>
      <c r="W162" s="32">
        <f ca="1"/>
        <v>-15.506547739764157</v>
      </c>
      <c r="X162" s="32"/>
      <c r="Y162" s="28">
        <f t="shared" ca="1" si="37"/>
        <v>-25602.991584580617</v>
      </c>
      <c r="Z162" s="33"/>
      <c r="AA162" s="36"/>
      <c r="AB162" s="33"/>
      <c r="AC162" s="21"/>
      <c r="AJ162" s="17"/>
      <c r="AV162" s="21"/>
    </row>
    <row r="163" spans="1:48" hidden="1" outlineLevel="1" x14ac:dyDescent="0.2">
      <c r="A163" s="13" t="s">
        <v>84</v>
      </c>
      <c r="B163" s="13" t="str">
        <f>VLOOKUP(A163,Notes!$A$12:$B$206,2,0)</f>
        <v>Leasing, Rental services</v>
      </c>
      <c r="C163" s="24">
        <f>SUM('SAM and Preps'!FS163:GG163)</f>
        <v>8960.1804251973026</v>
      </c>
      <c r="D163" s="24">
        <f>'SAM and Preps'!GH163</f>
        <v>0</v>
      </c>
      <c r="E163" s="24">
        <f>'SAM and Preps'!GM163</f>
        <v>0</v>
      </c>
      <c r="F163" s="24">
        <f>'SAM and Preps'!GO163</f>
        <v>352.64759896295061</v>
      </c>
      <c r="G163" s="24">
        <v>9239.386558376098</v>
      </c>
      <c r="H163" s="25">
        <f>SUM('SAM and Preps'!FB$175:FB$179)</f>
        <v>0</v>
      </c>
      <c r="I163" s="24">
        <f>IFERROR(VLOOKUP($A163,Employment!$A$5:$F$66,3,0),0)</f>
        <v>0</v>
      </c>
      <c r="J163" s="24">
        <f>IFERROR(VLOOKUP($A163,Employment!$A$5:$F$66,4,0),0)</f>
        <v>0</v>
      </c>
      <c r="K163" s="24">
        <f>IFERROR(VLOOKUP($A163,Employment!$A$5:$F$66,5,0),0)</f>
        <v>0</v>
      </c>
      <c r="L163" s="24">
        <f>IFERROR(VLOOKUP($A163,Employment!$A$5:$F$66,6,0),0)</f>
        <v>0</v>
      </c>
      <c r="M163" s="24">
        <f t="shared" si="38"/>
        <v>0</v>
      </c>
      <c r="N163" s="25">
        <v>124570.90721670371</v>
      </c>
      <c r="O163" s="26">
        <v>0</v>
      </c>
      <c r="P163" s="27">
        <f ca="1"/>
        <v>-2850.1573467464082</v>
      </c>
      <c r="Q163" s="28">
        <f ca="1"/>
        <v>-26639.601692076238</v>
      </c>
      <c r="R163" s="28">
        <v>0</v>
      </c>
      <c r="S163" s="28"/>
      <c r="T163" s="35" t="e">
        <f ca="1"/>
        <v>#DIV/0!</v>
      </c>
      <c r="U163" s="30">
        <f ca="1"/>
        <v>-21.385090858922585</v>
      </c>
      <c r="V163" s="31">
        <v>0</v>
      </c>
      <c r="W163" s="32">
        <f ca="1"/>
        <v>-21.385090858922585</v>
      </c>
      <c r="X163" s="32"/>
      <c r="Y163" s="28">
        <f t="shared" ca="1" si="37"/>
        <v>-23789.44434532983</v>
      </c>
      <c r="Z163" s="33"/>
      <c r="AA163" s="36"/>
      <c r="AB163" s="33"/>
      <c r="AC163" s="21"/>
      <c r="AJ163" s="17"/>
      <c r="AV163" s="21"/>
    </row>
    <row r="164" spans="1:48" hidden="1" outlineLevel="1" x14ac:dyDescent="0.2">
      <c r="A164" s="13" t="s">
        <v>85</v>
      </c>
      <c r="B164" s="13" t="str">
        <f>VLOOKUP(A164,Notes!$A$12:$B$206,2,0)</f>
        <v>Research, development</v>
      </c>
      <c r="C164" s="24">
        <f>SUM('SAM and Preps'!FS164:GG164)</f>
        <v>0</v>
      </c>
      <c r="D164" s="24">
        <f>'SAM and Preps'!GH164</f>
        <v>0</v>
      </c>
      <c r="E164" s="24">
        <f>'SAM and Preps'!GM164</f>
        <v>21323.999109869961</v>
      </c>
      <c r="F164" s="24">
        <f>'SAM and Preps'!GO164</f>
        <v>170.52338649417928</v>
      </c>
      <c r="G164" s="24">
        <v>37017.450670217673</v>
      </c>
      <c r="H164" s="25">
        <f>SUM('SAM and Preps'!FC$175:FC$179)</f>
        <v>0</v>
      </c>
      <c r="I164" s="24">
        <f>IFERROR(VLOOKUP($A164,Employment!$A$5:$F$66,3,0),0)</f>
        <v>0</v>
      </c>
      <c r="J164" s="24">
        <f>IFERROR(VLOOKUP($A164,Employment!$A$5:$F$66,4,0),0)</f>
        <v>0</v>
      </c>
      <c r="K164" s="24">
        <f>IFERROR(VLOOKUP($A164,Employment!$A$5:$F$66,5,0),0)</f>
        <v>0</v>
      </c>
      <c r="L164" s="24">
        <f>IFERROR(VLOOKUP($A164,Employment!$A$5:$F$66,6,0),0)</f>
        <v>0</v>
      </c>
      <c r="M164" s="24">
        <f t="shared" si="38"/>
        <v>0</v>
      </c>
      <c r="N164" s="25">
        <v>37075.085327606466</v>
      </c>
      <c r="O164" s="26">
        <v>0</v>
      </c>
      <c r="P164" s="27">
        <f ca="1"/>
        <v>-6200.7924944300157</v>
      </c>
      <c r="Q164" s="28">
        <f ca="1"/>
        <v>-6208.9864075154037</v>
      </c>
      <c r="R164" s="28">
        <v>0</v>
      </c>
      <c r="S164" s="28"/>
      <c r="T164" s="35" t="e">
        <f ca="1"/>
        <v>#DIV/0!</v>
      </c>
      <c r="U164" s="30">
        <f ca="1"/>
        <v>-16.747058982200461</v>
      </c>
      <c r="V164" s="31">
        <v>0</v>
      </c>
      <c r="W164" s="32">
        <f ca="1"/>
        <v>-16.747058982200461</v>
      </c>
      <c r="X164" s="32"/>
      <c r="Y164" s="28">
        <f t="shared" ca="1" si="37"/>
        <v>-8.193913085387976</v>
      </c>
      <c r="Z164" s="33"/>
      <c r="AA164" s="36"/>
      <c r="AB164" s="33"/>
      <c r="AC164" s="21"/>
      <c r="AJ164" s="17"/>
      <c r="AV164" s="21"/>
    </row>
    <row r="165" spans="1:48" hidden="1" outlineLevel="1" x14ac:dyDescent="0.2">
      <c r="A165" s="13" t="s">
        <v>476</v>
      </c>
      <c r="B165" s="13" t="str">
        <f>VLOOKUP(A165,Notes!$A$12:$B$206,2,0)</f>
        <v xml:space="preserve">Legal, accounting </v>
      </c>
      <c r="C165" s="24">
        <f>SUM('SAM and Preps'!FS165:GG165)</f>
        <v>11212.088051142862</v>
      </c>
      <c r="D165" s="24">
        <f>'SAM and Preps'!GH165</f>
        <v>0</v>
      </c>
      <c r="E165" s="24">
        <f>'SAM and Preps'!GM165</f>
        <v>7229.2872208119988</v>
      </c>
      <c r="F165" s="24">
        <f>'SAM and Preps'!GO165</f>
        <v>4151.4121701170561</v>
      </c>
      <c r="G165" s="24">
        <v>22526.349020910035</v>
      </c>
      <c r="H165" s="25">
        <f>SUM('SAM and Preps'!FD$175:FD$179)</f>
        <v>0</v>
      </c>
      <c r="I165" s="24">
        <f>IFERROR(VLOOKUP($A165,Employment!$A$5:$F$66,3,0),0)</f>
        <v>0</v>
      </c>
      <c r="J165" s="24">
        <f>IFERROR(VLOOKUP($A165,Employment!$A$5:$F$66,4,0),0)</f>
        <v>0</v>
      </c>
      <c r="K165" s="24">
        <f>IFERROR(VLOOKUP($A165,Employment!$A$5:$F$66,5,0),0)</f>
        <v>0</v>
      </c>
      <c r="L165" s="24">
        <f>IFERROR(VLOOKUP($A165,Employment!$A$5:$F$66,6,0),0)</f>
        <v>0</v>
      </c>
      <c r="M165" s="24">
        <f t="shared" si="38"/>
        <v>0</v>
      </c>
      <c r="N165" s="25">
        <v>56988.943996470829</v>
      </c>
      <c r="O165" s="26">
        <v>0</v>
      </c>
      <c r="P165" s="27">
        <f ca="1"/>
        <v>-4173.9451394025409</v>
      </c>
      <c r="Q165" s="28">
        <f ca="1"/>
        <v>-10545.38721996393</v>
      </c>
      <c r="R165" s="28">
        <v>0</v>
      </c>
      <c r="S165" s="28"/>
      <c r="T165" s="35" t="e">
        <f ca="1"/>
        <v>#DIV/0!</v>
      </c>
      <c r="U165" s="30">
        <f ca="1"/>
        <v>-18.504268513234738</v>
      </c>
      <c r="V165" s="31">
        <v>0</v>
      </c>
      <c r="W165" s="32">
        <f ca="1"/>
        <v>-18.504268513234738</v>
      </c>
      <c r="X165" s="32"/>
      <c r="Y165" s="28">
        <f t="shared" ca="1" si="37"/>
        <v>-6371.442080561389</v>
      </c>
      <c r="Z165" s="33"/>
      <c r="AA165" s="36"/>
      <c r="AB165" s="33"/>
      <c r="AC165" s="21"/>
      <c r="AJ165" s="17"/>
      <c r="AV165" s="21"/>
    </row>
    <row r="166" spans="1:48" hidden="1" outlineLevel="1" x14ac:dyDescent="0.2">
      <c r="A166" s="13" t="s">
        <v>86</v>
      </c>
      <c r="B166" s="13" t="str">
        <f>VLOOKUP(A166,Notes!$A$12:$B$206,2,0)</f>
        <v>Other business services</v>
      </c>
      <c r="C166" s="24">
        <f>SUM('SAM and Preps'!FS166:GG166)</f>
        <v>8907.0517611902851</v>
      </c>
      <c r="D166" s="24">
        <f>'SAM and Preps'!GH166</f>
        <v>0</v>
      </c>
      <c r="E166" s="24">
        <f>'SAM and Preps'!GM166</f>
        <v>0</v>
      </c>
      <c r="F166" s="24">
        <f>'SAM and Preps'!GO166</f>
        <v>8160.5624190297276</v>
      </c>
      <c r="G166" s="24">
        <v>16901.472573879451</v>
      </c>
      <c r="H166" s="25">
        <f>SUM('SAM and Preps'!FE$175:FE$179)</f>
        <v>0</v>
      </c>
      <c r="I166" s="24">
        <f>IFERROR(VLOOKUP($A166,Employment!$A$5:$F$66,3,0),0)</f>
        <v>0</v>
      </c>
      <c r="J166" s="24">
        <f>IFERROR(VLOOKUP($A166,Employment!$A$5:$F$66,4,0),0)</f>
        <v>0</v>
      </c>
      <c r="K166" s="24">
        <f>IFERROR(VLOOKUP($A166,Employment!$A$5:$F$66,5,0),0)</f>
        <v>0</v>
      </c>
      <c r="L166" s="24">
        <f>IFERROR(VLOOKUP($A166,Employment!$A$5:$F$66,6,0),0)</f>
        <v>0</v>
      </c>
      <c r="M166" s="24">
        <f t="shared" si="38"/>
        <v>0</v>
      </c>
      <c r="N166" s="25">
        <v>255457.25330775339</v>
      </c>
      <c r="O166" s="26">
        <v>0</v>
      </c>
      <c r="P166" s="27">
        <f ca="1"/>
        <v>-1764.4285629184242</v>
      </c>
      <c r="Q166" s="28">
        <f ca="1"/>
        <v>-37408.935435690124</v>
      </c>
      <c r="R166" s="28">
        <v>0</v>
      </c>
      <c r="S166" s="28"/>
      <c r="T166" s="35" t="e">
        <f ca="1"/>
        <v>#DIV/0!</v>
      </c>
      <c r="U166" s="30">
        <f ca="1"/>
        <v>-14.643912024930053</v>
      </c>
      <c r="V166" s="31">
        <v>0</v>
      </c>
      <c r="W166" s="32">
        <f ca="1"/>
        <v>-14.643912024930053</v>
      </c>
      <c r="X166" s="32"/>
      <c r="Y166" s="28">
        <f t="shared" ca="1" si="37"/>
        <v>-35644.506872771701</v>
      </c>
      <c r="Z166" s="33"/>
      <c r="AA166" s="36"/>
      <c r="AB166" s="33"/>
      <c r="AC166" s="21"/>
      <c r="AJ166" s="17"/>
      <c r="AV166" s="21"/>
    </row>
    <row r="167" spans="1:48" hidden="1" outlineLevel="1" x14ac:dyDescent="0.2">
      <c r="A167" s="13" t="s">
        <v>477</v>
      </c>
      <c r="B167" s="13" t="str">
        <f>VLOOKUP(A167,Notes!$A$12:$B$206,2,0)</f>
        <v>Telecommunications</v>
      </c>
      <c r="C167" s="24">
        <f>SUM('SAM and Preps'!FS167:GG167)</f>
        <v>64732.192625652599</v>
      </c>
      <c r="D167" s="24">
        <f>'SAM and Preps'!GH167</f>
        <v>0</v>
      </c>
      <c r="E167" s="24">
        <f>'SAM and Preps'!GM167</f>
        <v>0</v>
      </c>
      <c r="F167" s="24">
        <f>'SAM and Preps'!GO167</f>
        <v>12460.830663540566</v>
      </c>
      <c r="G167" s="24">
        <v>77051.944883950404</v>
      </c>
      <c r="H167" s="25">
        <f>SUM('SAM and Preps'!FF$175:FF$179)</f>
        <v>0</v>
      </c>
      <c r="I167" s="24">
        <f>IFERROR(VLOOKUP($A167,Employment!$A$5:$F$66,3,0),0)</f>
        <v>0</v>
      </c>
      <c r="J167" s="24">
        <f>IFERROR(VLOOKUP($A167,Employment!$A$5:$F$66,4,0),0)</f>
        <v>0</v>
      </c>
      <c r="K167" s="24">
        <f>IFERROR(VLOOKUP($A167,Employment!$A$5:$F$66,5,0),0)</f>
        <v>0</v>
      </c>
      <c r="L167" s="24">
        <f>IFERROR(VLOOKUP($A167,Employment!$A$5:$F$66,6,0),0)</f>
        <v>0</v>
      </c>
      <c r="M167" s="24">
        <f t="shared" si="38"/>
        <v>0</v>
      </c>
      <c r="N167" s="25">
        <v>206060.37053750767</v>
      </c>
      <c r="O167" s="26">
        <v>0</v>
      </c>
      <c r="P167" s="27">
        <f ca="1"/>
        <v>-705.2393104542607</v>
      </c>
      <c r="Q167" s="28">
        <f ca="1"/>
        <v>-19931.100024184823</v>
      </c>
      <c r="R167" s="28">
        <v>0</v>
      </c>
      <c r="S167" s="28"/>
      <c r="T167" s="35" t="e">
        <f ca="1"/>
        <v>#DIV/0!</v>
      </c>
      <c r="U167" s="30">
        <f ca="1"/>
        <v>-9.6724566553940612</v>
      </c>
      <c r="V167" s="31">
        <v>0</v>
      </c>
      <c r="W167" s="32">
        <f ca="1"/>
        <v>-9.6724566553940612</v>
      </c>
      <c r="X167" s="32"/>
      <c r="Y167" s="28">
        <f t="shared" ca="1" si="37"/>
        <v>-19225.860713730563</v>
      </c>
      <c r="Z167" s="33"/>
      <c r="AA167" s="36"/>
      <c r="AB167" s="33"/>
      <c r="AC167" s="21"/>
      <c r="AJ167" s="17"/>
      <c r="AV167" s="21"/>
    </row>
    <row r="168" spans="1:48" hidden="1" outlineLevel="1" x14ac:dyDescent="0.2">
      <c r="A168" s="13" t="s">
        <v>478</v>
      </c>
      <c r="B168" s="13" t="str">
        <f>VLOOKUP(A168,Notes!$A$12:$B$206,2,0)</f>
        <v>Support services</v>
      </c>
      <c r="C168" s="24">
        <f>SUM('SAM and Preps'!FS168:GG168)</f>
        <v>65355.056311880748</v>
      </c>
      <c r="D168" s="24">
        <f>'SAM and Preps'!GH168</f>
        <v>0</v>
      </c>
      <c r="E168" s="24">
        <f>'SAM and Preps'!GM168</f>
        <v>0</v>
      </c>
      <c r="F168" s="24">
        <f>'SAM and Preps'!GO168</f>
        <v>3380.7307835185629</v>
      </c>
      <c r="G168" s="24">
        <v>68661.766633344145</v>
      </c>
      <c r="H168" s="25">
        <f>SUM('SAM and Preps'!FG$175:FG$179)</f>
        <v>0</v>
      </c>
      <c r="I168" s="24">
        <f>IFERROR(VLOOKUP($A168,Employment!$A$5:$F$66,3,0),0)</f>
        <v>0</v>
      </c>
      <c r="J168" s="24">
        <f>IFERROR(VLOOKUP($A168,Employment!$A$5:$F$66,4,0),0)</f>
        <v>0</v>
      </c>
      <c r="K168" s="24">
        <f>IFERROR(VLOOKUP($A168,Employment!$A$5:$F$66,5,0),0)</f>
        <v>0</v>
      </c>
      <c r="L168" s="24">
        <f>IFERROR(VLOOKUP($A168,Employment!$A$5:$F$66,6,0),0)</f>
        <v>0</v>
      </c>
      <c r="M168" s="24">
        <f t="shared" si="38"/>
        <v>0</v>
      </c>
      <c r="N168" s="25">
        <v>152487.89284875704</v>
      </c>
      <c r="O168" s="26">
        <v>0</v>
      </c>
      <c r="P168" s="27">
        <f ca="1"/>
        <v>-8935.0960408165047</v>
      </c>
      <c r="Q168" s="28">
        <f ca="1"/>
        <v>-26088.143613142231</v>
      </c>
      <c r="R168" s="28">
        <v>0</v>
      </c>
      <c r="S168" s="28"/>
      <c r="T168" s="35" t="e">
        <f ca="1"/>
        <v>#DIV/0!</v>
      </c>
      <c r="U168" s="30">
        <f ca="1"/>
        <v>-17.108337669153435</v>
      </c>
      <c r="V168" s="31">
        <v>0</v>
      </c>
      <c r="W168" s="32">
        <f ca="1"/>
        <v>-17.108337669153435</v>
      </c>
      <c r="X168" s="32"/>
      <c r="Y168" s="28">
        <f t="shared" ca="1" si="37"/>
        <v>-17153.047572325726</v>
      </c>
      <c r="Z168" s="33"/>
      <c r="AA168" s="36"/>
      <c r="AB168" s="33"/>
      <c r="AC168" s="21"/>
      <c r="AJ168" s="17"/>
      <c r="AV168" s="21"/>
    </row>
    <row r="169" spans="1:48" hidden="1" outlineLevel="1" x14ac:dyDescent="0.2">
      <c r="A169" s="13" t="s">
        <v>479</v>
      </c>
      <c r="B169" s="13" t="str">
        <f>VLOOKUP(A169,Notes!$A$12:$B$206,2,0)</f>
        <v>Manufactured services n.e.c.</v>
      </c>
      <c r="C169" s="24">
        <f>SUM('SAM and Preps'!FS169:GG169)</f>
        <v>0</v>
      </c>
      <c r="D169" s="24">
        <f>'SAM and Preps'!GH169</f>
        <v>0</v>
      </c>
      <c r="E169" s="24">
        <f>'SAM and Preps'!GM169</f>
        <v>0</v>
      </c>
      <c r="F169" s="24">
        <f>'SAM and Preps'!GO169</f>
        <v>806.07790346998797</v>
      </c>
      <c r="G169" s="24">
        <v>790.6830030164964</v>
      </c>
      <c r="H169" s="25">
        <f>SUM('SAM and Preps'!FH$175:FH$179)</f>
        <v>0</v>
      </c>
      <c r="I169" s="24">
        <f>IFERROR(VLOOKUP($A169,Employment!$A$5:$F$66,3,0),0)</f>
        <v>0</v>
      </c>
      <c r="J169" s="24">
        <f>IFERROR(VLOOKUP($A169,Employment!$A$5:$F$66,4,0),0)</f>
        <v>0</v>
      </c>
      <c r="K169" s="24">
        <f>IFERROR(VLOOKUP($A169,Employment!$A$5:$F$66,5,0),0)</f>
        <v>0</v>
      </c>
      <c r="L169" s="24">
        <f>IFERROR(VLOOKUP($A169,Employment!$A$5:$F$66,6,0),0)</f>
        <v>0</v>
      </c>
      <c r="M169" s="24">
        <f t="shared" si="38"/>
        <v>0</v>
      </c>
      <c r="N169" s="25">
        <v>6553.7218911599039</v>
      </c>
      <c r="O169" s="26">
        <v>0</v>
      </c>
      <c r="P169" s="27">
        <f ca="1"/>
        <v>-124.13599713437813</v>
      </c>
      <c r="Q169" s="28">
        <f ca="1"/>
        <v>-1096.193772521309</v>
      </c>
      <c r="R169" s="28">
        <v>0</v>
      </c>
      <c r="S169" s="28"/>
      <c r="T169" s="35" t="e">
        <f ca="1"/>
        <v>#DIV/0!</v>
      </c>
      <c r="U169" s="30">
        <f ca="1"/>
        <v>-16.726278452552712</v>
      </c>
      <c r="V169" s="31">
        <v>0</v>
      </c>
      <c r="W169" s="32">
        <f ca="1"/>
        <v>-16.726278452552712</v>
      </c>
      <c r="X169" s="32"/>
      <c r="Y169" s="28">
        <f t="shared" ca="1" si="37"/>
        <v>-972.05777538693087</v>
      </c>
      <c r="Z169" s="33"/>
      <c r="AA169" s="36"/>
      <c r="AB169" s="33"/>
      <c r="AC169" s="21"/>
      <c r="AJ169" s="17"/>
      <c r="AV169" s="21"/>
    </row>
    <row r="170" spans="1:48" hidden="1" outlineLevel="1" x14ac:dyDescent="0.2">
      <c r="A170" s="13" t="s">
        <v>87</v>
      </c>
      <c r="B170" s="13" t="str">
        <f>VLOOKUP(A170,Notes!$A$12:$B$206,2,0)</f>
        <v>Public administration</v>
      </c>
      <c r="C170" s="24">
        <f>SUM('SAM and Preps'!FS170:GG170)</f>
        <v>28381.063418196427</v>
      </c>
      <c r="D170" s="24">
        <f>'SAM and Preps'!GH170</f>
        <v>828934</v>
      </c>
      <c r="E170" s="24">
        <f>'SAM and Preps'!GM170</f>
        <v>0</v>
      </c>
      <c r="F170" s="24">
        <f>'SAM and Preps'!GO170</f>
        <v>1116.9991446039228</v>
      </c>
      <c r="G170" s="24">
        <v>858289.3268175706</v>
      </c>
      <c r="H170" s="25">
        <f>SUM('SAM and Preps'!FI$175:FI$179)</f>
        <v>0</v>
      </c>
      <c r="I170" s="24">
        <f>IFERROR(VLOOKUP($A170,Employment!$A$5:$F$66,3,0),0)</f>
        <v>0</v>
      </c>
      <c r="J170" s="24">
        <f>IFERROR(VLOOKUP($A170,Employment!$A$5:$F$66,4,0),0)</f>
        <v>0</v>
      </c>
      <c r="K170" s="24">
        <f>IFERROR(VLOOKUP($A170,Employment!$A$5:$F$66,5,0),0)</f>
        <v>0</v>
      </c>
      <c r="L170" s="24">
        <f>IFERROR(VLOOKUP($A170,Employment!$A$5:$F$66,6,0),0)</f>
        <v>0</v>
      </c>
      <c r="M170" s="24">
        <f t="shared" si="38"/>
        <v>0</v>
      </c>
      <c r="N170" s="25">
        <v>942597.87961709592</v>
      </c>
      <c r="O170" s="26">
        <v>0</v>
      </c>
      <c r="P170" s="27">
        <f ca="1"/>
        <v>-172.01786826900408</v>
      </c>
      <c r="Q170" s="28">
        <f ca="1"/>
        <v>-710.09077440543467</v>
      </c>
      <c r="R170" s="28">
        <v>0</v>
      </c>
      <c r="S170" s="28"/>
      <c r="T170" s="35" t="e">
        <f ca="1"/>
        <v>#DIV/0!</v>
      </c>
      <c r="U170" s="30">
        <f ca="1"/>
        <v>-7.5333372773328244E-2</v>
      </c>
      <c r="V170" s="31">
        <v>0</v>
      </c>
      <c r="W170" s="32">
        <f ca="1"/>
        <v>-7.5333372773328244E-2</v>
      </c>
      <c r="X170" s="32"/>
      <c r="Y170" s="28">
        <f t="shared" ca="1" si="37"/>
        <v>-538.07290613643056</v>
      </c>
      <c r="Z170" s="33"/>
      <c r="AA170" s="36"/>
      <c r="AB170" s="33"/>
      <c r="AC170" s="21"/>
      <c r="AJ170" s="17"/>
      <c r="AV170" s="21"/>
    </row>
    <row r="171" spans="1:48" hidden="1" outlineLevel="1" x14ac:dyDescent="0.2">
      <c r="A171" s="13" t="s">
        <v>88</v>
      </c>
      <c r="B171" s="13" t="str">
        <f>VLOOKUP(A171,Notes!$A$12:$B$206,2,0)</f>
        <v>Education services</v>
      </c>
      <c r="C171" s="24">
        <f>SUM('SAM and Preps'!FS171:GG171)</f>
        <v>50558.582534513684</v>
      </c>
      <c r="D171" s="24">
        <f>'SAM and Preps'!GH171</f>
        <v>0</v>
      </c>
      <c r="E171" s="24">
        <f>'SAM and Preps'!GM171</f>
        <v>0</v>
      </c>
      <c r="F171" s="24">
        <f>'SAM and Preps'!GO171</f>
        <v>1989.84416514959</v>
      </c>
      <c r="G171" s="24">
        <v>52483.543686220954</v>
      </c>
      <c r="H171" s="25">
        <f>SUM('SAM and Preps'!FJ$175:FJ$179)</f>
        <v>0</v>
      </c>
      <c r="I171" s="24">
        <f>IFERROR(VLOOKUP($A171,Employment!$A$5:$F$66,3,0),0)</f>
        <v>0</v>
      </c>
      <c r="J171" s="24">
        <f>IFERROR(VLOOKUP($A171,Employment!$A$5:$F$66,4,0),0)</f>
        <v>0</v>
      </c>
      <c r="K171" s="24">
        <f>IFERROR(VLOOKUP($A171,Employment!$A$5:$F$66,5,0),0)</f>
        <v>0</v>
      </c>
      <c r="L171" s="24">
        <f>IFERROR(VLOOKUP($A171,Employment!$A$5:$F$66,6,0),0)</f>
        <v>0</v>
      </c>
      <c r="M171" s="24">
        <f t="shared" si="38"/>
        <v>0</v>
      </c>
      <c r="N171" s="25">
        <v>70882.125710214474</v>
      </c>
      <c r="O171" s="26">
        <v>0</v>
      </c>
      <c r="P171" s="27">
        <f ca="1"/>
        <v>-13401.880004428569</v>
      </c>
      <c r="Q171" s="28">
        <f ca="1"/>
        <v>-16660.417293507366</v>
      </c>
      <c r="R171" s="28">
        <v>0</v>
      </c>
      <c r="S171" s="28"/>
      <c r="T171" s="35" t="e">
        <f ca="1"/>
        <v>#DIV/0!</v>
      </c>
      <c r="U171" s="30">
        <f ca="1"/>
        <v>-23.504398501844754</v>
      </c>
      <c r="V171" s="31">
        <v>0</v>
      </c>
      <c r="W171" s="32">
        <f ca="1"/>
        <v>-23.504398501844754</v>
      </c>
      <c r="X171" s="32"/>
      <c r="Y171" s="28">
        <f t="shared" ca="1" si="37"/>
        <v>-3258.5372890787967</v>
      </c>
      <c r="Z171" s="33"/>
      <c r="AA171" s="36"/>
      <c r="AB171" s="33"/>
      <c r="AC171" s="21"/>
      <c r="AJ171" s="17"/>
      <c r="AV171" s="21"/>
    </row>
    <row r="172" spans="1:48" hidden="1" outlineLevel="1" x14ac:dyDescent="0.2">
      <c r="A172" s="13" t="s">
        <v>89</v>
      </c>
      <c r="B172" s="13" t="str">
        <f>VLOOKUP(A172,Notes!$A$12:$B$206,2,0)</f>
        <v>Health, social services</v>
      </c>
      <c r="C172" s="24">
        <f>SUM('SAM and Preps'!FS172:GG172)</f>
        <v>125243.70326037481</v>
      </c>
      <c r="D172" s="24">
        <f>'SAM and Preps'!GH172</f>
        <v>0</v>
      </c>
      <c r="E172" s="24">
        <f>'SAM and Preps'!GM172</f>
        <v>0</v>
      </c>
      <c r="F172" s="24">
        <f>'SAM and Preps'!GO172</f>
        <v>7137.6664785760895</v>
      </c>
      <c r="G172" s="24">
        <v>132233.77780225369</v>
      </c>
      <c r="H172" s="25">
        <f>SUM('SAM and Preps'!FK$175:FK$179)</f>
        <v>0</v>
      </c>
      <c r="I172" s="24">
        <f>IFERROR(VLOOKUP($A172,Employment!$A$5:$F$66,3,0),0)</f>
        <v>0</v>
      </c>
      <c r="J172" s="24">
        <f>IFERROR(VLOOKUP($A172,Employment!$A$5:$F$66,4,0),0)</f>
        <v>0</v>
      </c>
      <c r="K172" s="24">
        <f>IFERROR(VLOOKUP($A172,Employment!$A$5:$F$66,5,0),0)</f>
        <v>0</v>
      </c>
      <c r="L172" s="24">
        <f>IFERROR(VLOOKUP($A172,Employment!$A$5:$F$66,6,0),0)</f>
        <v>0</v>
      </c>
      <c r="M172" s="24">
        <f t="shared" si="38"/>
        <v>0</v>
      </c>
      <c r="N172" s="25">
        <v>190455.98786548473</v>
      </c>
      <c r="O172" s="26">
        <v>0</v>
      </c>
      <c r="P172" s="27">
        <f ca="1"/>
        <v>5945.7576706953651</v>
      </c>
      <c r="Q172" s="28">
        <f ca="1"/>
        <v>-1554.8548785038397</v>
      </c>
      <c r="R172" s="28">
        <v>0</v>
      </c>
      <c r="S172" s="28"/>
      <c r="T172" s="35" t="e">
        <f ca="1"/>
        <v>#DIV/0!</v>
      </c>
      <c r="U172" s="30">
        <f ca="1"/>
        <v>-0.81638540007573979</v>
      </c>
      <c r="V172" s="31">
        <v>0</v>
      </c>
      <c r="W172" s="32">
        <f ca="1"/>
        <v>-0.81638540007573979</v>
      </c>
      <c r="X172" s="32"/>
      <c r="Y172" s="28">
        <f t="shared" ca="1" si="37"/>
        <v>-7500.6125491992043</v>
      </c>
      <c r="Z172" s="33"/>
      <c r="AA172" s="36"/>
      <c r="AB172" s="33"/>
      <c r="AC172" s="21"/>
      <c r="AJ172" s="17"/>
      <c r="AV172" s="21"/>
    </row>
    <row r="173" spans="1:48" collapsed="1" x14ac:dyDescent="0.2">
      <c r="A173" s="13" t="s">
        <v>90</v>
      </c>
      <c r="B173" s="13" t="str">
        <f>VLOOKUP(A173,Notes!$A$12:$B$206,2,0)</f>
        <v>Other services n.e.c.</v>
      </c>
      <c r="C173" s="24">
        <f>SUM('SAM and Preps'!FS173:GG173)</f>
        <v>127750.42921376471</v>
      </c>
      <c r="D173" s="24">
        <f>'SAM and Preps'!GH173</f>
        <v>0</v>
      </c>
      <c r="E173" s="24">
        <f>'SAM and Preps'!GM173</f>
        <v>0</v>
      </c>
      <c r="F173" s="24">
        <f>'SAM and Preps'!GO173</f>
        <v>14878.225322645849</v>
      </c>
      <c r="G173" s="24">
        <v>142488.88130322902</v>
      </c>
      <c r="H173" s="25">
        <f>SUM('SAM and Preps'!FL$175:FL$179)</f>
        <v>0</v>
      </c>
      <c r="I173" s="24">
        <f>IFERROR(VLOOKUP($A173,Employment!$A$5:$F$66,3,0),0)</f>
        <v>0</v>
      </c>
      <c r="J173" s="24">
        <f>IFERROR(VLOOKUP($A173,Employment!$A$5:$F$66,4,0),0)</f>
        <v>0</v>
      </c>
      <c r="K173" s="24">
        <f>IFERROR(VLOOKUP($A173,Employment!$A$5:$F$66,5,0),0)</f>
        <v>0</v>
      </c>
      <c r="L173" s="24">
        <f>IFERROR(VLOOKUP($A173,Employment!$A$5:$F$66,6,0),0)</f>
        <v>0</v>
      </c>
      <c r="M173" s="24">
        <f t="shared" si="38"/>
        <v>0</v>
      </c>
      <c r="N173" s="25">
        <v>220234.90508768329</v>
      </c>
      <c r="O173" s="26">
        <v>0</v>
      </c>
      <c r="P173" s="27">
        <f ca="1"/>
        <v>-50063.711456015226</v>
      </c>
      <c r="Q173" s="28">
        <f ca="1"/>
        <v>-65752.578544214222</v>
      </c>
      <c r="R173" s="28">
        <v>0</v>
      </c>
      <c r="S173" s="28"/>
      <c r="T173" s="35" t="e">
        <f ca="1"/>
        <v>#DIV/0!</v>
      </c>
      <c r="U173" s="30">
        <f ca="1"/>
        <v>-29.855657311921469</v>
      </c>
      <c r="V173" s="31">
        <v>0</v>
      </c>
      <c r="W173" s="32">
        <f ca="1"/>
        <v>-29.855657311921469</v>
      </c>
      <c r="X173" s="32"/>
      <c r="Y173" s="28">
        <f t="shared" ca="1" si="37"/>
        <v>-15688.867088198996</v>
      </c>
      <c r="Z173" s="33"/>
      <c r="AA173" s="36"/>
      <c r="AB173" s="33"/>
      <c r="AC173" s="21"/>
      <c r="AJ173" s="17"/>
      <c r="AV173" s="21"/>
    </row>
    <row r="174" spans="1:48" x14ac:dyDescent="0.2">
      <c r="A174" s="23" t="s">
        <v>480</v>
      </c>
      <c r="B174" s="23" t="str">
        <f>VLOOKUP(A174,Notes!$A$12:$B$206,2,0)</f>
        <v>Margins</v>
      </c>
      <c r="C174" s="24">
        <f>SUM('SAM and Preps'!FS174:GG174)</f>
        <v>0</v>
      </c>
      <c r="D174" s="24">
        <f>'SAM and Preps'!GH174</f>
        <v>0</v>
      </c>
      <c r="E174" s="24">
        <f>'SAM and Preps'!GM174</f>
        <v>0</v>
      </c>
      <c r="F174" s="24">
        <f>'SAM and Preps'!GO174</f>
        <v>0</v>
      </c>
      <c r="G174" s="24">
        <v>0</v>
      </c>
      <c r="H174" s="25">
        <f>SUM('SAM and Preps'!FM$175:FM$179)</f>
        <v>0</v>
      </c>
      <c r="I174" s="24">
        <f>IFERROR(VLOOKUP($A174,Employment!$A$5:$F$66,3,0),0)</f>
        <v>0</v>
      </c>
      <c r="J174" s="24">
        <f>IFERROR(VLOOKUP($A174,Employment!$A$5:$F$66,4,0),0)</f>
        <v>0</v>
      </c>
      <c r="K174" s="24">
        <f>IFERROR(VLOOKUP($A174,Employment!$A$5:$F$66,5,0),0)</f>
        <v>0</v>
      </c>
      <c r="L174" s="24">
        <f>IFERROR(VLOOKUP($A174,Employment!$A$5:$F$66,6,0),0)</f>
        <v>0</v>
      </c>
      <c r="M174" s="24">
        <f t="shared" si="38"/>
        <v>0</v>
      </c>
      <c r="N174" s="25">
        <v>984008.95401885267</v>
      </c>
      <c r="O174" s="26">
        <v>0</v>
      </c>
      <c r="P174" s="27">
        <v>0</v>
      </c>
      <c r="Q174" s="28">
        <f ca="1"/>
        <v>-210071.10969499542</v>
      </c>
      <c r="R174" s="28">
        <v>0</v>
      </c>
      <c r="S174" s="28"/>
      <c r="T174" s="35" t="e">
        <f ca="1"/>
        <v>#DIV/0!</v>
      </c>
      <c r="U174" s="30">
        <f ca="1"/>
        <v>-21.348495746611942</v>
      </c>
      <c r="V174" s="31">
        <v>0</v>
      </c>
      <c r="W174" s="32">
        <f ca="1"/>
        <v>-21.348495746611942</v>
      </c>
      <c r="X174" s="32"/>
      <c r="Y174" s="28">
        <f t="shared" ca="1" si="37"/>
        <v>-210071.10969499542</v>
      </c>
      <c r="Z174" s="33"/>
      <c r="AA174" s="36"/>
      <c r="AB174" s="33"/>
      <c r="AC174" s="21"/>
      <c r="AJ174" s="17"/>
      <c r="AV174" s="21"/>
    </row>
    <row r="175" spans="1:48" x14ac:dyDescent="0.2">
      <c r="A175" s="13" t="s">
        <v>91</v>
      </c>
      <c r="B175" s="13" t="str">
        <f>VLOOKUP(A175,Notes!$A$12:$B$206,2,0)</f>
        <v>Labor with primary school education (grades 1-7)</v>
      </c>
      <c r="C175" s="24">
        <f>SUM('SAM and Preps'!FS175:GG175)</f>
        <v>0</v>
      </c>
      <c r="D175" s="24">
        <f>'SAM and Preps'!GH175</f>
        <v>0</v>
      </c>
      <c r="E175" s="24">
        <f>'SAM and Preps'!GM175</f>
        <v>0</v>
      </c>
      <c r="F175" s="24">
        <f>'SAM and Preps'!GO175</f>
        <v>558.8534566711279</v>
      </c>
      <c r="G175" s="24">
        <v>558.8534566711279</v>
      </c>
      <c r="H175" s="25">
        <f>SUM('SAM and Preps'!FN$175:FN$179)</f>
        <v>0</v>
      </c>
      <c r="I175" s="24">
        <f>IFERROR(VLOOKUP($A175,Employment!$A$5:$F$66,3,0),0)</f>
        <v>0</v>
      </c>
      <c r="J175" s="24">
        <f>IFERROR(VLOOKUP($A175,Employment!$A$5:$F$66,4,0),0)</f>
        <v>0</v>
      </c>
      <c r="K175" s="24">
        <f>IFERROR(VLOOKUP($A175,Employment!$A$5:$F$66,5,0),0)</f>
        <v>0</v>
      </c>
      <c r="L175" s="24">
        <f>IFERROR(VLOOKUP($A175,Employment!$A$5:$F$66,6,0),0)</f>
        <v>0</v>
      </c>
      <c r="M175" s="24">
        <f t="shared" si="38"/>
        <v>0</v>
      </c>
      <c r="N175" s="25">
        <v>102122.90273154878</v>
      </c>
      <c r="O175" s="26">
        <v>0</v>
      </c>
      <c r="P175" s="27">
        <v>0</v>
      </c>
      <c r="Q175" s="28">
        <f ca="1"/>
        <v>-19516.991051960751</v>
      </c>
      <c r="R175" s="28">
        <v>0</v>
      </c>
      <c r="S175" s="28"/>
      <c r="T175" s="35" t="e">
        <f ca="1"/>
        <v>#DIV/0!</v>
      </c>
      <c r="U175" s="30">
        <f ca="1"/>
        <v>-19.111277225702455</v>
      </c>
      <c r="V175" s="31">
        <v>0</v>
      </c>
      <c r="W175" s="32">
        <f ca="1"/>
        <v>-19.111277225702455</v>
      </c>
      <c r="X175" s="32"/>
      <c r="Y175" s="28">
        <f t="shared" ca="1" si="37"/>
        <v>-19516.991051960751</v>
      </c>
      <c r="Z175" s="33"/>
      <c r="AA175" s="36"/>
      <c r="AB175" s="33"/>
      <c r="AC175" s="21"/>
      <c r="AJ175" s="17"/>
      <c r="AV175" s="21"/>
    </row>
    <row r="176" spans="1:48" hidden="1" outlineLevel="1" x14ac:dyDescent="0.2">
      <c r="A176" s="13" t="s">
        <v>92</v>
      </c>
      <c r="B176" s="13" t="str">
        <f>VLOOKUP(A176,Notes!$A$12:$B$206,2,0)</f>
        <v>Labor with middle school education (grades 8-11)</v>
      </c>
      <c r="C176" s="24">
        <f>SUM('SAM and Preps'!FS176:GG176)</f>
        <v>0</v>
      </c>
      <c r="D176" s="24">
        <f>'SAM and Preps'!GH176</f>
        <v>0</v>
      </c>
      <c r="E176" s="24">
        <f>'SAM and Preps'!GM176</f>
        <v>0</v>
      </c>
      <c r="F176" s="24">
        <f>'SAM and Preps'!GO176</f>
        <v>1020.275501172206</v>
      </c>
      <c r="G176" s="24">
        <v>1020.275501172206</v>
      </c>
      <c r="H176" s="25">
        <f>SUM('SAM and Preps'!FO$175:FO$179)</f>
        <v>0</v>
      </c>
      <c r="I176" s="24">
        <f>IFERROR(VLOOKUP($A176,Employment!$A$5:$F$66,3,0),0)</f>
        <v>0</v>
      </c>
      <c r="J176" s="24">
        <f>IFERROR(VLOOKUP($A176,Employment!$A$5:$F$66,4,0),0)</f>
        <v>0</v>
      </c>
      <c r="K176" s="24">
        <f>IFERROR(VLOOKUP($A176,Employment!$A$5:$F$66,5,0),0)</f>
        <v>0</v>
      </c>
      <c r="L176" s="24">
        <f>IFERROR(VLOOKUP($A176,Employment!$A$5:$F$66,6,0),0)</f>
        <v>0</v>
      </c>
      <c r="M176" s="24">
        <f t="shared" si="38"/>
        <v>0</v>
      </c>
      <c r="N176" s="25">
        <v>186441.53404048242</v>
      </c>
      <c r="O176" s="26">
        <v>0</v>
      </c>
      <c r="P176" s="27">
        <v>0</v>
      </c>
      <c r="Q176" s="28">
        <f ca="1"/>
        <v>-35095.005521070365</v>
      </c>
      <c r="R176" s="28">
        <v>0</v>
      </c>
      <c r="S176" s="28"/>
      <c r="T176" s="35" t="e">
        <f ca="1"/>
        <v>#DIV/0!</v>
      </c>
      <c r="U176" s="30">
        <f ca="1"/>
        <v>-18.823598347699779</v>
      </c>
      <c r="V176" s="31">
        <v>0</v>
      </c>
      <c r="W176" s="32">
        <f ca="1"/>
        <v>-18.823598347699779</v>
      </c>
      <c r="X176" s="32"/>
      <c r="Y176" s="28">
        <f t="shared" ca="1" si="37"/>
        <v>-35095.005521070365</v>
      </c>
      <c r="Z176" s="33"/>
      <c r="AA176" s="36"/>
      <c r="AB176" s="33"/>
      <c r="AC176" s="21"/>
      <c r="AJ176" s="17"/>
      <c r="AV176" s="21"/>
    </row>
    <row r="177" spans="1:76" hidden="1" outlineLevel="1" x14ac:dyDescent="0.2">
      <c r="A177" s="13" t="s">
        <v>93</v>
      </c>
      <c r="B177" s="13" t="str">
        <f>VLOOKUP(A177,Notes!$A$12:$B$206,2,0)</f>
        <v>Labor completed sedondary school education (grade 12)</v>
      </c>
      <c r="C177" s="24">
        <f>SUM('SAM and Preps'!FS177:GG177)</f>
        <v>0</v>
      </c>
      <c r="D177" s="24">
        <f>'SAM and Preps'!GH177</f>
        <v>0</v>
      </c>
      <c r="E177" s="24">
        <f>'SAM and Preps'!GM177</f>
        <v>0</v>
      </c>
      <c r="F177" s="24">
        <f>'SAM and Preps'!GO177</f>
        <v>2632.342070812927</v>
      </c>
      <c r="G177" s="24">
        <v>2632.342070812927</v>
      </c>
      <c r="H177" s="25">
        <f>SUM('SAM and Preps'!FP$175:FP$179)</f>
        <v>0</v>
      </c>
      <c r="I177" s="24">
        <f>IFERROR(VLOOKUP($A177,Employment!$A$5:$F$66,3,0),0)</f>
        <v>0</v>
      </c>
      <c r="J177" s="24">
        <f>IFERROR(VLOOKUP($A177,Employment!$A$5:$F$66,4,0),0)</f>
        <v>0</v>
      </c>
      <c r="K177" s="24">
        <f>IFERROR(VLOOKUP($A177,Employment!$A$5:$F$66,5,0),0)</f>
        <v>0</v>
      </c>
      <c r="L177" s="24">
        <f>IFERROR(VLOOKUP($A177,Employment!$A$5:$F$66,6,0),0)</f>
        <v>0</v>
      </c>
      <c r="M177" s="24">
        <f t="shared" si="38"/>
        <v>0</v>
      </c>
      <c r="N177" s="25">
        <v>481024.87341683905</v>
      </c>
      <c r="O177" s="26">
        <v>0</v>
      </c>
      <c r="P177" s="27">
        <v>0</v>
      </c>
      <c r="Q177" s="28">
        <f ca="1"/>
        <v>-68507.582892612787</v>
      </c>
      <c r="R177" s="28">
        <v>0</v>
      </c>
      <c r="S177" s="28"/>
      <c r="T177" s="35" t="e">
        <f ca="1"/>
        <v>#DIV/0!</v>
      </c>
      <c r="U177" s="30">
        <f ca="1"/>
        <v>-14.242004245224665</v>
      </c>
      <c r="V177" s="31">
        <v>0</v>
      </c>
      <c r="W177" s="32">
        <f ca="1"/>
        <v>-14.242004245224665</v>
      </c>
      <c r="X177" s="32"/>
      <c r="Y177" s="28">
        <f t="shared" ca="1" si="37"/>
        <v>-68507.582892612787</v>
      </c>
      <c r="Z177" s="33"/>
      <c r="AA177" s="36"/>
      <c r="AB177" s="33"/>
      <c r="AC177" s="21"/>
      <c r="AJ177" s="17"/>
      <c r="AV177" s="21"/>
    </row>
    <row r="178" spans="1:76" hidden="1" outlineLevel="1" x14ac:dyDescent="0.2">
      <c r="A178" s="13" t="s">
        <v>94</v>
      </c>
      <c r="B178" s="13" t="str">
        <f>VLOOKUP(A178,Notes!$A$12:$B$206,2,0)</f>
        <v>Labor with tertiary education (certificates, diplomas or degrees)</v>
      </c>
      <c r="C178" s="24">
        <f>SUM('SAM and Preps'!FS178:GG178)</f>
        <v>0</v>
      </c>
      <c r="D178" s="24">
        <f>'SAM and Preps'!GH178</f>
        <v>0</v>
      </c>
      <c r="E178" s="24">
        <f>'SAM and Preps'!GM178</f>
        <v>0</v>
      </c>
      <c r="F178" s="24">
        <f>'SAM and Preps'!GO178</f>
        <v>6276.5289713437396</v>
      </c>
      <c r="G178" s="24">
        <v>6276.5289713437396</v>
      </c>
      <c r="H178" s="25">
        <f>SUM('SAM and Preps'!FQ$175:FQ$179)</f>
        <v>0</v>
      </c>
      <c r="I178" s="24">
        <f>IFERROR(VLOOKUP($A178,Employment!$A$5:$F$66,3,0),0)</f>
        <v>0</v>
      </c>
      <c r="J178" s="24">
        <f>IFERROR(VLOOKUP($A178,Employment!$A$5:$F$66,4,0),0)</f>
        <v>0</v>
      </c>
      <c r="K178" s="24">
        <f>IFERROR(VLOOKUP($A178,Employment!$A$5:$F$66,5,0),0)</f>
        <v>0</v>
      </c>
      <c r="L178" s="24">
        <f>IFERROR(VLOOKUP($A178,Employment!$A$5:$F$66,6,0),0)</f>
        <v>0</v>
      </c>
      <c r="M178" s="24">
        <f t="shared" si="38"/>
        <v>0</v>
      </c>
      <c r="N178" s="25">
        <v>1146950.6898111301</v>
      </c>
      <c r="O178" s="26">
        <v>0</v>
      </c>
      <c r="P178" s="27">
        <v>0</v>
      </c>
      <c r="Q178" s="28">
        <f ca="1"/>
        <v>-135171.47942760657</v>
      </c>
      <c r="R178" s="28">
        <v>0</v>
      </c>
      <c r="S178" s="28"/>
      <c r="T178" s="35" t="e">
        <f ca="1"/>
        <v>#DIV/0!</v>
      </c>
      <c r="U178" s="30">
        <f ca="1"/>
        <v>-11.785291262161014</v>
      </c>
      <c r="V178" s="31">
        <v>0</v>
      </c>
      <c r="W178" s="32">
        <f ca="1"/>
        <v>-11.785291262161014</v>
      </c>
      <c r="X178" s="32"/>
      <c r="Y178" s="28">
        <f t="shared" ca="1" si="37"/>
        <v>-135171.47942760657</v>
      </c>
      <c r="Z178" s="33"/>
      <c r="AA178" s="36"/>
      <c r="AB178" s="33"/>
      <c r="AC178" s="21"/>
      <c r="AJ178" s="17"/>
      <c r="AV178" s="21"/>
    </row>
    <row r="179" spans="1:76" collapsed="1" x14ac:dyDescent="0.2">
      <c r="A179" s="13" t="s">
        <v>95</v>
      </c>
      <c r="B179" s="13" t="str">
        <f>VLOOKUP(A179,Notes!$A$12:$B$206,2,0)</f>
        <v>Capital</v>
      </c>
      <c r="C179" s="24">
        <f>SUM('SAM and Preps'!FS179:GG179)</f>
        <v>0</v>
      </c>
      <c r="D179" s="24">
        <f>'SAM and Preps'!GH179</f>
        <v>0</v>
      </c>
      <c r="E179" s="24">
        <f>'SAM and Preps'!GM179</f>
        <v>0</v>
      </c>
      <c r="F179" s="24">
        <f>'SAM and Preps'!GO179</f>
        <v>87528</v>
      </c>
      <c r="G179" s="24">
        <v>87528</v>
      </c>
      <c r="H179" s="25">
        <f>SUM('SAM and Preps'!FR$175:FR$179)</f>
        <v>0</v>
      </c>
      <c r="I179" s="24">
        <f>IFERROR(VLOOKUP($A179,Employment!$A$5:$F$66,3,0),0)</f>
        <v>0</v>
      </c>
      <c r="J179" s="24">
        <f>IFERROR(VLOOKUP($A179,Employment!$A$5:$F$66,4,0),0)</f>
        <v>0</v>
      </c>
      <c r="K179" s="24">
        <f>IFERROR(VLOOKUP($A179,Employment!$A$5:$F$66,5,0),0)</f>
        <v>0</v>
      </c>
      <c r="L179" s="24">
        <f>IFERROR(VLOOKUP($A179,Employment!$A$5:$F$66,6,0),0)</f>
        <v>0</v>
      </c>
      <c r="M179" s="24">
        <f t="shared" si="38"/>
        <v>0</v>
      </c>
      <c r="N179" s="25">
        <v>1734917.9999999993</v>
      </c>
      <c r="O179" s="26">
        <v>0</v>
      </c>
      <c r="P179" s="27">
        <v>0</v>
      </c>
      <c r="Q179" s="28">
        <f ca="1"/>
        <v>-290190.22661676788</v>
      </c>
      <c r="R179" s="28">
        <v>0</v>
      </c>
      <c r="S179" s="28"/>
      <c r="T179" s="35" t="e">
        <f ca="1"/>
        <v>#DIV/0!</v>
      </c>
      <c r="U179" s="30">
        <f ca="1"/>
        <v>-16.726452006190957</v>
      </c>
      <c r="V179" s="31">
        <v>0</v>
      </c>
      <c r="W179" s="32">
        <f ca="1"/>
        <v>-16.726452006190957</v>
      </c>
      <c r="X179" s="32"/>
      <c r="Y179" s="28">
        <f t="shared" ca="1" si="37"/>
        <v>-290190.22661676788</v>
      </c>
      <c r="Z179" s="33"/>
      <c r="AA179" s="36"/>
      <c r="AB179" s="33"/>
      <c r="AC179" s="21"/>
      <c r="AJ179" s="17"/>
      <c r="AV179" s="21"/>
    </row>
    <row r="180" spans="1:76" x14ac:dyDescent="0.2">
      <c r="A180" s="13" t="s">
        <v>96</v>
      </c>
      <c r="B180" s="13" t="str">
        <f>VLOOKUP(A180,Notes!$A$12:$B$206,2,0)</f>
        <v>Enterprises</v>
      </c>
      <c r="C180" s="24">
        <f>SUM('SAM and Preps'!FS180:GG180)</f>
        <v>514814</v>
      </c>
      <c r="D180" s="24">
        <f>'SAM and Preps'!GH180</f>
        <v>383518</v>
      </c>
      <c r="E180" s="24">
        <f>'SAM and Preps'!GM180</f>
        <v>0</v>
      </c>
      <c r="F180" s="24">
        <f>'SAM and Preps'!GO180</f>
        <v>0</v>
      </c>
      <c r="G180" s="24">
        <v>721074</v>
      </c>
      <c r="H180" s="25">
        <f t="array" ref="H180">SUM('SAM and Preps'!FS$175:FS$179)</f>
        <v>0</v>
      </c>
      <c r="I180" s="24">
        <f>IFERROR(VLOOKUP($A180,Employment!$A$5:$F$66,3,0),0)</f>
        <v>0</v>
      </c>
      <c r="J180" s="24">
        <f>IFERROR(VLOOKUP($A180,Employment!$A$5:$F$66,4,0),0)</f>
        <v>0</v>
      </c>
      <c r="K180" s="24">
        <f>IFERROR(VLOOKUP($A180,Employment!$A$5:$F$66,5,0),0)</f>
        <v>0</v>
      </c>
      <c r="L180" s="24">
        <f>IFERROR(VLOOKUP($A180,Employment!$A$5:$F$66,6,0),0)</f>
        <v>0</v>
      </c>
      <c r="M180" s="24">
        <f t="shared" si="38"/>
        <v>0</v>
      </c>
      <c r="N180" s="25">
        <v>1837795.0000000002</v>
      </c>
      <c r="O180" s="26">
        <v>0</v>
      </c>
      <c r="P180" s="27">
        <v>0</v>
      </c>
      <c r="Q180" s="28">
        <f ca="1"/>
        <v>-173912.98842288542</v>
      </c>
      <c r="R180" s="28"/>
      <c r="S180" s="28"/>
      <c r="T180" s="35" t="e">
        <f ca="1"/>
        <v>#DIV/0!</v>
      </c>
      <c r="U180" s="30">
        <f t="array" aca="1" ref="U180" ca="1">dm_endo/x*100</f>
        <v>-11.389877301032856</v>
      </c>
      <c r="V180" s="31">
        <v>0</v>
      </c>
      <c r="W180" s="32">
        <f ca="1"/>
        <v>-9.4631331798642062</v>
      </c>
      <c r="X180" s="32"/>
      <c r="Y180" s="28">
        <f t="shared" ca="1" si="37"/>
        <v>-173912.98842288542</v>
      </c>
      <c r="Z180" s="33"/>
      <c r="AA180" s="36"/>
      <c r="AB180" s="33"/>
      <c r="AC180" s="21"/>
      <c r="AJ180" s="17"/>
      <c r="AV180" s="21"/>
    </row>
    <row r="181" spans="1:76" x14ac:dyDescent="0.2">
      <c r="A181" s="13"/>
      <c r="B181" s="13" t="s">
        <v>252</v>
      </c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38">
        <f t="shared" ref="M181" si="39">SUM(M8:M179)</f>
        <v>15147</v>
      </c>
      <c r="N181" s="13"/>
      <c r="O181" s="13"/>
      <c r="P181" s="37">
        <f ca="1">SUM(dm_exo)</f>
        <v>-931475.01643250557</v>
      </c>
      <c r="Q181" s="13"/>
      <c r="R181" s="13"/>
      <c r="S181" s="13"/>
      <c r="T181" s="13"/>
      <c r="U181" s="13"/>
      <c r="V181" s="13"/>
      <c r="W181" s="13"/>
      <c r="X181" s="13"/>
      <c r="Y181" s="13"/>
      <c r="Z181" s="23"/>
      <c r="AA181" s="23"/>
      <c r="AB181" s="23"/>
      <c r="AC181" s="21"/>
      <c r="AD181" s="21"/>
      <c r="AE181" s="21"/>
      <c r="AF181" s="21"/>
      <c r="AG181" s="21"/>
      <c r="AH181" s="21"/>
      <c r="AI181" s="21"/>
      <c r="AJ181" s="17"/>
      <c r="AK181" s="38">
        <f t="shared" ref="AK181:AM181" si="40">SUM(AK8:AK179)</f>
        <v>3553442.0000000009</v>
      </c>
      <c r="AL181" s="38">
        <f t="shared" ca="1" si="40"/>
        <v>-228323.07405358989</v>
      </c>
      <c r="AM181" s="38">
        <f t="shared" ca="1" si="40"/>
        <v>-320158.21145642834</v>
      </c>
      <c r="AN181" s="38">
        <f ca="1">SUM(AN8:AN179)</f>
        <v>-548481.28551001835</v>
      </c>
      <c r="AO181" s="17"/>
      <c r="AP181" s="17"/>
      <c r="AQ181" s="17"/>
      <c r="AR181" s="17"/>
      <c r="AS181" s="17"/>
      <c r="AT181" s="38">
        <f ca="1">SUM(AT8:AT179)</f>
        <v>-1771.0048598571293</v>
      </c>
      <c r="AU181" s="17"/>
      <c r="AV181" s="21"/>
      <c r="AW181" s="21"/>
      <c r="AX181" s="21"/>
      <c r="AY181" s="21"/>
      <c r="AZ181" s="21"/>
      <c r="BA181" s="199"/>
      <c r="BB181" s="208">
        <f t="shared" ref="BB181:BG181" si="41">SUM(BB8:BB180)</f>
        <v>99.999999999999972</v>
      </c>
      <c r="BC181" s="208">
        <f ca="1">100*AN181/AK181</f>
        <v>-15.435211423459794</v>
      </c>
      <c r="BD181" s="208"/>
      <c r="BE181" s="208">
        <f t="shared" ca="1" si="41"/>
        <v>-15.435211423459791</v>
      </c>
      <c r="BF181" s="209"/>
      <c r="BG181" s="208">
        <f t="shared" si="41"/>
        <v>99.999999999999986</v>
      </c>
      <c r="BH181" s="210">
        <f ca="1">100*AT181/M181</f>
        <v>-11.692116325722118</v>
      </c>
      <c r="BI181" s="210"/>
      <c r="BJ181" s="208">
        <f ca="1">SUM(BJ8:BJ180)</f>
        <v>-11.692116325722122</v>
      </c>
      <c r="BK181" s="209"/>
      <c r="BL181" s="199"/>
      <c r="BM181" s="201"/>
      <c r="BN181" s="211">
        <f ca="1">SUM(BN8:BN180)</f>
        <v>-15.435211423459796</v>
      </c>
      <c r="BO181" s="201"/>
      <c r="BP181" s="211">
        <f ca="1">SUM(BP8:BP180)</f>
        <v>-11.69211632572212</v>
      </c>
      <c r="BQ181" s="90"/>
      <c r="BR181" s="90"/>
      <c r="BS181" s="90"/>
      <c r="BT181" s="90"/>
      <c r="BU181" s="90"/>
      <c r="BV181" s="90"/>
      <c r="BW181" s="90"/>
      <c r="BX181" s="90"/>
    </row>
    <row r="183" spans="1:76" x14ac:dyDescent="0.2">
      <c r="A183" s="8"/>
      <c r="B183" s="8" t="s">
        <v>576</v>
      </c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</row>
    <row r="184" spans="1:76" x14ac:dyDescent="0.2">
      <c r="A184" s="11"/>
      <c r="B184" s="11" t="s">
        <v>574</v>
      </c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40">
        <f>SUM(N8:N69)</f>
        <v>7924002.9999999991</v>
      </c>
      <c r="P184" s="6"/>
      <c r="Q184" s="40">
        <f ca="1">SUM(Q8:Q69)</f>
        <v>-1347174.2702337189</v>
      </c>
      <c r="U184" s="41">
        <f t="shared" ref="U184:U196" ca="1" si="42">100*Q184/N184</f>
        <v>-17.00118324328902</v>
      </c>
      <c r="Z184" s="42"/>
      <c r="AA184" s="42"/>
      <c r="AB184" s="42"/>
    </row>
    <row r="185" spans="1:76" x14ac:dyDescent="0.2">
      <c r="A185" s="13"/>
      <c r="B185" s="13" t="s">
        <v>697</v>
      </c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40">
        <f>SUM('SAM and Preps'!FT70:GG173)</f>
        <v>2417271</v>
      </c>
      <c r="Q185" s="27">
        <f t="array" aca="1" ref="Q185:Q187" ca="1">TRANSPOSE(Q1Shock!N180:P180+Q2Shock!N180:P180+Q3Shock!N180:P180+Q4Shock!N180:P180)/4</f>
        <v>-397045.66118633002</v>
      </c>
      <c r="U185" s="41">
        <f t="shared" ca="1" si="42"/>
        <v>-16.425368160472285</v>
      </c>
      <c r="Z185" s="42"/>
      <c r="AA185" s="42"/>
      <c r="AB185" s="42"/>
    </row>
    <row r="186" spans="1:76" x14ac:dyDescent="0.2">
      <c r="A186" s="13"/>
      <c r="B186" s="13" t="s">
        <v>564</v>
      </c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40">
        <f t="array" ref="N186">SUM('SAM and Preps'!GH70:GH173)</f>
        <v>828934</v>
      </c>
      <c r="Q186" s="27">
        <f ca="1"/>
        <v>0</v>
      </c>
      <c r="U186" s="41">
        <f t="shared" ca="1" si="42"/>
        <v>0</v>
      </c>
      <c r="Z186" s="42"/>
      <c r="AA186" s="42"/>
      <c r="AB186" s="42"/>
    </row>
    <row r="187" spans="1:76" x14ac:dyDescent="0.2">
      <c r="A187" s="13"/>
      <c r="B187" s="13" t="s">
        <v>565</v>
      </c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40">
        <f t="array" ref="N187">SUM('SAM and Preps'!GM70:GM173)</f>
        <v>828245</v>
      </c>
      <c r="Q187" s="27">
        <f ca="1"/>
        <v>-280063.05651944265</v>
      </c>
      <c r="U187" s="41">
        <f t="shared" ca="1" si="42"/>
        <v>-33.814035281763566</v>
      </c>
      <c r="Z187" s="42"/>
      <c r="AA187" s="42"/>
      <c r="AB187" s="42"/>
    </row>
    <row r="188" spans="1:76" x14ac:dyDescent="0.2">
      <c r="A188" s="13"/>
      <c r="B188" s="13" t="s">
        <v>566</v>
      </c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40">
        <f t="array" ref="N188">SUM('SAM and Preps'!GN70:GN173)</f>
        <v>29154.999999999909</v>
      </c>
      <c r="Q188" s="6">
        <v>0</v>
      </c>
      <c r="U188" s="41">
        <f t="shared" si="42"/>
        <v>0</v>
      </c>
      <c r="Z188" s="42"/>
      <c r="AA188" s="42"/>
      <c r="AB188" s="42"/>
    </row>
    <row r="189" spans="1:76" x14ac:dyDescent="0.2">
      <c r="A189" s="13"/>
      <c r="B189" s="13" t="s">
        <v>563</v>
      </c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40">
        <f t="array" ref="N189">SUM('SAM and Preps'!GO70:GO173)</f>
        <v>1221748.0000000007</v>
      </c>
      <c r="Q189" s="27">
        <f t="array" aca="1" ref="Q189" ca="1">(Q1Shock!Q180+Q2Shock!Q180+Q3Shock!Q180+Q4Shock!Q180)/4</f>
        <v>-254366.29872673281</v>
      </c>
      <c r="U189" s="41">
        <f t="shared" ca="1" si="42"/>
        <v>-20.819866185721825</v>
      </c>
      <c r="Z189" s="42"/>
      <c r="AA189" s="42"/>
      <c r="AB189" s="42"/>
    </row>
    <row r="190" spans="1:76" x14ac:dyDescent="0.2">
      <c r="A190" s="13"/>
      <c r="B190" s="13" t="s">
        <v>594</v>
      </c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40">
        <f>SUM('SAM and Preps'!BM202:FL202)</f>
        <v>1273933.0000000007</v>
      </c>
      <c r="Q190" s="6" cm="1">
        <f t="array" aca="1" ref="Q190" ca="1">MMULT(imports/TRANSPOSE(x),dm_endo)</f>
        <v>-286226.50907762395</v>
      </c>
      <c r="U190" s="41">
        <f t="shared" ca="1" si="42"/>
        <v>-22.46794054927722</v>
      </c>
      <c r="Z190" s="42"/>
      <c r="AA190" s="42"/>
      <c r="AB190" s="42"/>
    </row>
    <row r="191" spans="1:76" x14ac:dyDescent="0.2">
      <c r="A191" s="13"/>
      <c r="B191" s="13" t="s">
        <v>567</v>
      </c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40">
        <f>SUM(N185:N189)-N190</f>
        <v>4051420</v>
      </c>
      <c r="Q191" s="40">
        <f ca="1">SUM(Q185:Q189)-Q190</f>
        <v>-645248.50735488161</v>
      </c>
      <c r="U191" s="41">
        <f t="shared" ca="1" si="42"/>
        <v>-15.926477811603872</v>
      </c>
      <c r="Z191" s="42"/>
      <c r="AA191" s="42"/>
      <c r="AB191" s="42"/>
    </row>
    <row r="192" spans="1:76" x14ac:dyDescent="0.2">
      <c r="A192" s="13"/>
      <c r="B192" s="13" t="s">
        <v>303</v>
      </c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40">
        <f>-'SAM and Preps'!GO200</f>
        <v>-186084</v>
      </c>
      <c r="Q192" s="6">
        <f ca="1">Q189-Q190</f>
        <v>31860.210350891139</v>
      </c>
      <c r="U192" s="41"/>
      <c r="Z192" s="42"/>
      <c r="AA192" s="42"/>
      <c r="AB192" s="42"/>
    </row>
    <row r="193" spans="1:28" x14ac:dyDescent="0.2">
      <c r="A193" s="11"/>
      <c r="B193" s="11" t="s">
        <v>699</v>
      </c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40">
        <f>N175</f>
        <v>102122.90273154878</v>
      </c>
      <c r="Q193" s="40">
        <f ca="1">Q175</f>
        <v>-19516.991051960751</v>
      </c>
      <c r="U193" s="41">
        <f t="shared" ca="1" si="42"/>
        <v>-19.111277225702455</v>
      </c>
      <c r="Z193" s="42"/>
      <c r="AA193" s="42"/>
      <c r="AB193" s="42"/>
    </row>
    <row r="194" spans="1:28" x14ac:dyDescent="0.2">
      <c r="A194" s="11"/>
      <c r="B194" s="11" t="s">
        <v>700</v>
      </c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40">
        <f t="shared" ref="N194:N196" si="43">N176</f>
        <v>186441.53404048242</v>
      </c>
      <c r="Q194" s="40">
        <f t="shared" ref="Q194:Q196" ca="1" si="44">Q176</f>
        <v>-35095.005521070365</v>
      </c>
      <c r="U194" s="41">
        <f t="shared" ca="1" si="42"/>
        <v>-18.823598347699775</v>
      </c>
      <c r="Z194" s="42"/>
      <c r="AA194" s="42"/>
      <c r="AB194" s="42"/>
    </row>
    <row r="195" spans="1:28" x14ac:dyDescent="0.2">
      <c r="A195" s="11"/>
      <c r="B195" s="11" t="s">
        <v>701</v>
      </c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40">
        <f t="shared" si="43"/>
        <v>481024.87341683905</v>
      </c>
      <c r="Q195" s="40">
        <f t="shared" ca="1" si="44"/>
        <v>-68507.582892612787</v>
      </c>
      <c r="U195" s="41">
        <f t="shared" ca="1" si="42"/>
        <v>-14.242004245224665</v>
      </c>
      <c r="Z195" s="42"/>
      <c r="AA195" s="42"/>
      <c r="AB195" s="42"/>
    </row>
    <row r="196" spans="1:28" x14ac:dyDescent="0.2">
      <c r="A196" s="11"/>
      <c r="B196" s="11" t="s">
        <v>702</v>
      </c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40">
        <f t="shared" si="43"/>
        <v>1146950.6898111301</v>
      </c>
      <c r="Q196" s="40">
        <f t="shared" ca="1" si="44"/>
        <v>-135171.47942760657</v>
      </c>
      <c r="U196" s="41">
        <f t="shared" ca="1" si="42"/>
        <v>-11.785291262161014</v>
      </c>
      <c r="Z196" s="42"/>
      <c r="AA196" s="42"/>
      <c r="AB196" s="42"/>
    </row>
    <row r="197" spans="1:28" x14ac:dyDescent="0.2">
      <c r="A197" s="11"/>
      <c r="B197" s="11" t="s">
        <v>698</v>
      </c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40">
        <f>SUM('SAM and Preps'!C175:BL178)</f>
        <v>1906052</v>
      </c>
      <c r="Q197" s="40">
        <f ca="1">SUM(Q175:Q178)</f>
        <v>-258291.05889325048</v>
      </c>
      <c r="U197" s="41">
        <f ca="1">100*Q197/N197</f>
        <v>-13.551102430219663</v>
      </c>
      <c r="Z197" s="42"/>
      <c r="AA197" s="42"/>
      <c r="AB197" s="42"/>
    </row>
    <row r="198" spans="1:28" x14ac:dyDescent="0.2">
      <c r="A198" s="11"/>
      <c r="B198" s="11" t="s">
        <v>623</v>
      </c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40">
        <f>SUM('SAM and Preps'!C179:BL179)</f>
        <v>1647389.9999999993</v>
      </c>
      <c r="Q198" s="40">
        <f ca="1">Q179</f>
        <v>-290190.22661676788</v>
      </c>
      <c r="U198" s="41">
        <f ca="1">100*Q198/N198</f>
        <v>-17.615150426842945</v>
      </c>
      <c r="Z198" s="42"/>
      <c r="AA198" s="42"/>
      <c r="AB198" s="42"/>
    </row>
    <row r="199" spans="1:28" x14ac:dyDescent="0.2">
      <c r="A199" s="11"/>
      <c r="B199" s="11" t="s">
        <v>568</v>
      </c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40">
        <f>SUM(N197:N198)</f>
        <v>3553441.9999999991</v>
      </c>
      <c r="Q199" s="40">
        <f ca="1">SUM(Q197:Q198)</f>
        <v>-548481.28551001835</v>
      </c>
      <c r="U199" s="41">
        <f ca="1">100*Q199/N199</f>
        <v>-15.435211423459803</v>
      </c>
      <c r="Z199" s="42"/>
      <c r="AA199" s="42"/>
      <c r="AB199" s="42"/>
    </row>
    <row r="200" spans="1:28" x14ac:dyDescent="0.2">
      <c r="A200" s="11"/>
      <c r="B200" s="11" t="s">
        <v>297</v>
      </c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40">
        <f>'SAM and Preps'!GP196</f>
        <v>72271.000000000029</v>
      </c>
      <c r="Q200" s="40">
        <f t="array" aca="1" ref="Q200" ca="1">MMULT(tax_a/TRANSPOSE(x),dm_endo)</f>
        <v>-11330.32506737264</v>
      </c>
      <c r="U200" s="41">
        <f t="shared" ref="U200:U204" ca="1" si="45">100*Q200/N200</f>
        <v>-15.677554022184049</v>
      </c>
      <c r="Z200" s="42"/>
      <c r="AA200" s="42"/>
      <c r="AB200" s="42"/>
    </row>
    <row r="201" spans="1:28" x14ac:dyDescent="0.2">
      <c r="A201" s="11"/>
      <c r="B201" s="11" t="s">
        <v>624</v>
      </c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40">
        <f>SUM(N199:N200)</f>
        <v>3625712.9999999991</v>
      </c>
      <c r="Q201" s="40">
        <f ca="1">SUM(Q199:Q200)</f>
        <v>-559811.61057739099</v>
      </c>
      <c r="U201" s="41">
        <f t="shared" ca="1" si="45"/>
        <v>-15.440042015939794</v>
      </c>
      <c r="Z201" s="42"/>
      <c r="AA201" s="42"/>
      <c r="AB201" s="42"/>
    </row>
    <row r="202" spans="1:28" x14ac:dyDescent="0.2">
      <c r="A202" s="11"/>
      <c r="B202" s="11" t="s">
        <v>298</v>
      </c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40">
        <f>'SAM and Preps'!GP198</f>
        <v>44308.000000000007</v>
      </c>
      <c r="Q202" s="40">
        <f t="array" aca="1" ref="Q202" ca="1">MMULT(tax_m/TRANSPOSE(x),dm_endo)</f>
        <v>-11329.186603356704</v>
      </c>
      <c r="U202" s="41">
        <f t="shared" ca="1" si="45"/>
        <v>-25.569167200859219</v>
      </c>
      <c r="Z202" s="42"/>
      <c r="AA202" s="42"/>
      <c r="AB202" s="42"/>
    </row>
    <row r="203" spans="1:28" x14ac:dyDescent="0.2">
      <c r="A203" s="11"/>
      <c r="B203" s="11" t="s">
        <v>299</v>
      </c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40">
        <f>'SAM and Preps'!GP199</f>
        <v>381399</v>
      </c>
      <c r="Q203" s="40" cm="1">
        <f t="array" aca="1" ref="Q203" ca="1">MMULT(tax_s/TRANSPOSE(x),dm_endo)</f>
        <v>-74107.710174133987</v>
      </c>
      <c r="U203" s="41">
        <f t="shared" ca="1" si="45"/>
        <v>-19.430494095195314</v>
      </c>
      <c r="Z203" s="42"/>
      <c r="AA203" s="42"/>
      <c r="AB203" s="42"/>
    </row>
    <row r="204" spans="1:28" x14ac:dyDescent="0.2">
      <c r="A204" s="11"/>
      <c r="B204" s="11" t="s">
        <v>567</v>
      </c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40">
        <f>SUM(N201:N203)</f>
        <v>4051419.9999999991</v>
      </c>
      <c r="Q204" s="40">
        <f ca="1">SUM(Q201:Q203)</f>
        <v>-645248.50735488173</v>
      </c>
      <c r="U204" s="41">
        <f t="shared" ca="1" si="45"/>
        <v>-15.926477811603879</v>
      </c>
      <c r="Z204" s="42"/>
      <c r="AA204" s="42"/>
      <c r="AB204" s="42"/>
    </row>
    <row r="205" spans="1:28" x14ac:dyDescent="0.2">
      <c r="A205" s="13"/>
      <c r="B205" s="13" t="s">
        <v>569</v>
      </c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111">
        <f>N204-N191</f>
        <v>0</v>
      </c>
      <c r="Q205" s="46">
        <f ca="1">Q204-Q191</f>
        <v>0</v>
      </c>
      <c r="U205" s="41"/>
      <c r="Z205" s="42"/>
      <c r="AA205" s="42"/>
      <c r="AB205" s="42"/>
    </row>
    <row r="206" spans="1:28" x14ac:dyDescent="0.2">
      <c r="A206" s="11"/>
      <c r="B206" s="11" t="s">
        <v>625</v>
      </c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40">
        <f>'SAM and Preps'!GP197</f>
        <v>607551.99999999988</v>
      </c>
      <c r="Q206" s="40" cm="1">
        <f t="array" aca="1" ref="Q206" ca="1">MMULT(tax_d/TRANSPOSE(x),dm_endo)+SUM(TRANSPOSE(hh_tax/hh_outlays)*hh_post_impacts)</f>
        <v>-68398.784729769061</v>
      </c>
      <c r="U206" s="41">
        <f ca="1">100*Q206/N206</f>
        <v>-11.258095558860653</v>
      </c>
      <c r="Z206" s="42"/>
      <c r="AA206" s="42"/>
      <c r="AB206" s="42"/>
    </row>
    <row r="207" spans="1:28" x14ac:dyDescent="0.2">
      <c r="A207" s="11"/>
      <c r="B207" s="11" t="s">
        <v>300</v>
      </c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40">
        <f>N200+N202+N204+N206</f>
        <v>4775550.9999999991</v>
      </c>
      <c r="Q207" s="40">
        <f ca="1">SUM(Q200:Q203)</f>
        <v>-656578.83242225437</v>
      </c>
      <c r="U207" s="41">
        <f ca="1">100*Q207/N207</f>
        <v>-13.748755534644159</v>
      </c>
      <c r="Z207" s="42"/>
      <c r="AA207" s="42"/>
      <c r="AB207" s="42"/>
    </row>
    <row r="208" spans="1:28" x14ac:dyDescent="0.2">
      <c r="A208" s="13" t="s">
        <v>97</v>
      </c>
      <c r="B208" s="13" t="str">
        <f>VLOOKUP(A208,Notes!$A$12:$B$206,2,0)</f>
        <v>Households - Decile 1</v>
      </c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>
        <f>'SAM and Preps'!GP181</f>
        <v>65989.543662945609</v>
      </c>
      <c r="O208" s="39"/>
      <c r="P208" s="40"/>
      <c r="Q208" s="40">
        <f t="array" aca="1" ref="Q208:Q221" ca="1">MMULT(hh_inc/TRANSPOSE(x),dm_endo)</f>
        <v>-3681.749837951334</v>
      </c>
      <c r="R208" s="40">
        <v>0</v>
      </c>
      <c r="S208" s="40"/>
      <c r="T208" s="43"/>
      <c r="U208" s="41">
        <f t="shared" ref="U208:U240" ca="1" si="46">100*Q208/N208</f>
        <v>-5.579292769103823</v>
      </c>
      <c r="V208" s="44"/>
      <c r="W208" s="45"/>
      <c r="X208" s="45"/>
      <c r="Y208" s="40"/>
      <c r="Z208" s="42"/>
      <c r="AA208" s="42"/>
      <c r="AB208" s="42"/>
    </row>
    <row r="209" spans="1:140" hidden="1" outlineLevel="1" x14ac:dyDescent="0.2">
      <c r="A209" s="13" t="s">
        <v>98</v>
      </c>
      <c r="B209" s="13" t="str">
        <f>VLOOKUP(A209,Notes!$A$12:$B$206,2,0)</f>
        <v>Households - Decile 2</v>
      </c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>
        <f>'SAM and Preps'!GP182</f>
        <v>90984.902699491911</v>
      </c>
      <c r="O209" s="39"/>
      <c r="P209" s="40"/>
      <c r="Q209" s="40">
        <f ca="1"/>
        <v>-5832.7995493832177</v>
      </c>
      <c r="R209" s="40">
        <v>0</v>
      </c>
      <c r="S209" s="40"/>
      <c r="T209" s="43"/>
      <c r="U209" s="41">
        <f t="shared" ca="1" si="46"/>
        <v>-6.4107334033735128</v>
      </c>
      <c r="V209" s="44"/>
      <c r="W209" s="45"/>
      <c r="X209" s="45"/>
      <c r="Y209" s="40"/>
      <c r="Z209" s="42"/>
      <c r="AA209" s="42"/>
      <c r="AB209" s="42"/>
    </row>
    <row r="210" spans="1:140" hidden="1" outlineLevel="1" x14ac:dyDescent="0.2">
      <c r="A210" s="13" t="s">
        <v>99</v>
      </c>
      <c r="B210" s="13" t="str">
        <f>VLOOKUP(A210,Notes!$A$12:$B$206,2,0)</f>
        <v>Households - Decile 3</v>
      </c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>
        <f>'SAM and Preps'!GP183</f>
        <v>106450.11198261232</v>
      </c>
      <c r="O210" s="39"/>
      <c r="P210" s="40"/>
      <c r="Q210" s="40">
        <f ca="1"/>
        <v>-7428.9762798625097</v>
      </c>
      <c r="R210" s="40">
        <v>0</v>
      </c>
      <c r="S210" s="40"/>
      <c r="T210" s="43"/>
      <c r="U210" s="41">
        <f t="shared" ca="1" si="46"/>
        <v>-6.9788336916695473</v>
      </c>
      <c r="V210" s="44"/>
      <c r="W210" s="45"/>
      <c r="X210" s="45"/>
      <c r="Y210" s="40"/>
      <c r="Z210" s="42"/>
      <c r="AA210" s="42"/>
      <c r="AB210" s="42"/>
    </row>
    <row r="211" spans="1:140" hidden="1" outlineLevel="1" x14ac:dyDescent="0.2">
      <c r="A211" s="13" t="s">
        <v>100</v>
      </c>
      <c r="B211" s="13" t="str">
        <f>VLOOKUP(A211,Notes!$A$12:$B$206,2,0)</f>
        <v>Households - Decile 4</v>
      </c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>
        <f>'SAM and Preps'!GP184</f>
        <v>123492.06290570777</v>
      </c>
      <c r="O211" s="39"/>
      <c r="P211" s="40"/>
      <c r="Q211" s="40">
        <f ca="1"/>
        <v>-9991.2543472949237</v>
      </c>
      <c r="R211" s="40">
        <v>0</v>
      </c>
      <c r="S211" s="40"/>
      <c r="T211" s="43"/>
      <c r="U211" s="41">
        <f t="shared" ca="1" si="46"/>
        <v>-8.0906044584612165</v>
      </c>
      <c r="V211" s="44"/>
      <c r="W211" s="45"/>
      <c r="X211" s="45"/>
      <c r="Y211" s="40"/>
      <c r="Z211" s="42"/>
      <c r="AA211" s="42"/>
      <c r="AB211" s="42"/>
    </row>
    <row r="212" spans="1:140" hidden="1" outlineLevel="1" x14ac:dyDescent="0.2">
      <c r="A212" s="13" t="s">
        <v>101</v>
      </c>
      <c r="B212" s="13" t="str">
        <f>VLOOKUP(A212,Notes!$A$12:$B$206,2,0)</f>
        <v>Households - Decile 5</v>
      </c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>
        <f>'SAM and Preps'!GP185</f>
        <v>139019.68510979667</v>
      </c>
      <c r="O212" s="39"/>
      <c r="P212" s="40"/>
      <c r="Q212" s="40">
        <f ca="1"/>
        <v>-13030.847023940141</v>
      </c>
      <c r="R212" s="40">
        <v>0</v>
      </c>
      <c r="S212" s="40"/>
      <c r="T212" s="43"/>
      <c r="U212" s="41">
        <f t="shared" ca="1" si="46"/>
        <v>-9.3733826354508576</v>
      </c>
      <c r="V212" s="44"/>
      <c r="W212" s="45"/>
      <c r="X212" s="45"/>
      <c r="Y212" s="40"/>
      <c r="Z212" s="42"/>
      <c r="AA212" s="42"/>
      <c r="AB212" s="42"/>
    </row>
    <row r="213" spans="1:140" hidden="1" outlineLevel="1" x14ac:dyDescent="0.2">
      <c r="A213" s="13" t="s">
        <v>102</v>
      </c>
      <c r="B213" s="13" t="str">
        <f>VLOOKUP(A213,Notes!$A$12:$B$206,2,0)</f>
        <v>Households - Decile 6</v>
      </c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>
        <f>'SAM and Preps'!GP186</f>
        <v>183900.30086333427</v>
      </c>
      <c r="O213" s="39"/>
      <c r="P213" s="40"/>
      <c r="Q213" s="40">
        <f ca="1"/>
        <v>-20126.398814813409</v>
      </c>
      <c r="R213" s="40">
        <v>0</v>
      </c>
      <c r="S213" s="40"/>
      <c r="T213" s="43"/>
      <c r="U213" s="41">
        <f t="shared" ca="1" si="46"/>
        <v>-10.944190259792107</v>
      </c>
      <c r="V213" s="44"/>
      <c r="W213" s="45"/>
      <c r="X213" s="45"/>
      <c r="Y213" s="40"/>
      <c r="Z213" s="42"/>
      <c r="AA213" s="42"/>
      <c r="AB213" s="42"/>
    </row>
    <row r="214" spans="1:140" hidden="1" outlineLevel="1" x14ac:dyDescent="0.2">
      <c r="A214" s="13" t="s">
        <v>103</v>
      </c>
      <c r="B214" s="13" t="str">
        <f>VLOOKUP(A214,Notes!$A$12:$B$206,2,0)</f>
        <v>Households - Decile 7</v>
      </c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>
        <f>'SAM and Preps'!GP187</f>
        <v>222467.41769264181</v>
      </c>
      <c r="O214" s="39"/>
      <c r="P214" s="40"/>
      <c r="Q214" s="40">
        <f ca="1"/>
        <v>-27122.772855712406</v>
      </c>
      <c r="R214" s="40">
        <v>0</v>
      </c>
      <c r="S214" s="40"/>
      <c r="T214" s="43"/>
      <c r="U214" s="41">
        <f t="shared" ca="1" si="46"/>
        <v>-12.19179560630532</v>
      </c>
      <c r="V214" s="44"/>
      <c r="W214" s="45"/>
      <c r="X214" s="45"/>
      <c r="Y214" s="40"/>
      <c r="Z214" s="42"/>
      <c r="AA214" s="42"/>
      <c r="AB214" s="42"/>
    </row>
    <row r="215" spans="1:140" hidden="1" outlineLevel="1" x14ac:dyDescent="0.2">
      <c r="A215" s="13" t="s">
        <v>104</v>
      </c>
      <c r="B215" s="13" t="str">
        <f>VLOOKUP(A215,Notes!$A$12:$B$206,2,0)</f>
        <v>Households - Decile 8</v>
      </c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>
        <f>'SAM and Preps'!GP188</f>
        <v>340905.81117327488</v>
      </c>
      <c r="O215" s="39"/>
      <c r="P215" s="40"/>
      <c r="Q215" s="40">
        <f ca="1"/>
        <v>-43226.925031506064</v>
      </c>
      <c r="R215" s="40">
        <v>0</v>
      </c>
      <c r="S215" s="40"/>
      <c r="T215" s="43"/>
      <c r="U215" s="41">
        <f t="shared" ca="1" si="46"/>
        <v>-12.680019998114604</v>
      </c>
      <c r="V215" s="44"/>
      <c r="W215" s="45"/>
      <c r="X215" s="45"/>
      <c r="Y215" s="40"/>
      <c r="Z215" s="42"/>
      <c r="AA215" s="42"/>
      <c r="AB215" s="42"/>
    </row>
    <row r="216" spans="1:140" hidden="1" outlineLevel="1" x14ac:dyDescent="0.2">
      <c r="A216" s="13" t="s">
        <v>105</v>
      </c>
      <c r="B216" s="13" t="str">
        <f>VLOOKUP(A216,Notes!$A$12:$B$206,2,0)</f>
        <v>Households - Decile 9</v>
      </c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>
        <f>'SAM and Preps'!GP189</f>
        <v>639532.41294474725</v>
      </c>
      <c r="O216" s="39"/>
      <c r="P216" s="40"/>
      <c r="Q216" s="40">
        <f ca="1"/>
        <v>-80426.32397870101</v>
      </c>
      <c r="R216" s="40">
        <v>0</v>
      </c>
      <c r="S216" s="40"/>
      <c r="T216" s="43"/>
      <c r="U216" s="41">
        <f t="shared" ca="1" si="46"/>
        <v>-12.57580106196267</v>
      </c>
      <c r="V216" s="44"/>
      <c r="W216" s="45"/>
      <c r="X216" s="45"/>
      <c r="Y216" s="40"/>
      <c r="Z216" s="42"/>
      <c r="AA216" s="42"/>
      <c r="AB216" s="42"/>
    </row>
    <row r="217" spans="1:140" hidden="1" outlineLevel="1" x14ac:dyDescent="0.2">
      <c r="A217" s="13" t="s">
        <v>106</v>
      </c>
      <c r="B217" s="13" t="str">
        <f>VLOOKUP(A217,Notes!$A$12:$B$206,2,0)</f>
        <v>Households - Percentile 90-92</v>
      </c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>
        <f>'SAM and Preps'!GP190</f>
        <v>177769.09754421673</v>
      </c>
      <c r="O217" s="39"/>
      <c r="P217" s="40"/>
      <c r="Q217" s="40">
        <f ca="1"/>
        <v>-22492.977302808133</v>
      </c>
      <c r="R217" s="40">
        <v>0</v>
      </c>
      <c r="S217" s="40"/>
      <c r="T217" s="43"/>
      <c r="U217" s="41">
        <f t="shared" ca="1" si="46"/>
        <v>-12.652917528151049</v>
      </c>
      <c r="V217" s="44"/>
      <c r="W217" s="45"/>
      <c r="X217" s="45"/>
      <c r="Y217" s="40"/>
      <c r="Z217" s="42"/>
      <c r="AA217" s="42"/>
      <c r="AB217" s="42"/>
    </row>
    <row r="218" spans="1:140" hidden="1" outlineLevel="1" x14ac:dyDescent="0.2">
      <c r="A218" s="13" t="s">
        <v>107</v>
      </c>
      <c r="B218" s="13" t="str">
        <f>VLOOKUP(A218,Notes!$A$12:$B$206,2,0)</f>
        <v>Households - Percentile 92-94</v>
      </c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>
        <f>'SAM and Preps'!GP191</f>
        <v>205886.07030306937</v>
      </c>
      <c r="O218" s="39"/>
      <c r="P218" s="40"/>
      <c r="Q218" s="40">
        <f ca="1"/>
        <v>-25266.670708431229</v>
      </c>
      <c r="R218" s="40">
        <v>0</v>
      </c>
      <c r="S218" s="40"/>
      <c r="T218" s="43"/>
      <c r="U218" s="41">
        <f t="shared" ca="1" si="46"/>
        <v>-12.272161332351464</v>
      </c>
      <c r="V218" s="44"/>
      <c r="W218" s="45"/>
      <c r="X218" s="45"/>
      <c r="Y218" s="40"/>
      <c r="Z218" s="42"/>
      <c r="AA218" s="42"/>
      <c r="AB218" s="42"/>
    </row>
    <row r="219" spans="1:140" hidden="1" outlineLevel="1" x14ac:dyDescent="0.2">
      <c r="A219" s="13" t="s">
        <v>108</v>
      </c>
      <c r="B219" s="13" t="str">
        <f>VLOOKUP(A219,Notes!$A$12:$B$206,2,0)</f>
        <v>Households - Percentile 94-96</v>
      </c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>
        <f>'SAM and Preps'!GP192</f>
        <v>258606.67678101637</v>
      </c>
      <c r="O219" s="39"/>
      <c r="P219" s="40"/>
      <c r="Q219" s="40">
        <f ca="1"/>
        <v>-32588.509479056043</v>
      </c>
      <c r="R219" s="40">
        <v>0</v>
      </c>
      <c r="S219" s="40"/>
      <c r="T219" s="43"/>
      <c r="U219" s="41">
        <f t="shared" ca="1" si="46"/>
        <v>-12.601573124367327</v>
      </c>
      <c r="V219" s="44"/>
      <c r="W219" s="45"/>
      <c r="X219" s="45"/>
      <c r="Y219" s="40"/>
      <c r="Z219" s="42"/>
      <c r="AA219" s="42"/>
      <c r="AB219" s="42"/>
    </row>
    <row r="220" spans="1:140" hidden="1" outlineLevel="1" x14ac:dyDescent="0.2">
      <c r="A220" s="13" t="s">
        <v>109</v>
      </c>
      <c r="B220" s="13" t="str">
        <f>VLOOKUP(A220,Notes!$A$12:$B$206,2,0)</f>
        <v>Households - Percentile 96-98</v>
      </c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>
        <f>'SAM and Preps'!GP193</f>
        <v>326808.24485675589</v>
      </c>
      <c r="O220" s="39"/>
      <c r="P220" s="40"/>
      <c r="Q220" s="40">
        <f ca="1"/>
        <v>-39070.013706415317</v>
      </c>
      <c r="R220" s="40">
        <v>0</v>
      </c>
      <c r="S220" s="40"/>
      <c r="T220" s="43"/>
      <c r="U220" s="41">
        <f t="shared" ca="1" si="46"/>
        <v>-11.955026937444675</v>
      </c>
      <c r="V220" s="44"/>
      <c r="W220" s="45"/>
      <c r="X220" s="45"/>
      <c r="Y220" s="40"/>
      <c r="Z220" s="42"/>
      <c r="AA220" s="42"/>
      <c r="AB220" s="42"/>
    </row>
    <row r="221" spans="1:140" collapsed="1" x14ac:dyDescent="0.2">
      <c r="A221" s="13" t="s">
        <v>110</v>
      </c>
      <c r="B221" s="13" t="str">
        <f>VLOOKUP(A221,Notes!$A$12:$B$206,2,0)</f>
        <v>Households - Percentile 98-100</v>
      </c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>
        <f>'SAM and Preps'!GP194</f>
        <v>553080.66148038954</v>
      </c>
      <c r="O221" s="39"/>
      <c r="P221" s="40"/>
      <c r="Q221" s="40">
        <f ca="1"/>
        <v>-66589.304123544207</v>
      </c>
      <c r="R221" s="40">
        <v>0</v>
      </c>
      <c r="S221" s="40"/>
      <c r="T221" s="43"/>
      <c r="U221" s="41">
        <f t="shared" ca="1" si="46"/>
        <v>-12.039709351852876</v>
      </c>
      <c r="V221" s="44"/>
      <c r="W221" s="45"/>
      <c r="X221" s="45"/>
      <c r="Y221" s="40"/>
      <c r="Z221" s="42"/>
      <c r="AA221" s="42"/>
      <c r="AB221" s="42"/>
    </row>
    <row r="222" spans="1:140" x14ac:dyDescent="0.2">
      <c r="A222" s="13"/>
      <c r="B222" s="13" t="s">
        <v>295</v>
      </c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>
        <f>SUM(N208:N214)</f>
        <v>932304.02491653047</v>
      </c>
      <c r="O222" s="6"/>
      <c r="P222" s="6"/>
      <c r="Q222" s="40">
        <f ca="1">SUM(Q208:Q214)</f>
        <v>-87214.79870895794</v>
      </c>
      <c r="R222" s="6"/>
      <c r="S222" s="6"/>
      <c r="T222" s="6"/>
      <c r="U222" s="41">
        <f t="shared" ca="1" si="46"/>
        <v>-9.3547594323392858</v>
      </c>
      <c r="V222" s="6"/>
      <c r="W222" s="6"/>
      <c r="X222" s="6"/>
      <c r="Y222" s="6"/>
      <c r="Z222" s="42"/>
      <c r="AA222" s="42"/>
      <c r="AB222" s="42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P222" s="6"/>
      <c r="AQ222" s="6"/>
      <c r="AR222" s="6"/>
      <c r="AS222" s="6"/>
      <c r="AT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</row>
    <row r="223" spans="1:140" x14ac:dyDescent="0.2">
      <c r="A223" s="13"/>
      <c r="B223" s="13" t="s">
        <v>296</v>
      </c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40">
        <f>SUM(N215:N221)</f>
        <v>2502588.9750834703</v>
      </c>
      <c r="Q223" s="40">
        <f ca="1">SUM(Q215:Q221)</f>
        <v>-309660.72433046199</v>
      </c>
      <c r="U223" s="41">
        <f t="shared" ca="1" si="46"/>
        <v>-12.373614980867311</v>
      </c>
      <c r="Z223" s="42"/>
      <c r="AA223" s="42"/>
      <c r="AB223" s="42"/>
    </row>
    <row r="224" spans="1:140" x14ac:dyDescent="0.2">
      <c r="A224" s="13"/>
      <c r="B224" s="13" t="s">
        <v>551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40">
        <f>SUM(N222:N223)</f>
        <v>3434893.0000000009</v>
      </c>
      <c r="Q224" s="40">
        <f ca="1">SUM(Q222:Q223)</f>
        <v>-396875.5230394199</v>
      </c>
      <c r="U224" s="41">
        <f t="shared" ca="1" si="46"/>
        <v>-11.554232491067983</v>
      </c>
      <c r="Z224" s="42"/>
      <c r="AA224" s="42"/>
      <c r="AB224" s="42"/>
    </row>
    <row r="225" spans="1:28" x14ac:dyDescent="0.2">
      <c r="A225" s="11" t="s">
        <v>261</v>
      </c>
      <c r="B225" s="11" t="s">
        <v>91</v>
      </c>
      <c r="C225" s="39"/>
      <c r="D225" s="39"/>
      <c r="E225" s="39"/>
      <c r="F225" s="39"/>
      <c r="G225" s="39"/>
      <c r="H225" s="39"/>
      <c r="I225" s="40"/>
      <c r="J225" s="40"/>
      <c r="K225" s="40"/>
      <c r="L225" s="40"/>
      <c r="M225" s="39"/>
      <c r="N225" s="40">
        <f>SUM(I$8:I$69)</f>
        <v>2179.216118601737</v>
      </c>
      <c r="Q225" s="40">
        <f t="array" aca="1" ref="Q225:Q228" ca="1">MMULT(TRANSPOSE(EMP_all*EMP_ELAS_all/x_act),dm_endo_act)</f>
        <v>-213.87344063551768</v>
      </c>
      <c r="U225" s="41">
        <f t="shared" ca="1" si="46"/>
        <v>-9.8142372759589609</v>
      </c>
      <c r="Z225" s="42"/>
      <c r="AA225" s="42"/>
      <c r="AB225" s="42"/>
    </row>
    <row r="226" spans="1:28" hidden="1" outlineLevel="1" x14ac:dyDescent="0.2">
      <c r="A226" s="11" t="s">
        <v>261</v>
      </c>
      <c r="B226" s="11" t="s">
        <v>92</v>
      </c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40">
        <f>SUM(J$8:J$69)</f>
        <v>2816.6439376564531</v>
      </c>
      <c r="Q226" s="40">
        <f ca="1"/>
        <v>-292.83688290942166</v>
      </c>
      <c r="U226" s="41">
        <f t="shared" ca="1" si="46"/>
        <v>-10.396659620139003</v>
      </c>
      <c r="Z226" s="42"/>
      <c r="AA226" s="42"/>
      <c r="AB226" s="42"/>
    </row>
    <row r="227" spans="1:28" hidden="1" outlineLevel="1" x14ac:dyDescent="0.2">
      <c r="A227" s="11" t="s">
        <v>261</v>
      </c>
      <c r="B227" s="11" t="s">
        <v>93</v>
      </c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40">
        <f>SUM(K$8:K$69)</f>
        <v>4553.0454768995132</v>
      </c>
      <c r="Q227" s="40">
        <f ca="1"/>
        <v>-609.05493300687704</v>
      </c>
      <c r="U227" s="41">
        <f t="shared" ca="1" si="46"/>
        <v>-13.376869088986677</v>
      </c>
      <c r="Z227" s="42"/>
      <c r="AA227" s="42"/>
      <c r="AB227" s="42"/>
    </row>
    <row r="228" spans="1:28" hidden="1" outlineLevel="1" x14ac:dyDescent="0.2">
      <c r="A228" s="11" t="s">
        <v>261</v>
      </c>
      <c r="B228" s="11" t="s">
        <v>94</v>
      </c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40">
        <f>SUM(L$8:L$69)</f>
        <v>5598.0944668422981</v>
      </c>
      <c r="Q228" s="40">
        <f ca="1"/>
        <v>-655.23960330531293</v>
      </c>
      <c r="U228" s="41">
        <f t="shared" ca="1" si="46"/>
        <v>-11.704690000969421</v>
      </c>
      <c r="Z228" s="42"/>
      <c r="AA228" s="42"/>
      <c r="AB228" s="42"/>
    </row>
    <row r="229" spans="1:28" collapsed="1" x14ac:dyDescent="0.2">
      <c r="A229" s="11" t="s">
        <v>261</v>
      </c>
      <c r="B229" s="11" t="s">
        <v>301</v>
      </c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40">
        <f>SUM(N225:N228)</f>
        <v>15147.000000000002</v>
      </c>
      <c r="Q229" s="40">
        <f ca="1">SUM(Q225:Q228)</f>
        <v>-1771.0048598571293</v>
      </c>
      <c r="U229" s="41">
        <f t="shared" ca="1" si="46"/>
        <v>-11.692116325722118</v>
      </c>
      <c r="Z229" s="42"/>
      <c r="AA229" s="42"/>
      <c r="AB229" s="42"/>
    </row>
    <row r="230" spans="1:28" x14ac:dyDescent="0.2">
      <c r="A230" s="13" t="s">
        <v>620</v>
      </c>
      <c r="B230" s="13" t="s">
        <v>597</v>
      </c>
      <c r="N230" s="6">
        <f>SUMIF(Notes!$C$12:$C$73,$A230,N$8:N$69)</f>
        <v>218790.30262229464</v>
      </c>
      <c r="Q230" s="6">
        <f ca="1">SUMIF(Notes!$C$12:$C$73,$A230,Q$8:Q$69)</f>
        <v>-25541.631586399366</v>
      </c>
      <c r="U230" s="41">
        <f t="shared" ca="1" si="46"/>
        <v>-11.674023610860296</v>
      </c>
      <c r="X230" s="6"/>
      <c r="Y230" s="6"/>
      <c r="Z230" s="42"/>
    </row>
    <row r="231" spans="1:28" x14ac:dyDescent="0.2">
      <c r="A231" s="13" t="s">
        <v>611</v>
      </c>
      <c r="B231" s="13" t="s">
        <v>598</v>
      </c>
      <c r="N231" s="6">
        <f>SUMIF(Notes!$C$12:$C$73,$A231,N$8:N$69)</f>
        <v>533556.96420921688</v>
      </c>
      <c r="Q231" s="6">
        <f ca="1">SUMIF(Notes!$C$12:$C$73,$A231,Q$8:Q$69)</f>
        <v>-89537.396835932042</v>
      </c>
      <c r="U231" s="41">
        <f t="shared" ca="1" si="46"/>
        <v>-16.781225406482164</v>
      </c>
      <c r="X231" s="6"/>
      <c r="Y231" s="6"/>
      <c r="Z231" s="42"/>
    </row>
    <row r="232" spans="1:28" x14ac:dyDescent="0.2">
      <c r="A232" s="13" t="s">
        <v>612</v>
      </c>
      <c r="B232" s="13" t="s">
        <v>599</v>
      </c>
      <c r="N232" s="6">
        <f>SUMIF(Notes!$C$12:$C$73,$A232,N$8:N$69)</f>
        <v>1925579.6472207431</v>
      </c>
      <c r="Q232" s="6">
        <f ca="1">SUMIF(Notes!$C$12:$C$73,$A232,Q$8:Q$69)</f>
        <v>-416275.94218851929</v>
      </c>
      <c r="U232" s="41">
        <f t="shared" ca="1" si="46"/>
        <v>-21.618214691318794</v>
      </c>
      <c r="X232" s="6"/>
      <c r="Y232" s="6"/>
      <c r="Z232" s="42"/>
    </row>
    <row r="233" spans="1:28" x14ac:dyDescent="0.2">
      <c r="A233" s="13" t="s">
        <v>613</v>
      </c>
      <c r="B233" s="13" t="s">
        <v>600</v>
      </c>
      <c r="N233" s="6">
        <f>SUMIF(Notes!$C$12:$C$73,$A233,N$8:N$69)</f>
        <v>240822.91066950708</v>
      </c>
      <c r="Q233" s="6">
        <f ca="1">SUMIF(Notes!$C$12:$C$73,$A233,Q$8:Q$69)</f>
        <v>-24239.626532357055</v>
      </c>
      <c r="U233" s="41">
        <f t="shared" ca="1" si="46"/>
        <v>-10.065332432437156</v>
      </c>
      <c r="X233" s="6"/>
      <c r="Y233" s="6"/>
      <c r="Z233" s="42"/>
    </row>
    <row r="234" spans="1:28" x14ac:dyDescent="0.2">
      <c r="A234" s="13" t="s">
        <v>606</v>
      </c>
      <c r="B234" s="13" t="s">
        <v>177</v>
      </c>
      <c r="N234" s="6">
        <f>SUMIF(Notes!$C$12:$C$73,$A234,N$8:N$69)</f>
        <v>409535.17147224495</v>
      </c>
      <c r="Q234" s="6">
        <f ca="1">SUMIF(Notes!$C$12:$C$73,$A234,Q$8:Q$69)</f>
        <v>-125252.42957449984</v>
      </c>
      <c r="U234" s="41">
        <f t="shared" ca="1" si="46"/>
        <v>-30.584047061019874</v>
      </c>
      <c r="X234" s="6"/>
      <c r="Y234" s="6"/>
      <c r="Z234" s="42"/>
    </row>
    <row r="235" spans="1:28" x14ac:dyDescent="0.2">
      <c r="A235" s="13" t="s">
        <v>618</v>
      </c>
      <c r="B235" s="13" t="s">
        <v>601</v>
      </c>
      <c r="N235" s="6">
        <f>SUMIF(Notes!$C$12:$C$73,$A235,N$8:N$69)</f>
        <v>828937.9627193074</v>
      </c>
      <c r="Q235" s="6">
        <f ca="1">SUMIF(Notes!$C$12:$C$73,$A235,Q$8:Q$69)</f>
        <v>-183763.11038467841</v>
      </c>
      <c r="U235" s="41">
        <f t="shared" ca="1" si="46"/>
        <v>-22.168499773113147</v>
      </c>
      <c r="X235" s="6"/>
      <c r="Y235" s="6"/>
      <c r="Z235" s="42"/>
    </row>
    <row r="236" spans="1:28" x14ac:dyDescent="0.2">
      <c r="A236" s="13" t="s">
        <v>617</v>
      </c>
      <c r="B236" s="13" t="s">
        <v>602</v>
      </c>
      <c r="N236" s="6">
        <f>SUMIF(Notes!$C$12:$C$73,$A236,N$8:N$69)</f>
        <v>701205.92899021134</v>
      </c>
      <c r="Q236" s="6">
        <f ca="1">SUMIF(Notes!$C$12:$C$73,$A236,Q$8:Q$69)</f>
        <v>-135834.22423218051</v>
      </c>
      <c r="U236" s="41">
        <f t="shared" ca="1" si="46"/>
        <v>-19.37151678506083</v>
      </c>
      <c r="X236" s="6"/>
      <c r="Y236" s="6"/>
      <c r="Z236" s="42"/>
    </row>
    <row r="237" spans="1:28" x14ac:dyDescent="0.2">
      <c r="A237" s="13" t="s">
        <v>614</v>
      </c>
      <c r="B237" s="13" t="s">
        <v>603</v>
      </c>
      <c r="N237" s="6">
        <f>SUMIF(Notes!$C$12:$C$73,$A237,N$8:N$69)</f>
        <v>1373419.4434809454</v>
      </c>
      <c r="Q237" s="6">
        <f ca="1">SUMIF(Notes!$C$12:$C$73,$A237,Q$8:Q$69)</f>
        <v>-196380.05657848073</v>
      </c>
      <c r="U237" s="41">
        <f t="shared" ca="1" si="46"/>
        <v>-14.298622136930978</v>
      </c>
      <c r="X237" s="6"/>
      <c r="Y237" s="6"/>
      <c r="Z237" s="42"/>
    </row>
    <row r="238" spans="1:28" x14ac:dyDescent="0.2">
      <c r="A238" s="13" t="s">
        <v>615</v>
      </c>
      <c r="B238" s="13" t="s">
        <v>604</v>
      </c>
      <c r="N238" s="6">
        <f>SUMIF(Notes!$C$12:$C$73,$A238,N$8:N$69)</f>
        <v>1180394.1528175939</v>
      </c>
      <c r="Q238" s="6">
        <f ca="1">SUMIF(Notes!$C$12:$C$73,$A238,Q$8:Q$69)</f>
        <v>-23902.944452310236</v>
      </c>
      <c r="U238" s="41">
        <f t="shared" ca="1" si="46"/>
        <v>-2.0249968534030813</v>
      </c>
      <c r="X238" s="6"/>
      <c r="Y238" s="6"/>
      <c r="Z238" s="42"/>
    </row>
    <row r="239" spans="1:28" x14ac:dyDescent="0.2">
      <c r="A239" s="13" t="s">
        <v>616</v>
      </c>
      <c r="B239" s="13" t="s">
        <v>605</v>
      </c>
      <c r="N239" s="6">
        <f>SUMIF(Notes!$C$12:$C$73,$A239,N$8:N$69)</f>
        <v>511760.51579793496</v>
      </c>
      <c r="Q239" s="6">
        <f ca="1">SUMIF(Notes!$C$12:$C$73,$A239,Q$8:Q$69)</f>
        <v>-126446.90786836151</v>
      </c>
      <c r="U239" s="41">
        <f t="shared" ca="1" si="46"/>
        <v>-24.70821877909162</v>
      </c>
      <c r="X239" s="6"/>
      <c r="Y239" s="6"/>
      <c r="Z239" s="42"/>
    </row>
    <row r="240" spans="1:28" x14ac:dyDescent="0.2">
      <c r="A240" s="13"/>
      <c r="B240" s="16" t="s">
        <v>252</v>
      </c>
      <c r="N240" s="6">
        <f>SUM(N230:N239)</f>
        <v>7924002.9999999981</v>
      </c>
      <c r="Q240" s="6">
        <f ca="1">SUM(Q230:Q239)</f>
        <v>-1347174.2702337189</v>
      </c>
      <c r="U240" s="41">
        <f t="shared" ca="1" si="46"/>
        <v>-17.00118324328902</v>
      </c>
      <c r="X240" s="6"/>
      <c r="Y240" s="6"/>
      <c r="Z240" s="42"/>
    </row>
  </sheetData>
  <conditionalFormatting sqref="R8:R181 W174:X181 P205:P224 R205:R224 W205:X224 W185:X203 P185:P203 R185:R203">
    <cfRule type="cellIs" dxfId="689" priority="4" operator="notEqual">
      <formula>0</formula>
    </cfRule>
  </conditionalFormatting>
  <conditionalFormatting sqref="O8:O181 O205:O224 O185:O203">
    <cfRule type="cellIs" dxfId="688" priority="3" operator="equal">
      <formula>1</formula>
    </cfRule>
  </conditionalFormatting>
  <conditionalFormatting sqref="P8:P180">
    <cfRule type="cellIs" dxfId="687" priority="2" operator="notEqual">
      <formula>0</formula>
    </cfRule>
  </conditionalFormatting>
  <conditionalFormatting sqref="Y181">
    <cfRule type="cellIs" dxfId="686" priority="1" operator="notEqual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BEF93-5236-4A16-8DBA-9DA1ED1D5686}">
  <sheetPr>
    <tabColor rgb="FF00B0F0"/>
  </sheetPr>
  <dimension ref="A1:BJ112"/>
  <sheetViews>
    <sheetView zoomScale="85" zoomScaleNormal="85" workbookViewId="0">
      <pane xSplit="21" ySplit="7" topLeftCell="X8" activePane="bottomRight" state="frozen"/>
      <selection pane="topRight" activeCell="V1" sqref="V1"/>
      <selection pane="bottomLeft" activeCell="A8" sqref="A8"/>
      <selection pane="bottomRight" activeCell="AH2" sqref="AH2:AL4"/>
    </sheetView>
  </sheetViews>
  <sheetFormatPr defaultRowHeight="12.75" x14ac:dyDescent="0.2"/>
  <cols>
    <col min="1" max="1" width="9.140625" style="2"/>
    <col min="2" max="2" width="18.7109375" style="2" bestFit="1" customWidth="1"/>
    <col min="3" max="3" width="3.42578125" style="2" customWidth="1"/>
    <col min="4" max="15" width="4.7109375" style="2" customWidth="1"/>
    <col min="16" max="17" width="5.7109375" style="2" customWidth="1"/>
    <col min="18" max="44" width="4.7109375" style="2" customWidth="1"/>
    <col min="45" max="45" width="9.140625" style="2"/>
    <col min="46" max="46" width="5.85546875" style="2" bestFit="1" customWidth="1"/>
    <col min="47" max="50" width="3.28515625" style="2" bestFit="1" customWidth="1"/>
    <col min="51" max="51" width="9.140625" style="2"/>
    <col min="52" max="52" width="7" style="2" customWidth="1"/>
    <col min="53" max="56" width="3.5703125" style="2" customWidth="1"/>
    <col min="57" max="57" width="7" style="2" customWidth="1"/>
    <col min="58" max="58" width="9.140625" style="2"/>
    <col min="59" max="62" width="3.5703125" style="2" customWidth="1"/>
    <col min="63" max="16384" width="9.140625" style="2"/>
  </cols>
  <sheetData>
    <row r="1" spans="1:62" s="259" customFormat="1" ht="27" customHeight="1" x14ac:dyDescent="0.2">
      <c r="D1" s="299" t="s">
        <v>737</v>
      </c>
      <c r="E1" s="300"/>
      <c r="F1" s="300"/>
      <c r="G1" s="300"/>
      <c r="H1" s="301"/>
      <c r="J1" s="299" t="s">
        <v>809</v>
      </c>
      <c r="K1" s="300"/>
      <c r="L1" s="300"/>
      <c r="M1" s="300"/>
      <c r="N1" s="301"/>
      <c r="P1" s="302" t="s">
        <v>738</v>
      </c>
      <c r="Q1" s="302"/>
      <c r="R1" s="302"/>
      <c r="S1" s="302"/>
      <c r="T1" s="302"/>
    </row>
    <row r="2" spans="1:62" ht="15.75" customHeight="1" x14ac:dyDescent="0.2">
      <c r="D2" s="309" t="s">
        <v>717</v>
      </c>
      <c r="E2" s="310"/>
      <c r="F2" s="310"/>
      <c r="G2" s="310"/>
      <c r="H2" s="311"/>
      <c r="J2" s="312" t="s">
        <v>722</v>
      </c>
      <c r="K2" s="313"/>
      <c r="L2" s="313"/>
      <c r="M2" s="313"/>
      <c r="N2" s="314"/>
      <c r="P2" s="318" t="s">
        <v>733</v>
      </c>
      <c r="Q2" s="319"/>
      <c r="R2" s="322" t="s">
        <v>728</v>
      </c>
      <c r="S2" s="323"/>
      <c r="T2" s="324"/>
      <c r="V2" s="303" t="s">
        <v>724</v>
      </c>
      <c r="W2" s="304"/>
      <c r="X2" s="304"/>
      <c r="Y2" s="304"/>
      <c r="Z2" s="305"/>
      <c r="AB2" s="271" t="s">
        <v>731</v>
      </c>
      <c r="AC2" s="272"/>
      <c r="AD2" s="272"/>
      <c r="AE2" s="272"/>
      <c r="AF2" s="273"/>
      <c r="AH2" s="303" t="s">
        <v>732</v>
      </c>
      <c r="AI2" s="304"/>
      <c r="AJ2" s="304"/>
      <c r="AK2" s="304"/>
      <c r="AL2" s="305"/>
      <c r="AN2" s="271" t="s">
        <v>760</v>
      </c>
      <c r="AO2" s="272"/>
      <c r="AP2" s="272"/>
      <c r="AQ2" s="272"/>
      <c r="AR2" s="273"/>
      <c r="AT2" s="271" t="s">
        <v>772</v>
      </c>
      <c r="AU2" s="272"/>
      <c r="AV2" s="272"/>
      <c r="AW2" s="272"/>
      <c r="AX2" s="273"/>
      <c r="AZ2" s="280" t="s">
        <v>764</v>
      </c>
      <c r="BA2" s="281"/>
      <c r="BB2" s="281"/>
      <c r="BC2" s="281"/>
      <c r="BD2" s="282"/>
      <c r="BF2" s="280" t="s">
        <v>763</v>
      </c>
      <c r="BG2" s="281"/>
      <c r="BH2" s="281"/>
      <c r="BI2" s="281"/>
      <c r="BJ2" s="282"/>
    </row>
    <row r="3" spans="1:62" ht="15.75" customHeight="1" x14ac:dyDescent="0.2">
      <c r="A3" s="298" t="s">
        <v>808</v>
      </c>
      <c r="B3" s="298"/>
      <c r="D3" s="126"/>
      <c r="E3" s="127" t="s">
        <v>591</v>
      </c>
      <c r="F3" s="127" t="s">
        <v>554</v>
      </c>
      <c r="G3" s="127" t="s">
        <v>592</v>
      </c>
      <c r="H3" s="128" t="s">
        <v>593</v>
      </c>
      <c r="J3" s="315"/>
      <c r="K3" s="316"/>
      <c r="L3" s="316"/>
      <c r="M3" s="316"/>
      <c r="N3" s="317"/>
      <c r="P3" s="320"/>
      <c r="Q3" s="321"/>
      <c r="R3" s="325"/>
      <c r="S3" s="326"/>
      <c r="T3" s="327"/>
      <c r="V3" s="306"/>
      <c r="W3" s="307"/>
      <c r="X3" s="307"/>
      <c r="Y3" s="307"/>
      <c r="Z3" s="308"/>
      <c r="AB3" s="274"/>
      <c r="AC3" s="275"/>
      <c r="AD3" s="275"/>
      <c r="AE3" s="275"/>
      <c r="AF3" s="276"/>
      <c r="AH3" s="306"/>
      <c r="AI3" s="307"/>
      <c r="AJ3" s="307"/>
      <c r="AK3" s="307"/>
      <c r="AL3" s="308"/>
      <c r="AN3" s="274"/>
      <c r="AO3" s="275"/>
      <c r="AP3" s="275"/>
      <c r="AQ3" s="275"/>
      <c r="AR3" s="276"/>
      <c r="AT3" s="274"/>
      <c r="AU3" s="275"/>
      <c r="AV3" s="275"/>
      <c r="AW3" s="275"/>
      <c r="AX3" s="276"/>
      <c r="AZ3" s="283"/>
      <c r="BA3" s="284"/>
      <c r="BB3" s="284"/>
      <c r="BC3" s="284"/>
      <c r="BD3" s="285"/>
      <c r="BF3" s="283"/>
      <c r="BG3" s="284"/>
      <c r="BH3" s="284"/>
      <c r="BI3" s="284"/>
      <c r="BJ3" s="285"/>
    </row>
    <row r="4" spans="1:62" ht="15.75" customHeight="1" x14ac:dyDescent="0.2">
      <c r="A4" s="298"/>
      <c r="B4" s="298"/>
      <c r="D4" s="126"/>
      <c r="E4" s="129"/>
      <c r="F4" s="129"/>
      <c r="G4" s="129"/>
      <c r="H4" s="130"/>
      <c r="J4" s="315"/>
      <c r="K4" s="316"/>
      <c r="L4" s="316"/>
      <c r="M4" s="316"/>
      <c r="N4" s="317"/>
      <c r="P4" s="320"/>
      <c r="Q4" s="321"/>
      <c r="R4" s="328"/>
      <c r="S4" s="329"/>
      <c r="T4" s="330"/>
      <c r="V4" s="306"/>
      <c r="W4" s="307"/>
      <c r="X4" s="307"/>
      <c r="Y4" s="307"/>
      <c r="Z4" s="308"/>
      <c r="AB4" s="274"/>
      <c r="AC4" s="275"/>
      <c r="AD4" s="275"/>
      <c r="AE4" s="275"/>
      <c r="AF4" s="276"/>
      <c r="AH4" s="306"/>
      <c r="AI4" s="307"/>
      <c r="AJ4" s="307"/>
      <c r="AK4" s="307"/>
      <c r="AL4" s="308"/>
      <c r="AN4" s="274"/>
      <c r="AO4" s="275"/>
      <c r="AP4" s="275"/>
      <c r="AQ4" s="275"/>
      <c r="AR4" s="276"/>
      <c r="AT4" s="274"/>
      <c r="AU4" s="275"/>
      <c r="AV4" s="275"/>
      <c r="AW4" s="275"/>
      <c r="AX4" s="276"/>
      <c r="AZ4" s="283"/>
      <c r="BA4" s="284"/>
      <c r="BB4" s="284"/>
      <c r="BC4" s="284"/>
      <c r="BD4" s="285"/>
      <c r="BF4" s="283"/>
      <c r="BG4" s="284"/>
      <c r="BH4" s="284"/>
      <c r="BI4" s="284"/>
      <c r="BJ4" s="285"/>
    </row>
    <row r="5" spans="1:62" x14ac:dyDescent="0.2">
      <c r="A5" s="141" t="s">
        <v>723</v>
      </c>
      <c r="B5" s="141" t="s">
        <v>713</v>
      </c>
      <c r="D5" s="277" t="s">
        <v>573</v>
      </c>
      <c r="E5" s="278"/>
      <c r="F5" s="278"/>
      <c r="G5" s="278"/>
      <c r="H5" s="279"/>
      <c r="J5" s="289" t="s">
        <v>573</v>
      </c>
      <c r="K5" s="290"/>
      <c r="L5" s="290"/>
      <c r="M5" s="290"/>
      <c r="N5" s="291"/>
      <c r="O5" s="34"/>
      <c r="P5" s="277" t="s">
        <v>573</v>
      </c>
      <c r="Q5" s="278"/>
      <c r="R5" s="278"/>
      <c r="S5" s="278"/>
      <c r="T5" s="279"/>
      <c r="U5" s="34"/>
      <c r="V5" s="292" t="s">
        <v>573</v>
      </c>
      <c r="W5" s="293"/>
      <c r="X5" s="293"/>
      <c r="Y5" s="293"/>
      <c r="Z5" s="294"/>
      <c r="AB5" s="295" t="s">
        <v>573</v>
      </c>
      <c r="AC5" s="296"/>
      <c r="AD5" s="296"/>
      <c r="AE5" s="296"/>
      <c r="AF5" s="297"/>
      <c r="AH5" s="292" t="s">
        <v>573</v>
      </c>
      <c r="AI5" s="293"/>
      <c r="AJ5" s="293"/>
      <c r="AK5" s="293"/>
      <c r="AL5" s="294"/>
      <c r="AN5" s="277" t="s">
        <v>573</v>
      </c>
      <c r="AO5" s="278"/>
      <c r="AP5" s="278"/>
      <c r="AQ5" s="278"/>
      <c r="AR5" s="279"/>
      <c r="AT5" s="277" t="s">
        <v>573</v>
      </c>
      <c r="AU5" s="278"/>
      <c r="AV5" s="278"/>
      <c r="AW5" s="278"/>
      <c r="AX5" s="279"/>
      <c r="AZ5" s="286" t="s">
        <v>573</v>
      </c>
      <c r="BA5" s="287"/>
      <c r="BB5" s="287"/>
      <c r="BC5" s="287"/>
      <c r="BD5" s="288"/>
      <c r="BF5" s="286" t="s">
        <v>573</v>
      </c>
      <c r="BG5" s="287"/>
      <c r="BH5" s="287"/>
      <c r="BI5" s="287"/>
      <c r="BJ5" s="288"/>
    </row>
    <row r="6" spans="1:62" s="133" customFormat="1" x14ac:dyDescent="0.2">
      <c r="A6" s="142" t="s">
        <v>725</v>
      </c>
      <c r="B6" s="142" t="s">
        <v>729</v>
      </c>
      <c r="D6" s="134"/>
      <c r="E6" s="135" t="s">
        <v>718</v>
      </c>
      <c r="F6" s="135" t="s">
        <v>719</v>
      </c>
      <c r="G6" s="135" t="s">
        <v>720</v>
      </c>
      <c r="H6" s="136" t="s">
        <v>721</v>
      </c>
      <c r="J6" s="137"/>
      <c r="K6" s="138" t="s">
        <v>718</v>
      </c>
      <c r="L6" s="138" t="s">
        <v>719</v>
      </c>
      <c r="M6" s="138" t="s">
        <v>720</v>
      </c>
      <c r="N6" s="139" t="s">
        <v>721</v>
      </c>
      <c r="O6" s="140"/>
      <c r="P6" s="134"/>
      <c r="Q6" s="135" t="s">
        <v>718</v>
      </c>
      <c r="R6" s="135" t="s">
        <v>719</v>
      </c>
      <c r="S6" s="135" t="s">
        <v>720</v>
      </c>
      <c r="T6" s="136" t="s">
        <v>721</v>
      </c>
      <c r="U6" s="140"/>
      <c r="V6" s="137"/>
      <c r="W6" s="138" t="s">
        <v>718</v>
      </c>
      <c r="X6" s="138" t="s">
        <v>719</v>
      </c>
      <c r="Y6" s="138" t="s">
        <v>720</v>
      </c>
      <c r="Z6" s="139" t="s">
        <v>721</v>
      </c>
      <c r="AB6" s="134"/>
      <c r="AC6" s="135" t="s">
        <v>718</v>
      </c>
      <c r="AD6" s="135" t="s">
        <v>719</v>
      </c>
      <c r="AE6" s="135" t="s">
        <v>720</v>
      </c>
      <c r="AF6" s="136" t="s">
        <v>721</v>
      </c>
      <c r="AH6" s="137"/>
      <c r="AI6" s="138" t="s">
        <v>718</v>
      </c>
      <c r="AJ6" s="138" t="s">
        <v>719</v>
      </c>
      <c r="AK6" s="138" t="s">
        <v>720</v>
      </c>
      <c r="AL6" s="139" t="s">
        <v>721</v>
      </c>
      <c r="AN6" s="134"/>
      <c r="AO6" s="135" t="s">
        <v>718</v>
      </c>
      <c r="AP6" s="135" t="s">
        <v>719</v>
      </c>
      <c r="AQ6" s="135" t="s">
        <v>720</v>
      </c>
      <c r="AR6" s="136" t="s">
        <v>721</v>
      </c>
      <c r="AT6" s="134"/>
      <c r="AU6" s="135" t="s">
        <v>718</v>
      </c>
      <c r="AV6" s="135" t="s">
        <v>719</v>
      </c>
      <c r="AW6" s="135" t="s">
        <v>720</v>
      </c>
      <c r="AX6" s="136" t="s">
        <v>721</v>
      </c>
      <c r="AZ6" s="238"/>
      <c r="BA6" s="239" t="s">
        <v>718</v>
      </c>
      <c r="BB6" s="239" t="s">
        <v>719</v>
      </c>
      <c r="BC6" s="239" t="s">
        <v>720</v>
      </c>
      <c r="BD6" s="240" t="s">
        <v>721</v>
      </c>
      <c r="BF6" s="238"/>
      <c r="BG6" s="239" t="s">
        <v>718</v>
      </c>
      <c r="BH6" s="239" t="s">
        <v>719</v>
      </c>
      <c r="BI6" s="239" t="s">
        <v>720</v>
      </c>
      <c r="BJ6" s="240" t="s">
        <v>721</v>
      </c>
    </row>
    <row r="7" spans="1:62" x14ac:dyDescent="0.2">
      <c r="A7" s="141" t="s">
        <v>726</v>
      </c>
      <c r="B7" s="141" t="s">
        <v>730</v>
      </c>
      <c r="D7" s="180" t="s">
        <v>55</v>
      </c>
      <c r="E7" s="181">
        <f ca="1">IF(K7*Q7*E$112&lt;'Summary Results'!M$2,'Summary Results'!M$2/E$112,K7*Q7)</f>
        <v>0</v>
      </c>
      <c r="F7" s="181">
        <f ca="1">IF(L7*R7*F$112&lt;'Summary Results'!N$2,'Summary Results'!N$2/F$112,L7*R7)</f>
        <v>0</v>
      </c>
      <c r="G7" s="181">
        <f ca="1">IF(M7*S7*G$112&lt;'Summary Results'!O$2,'Summary Results'!O$2/G$112,M7*S7)</f>
        <v>0</v>
      </c>
      <c r="H7" s="182">
        <f ca="1">IF(N7*T7*H$112&lt;'Summary Results'!P$2,'Summary Results'!P$2/H$112,N7*T7)</f>
        <v>0</v>
      </c>
      <c r="I7" s="42"/>
      <c r="J7" s="177" t="s">
        <v>55</v>
      </c>
      <c r="K7" s="178">
        <f ca="1">IF(Q7&gt;0,IF(E$112&lt;&gt;0,1/E$112,1),1)</f>
        <v>1</v>
      </c>
      <c r="L7" s="178">
        <f t="shared" ref="L7:L70" ca="1" si="0">IF(R7&gt;0,IF(F$112&lt;&gt;0,1/F$112,1),1)</f>
        <v>1</v>
      </c>
      <c r="M7" s="178">
        <f t="shared" ref="M7:M70" ca="1" si="1">IF(S7&gt;0,IF(G$112&lt;&gt;0,1/G$112,1),1)</f>
        <v>1</v>
      </c>
      <c r="N7" s="179">
        <f t="shared" ref="N7:N70" ca="1" si="2">IF(T7&gt;0,IF(H$112&lt;&gt;0,1/H$112,1),1)</f>
        <v>1</v>
      </c>
      <c r="O7" s="42"/>
      <c r="P7" s="180" t="s">
        <v>55</v>
      </c>
      <c r="Q7" s="181">
        <f t="array" aca="1" ref="Q7:T110" ca="1">INDIRECT(R2,)</f>
        <v>0</v>
      </c>
      <c r="R7" s="181">
        <f ca="1"/>
        <v>0</v>
      </c>
      <c r="S7" s="181">
        <f ca="1"/>
        <v>0</v>
      </c>
      <c r="T7" s="182">
        <f ca="1"/>
        <v>0</v>
      </c>
      <c r="U7" s="42"/>
      <c r="V7" s="177" t="s">
        <v>55</v>
      </c>
      <c r="W7" s="183">
        <v>-5</v>
      </c>
      <c r="X7" s="184"/>
      <c r="Y7" s="184"/>
      <c r="Z7" s="185"/>
      <c r="AA7" s="42"/>
      <c r="AB7" s="180" t="s">
        <v>55</v>
      </c>
      <c r="AC7" s="181">
        <v>-5</v>
      </c>
      <c r="AD7" s="186"/>
      <c r="AE7" s="186"/>
      <c r="AF7" s="187"/>
      <c r="AG7" s="42"/>
      <c r="AH7" s="177" t="s">
        <v>55</v>
      </c>
      <c r="AI7" s="183">
        <v>-5</v>
      </c>
      <c r="AJ7" s="184"/>
      <c r="AK7" s="184"/>
      <c r="AL7" s="185">
        <v>-40</v>
      </c>
      <c r="AM7" s="42"/>
      <c r="AN7" s="180" t="s">
        <v>55</v>
      </c>
      <c r="AO7" s="181">
        <v>-5</v>
      </c>
      <c r="AP7" s="181">
        <v>-65</v>
      </c>
      <c r="AQ7" s="181"/>
      <c r="AR7" s="182">
        <v>-40</v>
      </c>
      <c r="AT7" s="253" t="s">
        <v>55</v>
      </c>
      <c r="AU7" s="181">
        <f>VLOOKUP($AT7,[1]Scn3!Scn3_Q1_LR,MATCH(AU$6,[1]!Scn_CH,0),0)</f>
        <v>0</v>
      </c>
      <c r="AV7" s="254">
        <f>VLOOKUP($AT7,[1]Scn3!Scn3_Q1_LR,MATCH(AV$6,[1]!Scn_CH,0),0)</f>
        <v>0</v>
      </c>
      <c r="AW7" s="254">
        <f>VLOOKUP($AT7,[1]Scn3!Scn3_Q1_LR,MATCH(AW$6,[1]!Scn_CH,0),0)</f>
        <v>0</v>
      </c>
      <c r="AX7" s="255">
        <f>VLOOKUP($AT7,[1]Scn3!Scn3_Q1_LR,MATCH(AX$6,[1]!Scn_CH,0),0)</f>
        <v>0</v>
      </c>
      <c r="AZ7" s="241" t="s">
        <v>55</v>
      </c>
      <c r="BA7" s="242"/>
      <c r="BB7" s="242"/>
      <c r="BC7" s="242"/>
      <c r="BD7" s="243"/>
      <c r="BF7" s="241" t="s">
        <v>55</v>
      </c>
      <c r="BG7" s="242"/>
      <c r="BH7" s="242"/>
      <c r="BI7" s="242"/>
      <c r="BJ7" s="243"/>
    </row>
    <row r="8" spans="1:62" x14ac:dyDescent="0.2">
      <c r="A8" s="141" t="s">
        <v>727</v>
      </c>
      <c r="B8" s="141" t="s">
        <v>752</v>
      </c>
      <c r="D8" s="180" t="s">
        <v>412</v>
      </c>
      <c r="E8" s="181">
        <f ca="1">IF(K8*Q8*E$112&lt;'Summary Results'!M$2,'Summary Results'!M$2/E$112,K8*Q8)</f>
        <v>0</v>
      </c>
      <c r="F8" s="181">
        <f ca="1">IF(L8*R8*F$112&lt;'Summary Results'!N$2,'Summary Results'!N$2/F$112,L8*R8)</f>
        <v>0</v>
      </c>
      <c r="G8" s="181">
        <f ca="1">IF(M8*S8*G$112&lt;'Summary Results'!O$2,'Summary Results'!O$2/G$112,M8*S8)</f>
        <v>0</v>
      </c>
      <c r="H8" s="182">
        <f ca="1">IF(N8*T8*H$112&lt;'Summary Results'!P$2,'Summary Results'!P$2/H$112,N8*T8)</f>
        <v>0</v>
      </c>
      <c r="I8" s="42"/>
      <c r="J8" s="177" t="s">
        <v>412</v>
      </c>
      <c r="K8" s="178">
        <f t="shared" ref="K8:K71" ca="1" si="3">IF(Q8&gt;0,IF(E$112&lt;&gt;0,1/E$112,1),1)</f>
        <v>1</v>
      </c>
      <c r="L8" s="178">
        <f t="shared" ca="1" si="0"/>
        <v>1</v>
      </c>
      <c r="M8" s="178">
        <f t="shared" ca="1" si="1"/>
        <v>1</v>
      </c>
      <c r="N8" s="179">
        <f t="shared" ca="1" si="2"/>
        <v>1</v>
      </c>
      <c r="O8" s="42"/>
      <c r="P8" s="180" t="s">
        <v>412</v>
      </c>
      <c r="Q8" s="181">
        <f ca="1"/>
        <v>0</v>
      </c>
      <c r="R8" s="181">
        <f ca="1"/>
        <v>0</v>
      </c>
      <c r="S8" s="181">
        <f ca="1"/>
        <v>0</v>
      </c>
      <c r="T8" s="182">
        <f ca="1"/>
        <v>0</v>
      </c>
      <c r="U8" s="42"/>
      <c r="V8" s="177" t="s">
        <v>412</v>
      </c>
      <c r="W8" s="183">
        <v>-5</v>
      </c>
      <c r="X8" s="184"/>
      <c r="Y8" s="184"/>
      <c r="Z8" s="185"/>
      <c r="AA8" s="42"/>
      <c r="AB8" s="180" t="s">
        <v>412</v>
      </c>
      <c r="AC8" s="181">
        <v>-5</v>
      </c>
      <c r="AD8" s="186"/>
      <c r="AE8" s="186"/>
      <c r="AF8" s="187"/>
      <c r="AG8" s="42"/>
      <c r="AH8" s="177" t="s">
        <v>412</v>
      </c>
      <c r="AI8" s="183">
        <v>-5</v>
      </c>
      <c r="AJ8" s="184"/>
      <c r="AK8" s="184"/>
      <c r="AL8" s="185">
        <v>-40</v>
      </c>
      <c r="AM8" s="42"/>
      <c r="AN8" s="180" t="s">
        <v>412</v>
      </c>
      <c r="AO8" s="181">
        <v>-5</v>
      </c>
      <c r="AP8" s="181">
        <v>-65</v>
      </c>
      <c r="AQ8" s="181"/>
      <c r="AR8" s="182">
        <v>-40</v>
      </c>
      <c r="AT8" s="180" t="s">
        <v>412</v>
      </c>
      <c r="AU8" s="181">
        <f>VLOOKUP($AT8,[1]Scn3!Scn3_Q1_LR,MATCH(AU$6,[1]!Scn_CH,0),0)</f>
        <v>0</v>
      </c>
      <c r="AV8" s="181">
        <f>VLOOKUP($AT8,[1]Scn3!Scn3_Q1_LR,MATCH(AV$6,[1]!Scn_CH,0),0)</f>
        <v>0</v>
      </c>
      <c r="AW8" s="181">
        <f>VLOOKUP($AT8,[1]Scn3!Scn3_Q1_LR,MATCH(AW$6,[1]!Scn_CH,0),0)</f>
        <v>0</v>
      </c>
      <c r="AX8" s="182">
        <f>VLOOKUP($AT8,[1]Scn3!Scn3_Q1_LR,MATCH(AX$6,[1]!Scn_CH,0),0)</f>
        <v>0</v>
      </c>
      <c r="AZ8" s="241" t="s">
        <v>412</v>
      </c>
      <c r="BA8" s="242"/>
      <c r="BB8" s="242"/>
      <c r="BC8" s="242"/>
      <c r="BD8" s="243"/>
      <c r="BF8" s="241" t="s">
        <v>412</v>
      </c>
      <c r="BG8" s="242"/>
      <c r="BH8" s="242"/>
      <c r="BI8" s="242"/>
      <c r="BJ8" s="243"/>
    </row>
    <row r="9" spans="1:62" x14ac:dyDescent="0.2">
      <c r="A9" s="141" t="s">
        <v>728</v>
      </c>
      <c r="B9" s="141" t="s">
        <v>761</v>
      </c>
      <c r="D9" s="180" t="s">
        <v>56</v>
      </c>
      <c r="E9" s="181">
        <f ca="1">IF(K9*Q9*E$112&lt;'Summary Results'!M$2,'Summary Results'!M$2/E$112,K9*Q9)</f>
        <v>0</v>
      </c>
      <c r="F9" s="181">
        <f ca="1">IF(L9*R9*F$112&lt;'Summary Results'!N$2,'Summary Results'!N$2/F$112,L9*R9)</f>
        <v>0</v>
      </c>
      <c r="G9" s="181">
        <f ca="1">IF(M9*S9*G$112&lt;'Summary Results'!O$2,'Summary Results'!O$2/G$112,M9*S9)</f>
        <v>0</v>
      </c>
      <c r="H9" s="182">
        <f ca="1">IF(N9*T9*H$112&lt;'Summary Results'!P$2,'Summary Results'!P$2/H$112,N9*T9)</f>
        <v>0</v>
      </c>
      <c r="I9" s="42"/>
      <c r="J9" s="177" t="s">
        <v>56</v>
      </c>
      <c r="K9" s="178">
        <f t="shared" ca="1" si="3"/>
        <v>1</v>
      </c>
      <c r="L9" s="178">
        <f t="shared" ca="1" si="0"/>
        <v>1</v>
      </c>
      <c r="M9" s="178">
        <f t="shared" ca="1" si="1"/>
        <v>1</v>
      </c>
      <c r="N9" s="179">
        <f t="shared" ca="1" si="2"/>
        <v>1</v>
      </c>
      <c r="O9" s="42"/>
      <c r="P9" s="180" t="s">
        <v>56</v>
      </c>
      <c r="Q9" s="181">
        <f ca="1"/>
        <v>0</v>
      </c>
      <c r="R9" s="181">
        <f ca="1"/>
        <v>0</v>
      </c>
      <c r="S9" s="181">
        <f ca="1"/>
        <v>0</v>
      </c>
      <c r="T9" s="182">
        <f ca="1"/>
        <v>0</v>
      </c>
      <c r="U9" s="42"/>
      <c r="V9" s="177" t="s">
        <v>56</v>
      </c>
      <c r="W9" s="183">
        <v>-5</v>
      </c>
      <c r="X9" s="184"/>
      <c r="Y9" s="184"/>
      <c r="Z9" s="185"/>
      <c r="AA9" s="42"/>
      <c r="AB9" s="180" t="s">
        <v>56</v>
      </c>
      <c r="AC9" s="181">
        <v>-5</v>
      </c>
      <c r="AD9" s="186"/>
      <c r="AE9" s="186"/>
      <c r="AF9" s="187"/>
      <c r="AG9" s="42"/>
      <c r="AH9" s="177" t="s">
        <v>56</v>
      </c>
      <c r="AI9" s="183">
        <v>-5</v>
      </c>
      <c r="AJ9" s="184"/>
      <c r="AK9" s="184"/>
      <c r="AL9" s="185">
        <v>-40</v>
      </c>
      <c r="AM9" s="42"/>
      <c r="AN9" s="180" t="s">
        <v>56</v>
      </c>
      <c r="AO9" s="181">
        <v>-5</v>
      </c>
      <c r="AP9" s="181">
        <v>-65</v>
      </c>
      <c r="AQ9" s="181"/>
      <c r="AR9" s="182">
        <v>-40</v>
      </c>
      <c r="AT9" s="180" t="s">
        <v>56</v>
      </c>
      <c r="AU9" s="181">
        <f>VLOOKUP($AT9,[1]Scn3!Scn3_Q1_LR,MATCH(AU$6,[1]!Scn_CH,0),0)</f>
        <v>0</v>
      </c>
      <c r="AV9" s="181">
        <f>VLOOKUP($AT9,[1]Scn3!Scn3_Q1_LR,MATCH(AV$6,[1]!Scn_CH,0),0)</f>
        <v>0</v>
      </c>
      <c r="AW9" s="181">
        <f>VLOOKUP($AT9,[1]Scn3!Scn3_Q1_LR,MATCH(AW$6,[1]!Scn_CH,0),0)</f>
        <v>0</v>
      </c>
      <c r="AX9" s="182">
        <f>VLOOKUP($AT9,[1]Scn3!Scn3_Q1_LR,MATCH(AX$6,[1]!Scn_CH,0),0)</f>
        <v>0</v>
      </c>
      <c r="AZ9" s="241" t="s">
        <v>56</v>
      </c>
      <c r="BA9" s="242"/>
      <c r="BB9" s="242"/>
      <c r="BC9" s="242"/>
      <c r="BD9" s="243"/>
      <c r="BF9" s="241" t="s">
        <v>56</v>
      </c>
      <c r="BG9" s="242"/>
      <c r="BH9" s="242"/>
      <c r="BI9" s="242"/>
      <c r="BJ9" s="243"/>
    </row>
    <row r="10" spans="1:62" x14ac:dyDescent="0.2">
      <c r="A10" s="141" t="s">
        <v>765</v>
      </c>
      <c r="B10" s="247" t="s">
        <v>767</v>
      </c>
      <c r="D10" s="180" t="s">
        <v>57</v>
      </c>
      <c r="E10" s="181">
        <f ca="1">IF(K10*Q10*E$112&lt;'Summary Results'!M$2,'Summary Results'!M$2/E$112,K10*Q10)</f>
        <v>0</v>
      </c>
      <c r="F10" s="181">
        <f ca="1">IF(L10*R10*F$112&lt;'Summary Results'!N$2,'Summary Results'!N$2/F$112,L10*R10)</f>
        <v>0</v>
      </c>
      <c r="G10" s="181">
        <f ca="1">IF(M10*S10*G$112&lt;'Summary Results'!O$2,'Summary Results'!O$2/G$112,M10*S10)</f>
        <v>0</v>
      </c>
      <c r="H10" s="182">
        <f ca="1">IF(N10*T10*H$112&lt;'Summary Results'!P$2,'Summary Results'!P$2/H$112,N10*T10)</f>
        <v>0</v>
      </c>
      <c r="I10" s="42"/>
      <c r="J10" s="177" t="s">
        <v>57</v>
      </c>
      <c r="K10" s="178">
        <f t="shared" ca="1" si="3"/>
        <v>1</v>
      </c>
      <c r="L10" s="178">
        <f t="shared" ca="1" si="0"/>
        <v>1</v>
      </c>
      <c r="M10" s="178">
        <f t="shared" ca="1" si="1"/>
        <v>1</v>
      </c>
      <c r="N10" s="179">
        <f t="shared" ca="1" si="2"/>
        <v>1</v>
      </c>
      <c r="O10" s="42"/>
      <c r="P10" s="180" t="s">
        <v>57</v>
      </c>
      <c r="Q10" s="181">
        <f ca="1"/>
        <v>0</v>
      </c>
      <c r="R10" s="181">
        <f ca="1"/>
        <v>0</v>
      </c>
      <c r="S10" s="181">
        <f ca="1"/>
        <v>0</v>
      </c>
      <c r="T10" s="182">
        <f ca="1"/>
        <v>0</v>
      </c>
      <c r="U10" s="42"/>
      <c r="V10" s="177" t="s">
        <v>57</v>
      </c>
      <c r="W10" s="183">
        <v>-5</v>
      </c>
      <c r="X10" s="184"/>
      <c r="Y10" s="184"/>
      <c r="Z10" s="185"/>
      <c r="AA10" s="42"/>
      <c r="AB10" s="180" t="s">
        <v>57</v>
      </c>
      <c r="AC10" s="181">
        <v>-5</v>
      </c>
      <c r="AD10" s="186"/>
      <c r="AE10" s="186"/>
      <c r="AF10" s="187"/>
      <c r="AG10" s="42"/>
      <c r="AH10" s="177" t="s">
        <v>57</v>
      </c>
      <c r="AI10" s="183">
        <v>-5</v>
      </c>
      <c r="AJ10" s="184"/>
      <c r="AK10" s="184"/>
      <c r="AL10" s="185">
        <v>-40</v>
      </c>
      <c r="AM10" s="42"/>
      <c r="AN10" s="180" t="s">
        <v>57</v>
      </c>
      <c r="AO10" s="181">
        <v>-5</v>
      </c>
      <c r="AP10" s="181">
        <v>-65</v>
      </c>
      <c r="AQ10" s="181"/>
      <c r="AR10" s="182">
        <v>-40</v>
      </c>
      <c r="AT10" s="180" t="s">
        <v>57</v>
      </c>
      <c r="AU10" s="181">
        <f>VLOOKUP($AT10,[1]Scn3!Scn3_Q1_LR,MATCH(AU$6,[1]!Scn_CH,0),0)</f>
        <v>0</v>
      </c>
      <c r="AV10" s="181">
        <f>VLOOKUP($AT10,[1]Scn3!Scn3_Q1_LR,MATCH(AV$6,[1]!Scn_CH,0),0)</f>
        <v>0</v>
      </c>
      <c r="AW10" s="181">
        <f>VLOOKUP($AT10,[1]Scn3!Scn3_Q1_LR,MATCH(AW$6,[1]!Scn_CH,0),0)</f>
        <v>0</v>
      </c>
      <c r="AX10" s="182">
        <f>VLOOKUP($AT10,[1]Scn3!Scn3_Q1_LR,MATCH(AX$6,[1]!Scn_CH,0),0)</f>
        <v>0</v>
      </c>
      <c r="AZ10" s="241" t="s">
        <v>57</v>
      </c>
      <c r="BA10" s="242"/>
      <c r="BB10" s="242"/>
      <c r="BC10" s="242"/>
      <c r="BD10" s="243"/>
      <c r="BF10" s="241" t="s">
        <v>57</v>
      </c>
      <c r="BG10" s="242"/>
      <c r="BH10" s="242"/>
      <c r="BI10" s="242"/>
      <c r="BJ10" s="243"/>
    </row>
    <row r="11" spans="1:62" x14ac:dyDescent="0.2">
      <c r="A11" s="141" t="s">
        <v>766</v>
      </c>
      <c r="B11" s="247" t="s">
        <v>767</v>
      </c>
      <c r="D11" s="180" t="s">
        <v>58</v>
      </c>
      <c r="E11" s="181">
        <f ca="1">IF(K11*Q11*E$112&lt;'Summary Results'!M$2,'Summary Results'!M$2/E$112,K11*Q11)</f>
        <v>0</v>
      </c>
      <c r="F11" s="181">
        <f ca="1">IF(L11*R11*F$112&lt;'Summary Results'!N$2,'Summary Results'!N$2/F$112,L11*R11)</f>
        <v>0</v>
      </c>
      <c r="G11" s="181">
        <f ca="1">IF(M11*S11*G$112&lt;'Summary Results'!O$2,'Summary Results'!O$2/G$112,M11*S11)</f>
        <v>0</v>
      </c>
      <c r="H11" s="182">
        <f ca="1">IF(N11*T11*H$112&lt;'Summary Results'!P$2,'Summary Results'!P$2/H$112,N11*T11)</f>
        <v>0</v>
      </c>
      <c r="I11" s="42"/>
      <c r="J11" s="177" t="s">
        <v>58</v>
      </c>
      <c r="K11" s="178">
        <f t="shared" ca="1" si="3"/>
        <v>1</v>
      </c>
      <c r="L11" s="178">
        <f t="shared" ca="1" si="0"/>
        <v>1</v>
      </c>
      <c r="M11" s="178">
        <f t="shared" ca="1" si="1"/>
        <v>1</v>
      </c>
      <c r="N11" s="179">
        <f t="shared" ca="1" si="2"/>
        <v>1</v>
      </c>
      <c r="O11" s="42"/>
      <c r="P11" s="180" t="s">
        <v>58</v>
      </c>
      <c r="Q11" s="181">
        <f ca="1"/>
        <v>0</v>
      </c>
      <c r="R11" s="181">
        <f ca="1"/>
        <v>0</v>
      </c>
      <c r="S11" s="181">
        <f ca="1"/>
        <v>0</v>
      </c>
      <c r="T11" s="182">
        <f ca="1"/>
        <v>0</v>
      </c>
      <c r="U11" s="42"/>
      <c r="V11" s="177" t="s">
        <v>58</v>
      </c>
      <c r="W11" s="183"/>
      <c r="X11" s="184"/>
      <c r="Y11" s="184"/>
      <c r="Z11" s="185">
        <v>-40</v>
      </c>
      <c r="AA11" s="42"/>
      <c r="AB11" s="180" t="s">
        <v>58</v>
      </c>
      <c r="AC11" s="181"/>
      <c r="AD11" s="186"/>
      <c r="AE11" s="186"/>
      <c r="AF11" s="187">
        <v>-40</v>
      </c>
      <c r="AG11" s="42"/>
      <c r="AH11" s="177" t="s">
        <v>58</v>
      </c>
      <c r="AI11" s="183"/>
      <c r="AJ11" s="184"/>
      <c r="AK11" s="184"/>
      <c r="AL11" s="185">
        <v>-40</v>
      </c>
      <c r="AM11" s="42"/>
      <c r="AN11" s="180" t="s">
        <v>58</v>
      </c>
      <c r="AO11" s="181"/>
      <c r="AP11" s="181">
        <v>-65</v>
      </c>
      <c r="AQ11" s="181"/>
      <c r="AR11" s="182">
        <v>-40</v>
      </c>
      <c r="AT11" s="180" t="s">
        <v>58</v>
      </c>
      <c r="AU11" s="181">
        <f>VLOOKUP($AT11,[1]Scn3!Scn3_Q1_LR,MATCH(AU$6,[1]!Scn_CH,0),0)</f>
        <v>0</v>
      </c>
      <c r="AV11" s="181">
        <f>VLOOKUP($AT11,[1]Scn3!Scn3_Q1_LR,MATCH(AV$6,[1]!Scn_CH,0),0)</f>
        <v>0</v>
      </c>
      <c r="AW11" s="181">
        <f>VLOOKUP($AT11,[1]Scn3!Scn3_Q1_LR,MATCH(AW$6,[1]!Scn_CH,0),0)</f>
        <v>0</v>
      </c>
      <c r="AX11" s="182">
        <f>VLOOKUP($AT11,[1]Scn3!Scn3_Q1_LR,MATCH(AX$6,[1]!Scn_CH,0),0)</f>
        <v>0</v>
      </c>
      <c r="AZ11" s="241" t="s">
        <v>58</v>
      </c>
      <c r="BA11" s="242"/>
      <c r="BB11" s="242"/>
      <c r="BC11" s="242"/>
      <c r="BD11" s="243"/>
      <c r="BF11" s="241" t="s">
        <v>58</v>
      </c>
      <c r="BG11" s="242"/>
      <c r="BH11" s="242"/>
      <c r="BI11" s="242"/>
      <c r="BJ11" s="243"/>
    </row>
    <row r="12" spans="1:62" x14ac:dyDescent="0.2">
      <c r="A12" s="141"/>
      <c r="B12" s="141"/>
      <c r="D12" s="180" t="s">
        <v>59</v>
      </c>
      <c r="E12" s="181">
        <f ca="1">IF(K12*Q12*E$112&lt;'Summary Results'!M$2,'Summary Results'!M$2/E$112,K12*Q12)</f>
        <v>0</v>
      </c>
      <c r="F12" s="181">
        <f ca="1">IF(L12*R12*F$112&lt;'Summary Results'!N$2,'Summary Results'!N$2/F$112,L12*R12)</f>
        <v>0</v>
      </c>
      <c r="G12" s="181">
        <f ca="1">IF(M12*S12*G$112&lt;'Summary Results'!O$2,'Summary Results'!O$2/G$112,M12*S12)</f>
        <v>0</v>
      </c>
      <c r="H12" s="182">
        <f ca="1">IF(N12*T12*H$112&lt;'Summary Results'!P$2,'Summary Results'!P$2/H$112,N12*T12)</f>
        <v>0</v>
      </c>
      <c r="I12" s="42"/>
      <c r="J12" s="177" t="s">
        <v>59</v>
      </c>
      <c r="K12" s="178">
        <f t="shared" ca="1" si="3"/>
        <v>1</v>
      </c>
      <c r="L12" s="178">
        <f t="shared" ca="1" si="0"/>
        <v>1</v>
      </c>
      <c r="M12" s="178">
        <f t="shared" ca="1" si="1"/>
        <v>1</v>
      </c>
      <c r="N12" s="179">
        <f t="shared" ca="1" si="2"/>
        <v>1</v>
      </c>
      <c r="O12" s="42"/>
      <c r="P12" s="180" t="s">
        <v>59</v>
      </c>
      <c r="Q12" s="181">
        <f ca="1"/>
        <v>0</v>
      </c>
      <c r="R12" s="181">
        <f ca="1"/>
        <v>0</v>
      </c>
      <c r="S12" s="181">
        <f ca="1"/>
        <v>0</v>
      </c>
      <c r="T12" s="182">
        <f ca="1"/>
        <v>0</v>
      </c>
      <c r="U12" s="42"/>
      <c r="V12" s="177" t="s">
        <v>59</v>
      </c>
      <c r="W12" s="183"/>
      <c r="X12" s="184"/>
      <c r="Y12" s="184"/>
      <c r="Z12" s="185">
        <v>-40</v>
      </c>
      <c r="AA12" s="42"/>
      <c r="AB12" s="180" t="s">
        <v>59</v>
      </c>
      <c r="AC12" s="181"/>
      <c r="AD12" s="186"/>
      <c r="AE12" s="186"/>
      <c r="AF12" s="187">
        <v>-40</v>
      </c>
      <c r="AG12" s="42"/>
      <c r="AH12" s="177" t="s">
        <v>59</v>
      </c>
      <c r="AI12" s="183"/>
      <c r="AJ12" s="184"/>
      <c r="AK12" s="184"/>
      <c r="AL12" s="185">
        <v>-40</v>
      </c>
      <c r="AM12" s="42"/>
      <c r="AN12" s="180" t="s">
        <v>59</v>
      </c>
      <c r="AO12" s="181"/>
      <c r="AP12" s="181">
        <v>-65</v>
      </c>
      <c r="AQ12" s="181"/>
      <c r="AR12" s="182">
        <v>-40</v>
      </c>
      <c r="AT12" s="180" t="s">
        <v>59</v>
      </c>
      <c r="AU12" s="181">
        <f>VLOOKUP($AT12,[1]Scn3!Scn3_Q1_LR,MATCH(AU$6,[1]!Scn_CH,0),0)</f>
        <v>0</v>
      </c>
      <c r="AV12" s="181">
        <f>VLOOKUP($AT12,[1]Scn3!Scn3_Q1_LR,MATCH(AV$6,[1]!Scn_CH,0),0)</f>
        <v>0</v>
      </c>
      <c r="AW12" s="181">
        <f>VLOOKUP($AT12,[1]Scn3!Scn3_Q1_LR,MATCH(AW$6,[1]!Scn_CH,0),0)</f>
        <v>0</v>
      </c>
      <c r="AX12" s="182">
        <f>VLOOKUP($AT12,[1]Scn3!Scn3_Q1_LR,MATCH(AX$6,[1]!Scn_CH,0),0)</f>
        <v>0</v>
      </c>
      <c r="AZ12" s="241" t="s">
        <v>59</v>
      </c>
      <c r="BA12" s="242"/>
      <c r="BB12" s="242"/>
      <c r="BC12" s="242"/>
      <c r="BD12" s="243"/>
      <c r="BF12" s="241" t="s">
        <v>59</v>
      </c>
      <c r="BG12" s="242"/>
      <c r="BH12" s="242"/>
      <c r="BI12" s="242"/>
      <c r="BJ12" s="243"/>
    </row>
    <row r="13" spans="1:62" x14ac:dyDescent="0.2">
      <c r="A13" s="141"/>
      <c r="B13" s="141"/>
      <c r="D13" s="180" t="s">
        <v>60</v>
      </c>
      <c r="E13" s="181">
        <f ca="1">IF(K13*Q13*E$112&lt;'Summary Results'!M$2,'Summary Results'!M$2/E$112,K13*Q13)</f>
        <v>0</v>
      </c>
      <c r="F13" s="181">
        <f ca="1">IF(L13*R13*F$112&lt;'Summary Results'!N$2,'Summary Results'!N$2/F$112,L13*R13)</f>
        <v>0</v>
      </c>
      <c r="G13" s="181">
        <f ca="1">IF(M13*S13*G$112&lt;'Summary Results'!O$2,'Summary Results'!O$2/G$112,M13*S13)</f>
        <v>0</v>
      </c>
      <c r="H13" s="182">
        <f ca="1">IF(N13*T13*H$112&lt;'Summary Results'!P$2,'Summary Results'!P$2/H$112,N13*T13)</f>
        <v>0</v>
      </c>
      <c r="I13" s="42"/>
      <c r="J13" s="177" t="s">
        <v>60</v>
      </c>
      <c r="K13" s="178">
        <f t="shared" ca="1" si="3"/>
        <v>1</v>
      </c>
      <c r="L13" s="178">
        <f t="shared" ca="1" si="0"/>
        <v>1</v>
      </c>
      <c r="M13" s="178">
        <f t="shared" ca="1" si="1"/>
        <v>1</v>
      </c>
      <c r="N13" s="179">
        <f t="shared" ca="1" si="2"/>
        <v>1</v>
      </c>
      <c r="O13" s="42"/>
      <c r="P13" s="180" t="s">
        <v>60</v>
      </c>
      <c r="Q13" s="181">
        <f ca="1"/>
        <v>0</v>
      </c>
      <c r="R13" s="181">
        <f ca="1"/>
        <v>0</v>
      </c>
      <c r="S13" s="181">
        <f ca="1"/>
        <v>0</v>
      </c>
      <c r="T13" s="182">
        <f ca="1"/>
        <v>0</v>
      </c>
      <c r="U13" s="42"/>
      <c r="V13" s="177" t="s">
        <v>60</v>
      </c>
      <c r="W13" s="183"/>
      <c r="X13" s="184"/>
      <c r="Y13" s="184"/>
      <c r="Z13" s="185">
        <v>-40</v>
      </c>
      <c r="AA13" s="42"/>
      <c r="AB13" s="180" t="s">
        <v>60</v>
      </c>
      <c r="AC13" s="181"/>
      <c r="AD13" s="186"/>
      <c r="AE13" s="186"/>
      <c r="AF13" s="187">
        <v>-40</v>
      </c>
      <c r="AG13" s="42"/>
      <c r="AH13" s="177" t="s">
        <v>60</v>
      </c>
      <c r="AI13" s="183"/>
      <c r="AJ13" s="184"/>
      <c r="AK13" s="184"/>
      <c r="AL13" s="185">
        <v>-40</v>
      </c>
      <c r="AM13" s="42"/>
      <c r="AN13" s="180" t="s">
        <v>60</v>
      </c>
      <c r="AO13" s="181"/>
      <c r="AP13" s="181">
        <v>-65</v>
      </c>
      <c r="AQ13" s="181"/>
      <c r="AR13" s="182">
        <v>-40</v>
      </c>
      <c r="AT13" s="180" t="s">
        <v>60</v>
      </c>
      <c r="AU13" s="181">
        <f>VLOOKUP($AT13,[1]Scn3!Scn3_Q1_LR,MATCH(AU$6,[1]!Scn_CH,0),0)</f>
        <v>0</v>
      </c>
      <c r="AV13" s="181">
        <f>VLOOKUP($AT13,[1]Scn3!Scn3_Q1_LR,MATCH(AV$6,[1]!Scn_CH,0),0)</f>
        <v>0</v>
      </c>
      <c r="AW13" s="181">
        <f>VLOOKUP($AT13,[1]Scn3!Scn3_Q1_LR,MATCH(AW$6,[1]!Scn_CH,0),0)</f>
        <v>0</v>
      </c>
      <c r="AX13" s="182">
        <f>VLOOKUP($AT13,[1]Scn3!Scn3_Q1_LR,MATCH(AX$6,[1]!Scn_CH,0),0)</f>
        <v>0</v>
      </c>
      <c r="AZ13" s="241" t="s">
        <v>60</v>
      </c>
      <c r="BA13" s="242"/>
      <c r="BB13" s="242"/>
      <c r="BC13" s="242"/>
      <c r="BD13" s="243"/>
      <c r="BF13" s="241" t="s">
        <v>60</v>
      </c>
      <c r="BG13" s="242"/>
      <c r="BH13" s="242"/>
      <c r="BI13" s="242"/>
      <c r="BJ13" s="243"/>
    </row>
    <row r="14" spans="1:62" x14ac:dyDescent="0.2">
      <c r="D14" s="180" t="s">
        <v>74</v>
      </c>
      <c r="E14" s="181">
        <f ca="1">IF(K14*Q14*E$112&lt;'Summary Results'!M$2,'Summary Results'!M$2/E$112,K14*Q14)</f>
        <v>0</v>
      </c>
      <c r="F14" s="181">
        <f ca="1">IF(L14*R14*F$112&lt;'Summary Results'!N$2,'Summary Results'!N$2/F$112,L14*R14)</f>
        <v>0</v>
      </c>
      <c r="G14" s="181">
        <f ca="1">IF(M14*S14*G$112&lt;'Summary Results'!O$2,'Summary Results'!O$2/G$112,M14*S14)</f>
        <v>0</v>
      </c>
      <c r="H14" s="182">
        <f ca="1">IF(N14*T14*H$112&lt;'Summary Results'!P$2,'Summary Results'!P$2/H$112,N14*T14)</f>
        <v>0</v>
      </c>
      <c r="I14" s="42"/>
      <c r="J14" s="177" t="s">
        <v>74</v>
      </c>
      <c r="K14" s="178">
        <f t="shared" ca="1" si="3"/>
        <v>1</v>
      </c>
      <c r="L14" s="178">
        <f t="shared" ca="1" si="0"/>
        <v>1</v>
      </c>
      <c r="M14" s="178">
        <f t="shared" ca="1" si="1"/>
        <v>1</v>
      </c>
      <c r="N14" s="179">
        <f t="shared" ca="1" si="2"/>
        <v>1</v>
      </c>
      <c r="O14" s="42"/>
      <c r="P14" s="180" t="s">
        <v>74</v>
      </c>
      <c r="Q14" s="181">
        <f ca="1"/>
        <v>0</v>
      </c>
      <c r="R14" s="181">
        <f ca="1"/>
        <v>0</v>
      </c>
      <c r="S14" s="181">
        <f ca="1"/>
        <v>0</v>
      </c>
      <c r="T14" s="182">
        <f ca="1"/>
        <v>0</v>
      </c>
      <c r="U14" s="42"/>
      <c r="V14" s="177" t="s">
        <v>74</v>
      </c>
      <c r="W14" s="183"/>
      <c r="X14" s="184"/>
      <c r="Y14" s="184"/>
      <c r="Z14" s="185">
        <v>-40</v>
      </c>
      <c r="AA14" s="42"/>
      <c r="AB14" s="180" t="s">
        <v>74</v>
      </c>
      <c r="AC14" s="181"/>
      <c r="AD14" s="186"/>
      <c r="AE14" s="186"/>
      <c r="AF14" s="187">
        <v>-40</v>
      </c>
      <c r="AG14" s="42"/>
      <c r="AH14" s="177" t="s">
        <v>74</v>
      </c>
      <c r="AI14" s="183"/>
      <c r="AJ14" s="184"/>
      <c r="AK14" s="184"/>
      <c r="AL14" s="185">
        <v>-40</v>
      </c>
      <c r="AM14" s="42"/>
      <c r="AN14" s="180" t="s">
        <v>74</v>
      </c>
      <c r="AO14" s="181"/>
      <c r="AP14" s="181">
        <v>-65</v>
      </c>
      <c r="AQ14" s="181"/>
      <c r="AR14" s="182">
        <v>-40</v>
      </c>
      <c r="AT14" s="180" t="s">
        <v>74</v>
      </c>
      <c r="AU14" s="181">
        <f>VLOOKUP($AT14,[1]Scn3!Scn3_Q1_LR,MATCH(AU$6,[1]!Scn_CH,0),0)</f>
        <v>0</v>
      </c>
      <c r="AV14" s="181">
        <f>VLOOKUP($AT14,[1]Scn3!Scn3_Q1_LR,MATCH(AV$6,[1]!Scn_CH,0),0)</f>
        <v>0</v>
      </c>
      <c r="AW14" s="181">
        <f>VLOOKUP($AT14,[1]Scn3!Scn3_Q1_LR,MATCH(AW$6,[1]!Scn_CH,0),0)</f>
        <v>0</v>
      </c>
      <c r="AX14" s="182">
        <f>VLOOKUP($AT14,[1]Scn3!Scn3_Q1_LR,MATCH(AX$6,[1]!Scn_CH,0),0)</f>
        <v>0</v>
      </c>
      <c r="AZ14" s="241" t="s">
        <v>74</v>
      </c>
      <c r="BA14" s="242"/>
      <c r="BB14" s="242"/>
      <c r="BC14" s="242"/>
      <c r="BD14" s="243"/>
      <c r="BF14" s="241" t="s">
        <v>74</v>
      </c>
      <c r="BG14" s="242"/>
      <c r="BH14" s="242"/>
      <c r="BI14" s="242"/>
      <c r="BJ14" s="243"/>
    </row>
    <row r="15" spans="1:62" x14ac:dyDescent="0.2">
      <c r="D15" s="180" t="s">
        <v>413</v>
      </c>
      <c r="E15" s="181">
        <f ca="1">IF(K15*Q15*E$112&lt;'Summary Results'!M$2,'Summary Results'!M$2/E$112,K15*Q15)</f>
        <v>0</v>
      </c>
      <c r="F15" s="181">
        <f ca="1">IF(L15*R15*F$112&lt;'Summary Results'!N$2,'Summary Results'!N$2/F$112,L15*R15)</f>
        <v>0</v>
      </c>
      <c r="G15" s="181">
        <f ca="1">IF(M15*S15*G$112&lt;'Summary Results'!O$2,'Summary Results'!O$2/G$112,M15*S15)</f>
        <v>0</v>
      </c>
      <c r="H15" s="182">
        <f ca="1">IF(N15*T15*H$112&lt;'Summary Results'!P$2,'Summary Results'!P$2/H$112,N15*T15)</f>
        <v>0</v>
      </c>
      <c r="I15" s="42"/>
      <c r="J15" s="177" t="s">
        <v>413</v>
      </c>
      <c r="K15" s="178">
        <f t="shared" ca="1" si="3"/>
        <v>1</v>
      </c>
      <c r="L15" s="178">
        <f t="shared" ca="1" si="0"/>
        <v>1</v>
      </c>
      <c r="M15" s="178">
        <f t="shared" ca="1" si="1"/>
        <v>1</v>
      </c>
      <c r="N15" s="179">
        <f t="shared" ca="1" si="2"/>
        <v>1</v>
      </c>
      <c r="O15" s="42"/>
      <c r="P15" s="180" t="s">
        <v>413</v>
      </c>
      <c r="Q15" s="181">
        <f ca="1"/>
        <v>0</v>
      </c>
      <c r="R15" s="181">
        <f ca="1"/>
        <v>0</v>
      </c>
      <c r="S15" s="181">
        <f ca="1"/>
        <v>0</v>
      </c>
      <c r="T15" s="182">
        <f ca="1"/>
        <v>0</v>
      </c>
      <c r="U15" s="42"/>
      <c r="V15" s="177" t="s">
        <v>413</v>
      </c>
      <c r="W15" s="183"/>
      <c r="X15" s="184"/>
      <c r="Y15" s="184"/>
      <c r="Z15" s="185">
        <v>-40</v>
      </c>
      <c r="AA15" s="42"/>
      <c r="AB15" s="180" t="s">
        <v>413</v>
      </c>
      <c r="AC15" s="181"/>
      <c r="AD15" s="186"/>
      <c r="AE15" s="186"/>
      <c r="AF15" s="187">
        <v>-40</v>
      </c>
      <c r="AG15" s="42"/>
      <c r="AH15" s="177" t="s">
        <v>413</v>
      </c>
      <c r="AI15" s="183"/>
      <c r="AJ15" s="184"/>
      <c r="AK15" s="184"/>
      <c r="AL15" s="185">
        <v>-40</v>
      </c>
      <c r="AM15" s="42"/>
      <c r="AN15" s="180" t="s">
        <v>413</v>
      </c>
      <c r="AO15" s="181"/>
      <c r="AP15" s="181">
        <v>-65</v>
      </c>
      <c r="AQ15" s="181"/>
      <c r="AR15" s="182">
        <v>-40</v>
      </c>
      <c r="AT15" s="180" t="s">
        <v>413</v>
      </c>
      <c r="AU15" s="181">
        <f>VLOOKUP($AT15,[1]Scn3!Scn3_Q1_LR,MATCH(AU$6,[1]!Scn_CH,0),0)</f>
        <v>0</v>
      </c>
      <c r="AV15" s="181">
        <f>VLOOKUP($AT15,[1]Scn3!Scn3_Q1_LR,MATCH(AV$6,[1]!Scn_CH,0),0)</f>
        <v>0</v>
      </c>
      <c r="AW15" s="181">
        <f>VLOOKUP($AT15,[1]Scn3!Scn3_Q1_LR,MATCH(AW$6,[1]!Scn_CH,0),0)</f>
        <v>0</v>
      </c>
      <c r="AX15" s="182">
        <f>VLOOKUP($AT15,[1]Scn3!Scn3_Q1_LR,MATCH(AX$6,[1]!Scn_CH,0),0)</f>
        <v>0</v>
      </c>
      <c r="AZ15" s="241" t="s">
        <v>413</v>
      </c>
      <c r="BA15" s="242"/>
      <c r="BB15" s="242"/>
      <c r="BC15" s="242"/>
      <c r="BD15" s="243"/>
      <c r="BF15" s="241" t="s">
        <v>413</v>
      </c>
      <c r="BG15" s="242"/>
      <c r="BH15" s="242"/>
      <c r="BI15" s="242"/>
      <c r="BJ15" s="243"/>
    </row>
    <row r="16" spans="1:62" x14ac:dyDescent="0.2">
      <c r="D16" s="180" t="s">
        <v>414</v>
      </c>
      <c r="E16" s="181">
        <f ca="1">IF(K16*Q16*E$112&lt;'Summary Results'!M$2,'Summary Results'!M$2/E$112,K16*Q16)</f>
        <v>0</v>
      </c>
      <c r="F16" s="181">
        <f ca="1">IF(L16*R16*F$112&lt;'Summary Results'!N$2,'Summary Results'!N$2/F$112,L16*R16)</f>
        <v>0</v>
      </c>
      <c r="G16" s="181">
        <f ca="1">IF(M16*S16*G$112&lt;'Summary Results'!O$2,'Summary Results'!O$2/G$112,M16*S16)</f>
        <v>0</v>
      </c>
      <c r="H16" s="182">
        <f ca="1">IF(N16*T16*H$112&lt;'Summary Results'!P$2,'Summary Results'!P$2/H$112,N16*T16)</f>
        <v>0</v>
      </c>
      <c r="I16" s="42"/>
      <c r="J16" s="177" t="s">
        <v>414</v>
      </c>
      <c r="K16" s="178">
        <f t="shared" ca="1" si="3"/>
        <v>1</v>
      </c>
      <c r="L16" s="178">
        <f t="shared" ca="1" si="0"/>
        <v>1</v>
      </c>
      <c r="M16" s="178">
        <f t="shared" ca="1" si="1"/>
        <v>1</v>
      </c>
      <c r="N16" s="179">
        <f t="shared" ca="1" si="2"/>
        <v>1</v>
      </c>
      <c r="O16" s="42"/>
      <c r="P16" s="180" t="s">
        <v>414</v>
      </c>
      <c r="Q16" s="181">
        <f ca="1"/>
        <v>0</v>
      </c>
      <c r="R16" s="181">
        <f ca="1"/>
        <v>0</v>
      </c>
      <c r="S16" s="181">
        <f ca="1"/>
        <v>0</v>
      </c>
      <c r="T16" s="182">
        <f ca="1"/>
        <v>0</v>
      </c>
      <c r="U16" s="42"/>
      <c r="V16" s="177" t="s">
        <v>414</v>
      </c>
      <c r="W16" s="183">
        <v>-20</v>
      </c>
      <c r="X16" s="184"/>
      <c r="Y16" s="184"/>
      <c r="Z16" s="185"/>
      <c r="AA16" s="42"/>
      <c r="AB16" s="180" t="s">
        <v>414</v>
      </c>
      <c r="AC16" s="181">
        <v>-25</v>
      </c>
      <c r="AD16" s="186"/>
      <c r="AE16" s="186"/>
      <c r="AF16" s="187"/>
      <c r="AG16" s="42"/>
      <c r="AH16" s="177" t="s">
        <v>414</v>
      </c>
      <c r="AI16" s="183">
        <v>-25</v>
      </c>
      <c r="AJ16" s="184"/>
      <c r="AK16" s="184"/>
      <c r="AL16" s="185">
        <v>-50</v>
      </c>
      <c r="AM16" s="42"/>
      <c r="AN16" s="180" t="s">
        <v>414</v>
      </c>
      <c r="AO16" s="181">
        <v>-25</v>
      </c>
      <c r="AP16" s="181">
        <v>-65</v>
      </c>
      <c r="AQ16" s="181"/>
      <c r="AR16" s="182">
        <v>-50</v>
      </c>
      <c r="AT16" s="180" t="s">
        <v>414</v>
      </c>
      <c r="AU16" s="181">
        <f>VLOOKUP($AT16,[1]Scn3!Scn3_Q1_LR,MATCH(AU$6,[1]!Scn_CH,0),0)</f>
        <v>0</v>
      </c>
      <c r="AV16" s="181">
        <f>VLOOKUP($AT16,[1]Scn3!Scn3_Q1_LR,MATCH(AV$6,[1]!Scn_CH,0),0)</f>
        <v>0</v>
      </c>
      <c r="AW16" s="181">
        <f>VLOOKUP($AT16,[1]Scn3!Scn3_Q1_LR,MATCH(AW$6,[1]!Scn_CH,0),0)</f>
        <v>0</v>
      </c>
      <c r="AX16" s="182">
        <f>VLOOKUP($AT16,[1]Scn3!Scn3_Q1_LR,MATCH(AX$6,[1]!Scn_CH,0),0)</f>
        <v>0</v>
      </c>
      <c r="AZ16" s="241" t="s">
        <v>414</v>
      </c>
      <c r="BA16" s="242"/>
      <c r="BB16" s="242"/>
      <c r="BC16" s="242"/>
      <c r="BD16" s="243"/>
      <c r="BF16" s="241" t="s">
        <v>414</v>
      </c>
      <c r="BG16" s="242"/>
      <c r="BH16" s="242"/>
      <c r="BI16" s="242"/>
      <c r="BJ16" s="243"/>
    </row>
    <row r="17" spans="4:62" x14ac:dyDescent="0.2">
      <c r="D17" s="180" t="s">
        <v>415</v>
      </c>
      <c r="E17" s="181">
        <f ca="1">IF(K17*Q17*E$112&lt;'Summary Results'!M$2,'Summary Results'!M$2/E$112,K17*Q17)</f>
        <v>0</v>
      </c>
      <c r="F17" s="181">
        <f ca="1">IF(L17*R17*F$112&lt;'Summary Results'!N$2,'Summary Results'!N$2/F$112,L17*R17)</f>
        <v>0</v>
      </c>
      <c r="G17" s="181">
        <f ca="1">IF(M17*S17*G$112&lt;'Summary Results'!O$2,'Summary Results'!O$2/G$112,M17*S17)</f>
        <v>0</v>
      </c>
      <c r="H17" s="182">
        <f ca="1">IF(N17*T17*H$112&lt;'Summary Results'!P$2,'Summary Results'!P$2/H$112,N17*T17)</f>
        <v>0</v>
      </c>
      <c r="I17" s="42"/>
      <c r="J17" s="177" t="s">
        <v>415</v>
      </c>
      <c r="K17" s="178">
        <f t="shared" ca="1" si="3"/>
        <v>1</v>
      </c>
      <c r="L17" s="178">
        <f t="shared" ca="1" si="0"/>
        <v>1</v>
      </c>
      <c r="M17" s="178">
        <f t="shared" ca="1" si="1"/>
        <v>1</v>
      </c>
      <c r="N17" s="179">
        <f t="shared" ca="1" si="2"/>
        <v>1</v>
      </c>
      <c r="O17" s="42"/>
      <c r="P17" s="180" t="s">
        <v>415</v>
      </c>
      <c r="Q17" s="181">
        <f ca="1"/>
        <v>0</v>
      </c>
      <c r="R17" s="181">
        <f ca="1"/>
        <v>0</v>
      </c>
      <c r="S17" s="181">
        <f ca="1"/>
        <v>0</v>
      </c>
      <c r="T17" s="182">
        <f ca="1"/>
        <v>0</v>
      </c>
      <c r="U17" s="42"/>
      <c r="V17" s="177" t="s">
        <v>415</v>
      </c>
      <c r="W17" s="183">
        <v>-20</v>
      </c>
      <c r="X17" s="184"/>
      <c r="Y17" s="184"/>
      <c r="Z17" s="185"/>
      <c r="AA17" s="42"/>
      <c r="AB17" s="180" t="s">
        <v>415</v>
      </c>
      <c r="AC17" s="181">
        <v>-25</v>
      </c>
      <c r="AD17" s="186"/>
      <c r="AE17" s="186"/>
      <c r="AF17" s="187"/>
      <c r="AG17" s="42"/>
      <c r="AH17" s="177" t="s">
        <v>415</v>
      </c>
      <c r="AI17" s="183">
        <v>-25</v>
      </c>
      <c r="AJ17" s="184"/>
      <c r="AK17" s="184"/>
      <c r="AL17" s="185">
        <v>-50</v>
      </c>
      <c r="AM17" s="42"/>
      <c r="AN17" s="180" t="s">
        <v>415</v>
      </c>
      <c r="AO17" s="181">
        <v>-25</v>
      </c>
      <c r="AP17" s="181">
        <v>-65</v>
      </c>
      <c r="AQ17" s="181"/>
      <c r="AR17" s="182">
        <v>-50</v>
      </c>
      <c r="AT17" s="180" t="s">
        <v>415</v>
      </c>
      <c r="AU17" s="181">
        <f>VLOOKUP($AT17,[1]Scn3!Scn3_Q1_LR,MATCH(AU$6,[1]!Scn_CH,0),0)</f>
        <v>0</v>
      </c>
      <c r="AV17" s="181">
        <f>VLOOKUP($AT17,[1]Scn3!Scn3_Q1_LR,MATCH(AV$6,[1]!Scn_CH,0),0)</f>
        <v>0</v>
      </c>
      <c r="AW17" s="181">
        <f>VLOOKUP($AT17,[1]Scn3!Scn3_Q1_LR,MATCH(AW$6,[1]!Scn_CH,0),0)</f>
        <v>0</v>
      </c>
      <c r="AX17" s="182">
        <f>VLOOKUP($AT17,[1]Scn3!Scn3_Q1_LR,MATCH(AX$6,[1]!Scn_CH,0),0)</f>
        <v>0</v>
      </c>
      <c r="AZ17" s="241" t="s">
        <v>415</v>
      </c>
      <c r="BA17" s="242"/>
      <c r="BB17" s="242"/>
      <c r="BC17" s="242"/>
      <c r="BD17" s="243"/>
      <c r="BF17" s="241" t="s">
        <v>415</v>
      </c>
      <c r="BG17" s="242"/>
      <c r="BH17" s="242"/>
      <c r="BI17" s="242"/>
      <c r="BJ17" s="243"/>
    </row>
    <row r="18" spans="4:62" x14ac:dyDescent="0.2">
      <c r="D18" s="180" t="s">
        <v>416</v>
      </c>
      <c r="E18" s="181">
        <f ca="1">IF(K18*Q18*E$112&lt;'Summary Results'!M$2,'Summary Results'!M$2/E$112,K18*Q18)</f>
        <v>0</v>
      </c>
      <c r="F18" s="181">
        <f ca="1">IF(L18*R18*F$112&lt;'Summary Results'!N$2,'Summary Results'!N$2/F$112,L18*R18)</f>
        <v>0</v>
      </c>
      <c r="G18" s="181">
        <f ca="1">IF(M18*S18*G$112&lt;'Summary Results'!O$2,'Summary Results'!O$2/G$112,M18*S18)</f>
        <v>0</v>
      </c>
      <c r="H18" s="182">
        <f ca="1">IF(N18*T18*H$112&lt;'Summary Results'!P$2,'Summary Results'!P$2/H$112,N18*T18)</f>
        <v>0</v>
      </c>
      <c r="I18" s="42"/>
      <c r="J18" s="177" t="s">
        <v>416</v>
      </c>
      <c r="K18" s="178">
        <f t="shared" ca="1" si="3"/>
        <v>1</v>
      </c>
      <c r="L18" s="178">
        <f t="shared" ca="1" si="0"/>
        <v>1</v>
      </c>
      <c r="M18" s="178">
        <f t="shared" ca="1" si="1"/>
        <v>1</v>
      </c>
      <c r="N18" s="179">
        <f t="shared" ca="1" si="2"/>
        <v>1</v>
      </c>
      <c r="O18" s="42"/>
      <c r="P18" s="180" t="s">
        <v>416</v>
      </c>
      <c r="Q18" s="181">
        <f ca="1"/>
        <v>0</v>
      </c>
      <c r="R18" s="181">
        <f ca="1"/>
        <v>0</v>
      </c>
      <c r="S18" s="181">
        <f ca="1"/>
        <v>0</v>
      </c>
      <c r="T18" s="182">
        <f ca="1"/>
        <v>0</v>
      </c>
      <c r="U18" s="42"/>
      <c r="V18" s="177" t="s">
        <v>416</v>
      </c>
      <c r="W18" s="183">
        <v>-20</v>
      </c>
      <c r="X18" s="184"/>
      <c r="Y18" s="184"/>
      <c r="Z18" s="185"/>
      <c r="AA18" s="42"/>
      <c r="AB18" s="180" t="s">
        <v>416</v>
      </c>
      <c r="AC18" s="181">
        <v>-25</v>
      </c>
      <c r="AD18" s="186"/>
      <c r="AE18" s="186"/>
      <c r="AF18" s="187"/>
      <c r="AG18" s="42"/>
      <c r="AH18" s="177" t="s">
        <v>416</v>
      </c>
      <c r="AI18" s="183">
        <v>-25</v>
      </c>
      <c r="AJ18" s="184"/>
      <c r="AK18" s="184"/>
      <c r="AL18" s="185">
        <v>-50</v>
      </c>
      <c r="AM18" s="42"/>
      <c r="AN18" s="180" t="s">
        <v>416</v>
      </c>
      <c r="AO18" s="181">
        <v>-25</v>
      </c>
      <c r="AP18" s="181">
        <v>-65</v>
      </c>
      <c r="AQ18" s="181"/>
      <c r="AR18" s="182">
        <v>-50</v>
      </c>
      <c r="AT18" s="180" t="s">
        <v>416</v>
      </c>
      <c r="AU18" s="181">
        <f>VLOOKUP($AT18,[1]Scn3!Scn3_Q1_LR,MATCH(AU$6,[1]!Scn_CH,0),0)</f>
        <v>0</v>
      </c>
      <c r="AV18" s="181">
        <f>VLOOKUP($AT18,[1]Scn3!Scn3_Q1_LR,MATCH(AV$6,[1]!Scn_CH,0),0)</f>
        <v>0</v>
      </c>
      <c r="AW18" s="181">
        <f>VLOOKUP($AT18,[1]Scn3!Scn3_Q1_LR,MATCH(AW$6,[1]!Scn_CH,0),0)</f>
        <v>0</v>
      </c>
      <c r="AX18" s="182">
        <f>VLOOKUP($AT18,[1]Scn3!Scn3_Q1_LR,MATCH(AX$6,[1]!Scn_CH,0),0)</f>
        <v>0</v>
      </c>
      <c r="AZ18" s="241" t="s">
        <v>416</v>
      </c>
      <c r="BA18" s="242"/>
      <c r="BB18" s="242"/>
      <c r="BC18" s="242"/>
      <c r="BD18" s="243"/>
      <c r="BF18" s="241" t="s">
        <v>416</v>
      </c>
      <c r="BG18" s="242"/>
      <c r="BH18" s="242"/>
      <c r="BI18" s="242"/>
      <c r="BJ18" s="243"/>
    </row>
    <row r="19" spans="4:62" x14ac:dyDescent="0.2">
      <c r="D19" s="180" t="s">
        <v>417</v>
      </c>
      <c r="E19" s="181">
        <f ca="1">IF(K19*Q19*E$112&lt;'Summary Results'!M$2,'Summary Results'!M$2/E$112,K19*Q19)</f>
        <v>0</v>
      </c>
      <c r="F19" s="181">
        <f ca="1">IF(L19*R19*F$112&lt;'Summary Results'!N$2,'Summary Results'!N$2/F$112,L19*R19)</f>
        <v>0</v>
      </c>
      <c r="G19" s="181">
        <f ca="1">IF(M19*S19*G$112&lt;'Summary Results'!O$2,'Summary Results'!O$2/G$112,M19*S19)</f>
        <v>0</v>
      </c>
      <c r="H19" s="182">
        <f ca="1">IF(N19*T19*H$112&lt;'Summary Results'!P$2,'Summary Results'!P$2/H$112,N19*T19)</f>
        <v>0</v>
      </c>
      <c r="I19" s="42"/>
      <c r="J19" s="177" t="s">
        <v>417</v>
      </c>
      <c r="K19" s="178">
        <f t="shared" ca="1" si="3"/>
        <v>1</v>
      </c>
      <c r="L19" s="178">
        <f t="shared" ca="1" si="0"/>
        <v>1</v>
      </c>
      <c r="M19" s="178">
        <f t="shared" ca="1" si="1"/>
        <v>1</v>
      </c>
      <c r="N19" s="179">
        <f t="shared" ca="1" si="2"/>
        <v>1</v>
      </c>
      <c r="O19" s="42"/>
      <c r="P19" s="180" t="s">
        <v>417</v>
      </c>
      <c r="Q19" s="181">
        <f ca="1"/>
        <v>0</v>
      </c>
      <c r="R19" s="181">
        <f ca="1"/>
        <v>0</v>
      </c>
      <c r="S19" s="181">
        <f ca="1"/>
        <v>0</v>
      </c>
      <c r="T19" s="182">
        <f ca="1"/>
        <v>0</v>
      </c>
      <c r="U19" s="42"/>
      <c r="V19" s="177" t="s">
        <v>417</v>
      </c>
      <c r="W19" s="183">
        <v>-20</v>
      </c>
      <c r="X19" s="184"/>
      <c r="Y19" s="184"/>
      <c r="Z19" s="185"/>
      <c r="AA19" s="42"/>
      <c r="AB19" s="180" t="s">
        <v>417</v>
      </c>
      <c r="AC19" s="181">
        <v>-25</v>
      </c>
      <c r="AD19" s="186"/>
      <c r="AE19" s="186"/>
      <c r="AF19" s="187"/>
      <c r="AG19" s="42"/>
      <c r="AH19" s="177" t="s">
        <v>417</v>
      </c>
      <c r="AI19" s="183">
        <v>-25</v>
      </c>
      <c r="AJ19" s="184"/>
      <c r="AK19" s="184"/>
      <c r="AL19" s="185">
        <v>-50</v>
      </c>
      <c r="AM19" s="42"/>
      <c r="AN19" s="180" t="s">
        <v>417</v>
      </c>
      <c r="AO19" s="181">
        <v>-25</v>
      </c>
      <c r="AP19" s="181">
        <v>-65</v>
      </c>
      <c r="AQ19" s="181"/>
      <c r="AR19" s="182">
        <v>-50</v>
      </c>
      <c r="AT19" s="180" t="s">
        <v>417</v>
      </c>
      <c r="AU19" s="181">
        <f>VLOOKUP($AT19,[1]Scn3!Scn3_Q1_LR,MATCH(AU$6,[1]!Scn_CH,0),0)</f>
        <v>0</v>
      </c>
      <c r="AV19" s="181">
        <f>VLOOKUP($AT19,[1]Scn3!Scn3_Q1_LR,MATCH(AV$6,[1]!Scn_CH,0),0)</f>
        <v>0</v>
      </c>
      <c r="AW19" s="181">
        <f>VLOOKUP($AT19,[1]Scn3!Scn3_Q1_LR,MATCH(AW$6,[1]!Scn_CH,0),0)</f>
        <v>0</v>
      </c>
      <c r="AX19" s="182">
        <f>VLOOKUP($AT19,[1]Scn3!Scn3_Q1_LR,MATCH(AX$6,[1]!Scn_CH,0),0)</f>
        <v>0</v>
      </c>
      <c r="AZ19" s="241" t="s">
        <v>417</v>
      </c>
      <c r="BA19" s="242"/>
      <c r="BB19" s="242"/>
      <c r="BC19" s="242"/>
      <c r="BD19" s="243"/>
      <c r="BF19" s="241" t="s">
        <v>417</v>
      </c>
      <c r="BG19" s="242"/>
      <c r="BH19" s="242"/>
      <c r="BI19" s="242"/>
      <c r="BJ19" s="243"/>
    </row>
    <row r="20" spans="4:62" x14ac:dyDescent="0.2">
      <c r="D20" s="180" t="s">
        <v>418</v>
      </c>
      <c r="E20" s="181">
        <f ca="1">IF(K20*Q20*E$112&lt;'Summary Results'!M$2,'Summary Results'!M$2/E$112,K20*Q20)</f>
        <v>0</v>
      </c>
      <c r="F20" s="181">
        <f ca="1">IF(L20*R20*F$112&lt;'Summary Results'!N$2,'Summary Results'!N$2/F$112,L20*R20)</f>
        <v>0</v>
      </c>
      <c r="G20" s="181">
        <f ca="1">IF(M20*S20*G$112&lt;'Summary Results'!O$2,'Summary Results'!O$2/G$112,M20*S20)</f>
        <v>0</v>
      </c>
      <c r="H20" s="182">
        <f ca="1">IF(N20*T20*H$112&lt;'Summary Results'!P$2,'Summary Results'!P$2/H$112,N20*T20)</f>
        <v>0</v>
      </c>
      <c r="I20" s="42"/>
      <c r="J20" s="177" t="s">
        <v>418</v>
      </c>
      <c r="K20" s="178">
        <f t="shared" ca="1" si="3"/>
        <v>1</v>
      </c>
      <c r="L20" s="178">
        <f t="shared" ca="1" si="0"/>
        <v>1</v>
      </c>
      <c r="M20" s="178">
        <f t="shared" ca="1" si="1"/>
        <v>1</v>
      </c>
      <c r="N20" s="179">
        <f t="shared" ca="1" si="2"/>
        <v>1</v>
      </c>
      <c r="O20" s="42"/>
      <c r="P20" s="180" t="s">
        <v>418</v>
      </c>
      <c r="Q20" s="181">
        <f ca="1"/>
        <v>0</v>
      </c>
      <c r="R20" s="181">
        <f ca="1"/>
        <v>0</v>
      </c>
      <c r="S20" s="181">
        <f ca="1"/>
        <v>0</v>
      </c>
      <c r="T20" s="182">
        <f ca="1"/>
        <v>0</v>
      </c>
      <c r="U20" s="42"/>
      <c r="V20" s="177" t="s">
        <v>418</v>
      </c>
      <c r="W20" s="183">
        <v>-20</v>
      </c>
      <c r="X20" s="184"/>
      <c r="Y20" s="184"/>
      <c r="Z20" s="185"/>
      <c r="AA20" s="42"/>
      <c r="AB20" s="180" t="s">
        <v>418</v>
      </c>
      <c r="AC20" s="181">
        <v>-25</v>
      </c>
      <c r="AD20" s="186"/>
      <c r="AE20" s="186"/>
      <c r="AF20" s="187"/>
      <c r="AG20" s="42"/>
      <c r="AH20" s="177" t="s">
        <v>418</v>
      </c>
      <c r="AI20" s="183">
        <v>-25</v>
      </c>
      <c r="AJ20" s="184"/>
      <c r="AK20" s="184"/>
      <c r="AL20" s="185">
        <v>-50</v>
      </c>
      <c r="AM20" s="42"/>
      <c r="AN20" s="180" t="s">
        <v>418</v>
      </c>
      <c r="AO20" s="181">
        <v>-25</v>
      </c>
      <c r="AP20" s="181">
        <v>-65</v>
      </c>
      <c r="AQ20" s="181"/>
      <c r="AR20" s="182">
        <v>-50</v>
      </c>
      <c r="AT20" s="180" t="s">
        <v>418</v>
      </c>
      <c r="AU20" s="181">
        <f>VLOOKUP($AT20,[1]Scn3!Scn3_Q1_LR,MATCH(AU$6,[1]!Scn_CH,0),0)</f>
        <v>0</v>
      </c>
      <c r="AV20" s="181">
        <f>VLOOKUP($AT20,[1]Scn3!Scn3_Q1_LR,MATCH(AV$6,[1]!Scn_CH,0),0)</f>
        <v>0</v>
      </c>
      <c r="AW20" s="181">
        <f>VLOOKUP($AT20,[1]Scn3!Scn3_Q1_LR,MATCH(AW$6,[1]!Scn_CH,0),0)</f>
        <v>0</v>
      </c>
      <c r="AX20" s="182">
        <f>VLOOKUP($AT20,[1]Scn3!Scn3_Q1_LR,MATCH(AX$6,[1]!Scn_CH,0),0)</f>
        <v>0</v>
      </c>
      <c r="AZ20" s="241" t="s">
        <v>418</v>
      </c>
      <c r="BA20" s="242"/>
      <c r="BB20" s="242"/>
      <c r="BC20" s="242"/>
      <c r="BD20" s="243"/>
      <c r="BF20" s="241" t="s">
        <v>418</v>
      </c>
      <c r="BG20" s="242"/>
      <c r="BH20" s="242"/>
      <c r="BI20" s="242"/>
      <c r="BJ20" s="243"/>
    </row>
    <row r="21" spans="4:62" x14ac:dyDescent="0.2">
      <c r="D21" s="180" t="s">
        <v>419</v>
      </c>
      <c r="E21" s="181">
        <f ca="1">IF(K21*Q21*E$112&lt;'Summary Results'!M$2,'Summary Results'!M$2/E$112,K21*Q21)</f>
        <v>0</v>
      </c>
      <c r="F21" s="181">
        <f ca="1">IF(L21*R21*F$112&lt;'Summary Results'!N$2,'Summary Results'!N$2/F$112,L21*R21)</f>
        <v>0</v>
      </c>
      <c r="G21" s="181">
        <f ca="1">IF(M21*S21*G$112&lt;'Summary Results'!O$2,'Summary Results'!O$2/G$112,M21*S21)</f>
        <v>0</v>
      </c>
      <c r="H21" s="182">
        <f ca="1">IF(N21*T21*H$112&lt;'Summary Results'!P$2,'Summary Results'!P$2/H$112,N21*T21)</f>
        <v>0</v>
      </c>
      <c r="I21" s="42"/>
      <c r="J21" s="177" t="s">
        <v>419</v>
      </c>
      <c r="K21" s="178">
        <f t="shared" ca="1" si="3"/>
        <v>1</v>
      </c>
      <c r="L21" s="178">
        <f t="shared" ca="1" si="0"/>
        <v>1</v>
      </c>
      <c r="M21" s="178">
        <f t="shared" ca="1" si="1"/>
        <v>1</v>
      </c>
      <c r="N21" s="179">
        <f t="shared" ca="1" si="2"/>
        <v>1</v>
      </c>
      <c r="O21" s="42"/>
      <c r="P21" s="180" t="s">
        <v>419</v>
      </c>
      <c r="Q21" s="181">
        <f ca="1"/>
        <v>0</v>
      </c>
      <c r="R21" s="181">
        <f ca="1"/>
        <v>0</v>
      </c>
      <c r="S21" s="181">
        <f ca="1"/>
        <v>0</v>
      </c>
      <c r="T21" s="182">
        <f ca="1"/>
        <v>0</v>
      </c>
      <c r="U21" s="42"/>
      <c r="V21" s="177" t="s">
        <v>419</v>
      </c>
      <c r="W21" s="183">
        <v>-20</v>
      </c>
      <c r="X21" s="184"/>
      <c r="Y21" s="184"/>
      <c r="Z21" s="185"/>
      <c r="AA21" s="42"/>
      <c r="AB21" s="180" t="s">
        <v>419</v>
      </c>
      <c r="AC21" s="181">
        <v>-25</v>
      </c>
      <c r="AD21" s="186"/>
      <c r="AE21" s="186"/>
      <c r="AF21" s="187"/>
      <c r="AG21" s="42"/>
      <c r="AH21" s="177" t="s">
        <v>419</v>
      </c>
      <c r="AI21" s="183">
        <v>-25</v>
      </c>
      <c r="AJ21" s="184"/>
      <c r="AK21" s="184"/>
      <c r="AL21" s="185">
        <v>-50</v>
      </c>
      <c r="AM21" s="42"/>
      <c r="AN21" s="180" t="s">
        <v>419</v>
      </c>
      <c r="AO21" s="181">
        <v>-25</v>
      </c>
      <c r="AP21" s="181">
        <v>-65</v>
      </c>
      <c r="AQ21" s="181"/>
      <c r="AR21" s="182">
        <v>-50</v>
      </c>
      <c r="AT21" s="180" t="s">
        <v>419</v>
      </c>
      <c r="AU21" s="181">
        <f>VLOOKUP($AT21,[1]Scn3!Scn3_Q1_LR,MATCH(AU$6,[1]!Scn_CH,0),0)</f>
        <v>0</v>
      </c>
      <c r="AV21" s="181">
        <f>VLOOKUP($AT21,[1]Scn3!Scn3_Q1_LR,MATCH(AV$6,[1]!Scn_CH,0),0)</f>
        <v>0</v>
      </c>
      <c r="AW21" s="181">
        <f>VLOOKUP($AT21,[1]Scn3!Scn3_Q1_LR,MATCH(AW$6,[1]!Scn_CH,0),0)</f>
        <v>0</v>
      </c>
      <c r="AX21" s="182">
        <f>VLOOKUP($AT21,[1]Scn3!Scn3_Q1_LR,MATCH(AX$6,[1]!Scn_CH,0),0)</f>
        <v>0</v>
      </c>
      <c r="AZ21" s="241" t="s">
        <v>419</v>
      </c>
      <c r="BA21" s="242"/>
      <c r="BB21" s="242"/>
      <c r="BC21" s="242"/>
      <c r="BD21" s="243"/>
      <c r="BF21" s="241" t="s">
        <v>419</v>
      </c>
      <c r="BG21" s="242"/>
      <c r="BH21" s="242"/>
      <c r="BI21" s="242"/>
      <c r="BJ21" s="243"/>
    </row>
    <row r="22" spans="4:62" x14ac:dyDescent="0.2">
      <c r="D22" s="180" t="s">
        <v>420</v>
      </c>
      <c r="E22" s="181">
        <f ca="1">IF(K22*Q22*E$112&lt;'Summary Results'!M$2,'Summary Results'!M$2/E$112,K22*Q22)</f>
        <v>0</v>
      </c>
      <c r="F22" s="181">
        <f ca="1">IF(L22*R22*F$112&lt;'Summary Results'!N$2,'Summary Results'!N$2/F$112,L22*R22)</f>
        <v>0</v>
      </c>
      <c r="G22" s="181">
        <f ca="1">IF(M22*S22*G$112&lt;'Summary Results'!O$2,'Summary Results'!O$2/G$112,M22*S22)</f>
        <v>0</v>
      </c>
      <c r="H22" s="182">
        <f ca="1">IF(N22*T22*H$112&lt;'Summary Results'!P$2,'Summary Results'!P$2/H$112,N22*T22)</f>
        <v>0</v>
      </c>
      <c r="I22" s="42"/>
      <c r="J22" s="177" t="s">
        <v>420</v>
      </c>
      <c r="K22" s="178">
        <f t="shared" ca="1" si="3"/>
        <v>1</v>
      </c>
      <c r="L22" s="178">
        <f t="shared" ca="1" si="0"/>
        <v>1</v>
      </c>
      <c r="M22" s="178">
        <f t="shared" ca="1" si="1"/>
        <v>1</v>
      </c>
      <c r="N22" s="179">
        <f t="shared" ca="1" si="2"/>
        <v>1</v>
      </c>
      <c r="O22" s="42"/>
      <c r="P22" s="180" t="s">
        <v>420</v>
      </c>
      <c r="Q22" s="181">
        <f ca="1"/>
        <v>0</v>
      </c>
      <c r="R22" s="181">
        <f ca="1"/>
        <v>0</v>
      </c>
      <c r="S22" s="181">
        <f ca="1"/>
        <v>0</v>
      </c>
      <c r="T22" s="182">
        <f ca="1"/>
        <v>0</v>
      </c>
      <c r="U22" s="42"/>
      <c r="V22" s="177" t="s">
        <v>420</v>
      </c>
      <c r="W22" s="183">
        <v>-20</v>
      </c>
      <c r="X22" s="184"/>
      <c r="Y22" s="184"/>
      <c r="Z22" s="185"/>
      <c r="AA22" s="42"/>
      <c r="AB22" s="180" t="s">
        <v>420</v>
      </c>
      <c r="AC22" s="181">
        <v>-25</v>
      </c>
      <c r="AD22" s="186"/>
      <c r="AE22" s="186"/>
      <c r="AF22" s="187"/>
      <c r="AG22" s="42"/>
      <c r="AH22" s="177" t="s">
        <v>420</v>
      </c>
      <c r="AI22" s="183">
        <v>-25</v>
      </c>
      <c r="AJ22" s="184"/>
      <c r="AK22" s="184"/>
      <c r="AL22" s="185">
        <v>-50</v>
      </c>
      <c r="AM22" s="42"/>
      <c r="AN22" s="180" t="s">
        <v>420</v>
      </c>
      <c r="AO22" s="181">
        <v>-25</v>
      </c>
      <c r="AP22" s="181">
        <v>-65</v>
      </c>
      <c r="AQ22" s="181"/>
      <c r="AR22" s="182">
        <v>-50</v>
      </c>
      <c r="AT22" s="180" t="s">
        <v>420</v>
      </c>
      <c r="AU22" s="181">
        <f>VLOOKUP($AT22,[1]Scn3!Scn3_Q1_LR,MATCH(AU$6,[1]!Scn_CH,0),0)</f>
        <v>0</v>
      </c>
      <c r="AV22" s="181">
        <f>VLOOKUP($AT22,[1]Scn3!Scn3_Q1_LR,MATCH(AV$6,[1]!Scn_CH,0),0)</f>
        <v>0</v>
      </c>
      <c r="AW22" s="181">
        <f>VLOOKUP($AT22,[1]Scn3!Scn3_Q1_LR,MATCH(AW$6,[1]!Scn_CH,0),0)</f>
        <v>0</v>
      </c>
      <c r="AX22" s="182">
        <f>VLOOKUP($AT22,[1]Scn3!Scn3_Q1_LR,MATCH(AX$6,[1]!Scn_CH,0),0)</f>
        <v>0</v>
      </c>
      <c r="AZ22" s="241" t="s">
        <v>420</v>
      </c>
      <c r="BA22" s="242"/>
      <c r="BB22" s="242"/>
      <c r="BC22" s="242"/>
      <c r="BD22" s="243"/>
      <c r="BF22" s="241" t="s">
        <v>420</v>
      </c>
      <c r="BG22" s="242"/>
      <c r="BH22" s="242"/>
      <c r="BI22" s="242"/>
      <c r="BJ22" s="243"/>
    </row>
    <row r="23" spans="4:62" x14ac:dyDescent="0.2">
      <c r="D23" s="180" t="s">
        <v>421</v>
      </c>
      <c r="E23" s="181">
        <f ca="1">IF(K23*Q23*E$112&lt;'Summary Results'!M$2,'Summary Results'!M$2/E$112,K23*Q23)</f>
        <v>0</v>
      </c>
      <c r="F23" s="181">
        <f ca="1">IF(L23*R23*F$112&lt;'Summary Results'!N$2,'Summary Results'!N$2/F$112,L23*R23)</f>
        <v>0</v>
      </c>
      <c r="G23" s="181">
        <f ca="1">IF(M23*S23*G$112&lt;'Summary Results'!O$2,'Summary Results'!O$2/G$112,M23*S23)</f>
        <v>0</v>
      </c>
      <c r="H23" s="182">
        <f ca="1">IF(N23*T23*H$112&lt;'Summary Results'!P$2,'Summary Results'!P$2/H$112,N23*T23)</f>
        <v>0</v>
      </c>
      <c r="I23" s="42"/>
      <c r="J23" s="177" t="s">
        <v>421</v>
      </c>
      <c r="K23" s="178">
        <f t="shared" ca="1" si="3"/>
        <v>1</v>
      </c>
      <c r="L23" s="178">
        <f t="shared" ca="1" si="0"/>
        <v>1</v>
      </c>
      <c r="M23" s="178">
        <f t="shared" ca="1" si="1"/>
        <v>1</v>
      </c>
      <c r="N23" s="179">
        <f t="shared" ca="1" si="2"/>
        <v>1</v>
      </c>
      <c r="O23" s="42"/>
      <c r="P23" s="180" t="s">
        <v>421</v>
      </c>
      <c r="Q23" s="181">
        <f ca="1"/>
        <v>0</v>
      </c>
      <c r="R23" s="181">
        <f ca="1"/>
        <v>0</v>
      </c>
      <c r="S23" s="181">
        <f ca="1"/>
        <v>0</v>
      </c>
      <c r="T23" s="182">
        <f ca="1"/>
        <v>0</v>
      </c>
      <c r="U23" s="42"/>
      <c r="V23" s="177" t="s">
        <v>421</v>
      </c>
      <c r="W23" s="183">
        <v>-20</v>
      </c>
      <c r="X23" s="184"/>
      <c r="Y23" s="184"/>
      <c r="Z23" s="185"/>
      <c r="AA23" s="42"/>
      <c r="AB23" s="180" t="s">
        <v>421</v>
      </c>
      <c r="AC23" s="181">
        <v>-25</v>
      </c>
      <c r="AD23" s="186"/>
      <c r="AE23" s="186"/>
      <c r="AF23" s="187"/>
      <c r="AG23" s="42"/>
      <c r="AH23" s="177" t="s">
        <v>421</v>
      </c>
      <c r="AI23" s="183">
        <v>-25</v>
      </c>
      <c r="AJ23" s="184"/>
      <c r="AK23" s="184"/>
      <c r="AL23" s="185">
        <v>-50</v>
      </c>
      <c r="AM23" s="42"/>
      <c r="AN23" s="180" t="s">
        <v>421</v>
      </c>
      <c r="AO23" s="181">
        <v>-25</v>
      </c>
      <c r="AP23" s="181">
        <v>-65</v>
      </c>
      <c r="AQ23" s="181"/>
      <c r="AR23" s="182">
        <v>-50</v>
      </c>
      <c r="AT23" s="180" t="s">
        <v>421</v>
      </c>
      <c r="AU23" s="181">
        <f>VLOOKUP($AT23,[1]Scn3!Scn3_Q1_LR,MATCH(AU$6,[1]!Scn_CH,0),0)</f>
        <v>0</v>
      </c>
      <c r="AV23" s="181">
        <f>VLOOKUP($AT23,[1]Scn3!Scn3_Q1_LR,MATCH(AV$6,[1]!Scn_CH,0),0)</f>
        <v>0</v>
      </c>
      <c r="AW23" s="181">
        <f>VLOOKUP($AT23,[1]Scn3!Scn3_Q1_LR,MATCH(AW$6,[1]!Scn_CH,0),0)</f>
        <v>0</v>
      </c>
      <c r="AX23" s="182">
        <f>VLOOKUP($AT23,[1]Scn3!Scn3_Q1_LR,MATCH(AX$6,[1]!Scn_CH,0),0)</f>
        <v>0</v>
      </c>
      <c r="AZ23" s="241" t="s">
        <v>421</v>
      </c>
      <c r="BA23" s="242"/>
      <c r="BB23" s="242"/>
      <c r="BC23" s="242"/>
      <c r="BD23" s="243"/>
      <c r="BF23" s="241" t="s">
        <v>421</v>
      </c>
      <c r="BG23" s="242"/>
      <c r="BH23" s="242"/>
      <c r="BI23" s="242"/>
      <c r="BJ23" s="243"/>
    </row>
    <row r="24" spans="4:62" x14ac:dyDescent="0.2">
      <c r="D24" s="180" t="s">
        <v>422</v>
      </c>
      <c r="E24" s="181">
        <f ca="1">IF(K24*Q24*E$112&lt;'Summary Results'!M$2,'Summary Results'!M$2/E$112,K24*Q24)</f>
        <v>0</v>
      </c>
      <c r="F24" s="181">
        <f ca="1">IF(L24*R24*F$112&lt;'Summary Results'!N$2,'Summary Results'!N$2/F$112,L24*R24)</f>
        <v>0</v>
      </c>
      <c r="G24" s="181">
        <f ca="1">IF(M24*S24*G$112&lt;'Summary Results'!O$2,'Summary Results'!O$2/G$112,M24*S24)</f>
        <v>0</v>
      </c>
      <c r="H24" s="182">
        <f ca="1">IF(N24*T24*H$112&lt;'Summary Results'!P$2,'Summary Results'!P$2/H$112,N24*T24)</f>
        <v>0</v>
      </c>
      <c r="I24" s="42"/>
      <c r="J24" s="177" t="s">
        <v>422</v>
      </c>
      <c r="K24" s="178">
        <f t="shared" ca="1" si="3"/>
        <v>1</v>
      </c>
      <c r="L24" s="178">
        <f t="shared" ca="1" si="0"/>
        <v>1</v>
      </c>
      <c r="M24" s="178">
        <f t="shared" ca="1" si="1"/>
        <v>1</v>
      </c>
      <c r="N24" s="179">
        <f t="shared" ca="1" si="2"/>
        <v>1</v>
      </c>
      <c r="O24" s="42"/>
      <c r="P24" s="180" t="s">
        <v>422</v>
      </c>
      <c r="Q24" s="181">
        <f ca="1"/>
        <v>0</v>
      </c>
      <c r="R24" s="181">
        <f ca="1"/>
        <v>0</v>
      </c>
      <c r="S24" s="181">
        <f ca="1"/>
        <v>0</v>
      </c>
      <c r="T24" s="182">
        <f ca="1"/>
        <v>0</v>
      </c>
      <c r="U24" s="42"/>
      <c r="V24" s="177" t="s">
        <v>422</v>
      </c>
      <c r="W24" s="183">
        <v>-20</v>
      </c>
      <c r="X24" s="184"/>
      <c r="Y24" s="184"/>
      <c r="Z24" s="185"/>
      <c r="AA24" s="42"/>
      <c r="AB24" s="180" t="s">
        <v>422</v>
      </c>
      <c r="AC24" s="181">
        <v>-25</v>
      </c>
      <c r="AD24" s="186"/>
      <c r="AE24" s="186"/>
      <c r="AF24" s="187"/>
      <c r="AG24" s="42"/>
      <c r="AH24" s="177" t="s">
        <v>422</v>
      </c>
      <c r="AI24" s="183">
        <v>-25</v>
      </c>
      <c r="AJ24" s="184"/>
      <c r="AK24" s="184"/>
      <c r="AL24" s="185">
        <v>-50</v>
      </c>
      <c r="AM24" s="42"/>
      <c r="AN24" s="180" t="s">
        <v>422</v>
      </c>
      <c r="AO24" s="181">
        <v>-25</v>
      </c>
      <c r="AP24" s="181">
        <v>-65</v>
      </c>
      <c r="AQ24" s="181"/>
      <c r="AR24" s="182">
        <v>-50</v>
      </c>
      <c r="AT24" s="180" t="s">
        <v>422</v>
      </c>
      <c r="AU24" s="181">
        <f>VLOOKUP($AT24,[1]Scn3!Scn3_Q1_LR,MATCH(AU$6,[1]!Scn_CH,0),0)</f>
        <v>0</v>
      </c>
      <c r="AV24" s="181">
        <f>VLOOKUP($AT24,[1]Scn3!Scn3_Q1_LR,MATCH(AV$6,[1]!Scn_CH,0),0)</f>
        <v>0</v>
      </c>
      <c r="AW24" s="181">
        <f>VLOOKUP($AT24,[1]Scn3!Scn3_Q1_LR,MATCH(AW$6,[1]!Scn_CH,0),0)</f>
        <v>0</v>
      </c>
      <c r="AX24" s="182">
        <f>VLOOKUP($AT24,[1]Scn3!Scn3_Q1_LR,MATCH(AX$6,[1]!Scn_CH,0),0)</f>
        <v>0</v>
      </c>
      <c r="AZ24" s="241" t="s">
        <v>422</v>
      </c>
      <c r="BA24" s="242"/>
      <c r="BB24" s="242"/>
      <c r="BC24" s="242"/>
      <c r="BD24" s="243"/>
      <c r="BF24" s="241" t="s">
        <v>422</v>
      </c>
      <c r="BG24" s="242"/>
      <c r="BH24" s="242"/>
      <c r="BI24" s="242"/>
      <c r="BJ24" s="243"/>
    </row>
    <row r="25" spans="4:62" x14ac:dyDescent="0.2">
      <c r="D25" s="180" t="s">
        <v>423</v>
      </c>
      <c r="E25" s="181">
        <f ca="1">IF(K25*Q25*E$112&lt;'Summary Results'!M$2,'Summary Results'!M$2/E$112,K25*Q25)</f>
        <v>0</v>
      </c>
      <c r="F25" s="181">
        <f ca="1">IF(L25*R25*F$112&lt;'Summary Results'!N$2,'Summary Results'!N$2/F$112,L25*R25)</f>
        <v>0</v>
      </c>
      <c r="G25" s="181">
        <f ca="1">IF(M25*S25*G$112&lt;'Summary Results'!O$2,'Summary Results'!O$2/G$112,M25*S25)</f>
        <v>0</v>
      </c>
      <c r="H25" s="182">
        <f ca="1">IF(N25*T25*H$112&lt;'Summary Results'!P$2,'Summary Results'!P$2/H$112,N25*T25)</f>
        <v>0</v>
      </c>
      <c r="I25" s="42"/>
      <c r="J25" s="177" t="s">
        <v>423</v>
      </c>
      <c r="K25" s="178">
        <f t="shared" ca="1" si="3"/>
        <v>1</v>
      </c>
      <c r="L25" s="178">
        <f t="shared" ca="1" si="0"/>
        <v>1</v>
      </c>
      <c r="M25" s="178">
        <f t="shared" ca="1" si="1"/>
        <v>1</v>
      </c>
      <c r="N25" s="179">
        <f t="shared" ca="1" si="2"/>
        <v>1</v>
      </c>
      <c r="O25" s="42"/>
      <c r="P25" s="180" t="s">
        <v>423</v>
      </c>
      <c r="Q25" s="181">
        <f ca="1"/>
        <v>0</v>
      </c>
      <c r="R25" s="181">
        <f ca="1"/>
        <v>0</v>
      </c>
      <c r="S25" s="181">
        <f ca="1"/>
        <v>0</v>
      </c>
      <c r="T25" s="182">
        <f ca="1"/>
        <v>0</v>
      </c>
      <c r="U25" s="42"/>
      <c r="V25" s="177" t="s">
        <v>423</v>
      </c>
      <c r="W25" s="183">
        <v>-20</v>
      </c>
      <c r="X25" s="184"/>
      <c r="Y25" s="184"/>
      <c r="Z25" s="185"/>
      <c r="AA25" s="42"/>
      <c r="AB25" s="180" t="s">
        <v>423</v>
      </c>
      <c r="AC25" s="181">
        <v>-25</v>
      </c>
      <c r="AD25" s="186"/>
      <c r="AE25" s="186"/>
      <c r="AF25" s="187"/>
      <c r="AG25" s="42"/>
      <c r="AH25" s="177" t="s">
        <v>423</v>
      </c>
      <c r="AI25" s="183">
        <v>-25</v>
      </c>
      <c r="AJ25" s="184"/>
      <c r="AK25" s="184"/>
      <c r="AL25" s="185">
        <v>-50</v>
      </c>
      <c r="AM25" s="42"/>
      <c r="AN25" s="180" t="s">
        <v>423</v>
      </c>
      <c r="AO25" s="181">
        <v>-25</v>
      </c>
      <c r="AP25" s="181">
        <v>-65</v>
      </c>
      <c r="AQ25" s="181"/>
      <c r="AR25" s="182">
        <v>-50</v>
      </c>
      <c r="AT25" s="180" t="s">
        <v>423</v>
      </c>
      <c r="AU25" s="181">
        <f>VLOOKUP($AT25,[1]Scn3!Scn3_Q1_LR,MATCH(AU$6,[1]!Scn_CH,0),0)</f>
        <v>0</v>
      </c>
      <c r="AV25" s="181">
        <f>VLOOKUP($AT25,[1]Scn3!Scn3_Q1_LR,MATCH(AV$6,[1]!Scn_CH,0),0)</f>
        <v>0</v>
      </c>
      <c r="AW25" s="181">
        <f>VLOOKUP($AT25,[1]Scn3!Scn3_Q1_LR,MATCH(AW$6,[1]!Scn_CH,0),0)</f>
        <v>0</v>
      </c>
      <c r="AX25" s="182">
        <f>VLOOKUP($AT25,[1]Scn3!Scn3_Q1_LR,MATCH(AX$6,[1]!Scn_CH,0),0)</f>
        <v>0</v>
      </c>
      <c r="AZ25" s="241" t="s">
        <v>423</v>
      </c>
      <c r="BA25" s="242"/>
      <c r="BB25" s="242"/>
      <c r="BC25" s="242"/>
      <c r="BD25" s="243"/>
      <c r="BF25" s="241" t="s">
        <v>423</v>
      </c>
      <c r="BG25" s="242"/>
      <c r="BH25" s="242"/>
      <c r="BI25" s="242"/>
      <c r="BJ25" s="243"/>
    </row>
    <row r="26" spans="4:62" x14ac:dyDescent="0.2">
      <c r="D26" s="180" t="s">
        <v>424</v>
      </c>
      <c r="E26" s="181">
        <f ca="1">IF(K26*Q26*E$112&lt;'Summary Results'!M$2,'Summary Results'!M$2/E$112,K26*Q26)</f>
        <v>0</v>
      </c>
      <c r="F26" s="181">
        <f ca="1">IF(L26*R26*F$112&lt;'Summary Results'!N$2,'Summary Results'!N$2/F$112,L26*R26)</f>
        <v>0</v>
      </c>
      <c r="G26" s="181">
        <f ca="1">IF(M26*S26*G$112&lt;'Summary Results'!O$2,'Summary Results'!O$2/G$112,M26*S26)</f>
        <v>0</v>
      </c>
      <c r="H26" s="182">
        <f ca="1">IF(N26*T26*H$112&lt;'Summary Results'!P$2,'Summary Results'!P$2/H$112,N26*T26)</f>
        <v>0</v>
      </c>
      <c r="I26" s="42"/>
      <c r="J26" s="177" t="s">
        <v>424</v>
      </c>
      <c r="K26" s="178">
        <f t="shared" ca="1" si="3"/>
        <v>1</v>
      </c>
      <c r="L26" s="178">
        <f t="shared" ca="1" si="0"/>
        <v>1</v>
      </c>
      <c r="M26" s="178">
        <f t="shared" ca="1" si="1"/>
        <v>1</v>
      </c>
      <c r="N26" s="179">
        <f t="shared" ca="1" si="2"/>
        <v>1</v>
      </c>
      <c r="O26" s="42"/>
      <c r="P26" s="180" t="s">
        <v>424</v>
      </c>
      <c r="Q26" s="181">
        <f ca="1"/>
        <v>0</v>
      </c>
      <c r="R26" s="181">
        <f ca="1"/>
        <v>0</v>
      </c>
      <c r="S26" s="181">
        <f ca="1"/>
        <v>0</v>
      </c>
      <c r="T26" s="182">
        <f ca="1"/>
        <v>0</v>
      </c>
      <c r="U26" s="42"/>
      <c r="V26" s="177" t="s">
        <v>424</v>
      </c>
      <c r="W26" s="183">
        <v>-20</v>
      </c>
      <c r="X26" s="184"/>
      <c r="Y26" s="184"/>
      <c r="Z26" s="185"/>
      <c r="AA26" s="42"/>
      <c r="AB26" s="180" t="s">
        <v>424</v>
      </c>
      <c r="AC26" s="181">
        <v>-25</v>
      </c>
      <c r="AD26" s="186"/>
      <c r="AE26" s="186"/>
      <c r="AF26" s="187"/>
      <c r="AG26" s="42"/>
      <c r="AH26" s="177" t="s">
        <v>424</v>
      </c>
      <c r="AI26" s="183">
        <v>-25</v>
      </c>
      <c r="AJ26" s="184"/>
      <c r="AK26" s="184"/>
      <c r="AL26" s="185">
        <v>-50</v>
      </c>
      <c r="AM26" s="42"/>
      <c r="AN26" s="180" t="s">
        <v>424</v>
      </c>
      <c r="AO26" s="181">
        <v>-25</v>
      </c>
      <c r="AP26" s="181">
        <v>-65</v>
      </c>
      <c r="AQ26" s="181"/>
      <c r="AR26" s="182">
        <v>-50</v>
      </c>
      <c r="AT26" s="180" t="s">
        <v>424</v>
      </c>
      <c r="AU26" s="181">
        <f>VLOOKUP($AT26,[1]Scn3!Scn3_Q1_LR,MATCH(AU$6,[1]!Scn_CH,0),0)</f>
        <v>0</v>
      </c>
      <c r="AV26" s="181">
        <f>VLOOKUP($AT26,[1]Scn3!Scn3_Q1_LR,MATCH(AV$6,[1]!Scn_CH,0),0)</f>
        <v>0</v>
      </c>
      <c r="AW26" s="181">
        <f>VLOOKUP($AT26,[1]Scn3!Scn3_Q1_LR,MATCH(AW$6,[1]!Scn_CH,0),0)</f>
        <v>0</v>
      </c>
      <c r="AX26" s="182">
        <f>VLOOKUP($AT26,[1]Scn3!Scn3_Q1_LR,MATCH(AX$6,[1]!Scn_CH,0),0)</f>
        <v>0</v>
      </c>
      <c r="AZ26" s="241" t="s">
        <v>424</v>
      </c>
      <c r="BA26" s="242"/>
      <c r="BB26" s="242"/>
      <c r="BC26" s="242"/>
      <c r="BD26" s="243"/>
      <c r="BF26" s="241" t="s">
        <v>424</v>
      </c>
      <c r="BG26" s="242"/>
      <c r="BH26" s="242"/>
      <c r="BI26" s="242"/>
      <c r="BJ26" s="243"/>
    </row>
    <row r="27" spans="4:62" x14ac:dyDescent="0.2">
      <c r="D27" s="180" t="s">
        <v>425</v>
      </c>
      <c r="E27" s="181">
        <f ca="1">IF(K27*Q27*E$112&lt;'Summary Results'!M$2,'Summary Results'!M$2/E$112,K27*Q27)</f>
        <v>0</v>
      </c>
      <c r="F27" s="181">
        <f ca="1">IF(L27*R27*F$112&lt;'Summary Results'!N$2,'Summary Results'!N$2/F$112,L27*R27)</f>
        <v>0</v>
      </c>
      <c r="G27" s="181">
        <f ca="1">IF(M27*S27*G$112&lt;'Summary Results'!O$2,'Summary Results'!O$2/G$112,M27*S27)</f>
        <v>0</v>
      </c>
      <c r="H27" s="182">
        <f ca="1">IF(N27*T27*H$112&lt;'Summary Results'!P$2,'Summary Results'!P$2/H$112,N27*T27)</f>
        <v>0</v>
      </c>
      <c r="I27" s="42"/>
      <c r="J27" s="177" t="s">
        <v>425</v>
      </c>
      <c r="K27" s="178">
        <f t="shared" ca="1" si="3"/>
        <v>1</v>
      </c>
      <c r="L27" s="178">
        <f t="shared" ca="1" si="0"/>
        <v>1</v>
      </c>
      <c r="M27" s="178">
        <f t="shared" ca="1" si="1"/>
        <v>1</v>
      </c>
      <c r="N27" s="179">
        <f t="shared" ca="1" si="2"/>
        <v>1</v>
      </c>
      <c r="O27" s="42"/>
      <c r="P27" s="180" t="s">
        <v>425</v>
      </c>
      <c r="Q27" s="181">
        <f ca="1"/>
        <v>0</v>
      </c>
      <c r="R27" s="181">
        <f ca="1"/>
        <v>0</v>
      </c>
      <c r="S27" s="181">
        <f ca="1"/>
        <v>0</v>
      </c>
      <c r="T27" s="182">
        <f ca="1"/>
        <v>0</v>
      </c>
      <c r="U27" s="42"/>
      <c r="V27" s="177" t="s">
        <v>425</v>
      </c>
      <c r="W27" s="183">
        <v>-20</v>
      </c>
      <c r="X27" s="184"/>
      <c r="Y27" s="184"/>
      <c r="Z27" s="185"/>
      <c r="AA27" s="42"/>
      <c r="AB27" s="180" t="s">
        <v>425</v>
      </c>
      <c r="AC27" s="181">
        <v>-25</v>
      </c>
      <c r="AD27" s="186"/>
      <c r="AE27" s="186"/>
      <c r="AF27" s="187"/>
      <c r="AG27" s="42"/>
      <c r="AH27" s="177" t="s">
        <v>425</v>
      </c>
      <c r="AI27" s="183">
        <v>-25</v>
      </c>
      <c r="AJ27" s="184"/>
      <c r="AK27" s="184"/>
      <c r="AL27" s="185">
        <v>-50</v>
      </c>
      <c r="AM27" s="42"/>
      <c r="AN27" s="180" t="s">
        <v>425</v>
      </c>
      <c r="AO27" s="181">
        <v>-25</v>
      </c>
      <c r="AP27" s="181">
        <v>-65</v>
      </c>
      <c r="AQ27" s="181"/>
      <c r="AR27" s="182">
        <v>-50</v>
      </c>
      <c r="AT27" s="180" t="s">
        <v>425</v>
      </c>
      <c r="AU27" s="181">
        <f>VLOOKUP($AT27,[1]Scn3!Scn3_Q1_LR,MATCH(AU$6,[1]!Scn_CH,0),0)</f>
        <v>0</v>
      </c>
      <c r="AV27" s="181">
        <f>VLOOKUP($AT27,[1]Scn3!Scn3_Q1_LR,MATCH(AV$6,[1]!Scn_CH,0),0)</f>
        <v>0</v>
      </c>
      <c r="AW27" s="181">
        <f>VLOOKUP($AT27,[1]Scn3!Scn3_Q1_LR,MATCH(AW$6,[1]!Scn_CH,0),0)</f>
        <v>0</v>
      </c>
      <c r="AX27" s="182">
        <f>VLOOKUP($AT27,[1]Scn3!Scn3_Q1_LR,MATCH(AX$6,[1]!Scn_CH,0),0)</f>
        <v>0</v>
      </c>
      <c r="AZ27" s="241" t="s">
        <v>425</v>
      </c>
      <c r="BA27" s="242"/>
      <c r="BB27" s="242"/>
      <c r="BC27" s="242"/>
      <c r="BD27" s="243"/>
      <c r="BF27" s="241" t="s">
        <v>425</v>
      </c>
      <c r="BG27" s="242"/>
      <c r="BH27" s="242"/>
      <c r="BI27" s="242"/>
      <c r="BJ27" s="243"/>
    </row>
    <row r="28" spans="4:62" x14ac:dyDescent="0.2">
      <c r="D28" s="180" t="s">
        <v>426</v>
      </c>
      <c r="E28" s="181">
        <f ca="1">IF(K28*Q28*E$112&lt;'Summary Results'!M$2,'Summary Results'!M$2/E$112,K28*Q28)</f>
        <v>0</v>
      </c>
      <c r="F28" s="181">
        <f ca="1">IF(L28*R28*F$112&lt;'Summary Results'!N$2,'Summary Results'!N$2/F$112,L28*R28)</f>
        <v>0</v>
      </c>
      <c r="G28" s="181">
        <f ca="1">IF(M28*S28*G$112&lt;'Summary Results'!O$2,'Summary Results'!O$2/G$112,M28*S28)</f>
        <v>0</v>
      </c>
      <c r="H28" s="182">
        <f ca="1">IF(N28*T28*H$112&lt;'Summary Results'!P$2,'Summary Results'!P$2/H$112,N28*T28)</f>
        <v>0</v>
      </c>
      <c r="I28" s="42"/>
      <c r="J28" s="177" t="s">
        <v>426</v>
      </c>
      <c r="K28" s="178">
        <f t="shared" ca="1" si="3"/>
        <v>1</v>
      </c>
      <c r="L28" s="178">
        <f t="shared" ca="1" si="0"/>
        <v>1</v>
      </c>
      <c r="M28" s="178">
        <f t="shared" ca="1" si="1"/>
        <v>1</v>
      </c>
      <c r="N28" s="179">
        <f t="shared" ca="1" si="2"/>
        <v>1</v>
      </c>
      <c r="O28" s="42"/>
      <c r="P28" s="180" t="s">
        <v>426</v>
      </c>
      <c r="Q28" s="181">
        <f ca="1"/>
        <v>0</v>
      </c>
      <c r="R28" s="181">
        <f ca="1"/>
        <v>0</v>
      </c>
      <c r="S28" s="181">
        <f ca="1"/>
        <v>0</v>
      </c>
      <c r="T28" s="182">
        <f ca="1"/>
        <v>0</v>
      </c>
      <c r="U28" s="42"/>
      <c r="V28" s="177" t="s">
        <v>426</v>
      </c>
      <c r="W28" s="183">
        <v>-20</v>
      </c>
      <c r="X28" s="184"/>
      <c r="Y28" s="184"/>
      <c r="Z28" s="185"/>
      <c r="AA28" s="42"/>
      <c r="AB28" s="180" t="s">
        <v>426</v>
      </c>
      <c r="AC28" s="181">
        <v>-25</v>
      </c>
      <c r="AD28" s="186"/>
      <c r="AE28" s="186"/>
      <c r="AF28" s="187"/>
      <c r="AG28" s="42"/>
      <c r="AH28" s="177" t="s">
        <v>426</v>
      </c>
      <c r="AI28" s="183">
        <v>-25</v>
      </c>
      <c r="AJ28" s="184"/>
      <c r="AK28" s="184"/>
      <c r="AL28" s="185">
        <v>-50</v>
      </c>
      <c r="AM28" s="42"/>
      <c r="AN28" s="180" t="s">
        <v>426</v>
      </c>
      <c r="AO28" s="181">
        <v>-25</v>
      </c>
      <c r="AP28" s="181">
        <v>-65</v>
      </c>
      <c r="AQ28" s="181"/>
      <c r="AR28" s="182">
        <v>-50</v>
      </c>
      <c r="AT28" s="180" t="s">
        <v>426</v>
      </c>
      <c r="AU28" s="181">
        <f>VLOOKUP($AT28,[1]Scn3!Scn3_Q1_LR,MATCH(AU$6,[1]!Scn_CH,0),0)</f>
        <v>0</v>
      </c>
      <c r="AV28" s="181">
        <f>VLOOKUP($AT28,[1]Scn3!Scn3_Q1_LR,MATCH(AV$6,[1]!Scn_CH,0),0)</f>
        <v>0</v>
      </c>
      <c r="AW28" s="181">
        <f>VLOOKUP($AT28,[1]Scn3!Scn3_Q1_LR,MATCH(AW$6,[1]!Scn_CH,0),0)</f>
        <v>0</v>
      </c>
      <c r="AX28" s="182">
        <f>VLOOKUP($AT28,[1]Scn3!Scn3_Q1_LR,MATCH(AX$6,[1]!Scn_CH,0),0)</f>
        <v>0</v>
      </c>
      <c r="AZ28" s="241" t="s">
        <v>426</v>
      </c>
      <c r="BA28" s="242"/>
      <c r="BB28" s="242"/>
      <c r="BC28" s="242"/>
      <c r="BD28" s="243"/>
      <c r="BF28" s="241" t="s">
        <v>426</v>
      </c>
      <c r="BG28" s="242"/>
      <c r="BH28" s="242"/>
      <c r="BI28" s="242"/>
      <c r="BJ28" s="243"/>
    </row>
    <row r="29" spans="4:62" x14ac:dyDescent="0.2">
      <c r="D29" s="180" t="s">
        <v>427</v>
      </c>
      <c r="E29" s="181">
        <f ca="1">IF(K29*Q29*E$112&lt;'Summary Results'!M$2,'Summary Results'!M$2/E$112,K29*Q29)</f>
        <v>0</v>
      </c>
      <c r="F29" s="181">
        <f ca="1">IF(L29*R29*F$112&lt;'Summary Results'!N$2,'Summary Results'!N$2/F$112,L29*R29)</f>
        <v>0</v>
      </c>
      <c r="G29" s="181">
        <f ca="1">IF(M29*S29*G$112&lt;'Summary Results'!O$2,'Summary Results'!O$2/G$112,M29*S29)</f>
        <v>0</v>
      </c>
      <c r="H29" s="182">
        <f ca="1">IF(N29*T29*H$112&lt;'Summary Results'!P$2,'Summary Results'!P$2/H$112,N29*T29)</f>
        <v>0</v>
      </c>
      <c r="I29" s="42"/>
      <c r="J29" s="177" t="s">
        <v>427</v>
      </c>
      <c r="K29" s="178">
        <f t="shared" ca="1" si="3"/>
        <v>1</v>
      </c>
      <c r="L29" s="178">
        <f t="shared" ca="1" si="0"/>
        <v>1</v>
      </c>
      <c r="M29" s="178">
        <f t="shared" ca="1" si="1"/>
        <v>1</v>
      </c>
      <c r="N29" s="179">
        <f t="shared" ca="1" si="2"/>
        <v>1</v>
      </c>
      <c r="O29" s="42"/>
      <c r="P29" s="180" t="s">
        <v>427</v>
      </c>
      <c r="Q29" s="181">
        <f ca="1"/>
        <v>0</v>
      </c>
      <c r="R29" s="181">
        <f ca="1"/>
        <v>0</v>
      </c>
      <c r="S29" s="181">
        <f ca="1"/>
        <v>0</v>
      </c>
      <c r="T29" s="182">
        <f ca="1"/>
        <v>0</v>
      </c>
      <c r="U29" s="42"/>
      <c r="V29" s="177" t="s">
        <v>427</v>
      </c>
      <c r="W29" s="183">
        <v>-20</v>
      </c>
      <c r="X29" s="184"/>
      <c r="Y29" s="184"/>
      <c r="Z29" s="185"/>
      <c r="AA29" s="42"/>
      <c r="AB29" s="180" t="s">
        <v>427</v>
      </c>
      <c r="AC29" s="181">
        <v>-25</v>
      </c>
      <c r="AD29" s="186"/>
      <c r="AE29" s="186"/>
      <c r="AF29" s="187"/>
      <c r="AG29" s="42"/>
      <c r="AH29" s="177" t="s">
        <v>427</v>
      </c>
      <c r="AI29" s="183">
        <v>-25</v>
      </c>
      <c r="AJ29" s="184"/>
      <c r="AK29" s="184"/>
      <c r="AL29" s="185">
        <v>-50</v>
      </c>
      <c r="AM29" s="42"/>
      <c r="AN29" s="180" t="s">
        <v>427</v>
      </c>
      <c r="AO29" s="181">
        <v>-25</v>
      </c>
      <c r="AP29" s="181">
        <v>-65</v>
      </c>
      <c r="AQ29" s="181"/>
      <c r="AR29" s="182">
        <v>-50</v>
      </c>
      <c r="AT29" s="180" t="s">
        <v>427</v>
      </c>
      <c r="AU29" s="181">
        <f>VLOOKUP($AT29,[1]Scn3!Scn3_Q1_LR,MATCH(AU$6,[1]!Scn_CH,0),0)</f>
        <v>0</v>
      </c>
      <c r="AV29" s="181">
        <f>VLOOKUP($AT29,[1]Scn3!Scn3_Q1_LR,MATCH(AV$6,[1]!Scn_CH,0),0)</f>
        <v>0</v>
      </c>
      <c r="AW29" s="181">
        <f>VLOOKUP($AT29,[1]Scn3!Scn3_Q1_LR,MATCH(AW$6,[1]!Scn_CH,0),0)</f>
        <v>0</v>
      </c>
      <c r="AX29" s="182">
        <f>VLOOKUP($AT29,[1]Scn3!Scn3_Q1_LR,MATCH(AX$6,[1]!Scn_CH,0),0)</f>
        <v>0</v>
      </c>
      <c r="AZ29" s="241" t="s">
        <v>427</v>
      </c>
      <c r="BA29" s="242"/>
      <c r="BB29" s="242"/>
      <c r="BC29" s="242"/>
      <c r="BD29" s="243"/>
      <c r="BF29" s="241" t="s">
        <v>427</v>
      </c>
      <c r="BG29" s="242"/>
      <c r="BH29" s="242"/>
      <c r="BI29" s="242"/>
      <c r="BJ29" s="243"/>
    </row>
    <row r="30" spans="4:62" x14ac:dyDescent="0.2">
      <c r="D30" s="180" t="s">
        <v>428</v>
      </c>
      <c r="E30" s="181">
        <f ca="1">IF(K30*Q30*E$112&lt;'Summary Results'!M$2,'Summary Results'!M$2/E$112,K30*Q30)</f>
        <v>0</v>
      </c>
      <c r="F30" s="181">
        <f ca="1">IF(L30*R30*F$112&lt;'Summary Results'!N$2,'Summary Results'!N$2/F$112,L30*R30)</f>
        <v>0</v>
      </c>
      <c r="G30" s="181">
        <f ca="1">IF(M30*S30*G$112&lt;'Summary Results'!O$2,'Summary Results'!O$2/G$112,M30*S30)</f>
        <v>0</v>
      </c>
      <c r="H30" s="182">
        <f ca="1">IF(N30*T30*H$112&lt;'Summary Results'!P$2,'Summary Results'!P$2/H$112,N30*T30)</f>
        <v>0</v>
      </c>
      <c r="I30" s="42"/>
      <c r="J30" s="177" t="s">
        <v>428</v>
      </c>
      <c r="K30" s="178">
        <f t="shared" ca="1" si="3"/>
        <v>1</v>
      </c>
      <c r="L30" s="178">
        <f t="shared" ca="1" si="0"/>
        <v>1</v>
      </c>
      <c r="M30" s="178">
        <f t="shared" ca="1" si="1"/>
        <v>1</v>
      </c>
      <c r="N30" s="179">
        <f t="shared" ca="1" si="2"/>
        <v>1</v>
      </c>
      <c r="O30" s="42"/>
      <c r="P30" s="180" t="s">
        <v>428</v>
      </c>
      <c r="Q30" s="181">
        <f ca="1"/>
        <v>0</v>
      </c>
      <c r="R30" s="181">
        <f ca="1"/>
        <v>0</v>
      </c>
      <c r="S30" s="181">
        <f ca="1"/>
        <v>0</v>
      </c>
      <c r="T30" s="182">
        <f ca="1"/>
        <v>0</v>
      </c>
      <c r="U30" s="42"/>
      <c r="V30" s="177" t="s">
        <v>428</v>
      </c>
      <c r="W30" s="183">
        <v>-75</v>
      </c>
      <c r="X30" s="184"/>
      <c r="Y30" s="184"/>
      <c r="Z30" s="185"/>
      <c r="AA30" s="42"/>
      <c r="AB30" s="180" t="s">
        <v>428</v>
      </c>
      <c r="AC30" s="181">
        <v>-75</v>
      </c>
      <c r="AD30" s="186"/>
      <c r="AE30" s="186"/>
      <c r="AF30" s="187"/>
      <c r="AG30" s="42"/>
      <c r="AH30" s="177" t="s">
        <v>428</v>
      </c>
      <c r="AI30" s="183">
        <v>-75</v>
      </c>
      <c r="AJ30" s="184"/>
      <c r="AK30" s="184"/>
      <c r="AL30" s="185">
        <v>-75</v>
      </c>
      <c r="AM30" s="42"/>
      <c r="AN30" s="180" t="s">
        <v>428</v>
      </c>
      <c r="AO30" s="181">
        <v>-75</v>
      </c>
      <c r="AP30" s="181">
        <v>-75</v>
      </c>
      <c r="AQ30" s="181"/>
      <c r="AR30" s="182">
        <v>-75</v>
      </c>
      <c r="AT30" s="180" t="s">
        <v>428</v>
      </c>
      <c r="AU30" s="181">
        <f>VLOOKUP($AT30,[1]Scn3!Scn3_Q1_LR,MATCH(AU$6,[1]!Scn_CH,0),0)</f>
        <v>0</v>
      </c>
      <c r="AV30" s="181">
        <f>VLOOKUP($AT30,[1]Scn3!Scn3_Q1_LR,MATCH(AV$6,[1]!Scn_CH,0),0)</f>
        <v>0</v>
      </c>
      <c r="AW30" s="181">
        <f>VLOOKUP($AT30,[1]Scn3!Scn3_Q1_LR,MATCH(AW$6,[1]!Scn_CH,0),0)</f>
        <v>0</v>
      </c>
      <c r="AX30" s="182">
        <f>VLOOKUP($AT30,[1]Scn3!Scn3_Q1_LR,MATCH(AX$6,[1]!Scn_CH,0),0)</f>
        <v>0</v>
      </c>
      <c r="AZ30" s="241" t="s">
        <v>428</v>
      </c>
      <c r="BA30" s="242"/>
      <c r="BB30" s="242"/>
      <c r="BC30" s="242"/>
      <c r="BD30" s="243"/>
      <c r="BF30" s="241" t="s">
        <v>428</v>
      </c>
      <c r="BG30" s="242"/>
      <c r="BH30" s="242"/>
      <c r="BI30" s="242"/>
      <c r="BJ30" s="243"/>
    </row>
    <row r="31" spans="4:62" x14ac:dyDescent="0.2">
      <c r="D31" s="180" t="s">
        <v>429</v>
      </c>
      <c r="E31" s="181">
        <f ca="1">IF(K31*Q31*E$112&lt;'Summary Results'!M$2,'Summary Results'!M$2/E$112,K31*Q31)</f>
        <v>0</v>
      </c>
      <c r="F31" s="181">
        <f ca="1">IF(L31*R31*F$112&lt;'Summary Results'!N$2,'Summary Results'!N$2/F$112,L31*R31)</f>
        <v>0</v>
      </c>
      <c r="G31" s="181">
        <f ca="1">IF(M31*S31*G$112&lt;'Summary Results'!O$2,'Summary Results'!O$2/G$112,M31*S31)</f>
        <v>0</v>
      </c>
      <c r="H31" s="182">
        <f ca="1">IF(N31*T31*H$112&lt;'Summary Results'!P$2,'Summary Results'!P$2/H$112,N31*T31)</f>
        <v>0</v>
      </c>
      <c r="I31" s="42"/>
      <c r="J31" s="177" t="s">
        <v>429</v>
      </c>
      <c r="K31" s="178">
        <f t="shared" ca="1" si="3"/>
        <v>1</v>
      </c>
      <c r="L31" s="178">
        <f t="shared" ca="1" si="0"/>
        <v>1</v>
      </c>
      <c r="M31" s="178">
        <f t="shared" ca="1" si="1"/>
        <v>1</v>
      </c>
      <c r="N31" s="179">
        <f t="shared" ca="1" si="2"/>
        <v>1</v>
      </c>
      <c r="O31" s="42"/>
      <c r="P31" s="180" t="s">
        <v>429</v>
      </c>
      <c r="Q31" s="181">
        <f ca="1"/>
        <v>0</v>
      </c>
      <c r="R31" s="181">
        <f ca="1"/>
        <v>0</v>
      </c>
      <c r="S31" s="181">
        <f ca="1"/>
        <v>0</v>
      </c>
      <c r="T31" s="182">
        <f ca="1"/>
        <v>0</v>
      </c>
      <c r="U31" s="42"/>
      <c r="V31" s="177" t="s">
        <v>429</v>
      </c>
      <c r="W31" s="183">
        <v>-20</v>
      </c>
      <c r="X31" s="184"/>
      <c r="Y31" s="184"/>
      <c r="Z31" s="185"/>
      <c r="AA31" s="42"/>
      <c r="AB31" s="180" t="s">
        <v>429</v>
      </c>
      <c r="AC31" s="181">
        <v>-25</v>
      </c>
      <c r="AD31" s="186"/>
      <c r="AE31" s="186"/>
      <c r="AF31" s="187"/>
      <c r="AG31" s="42"/>
      <c r="AH31" s="177" t="s">
        <v>429</v>
      </c>
      <c r="AI31" s="183">
        <v>-25</v>
      </c>
      <c r="AJ31" s="184"/>
      <c r="AK31" s="184"/>
      <c r="AL31" s="185">
        <v>-50</v>
      </c>
      <c r="AM31" s="42"/>
      <c r="AN31" s="180" t="s">
        <v>429</v>
      </c>
      <c r="AO31" s="181">
        <v>-25</v>
      </c>
      <c r="AP31" s="181">
        <v>-65</v>
      </c>
      <c r="AQ31" s="181"/>
      <c r="AR31" s="182">
        <v>-50</v>
      </c>
      <c r="AT31" s="180" t="s">
        <v>429</v>
      </c>
      <c r="AU31" s="181">
        <f>VLOOKUP($AT31,[1]Scn3!Scn3_Q1_LR,MATCH(AU$6,[1]!Scn_CH,0),0)</f>
        <v>0</v>
      </c>
      <c r="AV31" s="181">
        <f>VLOOKUP($AT31,[1]Scn3!Scn3_Q1_LR,MATCH(AV$6,[1]!Scn_CH,0),0)</f>
        <v>0</v>
      </c>
      <c r="AW31" s="181">
        <f>VLOOKUP($AT31,[1]Scn3!Scn3_Q1_LR,MATCH(AW$6,[1]!Scn_CH,0),0)</f>
        <v>0</v>
      </c>
      <c r="AX31" s="182">
        <f>VLOOKUP($AT31,[1]Scn3!Scn3_Q1_LR,MATCH(AX$6,[1]!Scn_CH,0),0)</f>
        <v>0</v>
      </c>
      <c r="AZ31" s="241" t="s">
        <v>429</v>
      </c>
      <c r="BA31" s="242"/>
      <c r="BB31" s="242"/>
      <c r="BC31" s="242"/>
      <c r="BD31" s="243"/>
      <c r="BF31" s="241" t="s">
        <v>429</v>
      </c>
      <c r="BG31" s="242"/>
      <c r="BH31" s="242"/>
      <c r="BI31" s="242"/>
      <c r="BJ31" s="243"/>
    </row>
    <row r="32" spans="4:62" x14ac:dyDescent="0.2">
      <c r="D32" s="180" t="s">
        <v>430</v>
      </c>
      <c r="E32" s="181">
        <f ca="1">IF(K32*Q32*E$112&lt;'Summary Results'!M$2,'Summary Results'!M$2/E$112,K32*Q32)</f>
        <v>0</v>
      </c>
      <c r="F32" s="181">
        <f ca="1">IF(L32*R32*F$112&lt;'Summary Results'!N$2,'Summary Results'!N$2/F$112,L32*R32)</f>
        <v>0</v>
      </c>
      <c r="G32" s="181">
        <f ca="1">IF(M32*S32*G$112&lt;'Summary Results'!O$2,'Summary Results'!O$2/G$112,M32*S32)</f>
        <v>0</v>
      </c>
      <c r="H32" s="182">
        <f ca="1">IF(N32*T32*H$112&lt;'Summary Results'!P$2,'Summary Results'!P$2/H$112,N32*T32)</f>
        <v>0</v>
      </c>
      <c r="I32" s="42"/>
      <c r="J32" s="177" t="s">
        <v>430</v>
      </c>
      <c r="K32" s="178">
        <f t="shared" ca="1" si="3"/>
        <v>1</v>
      </c>
      <c r="L32" s="178">
        <f t="shared" ca="1" si="0"/>
        <v>1</v>
      </c>
      <c r="M32" s="178">
        <f t="shared" ca="1" si="1"/>
        <v>1</v>
      </c>
      <c r="N32" s="179">
        <f t="shared" ca="1" si="2"/>
        <v>1</v>
      </c>
      <c r="O32" s="42"/>
      <c r="P32" s="180" t="s">
        <v>430</v>
      </c>
      <c r="Q32" s="181">
        <f ca="1"/>
        <v>0</v>
      </c>
      <c r="R32" s="181">
        <f ca="1"/>
        <v>0</v>
      </c>
      <c r="S32" s="181">
        <f ca="1"/>
        <v>0</v>
      </c>
      <c r="T32" s="182">
        <f ca="1"/>
        <v>0</v>
      </c>
      <c r="U32" s="42"/>
      <c r="V32" s="177" t="s">
        <v>430</v>
      </c>
      <c r="W32" s="183">
        <v>-75</v>
      </c>
      <c r="X32" s="184"/>
      <c r="Y32" s="184"/>
      <c r="Z32" s="185"/>
      <c r="AA32" s="42"/>
      <c r="AB32" s="180" t="s">
        <v>430</v>
      </c>
      <c r="AC32" s="181">
        <v>-75</v>
      </c>
      <c r="AD32" s="186"/>
      <c r="AE32" s="186"/>
      <c r="AF32" s="187"/>
      <c r="AG32" s="42"/>
      <c r="AH32" s="177" t="s">
        <v>430</v>
      </c>
      <c r="AI32" s="183">
        <v>-75</v>
      </c>
      <c r="AJ32" s="184"/>
      <c r="AK32" s="184"/>
      <c r="AL32" s="185">
        <v>-75</v>
      </c>
      <c r="AM32" s="42"/>
      <c r="AN32" s="180" t="s">
        <v>430</v>
      </c>
      <c r="AO32" s="181">
        <v>-75</v>
      </c>
      <c r="AP32" s="181">
        <v>-75</v>
      </c>
      <c r="AQ32" s="181"/>
      <c r="AR32" s="182">
        <v>-75</v>
      </c>
      <c r="AT32" s="180" t="s">
        <v>430</v>
      </c>
      <c r="AU32" s="181">
        <f>VLOOKUP($AT32,[1]Scn3!Scn3_Q1_LR,MATCH(AU$6,[1]!Scn_CH,0),0)</f>
        <v>0</v>
      </c>
      <c r="AV32" s="181">
        <f>VLOOKUP($AT32,[1]Scn3!Scn3_Q1_LR,MATCH(AV$6,[1]!Scn_CH,0),0)</f>
        <v>0</v>
      </c>
      <c r="AW32" s="181">
        <f>VLOOKUP($AT32,[1]Scn3!Scn3_Q1_LR,MATCH(AW$6,[1]!Scn_CH,0),0)</f>
        <v>0</v>
      </c>
      <c r="AX32" s="182">
        <f>VLOOKUP($AT32,[1]Scn3!Scn3_Q1_LR,MATCH(AX$6,[1]!Scn_CH,0),0)</f>
        <v>0</v>
      </c>
      <c r="AZ32" s="241" t="s">
        <v>430</v>
      </c>
      <c r="BA32" s="242"/>
      <c r="BB32" s="242"/>
      <c r="BC32" s="242"/>
      <c r="BD32" s="243"/>
      <c r="BF32" s="241" t="s">
        <v>430</v>
      </c>
      <c r="BG32" s="242"/>
      <c r="BH32" s="242"/>
      <c r="BI32" s="242"/>
      <c r="BJ32" s="243"/>
    </row>
    <row r="33" spans="4:62" x14ac:dyDescent="0.2">
      <c r="D33" s="180" t="s">
        <v>431</v>
      </c>
      <c r="E33" s="181">
        <f ca="1">IF(K33*Q33*E$112&lt;'Summary Results'!M$2,'Summary Results'!M$2/E$112,K33*Q33)</f>
        <v>0</v>
      </c>
      <c r="F33" s="181">
        <f ca="1">IF(L33*R33*F$112&lt;'Summary Results'!N$2,'Summary Results'!N$2/F$112,L33*R33)</f>
        <v>0</v>
      </c>
      <c r="G33" s="181">
        <f ca="1">IF(M33*S33*G$112&lt;'Summary Results'!O$2,'Summary Results'!O$2/G$112,M33*S33)</f>
        <v>0</v>
      </c>
      <c r="H33" s="182">
        <f ca="1">IF(N33*T33*H$112&lt;'Summary Results'!P$2,'Summary Results'!P$2/H$112,N33*T33)</f>
        <v>0</v>
      </c>
      <c r="I33" s="42"/>
      <c r="J33" s="177" t="s">
        <v>431</v>
      </c>
      <c r="K33" s="178">
        <f t="shared" ca="1" si="3"/>
        <v>1</v>
      </c>
      <c r="L33" s="178">
        <f t="shared" ca="1" si="0"/>
        <v>1</v>
      </c>
      <c r="M33" s="178">
        <f t="shared" ca="1" si="1"/>
        <v>1</v>
      </c>
      <c r="N33" s="179">
        <f t="shared" ca="1" si="2"/>
        <v>1</v>
      </c>
      <c r="O33" s="42"/>
      <c r="P33" s="180" t="s">
        <v>431</v>
      </c>
      <c r="Q33" s="181">
        <f ca="1"/>
        <v>0</v>
      </c>
      <c r="R33" s="181">
        <f ca="1"/>
        <v>0</v>
      </c>
      <c r="S33" s="181">
        <f ca="1"/>
        <v>0</v>
      </c>
      <c r="T33" s="182">
        <f ca="1"/>
        <v>0</v>
      </c>
      <c r="U33" s="42"/>
      <c r="V33" s="177" t="s">
        <v>431</v>
      </c>
      <c r="W33" s="183"/>
      <c r="X33" s="184"/>
      <c r="Y33" s="184"/>
      <c r="Z33" s="185">
        <v>-75</v>
      </c>
      <c r="AA33" s="42"/>
      <c r="AB33" s="180" t="s">
        <v>431</v>
      </c>
      <c r="AC33" s="181">
        <v>-50</v>
      </c>
      <c r="AD33" s="186"/>
      <c r="AE33" s="186"/>
      <c r="AF33" s="187">
        <v>-75</v>
      </c>
      <c r="AG33" s="42"/>
      <c r="AH33" s="177" t="s">
        <v>431</v>
      </c>
      <c r="AI33" s="183">
        <v>-50</v>
      </c>
      <c r="AJ33" s="184"/>
      <c r="AK33" s="184"/>
      <c r="AL33" s="185">
        <v>-75</v>
      </c>
      <c r="AM33" s="42"/>
      <c r="AN33" s="180" t="s">
        <v>431</v>
      </c>
      <c r="AO33" s="181">
        <v>-50</v>
      </c>
      <c r="AP33" s="181">
        <v>-65</v>
      </c>
      <c r="AQ33" s="181"/>
      <c r="AR33" s="182">
        <v>-75</v>
      </c>
      <c r="AT33" s="180" t="s">
        <v>431</v>
      </c>
      <c r="AU33" s="181">
        <f>VLOOKUP($AT33,[1]Scn3!Scn3_Q1_LR,MATCH(AU$6,[1]!Scn_CH,0),0)</f>
        <v>0</v>
      </c>
      <c r="AV33" s="181">
        <f>VLOOKUP($AT33,[1]Scn3!Scn3_Q1_LR,MATCH(AV$6,[1]!Scn_CH,0),0)</f>
        <v>0</v>
      </c>
      <c r="AW33" s="181">
        <f>VLOOKUP($AT33,[1]Scn3!Scn3_Q1_LR,MATCH(AW$6,[1]!Scn_CH,0),0)</f>
        <v>0</v>
      </c>
      <c r="AX33" s="182">
        <f>VLOOKUP($AT33,[1]Scn3!Scn3_Q1_LR,MATCH(AX$6,[1]!Scn_CH,0),0)</f>
        <v>0</v>
      </c>
      <c r="AZ33" s="241" t="s">
        <v>431</v>
      </c>
      <c r="BA33" s="242"/>
      <c r="BB33" s="242"/>
      <c r="BC33" s="242"/>
      <c r="BD33" s="243"/>
      <c r="BF33" s="241" t="s">
        <v>431</v>
      </c>
      <c r="BG33" s="242"/>
      <c r="BH33" s="242"/>
      <c r="BI33" s="242"/>
      <c r="BJ33" s="243"/>
    </row>
    <row r="34" spans="4:62" x14ac:dyDescent="0.2">
      <c r="D34" s="180" t="s">
        <v>432</v>
      </c>
      <c r="E34" s="181">
        <f ca="1">IF(K34*Q34*E$112&lt;'Summary Results'!M$2,'Summary Results'!M$2/E$112,K34*Q34)</f>
        <v>0</v>
      </c>
      <c r="F34" s="181">
        <f ca="1">IF(L34*R34*F$112&lt;'Summary Results'!N$2,'Summary Results'!N$2/F$112,L34*R34)</f>
        <v>0</v>
      </c>
      <c r="G34" s="181">
        <f ca="1">IF(M34*S34*G$112&lt;'Summary Results'!O$2,'Summary Results'!O$2/G$112,M34*S34)</f>
        <v>0</v>
      </c>
      <c r="H34" s="182">
        <f ca="1">IF(N34*T34*H$112&lt;'Summary Results'!P$2,'Summary Results'!P$2/H$112,N34*T34)</f>
        <v>0</v>
      </c>
      <c r="I34" s="42"/>
      <c r="J34" s="177" t="s">
        <v>432</v>
      </c>
      <c r="K34" s="178">
        <f t="shared" ca="1" si="3"/>
        <v>1</v>
      </c>
      <c r="L34" s="178">
        <f t="shared" ca="1" si="0"/>
        <v>1</v>
      </c>
      <c r="M34" s="178">
        <f t="shared" ca="1" si="1"/>
        <v>1</v>
      </c>
      <c r="N34" s="179">
        <f t="shared" ca="1" si="2"/>
        <v>1</v>
      </c>
      <c r="O34" s="42"/>
      <c r="P34" s="180" t="s">
        <v>432</v>
      </c>
      <c r="Q34" s="181">
        <f ca="1"/>
        <v>0</v>
      </c>
      <c r="R34" s="181">
        <f ca="1"/>
        <v>0</v>
      </c>
      <c r="S34" s="181">
        <f ca="1"/>
        <v>0</v>
      </c>
      <c r="T34" s="182">
        <f ca="1"/>
        <v>0</v>
      </c>
      <c r="U34" s="42"/>
      <c r="V34" s="177" t="s">
        <v>432</v>
      </c>
      <c r="W34" s="183">
        <v>-50</v>
      </c>
      <c r="X34" s="184"/>
      <c r="Y34" s="184"/>
      <c r="Z34" s="185"/>
      <c r="AA34" s="42"/>
      <c r="AB34" s="180" t="s">
        <v>432</v>
      </c>
      <c r="AC34" s="181">
        <v>-50</v>
      </c>
      <c r="AD34" s="186"/>
      <c r="AE34" s="186"/>
      <c r="AF34" s="187"/>
      <c r="AG34" s="42"/>
      <c r="AH34" s="177" t="s">
        <v>432</v>
      </c>
      <c r="AI34" s="183">
        <v>-50</v>
      </c>
      <c r="AJ34" s="184"/>
      <c r="AK34" s="184"/>
      <c r="AL34" s="185">
        <v>-75</v>
      </c>
      <c r="AM34" s="42"/>
      <c r="AN34" s="180" t="s">
        <v>432</v>
      </c>
      <c r="AO34" s="181">
        <v>-50</v>
      </c>
      <c r="AP34" s="181">
        <v>-65</v>
      </c>
      <c r="AQ34" s="181"/>
      <c r="AR34" s="182">
        <v>-75</v>
      </c>
      <c r="AT34" s="180" t="s">
        <v>432</v>
      </c>
      <c r="AU34" s="181">
        <f>VLOOKUP($AT34,[1]Scn3!Scn3_Q1_LR,MATCH(AU$6,[1]!Scn_CH,0),0)</f>
        <v>0</v>
      </c>
      <c r="AV34" s="181">
        <f>VLOOKUP($AT34,[1]Scn3!Scn3_Q1_LR,MATCH(AV$6,[1]!Scn_CH,0),0)</f>
        <v>0</v>
      </c>
      <c r="AW34" s="181">
        <f>VLOOKUP($AT34,[1]Scn3!Scn3_Q1_LR,MATCH(AW$6,[1]!Scn_CH,0),0)</f>
        <v>0</v>
      </c>
      <c r="AX34" s="182">
        <f>VLOOKUP($AT34,[1]Scn3!Scn3_Q1_LR,MATCH(AX$6,[1]!Scn_CH,0),0)</f>
        <v>0</v>
      </c>
      <c r="AZ34" s="241" t="s">
        <v>432</v>
      </c>
      <c r="BA34" s="242"/>
      <c r="BB34" s="242"/>
      <c r="BC34" s="242"/>
      <c r="BD34" s="243"/>
      <c r="BF34" s="241" t="s">
        <v>432</v>
      </c>
      <c r="BG34" s="242"/>
      <c r="BH34" s="242"/>
      <c r="BI34" s="242"/>
      <c r="BJ34" s="243"/>
    </row>
    <row r="35" spans="4:62" x14ac:dyDescent="0.2">
      <c r="D35" s="180" t="s">
        <v>433</v>
      </c>
      <c r="E35" s="181">
        <f ca="1">IF(K35*Q35*E$112&lt;'Summary Results'!M$2,'Summary Results'!M$2/E$112,K35*Q35)</f>
        <v>0</v>
      </c>
      <c r="F35" s="181">
        <f ca="1">IF(L35*R35*F$112&lt;'Summary Results'!N$2,'Summary Results'!N$2/F$112,L35*R35)</f>
        <v>0</v>
      </c>
      <c r="G35" s="181">
        <f ca="1">IF(M35*S35*G$112&lt;'Summary Results'!O$2,'Summary Results'!O$2/G$112,M35*S35)</f>
        <v>0</v>
      </c>
      <c r="H35" s="182">
        <f ca="1">IF(N35*T35*H$112&lt;'Summary Results'!P$2,'Summary Results'!P$2/H$112,N35*T35)</f>
        <v>0</v>
      </c>
      <c r="I35" s="42"/>
      <c r="J35" s="177" t="s">
        <v>433</v>
      </c>
      <c r="K35" s="178">
        <f t="shared" ca="1" si="3"/>
        <v>1</v>
      </c>
      <c r="L35" s="178">
        <f t="shared" ca="1" si="0"/>
        <v>1</v>
      </c>
      <c r="M35" s="178">
        <f t="shared" ca="1" si="1"/>
        <v>1</v>
      </c>
      <c r="N35" s="179">
        <f t="shared" ca="1" si="2"/>
        <v>1</v>
      </c>
      <c r="O35" s="42"/>
      <c r="P35" s="180" t="s">
        <v>433</v>
      </c>
      <c r="Q35" s="181">
        <f ca="1"/>
        <v>0</v>
      </c>
      <c r="R35" s="181">
        <f ca="1"/>
        <v>0</v>
      </c>
      <c r="S35" s="181">
        <f ca="1"/>
        <v>0</v>
      </c>
      <c r="T35" s="182">
        <f ca="1"/>
        <v>0</v>
      </c>
      <c r="U35" s="42"/>
      <c r="V35" s="177" t="s">
        <v>433</v>
      </c>
      <c r="W35" s="183">
        <v>-50</v>
      </c>
      <c r="X35" s="184"/>
      <c r="Y35" s="184"/>
      <c r="Z35" s="185">
        <v>-75</v>
      </c>
      <c r="AA35" s="42"/>
      <c r="AB35" s="180" t="s">
        <v>433</v>
      </c>
      <c r="AC35" s="181">
        <v>-50</v>
      </c>
      <c r="AD35" s="186"/>
      <c r="AE35" s="186"/>
      <c r="AF35" s="187">
        <v>-75</v>
      </c>
      <c r="AG35" s="42"/>
      <c r="AH35" s="177" t="s">
        <v>433</v>
      </c>
      <c r="AI35" s="183">
        <v>-50</v>
      </c>
      <c r="AJ35" s="184"/>
      <c r="AK35" s="184"/>
      <c r="AL35" s="185">
        <v>-75</v>
      </c>
      <c r="AM35" s="42"/>
      <c r="AN35" s="180" t="s">
        <v>433</v>
      </c>
      <c r="AO35" s="181">
        <v>-50</v>
      </c>
      <c r="AP35" s="181">
        <v>-65</v>
      </c>
      <c r="AQ35" s="181"/>
      <c r="AR35" s="182">
        <v>-75</v>
      </c>
      <c r="AT35" s="180" t="s">
        <v>433</v>
      </c>
      <c r="AU35" s="181">
        <f>VLOOKUP($AT35,[1]Scn3!Scn3_Q1_LR,MATCH(AU$6,[1]!Scn_CH,0),0)</f>
        <v>0</v>
      </c>
      <c r="AV35" s="181">
        <f>VLOOKUP($AT35,[1]Scn3!Scn3_Q1_LR,MATCH(AV$6,[1]!Scn_CH,0),0)</f>
        <v>0</v>
      </c>
      <c r="AW35" s="181">
        <f>VLOOKUP($AT35,[1]Scn3!Scn3_Q1_LR,MATCH(AW$6,[1]!Scn_CH,0),0)</f>
        <v>0</v>
      </c>
      <c r="AX35" s="182">
        <f>VLOOKUP($AT35,[1]Scn3!Scn3_Q1_LR,MATCH(AX$6,[1]!Scn_CH,0),0)</f>
        <v>0</v>
      </c>
      <c r="AZ35" s="241" t="s">
        <v>433</v>
      </c>
      <c r="BA35" s="242"/>
      <c r="BB35" s="242"/>
      <c r="BC35" s="242"/>
      <c r="BD35" s="243"/>
      <c r="BF35" s="241" t="s">
        <v>433</v>
      </c>
      <c r="BG35" s="242"/>
      <c r="BH35" s="242"/>
      <c r="BI35" s="242"/>
      <c r="BJ35" s="243"/>
    </row>
    <row r="36" spans="4:62" x14ac:dyDescent="0.2">
      <c r="D36" s="180" t="s">
        <v>434</v>
      </c>
      <c r="E36" s="181">
        <f ca="1">IF(K36*Q36*E$112&lt;'Summary Results'!M$2,'Summary Results'!M$2/E$112,K36*Q36)</f>
        <v>0</v>
      </c>
      <c r="F36" s="181">
        <f ca="1">IF(L36*R36*F$112&lt;'Summary Results'!N$2,'Summary Results'!N$2/F$112,L36*R36)</f>
        <v>0</v>
      </c>
      <c r="G36" s="181">
        <f ca="1">IF(M36*S36*G$112&lt;'Summary Results'!O$2,'Summary Results'!O$2/G$112,M36*S36)</f>
        <v>0</v>
      </c>
      <c r="H36" s="182">
        <f ca="1">IF(N36*T36*H$112&lt;'Summary Results'!P$2,'Summary Results'!P$2/H$112,N36*T36)</f>
        <v>0</v>
      </c>
      <c r="I36" s="42"/>
      <c r="J36" s="177" t="s">
        <v>434</v>
      </c>
      <c r="K36" s="178">
        <f t="shared" ca="1" si="3"/>
        <v>1</v>
      </c>
      <c r="L36" s="178">
        <f t="shared" ca="1" si="0"/>
        <v>1</v>
      </c>
      <c r="M36" s="178">
        <f t="shared" ca="1" si="1"/>
        <v>1</v>
      </c>
      <c r="N36" s="179">
        <f t="shared" ca="1" si="2"/>
        <v>1</v>
      </c>
      <c r="O36" s="42"/>
      <c r="P36" s="180" t="s">
        <v>434</v>
      </c>
      <c r="Q36" s="181">
        <f ca="1"/>
        <v>0</v>
      </c>
      <c r="R36" s="181">
        <f ca="1"/>
        <v>0</v>
      </c>
      <c r="S36" s="181">
        <f ca="1"/>
        <v>0</v>
      </c>
      <c r="T36" s="182">
        <f ca="1"/>
        <v>0</v>
      </c>
      <c r="U36" s="42"/>
      <c r="V36" s="177" t="s">
        <v>434</v>
      </c>
      <c r="W36" s="183">
        <v>-50</v>
      </c>
      <c r="X36" s="184"/>
      <c r="Y36" s="184"/>
      <c r="Z36" s="185"/>
      <c r="AA36" s="42"/>
      <c r="AB36" s="180" t="s">
        <v>434</v>
      </c>
      <c r="AC36" s="181">
        <v>-50</v>
      </c>
      <c r="AD36" s="186"/>
      <c r="AE36" s="186"/>
      <c r="AF36" s="187"/>
      <c r="AG36" s="42"/>
      <c r="AH36" s="177" t="s">
        <v>434</v>
      </c>
      <c r="AI36" s="183">
        <v>-50</v>
      </c>
      <c r="AJ36" s="184"/>
      <c r="AK36" s="184"/>
      <c r="AL36" s="185">
        <v>-75</v>
      </c>
      <c r="AM36" s="42"/>
      <c r="AN36" s="180" t="s">
        <v>434</v>
      </c>
      <c r="AO36" s="181">
        <v>-50</v>
      </c>
      <c r="AP36" s="181">
        <v>-65</v>
      </c>
      <c r="AQ36" s="181"/>
      <c r="AR36" s="182">
        <v>-75</v>
      </c>
      <c r="AT36" s="180" t="s">
        <v>434</v>
      </c>
      <c r="AU36" s="181">
        <f>VLOOKUP($AT36,[1]Scn3!Scn3_Q1_LR,MATCH(AU$6,[1]!Scn_CH,0),0)</f>
        <v>0</v>
      </c>
      <c r="AV36" s="181">
        <f>VLOOKUP($AT36,[1]Scn3!Scn3_Q1_LR,MATCH(AV$6,[1]!Scn_CH,0),0)</f>
        <v>0</v>
      </c>
      <c r="AW36" s="181">
        <f>VLOOKUP($AT36,[1]Scn3!Scn3_Q1_LR,MATCH(AW$6,[1]!Scn_CH,0),0)</f>
        <v>0</v>
      </c>
      <c r="AX36" s="182">
        <f>VLOOKUP($AT36,[1]Scn3!Scn3_Q1_LR,MATCH(AX$6,[1]!Scn_CH,0),0)</f>
        <v>0</v>
      </c>
      <c r="AZ36" s="241" t="s">
        <v>434</v>
      </c>
      <c r="BA36" s="242"/>
      <c r="BB36" s="242"/>
      <c r="BC36" s="242"/>
      <c r="BD36" s="243"/>
      <c r="BF36" s="241" t="s">
        <v>434</v>
      </c>
      <c r="BG36" s="242"/>
      <c r="BH36" s="242"/>
      <c r="BI36" s="242"/>
      <c r="BJ36" s="243"/>
    </row>
    <row r="37" spans="4:62" x14ac:dyDescent="0.2">
      <c r="D37" s="180" t="s">
        <v>61</v>
      </c>
      <c r="E37" s="181">
        <f ca="1">IF(K37*Q37*E$112&lt;'Summary Results'!M$2,'Summary Results'!M$2/E$112,K37*Q37)</f>
        <v>0</v>
      </c>
      <c r="F37" s="181">
        <f ca="1">IF(L37*R37*F$112&lt;'Summary Results'!N$2,'Summary Results'!N$2/F$112,L37*R37)</f>
        <v>0</v>
      </c>
      <c r="G37" s="181">
        <f ca="1">IF(M37*S37*G$112&lt;'Summary Results'!O$2,'Summary Results'!O$2/G$112,M37*S37)</f>
        <v>0</v>
      </c>
      <c r="H37" s="182">
        <f ca="1">IF(N37*T37*H$112&lt;'Summary Results'!P$2,'Summary Results'!P$2/H$112,N37*T37)</f>
        <v>0</v>
      </c>
      <c r="I37" s="42"/>
      <c r="J37" s="177" t="s">
        <v>61</v>
      </c>
      <c r="K37" s="178">
        <f t="shared" ca="1" si="3"/>
        <v>1</v>
      </c>
      <c r="L37" s="178">
        <f t="shared" ca="1" si="0"/>
        <v>1</v>
      </c>
      <c r="M37" s="178">
        <f t="shared" ca="1" si="1"/>
        <v>1</v>
      </c>
      <c r="N37" s="179">
        <f t="shared" ca="1" si="2"/>
        <v>1</v>
      </c>
      <c r="O37" s="42"/>
      <c r="P37" s="180" t="s">
        <v>61</v>
      </c>
      <c r="Q37" s="181">
        <f ca="1"/>
        <v>0</v>
      </c>
      <c r="R37" s="181">
        <f ca="1"/>
        <v>0</v>
      </c>
      <c r="S37" s="181">
        <f ca="1"/>
        <v>0</v>
      </c>
      <c r="T37" s="182">
        <f ca="1"/>
        <v>0</v>
      </c>
      <c r="U37" s="42"/>
      <c r="V37" s="177" t="s">
        <v>61</v>
      </c>
      <c r="W37" s="183"/>
      <c r="X37" s="184"/>
      <c r="Y37" s="184"/>
      <c r="Z37" s="185">
        <v>-45</v>
      </c>
      <c r="AA37" s="42"/>
      <c r="AB37" s="180" t="s">
        <v>61</v>
      </c>
      <c r="AC37" s="181">
        <v>-50</v>
      </c>
      <c r="AD37" s="186"/>
      <c r="AE37" s="186"/>
      <c r="AF37" s="187">
        <v>-50</v>
      </c>
      <c r="AG37" s="42"/>
      <c r="AH37" s="177" t="s">
        <v>61</v>
      </c>
      <c r="AI37" s="183">
        <v>-50</v>
      </c>
      <c r="AJ37" s="184"/>
      <c r="AK37" s="184"/>
      <c r="AL37" s="185">
        <v>-50</v>
      </c>
      <c r="AM37" s="42"/>
      <c r="AN37" s="180" t="s">
        <v>61</v>
      </c>
      <c r="AO37" s="181">
        <v>-50</v>
      </c>
      <c r="AP37" s="181">
        <v>-65</v>
      </c>
      <c r="AQ37" s="181"/>
      <c r="AR37" s="182">
        <v>-50</v>
      </c>
      <c r="AT37" s="180" t="s">
        <v>61</v>
      </c>
      <c r="AU37" s="181">
        <f>VLOOKUP($AT37,[1]Scn3!Scn3_Q1_LR,MATCH(AU$6,[1]!Scn_CH,0),0)</f>
        <v>0</v>
      </c>
      <c r="AV37" s="181">
        <f>VLOOKUP($AT37,[1]Scn3!Scn3_Q1_LR,MATCH(AV$6,[1]!Scn_CH,0),0)</f>
        <v>0</v>
      </c>
      <c r="AW37" s="181">
        <f>VLOOKUP($AT37,[1]Scn3!Scn3_Q1_LR,MATCH(AW$6,[1]!Scn_CH,0),0)</f>
        <v>0</v>
      </c>
      <c r="AX37" s="182">
        <f>VLOOKUP($AT37,[1]Scn3!Scn3_Q1_LR,MATCH(AX$6,[1]!Scn_CH,0),0)</f>
        <v>0</v>
      </c>
      <c r="AZ37" s="241" t="s">
        <v>61</v>
      </c>
      <c r="BA37" s="242"/>
      <c r="BB37" s="242"/>
      <c r="BC37" s="242"/>
      <c r="BD37" s="243"/>
      <c r="BF37" s="241" t="s">
        <v>61</v>
      </c>
      <c r="BG37" s="242"/>
      <c r="BH37" s="242"/>
      <c r="BI37" s="242"/>
      <c r="BJ37" s="243"/>
    </row>
    <row r="38" spans="4:62" x14ac:dyDescent="0.2">
      <c r="D38" s="180" t="s">
        <v>435</v>
      </c>
      <c r="E38" s="181">
        <f ca="1">IF(K38*Q38*E$112&lt;'Summary Results'!M$2,'Summary Results'!M$2/E$112,K38*Q38)</f>
        <v>0</v>
      </c>
      <c r="F38" s="181">
        <f ca="1">IF(L38*R38*F$112&lt;'Summary Results'!N$2,'Summary Results'!N$2/F$112,L38*R38)</f>
        <v>0</v>
      </c>
      <c r="G38" s="181">
        <f ca="1">IF(M38*S38*G$112&lt;'Summary Results'!O$2,'Summary Results'!O$2/G$112,M38*S38)</f>
        <v>0</v>
      </c>
      <c r="H38" s="182">
        <f ca="1">IF(N38*T38*H$112&lt;'Summary Results'!P$2,'Summary Results'!P$2/H$112,N38*T38)</f>
        <v>0</v>
      </c>
      <c r="I38" s="42"/>
      <c r="J38" s="177" t="s">
        <v>435</v>
      </c>
      <c r="K38" s="178">
        <f t="shared" ca="1" si="3"/>
        <v>1</v>
      </c>
      <c r="L38" s="178">
        <f t="shared" ca="1" si="0"/>
        <v>1</v>
      </c>
      <c r="M38" s="178">
        <f t="shared" ca="1" si="1"/>
        <v>1</v>
      </c>
      <c r="N38" s="179">
        <f t="shared" ca="1" si="2"/>
        <v>1</v>
      </c>
      <c r="O38" s="42"/>
      <c r="P38" s="180" t="s">
        <v>435</v>
      </c>
      <c r="Q38" s="181">
        <f ca="1"/>
        <v>0</v>
      </c>
      <c r="R38" s="181">
        <f ca="1"/>
        <v>0</v>
      </c>
      <c r="S38" s="181">
        <f ca="1"/>
        <v>0</v>
      </c>
      <c r="T38" s="182">
        <f ca="1"/>
        <v>0</v>
      </c>
      <c r="U38" s="42"/>
      <c r="V38" s="177" t="s">
        <v>435</v>
      </c>
      <c r="W38" s="183">
        <v>-50</v>
      </c>
      <c r="X38" s="184"/>
      <c r="Y38" s="184"/>
      <c r="Z38" s="185"/>
      <c r="AA38" s="42"/>
      <c r="AB38" s="180" t="s">
        <v>435</v>
      </c>
      <c r="AC38" s="181">
        <v>-50</v>
      </c>
      <c r="AD38" s="186"/>
      <c r="AE38" s="186"/>
      <c r="AF38" s="187"/>
      <c r="AG38" s="42"/>
      <c r="AH38" s="177" t="s">
        <v>435</v>
      </c>
      <c r="AI38" s="183">
        <v>-50</v>
      </c>
      <c r="AJ38" s="184"/>
      <c r="AK38" s="184"/>
      <c r="AL38" s="185">
        <v>-50</v>
      </c>
      <c r="AM38" s="42"/>
      <c r="AN38" s="180" t="s">
        <v>435</v>
      </c>
      <c r="AO38" s="181">
        <v>-50</v>
      </c>
      <c r="AP38" s="181">
        <v>-65</v>
      </c>
      <c r="AQ38" s="181"/>
      <c r="AR38" s="182">
        <v>-50</v>
      </c>
      <c r="AT38" s="180" t="s">
        <v>435</v>
      </c>
      <c r="AU38" s="181">
        <f>VLOOKUP($AT38,[1]Scn3!Scn3_Q1_LR,MATCH(AU$6,[1]!Scn_CH,0),0)</f>
        <v>0</v>
      </c>
      <c r="AV38" s="181">
        <f>VLOOKUP($AT38,[1]Scn3!Scn3_Q1_LR,MATCH(AV$6,[1]!Scn_CH,0),0)</f>
        <v>0</v>
      </c>
      <c r="AW38" s="181">
        <f>VLOOKUP($AT38,[1]Scn3!Scn3_Q1_LR,MATCH(AW$6,[1]!Scn_CH,0),0)</f>
        <v>0</v>
      </c>
      <c r="AX38" s="182">
        <f>VLOOKUP($AT38,[1]Scn3!Scn3_Q1_LR,MATCH(AX$6,[1]!Scn_CH,0),0)</f>
        <v>0</v>
      </c>
      <c r="AZ38" s="241" t="s">
        <v>435</v>
      </c>
      <c r="BA38" s="242"/>
      <c r="BB38" s="242"/>
      <c r="BC38" s="242"/>
      <c r="BD38" s="243"/>
      <c r="BF38" s="241" t="s">
        <v>435</v>
      </c>
      <c r="BG38" s="242"/>
      <c r="BH38" s="242"/>
      <c r="BI38" s="242"/>
      <c r="BJ38" s="243"/>
    </row>
    <row r="39" spans="4:62" x14ac:dyDescent="0.2">
      <c r="D39" s="180" t="s">
        <v>62</v>
      </c>
      <c r="E39" s="181">
        <f ca="1">IF(K39*Q39*E$112&lt;'Summary Results'!M$2,'Summary Results'!M$2/E$112,K39*Q39)</f>
        <v>0</v>
      </c>
      <c r="F39" s="181">
        <f ca="1">IF(L39*R39*F$112&lt;'Summary Results'!N$2,'Summary Results'!N$2/F$112,L39*R39)</f>
        <v>0</v>
      </c>
      <c r="G39" s="181">
        <f ca="1">IF(M39*S39*G$112&lt;'Summary Results'!O$2,'Summary Results'!O$2/G$112,M39*S39)</f>
        <v>0</v>
      </c>
      <c r="H39" s="182">
        <f ca="1">IF(N39*T39*H$112&lt;'Summary Results'!P$2,'Summary Results'!P$2/H$112,N39*T39)</f>
        <v>0</v>
      </c>
      <c r="I39" s="42"/>
      <c r="J39" s="177" t="s">
        <v>62</v>
      </c>
      <c r="K39" s="178">
        <f t="shared" ca="1" si="3"/>
        <v>1</v>
      </c>
      <c r="L39" s="178">
        <f t="shared" ca="1" si="0"/>
        <v>1</v>
      </c>
      <c r="M39" s="178">
        <f t="shared" ca="1" si="1"/>
        <v>1</v>
      </c>
      <c r="N39" s="179">
        <f t="shared" ca="1" si="2"/>
        <v>1</v>
      </c>
      <c r="O39" s="42"/>
      <c r="P39" s="180" t="s">
        <v>62</v>
      </c>
      <c r="Q39" s="181">
        <f ca="1"/>
        <v>0</v>
      </c>
      <c r="R39" s="181">
        <f ca="1"/>
        <v>0</v>
      </c>
      <c r="S39" s="181">
        <f ca="1"/>
        <v>0</v>
      </c>
      <c r="T39" s="182">
        <f ca="1"/>
        <v>0</v>
      </c>
      <c r="U39" s="42"/>
      <c r="V39" s="177" t="s">
        <v>62</v>
      </c>
      <c r="W39" s="183"/>
      <c r="X39" s="184"/>
      <c r="Y39" s="184"/>
      <c r="Z39" s="185">
        <v>-75</v>
      </c>
      <c r="AA39" s="42"/>
      <c r="AB39" s="180" t="s">
        <v>62</v>
      </c>
      <c r="AC39" s="181">
        <v>-75</v>
      </c>
      <c r="AD39" s="186"/>
      <c r="AE39" s="186"/>
      <c r="AF39" s="187">
        <v>-75</v>
      </c>
      <c r="AG39" s="42"/>
      <c r="AH39" s="177" t="s">
        <v>62</v>
      </c>
      <c r="AI39" s="183">
        <v>-75</v>
      </c>
      <c r="AJ39" s="184"/>
      <c r="AK39" s="184"/>
      <c r="AL39" s="185">
        <v>-75</v>
      </c>
      <c r="AM39" s="42"/>
      <c r="AN39" s="180" t="s">
        <v>62</v>
      </c>
      <c r="AO39" s="181">
        <v>-75</v>
      </c>
      <c r="AP39" s="181">
        <v>-75</v>
      </c>
      <c r="AQ39" s="181"/>
      <c r="AR39" s="182">
        <v>-75</v>
      </c>
      <c r="AT39" s="180" t="s">
        <v>62</v>
      </c>
      <c r="AU39" s="181">
        <f>VLOOKUP($AT39,[1]Scn3!Scn3_Q1_LR,MATCH(AU$6,[1]!Scn_CH,0),0)</f>
        <v>0</v>
      </c>
      <c r="AV39" s="181">
        <f>VLOOKUP($AT39,[1]Scn3!Scn3_Q1_LR,MATCH(AV$6,[1]!Scn_CH,0),0)</f>
        <v>0</v>
      </c>
      <c r="AW39" s="181">
        <f>VLOOKUP($AT39,[1]Scn3!Scn3_Q1_LR,MATCH(AW$6,[1]!Scn_CH,0),0)</f>
        <v>0</v>
      </c>
      <c r="AX39" s="182">
        <f>VLOOKUP($AT39,[1]Scn3!Scn3_Q1_LR,MATCH(AX$6,[1]!Scn_CH,0),0)</f>
        <v>0</v>
      </c>
      <c r="AZ39" s="241" t="s">
        <v>62</v>
      </c>
      <c r="BA39" s="242"/>
      <c r="BB39" s="242"/>
      <c r="BC39" s="242"/>
      <c r="BD39" s="243"/>
      <c r="BF39" s="241" t="s">
        <v>62</v>
      </c>
      <c r="BG39" s="242"/>
      <c r="BH39" s="242"/>
      <c r="BI39" s="242"/>
      <c r="BJ39" s="243"/>
    </row>
    <row r="40" spans="4:62" x14ac:dyDescent="0.2">
      <c r="D40" s="180" t="s">
        <v>63</v>
      </c>
      <c r="E40" s="181">
        <f ca="1">IF(K40*Q40*E$112&lt;'Summary Results'!M$2,'Summary Results'!M$2/E$112,K40*Q40)</f>
        <v>0</v>
      </c>
      <c r="F40" s="181">
        <f ca="1">IF(L40*R40*F$112&lt;'Summary Results'!N$2,'Summary Results'!N$2/F$112,L40*R40)</f>
        <v>0</v>
      </c>
      <c r="G40" s="181">
        <f ca="1">IF(M40*S40*G$112&lt;'Summary Results'!O$2,'Summary Results'!O$2/G$112,M40*S40)</f>
        <v>0</v>
      </c>
      <c r="H40" s="182">
        <f ca="1">IF(N40*T40*H$112&lt;'Summary Results'!P$2,'Summary Results'!P$2/H$112,N40*T40)</f>
        <v>0</v>
      </c>
      <c r="I40" s="42"/>
      <c r="J40" s="177" t="s">
        <v>63</v>
      </c>
      <c r="K40" s="178">
        <f t="shared" ca="1" si="3"/>
        <v>1</v>
      </c>
      <c r="L40" s="178">
        <f t="shared" ca="1" si="0"/>
        <v>1</v>
      </c>
      <c r="M40" s="178">
        <f t="shared" ca="1" si="1"/>
        <v>1</v>
      </c>
      <c r="N40" s="179">
        <f t="shared" ca="1" si="2"/>
        <v>1</v>
      </c>
      <c r="O40" s="42"/>
      <c r="P40" s="180" t="s">
        <v>63</v>
      </c>
      <c r="Q40" s="181">
        <f ca="1"/>
        <v>0</v>
      </c>
      <c r="R40" s="181">
        <f ca="1"/>
        <v>0</v>
      </c>
      <c r="S40" s="181">
        <f ca="1"/>
        <v>0</v>
      </c>
      <c r="T40" s="182">
        <f ca="1"/>
        <v>0</v>
      </c>
      <c r="U40" s="42"/>
      <c r="V40" s="177" t="s">
        <v>63</v>
      </c>
      <c r="W40" s="183">
        <v>-75</v>
      </c>
      <c r="X40" s="184"/>
      <c r="Y40" s="184"/>
      <c r="Z40" s="185"/>
      <c r="AA40" s="42"/>
      <c r="AB40" s="180" t="s">
        <v>63</v>
      </c>
      <c r="AC40" s="181">
        <v>-75</v>
      </c>
      <c r="AD40" s="186"/>
      <c r="AE40" s="186"/>
      <c r="AF40" s="187"/>
      <c r="AG40" s="42"/>
      <c r="AH40" s="177" t="s">
        <v>63</v>
      </c>
      <c r="AI40" s="183">
        <v>-75</v>
      </c>
      <c r="AJ40" s="184"/>
      <c r="AK40" s="184"/>
      <c r="AL40" s="185">
        <v>-75</v>
      </c>
      <c r="AM40" s="42"/>
      <c r="AN40" s="180" t="s">
        <v>63</v>
      </c>
      <c r="AO40" s="181">
        <v>-75</v>
      </c>
      <c r="AP40" s="181">
        <v>-75</v>
      </c>
      <c r="AQ40" s="181"/>
      <c r="AR40" s="182">
        <v>-75</v>
      </c>
      <c r="AT40" s="180" t="s">
        <v>63</v>
      </c>
      <c r="AU40" s="181">
        <f>VLOOKUP($AT40,[1]Scn3!Scn3_Q1_LR,MATCH(AU$6,[1]!Scn_CH,0),0)</f>
        <v>0</v>
      </c>
      <c r="AV40" s="181">
        <f>VLOOKUP($AT40,[1]Scn3!Scn3_Q1_LR,MATCH(AV$6,[1]!Scn_CH,0),0)</f>
        <v>0</v>
      </c>
      <c r="AW40" s="181">
        <f>VLOOKUP($AT40,[1]Scn3!Scn3_Q1_LR,MATCH(AW$6,[1]!Scn_CH,0),0)</f>
        <v>0</v>
      </c>
      <c r="AX40" s="182">
        <f>VLOOKUP($AT40,[1]Scn3!Scn3_Q1_LR,MATCH(AX$6,[1]!Scn_CH,0),0)</f>
        <v>0</v>
      </c>
      <c r="AZ40" s="241" t="s">
        <v>63</v>
      </c>
      <c r="BA40" s="242"/>
      <c r="BB40" s="242"/>
      <c r="BC40" s="242"/>
      <c r="BD40" s="243"/>
      <c r="BF40" s="241" t="s">
        <v>63</v>
      </c>
      <c r="BG40" s="242"/>
      <c r="BH40" s="242"/>
      <c r="BI40" s="242"/>
      <c r="BJ40" s="243"/>
    </row>
    <row r="41" spans="4:62" x14ac:dyDescent="0.2">
      <c r="D41" s="180" t="s">
        <v>64</v>
      </c>
      <c r="E41" s="181">
        <f ca="1">IF(K41*Q41*E$112&lt;'Summary Results'!M$2,'Summary Results'!M$2/E$112,K41*Q41)</f>
        <v>0</v>
      </c>
      <c r="F41" s="181">
        <f ca="1">IF(L41*R41*F$112&lt;'Summary Results'!N$2,'Summary Results'!N$2/F$112,L41*R41)</f>
        <v>0</v>
      </c>
      <c r="G41" s="181">
        <f ca="1">IF(M41*S41*G$112&lt;'Summary Results'!O$2,'Summary Results'!O$2/G$112,M41*S41)</f>
        <v>0</v>
      </c>
      <c r="H41" s="182">
        <f ca="1">IF(N41*T41*H$112&lt;'Summary Results'!P$2,'Summary Results'!P$2/H$112,N41*T41)</f>
        <v>0</v>
      </c>
      <c r="I41" s="42"/>
      <c r="J41" s="177" t="s">
        <v>64</v>
      </c>
      <c r="K41" s="178">
        <f t="shared" ca="1" si="3"/>
        <v>1</v>
      </c>
      <c r="L41" s="178">
        <f t="shared" ca="1" si="0"/>
        <v>1</v>
      </c>
      <c r="M41" s="178">
        <f t="shared" ca="1" si="1"/>
        <v>1</v>
      </c>
      <c r="N41" s="179">
        <f t="shared" ca="1" si="2"/>
        <v>1</v>
      </c>
      <c r="O41" s="42"/>
      <c r="P41" s="180" t="s">
        <v>64</v>
      </c>
      <c r="Q41" s="181">
        <f ca="1"/>
        <v>0</v>
      </c>
      <c r="R41" s="181">
        <f ca="1"/>
        <v>0</v>
      </c>
      <c r="S41" s="181">
        <f ca="1"/>
        <v>0</v>
      </c>
      <c r="T41" s="182">
        <f ca="1"/>
        <v>0</v>
      </c>
      <c r="U41" s="42"/>
      <c r="V41" s="177" t="s">
        <v>64</v>
      </c>
      <c r="W41" s="183"/>
      <c r="X41" s="184"/>
      <c r="Y41" s="184"/>
      <c r="Z41" s="185">
        <v>-75</v>
      </c>
      <c r="AA41" s="42"/>
      <c r="AB41" s="180" t="s">
        <v>64</v>
      </c>
      <c r="AC41" s="181">
        <v>-75</v>
      </c>
      <c r="AD41" s="186"/>
      <c r="AE41" s="186"/>
      <c r="AF41" s="187">
        <v>-75</v>
      </c>
      <c r="AG41" s="42"/>
      <c r="AH41" s="177" t="s">
        <v>64</v>
      </c>
      <c r="AI41" s="183">
        <v>-75</v>
      </c>
      <c r="AJ41" s="184"/>
      <c r="AK41" s="184"/>
      <c r="AL41" s="185">
        <v>-75</v>
      </c>
      <c r="AM41" s="42"/>
      <c r="AN41" s="180" t="s">
        <v>64</v>
      </c>
      <c r="AO41" s="181">
        <v>-75</v>
      </c>
      <c r="AP41" s="181">
        <v>-75</v>
      </c>
      <c r="AQ41" s="181"/>
      <c r="AR41" s="182">
        <v>-75</v>
      </c>
      <c r="AT41" s="180" t="s">
        <v>64</v>
      </c>
      <c r="AU41" s="181">
        <f>VLOOKUP($AT41,[1]Scn3!Scn3_Q1_LR,MATCH(AU$6,[1]!Scn_CH,0),0)</f>
        <v>0</v>
      </c>
      <c r="AV41" s="181">
        <f>VLOOKUP($AT41,[1]Scn3!Scn3_Q1_LR,MATCH(AV$6,[1]!Scn_CH,0),0)</f>
        <v>0</v>
      </c>
      <c r="AW41" s="181">
        <f>VLOOKUP($AT41,[1]Scn3!Scn3_Q1_LR,MATCH(AW$6,[1]!Scn_CH,0),0)</f>
        <v>0</v>
      </c>
      <c r="AX41" s="182">
        <f>VLOOKUP($AT41,[1]Scn3!Scn3_Q1_LR,MATCH(AX$6,[1]!Scn_CH,0),0)</f>
        <v>0</v>
      </c>
      <c r="AZ41" s="241" t="s">
        <v>64</v>
      </c>
      <c r="BA41" s="242"/>
      <c r="BB41" s="242"/>
      <c r="BC41" s="242"/>
      <c r="BD41" s="243"/>
      <c r="BF41" s="241" t="s">
        <v>64</v>
      </c>
      <c r="BG41" s="242"/>
      <c r="BH41" s="242"/>
      <c r="BI41" s="242"/>
      <c r="BJ41" s="243"/>
    </row>
    <row r="42" spans="4:62" x14ac:dyDescent="0.2">
      <c r="D42" s="180" t="s">
        <v>436</v>
      </c>
      <c r="E42" s="181">
        <f ca="1">IF(K42*Q42*E$112&lt;'Summary Results'!M$2,'Summary Results'!M$2/E$112,K42*Q42)</f>
        <v>0</v>
      </c>
      <c r="F42" s="181">
        <f ca="1">IF(L42*R42*F$112&lt;'Summary Results'!N$2,'Summary Results'!N$2/F$112,L42*R42)</f>
        <v>0</v>
      </c>
      <c r="G42" s="181">
        <f ca="1">IF(M42*S42*G$112&lt;'Summary Results'!O$2,'Summary Results'!O$2/G$112,M42*S42)</f>
        <v>0</v>
      </c>
      <c r="H42" s="182">
        <f ca="1">IF(N42*T42*H$112&lt;'Summary Results'!P$2,'Summary Results'!P$2/H$112,N42*T42)</f>
        <v>0</v>
      </c>
      <c r="I42" s="42"/>
      <c r="J42" s="177" t="s">
        <v>436</v>
      </c>
      <c r="K42" s="178">
        <f t="shared" ca="1" si="3"/>
        <v>1</v>
      </c>
      <c r="L42" s="178">
        <f t="shared" ca="1" si="0"/>
        <v>1</v>
      </c>
      <c r="M42" s="178">
        <f t="shared" ca="1" si="1"/>
        <v>1</v>
      </c>
      <c r="N42" s="179">
        <f t="shared" ca="1" si="2"/>
        <v>1</v>
      </c>
      <c r="O42" s="42"/>
      <c r="P42" s="180" t="s">
        <v>436</v>
      </c>
      <c r="Q42" s="181">
        <f ca="1"/>
        <v>0</v>
      </c>
      <c r="R42" s="181">
        <f ca="1"/>
        <v>0</v>
      </c>
      <c r="S42" s="181">
        <f ca="1"/>
        <v>0</v>
      </c>
      <c r="T42" s="182">
        <f ca="1"/>
        <v>0</v>
      </c>
      <c r="U42" s="42"/>
      <c r="V42" s="177" t="s">
        <v>436</v>
      </c>
      <c r="W42" s="183"/>
      <c r="X42" s="184"/>
      <c r="Y42" s="184"/>
      <c r="Z42" s="185">
        <v>-40</v>
      </c>
      <c r="AA42" s="42"/>
      <c r="AB42" s="180" t="s">
        <v>436</v>
      </c>
      <c r="AC42" s="181">
        <v>-15</v>
      </c>
      <c r="AD42" s="186"/>
      <c r="AE42" s="186"/>
      <c r="AF42" s="187">
        <v>-40</v>
      </c>
      <c r="AG42" s="42"/>
      <c r="AH42" s="177" t="s">
        <v>436</v>
      </c>
      <c r="AI42" s="183">
        <v>-15</v>
      </c>
      <c r="AJ42" s="184"/>
      <c r="AK42" s="184"/>
      <c r="AL42" s="185">
        <v>-40</v>
      </c>
      <c r="AM42" s="42"/>
      <c r="AN42" s="180" t="s">
        <v>436</v>
      </c>
      <c r="AO42" s="181">
        <v>-15</v>
      </c>
      <c r="AP42" s="181">
        <v>-65</v>
      </c>
      <c r="AQ42" s="181"/>
      <c r="AR42" s="182">
        <v>-40</v>
      </c>
      <c r="AT42" s="180" t="s">
        <v>436</v>
      </c>
      <c r="AU42" s="181">
        <f>VLOOKUP($AT42,[1]Scn3!Scn3_Q1_LR,MATCH(AU$6,[1]!Scn_CH,0),0)</f>
        <v>0</v>
      </c>
      <c r="AV42" s="181">
        <f>VLOOKUP($AT42,[1]Scn3!Scn3_Q1_LR,MATCH(AV$6,[1]!Scn_CH,0),0)</f>
        <v>0</v>
      </c>
      <c r="AW42" s="181">
        <f>VLOOKUP($AT42,[1]Scn3!Scn3_Q1_LR,MATCH(AW$6,[1]!Scn_CH,0),0)</f>
        <v>0</v>
      </c>
      <c r="AX42" s="182">
        <f>VLOOKUP($AT42,[1]Scn3!Scn3_Q1_LR,MATCH(AX$6,[1]!Scn_CH,0),0)</f>
        <v>0</v>
      </c>
      <c r="AZ42" s="241" t="s">
        <v>436</v>
      </c>
      <c r="BA42" s="242"/>
      <c r="BB42" s="242"/>
      <c r="BC42" s="242"/>
      <c r="BD42" s="243"/>
      <c r="BF42" s="241" t="s">
        <v>436</v>
      </c>
      <c r="BG42" s="242"/>
      <c r="BH42" s="242"/>
      <c r="BI42" s="242"/>
      <c r="BJ42" s="243"/>
    </row>
    <row r="43" spans="4:62" x14ac:dyDescent="0.2">
      <c r="D43" s="180" t="s">
        <v>65</v>
      </c>
      <c r="E43" s="181">
        <f ca="1">IF(K43*Q43*E$112&lt;'Summary Results'!M$2,'Summary Results'!M$2/E$112,K43*Q43)</f>
        <v>0</v>
      </c>
      <c r="F43" s="181">
        <f ca="1">IF(L43*R43*F$112&lt;'Summary Results'!N$2,'Summary Results'!N$2/F$112,L43*R43)</f>
        <v>0</v>
      </c>
      <c r="G43" s="181">
        <f ca="1">IF(M43*S43*G$112&lt;'Summary Results'!O$2,'Summary Results'!O$2/G$112,M43*S43)</f>
        <v>0</v>
      </c>
      <c r="H43" s="182">
        <f ca="1">IF(N43*T43*H$112&lt;'Summary Results'!P$2,'Summary Results'!P$2/H$112,N43*T43)</f>
        <v>0</v>
      </c>
      <c r="I43" s="42"/>
      <c r="J43" s="177" t="s">
        <v>65</v>
      </c>
      <c r="K43" s="178">
        <f t="shared" ca="1" si="3"/>
        <v>1</v>
      </c>
      <c r="L43" s="178">
        <f t="shared" ca="1" si="0"/>
        <v>1</v>
      </c>
      <c r="M43" s="178">
        <f t="shared" ca="1" si="1"/>
        <v>1</v>
      </c>
      <c r="N43" s="179">
        <f t="shared" ca="1" si="2"/>
        <v>1</v>
      </c>
      <c r="O43" s="42"/>
      <c r="P43" s="180" t="s">
        <v>65</v>
      </c>
      <c r="Q43" s="181">
        <f ca="1"/>
        <v>0</v>
      </c>
      <c r="R43" s="181">
        <f ca="1"/>
        <v>0</v>
      </c>
      <c r="S43" s="181">
        <f ca="1"/>
        <v>0</v>
      </c>
      <c r="T43" s="182">
        <f ca="1"/>
        <v>0</v>
      </c>
      <c r="U43" s="42"/>
      <c r="V43" s="177" t="s">
        <v>65</v>
      </c>
      <c r="W43" s="183"/>
      <c r="X43" s="184"/>
      <c r="Y43" s="184"/>
      <c r="Z43" s="185"/>
      <c r="AA43" s="42"/>
      <c r="AB43" s="180" t="s">
        <v>65</v>
      </c>
      <c r="AC43" s="181"/>
      <c r="AD43" s="186"/>
      <c r="AE43" s="186"/>
      <c r="AF43" s="187"/>
      <c r="AG43" s="42"/>
      <c r="AH43" s="177" t="s">
        <v>65</v>
      </c>
      <c r="AI43" s="183"/>
      <c r="AJ43" s="184"/>
      <c r="AK43" s="184"/>
      <c r="AL43" s="185">
        <v>-40</v>
      </c>
      <c r="AM43" s="42"/>
      <c r="AN43" s="180" t="s">
        <v>65</v>
      </c>
      <c r="AO43" s="181"/>
      <c r="AP43" s="181">
        <v>-65</v>
      </c>
      <c r="AQ43" s="181"/>
      <c r="AR43" s="182">
        <v>-40</v>
      </c>
      <c r="AT43" s="180" t="s">
        <v>65</v>
      </c>
      <c r="AU43" s="181">
        <f>VLOOKUP($AT43,[1]Scn3!Scn3_Q1_LR,MATCH(AU$6,[1]!Scn_CH,0),0)</f>
        <v>0</v>
      </c>
      <c r="AV43" s="181">
        <f>VLOOKUP($AT43,[1]Scn3!Scn3_Q1_LR,MATCH(AV$6,[1]!Scn_CH,0),0)</f>
        <v>0</v>
      </c>
      <c r="AW43" s="181">
        <f>VLOOKUP($AT43,[1]Scn3!Scn3_Q1_LR,MATCH(AW$6,[1]!Scn_CH,0),0)</f>
        <v>0</v>
      </c>
      <c r="AX43" s="182">
        <f>VLOOKUP($AT43,[1]Scn3!Scn3_Q1_LR,MATCH(AX$6,[1]!Scn_CH,0),0)</f>
        <v>0</v>
      </c>
      <c r="AZ43" s="241" t="s">
        <v>65</v>
      </c>
      <c r="BA43" s="242"/>
      <c r="BB43" s="242"/>
      <c r="BC43" s="242"/>
      <c r="BD43" s="243"/>
      <c r="BF43" s="241" t="s">
        <v>65</v>
      </c>
      <c r="BG43" s="242"/>
      <c r="BH43" s="242"/>
      <c r="BI43" s="242"/>
      <c r="BJ43" s="243"/>
    </row>
    <row r="44" spans="4:62" x14ac:dyDescent="0.2">
      <c r="D44" s="180" t="s">
        <v>66</v>
      </c>
      <c r="E44" s="181">
        <f ca="1">IF(K44*Q44*E$112&lt;'Summary Results'!M$2,'Summary Results'!M$2/E$112,K44*Q44)</f>
        <v>0</v>
      </c>
      <c r="F44" s="181">
        <f ca="1">IF(L44*R44*F$112&lt;'Summary Results'!N$2,'Summary Results'!N$2/F$112,L44*R44)</f>
        <v>0</v>
      </c>
      <c r="G44" s="181">
        <f ca="1">IF(M44*S44*G$112&lt;'Summary Results'!O$2,'Summary Results'!O$2/G$112,M44*S44)</f>
        <v>0</v>
      </c>
      <c r="H44" s="182">
        <f ca="1">IF(N44*T44*H$112&lt;'Summary Results'!P$2,'Summary Results'!P$2/H$112,N44*T44)</f>
        <v>0</v>
      </c>
      <c r="I44" s="42"/>
      <c r="J44" s="177" t="s">
        <v>66</v>
      </c>
      <c r="K44" s="178">
        <f t="shared" ca="1" si="3"/>
        <v>1</v>
      </c>
      <c r="L44" s="178">
        <f t="shared" ca="1" si="0"/>
        <v>1</v>
      </c>
      <c r="M44" s="178">
        <f t="shared" ca="1" si="1"/>
        <v>1</v>
      </c>
      <c r="N44" s="179">
        <f t="shared" ca="1" si="2"/>
        <v>1</v>
      </c>
      <c r="O44" s="42"/>
      <c r="P44" s="180" t="s">
        <v>66</v>
      </c>
      <c r="Q44" s="181">
        <f ca="1"/>
        <v>0</v>
      </c>
      <c r="R44" s="181">
        <f ca="1"/>
        <v>0</v>
      </c>
      <c r="S44" s="181">
        <f ca="1"/>
        <v>0</v>
      </c>
      <c r="T44" s="182">
        <f ca="1"/>
        <v>0</v>
      </c>
      <c r="U44" s="42"/>
      <c r="V44" s="177" t="s">
        <v>66</v>
      </c>
      <c r="W44" s="183">
        <v>-15</v>
      </c>
      <c r="X44" s="184"/>
      <c r="Y44" s="184"/>
      <c r="Z44" s="185"/>
      <c r="AA44" s="42"/>
      <c r="AB44" s="180" t="s">
        <v>66</v>
      </c>
      <c r="AC44" s="181">
        <v>-15</v>
      </c>
      <c r="AD44" s="186"/>
      <c r="AE44" s="186"/>
      <c r="AF44" s="187"/>
      <c r="AG44" s="42"/>
      <c r="AH44" s="177" t="s">
        <v>66</v>
      </c>
      <c r="AI44" s="183">
        <v>-15</v>
      </c>
      <c r="AJ44" s="184"/>
      <c r="AK44" s="184"/>
      <c r="AL44" s="185">
        <v>-40</v>
      </c>
      <c r="AM44" s="42"/>
      <c r="AN44" s="180" t="s">
        <v>66</v>
      </c>
      <c r="AO44" s="181">
        <v>-15</v>
      </c>
      <c r="AP44" s="181">
        <v>-65</v>
      </c>
      <c r="AQ44" s="181"/>
      <c r="AR44" s="182">
        <v>-40</v>
      </c>
      <c r="AT44" s="180" t="s">
        <v>66</v>
      </c>
      <c r="AU44" s="181">
        <f>VLOOKUP($AT44,[1]Scn3!Scn3_Q1_LR,MATCH(AU$6,[1]!Scn_CH,0),0)</f>
        <v>0</v>
      </c>
      <c r="AV44" s="181">
        <f>VLOOKUP($AT44,[1]Scn3!Scn3_Q1_LR,MATCH(AV$6,[1]!Scn_CH,0),0)</f>
        <v>0</v>
      </c>
      <c r="AW44" s="181">
        <f>VLOOKUP($AT44,[1]Scn3!Scn3_Q1_LR,MATCH(AW$6,[1]!Scn_CH,0),0)</f>
        <v>0</v>
      </c>
      <c r="AX44" s="182">
        <f>VLOOKUP($AT44,[1]Scn3!Scn3_Q1_LR,MATCH(AX$6,[1]!Scn_CH,0),0)</f>
        <v>0</v>
      </c>
      <c r="AZ44" s="241" t="s">
        <v>66</v>
      </c>
      <c r="BA44" s="242"/>
      <c r="BB44" s="242"/>
      <c r="BC44" s="242"/>
      <c r="BD44" s="243"/>
      <c r="BF44" s="241" t="s">
        <v>66</v>
      </c>
      <c r="BG44" s="242"/>
      <c r="BH44" s="242"/>
      <c r="BI44" s="242"/>
      <c r="BJ44" s="243"/>
    </row>
    <row r="45" spans="4:62" x14ac:dyDescent="0.2">
      <c r="D45" s="180" t="s">
        <v>67</v>
      </c>
      <c r="E45" s="181">
        <f ca="1">IF(K45*Q45*E$112&lt;'Summary Results'!M$2,'Summary Results'!M$2/E$112,K45*Q45)</f>
        <v>0</v>
      </c>
      <c r="F45" s="181">
        <f ca="1">IF(L45*R45*F$112&lt;'Summary Results'!N$2,'Summary Results'!N$2/F$112,L45*R45)</f>
        <v>0</v>
      </c>
      <c r="G45" s="181">
        <f ca="1">IF(M45*S45*G$112&lt;'Summary Results'!O$2,'Summary Results'!O$2/G$112,M45*S45)</f>
        <v>0</v>
      </c>
      <c r="H45" s="182">
        <f ca="1">IF(N45*T45*H$112&lt;'Summary Results'!P$2,'Summary Results'!P$2/H$112,N45*T45)</f>
        <v>0</v>
      </c>
      <c r="I45" s="42"/>
      <c r="J45" s="177" t="s">
        <v>67</v>
      </c>
      <c r="K45" s="178">
        <f t="shared" ca="1" si="3"/>
        <v>1</v>
      </c>
      <c r="L45" s="178">
        <f t="shared" ca="1" si="0"/>
        <v>1</v>
      </c>
      <c r="M45" s="178">
        <f t="shared" ca="1" si="1"/>
        <v>1</v>
      </c>
      <c r="N45" s="179">
        <f t="shared" ca="1" si="2"/>
        <v>1</v>
      </c>
      <c r="O45" s="42"/>
      <c r="P45" s="180" t="s">
        <v>67</v>
      </c>
      <c r="Q45" s="181">
        <f ca="1"/>
        <v>0</v>
      </c>
      <c r="R45" s="181">
        <f ca="1"/>
        <v>0</v>
      </c>
      <c r="S45" s="181">
        <f ca="1"/>
        <v>0</v>
      </c>
      <c r="T45" s="182">
        <f ca="1"/>
        <v>0</v>
      </c>
      <c r="U45" s="42"/>
      <c r="V45" s="177" t="s">
        <v>67</v>
      </c>
      <c r="W45" s="183"/>
      <c r="X45" s="184"/>
      <c r="Y45" s="184"/>
      <c r="Z45" s="185">
        <v>-40</v>
      </c>
      <c r="AA45" s="42"/>
      <c r="AB45" s="180" t="s">
        <v>67</v>
      </c>
      <c r="AC45" s="181">
        <v>-15</v>
      </c>
      <c r="AD45" s="186"/>
      <c r="AE45" s="186"/>
      <c r="AF45" s="187">
        <v>-40</v>
      </c>
      <c r="AG45" s="42"/>
      <c r="AH45" s="177" t="s">
        <v>67</v>
      </c>
      <c r="AI45" s="183">
        <v>-15</v>
      </c>
      <c r="AJ45" s="184"/>
      <c r="AK45" s="184"/>
      <c r="AL45" s="185">
        <v>-40</v>
      </c>
      <c r="AM45" s="42"/>
      <c r="AN45" s="180" t="s">
        <v>67</v>
      </c>
      <c r="AO45" s="181">
        <v>-15</v>
      </c>
      <c r="AP45" s="181">
        <v>-65</v>
      </c>
      <c r="AQ45" s="181"/>
      <c r="AR45" s="182">
        <v>-40</v>
      </c>
      <c r="AT45" s="180" t="s">
        <v>67</v>
      </c>
      <c r="AU45" s="181">
        <f>VLOOKUP($AT45,[1]Scn3!Scn3_Q1_LR,MATCH(AU$6,[1]!Scn_CH,0),0)</f>
        <v>0</v>
      </c>
      <c r="AV45" s="181">
        <f>VLOOKUP($AT45,[1]Scn3!Scn3_Q1_LR,MATCH(AV$6,[1]!Scn_CH,0),0)</f>
        <v>0</v>
      </c>
      <c r="AW45" s="181">
        <f>VLOOKUP($AT45,[1]Scn3!Scn3_Q1_LR,MATCH(AW$6,[1]!Scn_CH,0),0)</f>
        <v>0</v>
      </c>
      <c r="AX45" s="182">
        <f>VLOOKUP($AT45,[1]Scn3!Scn3_Q1_LR,MATCH(AX$6,[1]!Scn_CH,0),0)</f>
        <v>0</v>
      </c>
      <c r="AZ45" s="241" t="s">
        <v>67</v>
      </c>
      <c r="BA45" s="242"/>
      <c r="BB45" s="242"/>
      <c r="BC45" s="242"/>
      <c r="BD45" s="243"/>
      <c r="BF45" s="241" t="s">
        <v>67</v>
      </c>
      <c r="BG45" s="242"/>
      <c r="BH45" s="242"/>
      <c r="BI45" s="242"/>
      <c r="BJ45" s="243"/>
    </row>
    <row r="46" spans="4:62" x14ac:dyDescent="0.2">
      <c r="D46" s="180" t="s">
        <v>437</v>
      </c>
      <c r="E46" s="181">
        <f ca="1">IF(K46*Q46*E$112&lt;'Summary Results'!M$2,'Summary Results'!M$2/E$112,K46*Q46)</f>
        <v>0</v>
      </c>
      <c r="F46" s="181">
        <f ca="1">IF(L46*R46*F$112&lt;'Summary Results'!N$2,'Summary Results'!N$2/F$112,L46*R46)</f>
        <v>0</v>
      </c>
      <c r="G46" s="181">
        <f ca="1">IF(M46*S46*G$112&lt;'Summary Results'!O$2,'Summary Results'!O$2/G$112,M46*S46)</f>
        <v>0</v>
      </c>
      <c r="H46" s="182">
        <f ca="1">IF(N46*T46*H$112&lt;'Summary Results'!P$2,'Summary Results'!P$2/H$112,N46*T46)</f>
        <v>0</v>
      </c>
      <c r="I46" s="42"/>
      <c r="J46" s="177" t="s">
        <v>437</v>
      </c>
      <c r="K46" s="178">
        <f t="shared" ca="1" si="3"/>
        <v>1</v>
      </c>
      <c r="L46" s="178">
        <f t="shared" ca="1" si="0"/>
        <v>1</v>
      </c>
      <c r="M46" s="178">
        <f t="shared" ca="1" si="1"/>
        <v>1</v>
      </c>
      <c r="N46" s="179">
        <f t="shared" ca="1" si="2"/>
        <v>1</v>
      </c>
      <c r="O46" s="42"/>
      <c r="P46" s="180" t="s">
        <v>437</v>
      </c>
      <c r="Q46" s="181">
        <f ca="1"/>
        <v>0</v>
      </c>
      <c r="R46" s="181">
        <f ca="1"/>
        <v>0</v>
      </c>
      <c r="S46" s="181">
        <f ca="1"/>
        <v>0</v>
      </c>
      <c r="T46" s="182">
        <f ca="1"/>
        <v>0</v>
      </c>
      <c r="U46" s="42"/>
      <c r="V46" s="177" t="s">
        <v>437</v>
      </c>
      <c r="W46" s="183"/>
      <c r="X46" s="184"/>
      <c r="Y46" s="184"/>
      <c r="Z46" s="185">
        <v>-40</v>
      </c>
      <c r="AA46" s="42"/>
      <c r="AB46" s="180" t="s">
        <v>437</v>
      </c>
      <c r="AC46" s="181">
        <v>-15</v>
      </c>
      <c r="AD46" s="186"/>
      <c r="AE46" s="186"/>
      <c r="AF46" s="187">
        <v>-40</v>
      </c>
      <c r="AG46" s="42"/>
      <c r="AH46" s="177" t="s">
        <v>437</v>
      </c>
      <c r="AI46" s="183">
        <v>-15</v>
      </c>
      <c r="AJ46" s="184"/>
      <c r="AK46" s="184"/>
      <c r="AL46" s="185">
        <v>-40</v>
      </c>
      <c r="AM46" s="42"/>
      <c r="AN46" s="180" t="s">
        <v>437</v>
      </c>
      <c r="AO46" s="181">
        <v>-15</v>
      </c>
      <c r="AP46" s="181">
        <v>-65</v>
      </c>
      <c r="AQ46" s="181"/>
      <c r="AR46" s="182">
        <v>-40</v>
      </c>
      <c r="AT46" s="180" t="s">
        <v>437</v>
      </c>
      <c r="AU46" s="181">
        <f>VLOOKUP($AT46,[1]Scn3!Scn3_Q1_LR,MATCH(AU$6,[1]!Scn_CH,0),0)</f>
        <v>0</v>
      </c>
      <c r="AV46" s="181">
        <f>VLOOKUP($AT46,[1]Scn3!Scn3_Q1_LR,MATCH(AV$6,[1]!Scn_CH,0),0)</f>
        <v>0</v>
      </c>
      <c r="AW46" s="181">
        <f>VLOOKUP($AT46,[1]Scn3!Scn3_Q1_LR,MATCH(AW$6,[1]!Scn_CH,0),0)</f>
        <v>0</v>
      </c>
      <c r="AX46" s="182">
        <f>VLOOKUP($AT46,[1]Scn3!Scn3_Q1_LR,MATCH(AX$6,[1]!Scn_CH,0),0)</f>
        <v>0</v>
      </c>
      <c r="AZ46" s="241" t="s">
        <v>437</v>
      </c>
      <c r="BA46" s="242"/>
      <c r="BB46" s="242"/>
      <c r="BC46" s="242"/>
      <c r="BD46" s="243"/>
      <c r="BF46" s="241" t="s">
        <v>437</v>
      </c>
      <c r="BG46" s="242"/>
      <c r="BH46" s="242"/>
      <c r="BI46" s="242"/>
      <c r="BJ46" s="243"/>
    </row>
    <row r="47" spans="4:62" x14ac:dyDescent="0.2">
      <c r="D47" s="180" t="s">
        <v>438</v>
      </c>
      <c r="E47" s="181">
        <f ca="1">IF(K47*Q47*E$112&lt;'Summary Results'!M$2,'Summary Results'!M$2/E$112,K47*Q47)</f>
        <v>0</v>
      </c>
      <c r="F47" s="181">
        <f ca="1">IF(L47*R47*F$112&lt;'Summary Results'!N$2,'Summary Results'!N$2/F$112,L47*R47)</f>
        <v>0</v>
      </c>
      <c r="G47" s="181">
        <f ca="1">IF(M47*S47*G$112&lt;'Summary Results'!O$2,'Summary Results'!O$2/G$112,M47*S47)</f>
        <v>0</v>
      </c>
      <c r="H47" s="182">
        <f ca="1">IF(N47*T47*H$112&lt;'Summary Results'!P$2,'Summary Results'!P$2/H$112,N47*T47)</f>
        <v>0</v>
      </c>
      <c r="I47" s="42"/>
      <c r="J47" s="177" t="s">
        <v>438</v>
      </c>
      <c r="K47" s="178">
        <f t="shared" ca="1" si="3"/>
        <v>1</v>
      </c>
      <c r="L47" s="178">
        <f t="shared" ca="1" si="0"/>
        <v>1</v>
      </c>
      <c r="M47" s="178">
        <f t="shared" ca="1" si="1"/>
        <v>1</v>
      </c>
      <c r="N47" s="179">
        <f t="shared" ca="1" si="2"/>
        <v>1</v>
      </c>
      <c r="O47" s="42"/>
      <c r="P47" s="180" t="s">
        <v>438</v>
      </c>
      <c r="Q47" s="181">
        <f ca="1"/>
        <v>0</v>
      </c>
      <c r="R47" s="181">
        <f ca="1"/>
        <v>0</v>
      </c>
      <c r="S47" s="181">
        <f ca="1"/>
        <v>0</v>
      </c>
      <c r="T47" s="182">
        <f ca="1"/>
        <v>0</v>
      </c>
      <c r="U47" s="42"/>
      <c r="V47" s="177" t="s">
        <v>438</v>
      </c>
      <c r="W47" s="183"/>
      <c r="X47" s="184"/>
      <c r="Y47" s="184"/>
      <c r="Z47" s="185">
        <v>-40</v>
      </c>
      <c r="AA47" s="42"/>
      <c r="AB47" s="180" t="s">
        <v>438</v>
      </c>
      <c r="AC47" s="181">
        <v>-15</v>
      </c>
      <c r="AD47" s="186"/>
      <c r="AE47" s="186"/>
      <c r="AF47" s="187">
        <v>-40</v>
      </c>
      <c r="AG47" s="42"/>
      <c r="AH47" s="177" t="s">
        <v>438</v>
      </c>
      <c r="AI47" s="183">
        <v>-15</v>
      </c>
      <c r="AJ47" s="184"/>
      <c r="AK47" s="184"/>
      <c r="AL47" s="185">
        <v>-40</v>
      </c>
      <c r="AM47" s="42"/>
      <c r="AN47" s="180" t="s">
        <v>438</v>
      </c>
      <c r="AO47" s="181">
        <v>-15</v>
      </c>
      <c r="AP47" s="181">
        <v>-65</v>
      </c>
      <c r="AQ47" s="181"/>
      <c r="AR47" s="182">
        <v>-40</v>
      </c>
      <c r="AT47" s="180" t="s">
        <v>438</v>
      </c>
      <c r="AU47" s="181">
        <f>VLOOKUP($AT47,[1]Scn3!Scn3_Q1_LR,MATCH(AU$6,[1]!Scn_CH,0),0)</f>
        <v>0</v>
      </c>
      <c r="AV47" s="181">
        <f>VLOOKUP($AT47,[1]Scn3!Scn3_Q1_LR,MATCH(AV$6,[1]!Scn_CH,0),0)</f>
        <v>0</v>
      </c>
      <c r="AW47" s="181">
        <f>VLOOKUP($AT47,[1]Scn3!Scn3_Q1_LR,MATCH(AW$6,[1]!Scn_CH,0),0)</f>
        <v>0</v>
      </c>
      <c r="AX47" s="182">
        <f>VLOOKUP($AT47,[1]Scn3!Scn3_Q1_LR,MATCH(AX$6,[1]!Scn_CH,0),0)</f>
        <v>0</v>
      </c>
      <c r="AZ47" s="241" t="s">
        <v>438</v>
      </c>
      <c r="BA47" s="242"/>
      <c r="BB47" s="242"/>
      <c r="BC47" s="242"/>
      <c r="BD47" s="243"/>
      <c r="BF47" s="241" t="s">
        <v>438</v>
      </c>
      <c r="BG47" s="242"/>
      <c r="BH47" s="242"/>
      <c r="BI47" s="242"/>
      <c r="BJ47" s="243"/>
    </row>
    <row r="48" spans="4:62" x14ac:dyDescent="0.2">
      <c r="D48" s="180" t="s">
        <v>439</v>
      </c>
      <c r="E48" s="181">
        <f ca="1">IF(K48*Q48*E$112&lt;'Summary Results'!M$2,'Summary Results'!M$2/E$112,K48*Q48)</f>
        <v>0</v>
      </c>
      <c r="F48" s="181">
        <f ca="1">IF(L48*R48*F$112&lt;'Summary Results'!N$2,'Summary Results'!N$2/F$112,L48*R48)</f>
        <v>0</v>
      </c>
      <c r="G48" s="181">
        <f ca="1">IF(M48*S48*G$112&lt;'Summary Results'!O$2,'Summary Results'!O$2/G$112,M48*S48)</f>
        <v>0</v>
      </c>
      <c r="H48" s="182">
        <f ca="1">IF(N48*T48*H$112&lt;'Summary Results'!P$2,'Summary Results'!P$2/H$112,N48*T48)</f>
        <v>0</v>
      </c>
      <c r="I48" s="42"/>
      <c r="J48" s="177" t="s">
        <v>439</v>
      </c>
      <c r="K48" s="178">
        <f t="shared" ca="1" si="3"/>
        <v>1</v>
      </c>
      <c r="L48" s="178">
        <f t="shared" ca="1" si="0"/>
        <v>1</v>
      </c>
      <c r="M48" s="178">
        <f t="shared" ca="1" si="1"/>
        <v>1</v>
      </c>
      <c r="N48" s="179">
        <f t="shared" ca="1" si="2"/>
        <v>1</v>
      </c>
      <c r="O48" s="42"/>
      <c r="P48" s="180" t="s">
        <v>439</v>
      </c>
      <c r="Q48" s="181">
        <f ca="1"/>
        <v>0</v>
      </c>
      <c r="R48" s="181">
        <f ca="1"/>
        <v>0</v>
      </c>
      <c r="S48" s="181">
        <f ca="1"/>
        <v>0</v>
      </c>
      <c r="T48" s="182">
        <f ca="1"/>
        <v>0</v>
      </c>
      <c r="U48" s="42"/>
      <c r="V48" s="177" t="s">
        <v>439</v>
      </c>
      <c r="W48" s="183">
        <v>5</v>
      </c>
      <c r="X48" s="184"/>
      <c r="Y48" s="184"/>
      <c r="Z48" s="185"/>
      <c r="AA48" s="42"/>
      <c r="AB48" s="180" t="s">
        <v>439</v>
      </c>
      <c r="AC48" s="181">
        <v>5</v>
      </c>
      <c r="AD48" s="186"/>
      <c r="AE48" s="186"/>
      <c r="AF48" s="187"/>
      <c r="AG48" s="42"/>
      <c r="AH48" s="177" t="s">
        <v>439</v>
      </c>
      <c r="AI48" s="183">
        <v>5</v>
      </c>
      <c r="AJ48" s="184"/>
      <c r="AK48" s="184"/>
      <c r="AL48" s="185">
        <v>-40</v>
      </c>
      <c r="AM48" s="42"/>
      <c r="AN48" s="180" t="s">
        <v>439</v>
      </c>
      <c r="AO48" s="181">
        <v>5</v>
      </c>
      <c r="AP48" s="181">
        <v>-65</v>
      </c>
      <c r="AQ48" s="181"/>
      <c r="AR48" s="182">
        <v>-40</v>
      </c>
      <c r="AT48" s="180" t="s">
        <v>439</v>
      </c>
      <c r="AU48" s="181">
        <f>VLOOKUP($AT48,[1]Scn3!Scn3_Q1_LR,MATCH(AU$6,[1]!Scn_CH,0),0)</f>
        <v>0</v>
      </c>
      <c r="AV48" s="181">
        <f>VLOOKUP($AT48,[1]Scn3!Scn3_Q1_LR,MATCH(AV$6,[1]!Scn_CH,0),0)</f>
        <v>0</v>
      </c>
      <c r="AW48" s="181">
        <f>VLOOKUP($AT48,[1]Scn3!Scn3_Q1_LR,MATCH(AW$6,[1]!Scn_CH,0),0)</f>
        <v>0</v>
      </c>
      <c r="AX48" s="182">
        <f>VLOOKUP($AT48,[1]Scn3!Scn3_Q1_LR,MATCH(AX$6,[1]!Scn_CH,0),0)</f>
        <v>0</v>
      </c>
      <c r="AZ48" s="241" t="s">
        <v>439</v>
      </c>
      <c r="BA48" s="242"/>
      <c r="BB48" s="242"/>
      <c r="BC48" s="242"/>
      <c r="BD48" s="243"/>
      <c r="BF48" s="241" t="s">
        <v>439</v>
      </c>
      <c r="BG48" s="242"/>
      <c r="BH48" s="242"/>
      <c r="BI48" s="242"/>
      <c r="BJ48" s="243"/>
    </row>
    <row r="49" spans="4:62" x14ac:dyDescent="0.2">
      <c r="D49" s="180" t="s">
        <v>440</v>
      </c>
      <c r="E49" s="181">
        <f ca="1">IF(K49*Q49*E$112&lt;'Summary Results'!M$2,'Summary Results'!M$2/E$112,K49*Q49)</f>
        <v>0</v>
      </c>
      <c r="F49" s="181">
        <f ca="1">IF(L49*R49*F$112&lt;'Summary Results'!N$2,'Summary Results'!N$2/F$112,L49*R49)</f>
        <v>0</v>
      </c>
      <c r="G49" s="181">
        <f ca="1">IF(M49*S49*G$112&lt;'Summary Results'!O$2,'Summary Results'!O$2/G$112,M49*S49)</f>
        <v>0</v>
      </c>
      <c r="H49" s="182">
        <f ca="1">IF(N49*T49*H$112&lt;'Summary Results'!P$2,'Summary Results'!P$2/H$112,N49*T49)</f>
        <v>0</v>
      </c>
      <c r="I49" s="42"/>
      <c r="J49" s="177" t="s">
        <v>440</v>
      </c>
      <c r="K49" s="178">
        <f t="shared" ca="1" si="3"/>
        <v>1</v>
      </c>
      <c r="L49" s="178">
        <f t="shared" ca="1" si="0"/>
        <v>1</v>
      </c>
      <c r="M49" s="178">
        <f t="shared" ca="1" si="1"/>
        <v>1</v>
      </c>
      <c r="N49" s="179">
        <f t="shared" ca="1" si="2"/>
        <v>1</v>
      </c>
      <c r="O49" s="42"/>
      <c r="P49" s="180" t="s">
        <v>440</v>
      </c>
      <c r="Q49" s="181">
        <f ca="1"/>
        <v>0</v>
      </c>
      <c r="R49" s="181">
        <f ca="1"/>
        <v>0</v>
      </c>
      <c r="S49" s="181">
        <f ca="1"/>
        <v>0</v>
      </c>
      <c r="T49" s="182">
        <f ca="1"/>
        <v>0</v>
      </c>
      <c r="U49" s="42"/>
      <c r="V49" s="177" t="s">
        <v>440</v>
      </c>
      <c r="W49" s="183">
        <v>5</v>
      </c>
      <c r="X49" s="184"/>
      <c r="Y49" s="184"/>
      <c r="Z49" s="185"/>
      <c r="AA49" s="42"/>
      <c r="AB49" s="180" t="s">
        <v>440</v>
      </c>
      <c r="AC49" s="181">
        <v>5</v>
      </c>
      <c r="AD49" s="186"/>
      <c r="AE49" s="186"/>
      <c r="AF49" s="187"/>
      <c r="AG49" s="42"/>
      <c r="AH49" s="177" t="s">
        <v>440</v>
      </c>
      <c r="AI49" s="183">
        <v>5</v>
      </c>
      <c r="AJ49" s="184"/>
      <c r="AK49" s="184"/>
      <c r="AL49" s="185">
        <v>-40</v>
      </c>
      <c r="AM49" s="42"/>
      <c r="AN49" s="180" t="s">
        <v>440</v>
      </c>
      <c r="AO49" s="181">
        <v>5</v>
      </c>
      <c r="AP49" s="181">
        <v>-65</v>
      </c>
      <c r="AQ49" s="181"/>
      <c r="AR49" s="182">
        <v>-40</v>
      </c>
      <c r="AT49" s="180" t="s">
        <v>440</v>
      </c>
      <c r="AU49" s="181">
        <f>VLOOKUP($AT49,[1]Scn3!Scn3_Q1_LR,MATCH(AU$6,[1]!Scn_CH,0),0)</f>
        <v>0</v>
      </c>
      <c r="AV49" s="181">
        <f>VLOOKUP($AT49,[1]Scn3!Scn3_Q1_LR,MATCH(AV$6,[1]!Scn_CH,0),0)</f>
        <v>0</v>
      </c>
      <c r="AW49" s="181">
        <f>VLOOKUP($AT49,[1]Scn3!Scn3_Q1_LR,MATCH(AW$6,[1]!Scn_CH,0),0)</f>
        <v>0</v>
      </c>
      <c r="AX49" s="182">
        <f>VLOOKUP($AT49,[1]Scn3!Scn3_Q1_LR,MATCH(AX$6,[1]!Scn_CH,0),0)</f>
        <v>0</v>
      </c>
      <c r="AZ49" s="241" t="s">
        <v>440</v>
      </c>
      <c r="BA49" s="242"/>
      <c r="BB49" s="242"/>
      <c r="BC49" s="242"/>
      <c r="BD49" s="243"/>
      <c r="BF49" s="241" t="s">
        <v>440</v>
      </c>
      <c r="BG49" s="242"/>
      <c r="BH49" s="242"/>
      <c r="BI49" s="242"/>
      <c r="BJ49" s="243"/>
    </row>
    <row r="50" spans="4:62" x14ac:dyDescent="0.2">
      <c r="D50" s="180" t="s">
        <v>441</v>
      </c>
      <c r="E50" s="181">
        <f ca="1">IF(K50*Q50*E$112&lt;'Summary Results'!M$2,'Summary Results'!M$2/E$112,K50*Q50)</f>
        <v>0</v>
      </c>
      <c r="F50" s="181">
        <f ca="1">IF(L50*R50*F$112&lt;'Summary Results'!N$2,'Summary Results'!N$2/F$112,L50*R50)</f>
        <v>0</v>
      </c>
      <c r="G50" s="181">
        <f ca="1">IF(M50*S50*G$112&lt;'Summary Results'!O$2,'Summary Results'!O$2/G$112,M50*S50)</f>
        <v>0</v>
      </c>
      <c r="H50" s="182">
        <f ca="1">IF(N50*T50*H$112&lt;'Summary Results'!P$2,'Summary Results'!P$2/H$112,N50*T50)</f>
        <v>0</v>
      </c>
      <c r="I50" s="42"/>
      <c r="J50" s="177" t="s">
        <v>441</v>
      </c>
      <c r="K50" s="178">
        <f t="shared" ca="1" si="3"/>
        <v>1</v>
      </c>
      <c r="L50" s="178">
        <f t="shared" ca="1" si="0"/>
        <v>1</v>
      </c>
      <c r="M50" s="178">
        <f t="shared" ca="1" si="1"/>
        <v>1</v>
      </c>
      <c r="N50" s="179">
        <f t="shared" ca="1" si="2"/>
        <v>1</v>
      </c>
      <c r="O50" s="42"/>
      <c r="P50" s="180" t="s">
        <v>441</v>
      </c>
      <c r="Q50" s="181">
        <f ca="1"/>
        <v>0</v>
      </c>
      <c r="R50" s="181">
        <f ca="1"/>
        <v>0</v>
      </c>
      <c r="S50" s="181">
        <f ca="1"/>
        <v>0</v>
      </c>
      <c r="T50" s="182">
        <f ca="1"/>
        <v>0</v>
      </c>
      <c r="U50" s="42"/>
      <c r="V50" s="177" t="s">
        <v>441</v>
      </c>
      <c r="W50" s="183"/>
      <c r="X50" s="184"/>
      <c r="Y50" s="184"/>
      <c r="Z50" s="185">
        <v>-40</v>
      </c>
      <c r="AA50" s="42"/>
      <c r="AB50" s="180" t="s">
        <v>441</v>
      </c>
      <c r="AC50" s="181">
        <v>-25</v>
      </c>
      <c r="AD50" s="186"/>
      <c r="AE50" s="186"/>
      <c r="AF50" s="187">
        <v>-40</v>
      </c>
      <c r="AG50" s="42"/>
      <c r="AH50" s="177" t="s">
        <v>441</v>
      </c>
      <c r="AI50" s="183">
        <v>-25</v>
      </c>
      <c r="AJ50" s="184"/>
      <c r="AK50" s="184"/>
      <c r="AL50" s="185">
        <v>-40</v>
      </c>
      <c r="AM50" s="42"/>
      <c r="AN50" s="180" t="s">
        <v>441</v>
      </c>
      <c r="AO50" s="181">
        <v>-25</v>
      </c>
      <c r="AP50" s="181">
        <v>-65</v>
      </c>
      <c r="AQ50" s="181"/>
      <c r="AR50" s="182">
        <v>-40</v>
      </c>
      <c r="AT50" s="180" t="s">
        <v>441</v>
      </c>
      <c r="AU50" s="181">
        <f>VLOOKUP($AT50,[1]Scn3!Scn3_Q1_LR,MATCH(AU$6,[1]!Scn_CH,0),0)</f>
        <v>0</v>
      </c>
      <c r="AV50" s="181">
        <f>VLOOKUP($AT50,[1]Scn3!Scn3_Q1_LR,MATCH(AV$6,[1]!Scn_CH,0),0)</f>
        <v>0</v>
      </c>
      <c r="AW50" s="181">
        <f>VLOOKUP($AT50,[1]Scn3!Scn3_Q1_LR,MATCH(AW$6,[1]!Scn_CH,0),0)</f>
        <v>0</v>
      </c>
      <c r="AX50" s="182">
        <f>VLOOKUP($AT50,[1]Scn3!Scn3_Q1_LR,MATCH(AX$6,[1]!Scn_CH,0),0)</f>
        <v>0</v>
      </c>
      <c r="AZ50" s="241" t="s">
        <v>441</v>
      </c>
      <c r="BA50" s="242"/>
      <c r="BB50" s="242"/>
      <c r="BC50" s="242"/>
      <c r="BD50" s="243"/>
      <c r="BF50" s="241" t="s">
        <v>441</v>
      </c>
      <c r="BG50" s="242"/>
      <c r="BH50" s="242"/>
      <c r="BI50" s="242"/>
      <c r="BJ50" s="243"/>
    </row>
    <row r="51" spans="4:62" x14ac:dyDescent="0.2">
      <c r="D51" s="180" t="s">
        <v>442</v>
      </c>
      <c r="E51" s="181">
        <f ca="1">IF(K51*Q51*E$112&lt;'Summary Results'!M$2,'Summary Results'!M$2/E$112,K51*Q51)</f>
        <v>0</v>
      </c>
      <c r="F51" s="181">
        <f ca="1">IF(L51*R51*F$112&lt;'Summary Results'!N$2,'Summary Results'!N$2/F$112,L51*R51)</f>
        <v>0</v>
      </c>
      <c r="G51" s="181">
        <f ca="1">IF(M51*S51*G$112&lt;'Summary Results'!O$2,'Summary Results'!O$2/G$112,M51*S51)</f>
        <v>0</v>
      </c>
      <c r="H51" s="182">
        <f ca="1">IF(N51*T51*H$112&lt;'Summary Results'!P$2,'Summary Results'!P$2/H$112,N51*T51)</f>
        <v>0</v>
      </c>
      <c r="I51" s="42"/>
      <c r="J51" s="177" t="s">
        <v>442</v>
      </c>
      <c r="K51" s="178">
        <f t="shared" ca="1" si="3"/>
        <v>1</v>
      </c>
      <c r="L51" s="178">
        <f t="shared" ca="1" si="0"/>
        <v>1</v>
      </c>
      <c r="M51" s="178">
        <f t="shared" ca="1" si="1"/>
        <v>1</v>
      </c>
      <c r="N51" s="179">
        <f t="shared" ca="1" si="2"/>
        <v>1</v>
      </c>
      <c r="O51" s="42"/>
      <c r="P51" s="180" t="s">
        <v>442</v>
      </c>
      <c r="Q51" s="181">
        <f ca="1"/>
        <v>0</v>
      </c>
      <c r="R51" s="181">
        <f ca="1"/>
        <v>0</v>
      </c>
      <c r="S51" s="181">
        <f ca="1"/>
        <v>0</v>
      </c>
      <c r="T51" s="182">
        <f ca="1"/>
        <v>0</v>
      </c>
      <c r="U51" s="42"/>
      <c r="V51" s="177" t="s">
        <v>442</v>
      </c>
      <c r="W51" s="183">
        <v>-75</v>
      </c>
      <c r="X51" s="184"/>
      <c r="Y51" s="184"/>
      <c r="Z51" s="185"/>
      <c r="AA51" s="42"/>
      <c r="AB51" s="180" t="s">
        <v>442</v>
      </c>
      <c r="AC51" s="181">
        <v>-75</v>
      </c>
      <c r="AD51" s="186"/>
      <c r="AE51" s="186"/>
      <c r="AF51" s="187"/>
      <c r="AG51" s="42"/>
      <c r="AH51" s="177" t="s">
        <v>442</v>
      </c>
      <c r="AI51" s="183">
        <v>-75</v>
      </c>
      <c r="AJ51" s="184"/>
      <c r="AK51" s="184"/>
      <c r="AL51" s="185">
        <v>-75</v>
      </c>
      <c r="AM51" s="42"/>
      <c r="AN51" s="180" t="s">
        <v>442</v>
      </c>
      <c r="AO51" s="181">
        <v>-75</v>
      </c>
      <c r="AP51" s="181">
        <v>-75</v>
      </c>
      <c r="AQ51" s="181"/>
      <c r="AR51" s="182">
        <v>-75</v>
      </c>
      <c r="AT51" s="180" t="s">
        <v>442</v>
      </c>
      <c r="AU51" s="181">
        <f>VLOOKUP($AT51,[1]Scn3!Scn3_Q1_LR,MATCH(AU$6,[1]!Scn_CH,0),0)</f>
        <v>0</v>
      </c>
      <c r="AV51" s="181">
        <f>VLOOKUP($AT51,[1]Scn3!Scn3_Q1_LR,MATCH(AV$6,[1]!Scn_CH,0),0)</f>
        <v>0</v>
      </c>
      <c r="AW51" s="181">
        <f>VLOOKUP($AT51,[1]Scn3!Scn3_Q1_LR,MATCH(AW$6,[1]!Scn_CH,0),0)</f>
        <v>0</v>
      </c>
      <c r="AX51" s="182">
        <f>VLOOKUP($AT51,[1]Scn3!Scn3_Q1_LR,MATCH(AX$6,[1]!Scn_CH,0),0)</f>
        <v>0</v>
      </c>
      <c r="AZ51" s="241" t="s">
        <v>442</v>
      </c>
      <c r="BA51" s="242"/>
      <c r="BB51" s="242"/>
      <c r="BC51" s="242"/>
      <c r="BD51" s="243"/>
      <c r="BF51" s="241" t="s">
        <v>442</v>
      </c>
      <c r="BG51" s="242"/>
      <c r="BH51" s="242"/>
      <c r="BI51" s="242"/>
      <c r="BJ51" s="243"/>
    </row>
    <row r="52" spans="4:62" x14ac:dyDescent="0.2">
      <c r="D52" s="180" t="s">
        <v>443</v>
      </c>
      <c r="E52" s="181">
        <f ca="1">IF(K52*Q52*E$112&lt;'Summary Results'!M$2,'Summary Results'!M$2/E$112,K52*Q52)</f>
        <v>0</v>
      </c>
      <c r="F52" s="181">
        <f ca="1">IF(L52*R52*F$112&lt;'Summary Results'!N$2,'Summary Results'!N$2/F$112,L52*R52)</f>
        <v>0</v>
      </c>
      <c r="G52" s="181">
        <f ca="1">IF(M52*S52*G$112&lt;'Summary Results'!O$2,'Summary Results'!O$2/G$112,M52*S52)</f>
        <v>0</v>
      </c>
      <c r="H52" s="182">
        <f ca="1">IF(N52*T52*H$112&lt;'Summary Results'!P$2,'Summary Results'!P$2/H$112,N52*T52)</f>
        <v>0</v>
      </c>
      <c r="I52" s="42"/>
      <c r="J52" s="177" t="s">
        <v>443</v>
      </c>
      <c r="K52" s="178">
        <f t="shared" ca="1" si="3"/>
        <v>1</v>
      </c>
      <c r="L52" s="178">
        <f t="shared" ca="1" si="0"/>
        <v>1</v>
      </c>
      <c r="M52" s="178">
        <f t="shared" ca="1" si="1"/>
        <v>1</v>
      </c>
      <c r="N52" s="179">
        <f t="shared" ca="1" si="2"/>
        <v>1</v>
      </c>
      <c r="O52" s="42"/>
      <c r="P52" s="180" t="s">
        <v>443</v>
      </c>
      <c r="Q52" s="181">
        <f ca="1"/>
        <v>0</v>
      </c>
      <c r="R52" s="181">
        <f ca="1"/>
        <v>0</v>
      </c>
      <c r="S52" s="181">
        <f ca="1"/>
        <v>0</v>
      </c>
      <c r="T52" s="182">
        <f ca="1"/>
        <v>0</v>
      </c>
      <c r="U52" s="42"/>
      <c r="V52" s="177" t="s">
        <v>443</v>
      </c>
      <c r="W52" s="183"/>
      <c r="X52" s="184"/>
      <c r="Y52" s="184"/>
      <c r="Z52" s="185">
        <v>-75</v>
      </c>
      <c r="AA52" s="42"/>
      <c r="AB52" s="180" t="s">
        <v>443</v>
      </c>
      <c r="AC52" s="181">
        <v>-75</v>
      </c>
      <c r="AD52" s="186"/>
      <c r="AE52" s="186"/>
      <c r="AF52" s="187">
        <v>-75</v>
      </c>
      <c r="AG52" s="42"/>
      <c r="AH52" s="177" t="s">
        <v>443</v>
      </c>
      <c r="AI52" s="183">
        <v>-75</v>
      </c>
      <c r="AJ52" s="184"/>
      <c r="AK52" s="184"/>
      <c r="AL52" s="185">
        <v>-75</v>
      </c>
      <c r="AM52" s="42"/>
      <c r="AN52" s="180" t="s">
        <v>443</v>
      </c>
      <c r="AO52" s="181">
        <v>-75</v>
      </c>
      <c r="AP52" s="181">
        <v>-75</v>
      </c>
      <c r="AQ52" s="181"/>
      <c r="AR52" s="182">
        <v>-75</v>
      </c>
      <c r="AT52" s="180" t="s">
        <v>443</v>
      </c>
      <c r="AU52" s="181">
        <f>VLOOKUP($AT52,[1]Scn3!Scn3_Q1_LR,MATCH(AU$6,[1]!Scn_CH,0),0)</f>
        <v>0</v>
      </c>
      <c r="AV52" s="181">
        <f>VLOOKUP($AT52,[1]Scn3!Scn3_Q1_LR,MATCH(AV$6,[1]!Scn_CH,0),0)</f>
        <v>0</v>
      </c>
      <c r="AW52" s="181">
        <f>VLOOKUP($AT52,[1]Scn3!Scn3_Q1_LR,MATCH(AW$6,[1]!Scn_CH,0),0)</f>
        <v>0</v>
      </c>
      <c r="AX52" s="182">
        <f>VLOOKUP($AT52,[1]Scn3!Scn3_Q1_LR,MATCH(AX$6,[1]!Scn_CH,0),0)</f>
        <v>0</v>
      </c>
      <c r="AZ52" s="241" t="s">
        <v>443</v>
      </c>
      <c r="BA52" s="242"/>
      <c r="BB52" s="242"/>
      <c r="BC52" s="242"/>
      <c r="BD52" s="243"/>
      <c r="BF52" s="241" t="s">
        <v>443</v>
      </c>
      <c r="BG52" s="242"/>
      <c r="BH52" s="242"/>
      <c r="BI52" s="242"/>
      <c r="BJ52" s="243"/>
    </row>
    <row r="53" spans="4:62" x14ac:dyDescent="0.2">
      <c r="D53" s="180" t="s">
        <v>68</v>
      </c>
      <c r="E53" s="181">
        <f ca="1">IF(K53*Q53*E$112&lt;'Summary Results'!M$2,'Summary Results'!M$2/E$112,K53*Q53)</f>
        <v>0</v>
      </c>
      <c r="F53" s="181">
        <f ca="1">IF(L53*R53*F$112&lt;'Summary Results'!N$2,'Summary Results'!N$2/F$112,L53*R53)</f>
        <v>0</v>
      </c>
      <c r="G53" s="181">
        <f ca="1">IF(M53*S53*G$112&lt;'Summary Results'!O$2,'Summary Results'!O$2/G$112,M53*S53)</f>
        <v>0</v>
      </c>
      <c r="H53" s="182">
        <f ca="1">IF(N53*T53*H$112&lt;'Summary Results'!P$2,'Summary Results'!P$2/H$112,N53*T53)</f>
        <v>0</v>
      </c>
      <c r="I53" s="42"/>
      <c r="J53" s="177" t="s">
        <v>68</v>
      </c>
      <c r="K53" s="178">
        <f t="shared" ca="1" si="3"/>
        <v>1</v>
      </c>
      <c r="L53" s="178">
        <f t="shared" ca="1" si="0"/>
        <v>1</v>
      </c>
      <c r="M53" s="178">
        <f t="shared" ca="1" si="1"/>
        <v>1</v>
      </c>
      <c r="N53" s="179">
        <f t="shared" ca="1" si="2"/>
        <v>1</v>
      </c>
      <c r="O53" s="42"/>
      <c r="P53" s="180" t="s">
        <v>68</v>
      </c>
      <c r="Q53" s="181">
        <f ca="1"/>
        <v>0</v>
      </c>
      <c r="R53" s="181">
        <f ca="1"/>
        <v>0</v>
      </c>
      <c r="S53" s="181">
        <f ca="1"/>
        <v>0</v>
      </c>
      <c r="T53" s="182">
        <f ca="1"/>
        <v>0</v>
      </c>
      <c r="U53" s="42"/>
      <c r="V53" s="177" t="s">
        <v>68</v>
      </c>
      <c r="W53" s="183">
        <v>-15</v>
      </c>
      <c r="X53" s="184"/>
      <c r="Y53" s="184"/>
      <c r="Z53" s="185"/>
      <c r="AA53" s="42"/>
      <c r="AB53" s="180" t="s">
        <v>68</v>
      </c>
      <c r="AC53" s="181">
        <v>-15</v>
      </c>
      <c r="AD53" s="186"/>
      <c r="AE53" s="186"/>
      <c r="AF53" s="187"/>
      <c r="AG53" s="42"/>
      <c r="AH53" s="177" t="s">
        <v>68</v>
      </c>
      <c r="AI53" s="183">
        <v>-15</v>
      </c>
      <c r="AJ53" s="184"/>
      <c r="AK53" s="184"/>
      <c r="AL53" s="185">
        <v>-40</v>
      </c>
      <c r="AM53" s="42"/>
      <c r="AN53" s="180" t="s">
        <v>68</v>
      </c>
      <c r="AO53" s="181">
        <v>-15</v>
      </c>
      <c r="AP53" s="181">
        <v>-65</v>
      </c>
      <c r="AQ53" s="181"/>
      <c r="AR53" s="182">
        <v>-40</v>
      </c>
      <c r="AT53" s="180" t="s">
        <v>68</v>
      </c>
      <c r="AU53" s="181">
        <f>VLOOKUP($AT53,[1]Scn3!Scn3_Q1_LR,MATCH(AU$6,[1]!Scn_CH,0),0)</f>
        <v>0</v>
      </c>
      <c r="AV53" s="181">
        <f>VLOOKUP($AT53,[1]Scn3!Scn3_Q1_LR,MATCH(AV$6,[1]!Scn_CH,0),0)</f>
        <v>0</v>
      </c>
      <c r="AW53" s="181">
        <f>VLOOKUP($AT53,[1]Scn3!Scn3_Q1_LR,MATCH(AW$6,[1]!Scn_CH,0),0)</f>
        <v>0</v>
      </c>
      <c r="AX53" s="182">
        <f>VLOOKUP($AT53,[1]Scn3!Scn3_Q1_LR,MATCH(AX$6,[1]!Scn_CH,0),0)</f>
        <v>0</v>
      </c>
      <c r="AZ53" s="241" t="s">
        <v>68</v>
      </c>
      <c r="BA53" s="242"/>
      <c r="BB53" s="242"/>
      <c r="BC53" s="242"/>
      <c r="BD53" s="243"/>
      <c r="BF53" s="241" t="s">
        <v>68</v>
      </c>
      <c r="BG53" s="242"/>
      <c r="BH53" s="242"/>
      <c r="BI53" s="242"/>
      <c r="BJ53" s="243"/>
    </row>
    <row r="54" spans="4:62" x14ac:dyDescent="0.2">
      <c r="D54" s="180" t="s">
        <v>444</v>
      </c>
      <c r="E54" s="181">
        <f ca="1">IF(K54*Q54*E$112&lt;'Summary Results'!M$2,'Summary Results'!M$2/E$112,K54*Q54)</f>
        <v>0</v>
      </c>
      <c r="F54" s="181">
        <f ca="1">IF(L54*R54*F$112&lt;'Summary Results'!N$2,'Summary Results'!N$2/F$112,L54*R54)</f>
        <v>0</v>
      </c>
      <c r="G54" s="181">
        <f ca="1">IF(M54*S54*G$112&lt;'Summary Results'!O$2,'Summary Results'!O$2/G$112,M54*S54)</f>
        <v>0</v>
      </c>
      <c r="H54" s="182">
        <f ca="1">IF(N54*T54*H$112&lt;'Summary Results'!P$2,'Summary Results'!P$2/H$112,N54*T54)</f>
        <v>0</v>
      </c>
      <c r="I54" s="42"/>
      <c r="J54" s="177" t="s">
        <v>444</v>
      </c>
      <c r="K54" s="178">
        <f t="shared" ca="1" si="3"/>
        <v>1</v>
      </c>
      <c r="L54" s="178">
        <f t="shared" ca="1" si="0"/>
        <v>1</v>
      </c>
      <c r="M54" s="178">
        <f t="shared" ca="1" si="1"/>
        <v>1</v>
      </c>
      <c r="N54" s="179">
        <f t="shared" ca="1" si="2"/>
        <v>1</v>
      </c>
      <c r="O54" s="42"/>
      <c r="P54" s="180" t="s">
        <v>444</v>
      </c>
      <c r="Q54" s="181">
        <f ca="1"/>
        <v>0</v>
      </c>
      <c r="R54" s="181">
        <f ca="1"/>
        <v>0</v>
      </c>
      <c r="S54" s="181">
        <f ca="1"/>
        <v>0</v>
      </c>
      <c r="T54" s="182">
        <f ca="1"/>
        <v>0</v>
      </c>
      <c r="U54" s="42"/>
      <c r="V54" s="177" t="s">
        <v>444</v>
      </c>
      <c r="W54" s="183">
        <v>-15</v>
      </c>
      <c r="X54" s="184"/>
      <c r="Y54" s="184"/>
      <c r="Z54" s="185"/>
      <c r="AA54" s="42"/>
      <c r="AB54" s="180" t="s">
        <v>444</v>
      </c>
      <c r="AC54" s="181">
        <v>-15</v>
      </c>
      <c r="AD54" s="186"/>
      <c r="AE54" s="186"/>
      <c r="AF54" s="187"/>
      <c r="AG54" s="42"/>
      <c r="AH54" s="177" t="s">
        <v>444</v>
      </c>
      <c r="AI54" s="183">
        <v>-15</v>
      </c>
      <c r="AJ54" s="184"/>
      <c r="AK54" s="184"/>
      <c r="AL54" s="185">
        <v>-40</v>
      </c>
      <c r="AM54" s="42"/>
      <c r="AN54" s="180" t="s">
        <v>444</v>
      </c>
      <c r="AO54" s="181">
        <v>-15</v>
      </c>
      <c r="AP54" s="181">
        <v>-65</v>
      </c>
      <c r="AQ54" s="181"/>
      <c r="AR54" s="182">
        <v>-40</v>
      </c>
      <c r="AT54" s="180" t="s">
        <v>444</v>
      </c>
      <c r="AU54" s="181">
        <f>VLOOKUP($AT54,[1]Scn3!Scn3_Q1_LR,MATCH(AU$6,[1]!Scn_CH,0),0)</f>
        <v>0</v>
      </c>
      <c r="AV54" s="181">
        <f>VLOOKUP($AT54,[1]Scn3!Scn3_Q1_LR,MATCH(AV$6,[1]!Scn_CH,0),0)</f>
        <v>0</v>
      </c>
      <c r="AW54" s="181">
        <f>VLOOKUP($AT54,[1]Scn3!Scn3_Q1_LR,MATCH(AW$6,[1]!Scn_CH,0),0)</f>
        <v>0</v>
      </c>
      <c r="AX54" s="182">
        <f>VLOOKUP($AT54,[1]Scn3!Scn3_Q1_LR,MATCH(AX$6,[1]!Scn_CH,0),0)</f>
        <v>0</v>
      </c>
      <c r="AZ54" s="241" t="s">
        <v>444</v>
      </c>
      <c r="BA54" s="242"/>
      <c r="BB54" s="242"/>
      <c r="BC54" s="242"/>
      <c r="BD54" s="243"/>
      <c r="BF54" s="241" t="s">
        <v>444</v>
      </c>
      <c r="BG54" s="242"/>
      <c r="BH54" s="242"/>
      <c r="BI54" s="242"/>
      <c r="BJ54" s="243"/>
    </row>
    <row r="55" spans="4:62" x14ac:dyDescent="0.2">
      <c r="D55" s="180" t="s">
        <v>445</v>
      </c>
      <c r="E55" s="181">
        <f ca="1">IF(K55*Q55*E$112&lt;'Summary Results'!M$2,'Summary Results'!M$2/E$112,K55*Q55)</f>
        <v>0</v>
      </c>
      <c r="F55" s="181">
        <f ca="1">IF(L55*R55*F$112&lt;'Summary Results'!N$2,'Summary Results'!N$2/F$112,L55*R55)</f>
        <v>0</v>
      </c>
      <c r="G55" s="181">
        <f ca="1">IF(M55*S55*G$112&lt;'Summary Results'!O$2,'Summary Results'!O$2/G$112,M55*S55)</f>
        <v>0</v>
      </c>
      <c r="H55" s="182">
        <f ca="1">IF(N55*T55*H$112&lt;'Summary Results'!P$2,'Summary Results'!P$2/H$112,N55*T55)</f>
        <v>0</v>
      </c>
      <c r="I55" s="42"/>
      <c r="J55" s="177" t="s">
        <v>445</v>
      </c>
      <c r="K55" s="178">
        <f t="shared" ca="1" si="3"/>
        <v>1</v>
      </c>
      <c r="L55" s="178">
        <f t="shared" ca="1" si="0"/>
        <v>1</v>
      </c>
      <c r="M55" s="178">
        <f t="shared" ca="1" si="1"/>
        <v>1</v>
      </c>
      <c r="N55" s="179">
        <f t="shared" ca="1" si="2"/>
        <v>1</v>
      </c>
      <c r="O55" s="42"/>
      <c r="P55" s="180" t="s">
        <v>445</v>
      </c>
      <c r="Q55" s="181">
        <f ca="1"/>
        <v>0</v>
      </c>
      <c r="R55" s="181">
        <f ca="1"/>
        <v>0</v>
      </c>
      <c r="S55" s="181">
        <f ca="1"/>
        <v>0</v>
      </c>
      <c r="T55" s="182">
        <f ca="1"/>
        <v>0</v>
      </c>
      <c r="U55" s="42"/>
      <c r="V55" s="177" t="s">
        <v>445</v>
      </c>
      <c r="W55" s="183">
        <v>-75</v>
      </c>
      <c r="X55" s="184"/>
      <c r="Y55" s="184"/>
      <c r="Z55" s="185"/>
      <c r="AA55" s="42"/>
      <c r="AB55" s="180" t="s">
        <v>445</v>
      </c>
      <c r="AC55" s="181">
        <v>-75</v>
      </c>
      <c r="AD55" s="186"/>
      <c r="AE55" s="186"/>
      <c r="AF55" s="187"/>
      <c r="AG55" s="42"/>
      <c r="AH55" s="177" t="s">
        <v>445</v>
      </c>
      <c r="AI55" s="183">
        <v>-75</v>
      </c>
      <c r="AJ55" s="184"/>
      <c r="AK55" s="184"/>
      <c r="AL55" s="185">
        <v>-75</v>
      </c>
      <c r="AM55" s="42"/>
      <c r="AN55" s="180" t="s">
        <v>445</v>
      </c>
      <c r="AO55" s="181">
        <v>-75</v>
      </c>
      <c r="AP55" s="181">
        <v>-75</v>
      </c>
      <c r="AQ55" s="181"/>
      <c r="AR55" s="182">
        <v>-75</v>
      </c>
      <c r="AT55" s="180" t="s">
        <v>445</v>
      </c>
      <c r="AU55" s="181">
        <f>VLOOKUP($AT55,[1]Scn3!Scn3_Q1_LR,MATCH(AU$6,[1]!Scn_CH,0),0)</f>
        <v>0</v>
      </c>
      <c r="AV55" s="181">
        <f>VLOOKUP($AT55,[1]Scn3!Scn3_Q1_LR,MATCH(AV$6,[1]!Scn_CH,0),0)</f>
        <v>0</v>
      </c>
      <c r="AW55" s="181">
        <f>VLOOKUP($AT55,[1]Scn3!Scn3_Q1_LR,MATCH(AW$6,[1]!Scn_CH,0),0)</f>
        <v>0</v>
      </c>
      <c r="AX55" s="182">
        <f>VLOOKUP($AT55,[1]Scn3!Scn3_Q1_LR,MATCH(AX$6,[1]!Scn_CH,0),0)</f>
        <v>0</v>
      </c>
      <c r="AZ55" s="241" t="s">
        <v>445</v>
      </c>
      <c r="BA55" s="242"/>
      <c r="BB55" s="242"/>
      <c r="BC55" s="242"/>
      <c r="BD55" s="243"/>
      <c r="BF55" s="241" t="s">
        <v>445</v>
      </c>
      <c r="BG55" s="242"/>
      <c r="BH55" s="242"/>
      <c r="BI55" s="242"/>
      <c r="BJ55" s="243"/>
    </row>
    <row r="56" spans="4:62" x14ac:dyDescent="0.2">
      <c r="D56" s="180" t="s">
        <v>446</v>
      </c>
      <c r="E56" s="181">
        <f ca="1">IF(K56*Q56*E$112&lt;'Summary Results'!M$2,'Summary Results'!M$2/E$112,K56*Q56)</f>
        <v>0</v>
      </c>
      <c r="F56" s="181">
        <f ca="1">IF(L56*R56*F$112&lt;'Summary Results'!N$2,'Summary Results'!N$2/F$112,L56*R56)</f>
        <v>0</v>
      </c>
      <c r="G56" s="181">
        <f ca="1">IF(M56*S56*G$112&lt;'Summary Results'!O$2,'Summary Results'!O$2/G$112,M56*S56)</f>
        <v>0</v>
      </c>
      <c r="H56" s="182">
        <f ca="1">IF(N56*T56*H$112&lt;'Summary Results'!P$2,'Summary Results'!P$2/H$112,N56*T56)</f>
        <v>0</v>
      </c>
      <c r="I56" s="42"/>
      <c r="J56" s="177" t="s">
        <v>446</v>
      </c>
      <c r="K56" s="178">
        <f t="shared" ca="1" si="3"/>
        <v>1</v>
      </c>
      <c r="L56" s="178">
        <f t="shared" ca="1" si="0"/>
        <v>1</v>
      </c>
      <c r="M56" s="178">
        <f t="shared" ca="1" si="1"/>
        <v>1</v>
      </c>
      <c r="N56" s="179">
        <f t="shared" ca="1" si="2"/>
        <v>1</v>
      </c>
      <c r="O56" s="42"/>
      <c r="P56" s="180" t="s">
        <v>446</v>
      </c>
      <c r="Q56" s="181">
        <f ca="1"/>
        <v>0</v>
      </c>
      <c r="R56" s="181">
        <f ca="1"/>
        <v>0</v>
      </c>
      <c r="S56" s="181">
        <f ca="1"/>
        <v>0</v>
      </c>
      <c r="T56" s="182">
        <f ca="1"/>
        <v>0</v>
      </c>
      <c r="U56" s="42"/>
      <c r="V56" s="177" t="s">
        <v>446</v>
      </c>
      <c r="W56" s="183"/>
      <c r="X56" s="184"/>
      <c r="Y56" s="184"/>
      <c r="Z56" s="185">
        <v>-75</v>
      </c>
      <c r="AA56" s="42"/>
      <c r="AB56" s="180" t="s">
        <v>446</v>
      </c>
      <c r="AC56" s="181">
        <v>-75</v>
      </c>
      <c r="AD56" s="186"/>
      <c r="AE56" s="186"/>
      <c r="AF56" s="187">
        <v>-75</v>
      </c>
      <c r="AG56" s="42"/>
      <c r="AH56" s="177" t="s">
        <v>446</v>
      </c>
      <c r="AI56" s="183">
        <v>-75</v>
      </c>
      <c r="AJ56" s="184"/>
      <c r="AK56" s="184"/>
      <c r="AL56" s="185">
        <v>-75</v>
      </c>
      <c r="AM56" s="42"/>
      <c r="AN56" s="180" t="s">
        <v>446</v>
      </c>
      <c r="AO56" s="181">
        <v>-75</v>
      </c>
      <c r="AP56" s="181">
        <v>-75</v>
      </c>
      <c r="AQ56" s="181"/>
      <c r="AR56" s="182">
        <v>-75</v>
      </c>
      <c r="AT56" s="180" t="s">
        <v>446</v>
      </c>
      <c r="AU56" s="181">
        <f>VLOOKUP($AT56,[1]Scn3!Scn3_Q1_LR,MATCH(AU$6,[1]!Scn_CH,0),0)</f>
        <v>0</v>
      </c>
      <c r="AV56" s="181">
        <f>VLOOKUP($AT56,[1]Scn3!Scn3_Q1_LR,MATCH(AV$6,[1]!Scn_CH,0),0)</f>
        <v>0</v>
      </c>
      <c r="AW56" s="181">
        <f>VLOOKUP($AT56,[1]Scn3!Scn3_Q1_LR,MATCH(AW$6,[1]!Scn_CH,0),0)</f>
        <v>0</v>
      </c>
      <c r="AX56" s="182">
        <f>VLOOKUP($AT56,[1]Scn3!Scn3_Q1_LR,MATCH(AX$6,[1]!Scn_CH,0),0)</f>
        <v>0</v>
      </c>
      <c r="AZ56" s="241" t="s">
        <v>446</v>
      </c>
      <c r="BA56" s="242"/>
      <c r="BB56" s="242"/>
      <c r="BC56" s="242"/>
      <c r="BD56" s="243"/>
      <c r="BF56" s="241" t="s">
        <v>446</v>
      </c>
      <c r="BG56" s="242"/>
      <c r="BH56" s="242"/>
      <c r="BI56" s="242"/>
      <c r="BJ56" s="243"/>
    </row>
    <row r="57" spans="4:62" x14ac:dyDescent="0.2">
      <c r="D57" s="180" t="s">
        <v>447</v>
      </c>
      <c r="E57" s="181">
        <f ca="1">IF(K57*Q57*E$112&lt;'Summary Results'!M$2,'Summary Results'!M$2/E$112,K57*Q57)</f>
        <v>0</v>
      </c>
      <c r="F57" s="181">
        <f ca="1">IF(L57*R57*F$112&lt;'Summary Results'!N$2,'Summary Results'!N$2/F$112,L57*R57)</f>
        <v>0</v>
      </c>
      <c r="G57" s="181">
        <f ca="1">IF(M57*S57*G$112&lt;'Summary Results'!O$2,'Summary Results'!O$2/G$112,M57*S57)</f>
        <v>0</v>
      </c>
      <c r="H57" s="182">
        <f ca="1">IF(N57*T57*H$112&lt;'Summary Results'!P$2,'Summary Results'!P$2/H$112,N57*T57)</f>
        <v>0</v>
      </c>
      <c r="I57" s="42"/>
      <c r="J57" s="177" t="s">
        <v>447</v>
      </c>
      <c r="K57" s="178">
        <f t="shared" ca="1" si="3"/>
        <v>1</v>
      </c>
      <c r="L57" s="178">
        <f t="shared" ca="1" si="0"/>
        <v>1</v>
      </c>
      <c r="M57" s="178">
        <f t="shared" ca="1" si="1"/>
        <v>1</v>
      </c>
      <c r="N57" s="179">
        <f t="shared" ca="1" si="2"/>
        <v>1</v>
      </c>
      <c r="O57" s="42"/>
      <c r="P57" s="180" t="s">
        <v>447</v>
      </c>
      <c r="Q57" s="181">
        <f ca="1"/>
        <v>0</v>
      </c>
      <c r="R57" s="181">
        <f ca="1"/>
        <v>0</v>
      </c>
      <c r="S57" s="181">
        <f ca="1"/>
        <v>0</v>
      </c>
      <c r="T57" s="182">
        <f ca="1"/>
        <v>0</v>
      </c>
      <c r="U57" s="42"/>
      <c r="V57" s="177" t="s">
        <v>447</v>
      </c>
      <c r="W57" s="183">
        <v>-75</v>
      </c>
      <c r="X57" s="184"/>
      <c r="Y57" s="184"/>
      <c r="Z57" s="185">
        <v>-75</v>
      </c>
      <c r="AA57" s="42"/>
      <c r="AB57" s="180" t="s">
        <v>447</v>
      </c>
      <c r="AC57" s="181">
        <v>-75</v>
      </c>
      <c r="AD57" s="186"/>
      <c r="AE57" s="186"/>
      <c r="AF57" s="187">
        <v>-75</v>
      </c>
      <c r="AG57" s="42"/>
      <c r="AH57" s="177" t="s">
        <v>447</v>
      </c>
      <c r="AI57" s="183">
        <v>-75</v>
      </c>
      <c r="AJ57" s="184"/>
      <c r="AK57" s="184"/>
      <c r="AL57" s="185">
        <v>-75</v>
      </c>
      <c r="AM57" s="42"/>
      <c r="AN57" s="180" t="s">
        <v>447</v>
      </c>
      <c r="AO57" s="181">
        <v>-75</v>
      </c>
      <c r="AP57" s="181">
        <v>-75</v>
      </c>
      <c r="AQ57" s="181"/>
      <c r="AR57" s="182">
        <v>-75</v>
      </c>
      <c r="AT57" s="180" t="s">
        <v>447</v>
      </c>
      <c r="AU57" s="181">
        <f>VLOOKUP($AT57,[1]Scn3!Scn3_Q1_LR,MATCH(AU$6,[1]!Scn_CH,0),0)</f>
        <v>0</v>
      </c>
      <c r="AV57" s="181">
        <f>VLOOKUP($AT57,[1]Scn3!Scn3_Q1_LR,MATCH(AV$6,[1]!Scn_CH,0),0)</f>
        <v>0</v>
      </c>
      <c r="AW57" s="181">
        <f>VLOOKUP($AT57,[1]Scn3!Scn3_Q1_LR,MATCH(AW$6,[1]!Scn_CH,0),0)</f>
        <v>0</v>
      </c>
      <c r="AX57" s="182">
        <f>VLOOKUP($AT57,[1]Scn3!Scn3_Q1_LR,MATCH(AX$6,[1]!Scn_CH,0),0)</f>
        <v>0</v>
      </c>
      <c r="AZ57" s="241" t="s">
        <v>447</v>
      </c>
      <c r="BA57" s="242"/>
      <c r="BB57" s="242"/>
      <c r="BC57" s="242"/>
      <c r="BD57" s="243"/>
      <c r="BF57" s="241" t="s">
        <v>447</v>
      </c>
      <c r="BG57" s="242"/>
      <c r="BH57" s="242"/>
      <c r="BI57" s="242"/>
      <c r="BJ57" s="243"/>
    </row>
    <row r="58" spans="4:62" x14ac:dyDescent="0.2">
      <c r="D58" s="180" t="s">
        <v>448</v>
      </c>
      <c r="E58" s="181">
        <f ca="1">IF(K58*Q58*E$112&lt;'Summary Results'!M$2,'Summary Results'!M$2/E$112,K58*Q58)</f>
        <v>0</v>
      </c>
      <c r="F58" s="181">
        <f ca="1">IF(L58*R58*F$112&lt;'Summary Results'!N$2,'Summary Results'!N$2/F$112,L58*R58)</f>
        <v>0</v>
      </c>
      <c r="G58" s="181">
        <f ca="1">IF(M58*S58*G$112&lt;'Summary Results'!O$2,'Summary Results'!O$2/G$112,M58*S58)</f>
        <v>0</v>
      </c>
      <c r="H58" s="182">
        <f ca="1">IF(N58*T58*H$112&lt;'Summary Results'!P$2,'Summary Results'!P$2/H$112,N58*T58)</f>
        <v>0</v>
      </c>
      <c r="I58" s="42"/>
      <c r="J58" s="177" t="s">
        <v>448</v>
      </c>
      <c r="K58" s="178">
        <f t="shared" ca="1" si="3"/>
        <v>1</v>
      </c>
      <c r="L58" s="178">
        <f t="shared" ca="1" si="0"/>
        <v>1</v>
      </c>
      <c r="M58" s="178">
        <f t="shared" ca="1" si="1"/>
        <v>1</v>
      </c>
      <c r="N58" s="179">
        <f t="shared" ca="1" si="2"/>
        <v>1</v>
      </c>
      <c r="O58" s="42"/>
      <c r="P58" s="180" t="s">
        <v>448</v>
      </c>
      <c r="Q58" s="181">
        <f ca="1"/>
        <v>0</v>
      </c>
      <c r="R58" s="181">
        <f ca="1"/>
        <v>0</v>
      </c>
      <c r="S58" s="181">
        <f ca="1"/>
        <v>0</v>
      </c>
      <c r="T58" s="182">
        <f ca="1"/>
        <v>0</v>
      </c>
      <c r="U58" s="42"/>
      <c r="V58" s="177" t="s">
        <v>448</v>
      </c>
      <c r="W58" s="183"/>
      <c r="X58" s="184"/>
      <c r="Y58" s="184"/>
      <c r="Z58" s="185">
        <v>-75</v>
      </c>
      <c r="AA58" s="42"/>
      <c r="AB58" s="180" t="s">
        <v>448</v>
      </c>
      <c r="AC58" s="181">
        <v>-75</v>
      </c>
      <c r="AD58" s="186"/>
      <c r="AE58" s="186"/>
      <c r="AF58" s="187">
        <v>-75</v>
      </c>
      <c r="AG58" s="42"/>
      <c r="AH58" s="177" t="s">
        <v>448</v>
      </c>
      <c r="AI58" s="183">
        <v>-75</v>
      </c>
      <c r="AJ58" s="184"/>
      <c r="AK58" s="184"/>
      <c r="AL58" s="185">
        <v>-75</v>
      </c>
      <c r="AM58" s="42"/>
      <c r="AN58" s="180" t="s">
        <v>448</v>
      </c>
      <c r="AO58" s="181">
        <v>-75</v>
      </c>
      <c r="AP58" s="181">
        <v>-75</v>
      </c>
      <c r="AQ58" s="181"/>
      <c r="AR58" s="182">
        <v>-75</v>
      </c>
      <c r="AT58" s="180" t="s">
        <v>448</v>
      </c>
      <c r="AU58" s="181">
        <f>VLOOKUP($AT58,[1]Scn3!Scn3_Q1_LR,MATCH(AU$6,[1]!Scn_CH,0),0)</f>
        <v>0</v>
      </c>
      <c r="AV58" s="181">
        <f>VLOOKUP($AT58,[1]Scn3!Scn3_Q1_LR,MATCH(AV$6,[1]!Scn_CH,0),0)</f>
        <v>0</v>
      </c>
      <c r="AW58" s="181">
        <f>VLOOKUP($AT58,[1]Scn3!Scn3_Q1_LR,MATCH(AW$6,[1]!Scn_CH,0),0)</f>
        <v>0</v>
      </c>
      <c r="AX58" s="182">
        <f>VLOOKUP($AT58,[1]Scn3!Scn3_Q1_LR,MATCH(AX$6,[1]!Scn_CH,0),0)</f>
        <v>0</v>
      </c>
      <c r="AZ58" s="241" t="s">
        <v>448</v>
      </c>
      <c r="BA58" s="242"/>
      <c r="BB58" s="242"/>
      <c r="BC58" s="242"/>
      <c r="BD58" s="243"/>
      <c r="BF58" s="241" t="s">
        <v>448</v>
      </c>
      <c r="BG58" s="242"/>
      <c r="BH58" s="242"/>
      <c r="BI58" s="242"/>
      <c r="BJ58" s="243"/>
    </row>
    <row r="59" spans="4:62" x14ac:dyDescent="0.2">
      <c r="D59" s="180" t="s">
        <v>449</v>
      </c>
      <c r="E59" s="181">
        <f ca="1">IF(K59*Q59*E$112&lt;'Summary Results'!M$2,'Summary Results'!M$2/E$112,K59*Q59)</f>
        <v>0</v>
      </c>
      <c r="F59" s="181">
        <f ca="1">IF(L59*R59*F$112&lt;'Summary Results'!N$2,'Summary Results'!N$2/F$112,L59*R59)</f>
        <v>0</v>
      </c>
      <c r="G59" s="181">
        <f ca="1">IF(M59*S59*G$112&lt;'Summary Results'!O$2,'Summary Results'!O$2/G$112,M59*S59)</f>
        <v>0</v>
      </c>
      <c r="H59" s="182">
        <f ca="1">IF(N59*T59*H$112&lt;'Summary Results'!P$2,'Summary Results'!P$2/H$112,N59*T59)</f>
        <v>0</v>
      </c>
      <c r="I59" s="42"/>
      <c r="J59" s="177" t="s">
        <v>449</v>
      </c>
      <c r="K59" s="178">
        <f t="shared" ca="1" si="3"/>
        <v>1</v>
      </c>
      <c r="L59" s="178">
        <f t="shared" ca="1" si="0"/>
        <v>1</v>
      </c>
      <c r="M59" s="178">
        <f t="shared" ca="1" si="1"/>
        <v>1</v>
      </c>
      <c r="N59" s="179">
        <f t="shared" ca="1" si="2"/>
        <v>1</v>
      </c>
      <c r="O59" s="42"/>
      <c r="P59" s="180" t="s">
        <v>449</v>
      </c>
      <c r="Q59" s="181">
        <f ca="1"/>
        <v>0</v>
      </c>
      <c r="R59" s="181">
        <f ca="1"/>
        <v>0</v>
      </c>
      <c r="S59" s="181">
        <f ca="1"/>
        <v>0</v>
      </c>
      <c r="T59" s="182">
        <f ca="1"/>
        <v>0</v>
      </c>
      <c r="U59" s="42"/>
      <c r="V59" s="177" t="s">
        <v>449</v>
      </c>
      <c r="W59" s="183"/>
      <c r="X59" s="184"/>
      <c r="Y59" s="184"/>
      <c r="Z59" s="185">
        <v>-75</v>
      </c>
      <c r="AA59" s="42"/>
      <c r="AB59" s="180" t="s">
        <v>449</v>
      </c>
      <c r="AC59" s="181">
        <v>-75</v>
      </c>
      <c r="AD59" s="186"/>
      <c r="AE59" s="186"/>
      <c r="AF59" s="187">
        <v>-75</v>
      </c>
      <c r="AG59" s="42"/>
      <c r="AH59" s="177" t="s">
        <v>449</v>
      </c>
      <c r="AI59" s="183">
        <v>-75</v>
      </c>
      <c r="AJ59" s="184"/>
      <c r="AK59" s="184"/>
      <c r="AL59" s="185">
        <v>-75</v>
      </c>
      <c r="AM59" s="42"/>
      <c r="AN59" s="180" t="s">
        <v>449</v>
      </c>
      <c r="AO59" s="181">
        <v>-75</v>
      </c>
      <c r="AP59" s="181">
        <v>-75</v>
      </c>
      <c r="AQ59" s="181"/>
      <c r="AR59" s="182">
        <v>-75</v>
      </c>
      <c r="AT59" s="180" t="s">
        <v>449</v>
      </c>
      <c r="AU59" s="181">
        <f>VLOOKUP($AT59,[1]Scn3!Scn3_Q1_LR,MATCH(AU$6,[1]!Scn_CH,0),0)</f>
        <v>0</v>
      </c>
      <c r="AV59" s="181">
        <f>VLOOKUP($AT59,[1]Scn3!Scn3_Q1_LR,MATCH(AV$6,[1]!Scn_CH,0),0)</f>
        <v>0</v>
      </c>
      <c r="AW59" s="181">
        <f>VLOOKUP($AT59,[1]Scn3!Scn3_Q1_LR,MATCH(AW$6,[1]!Scn_CH,0),0)</f>
        <v>0</v>
      </c>
      <c r="AX59" s="182">
        <f>VLOOKUP($AT59,[1]Scn3!Scn3_Q1_LR,MATCH(AX$6,[1]!Scn_CH,0),0)</f>
        <v>0</v>
      </c>
      <c r="AZ59" s="241" t="s">
        <v>449</v>
      </c>
      <c r="BA59" s="242"/>
      <c r="BB59" s="242"/>
      <c r="BC59" s="242"/>
      <c r="BD59" s="243"/>
      <c r="BF59" s="241" t="s">
        <v>449</v>
      </c>
      <c r="BG59" s="242"/>
      <c r="BH59" s="242"/>
      <c r="BI59" s="242"/>
      <c r="BJ59" s="243"/>
    </row>
    <row r="60" spans="4:62" x14ac:dyDescent="0.2">
      <c r="D60" s="180" t="s">
        <v>72</v>
      </c>
      <c r="E60" s="181">
        <f ca="1">IF(K60*Q60*E$112&lt;'Summary Results'!M$2,'Summary Results'!M$2/E$112,K60*Q60)</f>
        <v>0</v>
      </c>
      <c r="F60" s="181">
        <f ca="1">IF(L60*R60*F$112&lt;'Summary Results'!N$2,'Summary Results'!N$2/F$112,L60*R60)</f>
        <v>0</v>
      </c>
      <c r="G60" s="181">
        <f ca="1">IF(M60*S60*G$112&lt;'Summary Results'!O$2,'Summary Results'!O$2/G$112,M60*S60)</f>
        <v>0</v>
      </c>
      <c r="H60" s="182">
        <f ca="1">IF(N60*T60*H$112&lt;'Summary Results'!P$2,'Summary Results'!P$2/H$112,N60*T60)</f>
        <v>0</v>
      </c>
      <c r="I60" s="42"/>
      <c r="J60" s="177" t="s">
        <v>72</v>
      </c>
      <c r="K60" s="178">
        <f t="shared" ca="1" si="3"/>
        <v>1</v>
      </c>
      <c r="L60" s="178">
        <f t="shared" ca="1" si="0"/>
        <v>1</v>
      </c>
      <c r="M60" s="178">
        <f t="shared" ca="1" si="1"/>
        <v>1</v>
      </c>
      <c r="N60" s="179">
        <f t="shared" ca="1" si="2"/>
        <v>1</v>
      </c>
      <c r="O60" s="42"/>
      <c r="P60" s="180" t="s">
        <v>72</v>
      </c>
      <c r="Q60" s="181">
        <f ca="1"/>
        <v>0</v>
      </c>
      <c r="R60" s="181">
        <f ca="1"/>
        <v>0</v>
      </c>
      <c r="S60" s="181">
        <f ca="1"/>
        <v>0</v>
      </c>
      <c r="T60" s="182">
        <f ca="1"/>
        <v>0</v>
      </c>
      <c r="U60" s="42"/>
      <c r="V60" s="177" t="s">
        <v>72</v>
      </c>
      <c r="W60" s="183">
        <v>-75</v>
      </c>
      <c r="X60" s="184"/>
      <c r="Y60" s="184"/>
      <c r="Z60" s="185"/>
      <c r="AA60" s="42"/>
      <c r="AB60" s="180" t="s">
        <v>72</v>
      </c>
      <c r="AC60" s="181">
        <v>-75</v>
      </c>
      <c r="AD60" s="186"/>
      <c r="AE60" s="186"/>
      <c r="AF60" s="187"/>
      <c r="AG60" s="42"/>
      <c r="AH60" s="177" t="s">
        <v>72</v>
      </c>
      <c r="AI60" s="183">
        <v>-75</v>
      </c>
      <c r="AJ60" s="184"/>
      <c r="AK60" s="184"/>
      <c r="AL60" s="185">
        <v>-75</v>
      </c>
      <c r="AM60" s="42"/>
      <c r="AN60" s="180" t="s">
        <v>72</v>
      </c>
      <c r="AO60" s="181">
        <v>-75</v>
      </c>
      <c r="AP60" s="181">
        <v>-75</v>
      </c>
      <c r="AQ60" s="181"/>
      <c r="AR60" s="182">
        <v>-75</v>
      </c>
      <c r="AT60" s="180" t="s">
        <v>72</v>
      </c>
      <c r="AU60" s="181">
        <f>VLOOKUP($AT60,[1]Scn3!Scn3_Q1_LR,MATCH(AU$6,[1]!Scn_CH,0),0)</f>
        <v>0</v>
      </c>
      <c r="AV60" s="181">
        <f>VLOOKUP($AT60,[1]Scn3!Scn3_Q1_LR,MATCH(AV$6,[1]!Scn_CH,0),0)</f>
        <v>0</v>
      </c>
      <c r="AW60" s="181">
        <f>VLOOKUP($AT60,[1]Scn3!Scn3_Q1_LR,MATCH(AW$6,[1]!Scn_CH,0),0)</f>
        <v>0</v>
      </c>
      <c r="AX60" s="182">
        <f>VLOOKUP($AT60,[1]Scn3!Scn3_Q1_LR,MATCH(AX$6,[1]!Scn_CH,0),0)</f>
        <v>0</v>
      </c>
      <c r="AZ60" s="241" t="s">
        <v>72</v>
      </c>
      <c r="BA60" s="242"/>
      <c r="BB60" s="242"/>
      <c r="BC60" s="242"/>
      <c r="BD60" s="243"/>
      <c r="BF60" s="241" t="s">
        <v>72</v>
      </c>
      <c r="BG60" s="242"/>
      <c r="BH60" s="242"/>
      <c r="BI60" s="242"/>
      <c r="BJ60" s="243"/>
    </row>
    <row r="61" spans="4:62" x14ac:dyDescent="0.2">
      <c r="D61" s="180" t="s">
        <v>450</v>
      </c>
      <c r="E61" s="181">
        <f ca="1">IF(K61*Q61*E$112&lt;'Summary Results'!M$2,'Summary Results'!M$2/E$112,K61*Q61)</f>
        <v>0</v>
      </c>
      <c r="F61" s="181">
        <f ca="1">IF(L61*R61*F$112&lt;'Summary Results'!N$2,'Summary Results'!N$2/F$112,L61*R61)</f>
        <v>0</v>
      </c>
      <c r="G61" s="181">
        <f ca="1">IF(M61*S61*G$112&lt;'Summary Results'!O$2,'Summary Results'!O$2/G$112,M61*S61)</f>
        <v>0</v>
      </c>
      <c r="H61" s="182">
        <f ca="1">IF(N61*T61*H$112&lt;'Summary Results'!P$2,'Summary Results'!P$2/H$112,N61*T61)</f>
        <v>0</v>
      </c>
      <c r="I61" s="42"/>
      <c r="J61" s="177" t="s">
        <v>450</v>
      </c>
      <c r="K61" s="178">
        <f t="shared" ca="1" si="3"/>
        <v>1</v>
      </c>
      <c r="L61" s="178">
        <f t="shared" ca="1" si="0"/>
        <v>1</v>
      </c>
      <c r="M61" s="178">
        <f t="shared" ca="1" si="1"/>
        <v>1</v>
      </c>
      <c r="N61" s="179">
        <f t="shared" ca="1" si="2"/>
        <v>1</v>
      </c>
      <c r="O61" s="42"/>
      <c r="P61" s="180" t="s">
        <v>450</v>
      </c>
      <c r="Q61" s="181">
        <f ca="1"/>
        <v>0</v>
      </c>
      <c r="R61" s="181">
        <f ca="1"/>
        <v>0</v>
      </c>
      <c r="S61" s="181">
        <f ca="1"/>
        <v>0</v>
      </c>
      <c r="T61" s="182">
        <f ca="1"/>
        <v>0</v>
      </c>
      <c r="U61" s="42"/>
      <c r="V61" s="177" t="s">
        <v>450</v>
      </c>
      <c r="W61" s="183"/>
      <c r="X61" s="184"/>
      <c r="Y61" s="184"/>
      <c r="Z61" s="185">
        <v>-75</v>
      </c>
      <c r="AA61" s="42"/>
      <c r="AB61" s="180" t="s">
        <v>450</v>
      </c>
      <c r="AC61" s="181">
        <v>-75</v>
      </c>
      <c r="AD61" s="186"/>
      <c r="AE61" s="186"/>
      <c r="AF61" s="187">
        <v>-75</v>
      </c>
      <c r="AG61" s="42"/>
      <c r="AH61" s="177" t="s">
        <v>450</v>
      </c>
      <c r="AI61" s="183">
        <v>-75</v>
      </c>
      <c r="AJ61" s="184"/>
      <c r="AK61" s="184"/>
      <c r="AL61" s="185">
        <v>-75</v>
      </c>
      <c r="AM61" s="42"/>
      <c r="AN61" s="180" t="s">
        <v>450</v>
      </c>
      <c r="AO61" s="181">
        <v>-75</v>
      </c>
      <c r="AP61" s="181">
        <v>-75</v>
      </c>
      <c r="AQ61" s="181"/>
      <c r="AR61" s="182">
        <v>-75</v>
      </c>
      <c r="AT61" s="180" t="s">
        <v>450</v>
      </c>
      <c r="AU61" s="181">
        <f>VLOOKUP($AT61,[1]Scn3!Scn3_Q1_LR,MATCH(AU$6,[1]!Scn_CH,0),0)</f>
        <v>0</v>
      </c>
      <c r="AV61" s="181">
        <f>VLOOKUP($AT61,[1]Scn3!Scn3_Q1_LR,MATCH(AV$6,[1]!Scn_CH,0),0)</f>
        <v>0</v>
      </c>
      <c r="AW61" s="181">
        <f>VLOOKUP($AT61,[1]Scn3!Scn3_Q1_LR,MATCH(AW$6,[1]!Scn_CH,0),0)</f>
        <v>0</v>
      </c>
      <c r="AX61" s="182">
        <f>VLOOKUP($AT61,[1]Scn3!Scn3_Q1_LR,MATCH(AX$6,[1]!Scn_CH,0),0)</f>
        <v>0</v>
      </c>
      <c r="AZ61" s="241" t="s">
        <v>450</v>
      </c>
      <c r="BA61" s="242"/>
      <c r="BB61" s="242"/>
      <c r="BC61" s="242"/>
      <c r="BD61" s="243"/>
      <c r="BF61" s="241" t="s">
        <v>450</v>
      </c>
      <c r="BG61" s="242"/>
      <c r="BH61" s="242"/>
      <c r="BI61" s="242"/>
      <c r="BJ61" s="243"/>
    </row>
    <row r="62" spans="4:62" x14ac:dyDescent="0.2">
      <c r="D62" s="180" t="s">
        <v>73</v>
      </c>
      <c r="E62" s="181">
        <f ca="1">IF(K62*Q62*E$112&lt;'Summary Results'!M$2,'Summary Results'!M$2/E$112,K62*Q62)</f>
        <v>0</v>
      </c>
      <c r="F62" s="181">
        <f ca="1">IF(L62*R62*F$112&lt;'Summary Results'!N$2,'Summary Results'!N$2/F$112,L62*R62)</f>
        <v>0</v>
      </c>
      <c r="G62" s="181">
        <f ca="1">IF(M62*S62*G$112&lt;'Summary Results'!O$2,'Summary Results'!O$2/G$112,M62*S62)</f>
        <v>0</v>
      </c>
      <c r="H62" s="182">
        <f ca="1">IF(N62*T62*H$112&lt;'Summary Results'!P$2,'Summary Results'!P$2/H$112,N62*T62)</f>
        <v>0</v>
      </c>
      <c r="I62" s="42"/>
      <c r="J62" s="177" t="s">
        <v>73</v>
      </c>
      <c r="K62" s="178">
        <f t="shared" ca="1" si="3"/>
        <v>1</v>
      </c>
      <c r="L62" s="178">
        <f t="shared" ca="1" si="0"/>
        <v>1</v>
      </c>
      <c r="M62" s="178">
        <f t="shared" ca="1" si="1"/>
        <v>1</v>
      </c>
      <c r="N62" s="179">
        <f t="shared" ca="1" si="2"/>
        <v>1</v>
      </c>
      <c r="O62" s="42"/>
      <c r="P62" s="180" t="s">
        <v>73</v>
      </c>
      <c r="Q62" s="181">
        <f ca="1"/>
        <v>0</v>
      </c>
      <c r="R62" s="181">
        <f ca="1"/>
        <v>0</v>
      </c>
      <c r="S62" s="181">
        <f ca="1"/>
        <v>0</v>
      </c>
      <c r="T62" s="182">
        <f ca="1"/>
        <v>0</v>
      </c>
      <c r="U62" s="42"/>
      <c r="V62" s="177" t="s">
        <v>73</v>
      </c>
      <c r="W62" s="183">
        <v>-75</v>
      </c>
      <c r="X62" s="184"/>
      <c r="Y62" s="184"/>
      <c r="Z62" s="185"/>
      <c r="AA62" s="42"/>
      <c r="AB62" s="180" t="s">
        <v>73</v>
      </c>
      <c r="AC62" s="181">
        <v>-75</v>
      </c>
      <c r="AD62" s="186"/>
      <c r="AE62" s="186"/>
      <c r="AF62" s="187"/>
      <c r="AG62" s="42"/>
      <c r="AH62" s="177" t="s">
        <v>73</v>
      </c>
      <c r="AI62" s="183">
        <v>-75</v>
      </c>
      <c r="AJ62" s="184"/>
      <c r="AK62" s="184"/>
      <c r="AL62" s="185">
        <v>-75</v>
      </c>
      <c r="AM62" s="42"/>
      <c r="AN62" s="180" t="s">
        <v>73</v>
      </c>
      <c r="AO62" s="181">
        <v>-75</v>
      </c>
      <c r="AP62" s="181">
        <v>-75</v>
      </c>
      <c r="AQ62" s="181"/>
      <c r="AR62" s="182">
        <v>-75</v>
      </c>
      <c r="AT62" s="180" t="s">
        <v>73</v>
      </c>
      <c r="AU62" s="181">
        <f>VLOOKUP($AT62,[1]Scn3!Scn3_Q1_LR,MATCH(AU$6,[1]!Scn_CH,0),0)</f>
        <v>0</v>
      </c>
      <c r="AV62" s="181">
        <f>VLOOKUP($AT62,[1]Scn3!Scn3_Q1_LR,MATCH(AV$6,[1]!Scn_CH,0),0)</f>
        <v>0</v>
      </c>
      <c r="AW62" s="181">
        <f>VLOOKUP($AT62,[1]Scn3!Scn3_Q1_LR,MATCH(AW$6,[1]!Scn_CH,0),0)</f>
        <v>0</v>
      </c>
      <c r="AX62" s="182">
        <f>VLOOKUP($AT62,[1]Scn3!Scn3_Q1_LR,MATCH(AX$6,[1]!Scn_CH,0),0)</f>
        <v>0</v>
      </c>
      <c r="AZ62" s="241" t="s">
        <v>73</v>
      </c>
      <c r="BA62" s="242"/>
      <c r="BB62" s="242"/>
      <c r="BC62" s="242"/>
      <c r="BD62" s="243"/>
      <c r="BF62" s="241" t="s">
        <v>73</v>
      </c>
      <c r="BG62" s="242"/>
      <c r="BH62" s="242"/>
      <c r="BI62" s="242"/>
      <c r="BJ62" s="243"/>
    </row>
    <row r="63" spans="4:62" x14ac:dyDescent="0.2">
      <c r="D63" s="180" t="s">
        <v>451</v>
      </c>
      <c r="E63" s="181">
        <f ca="1">IF(K63*Q63*E$112&lt;'Summary Results'!M$2,'Summary Results'!M$2/E$112,K63*Q63)</f>
        <v>0</v>
      </c>
      <c r="F63" s="181">
        <f ca="1">IF(L63*R63*F$112&lt;'Summary Results'!N$2,'Summary Results'!N$2/F$112,L63*R63)</f>
        <v>0</v>
      </c>
      <c r="G63" s="181">
        <f ca="1">IF(M63*S63*G$112&lt;'Summary Results'!O$2,'Summary Results'!O$2/G$112,M63*S63)</f>
        <v>0</v>
      </c>
      <c r="H63" s="182">
        <f ca="1">IF(N63*T63*H$112&lt;'Summary Results'!P$2,'Summary Results'!P$2/H$112,N63*T63)</f>
        <v>0</v>
      </c>
      <c r="I63" s="42"/>
      <c r="J63" s="177" t="s">
        <v>451</v>
      </c>
      <c r="K63" s="178">
        <f t="shared" ca="1" si="3"/>
        <v>1</v>
      </c>
      <c r="L63" s="178">
        <f t="shared" ca="1" si="0"/>
        <v>1</v>
      </c>
      <c r="M63" s="178">
        <f t="shared" ca="1" si="1"/>
        <v>1</v>
      </c>
      <c r="N63" s="179">
        <f t="shared" ca="1" si="2"/>
        <v>1</v>
      </c>
      <c r="O63" s="42"/>
      <c r="P63" s="180" t="s">
        <v>451</v>
      </c>
      <c r="Q63" s="181">
        <f ca="1"/>
        <v>0</v>
      </c>
      <c r="R63" s="181">
        <f ca="1"/>
        <v>0</v>
      </c>
      <c r="S63" s="181">
        <f ca="1"/>
        <v>0</v>
      </c>
      <c r="T63" s="182">
        <f ca="1"/>
        <v>0</v>
      </c>
      <c r="U63" s="42"/>
      <c r="V63" s="177" t="s">
        <v>451</v>
      </c>
      <c r="W63" s="183"/>
      <c r="X63" s="184"/>
      <c r="Y63" s="184"/>
      <c r="Z63" s="185">
        <v>-75</v>
      </c>
      <c r="AA63" s="42"/>
      <c r="AB63" s="180" t="s">
        <v>451</v>
      </c>
      <c r="AC63" s="181">
        <v>-75</v>
      </c>
      <c r="AD63" s="186"/>
      <c r="AE63" s="186"/>
      <c r="AF63" s="187">
        <v>-75</v>
      </c>
      <c r="AG63" s="42"/>
      <c r="AH63" s="177" t="s">
        <v>451</v>
      </c>
      <c r="AI63" s="183">
        <v>-75</v>
      </c>
      <c r="AJ63" s="184"/>
      <c r="AK63" s="184"/>
      <c r="AL63" s="185">
        <v>-75</v>
      </c>
      <c r="AM63" s="42"/>
      <c r="AN63" s="180" t="s">
        <v>451</v>
      </c>
      <c r="AO63" s="181">
        <v>-75</v>
      </c>
      <c r="AP63" s="181">
        <v>-75</v>
      </c>
      <c r="AQ63" s="181"/>
      <c r="AR63" s="182">
        <v>-75</v>
      </c>
      <c r="AT63" s="180" t="s">
        <v>451</v>
      </c>
      <c r="AU63" s="181">
        <f>VLOOKUP($AT63,[1]Scn3!Scn3_Q1_LR,MATCH(AU$6,[1]!Scn_CH,0),0)</f>
        <v>0</v>
      </c>
      <c r="AV63" s="181">
        <f>VLOOKUP($AT63,[1]Scn3!Scn3_Q1_LR,MATCH(AV$6,[1]!Scn_CH,0),0)</f>
        <v>0</v>
      </c>
      <c r="AW63" s="181">
        <f>VLOOKUP($AT63,[1]Scn3!Scn3_Q1_LR,MATCH(AW$6,[1]!Scn_CH,0),0)</f>
        <v>0</v>
      </c>
      <c r="AX63" s="182">
        <f>VLOOKUP($AT63,[1]Scn3!Scn3_Q1_LR,MATCH(AX$6,[1]!Scn_CH,0),0)</f>
        <v>0</v>
      </c>
      <c r="AZ63" s="241" t="s">
        <v>451</v>
      </c>
      <c r="BA63" s="242"/>
      <c r="BB63" s="242"/>
      <c r="BC63" s="242"/>
      <c r="BD63" s="243"/>
      <c r="BF63" s="241" t="s">
        <v>451</v>
      </c>
      <c r="BG63" s="242"/>
      <c r="BH63" s="242"/>
      <c r="BI63" s="242"/>
      <c r="BJ63" s="243"/>
    </row>
    <row r="64" spans="4:62" x14ac:dyDescent="0.2">
      <c r="D64" s="180" t="s">
        <v>452</v>
      </c>
      <c r="E64" s="181">
        <f ca="1">IF(K64*Q64*E$112&lt;'Summary Results'!M$2,'Summary Results'!M$2/E$112,K64*Q64)</f>
        <v>0</v>
      </c>
      <c r="F64" s="181">
        <f ca="1">IF(L64*R64*F$112&lt;'Summary Results'!N$2,'Summary Results'!N$2/F$112,L64*R64)</f>
        <v>0</v>
      </c>
      <c r="G64" s="181">
        <f ca="1">IF(M64*S64*G$112&lt;'Summary Results'!O$2,'Summary Results'!O$2/G$112,M64*S64)</f>
        <v>0</v>
      </c>
      <c r="H64" s="182">
        <f ca="1">IF(N64*T64*H$112&lt;'Summary Results'!P$2,'Summary Results'!P$2/H$112,N64*T64)</f>
        <v>0</v>
      </c>
      <c r="I64" s="42"/>
      <c r="J64" s="177" t="s">
        <v>452</v>
      </c>
      <c r="K64" s="178">
        <f t="shared" ca="1" si="3"/>
        <v>1</v>
      </c>
      <c r="L64" s="178">
        <f t="shared" ca="1" si="0"/>
        <v>1</v>
      </c>
      <c r="M64" s="178">
        <f t="shared" ca="1" si="1"/>
        <v>1</v>
      </c>
      <c r="N64" s="179">
        <f t="shared" ca="1" si="2"/>
        <v>1</v>
      </c>
      <c r="O64" s="42"/>
      <c r="P64" s="180" t="s">
        <v>452</v>
      </c>
      <c r="Q64" s="181">
        <f ca="1"/>
        <v>0</v>
      </c>
      <c r="R64" s="181">
        <f ca="1"/>
        <v>0</v>
      </c>
      <c r="S64" s="181">
        <f ca="1"/>
        <v>0</v>
      </c>
      <c r="T64" s="182">
        <f ca="1"/>
        <v>0</v>
      </c>
      <c r="U64" s="42"/>
      <c r="V64" s="177" t="s">
        <v>452</v>
      </c>
      <c r="W64" s="183"/>
      <c r="X64" s="184"/>
      <c r="Y64" s="184"/>
      <c r="Z64" s="185">
        <v>-75</v>
      </c>
      <c r="AA64" s="42"/>
      <c r="AB64" s="180" t="s">
        <v>452</v>
      </c>
      <c r="AC64" s="181">
        <v>-75</v>
      </c>
      <c r="AD64" s="186"/>
      <c r="AE64" s="186"/>
      <c r="AF64" s="187">
        <v>-75</v>
      </c>
      <c r="AG64" s="42"/>
      <c r="AH64" s="177" t="s">
        <v>452</v>
      </c>
      <c r="AI64" s="183">
        <v>-75</v>
      </c>
      <c r="AJ64" s="184"/>
      <c r="AK64" s="184"/>
      <c r="AL64" s="185">
        <v>-75</v>
      </c>
      <c r="AM64" s="42"/>
      <c r="AN64" s="180" t="s">
        <v>452</v>
      </c>
      <c r="AO64" s="181">
        <v>-75</v>
      </c>
      <c r="AP64" s="181">
        <v>-75</v>
      </c>
      <c r="AQ64" s="181"/>
      <c r="AR64" s="182">
        <v>-75</v>
      </c>
      <c r="AT64" s="180" t="s">
        <v>452</v>
      </c>
      <c r="AU64" s="181">
        <f>VLOOKUP($AT64,[1]Scn3!Scn3_Q1_LR,MATCH(AU$6,[1]!Scn_CH,0),0)</f>
        <v>0</v>
      </c>
      <c r="AV64" s="181">
        <f>VLOOKUP($AT64,[1]Scn3!Scn3_Q1_LR,MATCH(AV$6,[1]!Scn_CH,0),0)</f>
        <v>0</v>
      </c>
      <c r="AW64" s="181">
        <f>VLOOKUP($AT64,[1]Scn3!Scn3_Q1_LR,MATCH(AW$6,[1]!Scn_CH,0),0)</f>
        <v>0</v>
      </c>
      <c r="AX64" s="182">
        <f>VLOOKUP($AT64,[1]Scn3!Scn3_Q1_LR,MATCH(AX$6,[1]!Scn_CH,0),0)</f>
        <v>0</v>
      </c>
      <c r="AZ64" s="241" t="s">
        <v>452</v>
      </c>
      <c r="BA64" s="242"/>
      <c r="BB64" s="242"/>
      <c r="BC64" s="242"/>
      <c r="BD64" s="243"/>
      <c r="BF64" s="241" t="s">
        <v>452</v>
      </c>
      <c r="BG64" s="242"/>
      <c r="BH64" s="242"/>
      <c r="BI64" s="242"/>
      <c r="BJ64" s="243"/>
    </row>
    <row r="65" spans="4:62" x14ac:dyDescent="0.2">
      <c r="D65" s="180" t="s">
        <v>69</v>
      </c>
      <c r="E65" s="181">
        <f ca="1">IF(K65*Q65*E$112&lt;'Summary Results'!M$2,'Summary Results'!M$2/E$112,K65*Q65)</f>
        <v>0</v>
      </c>
      <c r="F65" s="181">
        <f ca="1">IF(L65*R65*F$112&lt;'Summary Results'!N$2,'Summary Results'!N$2/F$112,L65*R65)</f>
        <v>0</v>
      </c>
      <c r="G65" s="181">
        <f ca="1">IF(M65*S65*G$112&lt;'Summary Results'!O$2,'Summary Results'!O$2/G$112,M65*S65)</f>
        <v>0</v>
      </c>
      <c r="H65" s="182">
        <f ca="1">IF(N65*T65*H$112&lt;'Summary Results'!P$2,'Summary Results'!P$2/H$112,N65*T65)</f>
        <v>0</v>
      </c>
      <c r="I65" s="42"/>
      <c r="J65" s="177" t="s">
        <v>69</v>
      </c>
      <c r="K65" s="178">
        <f t="shared" ca="1" si="3"/>
        <v>1</v>
      </c>
      <c r="L65" s="178">
        <f t="shared" ca="1" si="0"/>
        <v>1</v>
      </c>
      <c r="M65" s="178">
        <f t="shared" ca="1" si="1"/>
        <v>1</v>
      </c>
      <c r="N65" s="179">
        <f t="shared" ca="1" si="2"/>
        <v>1</v>
      </c>
      <c r="O65" s="42"/>
      <c r="P65" s="180" t="s">
        <v>69</v>
      </c>
      <c r="Q65" s="181">
        <f ca="1"/>
        <v>0</v>
      </c>
      <c r="R65" s="181">
        <f ca="1"/>
        <v>0</v>
      </c>
      <c r="S65" s="181">
        <f ca="1"/>
        <v>0</v>
      </c>
      <c r="T65" s="182">
        <f ca="1"/>
        <v>0</v>
      </c>
      <c r="U65" s="42"/>
      <c r="V65" s="177" t="s">
        <v>69</v>
      </c>
      <c r="W65" s="183"/>
      <c r="X65" s="184"/>
      <c r="Y65" s="184"/>
      <c r="Z65" s="185">
        <v>-75</v>
      </c>
      <c r="AA65" s="42"/>
      <c r="AB65" s="180" t="s">
        <v>69</v>
      </c>
      <c r="AC65" s="181">
        <v>-75</v>
      </c>
      <c r="AD65" s="186"/>
      <c r="AE65" s="186"/>
      <c r="AF65" s="187">
        <v>-75</v>
      </c>
      <c r="AG65" s="42"/>
      <c r="AH65" s="177" t="s">
        <v>69</v>
      </c>
      <c r="AI65" s="183">
        <v>-75</v>
      </c>
      <c r="AJ65" s="184"/>
      <c r="AK65" s="184"/>
      <c r="AL65" s="185">
        <v>-75</v>
      </c>
      <c r="AM65" s="42"/>
      <c r="AN65" s="180" t="s">
        <v>69</v>
      </c>
      <c r="AO65" s="181">
        <v>-75</v>
      </c>
      <c r="AP65" s="181">
        <v>-75</v>
      </c>
      <c r="AQ65" s="181"/>
      <c r="AR65" s="182">
        <v>-75</v>
      </c>
      <c r="AT65" s="180" t="s">
        <v>69</v>
      </c>
      <c r="AU65" s="181">
        <f>VLOOKUP($AT65,[1]Scn3!Scn3_Q1_LR,MATCH(AU$6,[1]!Scn_CH,0),0)</f>
        <v>0</v>
      </c>
      <c r="AV65" s="181">
        <f>VLOOKUP($AT65,[1]Scn3!Scn3_Q1_LR,MATCH(AV$6,[1]!Scn_CH,0),0)</f>
        <v>0</v>
      </c>
      <c r="AW65" s="181">
        <f>VLOOKUP($AT65,[1]Scn3!Scn3_Q1_LR,MATCH(AW$6,[1]!Scn_CH,0),0)</f>
        <v>0</v>
      </c>
      <c r="AX65" s="182">
        <f>VLOOKUP($AT65,[1]Scn3!Scn3_Q1_LR,MATCH(AX$6,[1]!Scn_CH,0),0)</f>
        <v>0</v>
      </c>
      <c r="AZ65" s="241" t="s">
        <v>69</v>
      </c>
      <c r="BA65" s="242"/>
      <c r="BB65" s="242"/>
      <c r="BC65" s="242"/>
      <c r="BD65" s="243"/>
      <c r="BF65" s="241" t="s">
        <v>69</v>
      </c>
      <c r="BG65" s="242"/>
      <c r="BH65" s="242"/>
      <c r="BI65" s="242"/>
      <c r="BJ65" s="243"/>
    </row>
    <row r="66" spans="4:62" x14ac:dyDescent="0.2">
      <c r="D66" s="180" t="s">
        <v>453</v>
      </c>
      <c r="E66" s="181">
        <f ca="1">IF(K66*Q66*E$112&lt;'Summary Results'!M$2,'Summary Results'!M$2/E$112,K66*Q66)</f>
        <v>0</v>
      </c>
      <c r="F66" s="181">
        <f ca="1">IF(L66*R66*F$112&lt;'Summary Results'!N$2,'Summary Results'!N$2/F$112,L66*R66)</f>
        <v>0</v>
      </c>
      <c r="G66" s="181">
        <f ca="1">IF(M66*S66*G$112&lt;'Summary Results'!O$2,'Summary Results'!O$2/G$112,M66*S66)</f>
        <v>0</v>
      </c>
      <c r="H66" s="182">
        <f ca="1">IF(N66*T66*H$112&lt;'Summary Results'!P$2,'Summary Results'!P$2/H$112,N66*T66)</f>
        <v>0</v>
      </c>
      <c r="I66" s="42"/>
      <c r="J66" s="177" t="s">
        <v>453</v>
      </c>
      <c r="K66" s="178">
        <f t="shared" ca="1" si="3"/>
        <v>1</v>
      </c>
      <c r="L66" s="178">
        <f t="shared" ca="1" si="0"/>
        <v>1</v>
      </c>
      <c r="M66" s="178">
        <f t="shared" ca="1" si="1"/>
        <v>1</v>
      </c>
      <c r="N66" s="179">
        <f t="shared" ca="1" si="2"/>
        <v>1</v>
      </c>
      <c r="O66" s="42"/>
      <c r="P66" s="180" t="s">
        <v>453</v>
      </c>
      <c r="Q66" s="181">
        <f ca="1"/>
        <v>0</v>
      </c>
      <c r="R66" s="181">
        <f ca="1"/>
        <v>0</v>
      </c>
      <c r="S66" s="181">
        <f ca="1"/>
        <v>0</v>
      </c>
      <c r="T66" s="182">
        <f ca="1"/>
        <v>0</v>
      </c>
      <c r="U66" s="42"/>
      <c r="V66" s="177" t="s">
        <v>453</v>
      </c>
      <c r="W66" s="183"/>
      <c r="X66" s="184"/>
      <c r="Y66" s="184"/>
      <c r="Z66" s="185">
        <v>-75</v>
      </c>
      <c r="AA66" s="42"/>
      <c r="AB66" s="180" t="s">
        <v>453</v>
      </c>
      <c r="AC66" s="181">
        <v>-75</v>
      </c>
      <c r="AD66" s="186"/>
      <c r="AE66" s="186"/>
      <c r="AF66" s="187">
        <v>-75</v>
      </c>
      <c r="AG66" s="42"/>
      <c r="AH66" s="177" t="s">
        <v>453</v>
      </c>
      <c r="AI66" s="183">
        <v>-75</v>
      </c>
      <c r="AJ66" s="184"/>
      <c r="AK66" s="184"/>
      <c r="AL66" s="185">
        <v>-75</v>
      </c>
      <c r="AM66" s="42"/>
      <c r="AN66" s="180" t="s">
        <v>453</v>
      </c>
      <c r="AO66" s="181">
        <v>-75</v>
      </c>
      <c r="AP66" s="181">
        <v>-75</v>
      </c>
      <c r="AQ66" s="181"/>
      <c r="AR66" s="182">
        <v>-75</v>
      </c>
      <c r="AT66" s="180" t="s">
        <v>453</v>
      </c>
      <c r="AU66" s="181">
        <f>VLOOKUP($AT66,[1]Scn3!Scn3_Q1_LR,MATCH(AU$6,[1]!Scn_CH,0),0)</f>
        <v>0</v>
      </c>
      <c r="AV66" s="181">
        <f>VLOOKUP($AT66,[1]Scn3!Scn3_Q1_LR,MATCH(AV$6,[1]!Scn_CH,0),0)</f>
        <v>0</v>
      </c>
      <c r="AW66" s="181">
        <f>VLOOKUP($AT66,[1]Scn3!Scn3_Q1_LR,MATCH(AW$6,[1]!Scn_CH,0),0)</f>
        <v>0</v>
      </c>
      <c r="AX66" s="182">
        <f>VLOOKUP($AT66,[1]Scn3!Scn3_Q1_LR,MATCH(AX$6,[1]!Scn_CH,0),0)</f>
        <v>0</v>
      </c>
      <c r="AZ66" s="241" t="s">
        <v>453</v>
      </c>
      <c r="BA66" s="242"/>
      <c r="BB66" s="242"/>
      <c r="BC66" s="242"/>
      <c r="BD66" s="243"/>
      <c r="BF66" s="241" t="s">
        <v>453</v>
      </c>
      <c r="BG66" s="242"/>
      <c r="BH66" s="242"/>
      <c r="BI66" s="242"/>
      <c r="BJ66" s="243"/>
    </row>
    <row r="67" spans="4:62" x14ac:dyDescent="0.2">
      <c r="D67" s="180" t="s">
        <v>454</v>
      </c>
      <c r="E67" s="181">
        <f ca="1">IF(K67*Q67*E$112&lt;'Summary Results'!M$2,'Summary Results'!M$2/E$112,K67*Q67)</f>
        <v>0</v>
      </c>
      <c r="F67" s="181">
        <f ca="1">IF(L67*R67*F$112&lt;'Summary Results'!N$2,'Summary Results'!N$2/F$112,L67*R67)</f>
        <v>0</v>
      </c>
      <c r="G67" s="181">
        <f ca="1">IF(M67*S67*G$112&lt;'Summary Results'!O$2,'Summary Results'!O$2/G$112,M67*S67)</f>
        <v>0</v>
      </c>
      <c r="H67" s="182">
        <f ca="1">IF(N67*T67*H$112&lt;'Summary Results'!P$2,'Summary Results'!P$2/H$112,N67*T67)</f>
        <v>0</v>
      </c>
      <c r="I67" s="42"/>
      <c r="J67" s="177" t="s">
        <v>454</v>
      </c>
      <c r="K67" s="178">
        <f t="shared" ca="1" si="3"/>
        <v>1</v>
      </c>
      <c r="L67" s="178">
        <f t="shared" ca="1" si="0"/>
        <v>1</v>
      </c>
      <c r="M67" s="178">
        <f t="shared" ca="1" si="1"/>
        <v>1</v>
      </c>
      <c r="N67" s="179">
        <f t="shared" ca="1" si="2"/>
        <v>1</v>
      </c>
      <c r="O67" s="42"/>
      <c r="P67" s="180" t="s">
        <v>454</v>
      </c>
      <c r="Q67" s="181">
        <f ca="1"/>
        <v>0</v>
      </c>
      <c r="R67" s="181">
        <f ca="1"/>
        <v>0</v>
      </c>
      <c r="S67" s="181">
        <f ca="1"/>
        <v>0</v>
      </c>
      <c r="T67" s="182">
        <f ca="1"/>
        <v>0</v>
      </c>
      <c r="U67" s="42"/>
      <c r="V67" s="177" t="s">
        <v>454</v>
      </c>
      <c r="W67" s="183"/>
      <c r="X67" s="184">
        <v>-75</v>
      </c>
      <c r="Y67" s="184"/>
      <c r="Z67" s="185"/>
      <c r="AA67" s="42"/>
      <c r="AB67" s="180" t="s">
        <v>454</v>
      </c>
      <c r="AC67" s="181">
        <v>-75</v>
      </c>
      <c r="AD67" s="186">
        <v>-75</v>
      </c>
      <c r="AE67" s="186"/>
      <c r="AF67" s="187"/>
      <c r="AG67" s="42"/>
      <c r="AH67" s="177" t="s">
        <v>454</v>
      </c>
      <c r="AI67" s="183">
        <v>-75</v>
      </c>
      <c r="AJ67" s="184">
        <v>-75</v>
      </c>
      <c r="AK67" s="184"/>
      <c r="AL67" s="185">
        <v>-75</v>
      </c>
      <c r="AM67" s="42"/>
      <c r="AN67" s="180" t="s">
        <v>454</v>
      </c>
      <c r="AO67" s="181">
        <v>-75</v>
      </c>
      <c r="AP67" s="181">
        <v>-75</v>
      </c>
      <c r="AQ67" s="181"/>
      <c r="AR67" s="182">
        <v>-75</v>
      </c>
      <c r="AT67" s="180" t="s">
        <v>454</v>
      </c>
      <c r="AU67" s="181">
        <f>VLOOKUP($AT67,[1]Scn3!Scn3_Q1_LR,MATCH(AU$6,[1]!Scn_CH,0),0)</f>
        <v>0</v>
      </c>
      <c r="AV67" s="181">
        <f>VLOOKUP($AT67,[1]Scn3!Scn3_Q1_LR,MATCH(AV$6,[1]!Scn_CH,0),0)</f>
        <v>0</v>
      </c>
      <c r="AW67" s="181">
        <f>VLOOKUP($AT67,[1]Scn3!Scn3_Q1_LR,MATCH(AW$6,[1]!Scn_CH,0),0)</f>
        <v>0</v>
      </c>
      <c r="AX67" s="182">
        <f>VLOOKUP($AT67,[1]Scn3!Scn3_Q1_LR,MATCH(AX$6,[1]!Scn_CH,0),0)</f>
        <v>0</v>
      </c>
      <c r="AZ67" s="241" t="s">
        <v>454</v>
      </c>
      <c r="BA67" s="242"/>
      <c r="BB67" s="242"/>
      <c r="BC67" s="242"/>
      <c r="BD67" s="243"/>
      <c r="BF67" s="241" t="s">
        <v>454</v>
      </c>
      <c r="BG67" s="242"/>
      <c r="BH67" s="242"/>
      <c r="BI67" s="242"/>
      <c r="BJ67" s="243"/>
    </row>
    <row r="68" spans="4:62" x14ac:dyDescent="0.2">
      <c r="D68" s="180" t="s">
        <v>455</v>
      </c>
      <c r="E68" s="181">
        <f ca="1">IF(K68*Q68*E$112&lt;'Summary Results'!M$2,'Summary Results'!M$2/E$112,K68*Q68)</f>
        <v>0</v>
      </c>
      <c r="F68" s="181">
        <f ca="1">IF(L68*R68*F$112&lt;'Summary Results'!N$2,'Summary Results'!N$2/F$112,L68*R68)</f>
        <v>0</v>
      </c>
      <c r="G68" s="181">
        <f ca="1">IF(M68*S68*G$112&lt;'Summary Results'!O$2,'Summary Results'!O$2/G$112,M68*S68)</f>
        <v>0</v>
      </c>
      <c r="H68" s="182">
        <f ca="1">IF(N68*T68*H$112&lt;'Summary Results'!P$2,'Summary Results'!P$2/H$112,N68*T68)</f>
        <v>0</v>
      </c>
      <c r="I68" s="42"/>
      <c r="J68" s="177" t="s">
        <v>455</v>
      </c>
      <c r="K68" s="178">
        <f t="shared" ca="1" si="3"/>
        <v>1</v>
      </c>
      <c r="L68" s="178">
        <f t="shared" ca="1" si="0"/>
        <v>1</v>
      </c>
      <c r="M68" s="178">
        <f t="shared" ca="1" si="1"/>
        <v>1</v>
      </c>
      <c r="N68" s="179">
        <f t="shared" ca="1" si="2"/>
        <v>1</v>
      </c>
      <c r="O68" s="42"/>
      <c r="P68" s="180" t="s">
        <v>455</v>
      </c>
      <c r="Q68" s="181">
        <f ca="1"/>
        <v>0</v>
      </c>
      <c r="R68" s="181">
        <f ca="1"/>
        <v>0</v>
      </c>
      <c r="S68" s="181">
        <f ca="1"/>
        <v>0</v>
      </c>
      <c r="T68" s="182">
        <f ca="1"/>
        <v>0</v>
      </c>
      <c r="U68" s="42"/>
      <c r="V68" s="177" t="s">
        <v>455</v>
      </c>
      <c r="W68" s="183"/>
      <c r="X68" s="184"/>
      <c r="Y68" s="184"/>
      <c r="Z68" s="185">
        <v>-75</v>
      </c>
      <c r="AA68" s="42"/>
      <c r="AB68" s="180" t="s">
        <v>455</v>
      </c>
      <c r="AC68" s="181">
        <v>-75</v>
      </c>
      <c r="AD68" s="186"/>
      <c r="AE68" s="186"/>
      <c r="AF68" s="187">
        <v>-75</v>
      </c>
      <c r="AG68" s="42"/>
      <c r="AH68" s="177" t="s">
        <v>455</v>
      </c>
      <c r="AI68" s="183">
        <v>-75</v>
      </c>
      <c r="AJ68" s="184"/>
      <c r="AK68" s="184"/>
      <c r="AL68" s="185">
        <v>-75</v>
      </c>
      <c r="AM68" s="42"/>
      <c r="AN68" s="180" t="s">
        <v>455</v>
      </c>
      <c r="AO68" s="181">
        <v>-75</v>
      </c>
      <c r="AP68" s="181">
        <v>-75</v>
      </c>
      <c r="AQ68" s="181"/>
      <c r="AR68" s="182">
        <v>-75</v>
      </c>
      <c r="AT68" s="180" t="s">
        <v>455</v>
      </c>
      <c r="AU68" s="181">
        <f>VLOOKUP($AT68,[1]Scn3!Scn3_Q1_LR,MATCH(AU$6,[1]!Scn_CH,0),0)</f>
        <v>0</v>
      </c>
      <c r="AV68" s="181">
        <f>VLOOKUP($AT68,[1]Scn3!Scn3_Q1_LR,MATCH(AV$6,[1]!Scn_CH,0),0)</f>
        <v>0</v>
      </c>
      <c r="AW68" s="181">
        <f>VLOOKUP($AT68,[1]Scn3!Scn3_Q1_LR,MATCH(AW$6,[1]!Scn_CH,0),0)</f>
        <v>0</v>
      </c>
      <c r="AX68" s="182">
        <f>VLOOKUP($AT68,[1]Scn3!Scn3_Q1_LR,MATCH(AX$6,[1]!Scn_CH,0),0)</f>
        <v>0</v>
      </c>
      <c r="AZ68" s="241" t="s">
        <v>455</v>
      </c>
      <c r="BA68" s="242"/>
      <c r="BB68" s="242"/>
      <c r="BC68" s="242"/>
      <c r="BD68" s="243"/>
      <c r="BF68" s="241" t="s">
        <v>455</v>
      </c>
      <c r="BG68" s="242"/>
      <c r="BH68" s="242"/>
      <c r="BI68" s="242"/>
      <c r="BJ68" s="243"/>
    </row>
    <row r="69" spans="4:62" x14ac:dyDescent="0.2">
      <c r="D69" s="180" t="s">
        <v>456</v>
      </c>
      <c r="E69" s="181">
        <f ca="1">IF(K69*Q69*E$112&lt;'Summary Results'!M$2,'Summary Results'!M$2/E$112,K69*Q69)</f>
        <v>0</v>
      </c>
      <c r="F69" s="181">
        <f ca="1">IF(L69*R69*F$112&lt;'Summary Results'!N$2,'Summary Results'!N$2/F$112,L69*R69)</f>
        <v>0</v>
      </c>
      <c r="G69" s="181">
        <f ca="1">IF(M69*S69*G$112&lt;'Summary Results'!O$2,'Summary Results'!O$2/G$112,M69*S69)</f>
        <v>0</v>
      </c>
      <c r="H69" s="182">
        <f ca="1">IF(N69*T69*H$112&lt;'Summary Results'!P$2,'Summary Results'!P$2/H$112,N69*T69)</f>
        <v>0</v>
      </c>
      <c r="I69" s="42"/>
      <c r="J69" s="177" t="s">
        <v>456</v>
      </c>
      <c r="K69" s="178">
        <f t="shared" ca="1" si="3"/>
        <v>1</v>
      </c>
      <c r="L69" s="178">
        <f t="shared" ca="1" si="0"/>
        <v>1</v>
      </c>
      <c r="M69" s="178">
        <f t="shared" ca="1" si="1"/>
        <v>1</v>
      </c>
      <c r="N69" s="179">
        <f t="shared" ca="1" si="2"/>
        <v>1</v>
      </c>
      <c r="O69" s="42"/>
      <c r="P69" s="180" t="s">
        <v>456</v>
      </c>
      <c r="Q69" s="181">
        <f ca="1"/>
        <v>0</v>
      </c>
      <c r="R69" s="181">
        <f ca="1"/>
        <v>0</v>
      </c>
      <c r="S69" s="181">
        <f ca="1"/>
        <v>0</v>
      </c>
      <c r="T69" s="182">
        <f ca="1"/>
        <v>0</v>
      </c>
      <c r="U69" s="42"/>
      <c r="V69" s="177" t="s">
        <v>456</v>
      </c>
      <c r="W69" s="183"/>
      <c r="X69" s="184">
        <v>-75</v>
      </c>
      <c r="Y69" s="184"/>
      <c r="Z69" s="185"/>
      <c r="AA69" s="42"/>
      <c r="AB69" s="180" t="s">
        <v>456</v>
      </c>
      <c r="AC69" s="181">
        <v>-75</v>
      </c>
      <c r="AD69" s="186">
        <v>-75</v>
      </c>
      <c r="AE69" s="186"/>
      <c r="AF69" s="187"/>
      <c r="AG69" s="42"/>
      <c r="AH69" s="177" t="s">
        <v>456</v>
      </c>
      <c r="AI69" s="183">
        <v>-75</v>
      </c>
      <c r="AJ69" s="184">
        <v>-75</v>
      </c>
      <c r="AK69" s="184"/>
      <c r="AL69" s="185">
        <v>-75</v>
      </c>
      <c r="AM69" s="42"/>
      <c r="AN69" s="180" t="s">
        <v>456</v>
      </c>
      <c r="AO69" s="181">
        <v>-75</v>
      </c>
      <c r="AP69" s="181">
        <v>-75</v>
      </c>
      <c r="AQ69" s="181"/>
      <c r="AR69" s="182">
        <v>-75</v>
      </c>
      <c r="AT69" s="180" t="s">
        <v>456</v>
      </c>
      <c r="AU69" s="181">
        <f>VLOOKUP($AT69,[1]Scn3!Scn3_Q1_LR,MATCH(AU$6,[1]!Scn_CH,0),0)</f>
        <v>0</v>
      </c>
      <c r="AV69" s="181">
        <f>VLOOKUP($AT69,[1]Scn3!Scn3_Q1_LR,MATCH(AV$6,[1]!Scn_CH,0),0)</f>
        <v>0</v>
      </c>
      <c r="AW69" s="181">
        <f>VLOOKUP($AT69,[1]Scn3!Scn3_Q1_LR,MATCH(AW$6,[1]!Scn_CH,0),0)</f>
        <v>0</v>
      </c>
      <c r="AX69" s="182">
        <f>VLOOKUP($AT69,[1]Scn3!Scn3_Q1_LR,MATCH(AX$6,[1]!Scn_CH,0),0)</f>
        <v>0</v>
      </c>
      <c r="AZ69" s="241" t="s">
        <v>456</v>
      </c>
      <c r="BA69" s="242"/>
      <c r="BB69" s="242"/>
      <c r="BC69" s="242"/>
      <c r="BD69" s="243"/>
      <c r="BF69" s="241" t="s">
        <v>456</v>
      </c>
      <c r="BG69" s="242"/>
      <c r="BH69" s="242"/>
      <c r="BI69" s="242"/>
      <c r="BJ69" s="243"/>
    </row>
    <row r="70" spans="4:62" x14ac:dyDescent="0.2">
      <c r="D70" s="180" t="s">
        <v>457</v>
      </c>
      <c r="E70" s="181">
        <f ca="1">IF(K70*Q70*E$112&lt;'Summary Results'!M$2,'Summary Results'!M$2/E$112,K70*Q70)</f>
        <v>0</v>
      </c>
      <c r="F70" s="181">
        <f ca="1">IF(L70*R70*F$112&lt;'Summary Results'!N$2,'Summary Results'!N$2/F$112,L70*R70)</f>
        <v>0</v>
      </c>
      <c r="G70" s="181">
        <f ca="1">IF(M70*S70*G$112&lt;'Summary Results'!O$2,'Summary Results'!O$2/G$112,M70*S70)</f>
        <v>0</v>
      </c>
      <c r="H70" s="182">
        <f ca="1">IF(N70*T70*H$112&lt;'Summary Results'!P$2,'Summary Results'!P$2/H$112,N70*T70)</f>
        <v>0</v>
      </c>
      <c r="I70" s="42"/>
      <c r="J70" s="177" t="s">
        <v>457</v>
      </c>
      <c r="K70" s="178">
        <f t="shared" ca="1" si="3"/>
        <v>1</v>
      </c>
      <c r="L70" s="178">
        <f t="shared" ca="1" si="0"/>
        <v>1</v>
      </c>
      <c r="M70" s="178">
        <f t="shared" ca="1" si="1"/>
        <v>1</v>
      </c>
      <c r="N70" s="179">
        <f t="shared" ca="1" si="2"/>
        <v>1</v>
      </c>
      <c r="O70" s="42"/>
      <c r="P70" s="180" t="s">
        <v>457</v>
      </c>
      <c r="Q70" s="181">
        <f ca="1"/>
        <v>0</v>
      </c>
      <c r="R70" s="181">
        <f ca="1"/>
        <v>0</v>
      </c>
      <c r="S70" s="181">
        <f ca="1"/>
        <v>0</v>
      </c>
      <c r="T70" s="182">
        <f ca="1"/>
        <v>0</v>
      </c>
      <c r="U70" s="42"/>
      <c r="V70" s="177" t="s">
        <v>457</v>
      </c>
      <c r="W70" s="183"/>
      <c r="X70" s="184">
        <v>-75</v>
      </c>
      <c r="Y70" s="184"/>
      <c r="Z70" s="185"/>
      <c r="AA70" s="42"/>
      <c r="AB70" s="180" t="s">
        <v>457</v>
      </c>
      <c r="AC70" s="181">
        <v>-75</v>
      </c>
      <c r="AD70" s="186">
        <v>-75</v>
      </c>
      <c r="AE70" s="186"/>
      <c r="AF70" s="187"/>
      <c r="AG70" s="42"/>
      <c r="AH70" s="177" t="s">
        <v>457</v>
      </c>
      <c r="AI70" s="183">
        <v>-75</v>
      </c>
      <c r="AJ70" s="184">
        <v>-75</v>
      </c>
      <c r="AK70" s="184"/>
      <c r="AL70" s="185">
        <v>-75</v>
      </c>
      <c r="AM70" s="42"/>
      <c r="AN70" s="180" t="s">
        <v>457</v>
      </c>
      <c r="AO70" s="181">
        <v>-75</v>
      </c>
      <c r="AP70" s="181">
        <v>-75</v>
      </c>
      <c r="AQ70" s="181"/>
      <c r="AR70" s="182">
        <v>-75</v>
      </c>
      <c r="AT70" s="180" t="s">
        <v>457</v>
      </c>
      <c r="AU70" s="181">
        <f>VLOOKUP($AT70,[1]Scn3!Scn3_Q1_LR,MATCH(AU$6,[1]!Scn_CH,0),0)</f>
        <v>0</v>
      </c>
      <c r="AV70" s="181">
        <f>VLOOKUP($AT70,[1]Scn3!Scn3_Q1_LR,MATCH(AV$6,[1]!Scn_CH,0),0)</f>
        <v>0</v>
      </c>
      <c r="AW70" s="181">
        <f>VLOOKUP($AT70,[1]Scn3!Scn3_Q1_LR,MATCH(AW$6,[1]!Scn_CH,0),0)</f>
        <v>0</v>
      </c>
      <c r="AX70" s="182">
        <f>VLOOKUP($AT70,[1]Scn3!Scn3_Q1_LR,MATCH(AX$6,[1]!Scn_CH,0),0)</f>
        <v>0</v>
      </c>
      <c r="AZ70" s="241" t="s">
        <v>457</v>
      </c>
      <c r="BA70" s="242"/>
      <c r="BB70" s="242"/>
      <c r="BC70" s="242"/>
      <c r="BD70" s="243"/>
      <c r="BF70" s="241" t="s">
        <v>457</v>
      </c>
      <c r="BG70" s="242"/>
      <c r="BH70" s="242"/>
      <c r="BI70" s="242"/>
      <c r="BJ70" s="243"/>
    </row>
    <row r="71" spans="4:62" x14ac:dyDescent="0.2">
      <c r="D71" s="180" t="s">
        <v>458</v>
      </c>
      <c r="E71" s="181">
        <f ca="1">IF(K71*Q71*E$112&lt;'Summary Results'!M$2,'Summary Results'!M$2/E$112,K71*Q71)</f>
        <v>0</v>
      </c>
      <c r="F71" s="181">
        <f ca="1">IF(L71*R71*F$112&lt;'Summary Results'!N$2,'Summary Results'!N$2/F$112,L71*R71)</f>
        <v>0</v>
      </c>
      <c r="G71" s="181">
        <f ca="1">IF(M71*S71*G$112&lt;'Summary Results'!O$2,'Summary Results'!O$2/G$112,M71*S71)</f>
        <v>0</v>
      </c>
      <c r="H71" s="182">
        <f ca="1">IF(N71*T71*H$112&lt;'Summary Results'!P$2,'Summary Results'!P$2/H$112,N71*T71)</f>
        <v>0</v>
      </c>
      <c r="I71" s="42"/>
      <c r="J71" s="177" t="s">
        <v>458</v>
      </c>
      <c r="K71" s="178">
        <f t="shared" ca="1" si="3"/>
        <v>1</v>
      </c>
      <c r="L71" s="178">
        <f t="shared" ref="L71:L110" ca="1" si="4">IF(R71&gt;0,IF(F$112&lt;&gt;0,1/F$112,1),1)</f>
        <v>1</v>
      </c>
      <c r="M71" s="178">
        <f t="shared" ref="M71:M110" ca="1" si="5">IF(S71&gt;0,IF(G$112&lt;&gt;0,1/G$112,1),1)</f>
        <v>1</v>
      </c>
      <c r="N71" s="179">
        <f t="shared" ref="N71:N110" ca="1" si="6">IF(T71&gt;0,IF(H$112&lt;&gt;0,1/H$112,1),1)</f>
        <v>1</v>
      </c>
      <c r="O71" s="42"/>
      <c r="P71" s="180" t="s">
        <v>458</v>
      </c>
      <c r="Q71" s="181">
        <f ca="1"/>
        <v>0</v>
      </c>
      <c r="R71" s="181">
        <f ca="1"/>
        <v>0</v>
      </c>
      <c r="S71" s="181">
        <f ca="1"/>
        <v>0</v>
      </c>
      <c r="T71" s="182">
        <f ca="1"/>
        <v>0</v>
      </c>
      <c r="U71" s="42"/>
      <c r="V71" s="177" t="s">
        <v>458</v>
      </c>
      <c r="W71" s="183"/>
      <c r="X71" s="184"/>
      <c r="Y71" s="184"/>
      <c r="Z71" s="185">
        <v>-75</v>
      </c>
      <c r="AA71" s="42"/>
      <c r="AB71" s="180" t="s">
        <v>458</v>
      </c>
      <c r="AC71" s="181">
        <v>-75</v>
      </c>
      <c r="AD71" s="186"/>
      <c r="AE71" s="186"/>
      <c r="AF71" s="187">
        <v>-75</v>
      </c>
      <c r="AG71" s="42"/>
      <c r="AH71" s="177" t="s">
        <v>458</v>
      </c>
      <c r="AI71" s="183">
        <v>-75</v>
      </c>
      <c r="AJ71" s="184"/>
      <c r="AK71" s="184"/>
      <c r="AL71" s="185">
        <v>-75</v>
      </c>
      <c r="AM71" s="42"/>
      <c r="AN71" s="180" t="s">
        <v>458</v>
      </c>
      <c r="AO71" s="181">
        <v>-75</v>
      </c>
      <c r="AP71" s="181">
        <v>-75</v>
      </c>
      <c r="AQ71" s="181"/>
      <c r="AR71" s="182">
        <v>-75</v>
      </c>
      <c r="AT71" s="180" t="s">
        <v>458</v>
      </c>
      <c r="AU71" s="181">
        <f>VLOOKUP($AT71,[1]Scn3!Scn3_Q1_LR,MATCH(AU$6,[1]!Scn_CH,0),0)</f>
        <v>0</v>
      </c>
      <c r="AV71" s="181">
        <f>VLOOKUP($AT71,[1]Scn3!Scn3_Q1_LR,MATCH(AV$6,[1]!Scn_CH,0),0)</f>
        <v>0</v>
      </c>
      <c r="AW71" s="181">
        <f>VLOOKUP($AT71,[1]Scn3!Scn3_Q1_LR,MATCH(AW$6,[1]!Scn_CH,0),0)</f>
        <v>0</v>
      </c>
      <c r="AX71" s="182">
        <f>VLOOKUP($AT71,[1]Scn3!Scn3_Q1_LR,MATCH(AX$6,[1]!Scn_CH,0),0)</f>
        <v>0</v>
      </c>
      <c r="AZ71" s="241" t="s">
        <v>458</v>
      </c>
      <c r="BA71" s="242"/>
      <c r="BB71" s="242"/>
      <c r="BC71" s="242"/>
      <c r="BD71" s="243"/>
      <c r="BF71" s="241" t="s">
        <v>458</v>
      </c>
      <c r="BG71" s="242"/>
      <c r="BH71" s="242"/>
      <c r="BI71" s="242"/>
      <c r="BJ71" s="243"/>
    </row>
    <row r="72" spans="4:62" x14ac:dyDescent="0.2">
      <c r="D72" s="180" t="s">
        <v>459</v>
      </c>
      <c r="E72" s="181">
        <f ca="1">IF(K72*Q72*E$112&lt;'Summary Results'!M$2,'Summary Results'!M$2/E$112,K72*Q72)</f>
        <v>0</v>
      </c>
      <c r="F72" s="181">
        <f ca="1">IF(L72*R72*F$112&lt;'Summary Results'!N$2,'Summary Results'!N$2/F$112,L72*R72)</f>
        <v>0</v>
      </c>
      <c r="G72" s="181">
        <f ca="1">IF(M72*S72*G$112&lt;'Summary Results'!O$2,'Summary Results'!O$2/G$112,M72*S72)</f>
        <v>0</v>
      </c>
      <c r="H72" s="182">
        <f ca="1">IF(N72*T72*H$112&lt;'Summary Results'!P$2,'Summary Results'!P$2/H$112,N72*T72)</f>
        <v>0</v>
      </c>
      <c r="I72" s="42"/>
      <c r="J72" s="177" t="s">
        <v>459</v>
      </c>
      <c r="K72" s="178">
        <f t="shared" ref="K72:K110" ca="1" si="7">IF(Q72&gt;0,IF(E$112&lt;&gt;0,1/E$112,1),1)</f>
        <v>1</v>
      </c>
      <c r="L72" s="178">
        <f t="shared" ca="1" si="4"/>
        <v>1</v>
      </c>
      <c r="M72" s="178">
        <f t="shared" ca="1" si="5"/>
        <v>1</v>
      </c>
      <c r="N72" s="179">
        <f t="shared" ca="1" si="6"/>
        <v>1</v>
      </c>
      <c r="O72" s="42"/>
      <c r="P72" s="180" t="s">
        <v>459</v>
      </c>
      <c r="Q72" s="181">
        <f ca="1"/>
        <v>0</v>
      </c>
      <c r="R72" s="181">
        <f ca="1"/>
        <v>0</v>
      </c>
      <c r="S72" s="181">
        <f ca="1"/>
        <v>0</v>
      </c>
      <c r="T72" s="182">
        <f ca="1"/>
        <v>0</v>
      </c>
      <c r="U72" s="42"/>
      <c r="V72" s="177" t="s">
        <v>459</v>
      </c>
      <c r="W72" s="183"/>
      <c r="X72" s="184">
        <v>-75</v>
      </c>
      <c r="Y72" s="184"/>
      <c r="Z72" s="185"/>
      <c r="AA72" s="42"/>
      <c r="AB72" s="180" t="s">
        <v>459</v>
      </c>
      <c r="AC72" s="181">
        <v>-75</v>
      </c>
      <c r="AD72" s="186">
        <v>-75</v>
      </c>
      <c r="AE72" s="186"/>
      <c r="AF72" s="187"/>
      <c r="AG72" s="42"/>
      <c r="AH72" s="177" t="s">
        <v>459</v>
      </c>
      <c r="AI72" s="183">
        <v>-75</v>
      </c>
      <c r="AJ72" s="184">
        <v>-75</v>
      </c>
      <c r="AK72" s="184"/>
      <c r="AL72" s="185">
        <v>-75</v>
      </c>
      <c r="AM72" s="42"/>
      <c r="AN72" s="180" t="s">
        <v>459</v>
      </c>
      <c r="AO72" s="181">
        <v>-75</v>
      </c>
      <c r="AP72" s="181">
        <v>-75</v>
      </c>
      <c r="AQ72" s="181"/>
      <c r="AR72" s="182">
        <v>-75</v>
      </c>
      <c r="AT72" s="180" t="s">
        <v>459</v>
      </c>
      <c r="AU72" s="181">
        <f>VLOOKUP($AT72,[1]Scn3!Scn3_Q1_LR,MATCH(AU$6,[1]!Scn_CH,0),0)</f>
        <v>0</v>
      </c>
      <c r="AV72" s="181">
        <f>VLOOKUP($AT72,[1]Scn3!Scn3_Q1_LR,MATCH(AV$6,[1]!Scn_CH,0),0)</f>
        <v>0</v>
      </c>
      <c r="AW72" s="181">
        <f>VLOOKUP($AT72,[1]Scn3!Scn3_Q1_LR,MATCH(AW$6,[1]!Scn_CH,0),0)</f>
        <v>0</v>
      </c>
      <c r="AX72" s="182">
        <f>VLOOKUP($AT72,[1]Scn3!Scn3_Q1_LR,MATCH(AX$6,[1]!Scn_CH,0),0)</f>
        <v>0</v>
      </c>
      <c r="AZ72" s="241" t="s">
        <v>459</v>
      </c>
      <c r="BA72" s="242"/>
      <c r="BB72" s="242"/>
      <c r="BC72" s="242"/>
      <c r="BD72" s="243"/>
      <c r="BF72" s="241" t="s">
        <v>459</v>
      </c>
      <c r="BG72" s="242"/>
      <c r="BH72" s="242"/>
      <c r="BI72" s="242"/>
      <c r="BJ72" s="243"/>
    </row>
    <row r="73" spans="4:62" x14ac:dyDescent="0.2">
      <c r="D73" s="180" t="s">
        <v>460</v>
      </c>
      <c r="E73" s="181">
        <f ca="1">IF(K73*Q73*E$112&lt;'Summary Results'!M$2,'Summary Results'!M$2/E$112,K73*Q73)</f>
        <v>0</v>
      </c>
      <c r="F73" s="181">
        <f ca="1">IF(L73*R73*F$112&lt;'Summary Results'!N$2,'Summary Results'!N$2/F$112,L73*R73)</f>
        <v>0</v>
      </c>
      <c r="G73" s="181">
        <f ca="1">IF(M73*S73*G$112&lt;'Summary Results'!O$2,'Summary Results'!O$2/G$112,M73*S73)</f>
        <v>0</v>
      </c>
      <c r="H73" s="182">
        <f ca="1">IF(N73*T73*H$112&lt;'Summary Results'!P$2,'Summary Results'!P$2/H$112,N73*T73)</f>
        <v>0</v>
      </c>
      <c r="I73" s="42"/>
      <c r="J73" s="177" t="s">
        <v>460</v>
      </c>
      <c r="K73" s="178">
        <f t="shared" ca="1" si="7"/>
        <v>1</v>
      </c>
      <c r="L73" s="178">
        <f t="shared" ca="1" si="4"/>
        <v>1</v>
      </c>
      <c r="M73" s="178">
        <f t="shared" ca="1" si="5"/>
        <v>1</v>
      </c>
      <c r="N73" s="179">
        <f t="shared" ca="1" si="6"/>
        <v>1</v>
      </c>
      <c r="O73" s="42"/>
      <c r="P73" s="180" t="s">
        <v>460</v>
      </c>
      <c r="Q73" s="181">
        <f ca="1"/>
        <v>0</v>
      </c>
      <c r="R73" s="181">
        <f ca="1"/>
        <v>0</v>
      </c>
      <c r="S73" s="181">
        <f ca="1"/>
        <v>0</v>
      </c>
      <c r="T73" s="182">
        <f ca="1"/>
        <v>0</v>
      </c>
      <c r="U73" s="42"/>
      <c r="V73" s="177" t="s">
        <v>460</v>
      </c>
      <c r="W73" s="183"/>
      <c r="X73" s="184"/>
      <c r="Y73" s="184"/>
      <c r="Z73" s="185">
        <v>-75</v>
      </c>
      <c r="AA73" s="42"/>
      <c r="AB73" s="180" t="s">
        <v>460</v>
      </c>
      <c r="AC73" s="181">
        <v>-75</v>
      </c>
      <c r="AD73" s="186"/>
      <c r="AE73" s="186"/>
      <c r="AF73" s="187">
        <v>-75</v>
      </c>
      <c r="AG73" s="42"/>
      <c r="AH73" s="177" t="s">
        <v>460</v>
      </c>
      <c r="AI73" s="183">
        <v>-75</v>
      </c>
      <c r="AJ73" s="184"/>
      <c r="AK73" s="184"/>
      <c r="AL73" s="185">
        <v>-75</v>
      </c>
      <c r="AM73" s="42"/>
      <c r="AN73" s="180" t="s">
        <v>460</v>
      </c>
      <c r="AO73" s="181">
        <v>-75</v>
      </c>
      <c r="AP73" s="181">
        <v>-75</v>
      </c>
      <c r="AQ73" s="181"/>
      <c r="AR73" s="182">
        <v>-75</v>
      </c>
      <c r="AT73" s="180" t="s">
        <v>460</v>
      </c>
      <c r="AU73" s="181">
        <f>VLOOKUP($AT73,[1]Scn3!Scn3_Q1_LR,MATCH(AU$6,[1]!Scn_CH,0),0)</f>
        <v>0</v>
      </c>
      <c r="AV73" s="181">
        <f>VLOOKUP($AT73,[1]Scn3!Scn3_Q1_LR,MATCH(AV$6,[1]!Scn_CH,0),0)</f>
        <v>0</v>
      </c>
      <c r="AW73" s="181">
        <f>VLOOKUP($AT73,[1]Scn3!Scn3_Q1_LR,MATCH(AW$6,[1]!Scn_CH,0),0)</f>
        <v>0</v>
      </c>
      <c r="AX73" s="182">
        <f>VLOOKUP($AT73,[1]Scn3!Scn3_Q1_LR,MATCH(AX$6,[1]!Scn_CH,0),0)</f>
        <v>0</v>
      </c>
      <c r="AZ73" s="241" t="s">
        <v>460</v>
      </c>
      <c r="BA73" s="242"/>
      <c r="BB73" s="242"/>
      <c r="BC73" s="242"/>
      <c r="BD73" s="243"/>
      <c r="BF73" s="241" t="s">
        <v>460</v>
      </c>
      <c r="BG73" s="242"/>
      <c r="BH73" s="242"/>
      <c r="BI73" s="242"/>
      <c r="BJ73" s="243"/>
    </row>
    <row r="74" spans="4:62" x14ac:dyDescent="0.2">
      <c r="D74" s="180" t="s">
        <v>461</v>
      </c>
      <c r="E74" s="181">
        <f ca="1">IF(K74*Q74*E$112&lt;'Summary Results'!M$2,'Summary Results'!M$2/E$112,K74*Q74)</f>
        <v>0</v>
      </c>
      <c r="F74" s="181">
        <f ca="1">IF(L74*R74*F$112&lt;'Summary Results'!N$2,'Summary Results'!N$2/F$112,L74*R74)</f>
        <v>0</v>
      </c>
      <c r="G74" s="181">
        <f ca="1">IF(M74*S74*G$112&lt;'Summary Results'!O$2,'Summary Results'!O$2/G$112,M74*S74)</f>
        <v>0</v>
      </c>
      <c r="H74" s="182">
        <f ca="1">IF(N74*T74*H$112&lt;'Summary Results'!P$2,'Summary Results'!P$2/H$112,N74*T74)</f>
        <v>0</v>
      </c>
      <c r="I74" s="42"/>
      <c r="J74" s="177" t="s">
        <v>461</v>
      </c>
      <c r="K74" s="178">
        <f t="shared" ca="1" si="7"/>
        <v>1</v>
      </c>
      <c r="L74" s="178">
        <f t="shared" ca="1" si="4"/>
        <v>1</v>
      </c>
      <c r="M74" s="178">
        <f t="shared" ca="1" si="5"/>
        <v>1</v>
      </c>
      <c r="N74" s="179">
        <f t="shared" ca="1" si="6"/>
        <v>1</v>
      </c>
      <c r="O74" s="42"/>
      <c r="P74" s="180" t="s">
        <v>461</v>
      </c>
      <c r="Q74" s="181">
        <f ca="1"/>
        <v>0</v>
      </c>
      <c r="R74" s="181">
        <f ca="1"/>
        <v>0</v>
      </c>
      <c r="S74" s="181">
        <f ca="1"/>
        <v>0</v>
      </c>
      <c r="T74" s="182">
        <f ca="1"/>
        <v>0</v>
      </c>
      <c r="U74" s="42"/>
      <c r="V74" s="177" t="s">
        <v>461</v>
      </c>
      <c r="W74" s="183"/>
      <c r="X74" s="184">
        <v>-75</v>
      </c>
      <c r="Y74" s="184"/>
      <c r="Z74" s="185"/>
      <c r="AA74" s="42"/>
      <c r="AB74" s="180" t="s">
        <v>461</v>
      </c>
      <c r="AC74" s="181">
        <v>-75</v>
      </c>
      <c r="AD74" s="186">
        <v>-75</v>
      </c>
      <c r="AE74" s="186"/>
      <c r="AF74" s="187"/>
      <c r="AG74" s="42"/>
      <c r="AH74" s="177" t="s">
        <v>461</v>
      </c>
      <c r="AI74" s="183">
        <v>-75</v>
      </c>
      <c r="AJ74" s="184">
        <v>-75</v>
      </c>
      <c r="AK74" s="184"/>
      <c r="AL74" s="185">
        <v>-75</v>
      </c>
      <c r="AM74" s="42"/>
      <c r="AN74" s="180" t="s">
        <v>461</v>
      </c>
      <c r="AO74" s="181">
        <v>-75</v>
      </c>
      <c r="AP74" s="181">
        <v>-75</v>
      </c>
      <c r="AQ74" s="181"/>
      <c r="AR74" s="182">
        <v>-75</v>
      </c>
      <c r="AT74" s="180" t="s">
        <v>461</v>
      </c>
      <c r="AU74" s="181">
        <f>VLOOKUP($AT74,[1]Scn3!Scn3_Q1_LR,MATCH(AU$6,[1]!Scn_CH,0),0)</f>
        <v>0</v>
      </c>
      <c r="AV74" s="181">
        <f>VLOOKUP($AT74,[1]Scn3!Scn3_Q1_LR,MATCH(AV$6,[1]!Scn_CH,0),0)</f>
        <v>0</v>
      </c>
      <c r="AW74" s="181">
        <f>VLOOKUP($AT74,[1]Scn3!Scn3_Q1_LR,MATCH(AW$6,[1]!Scn_CH,0),0)</f>
        <v>0</v>
      </c>
      <c r="AX74" s="182">
        <f>VLOOKUP($AT74,[1]Scn3!Scn3_Q1_LR,MATCH(AX$6,[1]!Scn_CH,0),0)</f>
        <v>0</v>
      </c>
      <c r="AZ74" s="241" t="s">
        <v>461</v>
      </c>
      <c r="BA74" s="242"/>
      <c r="BB74" s="242"/>
      <c r="BC74" s="242"/>
      <c r="BD74" s="243"/>
      <c r="BF74" s="241" t="s">
        <v>461</v>
      </c>
      <c r="BG74" s="242"/>
      <c r="BH74" s="242"/>
      <c r="BI74" s="242"/>
      <c r="BJ74" s="243"/>
    </row>
    <row r="75" spans="4:62" x14ac:dyDescent="0.2">
      <c r="D75" s="180" t="s">
        <v>462</v>
      </c>
      <c r="E75" s="181">
        <f ca="1">IF(K75*Q75*E$112&lt;'Summary Results'!M$2,'Summary Results'!M$2/E$112,K75*Q75)</f>
        <v>0</v>
      </c>
      <c r="F75" s="181">
        <f ca="1">IF(L75*R75*F$112&lt;'Summary Results'!N$2,'Summary Results'!N$2/F$112,L75*R75)</f>
        <v>0</v>
      </c>
      <c r="G75" s="181">
        <f ca="1">IF(M75*S75*G$112&lt;'Summary Results'!O$2,'Summary Results'!O$2/G$112,M75*S75)</f>
        <v>0</v>
      </c>
      <c r="H75" s="182">
        <f ca="1">IF(N75*T75*H$112&lt;'Summary Results'!P$2,'Summary Results'!P$2/H$112,N75*T75)</f>
        <v>0</v>
      </c>
      <c r="I75" s="42"/>
      <c r="J75" s="177" t="s">
        <v>462</v>
      </c>
      <c r="K75" s="178">
        <f t="shared" ca="1" si="7"/>
        <v>1</v>
      </c>
      <c r="L75" s="178">
        <f t="shared" ca="1" si="4"/>
        <v>1</v>
      </c>
      <c r="M75" s="178">
        <f t="shared" ca="1" si="5"/>
        <v>1</v>
      </c>
      <c r="N75" s="179">
        <f t="shared" ca="1" si="6"/>
        <v>1</v>
      </c>
      <c r="O75" s="42"/>
      <c r="P75" s="180" t="s">
        <v>462</v>
      </c>
      <c r="Q75" s="181">
        <f ca="1"/>
        <v>0</v>
      </c>
      <c r="R75" s="181">
        <f ca="1"/>
        <v>0</v>
      </c>
      <c r="S75" s="181">
        <f ca="1"/>
        <v>0</v>
      </c>
      <c r="T75" s="182">
        <f ca="1"/>
        <v>0</v>
      </c>
      <c r="U75" s="42"/>
      <c r="V75" s="177" t="s">
        <v>462</v>
      </c>
      <c r="W75" s="183">
        <v>-75</v>
      </c>
      <c r="X75" s="184"/>
      <c r="Y75" s="184"/>
      <c r="Z75" s="185"/>
      <c r="AA75" s="42"/>
      <c r="AB75" s="180" t="s">
        <v>462</v>
      </c>
      <c r="AC75" s="181">
        <v>-75</v>
      </c>
      <c r="AD75" s="186"/>
      <c r="AE75" s="186"/>
      <c r="AF75" s="187"/>
      <c r="AG75" s="42"/>
      <c r="AH75" s="177" t="s">
        <v>462</v>
      </c>
      <c r="AI75" s="183">
        <v>-75</v>
      </c>
      <c r="AJ75" s="184"/>
      <c r="AK75" s="184"/>
      <c r="AL75" s="185">
        <v>-75</v>
      </c>
      <c r="AM75" s="42"/>
      <c r="AN75" s="180" t="s">
        <v>462</v>
      </c>
      <c r="AO75" s="181">
        <v>-75</v>
      </c>
      <c r="AP75" s="181">
        <v>-75</v>
      </c>
      <c r="AQ75" s="181"/>
      <c r="AR75" s="182">
        <v>-75</v>
      </c>
      <c r="AT75" s="180" t="s">
        <v>462</v>
      </c>
      <c r="AU75" s="181">
        <f>VLOOKUP($AT75,[1]Scn3!Scn3_Q1_LR,MATCH(AU$6,[1]!Scn_CH,0),0)</f>
        <v>0</v>
      </c>
      <c r="AV75" s="181">
        <f>VLOOKUP($AT75,[1]Scn3!Scn3_Q1_LR,MATCH(AV$6,[1]!Scn_CH,0),0)</f>
        <v>0</v>
      </c>
      <c r="AW75" s="181">
        <f>VLOOKUP($AT75,[1]Scn3!Scn3_Q1_LR,MATCH(AW$6,[1]!Scn_CH,0),0)</f>
        <v>0</v>
      </c>
      <c r="AX75" s="182">
        <f>VLOOKUP($AT75,[1]Scn3!Scn3_Q1_LR,MATCH(AX$6,[1]!Scn_CH,0),0)</f>
        <v>0</v>
      </c>
      <c r="AZ75" s="241" t="s">
        <v>462</v>
      </c>
      <c r="BA75" s="242"/>
      <c r="BB75" s="242"/>
      <c r="BC75" s="242"/>
      <c r="BD75" s="243"/>
      <c r="BF75" s="241" t="s">
        <v>462</v>
      </c>
      <c r="BG75" s="242"/>
      <c r="BH75" s="242"/>
      <c r="BI75" s="242"/>
      <c r="BJ75" s="243"/>
    </row>
    <row r="76" spans="4:62" x14ac:dyDescent="0.2">
      <c r="D76" s="180" t="s">
        <v>463</v>
      </c>
      <c r="E76" s="181">
        <f ca="1">IF(K76*Q76*E$112&lt;'Summary Results'!M$2,'Summary Results'!M$2/E$112,K76*Q76)</f>
        <v>0</v>
      </c>
      <c r="F76" s="181">
        <f ca="1">IF(L76*R76*F$112&lt;'Summary Results'!N$2,'Summary Results'!N$2/F$112,L76*R76)</f>
        <v>0</v>
      </c>
      <c r="G76" s="181">
        <f ca="1">IF(M76*S76*G$112&lt;'Summary Results'!O$2,'Summary Results'!O$2/G$112,M76*S76)</f>
        <v>0</v>
      </c>
      <c r="H76" s="182">
        <f ca="1">IF(N76*T76*H$112&lt;'Summary Results'!P$2,'Summary Results'!P$2/H$112,N76*T76)</f>
        <v>0</v>
      </c>
      <c r="I76" s="42"/>
      <c r="J76" s="177" t="s">
        <v>463</v>
      </c>
      <c r="K76" s="178">
        <f t="shared" ca="1" si="7"/>
        <v>1</v>
      </c>
      <c r="L76" s="178">
        <f t="shared" ca="1" si="4"/>
        <v>1</v>
      </c>
      <c r="M76" s="178">
        <f t="shared" ca="1" si="5"/>
        <v>1</v>
      </c>
      <c r="N76" s="179">
        <f t="shared" ca="1" si="6"/>
        <v>1</v>
      </c>
      <c r="O76" s="42"/>
      <c r="P76" s="180" t="s">
        <v>463</v>
      </c>
      <c r="Q76" s="181">
        <f ca="1"/>
        <v>0</v>
      </c>
      <c r="R76" s="181">
        <f ca="1"/>
        <v>0</v>
      </c>
      <c r="S76" s="181">
        <f ca="1"/>
        <v>0</v>
      </c>
      <c r="T76" s="182">
        <f ca="1"/>
        <v>0</v>
      </c>
      <c r="U76" s="42"/>
      <c r="V76" s="177" t="s">
        <v>463</v>
      </c>
      <c r="W76" s="183"/>
      <c r="X76" s="184">
        <v>-75</v>
      </c>
      <c r="Y76" s="184"/>
      <c r="Z76" s="185"/>
      <c r="AA76" s="42"/>
      <c r="AB76" s="180" t="s">
        <v>463</v>
      </c>
      <c r="AC76" s="181">
        <v>-75</v>
      </c>
      <c r="AD76" s="186">
        <v>-75</v>
      </c>
      <c r="AE76" s="186"/>
      <c r="AF76" s="187"/>
      <c r="AG76" s="42"/>
      <c r="AH76" s="177" t="s">
        <v>463</v>
      </c>
      <c r="AI76" s="183">
        <v>-75</v>
      </c>
      <c r="AJ76" s="184">
        <v>-75</v>
      </c>
      <c r="AK76" s="184"/>
      <c r="AL76" s="185">
        <v>-75</v>
      </c>
      <c r="AM76" s="42"/>
      <c r="AN76" s="180" t="s">
        <v>463</v>
      </c>
      <c r="AO76" s="181">
        <v>-75</v>
      </c>
      <c r="AP76" s="181">
        <v>-75</v>
      </c>
      <c r="AQ76" s="181"/>
      <c r="AR76" s="182">
        <v>-75</v>
      </c>
      <c r="AT76" s="180" t="s">
        <v>463</v>
      </c>
      <c r="AU76" s="181">
        <f>VLOOKUP($AT76,[1]Scn3!Scn3_Q1_LR,MATCH(AU$6,[1]!Scn_CH,0),0)</f>
        <v>0</v>
      </c>
      <c r="AV76" s="181">
        <f>VLOOKUP($AT76,[1]Scn3!Scn3_Q1_LR,MATCH(AV$6,[1]!Scn_CH,0),0)</f>
        <v>0</v>
      </c>
      <c r="AW76" s="181">
        <f>VLOOKUP($AT76,[1]Scn3!Scn3_Q1_LR,MATCH(AW$6,[1]!Scn_CH,0),0)</f>
        <v>0</v>
      </c>
      <c r="AX76" s="182">
        <f>VLOOKUP($AT76,[1]Scn3!Scn3_Q1_LR,MATCH(AX$6,[1]!Scn_CH,0),0)</f>
        <v>0</v>
      </c>
      <c r="AZ76" s="241" t="s">
        <v>463</v>
      </c>
      <c r="BA76" s="242"/>
      <c r="BB76" s="242"/>
      <c r="BC76" s="242"/>
      <c r="BD76" s="243"/>
      <c r="BF76" s="241" t="s">
        <v>463</v>
      </c>
      <c r="BG76" s="242"/>
      <c r="BH76" s="242"/>
      <c r="BI76" s="242"/>
      <c r="BJ76" s="243"/>
    </row>
    <row r="77" spans="4:62" x14ac:dyDescent="0.2">
      <c r="D77" s="180" t="s">
        <v>464</v>
      </c>
      <c r="E77" s="181">
        <f ca="1">IF(K77*Q77*E$112&lt;'Summary Results'!M$2,'Summary Results'!M$2/E$112,K77*Q77)</f>
        <v>0</v>
      </c>
      <c r="F77" s="181">
        <f ca="1">IF(L77*R77*F$112&lt;'Summary Results'!N$2,'Summary Results'!N$2/F$112,L77*R77)</f>
        <v>0</v>
      </c>
      <c r="G77" s="181">
        <f ca="1">IF(M77*S77*G$112&lt;'Summary Results'!O$2,'Summary Results'!O$2/G$112,M77*S77)</f>
        <v>0</v>
      </c>
      <c r="H77" s="182">
        <f ca="1">IF(N77*T77*H$112&lt;'Summary Results'!P$2,'Summary Results'!P$2/H$112,N77*T77)</f>
        <v>0</v>
      </c>
      <c r="I77" s="42"/>
      <c r="J77" s="177" t="s">
        <v>464</v>
      </c>
      <c r="K77" s="178">
        <f t="shared" ca="1" si="7"/>
        <v>1</v>
      </c>
      <c r="L77" s="178">
        <f t="shared" ca="1" si="4"/>
        <v>1</v>
      </c>
      <c r="M77" s="178">
        <f t="shared" ca="1" si="5"/>
        <v>1</v>
      </c>
      <c r="N77" s="179">
        <f t="shared" ca="1" si="6"/>
        <v>1</v>
      </c>
      <c r="O77" s="42"/>
      <c r="P77" s="180" t="s">
        <v>464</v>
      </c>
      <c r="Q77" s="181">
        <f ca="1"/>
        <v>0</v>
      </c>
      <c r="R77" s="181">
        <f ca="1"/>
        <v>0</v>
      </c>
      <c r="S77" s="181">
        <f ca="1"/>
        <v>0</v>
      </c>
      <c r="T77" s="182">
        <f ca="1"/>
        <v>0</v>
      </c>
      <c r="U77" s="42"/>
      <c r="V77" s="177" t="s">
        <v>464</v>
      </c>
      <c r="W77" s="183"/>
      <c r="X77" s="184">
        <v>-75</v>
      </c>
      <c r="Y77" s="184"/>
      <c r="Z77" s="185"/>
      <c r="AA77" s="42"/>
      <c r="AB77" s="180" t="s">
        <v>464</v>
      </c>
      <c r="AC77" s="181">
        <v>-75</v>
      </c>
      <c r="AD77" s="186">
        <v>-75</v>
      </c>
      <c r="AE77" s="186"/>
      <c r="AF77" s="187"/>
      <c r="AG77" s="42"/>
      <c r="AH77" s="177" t="s">
        <v>464</v>
      </c>
      <c r="AI77" s="183">
        <v>-75</v>
      </c>
      <c r="AJ77" s="184">
        <v>-75</v>
      </c>
      <c r="AK77" s="184"/>
      <c r="AL77" s="185">
        <v>-75</v>
      </c>
      <c r="AM77" s="42"/>
      <c r="AN77" s="180" t="s">
        <v>464</v>
      </c>
      <c r="AO77" s="181">
        <v>-75</v>
      </c>
      <c r="AP77" s="181">
        <v>-75</v>
      </c>
      <c r="AQ77" s="181"/>
      <c r="AR77" s="182">
        <v>-75</v>
      </c>
      <c r="AT77" s="180" t="s">
        <v>464</v>
      </c>
      <c r="AU77" s="181">
        <f>VLOOKUP($AT77,[1]Scn3!Scn3_Q1_LR,MATCH(AU$6,[1]!Scn_CH,0),0)</f>
        <v>0</v>
      </c>
      <c r="AV77" s="181">
        <f>VLOOKUP($AT77,[1]Scn3!Scn3_Q1_LR,MATCH(AV$6,[1]!Scn_CH,0),0)</f>
        <v>0</v>
      </c>
      <c r="AW77" s="181">
        <f>VLOOKUP($AT77,[1]Scn3!Scn3_Q1_LR,MATCH(AW$6,[1]!Scn_CH,0),0)</f>
        <v>0</v>
      </c>
      <c r="AX77" s="182">
        <f>VLOOKUP($AT77,[1]Scn3!Scn3_Q1_LR,MATCH(AX$6,[1]!Scn_CH,0),0)</f>
        <v>0</v>
      </c>
      <c r="AZ77" s="241" t="s">
        <v>464</v>
      </c>
      <c r="BA77" s="242"/>
      <c r="BB77" s="242"/>
      <c r="BC77" s="242"/>
      <c r="BD77" s="243"/>
      <c r="BF77" s="241" t="s">
        <v>464</v>
      </c>
      <c r="BG77" s="242"/>
      <c r="BH77" s="242"/>
      <c r="BI77" s="242"/>
      <c r="BJ77" s="243"/>
    </row>
    <row r="78" spans="4:62" x14ac:dyDescent="0.2">
      <c r="D78" s="180" t="s">
        <v>70</v>
      </c>
      <c r="E78" s="181">
        <f ca="1">IF(K78*Q78*E$112&lt;'Summary Results'!M$2,'Summary Results'!M$2/E$112,K78*Q78)</f>
        <v>0</v>
      </c>
      <c r="F78" s="181">
        <f ca="1">IF(L78*R78*F$112&lt;'Summary Results'!N$2,'Summary Results'!N$2/F$112,L78*R78)</f>
        <v>0</v>
      </c>
      <c r="G78" s="181">
        <f ca="1">IF(M78*S78*G$112&lt;'Summary Results'!O$2,'Summary Results'!O$2/G$112,M78*S78)</f>
        <v>0</v>
      </c>
      <c r="H78" s="182">
        <f ca="1">IF(N78*T78*H$112&lt;'Summary Results'!P$2,'Summary Results'!P$2/H$112,N78*T78)</f>
        <v>0</v>
      </c>
      <c r="I78" s="42"/>
      <c r="J78" s="177" t="s">
        <v>70</v>
      </c>
      <c r="K78" s="178">
        <f t="shared" ca="1" si="7"/>
        <v>1</v>
      </c>
      <c r="L78" s="178">
        <f t="shared" ca="1" si="4"/>
        <v>1</v>
      </c>
      <c r="M78" s="178">
        <f t="shared" ca="1" si="5"/>
        <v>1</v>
      </c>
      <c r="N78" s="179">
        <f t="shared" ca="1" si="6"/>
        <v>1</v>
      </c>
      <c r="O78" s="42"/>
      <c r="P78" s="180" t="s">
        <v>70</v>
      </c>
      <c r="Q78" s="181">
        <f ca="1"/>
        <v>0</v>
      </c>
      <c r="R78" s="181">
        <f ca="1"/>
        <v>0</v>
      </c>
      <c r="S78" s="181">
        <f ca="1"/>
        <v>0</v>
      </c>
      <c r="T78" s="182">
        <f ca="1"/>
        <v>0</v>
      </c>
      <c r="U78" s="42"/>
      <c r="V78" s="177" t="s">
        <v>70</v>
      </c>
      <c r="W78" s="183">
        <v>-75</v>
      </c>
      <c r="X78" s="184"/>
      <c r="Y78" s="184"/>
      <c r="Z78" s="185"/>
      <c r="AA78" s="42"/>
      <c r="AB78" s="180" t="s">
        <v>70</v>
      </c>
      <c r="AC78" s="181">
        <v>-75</v>
      </c>
      <c r="AD78" s="186"/>
      <c r="AE78" s="186"/>
      <c r="AF78" s="187"/>
      <c r="AG78" s="42"/>
      <c r="AH78" s="177" t="s">
        <v>70</v>
      </c>
      <c r="AI78" s="183">
        <v>-75</v>
      </c>
      <c r="AJ78" s="184"/>
      <c r="AK78" s="184"/>
      <c r="AL78" s="185">
        <v>-75</v>
      </c>
      <c r="AM78" s="42"/>
      <c r="AN78" s="180" t="s">
        <v>70</v>
      </c>
      <c r="AO78" s="181">
        <v>-75</v>
      </c>
      <c r="AP78" s="181">
        <v>-75</v>
      </c>
      <c r="AQ78" s="181"/>
      <c r="AR78" s="182">
        <v>-75</v>
      </c>
      <c r="AT78" s="180" t="s">
        <v>70</v>
      </c>
      <c r="AU78" s="181">
        <f>VLOOKUP($AT78,[1]Scn3!Scn3_Q1_LR,MATCH(AU$6,[1]!Scn_CH,0),0)</f>
        <v>0</v>
      </c>
      <c r="AV78" s="181">
        <f>VLOOKUP($AT78,[1]Scn3!Scn3_Q1_LR,MATCH(AV$6,[1]!Scn_CH,0),0)</f>
        <v>0</v>
      </c>
      <c r="AW78" s="181">
        <f>VLOOKUP($AT78,[1]Scn3!Scn3_Q1_LR,MATCH(AW$6,[1]!Scn_CH,0),0)</f>
        <v>0</v>
      </c>
      <c r="AX78" s="182">
        <f>VLOOKUP($AT78,[1]Scn3!Scn3_Q1_LR,MATCH(AX$6,[1]!Scn_CH,0),0)</f>
        <v>0</v>
      </c>
      <c r="AZ78" s="241" t="s">
        <v>70</v>
      </c>
      <c r="BA78" s="242"/>
      <c r="BB78" s="242"/>
      <c r="BC78" s="242"/>
      <c r="BD78" s="243"/>
      <c r="BF78" s="241" t="s">
        <v>70</v>
      </c>
      <c r="BG78" s="242"/>
      <c r="BH78" s="242"/>
      <c r="BI78" s="242"/>
      <c r="BJ78" s="243"/>
    </row>
    <row r="79" spans="4:62" x14ac:dyDescent="0.2">
      <c r="D79" s="180" t="s">
        <v>465</v>
      </c>
      <c r="E79" s="181">
        <f ca="1">IF(K79*Q79*E$112&lt;'Summary Results'!M$2,'Summary Results'!M$2/E$112,K79*Q79)</f>
        <v>0</v>
      </c>
      <c r="F79" s="181">
        <f ca="1">IF(L79*R79*F$112&lt;'Summary Results'!N$2,'Summary Results'!N$2/F$112,L79*R79)</f>
        <v>0</v>
      </c>
      <c r="G79" s="181">
        <f ca="1">IF(M79*S79*G$112&lt;'Summary Results'!O$2,'Summary Results'!O$2/G$112,M79*S79)</f>
        <v>0</v>
      </c>
      <c r="H79" s="182">
        <f ca="1">IF(N79*T79*H$112&lt;'Summary Results'!P$2,'Summary Results'!P$2/H$112,N79*T79)</f>
        <v>0</v>
      </c>
      <c r="I79" s="42"/>
      <c r="J79" s="177" t="s">
        <v>465</v>
      </c>
      <c r="K79" s="178">
        <f t="shared" ca="1" si="7"/>
        <v>1</v>
      </c>
      <c r="L79" s="178">
        <f t="shared" ca="1" si="4"/>
        <v>1</v>
      </c>
      <c r="M79" s="178">
        <f t="shared" ca="1" si="5"/>
        <v>1</v>
      </c>
      <c r="N79" s="179">
        <f t="shared" ca="1" si="6"/>
        <v>1</v>
      </c>
      <c r="O79" s="42"/>
      <c r="P79" s="180" t="s">
        <v>465</v>
      </c>
      <c r="Q79" s="181">
        <f ca="1"/>
        <v>0</v>
      </c>
      <c r="R79" s="181">
        <f ca="1"/>
        <v>0</v>
      </c>
      <c r="S79" s="181">
        <f ca="1"/>
        <v>0</v>
      </c>
      <c r="T79" s="182">
        <f ca="1"/>
        <v>0</v>
      </c>
      <c r="U79" s="42"/>
      <c r="V79" s="177" t="s">
        <v>465</v>
      </c>
      <c r="W79" s="183"/>
      <c r="X79" s="184">
        <v>-65</v>
      </c>
      <c r="Y79" s="184"/>
      <c r="Z79" s="185"/>
      <c r="AA79" s="42"/>
      <c r="AB79" s="180" t="s">
        <v>465</v>
      </c>
      <c r="AC79" s="181">
        <v>20</v>
      </c>
      <c r="AD79" s="186">
        <v>-65</v>
      </c>
      <c r="AE79" s="186"/>
      <c r="AF79" s="187"/>
      <c r="AG79" s="42"/>
      <c r="AH79" s="177" t="s">
        <v>465</v>
      </c>
      <c r="AI79" s="183">
        <v>20</v>
      </c>
      <c r="AJ79" s="184">
        <v>-65</v>
      </c>
      <c r="AK79" s="184"/>
      <c r="AL79" s="185">
        <v>-40</v>
      </c>
      <c r="AM79" s="42"/>
      <c r="AN79" s="180" t="s">
        <v>465</v>
      </c>
      <c r="AO79" s="181">
        <v>20</v>
      </c>
      <c r="AP79" s="181">
        <v>-65</v>
      </c>
      <c r="AQ79" s="181"/>
      <c r="AR79" s="182">
        <v>-40</v>
      </c>
      <c r="AT79" s="180" t="s">
        <v>465</v>
      </c>
      <c r="AU79" s="181">
        <f>VLOOKUP($AT79,[1]Scn3!Scn3_Q1_LR,MATCH(AU$6,[1]!Scn_CH,0),0)</f>
        <v>0</v>
      </c>
      <c r="AV79" s="181">
        <f>VLOOKUP($AT79,[1]Scn3!Scn3_Q1_LR,MATCH(AV$6,[1]!Scn_CH,0),0)</f>
        <v>0</v>
      </c>
      <c r="AW79" s="181">
        <f>VLOOKUP($AT79,[1]Scn3!Scn3_Q1_LR,MATCH(AW$6,[1]!Scn_CH,0),0)</f>
        <v>0</v>
      </c>
      <c r="AX79" s="182">
        <f>VLOOKUP($AT79,[1]Scn3!Scn3_Q1_LR,MATCH(AX$6,[1]!Scn_CH,0),0)</f>
        <v>0</v>
      </c>
      <c r="AZ79" s="241" t="s">
        <v>465</v>
      </c>
      <c r="BA79" s="242"/>
      <c r="BB79" s="242"/>
      <c r="BC79" s="242"/>
      <c r="BD79" s="243"/>
      <c r="BF79" s="241" t="s">
        <v>465</v>
      </c>
      <c r="BG79" s="242"/>
      <c r="BH79" s="242"/>
      <c r="BI79" s="242"/>
      <c r="BJ79" s="243"/>
    </row>
    <row r="80" spans="4:62" x14ac:dyDescent="0.2">
      <c r="D80" s="180" t="s">
        <v>71</v>
      </c>
      <c r="E80" s="181">
        <f ca="1">IF(K80*Q80*E$112&lt;'Summary Results'!M$2,'Summary Results'!M$2/E$112,K80*Q80)</f>
        <v>0</v>
      </c>
      <c r="F80" s="181">
        <f ca="1">IF(L80*R80*F$112&lt;'Summary Results'!N$2,'Summary Results'!N$2/F$112,L80*R80)</f>
        <v>0</v>
      </c>
      <c r="G80" s="181">
        <f ca="1">IF(M80*S80*G$112&lt;'Summary Results'!O$2,'Summary Results'!O$2/G$112,M80*S80)</f>
        <v>0</v>
      </c>
      <c r="H80" s="182">
        <f ca="1">IF(N80*T80*H$112&lt;'Summary Results'!P$2,'Summary Results'!P$2/H$112,N80*T80)</f>
        <v>0</v>
      </c>
      <c r="I80" s="42"/>
      <c r="J80" s="177" t="s">
        <v>71</v>
      </c>
      <c r="K80" s="178">
        <f t="shared" ca="1" si="7"/>
        <v>1</v>
      </c>
      <c r="L80" s="178">
        <f t="shared" ca="1" si="4"/>
        <v>1</v>
      </c>
      <c r="M80" s="178">
        <f t="shared" ca="1" si="5"/>
        <v>1</v>
      </c>
      <c r="N80" s="179">
        <f t="shared" ca="1" si="6"/>
        <v>1</v>
      </c>
      <c r="O80" s="42"/>
      <c r="P80" s="180" t="s">
        <v>71</v>
      </c>
      <c r="Q80" s="181">
        <f ca="1"/>
        <v>0</v>
      </c>
      <c r="R80" s="181">
        <f ca="1"/>
        <v>0</v>
      </c>
      <c r="S80" s="181">
        <f ca="1"/>
        <v>0</v>
      </c>
      <c r="T80" s="182">
        <f ca="1"/>
        <v>0</v>
      </c>
      <c r="U80" s="42"/>
      <c r="V80" s="177" t="s">
        <v>71</v>
      </c>
      <c r="W80" s="183">
        <v>-75</v>
      </c>
      <c r="X80" s="184">
        <v>-75</v>
      </c>
      <c r="Y80" s="184"/>
      <c r="Z80" s="185"/>
      <c r="AA80" s="42"/>
      <c r="AB80" s="180" t="s">
        <v>71</v>
      </c>
      <c r="AC80" s="181">
        <v>-75</v>
      </c>
      <c r="AD80" s="186">
        <v>-75</v>
      </c>
      <c r="AE80" s="186"/>
      <c r="AF80" s="187"/>
      <c r="AG80" s="42"/>
      <c r="AH80" s="177" t="s">
        <v>71</v>
      </c>
      <c r="AI80" s="183">
        <v>-75</v>
      </c>
      <c r="AJ80" s="184">
        <v>-75</v>
      </c>
      <c r="AK80" s="184"/>
      <c r="AL80" s="185">
        <v>-75</v>
      </c>
      <c r="AM80" s="42"/>
      <c r="AN80" s="180" t="s">
        <v>71</v>
      </c>
      <c r="AO80" s="181">
        <v>-75</v>
      </c>
      <c r="AP80" s="181">
        <v>-75</v>
      </c>
      <c r="AQ80" s="181"/>
      <c r="AR80" s="182">
        <v>-75</v>
      </c>
      <c r="AT80" s="180" t="s">
        <v>71</v>
      </c>
      <c r="AU80" s="181">
        <f>VLOOKUP($AT80,[1]Scn3!Scn3_Q1_LR,MATCH(AU$6,[1]!Scn_CH,0),0)</f>
        <v>0</v>
      </c>
      <c r="AV80" s="181">
        <f>VLOOKUP($AT80,[1]Scn3!Scn3_Q1_LR,MATCH(AV$6,[1]!Scn_CH,0),0)</f>
        <v>0</v>
      </c>
      <c r="AW80" s="181">
        <f>VLOOKUP($AT80,[1]Scn3!Scn3_Q1_LR,MATCH(AW$6,[1]!Scn_CH,0),0)</f>
        <v>0</v>
      </c>
      <c r="AX80" s="182">
        <f>VLOOKUP($AT80,[1]Scn3!Scn3_Q1_LR,MATCH(AX$6,[1]!Scn_CH,0),0)</f>
        <v>0</v>
      </c>
      <c r="AZ80" s="241" t="s">
        <v>71</v>
      </c>
      <c r="BA80" s="242"/>
      <c r="BB80" s="242"/>
      <c r="BC80" s="242"/>
      <c r="BD80" s="243"/>
      <c r="BF80" s="241" t="s">
        <v>71</v>
      </c>
      <c r="BG80" s="242"/>
      <c r="BH80" s="242"/>
      <c r="BI80" s="242"/>
      <c r="BJ80" s="243"/>
    </row>
    <row r="81" spans="4:62" x14ac:dyDescent="0.2">
      <c r="D81" s="180" t="s">
        <v>466</v>
      </c>
      <c r="E81" s="181">
        <f ca="1">IF(K81*Q81*E$112&lt;'Summary Results'!M$2,'Summary Results'!M$2/E$112,K81*Q81)</f>
        <v>0</v>
      </c>
      <c r="F81" s="181">
        <f ca="1">IF(L81*R81*F$112&lt;'Summary Results'!N$2,'Summary Results'!N$2/F$112,L81*R81)</f>
        <v>0</v>
      </c>
      <c r="G81" s="181">
        <f ca="1">IF(M81*S81*G$112&lt;'Summary Results'!O$2,'Summary Results'!O$2/G$112,M81*S81)</f>
        <v>0</v>
      </c>
      <c r="H81" s="182">
        <f ca="1">IF(N81*T81*H$112&lt;'Summary Results'!P$2,'Summary Results'!P$2/H$112,N81*T81)</f>
        <v>0</v>
      </c>
      <c r="I81" s="42"/>
      <c r="J81" s="177" t="s">
        <v>466</v>
      </c>
      <c r="K81" s="178">
        <f t="shared" ca="1" si="7"/>
        <v>1</v>
      </c>
      <c r="L81" s="178">
        <f t="shared" ca="1" si="4"/>
        <v>1</v>
      </c>
      <c r="M81" s="178">
        <f t="shared" ca="1" si="5"/>
        <v>1</v>
      </c>
      <c r="N81" s="179">
        <f t="shared" ca="1" si="6"/>
        <v>1</v>
      </c>
      <c r="O81" s="42"/>
      <c r="P81" s="180" t="s">
        <v>466</v>
      </c>
      <c r="Q81" s="181">
        <f ca="1"/>
        <v>0</v>
      </c>
      <c r="R81" s="181">
        <f ca="1"/>
        <v>0</v>
      </c>
      <c r="S81" s="181">
        <f ca="1"/>
        <v>0</v>
      </c>
      <c r="T81" s="182">
        <f ca="1"/>
        <v>0</v>
      </c>
      <c r="U81" s="42"/>
      <c r="V81" s="177" t="s">
        <v>466</v>
      </c>
      <c r="W81" s="183"/>
      <c r="X81" s="184">
        <v>-75</v>
      </c>
      <c r="Y81" s="184"/>
      <c r="Z81" s="185"/>
      <c r="AA81" s="42"/>
      <c r="AB81" s="180" t="s">
        <v>466</v>
      </c>
      <c r="AC81" s="181">
        <v>-75</v>
      </c>
      <c r="AD81" s="186">
        <v>-75</v>
      </c>
      <c r="AE81" s="186"/>
      <c r="AF81" s="187"/>
      <c r="AG81" s="42"/>
      <c r="AH81" s="177" t="s">
        <v>466</v>
      </c>
      <c r="AI81" s="183">
        <v>-75</v>
      </c>
      <c r="AJ81" s="184">
        <v>-75</v>
      </c>
      <c r="AK81" s="184"/>
      <c r="AL81" s="185">
        <v>-75</v>
      </c>
      <c r="AM81" s="42"/>
      <c r="AN81" s="180" t="s">
        <v>466</v>
      </c>
      <c r="AO81" s="181">
        <v>-75</v>
      </c>
      <c r="AP81" s="181">
        <v>-75</v>
      </c>
      <c r="AQ81" s="181"/>
      <c r="AR81" s="182">
        <v>-75</v>
      </c>
      <c r="AT81" s="180" t="s">
        <v>466</v>
      </c>
      <c r="AU81" s="181">
        <f>VLOOKUP($AT81,[1]Scn3!Scn3_Q1_LR,MATCH(AU$6,[1]!Scn_CH,0),0)</f>
        <v>0</v>
      </c>
      <c r="AV81" s="181">
        <f>VLOOKUP($AT81,[1]Scn3!Scn3_Q1_LR,MATCH(AV$6,[1]!Scn_CH,0),0)</f>
        <v>0</v>
      </c>
      <c r="AW81" s="181">
        <f>VLOOKUP($AT81,[1]Scn3!Scn3_Q1_LR,MATCH(AW$6,[1]!Scn_CH,0),0)</f>
        <v>0</v>
      </c>
      <c r="AX81" s="182">
        <f>VLOOKUP($AT81,[1]Scn3!Scn3_Q1_LR,MATCH(AX$6,[1]!Scn_CH,0),0)</f>
        <v>0</v>
      </c>
      <c r="AZ81" s="241" t="s">
        <v>466</v>
      </c>
      <c r="BA81" s="242"/>
      <c r="BB81" s="242"/>
      <c r="BC81" s="242"/>
      <c r="BD81" s="243"/>
      <c r="BF81" s="241" t="s">
        <v>466</v>
      </c>
      <c r="BG81" s="242"/>
      <c r="BH81" s="242"/>
      <c r="BI81" s="242"/>
      <c r="BJ81" s="243"/>
    </row>
    <row r="82" spans="4:62" x14ac:dyDescent="0.2">
      <c r="D82" s="180" t="s">
        <v>467</v>
      </c>
      <c r="E82" s="181">
        <f ca="1">IF(K82*Q82*E$112&lt;'Summary Results'!M$2,'Summary Results'!M$2/E$112,K82*Q82)</f>
        <v>0</v>
      </c>
      <c r="F82" s="181">
        <f ca="1">IF(L82*R82*F$112&lt;'Summary Results'!N$2,'Summary Results'!N$2/F$112,L82*R82)</f>
        <v>0</v>
      </c>
      <c r="G82" s="181">
        <f ca="1">IF(M82*S82*G$112&lt;'Summary Results'!O$2,'Summary Results'!O$2/G$112,M82*S82)</f>
        <v>0</v>
      </c>
      <c r="H82" s="182">
        <f ca="1">IF(N82*T82*H$112&lt;'Summary Results'!P$2,'Summary Results'!P$2/H$112,N82*T82)</f>
        <v>0</v>
      </c>
      <c r="I82" s="42"/>
      <c r="J82" s="177" t="s">
        <v>467</v>
      </c>
      <c r="K82" s="178">
        <f t="shared" ca="1" si="7"/>
        <v>1</v>
      </c>
      <c r="L82" s="178">
        <f t="shared" ca="1" si="4"/>
        <v>1</v>
      </c>
      <c r="M82" s="178">
        <f t="shared" ca="1" si="5"/>
        <v>1</v>
      </c>
      <c r="N82" s="179">
        <f t="shared" ca="1" si="6"/>
        <v>1</v>
      </c>
      <c r="O82" s="42"/>
      <c r="P82" s="180" t="s">
        <v>467</v>
      </c>
      <c r="Q82" s="181">
        <f ca="1"/>
        <v>0</v>
      </c>
      <c r="R82" s="181">
        <f ca="1"/>
        <v>0</v>
      </c>
      <c r="S82" s="181">
        <f ca="1"/>
        <v>0</v>
      </c>
      <c r="T82" s="182">
        <f ca="1"/>
        <v>0</v>
      </c>
      <c r="U82" s="42"/>
      <c r="V82" s="177" t="s">
        <v>467</v>
      </c>
      <c r="W82" s="183"/>
      <c r="X82" s="184">
        <v>-75</v>
      </c>
      <c r="Y82" s="184"/>
      <c r="Z82" s="185"/>
      <c r="AA82" s="42"/>
      <c r="AB82" s="180" t="s">
        <v>467</v>
      </c>
      <c r="AC82" s="181">
        <v>-75</v>
      </c>
      <c r="AD82" s="186">
        <v>-75</v>
      </c>
      <c r="AE82" s="186"/>
      <c r="AF82" s="187"/>
      <c r="AG82" s="42"/>
      <c r="AH82" s="177" t="s">
        <v>467</v>
      </c>
      <c r="AI82" s="183">
        <v>-75</v>
      </c>
      <c r="AJ82" s="184">
        <v>-75</v>
      </c>
      <c r="AK82" s="184"/>
      <c r="AL82" s="185">
        <v>-75</v>
      </c>
      <c r="AM82" s="42"/>
      <c r="AN82" s="180" t="s">
        <v>467</v>
      </c>
      <c r="AO82" s="181">
        <v>-75</v>
      </c>
      <c r="AP82" s="181">
        <v>-75</v>
      </c>
      <c r="AQ82" s="181"/>
      <c r="AR82" s="182">
        <v>-75</v>
      </c>
      <c r="AT82" s="180" t="s">
        <v>467</v>
      </c>
      <c r="AU82" s="181">
        <f>VLOOKUP($AT82,[1]Scn3!Scn3_Q1_LR,MATCH(AU$6,[1]!Scn_CH,0),0)</f>
        <v>0</v>
      </c>
      <c r="AV82" s="181">
        <f>VLOOKUP($AT82,[1]Scn3!Scn3_Q1_LR,MATCH(AV$6,[1]!Scn_CH,0),0)</f>
        <v>0</v>
      </c>
      <c r="AW82" s="181">
        <f>VLOOKUP($AT82,[1]Scn3!Scn3_Q1_LR,MATCH(AW$6,[1]!Scn_CH,0),0)</f>
        <v>0</v>
      </c>
      <c r="AX82" s="182">
        <f>VLOOKUP($AT82,[1]Scn3!Scn3_Q1_LR,MATCH(AX$6,[1]!Scn_CH,0),0)</f>
        <v>0</v>
      </c>
      <c r="AZ82" s="241" t="s">
        <v>467</v>
      </c>
      <c r="BA82" s="242"/>
      <c r="BB82" s="242"/>
      <c r="BC82" s="242"/>
      <c r="BD82" s="243"/>
      <c r="BF82" s="241" t="s">
        <v>467</v>
      </c>
      <c r="BG82" s="242"/>
      <c r="BH82" s="242"/>
      <c r="BI82" s="242"/>
      <c r="BJ82" s="243"/>
    </row>
    <row r="83" spans="4:62" x14ac:dyDescent="0.2">
      <c r="D83" s="180" t="s">
        <v>468</v>
      </c>
      <c r="E83" s="181">
        <f ca="1">IF(K83*Q83*E$112&lt;'Summary Results'!M$2,'Summary Results'!M$2/E$112,K83*Q83)</f>
        <v>0</v>
      </c>
      <c r="F83" s="181">
        <f ca="1">IF(L83*R83*F$112&lt;'Summary Results'!N$2,'Summary Results'!N$2/F$112,L83*R83)</f>
        <v>0</v>
      </c>
      <c r="G83" s="181">
        <f ca="1">IF(M83*S83*G$112&lt;'Summary Results'!O$2,'Summary Results'!O$2/G$112,M83*S83)</f>
        <v>0</v>
      </c>
      <c r="H83" s="182">
        <f ca="1">IF(N83*T83*H$112&lt;'Summary Results'!P$2,'Summary Results'!P$2/H$112,N83*T83)</f>
        <v>0</v>
      </c>
      <c r="I83" s="42"/>
      <c r="J83" s="177" t="s">
        <v>468</v>
      </c>
      <c r="K83" s="178">
        <f t="shared" ca="1" si="7"/>
        <v>1</v>
      </c>
      <c r="L83" s="178">
        <f t="shared" ca="1" si="4"/>
        <v>1</v>
      </c>
      <c r="M83" s="178">
        <f t="shared" ca="1" si="5"/>
        <v>1</v>
      </c>
      <c r="N83" s="179">
        <f t="shared" ca="1" si="6"/>
        <v>1</v>
      </c>
      <c r="O83" s="42"/>
      <c r="P83" s="180" t="s">
        <v>468</v>
      </c>
      <c r="Q83" s="181">
        <f ca="1"/>
        <v>0</v>
      </c>
      <c r="R83" s="181">
        <f ca="1"/>
        <v>0</v>
      </c>
      <c r="S83" s="181">
        <f ca="1"/>
        <v>0</v>
      </c>
      <c r="T83" s="182">
        <f ca="1"/>
        <v>0</v>
      </c>
      <c r="U83" s="42"/>
      <c r="V83" s="177" t="s">
        <v>468</v>
      </c>
      <c r="W83" s="183"/>
      <c r="X83" s="184"/>
      <c r="Y83" s="184"/>
      <c r="Z83" s="185">
        <v>-75</v>
      </c>
      <c r="AA83" s="42"/>
      <c r="AB83" s="180" t="s">
        <v>468</v>
      </c>
      <c r="AC83" s="181">
        <v>-75</v>
      </c>
      <c r="AD83" s="186"/>
      <c r="AE83" s="186"/>
      <c r="AF83" s="187">
        <v>-75</v>
      </c>
      <c r="AG83" s="42"/>
      <c r="AH83" s="177" t="s">
        <v>468</v>
      </c>
      <c r="AI83" s="183">
        <v>-75</v>
      </c>
      <c r="AJ83" s="184"/>
      <c r="AK83" s="184"/>
      <c r="AL83" s="185">
        <v>-75</v>
      </c>
      <c r="AM83" s="42"/>
      <c r="AN83" s="180" t="s">
        <v>468</v>
      </c>
      <c r="AO83" s="181">
        <v>-75</v>
      </c>
      <c r="AP83" s="181">
        <v>-75</v>
      </c>
      <c r="AQ83" s="181"/>
      <c r="AR83" s="182">
        <v>-75</v>
      </c>
      <c r="AT83" s="180" t="s">
        <v>468</v>
      </c>
      <c r="AU83" s="181">
        <f>VLOOKUP($AT83,[1]Scn3!Scn3_Q1_LR,MATCH(AU$6,[1]!Scn_CH,0),0)</f>
        <v>0</v>
      </c>
      <c r="AV83" s="181">
        <f>VLOOKUP($AT83,[1]Scn3!Scn3_Q1_LR,MATCH(AV$6,[1]!Scn_CH,0),0)</f>
        <v>0</v>
      </c>
      <c r="AW83" s="181">
        <f>VLOOKUP($AT83,[1]Scn3!Scn3_Q1_LR,MATCH(AW$6,[1]!Scn_CH,0),0)</f>
        <v>0</v>
      </c>
      <c r="AX83" s="182">
        <f>VLOOKUP($AT83,[1]Scn3!Scn3_Q1_LR,MATCH(AX$6,[1]!Scn_CH,0),0)</f>
        <v>0</v>
      </c>
      <c r="AZ83" s="241" t="s">
        <v>468</v>
      </c>
      <c r="BA83" s="242"/>
      <c r="BB83" s="242"/>
      <c r="BC83" s="242"/>
      <c r="BD83" s="243"/>
      <c r="BF83" s="241" t="s">
        <v>468</v>
      </c>
      <c r="BG83" s="242"/>
      <c r="BH83" s="242"/>
      <c r="BI83" s="242"/>
      <c r="BJ83" s="243"/>
    </row>
    <row r="84" spans="4:62" x14ac:dyDescent="0.2">
      <c r="D84" s="180" t="s">
        <v>469</v>
      </c>
      <c r="E84" s="181">
        <f ca="1">IF(K84*Q84*E$112&lt;'Summary Results'!M$2,'Summary Results'!M$2/E$112,K84*Q84)</f>
        <v>0</v>
      </c>
      <c r="F84" s="181">
        <f ca="1">IF(L84*R84*F$112&lt;'Summary Results'!N$2,'Summary Results'!N$2/F$112,L84*R84)</f>
        <v>0</v>
      </c>
      <c r="G84" s="181">
        <f ca="1">IF(M84*S84*G$112&lt;'Summary Results'!O$2,'Summary Results'!O$2/G$112,M84*S84)</f>
        <v>0</v>
      </c>
      <c r="H84" s="182">
        <f ca="1">IF(N84*T84*H$112&lt;'Summary Results'!P$2,'Summary Results'!P$2/H$112,N84*T84)</f>
        <v>0</v>
      </c>
      <c r="I84" s="42"/>
      <c r="J84" s="177" t="s">
        <v>469</v>
      </c>
      <c r="K84" s="178">
        <f t="shared" ca="1" si="7"/>
        <v>1</v>
      </c>
      <c r="L84" s="178">
        <f t="shared" ca="1" si="4"/>
        <v>1</v>
      </c>
      <c r="M84" s="178">
        <f t="shared" ca="1" si="5"/>
        <v>1</v>
      </c>
      <c r="N84" s="179">
        <f t="shared" ca="1" si="6"/>
        <v>1</v>
      </c>
      <c r="O84" s="42"/>
      <c r="P84" s="180" t="s">
        <v>469</v>
      </c>
      <c r="Q84" s="181">
        <f ca="1"/>
        <v>0</v>
      </c>
      <c r="R84" s="181">
        <f ca="1"/>
        <v>0</v>
      </c>
      <c r="S84" s="181">
        <f ca="1"/>
        <v>0</v>
      </c>
      <c r="T84" s="182">
        <f ca="1"/>
        <v>0</v>
      </c>
      <c r="U84" s="42"/>
      <c r="V84" s="177" t="s">
        <v>469</v>
      </c>
      <c r="W84" s="183">
        <v>-75</v>
      </c>
      <c r="X84" s="184"/>
      <c r="Y84" s="184"/>
      <c r="Z84" s="185"/>
      <c r="AA84" s="42"/>
      <c r="AB84" s="180" t="s">
        <v>469</v>
      </c>
      <c r="AC84" s="181">
        <v>-75</v>
      </c>
      <c r="AD84" s="186"/>
      <c r="AE84" s="186"/>
      <c r="AF84" s="187"/>
      <c r="AG84" s="42"/>
      <c r="AH84" s="177" t="s">
        <v>469</v>
      </c>
      <c r="AI84" s="183">
        <v>-75</v>
      </c>
      <c r="AJ84" s="184"/>
      <c r="AK84" s="184"/>
      <c r="AL84" s="185">
        <v>-75</v>
      </c>
      <c r="AM84" s="42"/>
      <c r="AN84" s="180" t="s">
        <v>469</v>
      </c>
      <c r="AO84" s="181">
        <v>-75</v>
      </c>
      <c r="AP84" s="181">
        <v>-75</v>
      </c>
      <c r="AQ84" s="181"/>
      <c r="AR84" s="182">
        <v>-75</v>
      </c>
      <c r="AT84" s="180" t="s">
        <v>469</v>
      </c>
      <c r="AU84" s="181">
        <f>VLOOKUP($AT84,[1]Scn3!Scn3_Q1_LR,MATCH(AU$6,[1]!Scn_CH,0),0)</f>
        <v>0</v>
      </c>
      <c r="AV84" s="181">
        <f>VLOOKUP($AT84,[1]Scn3!Scn3_Q1_LR,MATCH(AV$6,[1]!Scn_CH,0),0)</f>
        <v>0</v>
      </c>
      <c r="AW84" s="181">
        <f>VLOOKUP($AT84,[1]Scn3!Scn3_Q1_LR,MATCH(AW$6,[1]!Scn_CH,0),0)</f>
        <v>0</v>
      </c>
      <c r="AX84" s="182">
        <f>VLOOKUP($AT84,[1]Scn3!Scn3_Q1_LR,MATCH(AX$6,[1]!Scn_CH,0),0)</f>
        <v>0</v>
      </c>
      <c r="AZ84" s="241" t="s">
        <v>469</v>
      </c>
      <c r="BA84" s="242"/>
      <c r="BB84" s="242"/>
      <c r="BC84" s="242"/>
      <c r="BD84" s="243"/>
      <c r="BF84" s="241" t="s">
        <v>469</v>
      </c>
      <c r="BG84" s="242"/>
      <c r="BH84" s="242"/>
      <c r="BI84" s="242"/>
      <c r="BJ84" s="243"/>
    </row>
    <row r="85" spans="4:62" x14ac:dyDescent="0.2">
      <c r="D85" s="180" t="s">
        <v>76</v>
      </c>
      <c r="E85" s="181">
        <f ca="1">IF(K85*Q85*E$112&lt;'Summary Results'!M$2,'Summary Results'!M$2/E$112,K85*Q85)</f>
        <v>0</v>
      </c>
      <c r="F85" s="181">
        <f ca="1">IF(L85*R85*F$112&lt;'Summary Results'!N$2,'Summary Results'!N$2/F$112,L85*R85)</f>
        <v>0</v>
      </c>
      <c r="G85" s="181">
        <f ca="1">IF(M85*S85*G$112&lt;'Summary Results'!O$2,'Summary Results'!O$2/G$112,M85*S85)</f>
        <v>0</v>
      </c>
      <c r="H85" s="182">
        <f ca="1">IF(N85*T85*H$112&lt;'Summary Results'!P$2,'Summary Results'!P$2/H$112,N85*T85)</f>
        <v>0</v>
      </c>
      <c r="I85" s="42"/>
      <c r="J85" s="177" t="s">
        <v>76</v>
      </c>
      <c r="K85" s="178">
        <f t="shared" ca="1" si="7"/>
        <v>1</v>
      </c>
      <c r="L85" s="178">
        <f t="shared" ca="1" si="4"/>
        <v>1</v>
      </c>
      <c r="M85" s="178">
        <f t="shared" ca="1" si="5"/>
        <v>1</v>
      </c>
      <c r="N85" s="179">
        <f t="shared" ca="1" si="6"/>
        <v>1</v>
      </c>
      <c r="O85" s="42"/>
      <c r="P85" s="180" t="s">
        <v>76</v>
      </c>
      <c r="Q85" s="181">
        <f ca="1"/>
        <v>0</v>
      </c>
      <c r="R85" s="181">
        <f ca="1"/>
        <v>0</v>
      </c>
      <c r="S85" s="181">
        <f ca="1"/>
        <v>0</v>
      </c>
      <c r="T85" s="182">
        <f ca="1"/>
        <v>0</v>
      </c>
      <c r="U85" s="42"/>
      <c r="V85" s="177" t="s">
        <v>76</v>
      </c>
      <c r="W85" s="183"/>
      <c r="X85" s="184">
        <v>-80</v>
      </c>
      <c r="Y85" s="184"/>
      <c r="Z85" s="185"/>
      <c r="AA85" s="42"/>
      <c r="AB85" s="180" t="s">
        <v>76</v>
      </c>
      <c r="AC85" s="181">
        <v>-80</v>
      </c>
      <c r="AD85" s="186">
        <v>-80</v>
      </c>
      <c r="AE85" s="186"/>
      <c r="AF85" s="187"/>
      <c r="AG85" s="42"/>
      <c r="AH85" s="177" t="s">
        <v>76</v>
      </c>
      <c r="AI85" s="183">
        <v>-80</v>
      </c>
      <c r="AJ85" s="184">
        <v>-80</v>
      </c>
      <c r="AK85" s="184"/>
      <c r="AL85" s="185">
        <v>-80</v>
      </c>
      <c r="AM85" s="42"/>
      <c r="AN85" s="180" t="s">
        <v>76</v>
      </c>
      <c r="AO85" s="181">
        <v>-80</v>
      </c>
      <c r="AP85" s="181">
        <v>-80</v>
      </c>
      <c r="AQ85" s="181"/>
      <c r="AR85" s="182">
        <v>-80</v>
      </c>
      <c r="AT85" s="180" t="s">
        <v>76</v>
      </c>
      <c r="AU85" s="181">
        <f>VLOOKUP($AT85,[1]Scn3!Scn3_Q1_LR,MATCH(AU$6,[1]!Scn_CH,0),0)</f>
        <v>0</v>
      </c>
      <c r="AV85" s="181">
        <f>VLOOKUP($AT85,[1]Scn3!Scn3_Q1_LR,MATCH(AV$6,[1]!Scn_CH,0),0)</f>
        <v>0</v>
      </c>
      <c r="AW85" s="181">
        <f>VLOOKUP($AT85,[1]Scn3!Scn3_Q1_LR,MATCH(AW$6,[1]!Scn_CH,0),0)</f>
        <v>0</v>
      </c>
      <c r="AX85" s="182">
        <f>VLOOKUP($AT85,[1]Scn3!Scn3_Q1_LR,MATCH(AX$6,[1]!Scn_CH,0),0)</f>
        <v>0</v>
      </c>
      <c r="AZ85" s="241" t="s">
        <v>76</v>
      </c>
      <c r="BA85" s="242"/>
      <c r="BB85" s="242"/>
      <c r="BC85" s="242"/>
      <c r="BD85" s="243"/>
      <c r="BF85" s="241" t="s">
        <v>76</v>
      </c>
      <c r="BG85" s="242"/>
      <c r="BH85" s="242"/>
      <c r="BI85" s="242"/>
      <c r="BJ85" s="243"/>
    </row>
    <row r="86" spans="4:62" x14ac:dyDescent="0.2">
      <c r="D86" s="180" t="s">
        <v>470</v>
      </c>
      <c r="E86" s="181">
        <f ca="1">IF(K86*Q86*E$112&lt;'Summary Results'!M$2,'Summary Results'!M$2/E$112,K86*Q86)</f>
        <v>0</v>
      </c>
      <c r="F86" s="181">
        <f ca="1">IF(L86*R86*F$112&lt;'Summary Results'!N$2,'Summary Results'!N$2/F$112,L86*R86)</f>
        <v>0</v>
      </c>
      <c r="G86" s="181">
        <f ca="1">IF(M86*S86*G$112&lt;'Summary Results'!O$2,'Summary Results'!O$2/G$112,M86*S86)</f>
        <v>0</v>
      </c>
      <c r="H86" s="182">
        <f ca="1">IF(N86*T86*H$112&lt;'Summary Results'!P$2,'Summary Results'!P$2/H$112,N86*T86)</f>
        <v>0</v>
      </c>
      <c r="I86" s="42"/>
      <c r="J86" s="177" t="s">
        <v>470</v>
      </c>
      <c r="K86" s="178">
        <f t="shared" ca="1" si="7"/>
        <v>1</v>
      </c>
      <c r="L86" s="178">
        <f t="shared" ca="1" si="4"/>
        <v>1</v>
      </c>
      <c r="M86" s="178">
        <f t="shared" ca="1" si="5"/>
        <v>1</v>
      </c>
      <c r="N86" s="179">
        <f t="shared" ca="1" si="6"/>
        <v>1</v>
      </c>
      <c r="O86" s="42"/>
      <c r="P86" s="180" t="s">
        <v>470</v>
      </c>
      <c r="Q86" s="181">
        <f ca="1"/>
        <v>0</v>
      </c>
      <c r="R86" s="181">
        <f ca="1"/>
        <v>0</v>
      </c>
      <c r="S86" s="181">
        <f ca="1"/>
        <v>0</v>
      </c>
      <c r="T86" s="182">
        <f ca="1"/>
        <v>0</v>
      </c>
      <c r="U86" s="42"/>
      <c r="V86" s="177" t="s">
        <v>470</v>
      </c>
      <c r="W86" s="183"/>
      <c r="X86" s="184">
        <v>-80</v>
      </c>
      <c r="Y86" s="184"/>
      <c r="Z86" s="185"/>
      <c r="AA86" s="42"/>
      <c r="AB86" s="180" t="s">
        <v>470</v>
      </c>
      <c r="AC86" s="181">
        <v>-80</v>
      </c>
      <c r="AD86" s="186">
        <v>-80</v>
      </c>
      <c r="AE86" s="186"/>
      <c r="AF86" s="187"/>
      <c r="AG86" s="42"/>
      <c r="AH86" s="177" t="s">
        <v>470</v>
      </c>
      <c r="AI86" s="183">
        <v>-80</v>
      </c>
      <c r="AJ86" s="184">
        <v>-80</v>
      </c>
      <c r="AK86" s="184"/>
      <c r="AL86" s="185">
        <v>-80</v>
      </c>
      <c r="AM86" s="42"/>
      <c r="AN86" s="180" t="s">
        <v>470</v>
      </c>
      <c r="AO86" s="181">
        <v>-80</v>
      </c>
      <c r="AP86" s="181">
        <v>-80</v>
      </c>
      <c r="AQ86" s="181"/>
      <c r="AR86" s="182">
        <v>-80</v>
      </c>
      <c r="AT86" s="180" t="s">
        <v>470</v>
      </c>
      <c r="AU86" s="181">
        <f>VLOOKUP($AT86,[1]Scn3!Scn3_Q1_LR,MATCH(AU$6,[1]!Scn_CH,0),0)</f>
        <v>0</v>
      </c>
      <c r="AV86" s="181">
        <f>VLOOKUP($AT86,[1]Scn3!Scn3_Q1_LR,MATCH(AV$6,[1]!Scn_CH,0),0)</f>
        <v>0</v>
      </c>
      <c r="AW86" s="181">
        <f>VLOOKUP($AT86,[1]Scn3!Scn3_Q1_LR,MATCH(AW$6,[1]!Scn_CH,0),0)</f>
        <v>0</v>
      </c>
      <c r="AX86" s="182">
        <f>VLOOKUP($AT86,[1]Scn3!Scn3_Q1_LR,MATCH(AX$6,[1]!Scn_CH,0),0)</f>
        <v>0</v>
      </c>
      <c r="AZ86" s="241" t="s">
        <v>470</v>
      </c>
      <c r="BA86" s="242"/>
      <c r="BB86" s="242"/>
      <c r="BC86" s="242"/>
      <c r="BD86" s="243"/>
      <c r="BF86" s="241" t="s">
        <v>470</v>
      </c>
      <c r="BG86" s="242"/>
      <c r="BH86" s="242"/>
      <c r="BI86" s="242"/>
      <c r="BJ86" s="243"/>
    </row>
    <row r="87" spans="4:62" x14ac:dyDescent="0.2">
      <c r="D87" s="180" t="s">
        <v>77</v>
      </c>
      <c r="E87" s="181">
        <f ca="1">IF(K87*Q87*E$112&lt;'Summary Results'!M$2,'Summary Results'!M$2/E$112,K87*Q87)</f>
        <v>0</v>
      </c>
      <c r="F87" s="181">
        <f ca="1">IF(L87*R87*F$112&lt;'Summary Results'!N$2,'Summary Results'!N$2/F$112,L87*R87)</f>
        <v>0</v>
      </c>
      <c r="G87" s="181">
        <f ca="1">IF(M87*S87*G$112&lt;'Summary Results'!O$2,'Summary Results'!O$2/G$112,M87*S87)</f>
        <v>0</v>
      </c>
      <c r="H87" s="182">
        <f ca="1">IF(N87*T87*H$112&lt;'Summary Results'!P$2,'Summary Results'!P$2/H$112,N87*T87)</f>
        <v>0</v>
      </c>
      <c r="I87" s="42"/>
      <c r="J87" s="177" t="s">
        <v>77</v>
      </c>
      <c r="K87" s="178">
        <f t="shared" ca="1" si="7"/>
        <v>1</v>
      </c>
      <c r="L87" s="178">
        <f t="shared" ca="1" si="4"/>
        <v>1</v>
      </c>
      <c r="M87" s="178">
        <f t="shared" ca="1" si="5"/>
        <v>1</v>
      </c>
      <c r="N87" s="179">
        <f t="shared" ca="1" si="6"/>
        <v>1</v>
      </c>
      <c r="O87" s="42"/>
      <c r="P87" s="180" t="s">
        <v>77</v>
      </c>
      <c r="Q87" s="181">
        <f ca="1"/>
        <v>0</v>
      </c>
      <c r="R87" s="181">
        <f ca="1"/>
        <v>0</v>
      </c>
      <c r="S87" s="181">
        <f ca="1"/>
        <v>0</v>
      </c>
      <c r="T87" s="182">
        <f ca="1"/>
        <v>0</v>
      </c>
      <c r="U87" s="42"/>
      <c r="V87" s="177" t="s">
        <v>77</v>
      </c>
      <c r="W87" s="183"/>
      <c r="X87" s="184"/>
      <c r="Y87" s="184"/>
      <c r="Z87" s="185">
        <v>-40</v>
      </c>
      <c r="AA87" s="42"/>
      <c r="AB87" s="180" t="s">
        <v>77</v>
      </c>
      <c r="AC87" s="181">
        <v>-40</v>
      </c>
      <c r="AD87" s="186"/>
      <c r="AE87" s="186"/>
      <c r="AF87" s="187">
        <v>-40</v>
      </c>
      <c r="AG87" s="42"/>
      <c r="AH87" s="177" t="s">
        <v>77</v>
      </c>
      <c r="AI87" s="183">
        <v>-40</v>
      </c>
      <c r="AJ87" s="184"/>
      <c r="AK87" s="184"/>
      <c r="AL87" s="185">
        <v>-40</v>
      </c>
      <c r="AM87" s="42"/>
      <c r="AN87" s="180" t="s">
        <v>77</v>
      </c>
      <c r="AO87" s="181">
        <v>-40</v>
      </c>
      <c r="AP87" s="181">
        <v>-65</v>
      </c>
      <c r="AQ87" s="181"/>
      <c r="AR87" s="182">
        <v>-40</v>
      </c>
      <c r="AT87" s="180" t="s">
        <v>77</v>
      </c>
      <c r="AU87" s="181">
        <f>VLOOKUP($AT87,[1]Scn3!Scn3_Q1_LR,MATCH(AU$6,[1]!Scn_CH,0),0)</f>
        <v>0</v>
      </c>
      <c r="AV87" s="181">
        <f>VLOOKUP($AT87,[1]Scn3!Scn3_Q1_LR,MATCH(AV$6,[1]!Scn_CH,0),0)</f>
        <v>0</v>
      </c>
      <c r="AW87" s="181">
        <f>VLOOKUP($AT87,[1]Scn3!Scn3_Q1_LR,MATCH(AW$6,[1]!Scn_CH,0),0)</f>
        <v>0</v>
      </c>
      <c r="AX87" s="182">
        <f>VLOOKUP($AT87,[1]Scn3!Scn3_Q1_LR,MATCH(AX$6,[1]!Scn_CH,0),0)</f>
        <v>0</v>
      </c>
      <c r="AZ87" s="241" t="s">
        <v>77</v>
      </c>
      <c r="BA87" s="242"/>
      <c r="BB87" s="242"/>
      <c r="BC87" s="242"/>
      <c r="BD87" s="243"/>
      <c r="BF87" s="241" t="s">
        <v>77</v>
      </c>
      <c r="BG87" s="242"/>
      <c r="BH87" s="242"/>
      <c r="BI87" s="242"/>
      <c r="BJ87" s="243"/>
    </row>
    <row r="88" spans="4:62" x14ac:dyDescent="0.2">
      <c r="D88" s="180" t="s">
        <v>471</v>
      </c>
      <c r="E88" s="181">
        <f ca="1">IF(K88*Q88*E$112&lt;'Summary Results'!M$2,'Summary Results'!M$2/E$112,K88*Q88)</f>
        <v>0</v>
      </c>
      <c r="F88" s="181">
        <f ca="1">IF(L88*R88*F$112&lt;'Summary Results'!N$2,'Summary Results'!N$2/F$112,L88*R88)</f>
        <v>0</v>
      </c>
      <c r="G88" s="181">
        <f ca="1">IF(M88*S88*G$112&lt;'Summary Results'!O$2,'Summary Results'!O$2/G$112,M88*S88)</f>
        <v>0</v>
      </c>
      <c r="H88" s="182">
        <f ca="1">IF(N88*T88*H$112&lt;'Summary Results'!P$2,'Summary Results'!P$2/H$112,N88*T88)</f>
        <v>0</v>
      </c>
      <c r="I88" s="42"/>
      <c r="J88" s="177" t="s">
        <v>471</v>
      </c>
      <c r="K88" s="178">
        <f t="shared" ca="1" si="7"/>
        <v>1</v>
      </c>
      <c r="L88" s="178">
        <f t="shared" ca="1" si="4"/>
        <v>1</v>
      </c>
      <c r="M88" s="178">
        <f t="shared" ca="1" si="5"/>
        <v>1</v>
      </c>
      <c r="N88" s="179">
        <f t="shared" ca="1" si="6"/>
        <v>1</v>
      </c>
      <c r="O88" s="42"/>
      <c r="P88" s="180" t="s">
        <v>471</v>
      </c>
      <c r="Q88" s="181">
        <f ca="1"/>
        <v>0</v>
      </c>
      <c r="R88" s="181">
        <f ca="1"/>
        <v>0</v>
      </c>
      <c r="S88" s="181">
        <f ca="1"/>
        <v>0</v>
      </c>
      <c r="T88" s="182">
        <f ca="1"/>
        <v>0</v>
      </c>
      <c r="U88" s="42"/>
      <c r="V88" s="177" t="s">
        <v>471</v>
      </c>
      <c r="W88" s="183">
        <v>-80</v>
      </c>
      <c r="X88" s="184"/>
      <c r="Y88" s="184"/>
      <c r="Z88" s="185"/>
      <c r="AA88" s="42"/>
      <c r="AB88" s="180" t="s">
        <v>471</v>
      </c>
      <c r="AC88" s="181">
        <v>-90</v>
      </c>
      <c r="AD88" s="186"/>
      <c r="AE88" s="186"/>
      <c r="AF88" s="187"/>
      <c r="AG88" s="42"/>
      <c r="AH88" s="177" t="s">
        <v>471</v>
      </c>
      <c r="AI88" s="183">
        <v>-90</v>
      </c>
      <c r="AJ88" s="184"/>
      <c r="AK88" s="184"/>
      <c r="AL88" s="185">
        <v>-90</v>
      </c>
      <c r="AM88" s="42"/>
      <c r="AN88" s="180" t="s">
        <v>471</v>
      </c>
      <c r="AO88" s="181">
        <v>-90</v>
      </c>
      <c r="AP88" s="181">
        <v>-90</v>
      </c>
      <c r="AQ88" s="181"/>
      <c r="AR88" s="182">
        <v>-90</v>
      </c>
      <c r="AT88" s="180" t="s">
        <v>471</v>
      </c>
      <c r="AU88" s="181">
        <f>VLOOKUP($AT88,[1]Scn3!Scn3_Q1_LR,MATCH(AU$6,[1]!Scn_CH,0),0)</f>
        <v>0</v>
      </c>
      <c r="AV88" s="181">
        <f>VLOOKUP($AT88,[1]Scn3!Scn3_Q1_LR,MATCH(AV$6,[1]!Scn_CH,0),0)</f>
        <v>0</v>
      </c>
      <c r="AW88" s="181">
        <f>VLOOKUP($AT88,[1]Scn3!Scn3_Q1_LR,MATCH(AW$6,[1]!Scn_CH,0),0)</f>
        <v>0</v>
      </c>
      <c r="AX88" s="182">
        <f>VLOOKUP($AT88,[1]Scn3!Scn3_Q1_LR,MATCH(AX$6,[1]!Scn_CH,0),0)</f>
        <v>0</v>
      </c>
      <c r="AZ88" s="241" t="s">
        <v>471</v>
      </c>
      <c r="BA88" s="242"/>
      <c r="BB88" s="242"/>
      <c r="BC88" s="242"/>
      <c r="BD88" s="243"/>
      <c r="BF88" s="241" t="s">
        <v>471</v>
      </c>
      <c r="BG88" s="242"/>
      <c r="BH88" s="242"/>
      <c r="BI88" s="242"/>
      <c r="BJ88" s="243"/>
    </row>
    <row r="89" spans="4:62" x14ac:dyDescent="0.2">
      <c r="D89" s="180" t="s">
        <v>472</v>
      </c>
      <c r="E89" s="181">
        <f ca="1">IF(K89*Q89*E$112&lt;'Summary Results'!M$2,'Summary Results'!M$2/E$112,K89*Q89)</f>
        <v>0</v>
      </c>
      <c r="F89" s="181">
        <f ca="1">IF(L89*R89*F$112&lt;'Summary Results'!N$2,'Summary Results'!N$2/F$112,L89*R89)</f>
        <v>0</v>
      </c>
      <c r="G89" s="181">
        <f ca="1">IF(M89*S89*G$112&lt;'Summary Results'!O$2,'Summary Results'!O$2/G$112,M89*S89)</f>
        <v>0</v>
      </c>
      <c r="H89" s="182">
        <f ca="1">IF(N89*T89*H$112&lt;'Summary Results'!P$2,'Summary Results'!P$2/H$112,N89*T89)</f>
        <v>0</v>
      </c>
      <c r="I89" s="42"/>
      <c r="J89" s="177" t="s">
        <v>472</v>
      </c>
      <c r="K89" s="178">
        <f t="shared" ca="1" si="7"/>
        <v>1</v>
      </c>
      <c r="L89" s="178">
        <f t="shared" ca="1" si="4"/>
        <v>1</v>
      </c>
      <c r="M89" s="178">
        <f t="shared" ca="1" si="5"/>
        <v>1</v>
      </c>
      <c r="N89" s="179">
        <f t="shared" ca="1" si="6"/>
        <v>1</v>
      </c>
      <c r="O89" s="42"/>
      <c r="P89" s="180" t="s">
        <v>472</v>
      </c>
      <c r="Q89" s="181">
        <f ca="1"/>
        <v>0</v>
      </c>
      <c r="R89" s="181">
        <f ca="1"/>
        <v>0</v>
      </c>
      <c r="S89" s="181">
        <f ca="1"/>
        <v>0</v>
      </c>
      <c r="T89" s="182">
        <f ca="1"/>
        <v>0</v>
      </c>
      <c r="U89" s="42"/>
      <c r="V89" s="177" t="s">
        <v>472</v>
      </c>
      <c r="W89" s="183">
        <v>-85</v>
      </c>
      <c r="X89" s="184"/>
      <c r="Y89" s="184"/>
      <c r="Z89" s="185"/>
      <c r="AA89" s="42"/>
      <c r="AB89" s="180" t="s">
        <v>472</v>
      </c>
      <c r="AC89" s="181">
        <v>-90</v>
      </c>
      <c r="AD89" s="186"/>
      <c r="AE89" s="186"/>
      <c r="AF89" s="187"/>
      <c r="AG89" s="42"/>
      <c r="AH89" s="177" t="s">
        <v>472</v>
      </c>
      <c r="AI89" s="183">
        <v>-90</v>
      </c>
      <c r="AJ89" s="184"/>
      <c r="AK89" s="184"/>
      <c r="AL89" s="185">
        <v>-90</v>
      </c>
      <c r="AM89" s="42"/>
      <c r="AN89" s="180" t="s">
        <v>472</v>
      </c>
      <c r="AO89" s="181">
        <v>-90</v>
      </c>
      <c r="AP89" s="181">
        <v>-90</v>
      </c>
      <c r="AQ89" s="181"/>
      <c r="AR89" s="182">
        <v>-90</v>
      </c>
      <c r="AT89" s="180" t="s">
        <v>472</v>
      </c>
      <c r="AU89" s="181">
        <f>VLOOKUP($AT89,[1]Scn3!Scn3_Q1_LR,MATCH(AU$6,[1]!Scn_CH,0),0)</f>
        <v>0</v>
      </c>
      <c r="AV89" s="181">
        <f>VLOOKUP($AT89,[1]Scn3!Scn3_Q1_LR,MATCH(AV$6,[1]!Scn_CH,0),0)</f>
        <v>0</v>
      </c>
      <c r="AW89" s="181">
        <f>VLOOKUP($AT89,[1]Scn3!Scn3_Q1_LR,MATCH(AW$6,[1]!Scn_CH,0),0)</f>
        <v>0</v>
      </c>
      <c r="AX89" s="182">
        <f>VLOOKUP($AT89,[1]Scn3!Scn3_Q1_LR,MATCH(AX$6,[1]!Scn_CH,0),0)</f>
        <v>0</v>
      </c>
      <c r="AZ89" s="241" t="s">
        <v>472</v>
      </c>
      <c r="BA89" s="242"/>
      <c r="BB89" s="242"/>
      <c r="BC89" s="242"/>
      <c r="BD89" s="243"/>
      <c r="BF89" s="241" t="s">
        <v>472</v>
      </c>
      <c r="BG89" s="242"/>
      <c r="BH89" s="242"/>
      <c r="BI89" s="242"/>
      <c r="BJ89" s="243"/>
    </row>
    <row r="90" spans="4:62" x14ac:dyDescent="0.2">
      <c r="D90" s="180" t="s">
        <v>473</v>
      </c>
      <c r="E90" s="181">
        <f ca="1">IF(K90*Q90*E$112&lt;'Summary Results'!M$2,'Summary Results'!M$2/E$112,K90*Q90)</f>
        <v>0</v>
      </c>
      <c r="F90" s="181">
        <f ca="1">IF(L90*R90*F$112&lt;'Summary Results'!N$2,'Summary Results'!N$2/F$112,L90*R90)</f>
        <v>0</v>
      </c>
      <c r="G90" s="181">
        <f ca="1">IF(M90*S90*G$112&lt;'Summary Results'!O$2,'Summary Results'!O$2/G$112,M90*S90)</f>
        <v>0</v>
      </c>
      <c r="H90" s="182">
        <f ca="1">IF(N90*T90*H$112&lt;'Summary Results'!P$2,'Summary Results'!P$2/H$112,N90*T90)</f>
        <v>0</v>
      </c>
      <c r="I90" s="42"/>
      <c r="J90" s="177" t="s">
        <v>473</v>
      </c>
      <c r="K90" s="178">
        <f t="shared" ca="1" si="7"/>
        <v>1</v>
      </c>
      <c r="L90" s="178">
        <f t="shared" ca="1" si="4"/>
        <v>1</v>
      </c>
      <c r="M90" s="178">
        <f t="shared" ca="1" si="5"/>
        <v>1</v>
      </c>
      <c r="N90" s="179">
        <f t="shared" ca="1" si="6"/>
        <v>1</v>
      </c>
      <c r="O90" s="42"/>
      <c r="P90" s="180" t="s">
        <v>473</v>
      </c>
      <c r="Q90" s="181">
        <f ca="1"/>
        <v>0</v>
      </c>
      <c r="R90" s="181">
        <f ca="1"/>
        <v>0</v>
      </c>
      <c r="S90" s="181">
        <f ca="1"/>
        <v>0</v>
      </c>
      <c r="T90" s="182">
        <f ca="1"/>
        <v>0</v>
      </c>
      <c r="U90" s="42"/>
      <c r="V90" s="177" t="s">
        <v>473</v>
      </c>
      <c r="W90" s="183">
        <v>-40</v>
      </c>
      <c r="X90" s="184"/>
      <c r="Y90" s="184"/>
      <c r="Z90" s="185"/>
      <c r="AA90" s="42"/>
      <c r="AB90" s="180" t="s">
        <v>473</v>
      </c>
      <c r="AC90" s="181">
        <v>-65</v>
      </c>
      <c r="AD90" s="186"/>
      <c r="AE90" s="186"/>
      <c r="AF90" s="187"/>
      <c r="AG90" s="42"/>
      <c r="AH90" s="177" t="s">
        <v>473</v>
      </c>
      <c r="AI90" s="183">
        <v>-65</v>
      </c>
      <c r="AJ90" s="184"/>
      <c r="AK90" s="184"/>
      <c r="AL90" s="185">
        <v>-65</v>
      </c>
      <c r="AM90" s="42"/>
      <c r="AN90" s="180" t="s">
        <v>473</v>
      </c>
      <c r="AO90" s="181">
        <v>-65</v>
      </c>
      <c r="AP90" s="181">
        <v>-65</v>
      </c>
      <c r="AQ90" s="181"/>
      <c r="AR90" s="182">
        <v>-65</v>
      </c>
      <c r="AT90" s="180" t="s">
        <v>473</v>
      </c>
      <c r="AU90" s="181">
        <f>VLOOKUP($AT90,[1]Scn3!Scn3_Q1_LR,MATCH(AU$6,[1]!Scn_CH,0),0)</f>
        <v>0</v>
      </c>
      <c r="AV90" s="181">
        <f>VLOOKUP($AT90,[1]Scn3!Scn3_Q1_LR,MATCH(AV$6,[1]!Scn_CH,0),0)</f>
        <v>0</v>
      </c>
      <c r="AW90" s="181">
        <f>VLOOKUP($AT90,[1]Scn3!Scn3_Q1_LR,MATCH(AW$6,[1]!Scn_CH,0),0)</f>
        <v>0</v>
      </c>
      <c r="AX90" s="182">
        <f>VLOOKUP($AT90,[1]Scn3!Scn3_Q1_LR,MATCH(AX$6,[1]!Scn_CH,0),0)</f>
        <v>0</v>
      </c>
      <c r="AZ90" s="241" t="s">
        <v>473</v>
      </c>
      <c r="BA90" s="242"/>
      <c r="BB90" s="242"/>
      <c r="BC90" s="242"/>
      <c r="BD90" s="243"/>
      <c r="BF90" s="241" t="s">
        <v>473</v>
      </c>
      <c r="BG90" s="242"/>
      <c r="BH90" s="242"/>
      <c r="BI90" s="242"/>
      <c r="BJ90" s="243"/>
    </row>
    <row r="91" spans="4:62" x14ac:dyDescent="0.2">
      <c r="D91" s="180" t="s">
        <v>474</v>
      </c>
      <c r="E91" s="181">
        <f ca="1">IF(K91*Q91*E$112&lt;'Summary Results'!M$2,'Summary Results'!M$2/E$112,K91*Q91)</f>
        <v>0</v>
      </c>
      <c r="F91" s="181">
        <f ca="1">IF(L91*R91*F$112&lt;'Summary Results'!N$2,'Summary Results'!N$2/F$112,L91*R91)</f>
        <v>0</v>
      </c>
      <c r="G91" s="181">
        <f ca="1">IF(M91*S91*G$112&lt;'Summary Results'!O$2,'Summary Results'!O$2/G$112,M91*S91)</f>
        <v>0</v>
      </c>
      <c r="H91" s="182">
        <f ca="1">IF(N91*T91*H$112&lt;'Summary Results'!P$2,'Summary Results'!P$2/H$112,N91*T91)</f>
        <v>0</v>
      </c>
      <c r="I91" s="42"/>
      <c r="J91" s="177" t="s">
        <v>474</v>
      </c>
      <c r="K91" s="178">
        <f t="shared" ca="1" si="7"/>
        <v>1</v>
      </c>
      <c r="L91" s="178">
        <f t="shared" ca="1" si="4"/>
        <v>1</v>
      </c>
      <c r="M91" s="178">
        <f t="shared" ca="1" si="5"/>
        <v>1</v>
      </c>
      <c r="N91" s="179">
        <f t="shared" ca="1" si="6"/>
        <v>1</v>
      </c>
      <c r="O91" s="42"/>
      <c r="P91" s="180" t="s">
        <v>474</v>
      </c>
      <c r="Q91" s="181">
        <f ca="1"/>
        <v>0</v>
      </c>
      <c r="R91" s="181">
        <f ca="1"/>
        <v>0</v>
      </c>
      <c r="S91" s="181">
        <f ca="1"/>
        <v>0</v>
      </c>
      <c r="T91" s="182">
        <f ca="1"/>
        <v>0</v>
      </c>
      <c r="U91" s="42"/>
      <c r="V91" s="177" t="s">
        <v>474</v>
      </c>
      <c r="W91" s="183">
        <v>-35</v>
      </c>
      <c r="X91" s="184"/>
      <c r="Y91" s="184"/>
      <c r="Z91" s="185"/>
      <c r="AA91" s="42"/>
      <c r="AB91" s="180" t="s">
        <v>474</v>
      </c>
      <c r="AC91" s="181">
        <v>-35</v>
      </c>
      <c r="AD91" s="186"/>
      <c r="AE91" s="186"/>
      <c r="AF91" s="187"/>
      <c r="AG91" s="42"/>
      <c r="AH91" s="177" t="s">
        <v>474</v>
      </c>
      <c r="AI91" s="183">
        <v>-35</v>
      </c>
      <c r="AJ91" s="184"/>
      <c r="AK91" s="184"/>
      <c r="AL91" s="185">
        <v>-40</v>
      </c>
      <c r="AM91" s="42"/>
      <c r="AN91" s="180" t="s">
        <v>474</v>
      </c>
      <c r="AO91" s="181">
        <v>-35</v>
      </c>
      <c r="AP91" s="181">
        <v>-65</v>
      </c>
      <c r="AQ91" s="181"/>
      <c r="AR91" s="182">
        <v>-40</v>
      </c>
      <c r="AT91" s="180" t="s">
        <v>474</v>
      </c>
      <c r="AU91" s="181">
        <f>VLOOKUP($AT91,[1]Scn3!Scn3_Q1_LR,MATCH(AU$6,[1]!Scn_CH,0),0)</f>
        <v>0</v>
      </c>
      <c r="AV91" s="181">
        <f>VLOOKUP($AT91,[1]Scn3!Scn3_Q1_LR,MATCH(AV$6,[1]!Scn_CH,0),0)</f>
        <v>0</v>
      </c>
      <c r="AW91" s="181">
        <f>VLOOKUP($AT91,[1]Scn3!Scn3_Q1_LR,MATCH(AW$6,[1]!Scn_CH,0),0)</f>
        <v>0</v>
      </c>
      <c r="AX91" s="182">
        <f>VLOOKUP($AT91,[1]Scn3!Scn3_Q1_LR,MATCH(AX$6,[1]!Scn_CH,0),0)</f>
        <v>0</v>
      </c>
      <c r="AZ91" s="241" t="s">
        <v>474</v>
      </c>
      <c r="BA91" s="242"/>
      <c r="BB91" s="242"/>
      <c r="BC91" s="242"/>
      <c r="BD91" s="243"/>
      <c r="BF91" s="241" t="s">
        <v>474</v>
      </c>
      <c r="BG91" s="242"/>
      <c r="BH91" s="242"/>
      <c r="BI91" s="242"/>
      <c r="BJ91" s="243"/>
    </row>
    <row r="92" spans="4:62" x14ac:dyDescent="0.2">
      <c r="D92" s="180" t="s">
        <v>78</v>
      </c>
      <c r="E92" s="181">
        <f ca="1">IF(K92*Q92*E$112&lt;'Summary Results'!M$2,'Summary Results'!M$2/E$112,K92*Q92)</f>
        <v>0</v>
      </c>
      <c r="F92" s="181">
        <f ca="1">IF(L92*R92*F$112&lt;'Summary Results'!N$2,'Summary Results'!N$2/F$112,L92*R92)</f>
        <v>0</v>
      </c>
      <c r="G92" s="181">
        <f ca="1">IF(M92*S92*G$112&lt;'Summary Results'!O$2,'Summary Results'!O$2/G$112,M92*S92)</f>
        <v>0</v>
      </c>
      <c r="H92" s="182">
        <f ca="1">IF(N92*T92*H$112&lt;'Summary Results'!P$2,'Summary Results'!P$2/H$112,N92*T92)</f>
        <v>0</v>
      </c>
      <c r="I92" s="42"/>
      <c r="J92" s="177" t="s">
        <v>78</v>
      </c>
      <c r="K92" s="178">
        <f t="shared" ca="1" si="7"/>
        <v>1</v>
      </c>
      <c r="L92" s="178">
        <f t="shared" ca="1" si="4"/>
        <v>1</v>
      </c>
      <c r="M92" s="178">
        <f t="shared" ca="1" si="5"/>
        <v>1</v>
      </c>
      <c r="N92" s="179">
        <f t="shared" ca="1" si="6"/>
        <v>1</v>
      </c>
      <c r="O92" s="42"/>
      <c r="P92" s="180" t="s">
        <v>78</v>
      </c>
      <c r="Q92" s="181">
        <f ca="1"/>
        <v>0</v>
      </c>
      <c r="R92" s="181">
        <f ca="1"/>
        <v>0</v>
      </c>
      <c r="S92" s="181">
        <f ca="1"/>
        <v>0</v>
      </c>
      <c r="T92" s="182">
        <f ca="1"/>
        <v>0</v>
      </c>
      <c r="U92" s="42"/>
      <c r="V92" s="177" t="s">
        <v>78</v>
      </c>
      <c r="W92" s="183">
        <v>-35</v>
      </c>
      <c r="X92" s="184"/>
      <c r="Y92" s="184"/>
      <c r="Z92" s="185"/>
      <c r="AA92" s="42"/>
      <c r="AB92" s="180" t="s">
        <v>78</v>
      </c>
      <c r="AC92" s="181">
        <v>-35</v>
      </c>
      <c r="AD92" s="186"/>
      <c r="AE92" s="186"/>
      <c r="AF92" s="187"/>
      <c r="AG92" s="42"/>
      <c r="AH92" s="177" t="s">
        <v>78</v>
      </c>
      <c r="AI92" s="183">
        <v>-35</v>
      </c>
      <c r="AJ92" s="184"/>
      <c r="AK92" s="184"/>
      <c r="AL92" s="185">
        <v>-40</v>
      </c>
      <c r="AM92" s="42"/>
      <c r="AN92" s="180" t="s">
        <v>78</v>
      </c>
      <c r="AO92" s="181">
        <v>-35</v>
      </c>
      <c r="AP92" s="181">
        <v>-65</v>
      </c>
      <c r="AQ92" s="181"/>
      <c r="AR92" s="182">
        <v>-40</v>
      </c>
      <c r="AT92" s="180" t="s">
        <v>78</v>
      </c>
      <c r="AU92" s="181">
        <f>VLOOKUP($AT92,[1]Scn3!Scn3_Q1_LR,MATCH(AU$6,[1]!Scn_CH,0),0)</f>
        <v>0</v>
      </c>
      <c r="AV92" s="181">
        <f>VLOOKUP($AT92,[1]Scn3!Scn3_Q1_LR,MATCH(AV$6,[1]!Scn_CH,0),0)</f>
        <v>0</v>
      </c>
      <c r="AW92" s="181">
        <f>VLOOKUP($AT92,[1]Scn3!Scn3_Q1_LR,MATCH(AW$6,[1]!Scn_CH,0),0)</f>
        <v>0</v>
      </c>
      <c r="AX92" s="182">
        <f>VLOOKUP($AT92,[1]Scn3!Scn3_Q1_LR,MATCH(AX$6,[1]!Scn_CH,0),0)</f>
        <v>0</v>
      </c>
      <c r="AZ92" s="241" t="s">
        <v>78</v>
      </c>
      <c r="BA92" s="242"/>
      <c r="BB92" s="242"/>
      <c r="BC92" s="242"/>
      <c r="BD92" s="243"/>
      <c r="BF92" s="241" t="s">
        <v>78</v>
      </c>
      <c r="BG92" s="242"/>
      <c r="BH92" s="242"/>
      <c r="BI92" s="242"/>
      <c r="BJ92" s="243"/>
    </row>
    <row r="93" spans="4:62" x14ac:dyDescent="0.2">
      <c r="D93" s="180" t="s">
        <v>79</v>
      </c>
      <c r="E93" s="181">
        <f ca="1">IF(K93*Q93*E$112&lt;'Summary Results'!M$2,'Summary Results'!M$2/E$112,K93*Q93)</f>
        <v>0</v>
      </c>
      <c r="F93" s="181">
        <f ca="1">IF(L93*R93*F$112&lt;'Summary Results'!N$2,'Summary Results'!N$2/F$112,L93*R93)</f>
        <v>0</v>
      </c>
      <c r="G93" s="181">
        <f ca="1">IF(M93*S93*G$112&lt;'Summary Results'!O$2,'Summary Results'!O$2/G$112,M93*S93)</f>
        <v>0</v>
      </c>
      <c r="H93" s="182">
        <f ca="1">IF(N93*T93*H$112&lt;'Summary Results'!P$2,'Summary Results'!P$2/H$112,N93*T93)</f>
        <v>0</v>
      </c>
      <c r="I93" s="42"/>
      <c r="J93" s="177" t="s">
        <v>79</v>
      </c>
      <c r="K93" s="178">
        <f t="shared" ca="1" si="7"/>
        <v>1</v>
      </c>
      <c r="L93" s="178">
        <f t="shared" ca="1" si="4"/>
        <v>1</v>
      </c>
      <c r="M93" s="178">
        <f t="shared" ca="1" si="5"/>
        <v>1</v>
      </c>
      <c r="N93" s="179">
        <f t="shared" ca="1" si="6"/>
        <v>1</v>
      </c>
      <c r="O93" s="42"/>
      <c r="P93" s="180" t="s">
        <v>79</v>
      </c>
      <c r="Q93" s="181">
        <f ca="1"/>
        <v>0</v>
      </c>
      <c r="R93" s="181">
        <f ca="1"/>
        <v>0</v>
      </c>
      <c r="S93" s="181">
        <f ca="1"/>
        <v>0</v>
      </c>
      <c r="T93" s="182">
        <f ca="1"/>
        <v>0</v>
      </c>
      <c r="U93" s="42"/>
      <c r="V93" s="177" t="s">
        <v>79</v>
      </c>
      <c r="W93" s="183">
        <v>25</v>
      </c>
      <c r="X93" s="184"/>
      <c r="Y93" s="184"/>
      <c r="Z93" s="185"/>
      <c r="AA93" s="42"/>
      <c r="AB93" s="180" t="s">
        <v>79</v>
      </c>
      <c r="AC93" s="181">
        <v>25</v>
      </c>
      <c r="AD93" s="186"/>
      <c r="AE93" s="186"/>
      <c r="AF93" s="187"/>
      <c r="AG93" s="42"/>
      <c r="AH93" s="177" t="s">
        <v>79</v>
      </c>
      <c r="AI93" s="183">
        <v>25</v>
      </c>
      <c r="AJ93" s="184"/>
      <c r="AK93" s="184"/>
      <c r="AL93" s="185">
        <v>-40</v>
      </c>
      <c r="AM93" s="42"/>
      <c r="AN93" s="180" t="s">
        <v>79</v>
      </c>
      <c r="AO93" s="181">
        <v>25</v>
      </c>
      <c r="AP93" s="181">
        <v>-65</v>
      </c>
      <c r="AQ93" s="181"/>
      <c r="AR93" s="182">
        <v>-40</v>
      </c>
      <c r="AT93" s="180" t="s">
        <v>79</v>
      </c>
      <c r="AU93" s="181">
        <f>VLOOKUP($AT93,[1]Scn3!Scn3_Q1_LR,MATCH(AU$6,[1]!Scn_CH,0),0)</f>
        <v>0</v>
      </c>
      <c r="AV93" s="181">
        <f>VLOOKUP($AT93,[1]Scn3!Scn3_Q1_LR,MATCH(AV$6,[1]!Scn_CH,0),0)</f>
        <v>0</v>
      </c>
      <c r="AW93" s="181">
        <f>VLOOKUP($AT93,[1]Scn3!Scn3_Q1_LR,MATCH(AW$6,[1]!Scn_CH,0),0)</f>
        <v>0</v>
      </c>
      <c r="AX93" s="182">
        <f>VLOOKUP($AT93,[1]Scn3!Scn3_Q1_LR,MATCH(AX$6,[1]!Scn_CH,0),0)</f>
        <v>0</v>
      </c>
      <c r="AZ93" s="241" t="s">
        <v>79</v>
      </c>
      <c r="BA93" s="242"/>
      <c r="BB93" s="242"/>
      <c r="BC93" s="242"/>
      <c r="BD93" s="243"/>
      <c r="BF93" s="241" t="s">
        <v>79</v>
      </c>
      <c r="BG93" s="242"/>
      <c r="BH93" s="242"/>
      <c r="BI93" s="242"/>
      <c r="BJ93" s="243"/>
    </row>
    <row r="94" spans="4:62" x14ac:dyDescent="0.2">
      <c r="D94" s="180" t="s">
        <v>475</v>
      </c>
      <c r="E94" s="181">
        <f ca="1">IF(K94*Q94*E$112&lt;'Summary Results'!M$2,'Summary Results'!M$2/E$112,K94*Q94)</f>
        <v>0</v>
      </c>
      <c r="F94" s="181">
        <f ca="1">IF(L94*R94*F$112&lt;'Summary Results'!N$2,'Summary Results'!N$2/F$112,L94*R94)</f>
        <v>0</v>
      </c>
      <c r="G94" s="181">
        <f ca="1">IF(M94*S94*G$112&lt;'Summary Results'!O$2,'Summary Results'!O$2/G$112,M94*S94)</f>
        <v>0</v>
      </c>
      <c r="H94" s="182">
        <f ca="1">IF(N94*T94*H$112&lt;'Summary Results'!P$2,'Summary Results'!P$2/H$112,N94*T94)</f>
        <v>0</v>
      </c>
      <c r="I94" s="42"/>
      <c r="J94" s="177" t="s">
        <v>475</v>
      </c>
      <c r="K94" s="178">
        <f t="shared" ca="1" si="7"/>
        <v>1</v>
      </c>
      <c r="L94" s="178">
        <f t="shared" ca="1" si="4"/>
        <v>1</v>
      </c>
      <c r="M94" s="178">
        <f t="shared" ca="1" si="5"/>
        <v>1</v>
      </c>
      <c r="N94" s="179">
        <f t="shared" ca="1" si="6"/>
        <v>1</v>
      </c>
      <c r="O94" s="42"/>
      <c r="P94" s="180" t="s">
        <v>475</v>
      </c>
      <c r="Q94" s="181">
        <f ca="1"/>
        <v>0</v>
      </c>
      <c r="R94" s="181">
        <f ca="1"/>
        <v>0</v>
      </c>
      <c r="S94" s="181">
        <f ca="1"/>
        <v>0</v>
      </c>
      <c r="T94" s="182">
        <f ca="1"/>
        <v>0</v>
      </c>
      <c r="U94" s="42"/>
      <c r="V94" s="177" t="s">
        <v>475</v>
      </c>
      <c r="W94" s="183"/>
      <c r="X94" s="184"/>
      <c r="Y94" s="184"/>
      <c r="Z94" s="185"/>
      <c r="AA94" s="42"/>
      <c r="AB94" s="180" t="s">
        <v>475</v>
      </c>
      <c r="AC94" s="181"/>
      <c r="AD94" s="186"/>
      <c r="AE94" s="186"/>
      <c r="AF94" s="187"/>
      <c r="AG94" s="42"/>
      <c r="AH94" s="177" t="s">
        <v>475</v>
      </c>
      <c r="AI94" s="183"/>
      <c r="AJ94" s="184"/>
      <c r="AK94" s="184"/>
      <c r="AL94" s="185">
        <v>-40</v>
      </c>
      <c r="AM94" s="42"/>
      <c r="AN94" s="180" t="s">
        <v>475</v>
      </c>
      <c r="AO94" s="181"/>
      <c r="AP94" s="181">
        <v>-65</v>
      </c>
      <c r="AQ94" s="181"/>
      <c r="AR94" s="182">
        <v>-40</v>
      </c>
      <c r="AT94" s="180" t="s">
        <v>475</v>
      </c>
      <c r="AU94" s="181">
        <f>VLOOKUP($AT94,[1]Scn3!Scn3_Q1_LR,MATCH(AU$6,[1]!Scn_CH,0),0)</f>
        <v>0</v>
      </c>
      <c r="AV94" s="181">
        <f>VLOOKUP($AT94,[1]Scn3!Scn3_Q1_LR,MATCH(AV$6,[1]!Scn_CH,0),0)</f>
        <v>0</v>
      </c>
      <c r="AW94" s="181">
        <f>VLOOKUP($AT94,[1]Scn3!Scn3_Q1_LR,MATCH(AW$6,[1]!Scn_CH,0),0)</f>
        <v>0</v>
      </c>
      <c r="AX94" s="182">
        <f>VLOOKUP($AT94,[1]Scn3!Scn3_Q1_LR,MATCH(AX$6,[1]!Scn_CH,0),0)</f>
        <v>0</v>
      </c>
      <c r="AZ94" s="241" t="s">
        <v>475</v>
      </c>
      <c r="BA94" s="242"/>
      <c r="BB94" s="242"/>
      <c r="BC94" s="242"/>
      <c r="BD94" s="243"/>
      <c r="BF94" s="241" t="s">
        <v>475</v>
      </c>
      <c r="BG94" s="242"/>
      <c r="BH94" s="242"/>
      <c r="BI94" s="242"/>
      <c r="BJ94" s="243"/>
    </row>
    <row r="95" spans="4:62" x14ac:dyDescent="0.2">
      <c r="D95" s="180" t="s">
        <v>75</v>
      </c>
      <c r="E95" s="181">
        <f ca="1">IF(K95*Q95*E$112&lt;'Summary Results'!M$2,'Summary Results'!M$2/E$112,K95*Q95)</f>
        <v>0</v>
      </c>
      <c r="F95" s="181">
        <f ca="1">IF(L95*R95*F$112&lt;'Summary Results'!N$2,'Summary Results'!N$2/F$112,L95*R95)</f>
        <v>0</v>
      </c>
      <c r="G95" s="181">
        <f ca="1">IF(M95*S95*G$112&lt;'Summary Results'!O$2,'Summary Results'!O$2/G$112,M95*S95)</f>
        <v>0</v>
      </c>
      <c r="H95" s="182">
        <f ca="1">IF(N95*T95*H$112&lt;'Summary Results'!P$2,'Summary Results'!P$2/H$112,N95*T95)</f>
        <v>0</v>
      </c>
      <c r="I95" s="42"/>
      <c r="J95" s="177" t="s">
        <v>75</v>
      </c>
      <c r="K95" s="178">
        <f t="shared" ca="1" si="7"/>
        <v>1</v>
      </c>
      <c r="L95" s="178">
        <f t="shared" ca="1" si="4"/>
        <v>1</v>
      </c>
      <c r="M95" s="178">
        <f t="shared" ca="1" si="5"/>
        <v>1</v>
      </c>
      <c r="N95" s="179">
        <f t="shared" ca="1" si="6"/>
        <v>1</v>
      </c>
      <c r="O95" s="42"/>
      <c r="P95" s="180" t="s">
        <v>75</v>
      </c>
      <c r="Q95" s="181">
        <f ca="1"/>
        <v>0</v>
      </c>
      <c r="R95" s="181">
        <f ca="1"/>
        <v>0</v>
      </c>
      <c r="S95" s="181">
        <f ca="1"/>
        <v>0</v>
      </c>
      <c r="T95" s="182">
        <f ca="1"/>
        <v>0</v>
      </c>
      <c r="U95" s="42"/>
      <c r="V95" s="177" t="s">
        <v>75</v>
      </c>
      <c r="W95" s="183"/>
      <c r="X95" s="184"/>
      <c r="Y95" s="184"/>
      <c r="Z95" s="185"/>
      <c r="AA95" s="42"/>
      <c r="AB95" s="180" t="s">
        <v>75</v>
      </c>
      <c r="AC95" s="181"/>
      <c r="AD95" s="186"/>
      <c r="AE95" s="186"/>
      <c r="AF95" s="187"/>
      <c r="AG95" s="42"/>
      <c r="AH95" s="177" t="s">
        <v>75</v>
      </c>
      <c r="AI95" s="183"/>
      <c r="AJ95" s="184"/>
      <c r="AK95" s="184"/>
      <c r="AL95" s="185">
        <v>-40</v>
      </c>
      <c r="AM95" s="42"/>
      <c r="AN95" s="180" t="s">
        <v>75</v>
      </c>
      <c r="AO95" s="181"/>
      <c r="AP95" s="181">
        <v>-65</v>
      </c>
      <c r="AQ95" s="181"/>
      <c r="AR95" s="182">
        <v>-40</v>
      </c>
      <c r="AT95" s="180" t="s">
        <v>75</v>
      </c>
      <c r="AU95" s="181">
        <f>VLOOKUP($AT95,[1]Scn3!Scn3_Q1_LR,MATCH(AU$6,[1]!Scn_CH,0),0)</f>
        <v>0</v>
      </c>
      <c r="AV95" s="181">
        <f>VLOOKUP($AT95,[1]Scn3!Scn3_Q1_LR,MATCH(AV$6,[1]!Scn_CH,0),0)</f>
        <v>0</v>
      </c>
      <c r="AW95" s="181">
        <f>VLOOKUP($AT95,[1]Scn3!Scn3_Q1_LR,MATCH(AW$6,[1]!Scn_CH,0),0)</f>
        <v>0</v>
      </c>
      <c r="AX95" s="182">
        <f>VLOOKUP($AT95,[1]Scn3!Scn3_Q1_LR,MATCH(AX$6,[1]!Scn_CH,0),0)</f>
        <v>0</v>
      </c>
      <c r="AZ95" s="241" t="s">
        <v>75</v>
      </c>
      <c r="BA95" s="242"/>
      <c r="BB95" s="242"/>
      <c r="BC95" s="242"/>
      <c r="BD95" s="243"/>
      <c r="BF95" s="241" t="s">
        <v>75</v>
      </c>
      <c r="BG95" s="242"/>
      <c r="BH95" s="242"/>
      <c r="BI95" s="242"/>
      <c r="BJ95" s="243"/>
    </row>
    <row r="96" spans="4:62" x14ac:dyDescent="0.2">
      <c r="D96" s="180" t="s">
        <v>80</v>
      </c>
      <c r="E96" s="181">
        <f ca="1">IF(K96*Q96*E$112&lt;'Summary Results'!M$2,'Summary Results'!M$2/E$112,K96*Q96)</f>
        <v>0</v>
      </c>
      <c r="F96" s="181">
        <f ca="1">IF(L96*R96*F$112&lt;'Summary Results'!N$2,'Summary Results'!N$2/F$112,L96*R96)</f>
        <v>0</v>
      </c>
      <c r="G96" s="181">
        <f ca="1">IF(M96*S96*G$112&lt;'Summary Results'!O$2,'Summary Results'!O$2/G$112,M96*S96)</f>
        <v>0</v>
      </c>
      <c r="H96" s="182">
        <f ca="1">IF(N96*T96*H$112&lt;'Summary Results'!P$2,'Summary Results'!P$2/H$112,N96*T96)</f>
        <v>0</v>
      </c>
      <c r="I96" s="42"/>
      <c r="J96" s="177" t="s">
        <v>80</v>
      </c>
      <c r="K96" s="178">
        <f t="shared" ca="1" si="7"/>
        <v>1</v>
      </c>
      <c r="L96" s="178">
        <f t="shared" ca="1" si="4"/>
        <v>1</v>
      </c>
      <c r="M96" s="178">
        <f t="shared" ca="1" si="5"/>
        <v>1</v>
      </c>
      <c r="N96" s="179">
        <f t="shared" ca="1" si="6"/>
        <v>1</v>
      </c>
      <c r="O96" s="42"/>
      <c r="P96" s="180" t="s">
        <v>80</v>
      </c>
      <c r="Q96" s="181">
        <f ca="1"/>
        <v>0</v>
      </c>
      <c r="R96" s="181">
        <f ca="1"/>
        <v>0</v>
      </c>
      <c r="S96" s="181">
        <f ca="1"/>
        <v>0</v>
      </c>
      <c r="T96" s="182">
        <f ca="1"/>
        <v>0</v>
      </c>
      <c r="U96" s="42"/>
      <c r="V96" s="177" t="s">
        <v>80</v>
      </c>
      <c r="W96" s="183">
        <v>-5</v>
      </c>
      <c r="X96" s="184"/>
      <c r="Y96" s="184"/>
      <c r="Z96" s="185"/>
      <c r="AA96" s="42"/>
      <c r="AB96" s="180" t="s">
        <v>80</v>
      </c>
      <c r="AC96" s="181">
        <v>-5</v>
      </c>
      <c r="AD96" s="186"/>
      <c r="AE96" s="186"/>
      <c r="AF96" s="187"/>
      <c r="AG96" s="42"/>
      <c r="AH96" s="177" t="s">
        <v>80</v>
      </c>
      <c r="AI96" s="183">
        <v>-5</v>
      </c>
      <c r="AJ96" s="184"/>
      <c r="AK96" s="184"/>
      <c r="AL96" s="185">
        <v>-40</v>
      </c>
      <c r="AM96" s="42"/>
      <c r="AN96" s="180" t="s">
        <v>80</v>
      </c>
      <c r="AO96" s="181">
        <v>-5</v>
      </c>
      <c r="AP96" s="181">
        <v>-65</v>
      </c>
      <c r="AQ96" s="181"/>
      <c r="AR96" s="182">
        <v>-40</v>
      </c>
      <c r="AT96" s="180" t="s">
        <v>80</v>
      </c>
      <c r="AU96" s="181">
        <f>VLOOKUP($AT96,[1]Scn3!Scn3_Q1_LR,MATCH(AU$6,[1]!Scn_CH,0),0)</f>
        <v>0</v>
      </c>
      <c r="AV96" s="181">
        <f>VLOOKUP($AT96,[1]Scn3!Scn3_Q1_LR,MATCH(AV$6,[1]!Scn_CH,0),0)</f>
        <v>0</v>
      </c>
      <c r="AW96" s="181">
        <f>VLOOKUP($AT96,[1]Scn3!Scn3_Q1_LR,MATCH(AW$6,[1]!Scn_CH,0),0)</f>
        <v>0</v>
      </c>
      <c r="AX96" s="182">
        <f>VLOOKUP($AT96,[1]Scn3!Scn3_Q1_LR,MATCH(AX$6,[1]!Scn_CH,0),0)</f>
        <v>0</v>
      </c>
      <c r="AZ96" s="241" t="s">
        <v>80</v>
      </c>
      <c r="BA96" s="242"/>
      <c r="BB96" s="242"/>
      <c r="BC96" s="242"/>
      <c r="BD96" s="243"/>
      <c r="BF96" s="241" t="s">
        <v>80</v>
      </c>
      <c r="BG96" s="242"/>
      <c r="BH96" s="242"/>
      <c r="BI96" s="242"/>
      <c r="BJ96" s="243"/>
    </row>
    <row r="97" spans="4:62" x14ac:dyDescent="0.2">
      <c r="D97" s="180" t="s">
        <v>81</v>
      </c>
      <c r="E97" s="181">
        <f ca="1">IF(K97*Q97*E$112&lt;'Summary Results'!M$2,'Summary Results'!M$2/E$112,K97*Q97)</f>
        <v>0</v>
      </c>
      <c r="F97" s="181">
        <f ca="1">IF(L97*R97*F$112&lt;'Summary Results'!N$2,'Summary Results'!N$2/F$112,L97*R97)</f>
        <v>0</v>
      </c>
      <c r="G97" s="181">
        <f ca="1">IF(M97*S97*G$112&lt;'Summary Results'!O$2,'Summary Results'!O$2/G$112,M97*S97)</f>
        <v>0</v>
      </c>
      <c r="H97" s="182">
        <f ca="1">IF(N97*T97*H$112&lt;'Summary Results'!P$2,'Summary Results'!P$2/H$112,N97*T97)</f>
        <v>0</v>
      </c>
      <c r="I97" s="42"/>
      <c r="J97" s="177" t="s">
        <v>81</v>
      </c>
      <c r="K97" s="178">
        <f t="shared" ca="1" si="7"/>
        <v>1</v>
      </c>
      <c r="L97" s="178">
        <f t="shared" ca="1" si="4"/>
        <v>1</v>
      </c>
      <c r="M97" s="178">
        <f t="shared" ca="1" si="5"/>
        <v>1</v>
      </c>
      <c r="N97" s="179">
        <f t="shared" ca="1" si="6"/>
        <v>1</v>
      </c>
      <c r="O97" s="42"/>
      <c r="P97" s="180" t="s">
        <v>81</v>
      </c>
      <c r="Q97" s="181">
        <f ca="1"/>
        <v>0</v>
      </c>
      <c r="R97" s="181">
        <f ca="1"/>
        <v>0</v>
      </c>
      <c r="S97" s="181">
        <f ca="1"/>
        <v>0</v>
      </c>
      <c r="T97" s="182">
        <f ca="1"/>
        <v>0</v>
      </c>
      <c r="U97" s="42"/>
      <c r="V97" s="177" t="s">
        <v>81</v>
      </c>
      <c r="W97" s="183">
        <v>-5</v>
      </c>
      <c r="X97" s="184"/>
      <c r="Y97" s="184"/>
      <c r="Z97" s="185"/>
      <c r="AA97" s="42"/>
      <c r="AB97" s="180" t="s">
        <v>81</v>
      </c>
      <c r="AC97" s="181">
        <v>-5</v>
      </c>
      <c r="AD97" s="186"/>
      <c r="AE97" s="186"/>
      <c r="AF97" s="187"/>
      <c r="AG97" s="42"/>
      <c r="AH97" s="177" t="s">
        <v>81</v>
      </c>
      <c r="AI97" s="183">
        <v>-5</v>
      </c>
      <c r="AJ97" s="184"/>
      <c r="AK97" s="184"/>
      <c r="AL97" s="185">
        <v>-40</v>
      </c>
      <c r="AM97" s="42"/>
      <c r="AN97" s="180" t="s">
        <v>81</v>
      </c>
      <c r="AO97" s="181">
        <v>-5</v>
      </c>
      <c r="AP97" s="181">
        <v>-65</v>
      </c>
      <c r="AQ97" s="181"/>
      <c r="AR97" s="182">
        <v>-40</v>
      </c>
      <c r="AT97" s="180" t="s">
        <v>81</v>
      </c>
      <c r="AU97" s="181">
        <f>VLOOKUP($AT97,[1]Scn3!Scn3_Q1_LR,MATCH(AU$6,[1]!Scn_CH,0),0)</f>
        <v>0</v>
      </c>
      <c r="AV97" s="181">
        <f>VLOOKUP($AT97,[1]Scn3!Scn3_Q1_LR,MATCH(AV$6,[1]!Scn_CH,0),0)</f>
        <v>0</v>
      </c>
      <c r="AW97" s="181">
        <f>VLOOKUP($AT97,[1]Scn3!Scn3_Q1_LR,MATCH(AW$6,[1]!Scn_CH,0),0)</f>
        <v>0</v>
      </c>
      <c r="AX97" s="182">
        <f>VLOOKUP($AT97,[1]Scn3!Scn3_Q1_LR,MATCH(AX$6,[1]!Scn_CH,0),0)</f>
        <v>0</v>
      </c>
      <c r="AZ97" s="241" t="s">
        <v>81</v>
      </c>
      <c r="BA97" s="242"/>
      <c r="BB97" s="242"/>
      <c r="BC97" s="242"/>
      <c r="BD97" s="243"/>
      <c r="BF97" s="241" t="s">
        <v>81</v>
      </c>
      <c r="BG97" s="242"/>
      <c r="BH97" s="242"/>
      <c r="BI97" s="242"/>
      <c r="BJ97" s="243"/>
    </row>
    <row r="98" spans="4:62" x14ac:dyDescent="0.2">
      <c r="D98" s="180" t="s">
        <v>82</v>
      </c>
      <c r="E98" s="181">
        <f ca="1">IF(K98*Q98*E$112&lt;'Summary Results'!M$2,'Summary Results'!M$2/E$112,K98*Q98)</f>
        <v>0</v>
      </c>
      <c r="F98" s="181">
        <f ca="1">IF(L98*R98*F$112&lt;'Summary Results'!N$2,'Summary Results'!N$2/F$112,L98*R98)</f>
        <v>0</v>
      </c>
      <c r="G98" s="181">
        <f ca="1">IF(M98*S98*G$112&lt;'Summary Results'!O$2,'Summary Results'!O$2/G$112,M98*S98)</f>
        <v>0</v>
      </c>
      <c r="H98" s="182">
        <f ca="1">IF(N98*T98*H$112&lt;'Summary Results'!P$2,'Summary Results'!P$2/H$112,N98*T98)</f>
        <v>0</v>
      </c>
      <c r="I98" s="42"/>
      <c r="J98" s="177" t="s">
        <v>82</v>
      </c>
      <c r="K98" s="178">
        <f t="shared" ca="1" si="7"/>
        <v>1</v>
      </c>
      <c r="L98" s="178">
        <f t="shared" ca="1" si="4"/>
        <v>1</v>
      </c>
      <c r="M98" s="178">
        <f t="shared" ca="1" si="5"/>
        <v>1</v>
      </c>
      <c r="N98" s="179">
        <f t="shared" ca="1" si="6"/>
        <v>1</v>
      </c>
      <c r="O98" s="42"/>
      <c r="P98" s="180" t="s">
        <v>82</v>
      </c>
      <c r="Q98" s="181">
        <f ca="1"/>
        <v>0</v>
      </c>
      <c r="R98" s="181">
        <f ca="1"/>
        <v>0</v>
      </c>
      <c r="S98" s="181">
        <f ca="1"/>
        <v>0</v>
      </c>
      <c r="T98" s="182">
        <f ca="1"/>
        <v>0</v>
      </c>
      <c r="U98" s="42"/>
      <c r="V98" s="177" t="s">
        <v>82</v>
      </c>
      <c r="W98" s="183"/>
      <c r="X98" s="184">
        <v>-65</v>
      </c>
      <c r="Y98" s="184"/>
      <c r="Z98" s="185">
        <v>-40</v>
      </c>
      <c r="AA98" s="42"/>
      <c r="AB98" s="180" t="s">
        <v>82</v>
      </c>
      <c r="AC98" s="181">
        <v>-5</v>
      </c>
      <c r="AD98" s="186">
        <v>-65</v>
      </c>
      <c r="AE98" s="186"/>
      <c r="AF98" s="187">
        <v>-40</v>
      </c>
      <c r="AG98" s="42"/>
      <c r="AH98" s="177" t="s">
        <v>82</v>
      </c>
      <c r="AI98" s="183">
        <v>-5</v>
      </c>
      <c r="AJ98" s="184">
        <v>-65</v>
      </c>
      <c r="AK98" s="184"/>
      <c r="AL98" s="185">
        <v>-40</v>
      </c>
      <c r="AM98" s="42"/>
      <c r="AN98" s="180" t="s">
        <v>82</v>
      </c>
      <c r="AO98" s="181">
        <v>-5</v>
      </c>
      <c r="AP98" s="181">
        <v>-65</v>
      </c>
      <c r="AQ98" s="181"/>
      <c r="AR98" s="182">
        <v>-40</v>
      </c>
      <c r="AT98" s="180" t="s">
        <v>82</v>
      </c>
      <c r="AU98" s="181">
        <f>VLOOKUP($AT98,[1]Scn3!Scn3_Q1_LR,MATCH(AU$6,[1]!Scn_CH,0),0)</f>
        <v>0</v>
      </c>
      <c r="AV98" s="181">
        <f>VLOOKUP($AT98,[1]Scn3!Scn3_Q1_LR,MATCH(AV$6,[1]!Scn_CH,0),0)</f>
        <v>0</v>
      </c>
      <c r="AW98" s="181">
        <f>VLOOKUP($AT98,[1]Scn3!Scn3_Q1_LR,MATCH(AW$6,[1]!Scn_CH,0),0)</f>
        <v>0</v>
      </c>
      <c r="AX98" s="182">
        <f>VLOOKUP($AT98,[1]Scn3!Scn3_Q1_LR,MATCH(AX$6,[1]!Scn_CH,0),0)</f>
        <v>0</v>
      </c>
      <c r="AZ98" s="241" t="s">
        <v>82</v>
      </c>
      <c r="BA98" s="242"/>
      <c r="BB98" s="242"/>
      <c r="BC98" s="242"/>
      <c r="BD98" s="243"/>
      <c r="BF98" s="241" t="s">
        <v>82</v>
      </c>
      <c r="BG98" s="242"/>
      <c r="BH98" s="242"/>
      <c r="BI98" s="242"/>
      <c r="BJ98" s="243"/>
    </row>
    <row r="99" spans="4:62" x14ac:dyDescent="0.2">
      <c r="D99" s="180" t="s">
        <v>83</v>
      </c>
      <c r="E99" s="181">
        <f ca="1">IF(K99*Q99*E$112&lt;'Summary Results'!M$2,'Summary Results'!M$2/E$112,K99*Q99)</f>
        <v>0</v>
      </c>
      <c r="F99" s="181">
        <f ca="1">IF(L99*R99*F$112&lt;'Summary Results'!N$2,'Summary Results'!N$2/F$112,L99*R99)</f>
        <v>0</v>
      </c>
      <c r="G99" s="181">
        <f ca="1">IF(M99*S99*G$112&lt;'Summary Results'!O$2,'Summary Results'!O$2/G$112,M99*S99)</f>
        <v>0</v>
      </c>
      <c r="H99" s="182">
        <f ca="1">IF(N99*T99*H$112&lt;'Summary Results'!P$2,'Summary Results'!P$2/H$112,N99*T99)</f>
        <v>0</v>
      </c>
      <c r="I99" s="42"/>
      <c r="J99" s="177" t="s">
        <v>83</v>
      </c>
      <c r="K99" s="178">
        <f t="shared" ca="1" si="7"/>
        <v>1</v>
      </c>
      <c r="L99" s="178">
        <f t="shared" ca="1" si="4"/>
        <v>1</v>
      </c>
      <c r="M99" s="178">
        <f t="shared" ca="1" si="5"/>
        <v>1</v>
      </c>
      <c r="N99" s="179">
        <f t="shared" ca="1" si="6"/>
        <v>1</v>
      </c>
      <c r="O99" s="42"/>
      <c r="P99" s="180" t="s">
        <v>83</v>
      </c>
      <c r="Q99" s="181">
        <f ca="1"/>
        <v>0</v>
      </c>
      <c r="R99" s="181">
        <f ca="1"/>
        <v>0</v>
      </c>
      <c r="S99" s="181">
        <f ca="1"/>
        <v>0</v>
      </c>
      <c r="T99" s="182">
        <f ca="1"/>
        <v>0</v>
      </c>
      <c r="U99" s="42"/>
      <c r="V99" s="177" t="s">
        <v>83</v>
      </c>
      <c r="W99" s="183">
        <v>-25</v>
      </c>
      <c r="X99" s="184"/>
      <c r="Y99" s="184"/>
      <c r="Z99" s="185"/>
      <c r="AA99" s="42"/>
      <c r="AB99" s="180" t="s">
        <v>83</v>
      </c>
      <c r="AC99" s="181">
        <v>-25</v>
      </c>
      <c r="AD99" s="186"/>
      <c r="AE99" s="186"/>
      <c r="AF99" s="187"/>
      <c r="AG99" s="42"/>
      <c r="AH99" s="177" t="s">
        <v>83</v>
      </c>
      <c r="AI99" s="183">
        <v>-25</v>
      </c>
      <c r="AJ99" s="184"/>
      <c r="AK99" s="184"/>
      <c r="AL99" s="185">
        <v>-40</v>
      </c>
      <c r="AM99" s="42"/>
      <c r="AN99" s="180" t="s">
        <v>83</v>
      </c>
      <c r="AO99" s="181">
        <v>-25</v>
      </c>
      <c r="AP99" s="181">
        <v>-65</v>
      </c>
      <c r="AQ99" s="181"/>
      <c r="AR99" s="182">
        <v>-40</v>
      </c>
      <c r="AT99" s="180" t="s">
        <v>83</v>
      </c>
      <c r="AU99" s="181">
        <f>VLOOKUP($AT99,[1]Scn3!Scn3_Q1_LR,MATCH(AU$6,[1]!Scn_CH,0),0)</f>
        <v>0</v>
      </c>
      <c r="AV99" s="181">
        <f>VLOOKUP($AT99,[1]Scn3!Scn3_Q1_LR,MATCH(AV$6,[1]!Scn_CH,0),0)</f>
        <v>0</v>
      </c>
      <c r="AW99" s="181">
        <f>VLOOKUP($AT99,[1]Scn3!Scn3_Q1_LR,MATCH(AW$6,[1]!Scn_CH,0),0)</f>
        <v>0</v>
      </c>
      <c r="AX99" s="182">
        <f>VLOOKUP($AT99,[1]Scn3!Scn3_Q1_LR,MATCH(AX$6,[1]!Scn_CH,0),0)</f>
        <v>0</v>
      </c>
      <c r="AZ99" s="241" t="s">
        <v>83</v>
      </c>
      <c r="BA99" s="242"/>
      <c r="BB99" s="242"/>
      <c r="BC99" s="242"/>
      <c r="BD99" s="243"/>
      <c r="BF99" s="241" t="s">
        <v>83</v>
      </c>
      <c r="BG99" s="242"/>
      <c r="BH99" s="242"/>
      <c r="BI99" s="242"/>
      <c r="BJ99" s="243"/>
    </row>
    <row r="100" spans="4:62" x14ac:dyDescent="0.2">
      <c r="D100" s="180" t="s">
        <v>84</v>
      </c>
      <c r="E100" s="181">
        <f ca="1">IF(K100*Q100*E$112&lt;'Summary Results'!M$2,'Summary Results'!M$2/E$112,K100*Q100)</f>
        <v>0</v>
      </c>
      <c r="F100" s="181">
        <f ca="1">IF(L100*R100*F$112&lt;'Summary Results'!N$2,'Summary Results'!N$2/F$112,L100*R100)</f>
        <v>0</v>
      </c>
      <c r="G100" s="181">
        <f ca="1">IF(M100*S100*G$112&lt;'Summary Results'!O$2,'Summary Results'!O$2/G$112,M100*S100)</f>
        <v>0</v>
      </c>
      <c r="H100" s="182">
        <f ca="1">IF(N100*T100*H$112&lt;'Summary Results'!P$2,'Summary Results'!P$2/H$112,N100*T100)</f>
        <v>0</v>
      </c>
      <c r="I100" s="42"/>
      <c r="J100" s="177" t="s">
        <v>84</v>
      </c>
      <c r="K100" s="178">
        <f t="shared" ca="1" si="7"/>
        <v>1</v>
      </c>
      <c r="L100" s="178">
        <f t="shared" ca="1" si="4"/>
        <v>1</v>
      </c>
      <c r="M100" s="178">
        <f t="shared" ca="1" si="5"/>
        <v>1</v>
      </c>
      <c r="N100" s="179">
        <f t="shared" ca="1" si="6"/>
        <v>1</v>
      </c>
      <c r="O100" s="42"/>
      <c r="P100" s="180" t="s">
        <v>84</v>
      </c>
      <c r="Q100" s="181">
        <f ca="1"/>
        <v>0</v>
      </c>
      <c r="R100" s="181">
        <f ca="1"/>
        <v>0</v>
      </c>
      <c r="S100" s="181">
        <f ca="1"/>
        <v>0</v>
      </c>
      <c r="T100" s="182">
        <f ca="1"/>
        <v>0</v>
      </c>
      <c r="U100" s="42"/>
      <c r="V100" s="177" t="s">
        <v>84</v>
      </c>
      <c r="W100" s="183">
        <v>-60</v>
      </c>
      <c r="X100" s="184"/>
      <c r="Y100" s="184"/>
      <c r="Z100" s="185"/>
      <c r="AA100" s="42"/>
      <c r="AB100" s="180" t="s">
        <v>84</v>
      </c>
      <c r="AC100" s="181">
        <v>-60</v>
      </c>
      <c r="AD100" s="186"/>
      <c r="AE100" s="186"/>
      <c r="AF100" s="187"/>
      <c r="AG100" s="42"/>
      <c r="AH100" s="177" t="s">
        <v>84</v>
      </c>
      <c r="AI100" s="183">
        <v>-60</v>
      </c>
      <c r="AJ100" s="184"/>
      <c r="AK100" s="184"/>
      <c r="AL100" s="185">
        <v>-60</v>
      </c>
      <c r="AM100" s="42"/>
      <c r="AN100" s="180" t="s">
        <v>84</v>
      </c>
      <c r="AO100" s="181">
        <v>-60</v>
      </c>
      <c r="AP100" s="181">
        <v>-65</v>
      </c>
      <c r="AQ100" s="181"/>
      <c r="AR100" s="182">
        <v>-60</v>
      </c>
      <c r="AT100" s="180" t="s">
        <v>84</v>
      </c>
      <c r="AU100" s="181">
        <f>VLOOKUP($AT100,[1]Scn3!Scn3_Q1_LR,MATCH(AU$6,[1]!Scn_CH,0),0)</f>
        <v>0</v>
      </c>
      <c r="AV100" s="181">
        <f>VLOOKUP($AT100,[1]Scn3!Scn3_Q1_LR,MATCH(AV$6,[1]!Scn_CH,0),0)</f>
        <v>0</v>
      </c>
      <c r="AW100" s="181">
        <f>VLOOKUP($AT100,[1]Scn3!Scn3_Q1_LR,MATCH(AW$6,[1]!Scn_CH,0),0)</f>
        <v>0</v>
      </c>
      <c r="AX100" s="182">
        <f>VLOOKUP($AT100,[1]Scn3!Scn3_Q1_LR,MATCH(AX$6,[1]!Scn_CH,0),0)</f>
        <v>0</v>
      </c>
      <c r="AZ100" s="241" t="s">
        <v>84</v>
      </c>
      <c r="BA100" s="242"/>
      <c r="BB100" s="242"/>
      <c r="BC100" s="242"/>
      <c r="BD100" s="243"/>
      <c r="BF100" s="241" t="s">
        <v>84</v>
      </c>
      <c r="BG100" s="242"/>
      <c r="BH100" s="242"/>
      <c r="BI100" s="242"/>
      <c r="BJ100" s="243"/>
    </row>
    <row r="101" spans="4:62" x14ac:dyDescent="0.2">
      <c r="D101" s="180" t="s">
        <v>85</v>
      </c>
      <c r="E101" s="181">
        <f ca="1">IF(K101*Q101*E$112&lt;'Summary Results'!M$2,'Summary Results'!M$2/E$112,K101*Q101)</f>
        <v>0</v>
      </c>
      <c r="F101" s="181">
        <f ca="1">IF(L101*R101*F$112&lt;'Summary Results'!N$2,'Summary Results'!N$2/F$112,L101*R101)</f>
        <v>0</v>
      </c>
      <c r="G101" s="181">
        <f ca="1">IF(M101*S101*G$112&lt;'Summary Results'!O$2,'Summary Results'!O$2/G$112,M101*S101)</f>
        <v>0</v>
      </c>
      <c r="H101" s="182">
        <f ca="1">IF(N101*T101*H$112&lt;'Summary Results'!P$2,'Summary Results'!P$2/H$112,N101*T101)</f>
        <v>0</v>
      </c>
      <c r="I101" s="42"/>
      <c r="J101" s="177" t="s">
        <v>85</v>
      </c>
      <c r="K101" s="178">
        <f t="shared" ca="1" si="7"/>
        <v>1</v>
      </c>
      <c r="L101" s="178">
        <f t="shared" ca="1" si="4"/>
        <v>1</v>
      </c>
      <c r="M101" s="178">
        <f t="shared" ca="1" si="5"/>
        <v>1</v>
      </c>
      <c r="N101" s="179">
        <f t="shared" ca="1" si="6"/>
        <v>1</v>
      </c>
      <c r="O101" s="42"/>
      <c r="P101" s="180" t="s">
        <v>85</v>
      </c>
      <c r="Q101" s="181">
        <f ca="1"/>
        <v>0</v>
      </c>
      <c r="R101" s="181">
        <f ca="1"/>
        <v>0</v>
      </c>
      <c r="S101" s="181">
        <f ca="1"/>
        <v>0</v>
      </c>
      <c r="T101" s="182">
        <f ca="1"/>
        <v>0</v>
      </c>
      <c r="U101" s="42"/>
      <c r="V101" s="177" t="s">
        <v>85</v>
      </c>
      <c r="W101" s="183"/>
      <c r="X101" s="184">
        <v>-65</v>
      </c>
      <c r="Y101" s="184"/>
      <c r="Z101" s="185"/>
      <c r="AA101" s="42"/>
      <c r="AB101" s="180" t="s">
        <v>85</v>
      </c>
      <c r="AC101" s="181">
        <v>-50</v>
      </c>
      <c r="AD101" s="186">
        <v>-65</v>
      </c>
      <c r="AE101" s="186"/>
      <c r="AF101" s="187"/>
      <c r="AG101" s="42"/>
      <c r="AH101" s="177" t="s">
        <v>85</v>
      </c>
      <c r="AI101" s="183">
        <v>-50</v>
      </c>
      <c r="AJ101" s="184">
        <v>-65</v>
      </c>
      <c r="AK101" s="184"/>
      <c r="AL101" s="185">
        <v>-50</v>
      </c>
      <c r="AM101" s="42"/>
      <c r="AN101" s="180" t="s">
        <v>85</v>
      </c>
      <c r="AO101" s="181">
        <v>-50</v>
      </c>
      <c r="AP101" s="181">
        <v>-65</v>
      </c>
      <c r="AQ101" s="181"/>
      <c r="AR101" s="182">
        <v>-50</v>
      </c>
      <c r="AT101" s="180" t="s">
        <v>85</v>
      </c>
      <c r="AU101" s="181">
        <f>VLOOKUP($AT101,[1]Scn3!Scn3_Q1_LR,MATCH(AU$6,[1]!Scn_CH,0),0)</f>
        <v>0</v>
      </c>
      <c r="AV101" s="181">
        <f>VLOOKUP($AT101,[1]Scn3!Scn3_Q1_LR,MATCH(AV$6,[1]!Scn_CH,0),0)</f>
        <v>0</v>
      </c>
      <c r="AW101" s="181">
        <f>VLOOKUP($AT101,[1]Scn3!Scn3_Q1_LR,MATCH(AW$6,[1]!Scn_CH,0),0)</f>
        <v>0</v>
      </c>
      <c r="AX101" s="182">
        <f>VLOOKUP($AT101,[1]Scn3!Scn3_Q1_LR,MATCH(AX$6,[1]!Scn_CH,0),0)</f>
        <v>0</v>
      </c>
      <c r="AZ101" s="241" t="s">
        <v>85</v>
      </c>
      <c r="BA101" s="242"/>
      <c r="BB101" s="242"/>
      <c r="BC101" s="242"/>
      <c r="BD101" s="243"/>
      <c r="BF101" s="241" t="s">
        <v>85</v>
      </c>
      <c r="BG101" s="242"/>
      <c r="BH101" s="242"/>
      <c r="BI101" s="242"/>
      <c r="BJ101" s="243"/>
    </row>
    <row r="102" spans="4:62" x14ac:dyDescent="0.2">
      <c r="D102" s="180" t="s">
        <v>476</v>
      </c>
      <c r="E102" s="181">
        <f ca="1">IF(K102*Q102*E$112&lt;'Summary Results'!M$2,'Summary Results'!M$2/E$112,K102*Q102)</f>
        <v>0</v>
      </c>
      <c r="F102" s="181">
        <f ca="1">IF(L102*R102*F$112&lt;'Summary Results'!N$2,'Summary Results'!N$2/F$112,L102*R102)</f>
        <v>0</v>
      </c>
      <c r="G102" s="181">
        <f ca="1">IF(M102*S102*G$112&lt;'Summary Results'!O$2,'Summary Results'!O$2/G$112,M102*S102)</f>
        <v>0</v>
      </c>
      <c r="H102" s="182">
        <f ca="1">IF(N102*T102*H$112&lt;'Summary Results'!P$2,'Summary Results'!P$2/H$112,N102*T102)</f>
        <v>0</v>
      </c>
      <c r="I102" s="42"/>
      <c r="J102" s="177" t="s">
        <v>476</v>
      </c>
      <c r="K102" s="178">
        <f t="shared" ca="1" si="7"/>
        <v>1</v>
      </c>
      <c r="L102" s="178">
        <f t="shared" ca="1" si="4"/>
        <v>1</v>
      </c>
      <c r="M102" s="178">
        <f t="shared" ca="1" si="5"/>
        <v>1</v>
      </c>
      <c r="N102" s="179">
        <f t="shared" ca="1" si="6"/>
        <v>1</v>
      </c>
      <c r="O102" s="42"/>
      <c r="P102" s="180" t="s">
        <v>476</v>
      </c>
      <c r="Q102" s="181">
        <f ca="1"/>
        <v>0</v>
      </c>
      <c r="R102" s="181">
        <f ca="1"/>
        <v>0</v>
      </c>
      <c r="S102" s="181">
        <f ca="1"/>
        <v>0</v>
      </c>
      <c r="T102" s="182">
        <f ca="1"/>
        <v>0</v>
      </c>
      <c r="U102" s="42"/>
      <c r="V102" s="177" t="s">
        <v>476</v>
      </c>
      <c r="W102" s="183">
        <v>-25</v>
      </c>
      <c r="X102" s="184"/>
      <c r="Y102" s="184"/>
      <c r="Z102" s="185"/>
      <c r="AA102" s="42"/>
      <c r="AB102" s="180" t="s">
        <v>476</v>
      </c>
      <c r="AC102" s="181">
        <v>-25</v>
      </c>
      <c r="AD102" s="186"/>
      <c r="AE102" s="186"/>
      <c r="AF102" s="187"/>
      <c r="AG102" s="42"/>
      <c r="AH102" s="177" t="s">
        <v>476</v>
      </c>
      <c r="AI102" s="183">
        <v>-25</v>
      </c>
      <c r="AJ102" s="184"/>
      <c r="AK102" s="184"/>
      <c r="AL102" s="185">
        <v>-40</v>
      </c>
      <c r="AM102" s="42"/>
      <c r="AN102" s="180" t="s">
        <v>476</v>
      </c>
      <c r="AO102" s="181">
        <v>-25</v>
      </c>
      <c r="AP102" s="181">
        <v>-65</v>
      </c>
      <c r="AQ102" s="181"/>
      <c r="AR102" s="182">
        <v>-40</v>
      </c>
      <c r="AT102" s="180" t="s">
        <v>476</v>
      </c>
      <c r="AU102" s="181">
        <f>VLOOKUP($AT102,[1]Scn3!Scn3_Q1_LR,MATCH(AU$6,[1]!Scn_CH,0),0)</f>
        <v>0</v>
      </c>
      <c r="AV102" s="181">
        <f>VLOOKUP($AT102,[1]Scn3!Scn3_Q1_LR,MATCH(AV$6,[1]!Scn_CH,0),0)</f>
        <v>0</v>
      </c>
      <c r="AW102" s="181">
        <f>VLOOKUP($AT102,[1]Scn3!Scn3_Q1_LR,MATCH(AW$6,[1]!Scn_CH,0),0)</f>
        <v>0</v>
      </c>
      <c r="AX102" s="182">
        <f>VLOOKUP($AT102,[1]Scn3!Scn3_Q1_LR,MATCH(AX$6,[1]!Scn_CH,0),0)</f>
        <v>0</v>
      </c>
      <c r="AZ102" s="241" t="s">
        <v>476</v>
      </c>
      <c r="BA102" s="242"/>
      <c r="BB102" s="242"/>
      <c r="BC102" s="242"/>
      <c r="BD102" s="243"/>
      <c r="BF102" s="241" t="s">
        <v>476</v>
      </c>
      <c r="BG102" s="242"/>
      <c r="BH102" s="242"/>
      <c r="BI102" s="242"/>
      <c r="BJ102" s="243"/>
    </row>
    <row r="103" spans="4:62" x14ac:dyDescent="0.2">
      <c r="D103" s="180" t="s">
        <v>86</v>
      </c>
      <c r="E103" s="181">
        <f ca="1">IF(K103*Q103*E$112&lt;'Summary Results'!M$2,'Summary Results'!M$2/E$112,K103*Q103)</f>
        <v>0</v>
      </c>
      <c r="F103" s="181">
        <f ca="1">IF(L103*R103*F$112&lt;'Summary Results'!N$2,'Summary Results'!N$2/F$112,L103*R103)</f>
        <v>0</v>
      </c>
      <c r="G103" s="181">
        <f ca="1">IF(M103*S103*G$112&lt;'Summary Results'!O$2,'Summary Results'!O$2/G$112,M103*S103)</f>
        <v>0</v>
      </c>
      <c r="H103" s="182">
        <f ca="1">IF(N103*T103*H$112&lt;'Summary Results'!P$2,'Summary Results'!P$2/H$112,N103*T103)</f>
        <v>0</v>
      </c>
      <c r="I103" s="42"/>
      <c r="J103" s="177" t="s">
        <v>86</v>
      </c>
      <c r="K103" s="178">
        <f t="shared" ca="1" si="7"/>
        <v>1</v>
      </c>
      <c r="L103" s="178">
        <f t="shared" ca="1" si="4"/>
        <v>1</v>
      </c>
      <c r="M103" s="178">
        <f t="shared" ca="1" si="5"/>
        <v>1</v>
      </c>
      <c r="N103" s="179">
        <f t="shared" ca="1" si="6"/>
        <v>1</v>
      </c>
      <c r="O103" s="42"/>
      <c r="P103" s="180" t="s">
        <v>86</v>
      </c>
      <c r="Q103" s="181">
        <f ca="1"/>
        <v>0</v>
      </c>
      <c r="R103" s="181">
        <f ca="1"/>
        <v>0</v>
      </c>
      <c r="S103" s="181">
        <f ca="1"/>
        <v>0</v>
      </c>
      <c r="T103" s="182">
        <f ca="1"/>
        <v>0</v>
      </c>
      <c r="U103" s="42"/>
      <c r="V103" s="177" t="s">
        <v>86</v>
      </c>
      <c r="W103" s="183">
        <v>-5</v>
      </c>
      <c r="X103" s="184"/>
      <c r="Y103" s="184"/>
      <c r="Z103" s="185">
        <v>-40</v>
      </c>
      <c r="AA103" s="42"/>
      <c r="AB103" s="180" t="s">
        <v>86</v>
      </c>
      <c r="AC103" s="181">
        <v>-10</v>
      </c>
      <c r="AD103" s="186"/>
      <c r="AE103" s="186"/>
      <c r="AF103" s="187">
        <v>-40</v>
      </c>
      <c r="AG103" s="42"/>
      <c r="AH103" s="177" t="s">
        <v>86</v>
      </c>
      <c r="AI103" s="183">
        <v>-10</v>
      </c>
      <c r="AJ103" s="184"/>
      <c r="AK103" s="184"/>
      <c r="AL103" s="185">
        <v>-40</v>
      </c>
      <c r="AM103" s="42"/>
      <c r="AN103" s="180" t="s">
        <v>86</v>
      </c>
      <c r="AO103" s="181">
        <v>-10</v>
      </c>
      <c r="AP103" s="181">
        <v>-65</v>
      </c>
      <c r="AQ103" s="181"/>
      <c r="AR103" s="182">
        <v>-40</v>
      </c>
      <c r="AT103" s="180" t="s">
        <v>86</v>
      </c>
      <c r="AU103" s="181">
        <f>VLOOKUP($AT103,[1]Scn3!Scn3_Q1_LR,MATCH(AU$6,[1]!Scn_CH,0),0)</f>
        <v>0</v>
      </c>
      <c r="AV103" s="181">
        <f>VLOOKUP($AT103,[1]Scn3!Scn3_Q1_LR,MATCH(AV$6,[1]!Scn_CH,0),0)</f>
        <v>0</v>
      </c>
      <c r="AW103" s="181">
        <f>VLOOKUP($AT103,[1]Scn3!Scn3_Q1_LR,MATCH(AW$6,[1]!Scn_CH,0),0)</f>
        <v>0</v>
      </c>
      <c r="AX103" s="182">
        <f>VLOOKUP($AT103,[1]Scn3!Scn3_Q1_LR,MATCH(AX$6,[1]!Scn_CH,0),0)</f>
        <v>0</v>
      </c>
      <c r="AZ103" s="241" t="s">
        <v>86</v>
      </c>
      <c r="BA103" s="242"/>
      <c r="BB103" s="242"/>
      <c r="BC103" s="242"/>
      <c r="BD103" s="243"/>
      <c r="BF103" s="241" t="s">
        <v>86</v>
      </c>
      <c r="BG103" s="242"/>
      <c r="BH103" s="242"/>
      <c r="BI103" s="242"/>
      <c r="BJ103" s="243"/>
    </row>
    <row r="104" spans="4:62" x14ac:dyDescent="0.2">
      <c r="D104" s="180" t="s">
        <v>477</v>
      </c>
      <c r="E104" s="181">
        <f ca="1">IF(K104*Q104*E$112&lt;'Summary Results'!M$2,'Summary Results'!M$2/E$112,K104*Q104)</f>
        <v>0</v>
      </c>
      <c r="F104" s="181">
        <f ca="1">IF(L104*R104*F$112&lt;'Summary Results'!N$2,'Summary Results'!N$2/F$112,L104*R104)</f>
        <v>0</v>
      </c>
      <c r="G104" s="181">
        <f ca="1">IF(M104*S104*G$112&lt;'Summary Results'!O$2,'Summary Results'!O$2/G$112,M104*S104)</f>
        <v>0</v>
      </c>
      <c r="H104" s="182">
        <f ca="1">IF(N104*T104*H$112&lt;'Summary Results'!P$2,'Summary Results'!P$2/H$112,N104*T104)</f>
        <v>0</v>
      </c>
      <c r="I104" s="42"/>
      <c r="J104" s="177" t="s">
        <v>477</v>
      </c>
      <c r="K104" s="178">
        <f t="shared" ca="1" si="7"/>
        <v>1</v>
      </c>
      <c r="L104" s="178">
        <f t="shared" ca="1" si="4"/>
        <v>1</v>
      </c>
      <c r="M104" s="178">
        <f t="shared" ca="1" si="5"/>
        <v>1</v>
      </c>
      <c r="N104" s="179">
        <f t="shared" ca="1" si="6"/>
        <v>1</v>
      </c>
      <c r="O104" s="42"/>
      <c r="P104" s="180" t="s">
        <v>477</v>
      </c>
      <c r="Q104" s="181">
        <f ca="1"/>
        <v>0</v>
      </c>
      <c r="R104" s="181">
        <f ca="1"/>
        <v>0</v>
      </c>
      <c r="S104" s="181">
        <f ca="1"/>
        <v>0</v>
      </c>
      <c r="T104" s="182">
        <f ca="1"/>
        <v>0</v>
      </c>
      <c r="U104" s="42"/>
      <c r="V104" s="177" t="s">
        <v>477</v>
      </c>
      <c r="W104" s="183">
        <v>5</v>
      </c>
      <c r="X104" s="184"/>
      <c r="Y104" s="184"/>
      <c r="Z104" s="185"/>
      <c r="AA104" s="42"/>
      <c r="AB104" s="180" t="s">
        <v>477</v>
      </c>
      <c r="AC104" s="181">
        <v>5</v>
      </c>
      <c r="AD104" s="186"/>
      <c r="AE104" s="186"/>
      <c r="AF104" s="187"/>
      <c r="AG104" s="42"/>
      <c r="AH104" s="177" t="s">
        <v>477</v>
      </c>
      <c r="AI104" s="183">
        <v>5</v>
      </c>
      <c r="AJ104" s="184"/>
      <c r="AK104" s="184"/>
      <c r="AL104" s="185">
        <v>-40</v>
      </c>
      <c r="AM104" s="42"/>
      <c r="AN104" s="180" t="s">
        <v>477</v>
      </c>
      <c r="AO104" s="181">
        <v>5</v>
      </c>
      <c r="AP104" s="181">
        <v>-65</v>
      </c>
      <c r="AQ104" s="181"/>
      <c r="AR104" s="182">
        <v>-40</v>
      </c>
      <c r="AT104" s="180" t="s">
        <v>477</v>
      </c>
      <c r="AU104" s="181">
        <f>VLOOKUP($AT104,[1]Scn3!Scn3_Q1_LR,MATCH(AU$6,[1]!Scn_CH,0),0)</f>
        <v>0</v>
      </c>
      <c r="AV104" s="181">
        <f>VLOOKUP($AT104,[1]Scn3!Scn3_Q1_LR,MATCH(AV$6,[1]!Scn_CH,0),0)</f>
        <v>0</v>
      </c>
      <c r="AW104" s="181">
        <f>VLOOKUP($AT104,[1]Scn3!Scn3_Q1_LR,MATCH(AW$6,[1]!Scn_CH,0),0)</f>
        <v>0</v>
      </c>
      <c r="AX104" s="182">
        <f>VLOOKUP($AT104,[1]Scn3!Scn3_Q1_LR,MATCH(AX$6,[1]!Scn_CH,0),0)</f>
        <v>0</v>
      </c>
      <c r="AZ104" s="241" t="s">
        <v>477</v>
      </c>
      <c r="BA104" s="242"/>
      <c r="BB104" s="242"/>
      <c r="BC104" s="242"/>
      <c r="BD104" s="243"/>
      <c r="BF104" s="241" t="s">
        <v>477</v>
      </c>
      <c r="BG104" s="242"/>
      <c r="BH104" s="242"/>
      <c r="BI104" s="242"/>
      <c r="BJ104" s="243"/>
    </row>
    <row r="105" spans="4:62" x14ac:dyDescent="0.2">
      <c r="D105" s="180" t="s">
        <v>478</v>
      </c>
      <c r="E105" s="181">
        <f ca="1">IF(K105*Q105*E$112&lt;'Summary Results'!M$2,'Summary Results'!M$2/E$112,K105*Q105)</f>
        <v>0</v>
      </c>
      <c r="F105" s="181">
        <f ca="1">IF(L105*R105*F$112&lt;'Summary Results'!N$2,'Summary Results'!N$2/F$112,L105*R105)</f>
        <v>0</v>
      </c>
      <c r="G105" s="181">
        <f ca="1">IF(M105*S105*G$112&lt;'Summary Results'!O$2,'Summary Results'!O$2/G$112,M105*S105)</f>
        <v>0</v>
      </c>
      <c r="H105" s="182">
        <f ca="1">IF(N105*T105*H$112&lt;'Summary Results'!P$2,'Summary Results'!P$2/H$112,N105*T105)</f>
        <v>0</v>
      </c>
      <c r="I105" s="42"/>
      <c r="J105" s="177" t="s">
        <v>478</v>
      </c>
      <c r="K105" s="178">
        <f t="shared" ca="1" si="7"/>
        <v>1</v>
      </c>
      <c r="L105" s="178">
        <f t="shared" ca="1" si="4"/>
        <v>1</v>
      </c>
      <c r="M105" s="178">
        <f t="shared" ca="1" si="5"/>
        <v>1</v>
      </c>
      <c r="N105" s="179">
        <f t="shared" ca="1" si="6"/>
        <v>1</v>
      </c>
      <c r="O105" s="42"/>
      <c r="P105" s="180" t="s">
        <v>478</v>
      </c>
      <c r="Q105" s="181">
        <f ca="1"/>
        <v>0</v>
      </c>
      <c r="R105" s="181">
        <f ca="1"/>
        <v>0</v>
      </c>
      <c r="S105" s="181">
        <f ca="1"/>
        <v>0</v>
      </c>
      <c r="T105" s="182">
        <f ca="1"/>
        <v>0</v>
      </c>
      <c r="U105" s="42"/>
      <c r="V105" s="177" t="s">
        <v>478</v>
      </c>
      <c r="W105" s="183">
        <v>-25</v>
      </c>
      <c r="X105" s="184"/>
      <c r="Y105" s="184"/>
      <c r="Z105" s="185"/>
      <c r="AA105" s="42"/>
      <c r="AB105" s="180" t="s">
        <v>478</v>
      </c>
      <c r="AC105" s="181">
        <v>-25</v>
      </c>
      <c r="AD105" s="186"/>
      <c r="AE105" s="186"/>
      <c r="AF105" s="187"/>
      <c r="AG105" s="42"/>
      <c r="AH105" s="177" t="s">
        <v>478</v>
      </c>
      <c r="AI105" s="183">
        <v>-25</v>
      </c>
      <c r="AJ105" s="184"/>
      <c r="AK105" s="184"/>
      <c r="AL105" s="185">
        <v>-40</v>
      </c>
      <c r="AM105" s="42"/>
      <c r="AN105" s="180" t="s">
        <v>478</v>
      </c>
      <c r="AO105" s="181">
        <v>-25</v>
      </c>
      <c r="AP105" s="181">
        <v>-65</v>
      </c>
      <c r="AQ105" s="181"/>
      <c r="AR105" s="182">
        <v>-40</v>
      </c>
      <c r="AT105" s="180" t="s">
        <v>478</v>
      </c>
      <c r="AU105" s="181">
        <f>VLOOKUP($AT105,[1]Scn3!Scn3_Q1_LR,MATCH(AU$6,[1]!Scn_CH,0),0)</f>
        <v>0</v>
      </c>
      <c r="AV105" s="181">
        <f>VLOOKUP($AT105,[1]Scn3!Scn3_Q1_LR,MATCH(AV$6,[1]!Scn_CH,0),0)</f>
        <v>0</v>
      </c>
      <c r="AW105" s="181">
        <f>VLOOKUP($AT105,[1]Scn3!Scn3_Q1_LR,MATCH(AW$6,[1]!Scn_CH,0),0)</f>
        <v>0</v>
      </c>
      <c r="AX105" s="182">
        <f>VLOOKUP($AT105,[1]Scn3!Scn3_Q1_LR,MATCH(AX$6,[1]!Scn_CH,0),0)</f>
        <v>0</v>
      </c>
      <c r="AZ105" s="241" t="s">
        <v>478</v>
      </c>
      <c r="BA105" s="242"/>
      <c r="BB105" s="242"/>
      <c r="BC105" s="242"/>
      <c r="BD105" s="243"/>
      <c r="BF105" s="241" t="s">
        <v>478</v>
      </c>
      <c r="BG105" s="242"/>
      <c r="BH105" s="242"/>
      <c r="BI105" s="242"/>
      <c r="BJ105" s="243"/>
    </row>
    <row r="106" spans="4:62" x14ac:dyDescent="0.2">
      <c r="D106" s="180" t="s">
        <v>479</v>
      </c>
      <c r="E106" s="181">
        <f ca="1">IF(K106*Q106*E$112&lt;'Summary Results'!M$2,'Summary Results'!M$2/E$112,K106*Q106)</f>
        <v>0</v>
      </c>
      <c r="F106" s="181">
        <f ca="1">IF(L106*R106*F$112&lt;'Summary Results'!N$2,'Summary Results'!N$2/F$112,L106*R106)</f>
        <v>0</v>
      </c>
      <c r="G106" s="181">
        <f ca="1">IF(M106*S106*G$112&lt;'Summary Results'!O$2,'Summary Results'!O$2/G$112,M106*S106)</f>
        <v>0</v>
      </c>
      <c r="H106" s="182">
        <f ca="1">IF(N106*T106*H$112&lt;'Summary Results'!P$2,'Summary Results'!P$2/H$112,N106*T106)</f>
        <v>0</v>
      </c>
      <c r="I106" s="42"/>
      <c r="J106" s="177" t="s">
        <v>479</v>
      </c>
      <c r="K106" s="178">
        <f t="shared" ca="1" si="7"/>
        <v>1</v>
      </c>
      <c r="L106" s="178">
        <f t="shared" ca="1" si="4"/>
        <v>1</v>
      </c>
      <c r="M106" s="178">
        <f t="shared" ca="1" si="5"/>
        <v>1</v>
      </c>
      <c r="N106" s="179">
        <f t="shared" ca="1" si="6"/>
        <v>1</v>
      </c>
      <c r="O106" s="42"/>
      <c r="P106" s="180" t="s">
        <v>479</v>
      </c>
      <c r="Q106" s="181">
        <f ca="1"/>
        <v>0</v>
      </c>
      <c r="R106" s="181">
        <f ca="1"/>
        <v>0</v>
      </c>
      <c r="S106" s="181">
        <f ca="1"/>
        <v>0</v>
      </c>
      <c r="T106" s="182">
        <f ca="1"/>
        <v>0</v>
      </c>
      <c r="U106" s="42"/>
      <c r="V106" s="177" t="s">
        <v>479</v>
      </c>
      <c r="W106" s="183"/>
      <c r="X106" s="184"/>
      <c r="Y106" s="184"/>
      <c r="Z106" s="185">
        <v>-40</v>
      </c>
      <c r="AA106" s="42"/>
      <c r="AB106" s="180" t="s">
        <v>479</v>
      </c>
      <c r="AC106" s="181">
        <v>-25</v>
      </c>
      <c r="AD106" s="186"/>
      <c r="AE106" s="186"/>
      <c r="AF106" s="187">
        <v>-40</v>
      </c>
      <c r="AG106" s="42"/>
      <c r="AH106" s="177" t="s">
        <v>479</v>
      </c>
      <c r="AI106" s="183">
        <v>-25</v>
      </c>
      <c r="AJ106" s="184"/>
      <c r="AK106" s="184"/>
      <c r="AL106" s="185">
        <v>-40</v>
      </c>
      <c r="AM106" s="42"/>
      <c r="AN106" s="180" t="s">
        <v>479</v>
      </c>
      <c r="AO106" s="181">
        <v>-25</v>
      </c>
      <c r="AP106" s="181">
        <v>-65</v>
      </c>
      <c r="AQ106" s="181"/>
      <c r="AR106" s="182">
        <v>-40</v>
      </c>
      <c r="AT106" s="180" t="s">
        <v>479</v>
      </c>
      <c r="AU106" s="181">
        <f>VLOOKUP($AT106,[1]Scn3!Scn3_Q1_LR,MATCH(AU$6,[1]!Scn_CH,0),0)</f>
        <v>0</v>
      </c>
      <c r="AV106" s="181">
        <f>VLOOKUP($AT106,[1]Scn3!Scn3_Q1_LR,MATCH(AV$6,[1]!Scn_CH,0),0)</f>
        <v>0</v>
      </c>
      <c r="AW106" s="181">
        <f>VLOOKUP($AT106,[1]Scn3!Scn3_Q1_LR,MATCH(AW$6,[1]!Scn_CH,0),0)</f>
        <v>0</v>
      </c>
      <c r="AX106" s="182">
        <f>VLOOKUP($AT106,[1]Scn3!Scn3_Q1_LR,MATCH(AX$6,[1]!Scn_CH,0),0)</f>
        <v>0</v>
      </c>
      <c r="AZ106" s="241" t="s">
        <v>479</v>
      </c>
      <c r="BA106" s="242"/>
      <c r="BB106" s="242"/>
      <c r="BC106" s="242"/>
      <c r="BD106" s="243"/>
      <c r="BF106" s="241" t="s">
        <v>479</v>
      </c>
      <c r="BG106" s="242"/>
      <c r="BH106" s="242"/>
      <c r="BI106" s="242"/>
      <c r="BJ106" s="243"/>
    </row>
    <row r="107" spans="4:62" x14ac:dyDescent="0.2">
      <c r="D107" s="180" t="s">
        <v>87</v>
      </c>
      <c r="E107" s="181">
        <f ca="1">IF(K107*Q107*E$112&lt;'Summary Results'!M$2,'Summary Results'!M$2/E$112,K107*Q107)</f>
        <v>0</v>
      </c>
      <c r="F107" s="181">
        <f ca="1">IF(L107*R107*F$112&lt;'Summary Results'!N$2,'Summary Results'!N$2/F$112,L107*R107)</f>
        <v>0</v>
      </c>
      <c r="G107" s="181">
        <f ca="1">IF(M107*S107*G$112&lt;'Summary Results'!O$2,'Summary Results'!O$2/G$112,M107*S107)</f>
        <v>0</v>
      </c>
      <c r="H107" s="182">
        <f ca="1">IF(N107*T107*H$112&lt;'Summary Results'!P$2,'Summary Results'!P$2/H$112,N107*T107)</f>
        <v>0</v>
      </c>
      <c r="I107" s="42"/>
      <c r="J107" s="177" t="s">
        <v>87</v>
      </c>
      <c r="K107" s="178">
        <f t="shared" ca="1" si="7"/>
        <v>1</v>
      </c>
      <c r="L107" s="178">
        <f t="shared" ca="1" si="4"/>
        <v>1</v>
      </c>
      <c r="M107" s="178">
        <f t="shared" ca="1" si="5"/>
        <v>1</v>
      </c>
      <c r="N107" s="179">
        <f t="shared" ca="1" si="6"/>
        <v>1</v>
      </c>
      <c r="O107" s="42"/>
      <c r="P107" s="180" t="s">
        <v>87</v>
      </c>
      <c r="Q107" s="181">
        <f ca="1"/>
        <v>0</v>
      </c>
      <c r="R107" s="181">
        <f ca="1"/>
        <v>0</v>
      </c>
      <c r="S107" s="181">
        <f ca="1"/>
        <v>0</v>
      </c>
      <c r="T107" s="182">
        <f ca="1"/>
        <v>0</v>
      </c>
      <c r="U107" s="42"/>
      <c r="V107" s="177" t="s">
        <v>87</v>
      </c>
      <c r="W107" s="183"/>
      <c r="X107" s="184"/>
      <c r="Y107" s="184"/>
      <c r="Z107" s="185"/>
      <c r="AA107" s="42"/>
      <c r="AB107" s="180" t="s">
        <v>87</v>
      </c>
      <c r="AC107" s="181"/>
      <c r="AD107" s="186"/>
      <c r="AE107" s="186"/>
      <c r="AF107" s="187"/>
      <c r="AG107" s="42"/>
      <c r="AH107" s="177" t="s">
        <v>87</v>
      </c>
      <c r="AI107" s="183"/>
      <c r="AJ107" s="184"/>
      <c r="AK107" s="184"/>
      <c r="AL107" s="185">
        <v>-40</v>
      </c>
      <c r="AM107" s="42"/>
      <c r="AN107" s="180" t="s">
        <v>87</v>
      </c>
      <c r="AO107" s="181"/>
      <c r="AP107" s="181">
        <v>-65</v>
      </c>
      <c r="AQ107" s="181"/>
      <c r="AR107" s="182">
        <v>-40</v>
      </c>
      <c r="AT107" s="180" t="s">
        <v>87</v>
      </c>
      <c r="AU107" s="181">
        <f>VLOOKUP($AT107,[1]Scn3!Scn3_Q1_LR,MATCH(AU$6,[1]!Scn_CH,0),0)</f>
        <v>0</v>
      </c>
      <c r="AV107" s="181">
        <f>VLOOKUP($AT107,[1]Scn3!Scn3_Q1_LR,MATCH(AV$6,[1]!Scn_CH,0),0)</f>
        <v>0</v>
      </c>
      <c r="AW107" s="181">
        <f>VLOOKUP($AT107,[1]Scn3!Scn3_Q1_LR,MATCH(AW$6,[1]!Scn_CH,0),0)</f>
        <v>0</v>
      </c>
      <c r="AX107" s="182">
        <f>VLOOKUP($AT107,[1]Scn3!Scn3_Q1_LR,MATCH(AX$6,[1]!Scn_CH,0),0)</f>
        <v>0</v>
      </c>
      <c r="AZ107" s="241" t="s">
        <v>87</v>
      </c>
      <c r="BA107" s="242"/>
      <c r="BB107" s="242"/>
      <c r="BC107" s="242"/>
      <c r="BD107" s="243"/>
      <c r="BF107" s="241" t="s">
        <v>87</v>
      </c>
      <c r="BG107" s="242"/>
      <c r="BH107" s="242"/>
      <c r="BI107" s="242"/>
      <c r="BJ107" s="243"/>
    </row>
    <row r="108" spans="4:62" x14ac:dyDescent="0.2">
      <c r="D108" s="180" t="s">
        <v>88</v>
      </c>
      <c r="E108" s="181">
        <f ca="1">IF(K108*Q108*E$112&lt;'Summary Results'!M$2,'Summary Results'!M$2/E$112,K108*Q108)</f>
        <v>0</v>
      </c>
      <c r="F108" s="181">
        <f ca="1">IF(L108*R108*F$112&lt;'Summary Results'!N$2,'Summary Results'!N$2/F$112,L108*R108)</f>
        <v>0</v>
      </c>
      <c r="G108" s="181">
        <f ca="1">IF(M108*S108*G$112&lt;'Summary Results'!O$2,'Summary Results'!O$2/G$112,M108*S108)</f>
        <v>0</v>
      </c>
      <c r="H108" s="182">
        <f ca="1">IF(N108*T108*H$112&lt;'Summary Results'!P$2,'Summary Results'!P$2/H$112,N108*T108)</f>
        <v>0</v>
      </c>
      <c r="I108" s="42"/>
      <c r="J108" s="177" t="s">
        <v>88</v>
      </c>
      <c r="K108" s="178">
        <f t="shared" ca="1" si="7"/>
        <v>1</v>
      </c>
      <c r="L108" s="178">
        <f t="shared" ca="1" si="4"/>
        <v>1</v>
      </c>
      <c r="M108" s="178">
        <f t="shared" ca="1" si="5"/>
        <v>1</v>
      </c>
      <c r="N108" s="179">
        <f t="shared" ca="1" si="6"/>
        <v>1</v>
      </c>
      <c r="O108" s="42"/>
      <c r="P108" s="180" t="s">
        <v>88</v>
      </c>
      <c r="Q108" s="181">
        <f ca="1"/>
        <v>0</v>
      </c>
      <c r="R108" s="181">
        <f ca="1"/>
        <v>0</v>
      </c>
      <c r="S108" s="181">
        <f ca="1"/>
        <v>0</v>
      </c>
      <c r="T108" s="182">
        <f ca="1"/>
        <v>0</v>
      </c>
      <c r="U108" s="42"/>
      <c r="V108" s="177" t="s">
        <v>88</v>
      </c>
      <c r="W108" s="183">
        <v>-50</v>
      </c>
      <c r="X108" s="184"/>
      <c r="Y108" s="184"/>
      <c r="Z108" s="185"/>
      <c r="AA108" s="42"/>
      <c r="AB108" s="180" t="s">
        <v>88</v>
      </c>
      <c r="AC108" s="181">
        <v>-50</v>
      </c>
      <c r="AD108" s="186"/>
      <c r="AE108" s="186"/>
      <c r="AF108" s="187"/>
      <c r="AG108" s="42"/>
      <c r="AH108" s="177" t="s">
        <v>88</v>
      </c>
      <c r="AI108" s="183">
        <v>-50</v>
      </c>
      <c r="AJ108" s="184"/>
      <c r="AK108" s="184"/>
      <c r="AL108" s="185">
        <v>-50</v>
      </c>
      <c r="AM108" s="42"/>
      <c r="AN108" s="180" t="s">
        <v>88</v>
      </c>
      <c r="AO108" s="181">
        <v>-50</v>
      </c>
      <c r="AP108" s="181">
        <v>-65</v>
      </c>
      <c r="AQ108" s="181"/>
      <c r="AR108" s="182">
        <v>-50</v>
      </c>
      <c r="AT108" s="180" t="s">
        <v>88</v>
      </c>
      <c r="AU108" s="181">
        <f>VLOOKUP($AT108,[1]Scn3!Scn3_Q1_LR,MATCH(AU$6,[1]!Scn_CH,0),0)</f>
        <v>0</v>
      </c>
      <c r="AV108" s="181">
        <f>VLOOKUP($AT108,[1]Scn3!Scn3_Q1_LR,MATCH(AV$6,[1]!Scn_CH,0),0)</f>
        <v>0</v>
      </c>
      <c r="AW108" s="181">
        <f>VLOOKUP($AT108,[1]Scn3!Scn3_Q1_LR,MATCH(AW$6,[1]!Scn_CH,0),0)</f>
        <v>0</v>
      </c>
      <c r="AX108" s="182">
        <f>VLOOKUP($AT108,[1]Scn3!Scn3_Q1_LR,MATCH(AX$6,[1]!Scn_CH,0),0)</f>
        <v>0</v>
      </c>
      <c r="AZ108" s="241" t="s">
        <v>88</v>
      </c>
      <c r="BA108" s="242"/>
      <c r="BB108" s="242"/>
      <c r="BC108" s="242"/>
      <c r="BD108" s="243"/>
      <c r="BF108" s="241" t="s">
        <v>88</v>
      </c>
      <c r="BG108" s="242"/>
      <c r="BH108" s="242"/>
      <c r="BI108" s="242"/>
      <c r="BJ108" s="243"/>
    </row>
    <row r="109" spans="4:62" x14ac:dyDescent="0.2">
      <c r="D109" s="180" t="s">
        <v>89</v>
      </c>
      <c r="E109" s="181">
        <f ca="1">IF(K109*Q109*E$112&lt;'Summary Results'!M$2,'Summary Results'!M$2/E$112,K109*Q109)</f>
        <v>0</v>
      </c>
      <c r="F109" s="181">
        <f ca="1">IF(L109*R109*F$112&lt;'Summary Results'!N$2,'Summary Results'!N$2/F$112,L109*R109)</f>
        <v>0</v>
      </c>
      <c r="G109" s="181">
        <f ca="1">IF(M109*S109*G$112&lt;'Summary Results'!O$2,'Summary Results'!O$2/G$112,M109*S109)</f>
        <v>0</v>
      </c>
      <c r="H109" s="182">
        <f ca="1">IF(N109*T109*H$112&lt;'Summary Results'!P$2,'Summary Results'!P$2/H$112,N109*T109)</f>
        <v>0</v>
      </c>
      <c r="I109" s="42"/>
      <c r="J109" s="177" t="s">
        <v>89</v>
      </c>
      <c r="K109" s="178">
        <f t="shared" ca="1" si="7"/>
        <v>1</v>
      </c>
      <c r="L109" s="178">
        <f t="shared" ca="1" si="4"/>
        <v>1</v>
      </c>
      <c r="M109" s="178">
        <f t="shared" ca="1" si="5"/>
        <v>1</v>
      </c>
      <c r="N109" s="179">
        <f t="shared" ca="1" si="6"/>
        <v>1</v>
      </c>
      <c r="O109" s="42"/>
      <c r="P109" s="180" t="s">
        <v>89</v>
      </c>
      <c r="Q109" s="181">
        <f ca="1"/>
        <v>0</v>
      </c>
      <c r="R109" s="181">
        <f ca="1"/>
        <v>0</v>
      </c>
      <c r="S109" s="181">
        <f ca="1"/>
        <v>0</v>
      </c>
      <c r="T109" s="182">
        <f ca="1"/>
        <v>0</v>
      </c>
      <c r="U109" s="42"/>
      <c r="V109" s="177" t="s">
        <v>89</v>
      </c>
      <c r="W109" s="183">
        <v>15</v>
      </c>
      <c r="X109" s="184"/>
      <c r="Y109" s="184"/>
      <c r="Z109" s="185"/>
      <c r="AA109" s="42"/>
      <c r="AB109" s="180" t="s">
        <v>89</v>
      </c>
      <c r="AC109" s="181">
        <v>15</v>
      </c>
      <c r="AD109" s="186"/>
      <c r="AE109" s="186"/>
      <c r="AF109" s="187"/>
      <c r="AG109" s="42"/>
      <c r="AH109" s="177" t="s">
        <v>89</v>
      </c>
      <c r="AI109" s="183">
        <v>15</v>
      </c>
      <c r="AJ109" s="184"/>
      <c r="AK109" s="184"/>
      <c r="AL109" s="185">
        <v>-40</v>
      </c>
      <c r="AM109" s="42"/>
      <c r="AN109" s="180" t="s">
        <v>89</v>
      </c>
      <c r="AO109" s="181">
        <v>15</v>
      </c>
      <c r="AP109" s="181">
        <v>-65</v>
      </c>
      <c r="AQ109" s="181"/>
      <c r="AR109" s="182">
        <v>-40</v>
      </c>
      <c r="AT109" s="180" t="s">
        <v>89</v>
      </c>
      <c r="AU109" s="181">
        <f>VLOOKUP($AT109,[1]Scn3!Scn3_Q1_LR,MATCH(AU$6,[1]!Scn_CH,0),0)</f>
        <v>0</v>
      </c>
      <c r="AV109" s="181">
        <f>VLOOKUP($AT109,[1]Scn3!Scn3_Q1_LR,MATCH(AV$6,[1]!Scn_CH,0),0)</f>
        <v>0</v>
      </c>
      <c r="AW109" s="181">
        <f>VLOOKUP($AT109,[1]Scn3!Scn3_Q1_LR,MATCH(AW$6,[1]!Scn_CH,0),0)</f>
        <v>0</v>
      </c>
      <c r="AX109" s="182">
        <f>VLOOKUP($AT109,[1]Scn3!Scn3_Q1_LR,MATCH(AX$6,[1]!Scn_CH,0),0)</f>
        <v>0</v>
      </c>
      <c r="AZ109" s="241" t="s">
        <v>89</v>
      </c>
      <c r="BA109" s="242"/>
      <c r="BB109" s="242"/>
      <c r="BC109" s="242"/>
      <c r="BD109" s="243"/>
      <c r="BF109" s="241" t="s">
        <v>89</v>
      </c>
      <c r="BG109" s="242"/>
      <c r="BH109" s="242"/>
      <c r="BI109" s="242"/>
      <c r="BJ109" s="243"/>
    </row>
    <row r="110" spans="4:62" x14ac:dyDescent="0.2">
      <c r="D110" s="191" t="s">
        <v>90</v>
      </c>
      <c r="E110" s="192">
        <f ca="1">IF(K110*Q110*E$112&lt;'Summary Results'!M$2,'Summary Results'!M$2/E$112,K110*Q110)</f>
        <v>0</v>
      </c>
      <c r="F110" s="192">
        <f ca="1">IF(L110*R110*F$112&lt;'Summary Results'!N$2,'Summary Results'!N$2/F$112,L110*R110)</f>
        <v>0</v>
      </c>
      <c r="G110" s="192">
        <f ca="1">IF(M110*S110*G$112&lt;'Summary Results'!O$2,'Summary Results'!O$2/G$112,M110*S110)</f>
        <v>0</v>
      </c>
      <c r="H110" s="193">
        <f ca="1">IF(N110*T110*H$112&lt;'Summary Results'!P$2,'Summary Results'!P$2/H$112,N110*T110)</f>
        <v>0</v>
      </c>
      <c r="I110" s="42"/>
      <c r="J110" s="188" t="s">
        <v>90</v>
      </c>
      <c r="K110" s="189">
        <f t="shared" ca="1" si="7"/>
        <v>1</v>
      </c>
      <c r="L110" s="189">
        <f t="shared" ca="1" si="4"/>
        <v>1</v>
      </c>
      <c r="M110" s="189">
        <f t="shared" ca="1" si="5"/>
        <v>1</v>
      </c>
      <c r="N110" s="190">
        <f t="shared" ca="1" si="6"/>
        <v>1</v>
      </c>
      <c r="O110" s="42"/>
      <c r="P110" s="191" t="s">
        <v>90</v>
      </c>
      <c r="Q110" s="192">
        <f ca="1"/>
        <v>0</v>
      </c>
      <c r="R110" s="192">
        <f ca="1"/>
        <v>0</v>
      </c>
      <c r="S110" s="192">
        <f ca="1"/>
        <v>0</v>
      </c>
      <c r="T110" s="193">
        <f ca="1"/>
        <v>0</v>
      </c>
      <c r="U110" s="42"/>
      <c r="V110" s="188" t="s">
        <v>90</v>
      </c>
      <c r="W110" s="194">
        <v>-70</v>
      </c>
      <c r="X110" s="195"/>
      <c r="Y110" s="195"/>
      <c r="Z110" s="196"/>
      <c r="AA110" s="42"/>
      <c r="AB110" s="191" t="s">
        <v>90</v>
      </c>
      <c r="AC110" s="192">
        <v>-70</v>
      </c>
      <c r="AD110" s="197"/>
      <c r="AE110" s="197"/>
      <c r="AF110" s="198"/>
      <c r="AG110" s="42"/>
      <c r="AH110" s="188" t="s">
        <v>90</v>
      </c>
      <c r="AI110" s="194">
        <v>-70</v>
      </c>
      <c r="AJ110" s="195"/>
      <c r="AK110" s="195"/>
      <c r="AL110" s="196">
        <v>-70</v>
      </c>
      <c r="AM110" s="42"/>
      <c r="AN110" s="191" t="s">
        <v>90</v>
      </c>
      <c r="AO110" s="192">
        <v>-70</v>
      </c>
      <c r="AP110" s="192">
        <v>-70</v>
      </c>
      <c r="AQ110" s="192"/>
      <c r="AR110" s="193">
        <v>-70</v>
      </c>
      <c r="AT110" s="191" t="s">
        <v>90</v>
      </c>
      <c r="AU110" s="192">
        <f>VLOOKUP($AT110,[1]Scn3!Scn3_Q1_LR,MATCH(AU$6,[1]!Scn_CH,0),0)</f>
        <v>0</v>
      </c>
      <c r="AV110" s="192">
        <f>VLOOKUP($AT110,[1]Scn3!Scn3_Q1_LR,MATCH(AV$6,[1]!Scn_CH,0),0)</f>
        <v>0</v>
      </c>
      <c r="AW110" s="192">
        <f>VLOOKUP($AT110,[1]Scn3!Scn3_Q1_LR,MATCH(AW$6,[1]!Scn_CH,0),0)</f>
        <v>0</v>
      </c>
      <c r="AX110" s="193">
        <f>VLOOKUP($AT110,[1]Scn3!Scn3_Q1_LR,MATCH(AX$6,[1]!Scn_CH,0),0)</f>
        <v>0</v>
      </c>
      <c r="AZ110" s="244" t="s">
        <v>90</v>
      </c>
      <c r="BA110" s="245"/>
      <c r="BB110" s="245"/>
      <c r="BC110" s="245"/>
      <c r="BD110" s="246"/>
      <c r="BF110" s="244" t="s">
        <v>90</v>
      </c>
      <c r="BG110" s="245"/>
      <c r="BH110" s="245"/>
      <c r="BI110" s="245"/>
      <c r="BJ110" s="246"/>
    </row>
    <row r="112" spans="4:62" x14ac:dyDescent="0.2">
      <c r="D112" s="8" t="s">
        <v>771</v>
      </c>
      <c r="E112" s="252" cm="1">
        <f t="array" ref="E112">INDEX(TRANSPOSE(Adj_Q1),1,MATCH(E3,Q1Shock!$I$4:$L$4,0))</f>
        <v>0</v>
      </c>
      <c r="F112" s="252" cm="1">
        <f t="array" ref="F112">INDEX(TRANSPOSE(Adj_Q1),1,MATCH(F3,Q1Shock!$I$4:$L$4,0))</f>
        <v>0</v>
      </c>
      <c r="G112" s="252" cm="1">
        <f t="array" ref="G112">INDEX(TRANSPOSE(Adj_Q1),1,MATCH(G3,Q1Shock!$I$4:$L$4,0))</f>
        <v>0</v>
      </c>
      <c r="H112" s="252" cm="1">
        <f t="array" ref="H112">INDEX(TRANSPOSE(Adj_Q1),1,MATCH(H3,Q1Shock!$I$4:$L$4,0))</f>
        <v>0</v>
      </c>
    </row>
  </sheetData>
  <mergeCells count="25">
    <mergeCell ref="A3:B4"/>
    <mergeCell ref="AN2:AR4"/>
    <mergeCell ref="D1:H1"/>
    <mergeCell ref="J1:N1"/>
    <mergeCell ref="P1:T1"/>
    <mergeCell ref="AB2:AF4"/>
    <mergeCell ref="AH2:AL4"/>
    <mergeCell ref="D2:H2"/>
    <mergeCell ref="J2:N4"/>
    <mergeCell ref="V2:Z4"/>
    <mergeCell ref="P2:Q4"/>
    <mergeCell ref="R2:T4"/>
    <mergeCell ref="D5:H5"/>
    <mergeCell ref="J5:N5"/>
    <mergeCell ref="P5:T5"/>
    <mergeCell ref="AN5:AR5"/>
    <mergeCell ref="V5:Z5"/>
    <mergeCell ref="AB5:AF5"/>
    <mergeCell ref="AH5:AL5"/>
    <mergeCell ref="AT2:AX4"/>
    <mergeCell ref="AT5:AX5"/>
    <mergeCell ref="AZ2:BD4"/>
    <mergeCell ref="BF2:BJ4"/>
    <mergeCell ref="AZ5:BD5"/>
    <mergeCell ref="BF5:BJ5"/>
  </mergeCells>
  <phoneticPr fontId="26" type="noConversion"/>
  <conditionalFormatting sqref="X7:Z110">
    <cfRule type="cellIs" dxfId="685" priority="320" operator="equal">
      <formula>0</formula>
    </cfRule>
  </conditionalFormatting>
  <conditionalFormatting sqref="X7:Z110">
    <cfRule type="cellIs" dxfId="684" priority="319" operator="notEqual">
      <formula>0</formula>
    </cfRule>
  </conditionalFormatting>
  <conditionalFormatting sqref="X7:Z110">
    <cfRule type="cellIs" dxfId="683" priority="318" operator="equal">
      <formula>"eps"</formula>
    </cfRule>
  </conditionalFormatting>
  <conditionalFormatting sqref="X7:Z110">
    <cfRule type="cellIs" dxfId="682" priority="317" operator="notEqual">
      <formula>"eps"</formula>
    </cfRule>
  </conditionalFormatting>
  <conditionalFormatting sqref="X7:Z110">
    <cfRule type="cellIs" dxfId="681" priority="316" operator="equal">
      <formula>"n"</formula>
    </cfRule>
  </conditionalFormatting>
  <conditionalFormatting sqref="X7:Z110">
    <cfRule type="cellIs" dxfId="680" priority="314" operator="notEqual">
      <formula>0</formula>
    </cfRule>
    <cfRule type="cellIs" dxfId="679" priority="315" operator="equal">
      <formula>0</formula>
    </cfRule>
  </conditionalFormatting>
  <conditionalFormatting sqref="X7:Z110">
    <cfRule type="cellIs" dxfId="678" priority="312" stopIfTrue="1" operator="greaterThan">
      <formula>0</formula>
    </cfRule>
    <cfRule type="cellIs" dxfId="677" priority="313" stopIfTrue="1" operator="greaterThan">
      <formula>0</formula>
    </cfRule>
  </conditionalFormatting>
  <conditionalFormatting sqref="X7:Z110">
    <cfRule type="cellIs" dxfId="676" priority="308" stopIfTrue="1" operator="greaterThan">
      <formula>0</formula>
    </cfRule>
    <cfRule type="cellIs" dxfId="675" priority="309" stopIfTrue="1" operator="greaterThan">
      <formula>0</formula>
    </cfRule>
    <cfRule type="cellIs" dxfId="674" priority="310" stopIfTrue="1" operator="greaterThan">
      <formula>0</formula>
    </cfRule>
    <cfRule type="cellIs" dxfId="673" priority="311" stopIfTrue="1" operator="greaterThan">
      <formula>0</formula>
    </cfRule>
  </conditionalFormatting>
  <conditionalFormatting sqref="X7:Z110">
    <cfRule type="cellIs" dxfId="672" priority="307" operator="equal">
      <formula>0</formula>
    </cfRule>
  </conditionalFormatting>
  <conditionalFormatting sqref="X7:Z110">
    <cfRule type="cellIs" dxfId="671" priority="306" operator="notEqual">
      <formula>0</formula>
    </cfRule>
  </conditionalFormatting>
  <conditionalFormatting sqref="X7:Z110">
    <cfRule type="cellIs" dxfId="670" priority="305" operator="equal">
      <formula>"eps"</formula>
    </cfRule>
  </conditionalFormatting>
  <conditionalFormatting sqref="X7:Z110">
    <cfRule type="cellIs" dxfId="669" priority="304" operator="notEqual">
      <formula>"eps"</formula>
    </cfRule>
  </conditionalFormatting>
  <conditionalFormatting sqref="X7:Z110">
    <cfRule type="cellIs" dxfId="668" priority="303" operator="equal">
      <formula>"n"</formula>
    </cfRule>
  </conditionalFormatting>
  <conditionalFormatting sqref="X7:Z110">
    <cfRule type="cellIs" dxfId="667" priority="301" operator="notEqual">
      <formula>0</formula>
    </cfRule>
    <cfRule type="cellIs" dxfId="666" priority="302" operator="equal">
      <formula>0</formula>
    </cfRule>
  </conditionalFormatting>
  <conditionalFormatting sqref="X7:Z110">
    <cfRule type="cellIs" dxfId="665" priority="299" stopIfTrue="1" operator="greaterThan">
      <formula>0</formula>
    </cfRule>
    <cfRule type="cellIs" dxfId="664" priority="300" stopIfTrue="1" operator="greaterThan">
      <formula>0</formula>
    </cfRule>
  </conditionalFormatting>
  <conditionalFormatting sqref="X7:Z110">
    <cfRule type="cellIs" dxfId="663" priority="295" stopIfTrue="1" operator="greaterThan">
      <formula>0</formula>
    </cfRule>
    <cfRule type="cellIs" dxfId="662" priority="296" stopIfTrue="1" operator="greaterThan">
      <formula>0</formula>
    </cfRule>
    <cfRule type="cellIs" dxfId="661" priority="297" stopIfTrue="1" operator="greaterThan">
      <formula>0</formula>
    </cfRule>
    <cfRule type="cellIs" dxfId="660" priority="298" stopIfTrue="1" operator="greaterThan">
      <formula>0</formula>
    </cfRule>
  </conditionalFormatting>
  <conditionalFormatting sqref="X7:Z110">
    <cfRule type="cellIs" dxfId="659" priority="294" operator="equal">
      <formula>0</formula>
    </cfRule>
  </conditionalFormatting>
  <conditionalFormatting sqref="X7:Z110">
    <cfRule type="cellIs" dxfId="658" priority="293" operator="notEqual">
      <formula>0</formula>
    </cfRule>
  </conditionalFormatting>
  <conditionalFormatting sqref="X7:Z110">
    <cfRule type="cellIs" dxfId="657" priority="292" operator="equal">
      <formula>"eps"</formula>
    </cfRule>
  </conditionalFormatting>
  <conditionalFormatting sqref="X7:Z110">
    <cfRule type="cellIs" dxfId="656" priority="291" operator="notEqual">
      <formula>"eps"</formula>
    </cfRule>
  </conditionalFormatting>
  <conditionalFormatting sqref="X7:Z110">
    <cfRule type="cellIs" dxfId="655" priority="290" operator="equal">
      <formula>"n"</formula>
    </cfRule>
  </conditionalFormatting>
  <conditionalFormatting sqref="X7:Z110">
    <cfRule type="cellIs" dxfId="654" priority="288" operator="notEqual">
      <formula>0</formula>
    </cfRule>
    <cfRule type="cellIs" dxfId="653" priority="289" operator="equal">
      <formula>0</formula>
    </cfRule>
  </conditionalFormatting>
  <conditionalFormatting sqref="X7:Z110">
    <cfRule type="cellIs" dxfId="652" priority="286" stopIfTrue="1" operator="greaterThan">
      <formula>0</formula>
    </cfRule>
    <cfRule type="cellIs" dxfId="651" priority="287" stopIfTrue="1" operator="greaterThan">
      <formula>0</formula>
    </cfRule>
  </conditionalFormatting>
  <conditionalFormatting sqref="X7:Z110">
    <cfRule type="cellIs" dxfId="650" priority="282" stopIfTrue="1" operator="greaterThan">
      <formula>0</formula>
    </cfRule>
    <cfRule type="cellIs" dxfId="649" priority="283" stopIfTrue="1" operator="greaterThan">
      <formula>0</formula>
    </cfRule>
    <cfRule type="cellIs" dxfId="648" priority="284" stopIfTrue="1" operator="greaterThan">
      <formula>0</formula>
    </cfRule>
    <cfRule type="cellIs" dxfId="647" priority="285" stopIfTrue="1" operator="greaterThan">
      <formula>0</formula>
    </cfRule>
  </conditionalFormatting>
  <conditionalFormatting sqref="X7:Z110">
    <cfRule type="cellIs" dxfId="646" priority="281" operator="equal">
      <formula>0</formula>
    </cfRule>
  </conditionalFormatting>
  <conditionalFormatting sqref="X7:Z110">
    <cfRule type="cellIs" dxfId="645" priority="280" operator="notEqual">
      <formula>0</formula>
    </cfRule>
  </conditionalFormatting>
  <conditionalFormatting sqref="X7:Z110">
    <cfRule type="cellIs" dxfId="644" priority="279" operator="equal">
      <formula>"eps"</formula>
    </cfRule>
  </conditionalFormatting>
  <conditionalFormatting sqref="X7:Z110">
    <cfRule type="cellIs" dxfId="643" priority="278" operator="notEqual">
      <formula>"eps"</formula>
    </cfRule>
  </conditionalFormatting>
  <conditionalFormatting sqref="X7:Z110">
    <cfRule type="cellIs" dxfId="642" priority="277" operator="equal">
      <formula>"n"</formula>
    </cfRule>
  </conditionalFormatting>
  <conditionalFormatting sqref="X7:Z110">
    <cfRule type="cellIs" dxfId="641" priority="275" operator="notEqual">
      <formula>0</formula>
    </cfRule>
    <cfRule type="cellIs" dxfId="640" priority="276" operator="equal">
      <formula>0</formula>
    </cfRule>
  </conditionalFormatting>
  <conditionalFormatting sqref="X7:Z110">
    <cfRule type="cellIs" dxfId="639" priority="273" stopIfTrue="1" operator="greaterThan">
      <formula>0</formula>
    </cfRule>
    <cfRule type="cellIs" dxfId="638" priority="274" stopIfTrue="1" operator="greaterThan">
      <formula>0</formula>
    </cfRule>
  </conditionalFormatting>
  <conditionalFormatting sqref="X7:Z110">
    <cfRule type="cellIs" dxfId="637" priority="269" stopIfTrue="1" operator="greaterThan">
      <formula>0</formula>
    </cfRule>
    <cfRule type="cellIs" dxfId="636" priority="270" stopIfTrue="1" operator="greaterThan">
      <formula>0</formula>
    </cfRule>
    <cfRule type="cellIs" dxfId="635" priority="271" stopIfTrue="1" operator="greaterThan">
      <formula>0</formula>
    </cfRule>
    <cfRule type="cellIs" dxfId="634" priority="272" stopIfTrue="1" operator="greaterThan">
      <formula>0</formula>
    </cfRule>
  </conditionalFormatting>
  <conditionalFormatting sqref="AD7:AF110">
    <cfRule type="cellIs" dxfId="633" priority="164" operator="equal">
      <formula>0</formula>
    </cfRule>
  </conditionalFormatting>
  <conditionalFormatting sqref="AD7:AF110">
    <cfRule type="cellIs" dxfId="632" priority="163" operator="notEqual">
      <formula>0</formula>
    </cfRule>
  </conditionalFormatting>
  <conditionalFormatting sqref="AD7:AF110">
    <cfRule type="cellIs" dxfId="631" priority="162" operator="equal">
      <formula>"eps"</formula>
    </cfRule>
  </conditionalFormatting>
  <conditionalFormatting sqref="AD7:AF110">
    <cfRule type="cellIs" dxfId="630" priority="161" operator="notEqual">
      <formula>"eps"</formula>
    </cfRule>
  </conditionalFormatting>
  <conditionalFormatting sqref="AD7:AF110">
    <cfRule type="cellIs" dxfId="629" priority="160" operator="equal">
      <formula>"n"</formula>
    </cfRule>
  </conditionalFormatting>
  <conditionalFormatting sqref="AD7:AF110">
    <cfRule type="cellIs" dxfId="628" priority="158" operator="notEqual">
      <formula>0</formula>
    </cfRule>
    <cfRule type="cellIs" dxfId="627" priority="159" operator="equal">
      <formula>0</formula>
    </cfRule>
  </conditionalFormatting>
  <conditionalFormatting sqref="AD7:AF110">
    <cfRule type="cellIs" dxfId="626" priority="156" stopIfTrue="1" operator="greaterThan">
      <formula>0</formula>
    </cfRule>
    <cfRule type="cellIs" dxfId="625" priority="157" stopIfTrue="1" operator="greaterThan">
      <formula>0</formula>
    </cfRule>
  </conditionalFormatting>
  <conditionalFormatting sqref="AD7:AF110">
    <cfRule type="cellIs" dxfId="624" priority="152" stopIfTrue="1" operator="greaterThan">
      <formula>0</formula>
    </cfRule>
    <cfRule type="cellIs" dxfId="623" priority="153" stopIfTrue="1" operator="greaterThan">
      <formula>0</formula>
    </cfRule>
    <cfRule type="cellIs" dxfId="622" priority="154" stopIfTrue="1" operator="greaterThan">
      <formula>0</formula>
    </cfRule>
    <cfRule type="cellIs" dxfId="621" priority="155" stopIfTrue="1" operator="greaterThan">
      <formula>0</formula>
    </cfRule>
  </conditionalFormatting>
  <conditionalFormatting sqref="AD7:AF110">
    <cfRule type="cellIs" dxfId="620" priority="151" operator="equal">
      <formula>0</formula>
    </cfRule>
  </conditionalFormatting>
  <conditionalFormatting sqref="AD7:AF110">
    <cfRule type="cellIs" dxfId="619" priority="150" operator="notEqual">
      <formula>0</formula>
    </cfRule>
  </conditionalFormatting>
  <conditionalFormatting sqref="AD7:AF110">
    <cfRule type="cellIs" dxfId="618" priority="149" operator="equal">
      <formula>"eps"</formula>
    </cfRule>
  </conditionalFormatting>
  <conditionalFormatting sqref="AD7:AF110">
    <cfRule type="cellIs" dxfId="617" priority="148" operator="notEqual">
      <formula>"eps"</formula>
    </cfRule>
  </conditionalFormatting>
  <conditionalFormatting sqref="AD7:AF110">
    <cfRule type="cellIs" dxfId="616" priority="147" operator="equal">
      <formula>"n"</formula>
    </cfRule>
  </conditionalFormatting>
  <conditionalFormatting sqref="AD7:AF110">
    <cfRule type="cellIs" dxfId="615" priority="145" operator="notEqual">
      <formula>0</formula>
    </cfRule>
    <cfRule type="cellIs" dxfId="614" priority="146" operator="equal">
      <formula>0</formula>
    </cfRule>
  </conditionalFormatting>
  <conditionalFormatting sqref="AD7:AF110">
    <cfRule type="cellIs" dxfId="613" priority="143" stopIfTrue="1" operator="greaterThan">
      <formula>0</formula>
    </cfRule>
    <cfRule type="cellIs" dxfId="612" priority="144" stopIfTrue="1" operator="greaterThan">
      <formula>0</formula>
    </cfRule>
  </conditionalFormatting>
  <conditionalFormatting sqref="AD7:AF110">
    <cfRule type="cellIs" dxfId="611" priority="139" stopIfTrue="1" operator="greaterThan">
      <formula>0</formula>
    </cfRule>
    <cfRule type="cellIs" dxfId="610" priority="140" stopIfTrue="1" operator="greaterThan">
      <formula>0</formula>
    </cfRule>
    <cfRule type="cellIs" dxfId="609" priority="141" stopIfTrue="1" operator="greaterThan">
      <formula>0</formula>
    </cfRule>
    <cfRule type="cellIs" dxfId="608" priority="142" stopIfTrue="1" operator="greaterThan">
      <formula>0</formula>
    </cfRule>
  </conditionalFormatting>
  <conditionalFormatting sqref="AD7:AF110">
    <cfRule type="cellIs" dxfId="607" priority="138" operator="equal">
      <formula>0</formula>
    </cfRule>
  </conditionalFormatting>
  <conditionalFormatting sqref="AD7:AF110">
    <cfRule type="cellIs" dxfId="606" priority="137" operator="notEqual">
      <formula>0</formula>
    </cfRule>
  </conditionalFormatting>
  <conditionalFormatting sqref="AD7:AF110">
    <cfRule type="cellIs" dxfId="605" priority="136" operator="equal">
      <formula>"eps"</formula>
    </cfRule>
  </conditionalFormatting>
  <conditionalFormatting sqref="AD7:AF110">
    <cfRule type="cellIs" dxfId="604" priority="135" operator="notEqual">
      <formula>"eps"</formula>
    </cfRule>
  </conditionalFormatting>
  <conditionalFormatting sqref="AD7:AF110">
    <cfRule type="cellIs" dxfId="603" priority="134" operator="equal">
      <formula>"n"</formula>
    </cfRule>
  </conditionalFormatting>
  <conditionalFormatting sqref="AD7:AF110">
    <cfRule type="cellIs" dxfId="602" priority="132" operator="notEqual">
      <formula>0</formula>
    </cfRule>
    <cfRule type="cellIs" dxfId="601" priority="133" operator="equal">
      <formula>0</formula>
    </cfRule>
  </conditionalFormatting>
  <conditionalFormatting sqref="AD7:AF110">
    <cfRule type="cellIs" dxfId="600" priority="130" stopIfTrue="1" operator="greaterThan">
      <formula>0</formula>
    </cfRule>
    <cfRule type="cellIs" dxfId="599" priority="131" stopIfTrue="1" operator="greaterThan">
      <formula>0</formula>
    </cfRule>
  </conditionalFormatting>
  <conditionalFormatting sqref="AD7:AF110">
    <cfRule type="cellIs" dxfId="598" priority="126" stopIfTrue="1" operator="greaterThan">
      <formula>0</formula>
    </cfRule>
    <cfRule type="cellIs" dxfId="597" priority="127" stopIfTrue="1" operator="greaterThan">
      <formula>0</formula>
    </cfRule>
    <cfRule type="cellIs" dxfId="596" priority="128" stopIfTrue="1" operator="greaterThan">
      <formula>0</formula>
    </cfRule>
    <cfRule type="cellIs" dxfId="595" priority="129" stopIfTrue="1" operator="greaterThan">
      <formula>0</formula>
    </cfRule>
  </conditionalFormatting>
  <conditionalFormatting sqref="AD7:AF110">
    <cfRule type="cellIs" dxfId="594" priority="125" operator="equal">
      <formula>0</formula>
    </cfRule>
  </conditionalFormatting>
  <conditionalFormatting sqref="AD7:AF110">
    <cfRule type="cellIs" dxfId="593" priority="124" operator="notEqual">
      <formula>0</formula>
    </cfRule>
  </conditionalFormatting>
  <conditionalFormatting sqref="AD7:AF110">
    <cfRule type="cellIs" dxfId="592" priority="123" operator="equal">
      <formula>"eps"</formula>
    </cfRule>
  </conditionalFormatting>
  <conditionalFormatting sqref="AD7:AF110">
    <cfRule type="cellIs" dxfId="591" priority="122" operator="notEqual">
      <formula>"eps"</formula>
    </cfRule>
  </conditionalFormatting>
  <conditionalFormatting sqref="AD7:AF110">
    <cfRule type="cellIs" dxfId="590" priority="121" operator="equal">
      <formula>"n"</formula>
    </cfRule>
  </conditionalFormatting>
  <conditionalFormatting sqref="AD7:AF110">
    <cfRule type="cellIs" dxfId="589" priority="119" operator="notEqual">
      <formula>0</formula>
    </cfRule>
    <cfRule type="cellIs" dxfId="588" priority="120" operator="equal">
      <formula>0</formula>
    </cfRule>
  </conditionalFormatting>
  <conditionalFormatting sqref="AD7:AF110">
    <cfRule type="cellIs" dxfId="587" priority="117" stopIfTrue="1" operator="greaterThan">
      <formula>0</formula>
    </cfRule>
    <cfRule type="cellIs" dxfId="586" priority="118" stopIfTrue="1" operator="greaterThan">
      <formula>0</formula>
    </cfRule>
  </conditionalFormatting>
  <conditionalFormatting sqref="AD7:AF110">
    <cfRule type="cellIs" dxfId="585" priority="113" stopIfTrue="1" operator="greaterThan">
      <formula>0</formula>
    </cfRule>
    <cfRule type="cellIs" dxfId="584" priority="114" stopIfTrue="1" operator="greaterThan">
      <formula>0</formula>
    </cfRule>
    <cfRule type="cellIs" dxfId="583" priority="115" stopIfTrue="1" operator="greaterThan">
      <formula>0</formula>
    </cfRule>
    <cfRule type="cellIs" dxfId="582" priority="116" stopIfTrue="1" operator="greaterThan">
      <formula>0</formula>
    </cfRule>
  </conditionalFormatting>
  <conditionalFormatting sqref="AC7:AF110">
    <cfRule type="cellIs" dxfId="581" priority="112" operator="notEqual">
      <formula>W7</formula>
    </cfRule>
  </conditionalFormatting>
  <conditionalFormatting sqref="AI7:AL110">
    <cfRule type="cellIs" dxfId="580" priority="55" operator="notEqual">
      <formula>AC7</formula>
    </cfRule>
  </conditionalFormatting>
  <conditionalFormatting sqref="AJ7:AL110">
    <cfRule type="cellIs" dxfId="579" priority="107" operator="equal">
      <formula>0</formula>
    </cfRule>
  </conditionalFormatting>
  <conditionalFormatting sqref="AJ7:AL110">
    <cfRule type="cellIs" dxfId="578" priority="106" operator="notEqual">
      <formula>0</formula>
    </cfRule>
  </conditionalFormatting>
  <conditionalFormatting sqref="AJ7:AL110">
    <cfRule type="cellIs" dxfId="577" priority="105" operator="equal">
      <formula>"eps"</formula>
    </cfRule>
  </conditionalFormatting>
  <conditionalFormatting sqref="AJ7:AL110">
    <cfRule type="cellIs" dxfId="576" priority="104" operator="notEqual">
      <formula>"eps"</formula>
    </cfRule>
  </conditionalFormatting>
  <conditionalFormatting sqref="AJ7:AL110">
    <cfRule type="cellIs" dxfId="575" priority="103" operator="equal">
      <formula>"n"</formula>
    </cfRule>
  </conditionalFormatting>
  <conditionalFormatting sqref="AJ7:AL110">
    <cfRule type="cellIs" dxfId="574" priority="101" operator="notEqual">
      <formula>0</formula>
    </cfRule>
    <cfRule type="cellIs" dxfId="573" priority="102" operator="equal">
      <formula>0</formula>
    </cfRule>
  </conditionalFormatting>
  <conditionalFormatting sqref="AJ7:AL110">
    <cfRule type="cellIs" dxfId="572" priority="99" stopIfTrue="1" operator="greaterThan">
      <formula>0</formula>
    </cfRule>
    <cfRule type="cellIs" dxfId="571" priority="100" stopIfTrue="1" operator="greaterThan">
      <formula>0</formula>
    </cfRule>
  </conditionalFormatting>
  <conditionalFormatting sqref="AJ7:AL110">
    <cfRule type="cellIs" dxfId="570" priority="95" stopIfTrue="1" operator="greaterThan">
      <formula>0</formula>
    </cfRule>
    <cfRule type="cellIs" dxfId="569" priority="96" stopIfTrue="1" operator="greaterThan">
      <formula>0</formula>
    </cfRule>
    <cfRule type="cellIs" dxfId="568" priority="97" stopIfTrue="1" operator="greaterThan">
      <formula>0</formula>
    </cfRule>
    <cfRule type="cellIs" dxfId="567" priority="98" stopIfTrue="1" operator="greaterThan">
      <formula>0</formula>
    </cfRule>
  </conditionalFormatting>
  <conditionalFormatting sqref="AJ7:AL110">
    <cfRule type="cellIs" dxfId="566" priority="94" operator="equal">
      <formula>0</formula>
    </cfRule>
  </conditionalFormatting>
  <conditionalFormatting sqref="AJ7:AL110">
    <cfRule type="cellIs" dxfId="565" priority="93" operator="notEqual">
      <formula>0</formula>
    </cfRule>
  </conditionalFormatting>
  <conditionalFormatting sqref="AJ7:AL110">
    <cfRule type="cellIs" dxfId="564" priority="92" operator="equal">
      <formula>"eps"</formula>
    </cfRule>
  </conditionalFormatting>
  <conditionalFormatting sqref="AJ7:AL110">
    <cfRule type="cellIs" dxfId="563" priority="91" operator="notEqual">
      <formula>"eps"</formula>
    </cfRule>
  </conditionalFormatting>
  <conditionalFormatting sqref="AJ7:AL110">
    <cfRule type="cellIs" dxfId="562" priority="90" operator="equal">
      <formula>"n"</formula>
    </cfRule>
  </conditionalFormatting>
  <conditionalFormatting sqref="AJ7:AL110">
    <cfRule type="cellIs" dxfId="561" priority="88" operator="notEqual">
      <formula>0</formula>
    </cfRule>
    <cfRule type="cellIs" dxfId="560" priority="89" operator="equal">
      <formula>0</formula>
    </cfRule>
  </conditionalFormatting>
  <conditionalFormatting sqref="AJ7:AL110">
    <cfRule type="cellIs" dxfId="559" priority="86" stopIfTrue="1" operator="greaterThan">
      <formula>0</formula>
    </cfRule>
    <cfRule type="cellIs" dxfId="558" priority="87" stopIfTrue="1" operator="greaterThan">
      <formula>0</formula>
    </cfRule>
  </conditionalFormatting>
  <conditionalFormatting sqref="AJ7:AL110">
    <cfRule type="cellIs" dxfId="557" priority="82" stopIfTrue="1" operator="greaterThan">
      <formula>0</formula>
    </cfRule>
    <cfRule type="cellIs" dxfId="556" priority="83" stopIfTrue="1" operator="greaterThan">
      <formula>0</formula>
    </cfRule>
    <cfRule type="cellIs" dxfId="555" priority="84" stopIfTrue="1" operator="greaterThan">
      <formula>0</formula>
    </cfRule>
    <cfRule type="cellIs" dxfId="554" priority="85" stopIfTrue="1" operator="greaterThan">
      <formula>0</formula>
    </cfRule>
  </conditionalFormatting>
  <conditionalFormatting sqref="AJ7:AL110">
    <cfRule type="cellIs" dxfId="553" priority="81" operator="equal">
      <formula>0</formula>
    </cfRule>
  </conditionalFormatting>
  <conditionalFormatting sqref="AJ7:AL110">
    <cfRule type="cellIs" dxfId="552" priority="80" operator="notEqual">
      <formula>0</formula>
    </cfRule>
  </conditionalFormatting>
  <conditionalFormatting sqref="AJ7:AL110">
    <cfRule type="cellIs" dxfId="551" priority="79" operator="equal">
      <formula>"eps"</formula>
    </cfRule>
  </conditionalFormatting>
  <conditionalFormatting sqref="AJ7:AL110">
    <cfRule type="cellIs" dxfId="550" priority="78" operator="notEqual">
      <formula>"eps"</formula>
    </cfRule>
  </conditionalFormatting>
  <conditionalFormatting sqref="AJ7:AL110">
    <cfRule type="cellIs" dxfId="549" priority="77" operator="equal">
      <formula>"n"</formula>
    </cfRule>
  </conditionalFormatting>
  <conditionalFormatting sqref="AJ7:AL110">
    <cfRule type="cellIs" dxfId="548" priority="75" operator="notEqual">
      <formula>0</formula>
    </cfRule>
    <cfRule type="cellIs" dxfId="547" priority="76" operator="equal">
      <formula>0</formula>
    </cfRule>
  </conditionalFormatting>
  <conditionalFormatting sqref="AJ7:AL110">
    <cfRule type="cellIs" dxfId="546" priority="73" stopIfTrue="1" operator="greaterThan">
      <formula>0</formula>
    </cfRule>
    <cfRule type="cellIs" dxfId="545" priority="74" stopIfTrue="1" operator="greaterThan">
      <formula>0</formula>
    </cfRule>
  </conditionalFormatting>
  <conditionalFormatting sqref="AJ7:AL110">
    <cfRule type="cellIs" dxfId="544" priority="69" stopIfTrue="1" operator="greaterThan">
      <formula>0</formula>
    </cfRule>
    <cfRule type="cellIs" dxfId="543" priority="70" stopIfTrue="1" operator="greaterThan">
      <formula>0</formula>
    </cfRule>
    <cfRule type="cellIs" dxfId="542" priority="71" stopIfTrue="1" operator="greaterThan">
      <formula>0</formula>
    </cfRule>
    <cfRule type="cellIs" dxfId="541" priority="72" stopIfTrue="1" operator="greaterThan">
      <formula>0</formula>
    </cfRule>
  </conditionalFormatting>
  <conditionalFormatting sqref="AJ7:AL110">
    <cfRule type="cellIs" dxfId="540" priority="68" operator="equal">
      <formula>0</formula>
    </cfRule>
  </conditionalFormatting>
  <conditionalFormatting sqref="AJ7:AL110">
    <cfRule type="cellIs" dxfId="539" priority="67" operator="notEqual">
      <formula>0</formula>
    </cfRule>
  </conditionalFormatting>
  <conditionalFormatting sqref="AJ7:AL110">
    <cfRule type="cellIs" dxfId="538" priority="66" operator="equal">
      <formula>"eps"</formula>
    </cfRule>
  </conditionalFormatting>
  <conditionalFormatting sqref="AJ7:AL110">
    <cfRule type="cellIs" dxfId="537" priority="65" operator="notEqual">
      <formula>"eps"</formula>
    </cfRule>
  </conditionalFormatting>
  <conditionalFormatting sqref="AJ7:AL110">
    <cfRule type="cellIs" dxfId="536" priority="64" operator="equal">
      <formula>"n"</formula>
    </cfRule>
  </conditionalFormatting>
  <conditionalFormatting sqref="AJ7:AL110">
    <cfRule type="cellIs" dxfId="535" priority="62" operator="notEqual">
      <formula>0</formula>
    </cfRule>
    <cfRule type="cellIs" dxfId="534" priority="63" operator="equal">
      <formula>0</formula>
    </cfRule>
  </conditionalFormatting>
  <conditionalFormatting sqref="AJ7:AL110">
    <cfRule type="cellIs" dxfId="533" priority="60" stopIfTrue="1" operator="greaterThan">
      <formula>0</formula>
    </cfRule>
    <cfRule type="cellIs" dxfId="532" priority="61" stopIfTrue="1" operator="greaterThan">
      <formula>0</formula>
    </cfRule>
  </conditionalFormatting>
  <conditionalFormatting sqref="AJ7:AL110">
    <cfRule type="cellIs" dxfId="531" priority="56" stopIfTrue="1" operator="greaterThan">
      <formula>0</formula>
    </cfRule>
    <cfRule type="cellIs" dxfId="530" priority="57" stopIfTrue="1" operator="greaterThan">
      <formula>0</formula>
    </cfRule>
    <cfRule type="cellIs" dxfId="529" priority="58" stopIfTrue="1" operator="greaterThan">
      <formula>0</formula>
    </cfRule>
    <cfRule type="cellIs" dxfId="528" priority="59" stopIfTrue="1" operator="greaterThan">
      <formula>0</formula>
    </cfRule>
  </conditionalFormatting>
  <conditionalFormatting sqref="K7:N110">
    <cfRule type="cellIs" dxfId="527" priority="1" operator="notEqual">
      <formula>1</formula>
    </cfRule>
  </conditionalFormatting>
  <dataValidations count="1">
    <dataValidation type="list" allowBlank="1" showInputMessage="1" showErrorMessage="1" sqref="R2:T4" xr:uid="{D2C748C3-2C26-4A74-9B65-D4FF575F524B}">
      <formula1>$A$5:$A$13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2F13F-90EC-4DFC-8555-A874F2FF6603}">
  <sheetPr>
    <tabColor theme="8" tint="0.39997558519241921"/>
  </sheetPr>
  <dimension ref="A2:V183"/>
  <sheetViews>
    <sheetView zoomScaleNormal="100" workbookViewId="0">
      <pane xSplit="8" ySplit="7" topLeftCell="I8" activePane="bottomRight" state="frozen"/>
      <selection activeCell="AU7" sqref="AU7"/>
      <selection pane="topRight" activeCell="AU7" sqref="AU7"/>
      <selection pane="bottomLeft" activeCell="AU7" sqref="AU7"/>
      <selection pane="bottomRight" activeCell="T69" sqref="T69:T172"/>
    </sheetView>
  </sheetViews>
  <sheetFormatPr defaultColWidth="10.7109375" defaultRowHeight="12.75" outlineLevelRow="1" x14ac:dyDescent="0.2"/>
  <cols>
    <col min="1" max="1" width="5.42578125" style="49" bestFit="1" customWidth="1"/>
    <col min="2" max="2" width="7" style="49" bestFit="1" customWidth="1"/>
    <col min="3" max="3" width="21.28515625" style="49" customWidth="1"/>
    <col min="4" max="19" width="10.7109375" style="49" customWidth="1"/>
    <col min="20" max="16384" width="10.7109375" style="49"/>
  </cols>
  <sheetData>
    <row r="2" spans="1:22" x14ac:dyDescent="0.2">
      <c r="A2" s="47"/>
      <c r="B2" s="47"/>
      <c r="C2" s="47"/>
      <c r="D2" s="331"/>
      <c r="E2" s="331"/>
      <c r="F2" s="331"/>
      <c r="G2" s="331"/>
      <c r="H2" s="331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48"/>
      <c r="T2" s="229" t="s">
        <v>755</v>
      </c>
    </row>
    <row r="3" spans="1:22" x14ac:dyDescent="0.2">
      <c r="A3" s="47"/>
      <c r="B3" s="47"/>
      <c r="C3" s="47"/>
      <c r="D3" s="333" t="s">
        <v>559</v>
      </c>
      <c r="E3" s="333"/>
      <c r="F3" s="333"/>
      <c r="G3" s="333"/>
      <c r="H3" s="333"/>
      <c r="I3" s="334" t="s">
        <v>560</v>
      </c>
      <c r="J3" s="334"/>
      <c r="K3" s="334"/>
      <c r="L3" s="334"/>
      <c r="M3" s="334"/>
      <c r="N3" s="335" t="s">
        <v>561</v>
      </c>
      <c r="O3" s="335"/>
      <c r="P3" s="335"/>
      <c r="Q3" s="335"/>
      <c r="R3" s="335"/>
      <c r="S3" s="50" t="s">
        <v>557</v>
      </c>
      <c r="T3" s="229" t="s">
        <v>119</v>
      </c>
    </row>
    <row r="4" spans="1:22" s="56" customFormat="1" x14ac:dyDescent="0.2">
      <c r="A4" s="51"/>
      <c r="B4" s="51"/>
      <c r="C4" s="51"/>
      <c r="D4" s="52" t="s">
        <v>591</v>
      </c>
      <c r="E4" s="52" t="s">
        <v>592</v>
      </c>
      <c r="F4" s="52" t="s">
        <v>554</v>
      </c>
      <c r="G4" s="52" t="s">
        <v>593</v>
      </c>
      <c r="H4" s="52" t="s">
        <v>119</v>
      </c>
      <c r="I4" s="53" t="str">
        <f t="shared" ref="I4:L5" si="0">D4</f>
        <v>pce</v>
      </c>
      <c r="J4" s="53" t="str">
        <f t="shared" si="0"/>
        <v>ge</v>
      </c>
      <c r="K4" s="53" t="str">
        <f t="shared" si="0"/>
        <v>gdfi</v>
      </c>
      <c r="L4" s="53" t="str">
        <f t="shared" si="0"/>
        <v>exp</v>
      </c>
      <c r="M4" s="53" t="s">
        <v>119</v>
      </c>
      <c r="N4" s="54" t="str">
        <f t="shared" ref="N4:Q5" si="1">I4</f>
        <v>pce</v>
      </c>
      <c r="O4" s="54" t="str">
        <f t="shared" si="1"/>
        <v>ge</v>
      </c>
      <c r="P4" s="54" t="str">
        <f t="shared" si="1"/>
        <v>gdfi</v>
      </c>
      <c r="Q4" s="54" t="str">
        <f t="shared" si="1"/>
        <v>exp</v>
      </c>
      <c r="R4" s="54" t="s">
        <v>119</v>
      </c>
      <c r="S4" s="55" t="s">
        <v>555</v>
      </c>
      <c r="T4" s="229" t="s">
        <v>119</v>
      </c>
      <c r="U4" s="49"/>
      <c r="V4" s="49"/>
    </row>
    <row r="5" spans="1:22" s="56" customFormat="1" x14ac:dyDescent="0.2">
      <c r="A5" s="51"/>
      <c r="B5" s="51"/>
      <c r="C5" s="51"/>
      <c r="D5" s="52" t="s">
        <v>257</v>
      </c>
      <c r="E5" s="52" t="s">
        <v>552</v>
      </c>
      <c r="F5" s="52" t="s">
        <v>554</v>
      </c>
      <c r="G5" s="52" t="s">
        <v>259</v>
      </c>
      <c r="H5" s="52" t="s">
        <v>119</v>
      </c>
      <c r="I5" s="53" t="str">
        <f t="shared" si="0"/>
        <v>househ</v>
      </c>
      <c r="J5" s="53" t="str">
        <f t="shared" si="0"/>
        <v>govt</v>
      </c>
      <c r="K5" s="53" t="str">
        <f t="shared" si="0"/>
        <v>gdfi</v>
      </c>
      <c r="L5" s="53" t="str">
        <f t="shared" si="0"/>
        <v>export</v>
      </c>
      <c r="M5" s="53" t="s">
        <v>119</v>
      </c>
      <c r="N5" s="54" t="str">
        <f t="shared" si="1"/>
        <v>househ</v>
      </c>
      <c r="O5" s="54" t="str">
        <f t="shared" si="1"/>
        <v>govt</v>
      </c>
      <c r="P5" s="54" t="str">
        <f t="shared" si="1"/>
        <v>gdfi</v>
      </c>
      <c r="Q5" s="54" t="str">
        <f t="shared" si="1"/>
        <v>export</v>
      </c>
      <c r="R5" s="54" t="s">
        <v>119</v>
      </c>
      <c r="S5" s="55" t="s">
        <v>555</v>
      </c>
      <c r="T5" s="229" t="s">
        <v>562</v>
      </c>
      <c r="U5" s="49"/>
      <c r="V5" s="49"/>
    </row>
    <row r="6" spans="1:22" s="56" customFormat="1" x14ac:dyDescent="0.2">
      <c r="A6" s="51"/>
      <c r="B6" s="51"/>
      <c r="C6" s="51"/>
      <c r="D6" s="52" t="s">
        <v>258</v>
      </c>
      <c r="E6" s="52" t="s">
        <v>553</v>
      </c>
      <c r="F6" s="52"/>
      <c r="G6" s="52"/>
      <c r="H6" s="52" t="s">
        <v>558</v>
      </c>
      <c r="I6" s="53" t="str">
        <f>D6</f>
        <v>demand</v>
      </c>
      <c r="J6" s="53" t="str">
        <f>E6</f>
        <v>expend</v>
      </c>
      <c r="K6" s="53"/>
      <c r="L6" s="53"/>
      <c r="M6" s="53" t="s">
        <v>562</v>
      </c>
      <c r="N6" s="54" t="str">
        <f>I6</f>
        <v>demand</v>
      </c>
      <c r="O6" s="54" t="str">
        <f>J6</f>
        <v>expend</v>
      </c>
      <c r="P6" s="54"/>
      <c r="Q6" s="54"/>
      <c r="R6" s="54" t="s">
        <v>558</v>
      </c>
      <c r="S6" s="55" t="s">
        <v>556</v>
      </c>
      <c r="T6" s="229" t="s">
        <v>756</v>
      </c>
      <c r="U6" s="49"/>
      <c r="V6" s="49"/>
    </row>
    <row r="7" spans="1:22" x14ac:dyDescent="0.2">
      <c r="A7" s="47"/>
      <c r="B7" s="47" t="str">
        <f>'SAM and Preps'!B8</f>
        <v>aagri</v>
      </c>
      <c r="C7" s="47" t="str">
        <f>VLOOKUP(B7,Notes!$A$12:$B$206,2,0)</f>
        <v>Agriculture</v>
      </c>
      <c r="D7" s="57">
        <f>Q1Impacts!C8</f>
        <v>0</v>
      </c>
      <c r="E7" s="57">
        <f>Q1Impacts!D8</f>
        <v>0</v>
      </c>
      <c r="F7" s="57">
        <f>Q1Impacts!E8</f>
        <v>0</v>
      </c>
      <c r="G7" s="57">
        <f>Q1Impacts!F8</f>
        <v>0</v>
      </c>
      <c r="H7" s="57">
        <f t="shared" ref="H7:H38" si="2">SUM(D7:G7)</f>
        <v>0</v>
      </c>
      <c r="I7" s="58">
        <v>0</v>
      </c>
      <c r="J7" s="58">
        <v>0</v>
      </c>
      <c r="K7" s="58">
        <v>0</v>
      </c>
      <c r="L7" s="58">
        <v>0</v>
      </c>
      <c r="M7" s="58">
        <f t="array" ref="M7:M179">IFERROR(100*R7:R179/f,0)</f>
        <v>0</v>
      </c>
      <c r="N7" s="59">
        <f t="array" ref="N7:Q178">I7:L178/100*D7:G178</f>
        <v>0</v>
      </c>
      <c r="O7" s="59">
        <v>0</v>
      </c>
      <c r="P7" s="59">
        <v>0</v>
      </c>
      <c r="Q7" s="59">
        <v>0</v>
      </c>
      <c r="R7" s="60">
        <f t="shared" ref="R7:R38" si="3">SUM(N7:Q7)</f>
        <v>0</v>
      </c>
      <c r="S7" s="61">
        <f t="array" ref="S7:S179">R7:R179</f>
        <v>0</v>
      </c>
      <c r="T7" s="62"/>
    </row>
    <row r="8" spans="1:22" hidden="1" outlineLevel="1" x14ac:dyDescent="0.2">
      <c r="A8" s="47"/>
      <c r="B8" s="47" t="str">
        <f>'SAM and Preps'!B9</f>
        <v>afore</v>
      </c>
      <c r="C8" s="47" t="str">
        <f>VLOOKUP(B8,Notes!$A$12:$B$206,2,0)</f>
        <v>Forestry</v>
      </c>
      <c r="D8" s="57">
        <f>Q1Impacts!C9</f>
        <v>0</v>
      </c>
      <c r="E8" s="57">
        <f>Q1Impacts!D9</f>
        <v>0</v>
      </c>
      <c r="F8" s="57">
        <f>Q1Impacts!E9</f>
        <v>0</v>
      </c>
      <c r="G8" s="57">
        <f>Q1Impacts!F9</f>
        <v>0</v>
      </c>
      <c r="H8" s="57">
        <f t="shared" si="2"/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9">
        <v>0</v>
      </c>
      <c r="O8" s="59">
        <v>0</v>
      </c>
      <c r="P8" s="59">
        <v>0</v>
      </c>
      <c r="Q8" s="59">
        <v>0</v>
      </c>
      <c r="R8" s="60">
        <f t="shared" si="3"/>
        <v>0</v>
      </c>
      <c r="S8" s="61">
        <v>0</v>
      </c>
    </row>
    <row r="9" spans="1:22" hidden="1" outlineLevel="1" x14ac:dyDescent="0.2">
      <c r="A9" s="47"/>
      <c r="B9" s="47" t="str">
        <f>'SAM and Preps'!B10</f>
        <v>afish</v>
      </c>
      <c r="C9" s="47" t="str">
        <f>VLOOKUP(B9,Notes!$A$12:$B$206,2,0)</f>
        <v>Fishing</v>
      </c>
      <c r="D9" s="57">
        <f>Q1Impacts!C10</f>
        <v>0</v>
      </c>
      <c r="E9" s="57">
        <f>Q1Impacts!D10</f>
        <v>0</v>
      </c>
      <c r="F9" s="57">
        <f>Q1Impacts!E10</f>
        <v>0</v>
      </c>
      <c r="G9" s="57">
        <f>Q1Impacts!F10</f>
        <v>0</v>
      </c>
      <c r="H9" s="57">
        <f t="shared" si="2"/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9">
        <v>0</v>
      </c>
      <c r="O9" s="59">
        <v>0</v>
      </c>
      <c r="P9" s="59">
        <v>0</v>
      </c>
      <c r="Q9" s="59">
        <v>0</v>
      </c>
      <c r="R9" s="60">
        <f t="shared" si="3"/>
        <v>0</v>
      </c>
      <c r="S9" s="61">
        <v>0</v>
      </c>
    </row>
    <row r="10" spans="1:22" hidden="1" outlineLevel="1" x14ac:dyDescent="0.2">
      <c r="A10" s="47"/>
      <c r="B10" s="47" t="str">
        <f>'SAM and Preps'!B11</f>
        <v>acoal</v>
      </c>
      <c r="C10" s="47" t="str">
        <f>VLOOKUP(B10,Notes!$A$12:$B$206,2,0)</f>
        <v>Mining of coal and lignite</v>
      </c>
      <c r="D10" s="57">
        <f>Q1Impacts!C11</f>
        <v>0</v>
      </c>
      <c r="E10" s="57">
        <f>Q1Impacts!D11</f>
        <v>0</v>
      </c>
      <c r="F10" s="57">
        <f>Q1Impacts!E11</f>
        <v>0</v>
      </c>
      <c r="G10" s="57">
        <f>Q1Impacts!F11</f>
        <v>0</v>
      </c>
      <c r="H10" s="57">
        <f t="shared" si="2"/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9">
        <v>0</v>
      </c>
      <c r="O10" s="59">
        <v>0</v>
      </c>
      <c r="P10" s="59">
        <v>0</v>
      </c>
      <c r="Q10" s="59">
        <v>0</v>
      </c>
      <c r="R10" s="60">
        <f t="shared" si="3"/>
        <v>0</v>
      </c>
      <c r="S10" s="61">
        <v>0</v>
      </c>
    </row>
    <row r="11" spans="1:22" hidden="1" outlineLevel="1" x14ac:dyDescent="0.2">
      <c r="A11" s="47"/>
      <c r="B11" s="47" t="str">
        <f>'SAM and Preps'!B12</f>
        <v>agold</v>
      </c>
      <c r="C11" s="47" t="str">
        <f>VLOOKUP(B11,Notes!$A$12:$B$206,2,0)</f>
        <v>Mining of gold and uranium ore</v>
      </c>
      <c r="D11" s="57">
        <f>Q1Impacts!C12</f>
        <v>0</v>
      </c>
      <c r="E11" s="57">
        <f>Q1Impacts!D12</f>
        <v>0</v>
      </c>
      <c r="F11" s="57">
        <f>Q1Impacts!E12</f>
        <v>0</v>
      </c>
      <c r="G11" s="57">
        <f>Q1Impacts!F12</f>
        <v>0</v>
      </c>
      <c r="H11" s="57">
        <f t="shared" si="2"/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9">
        <v>0</v>
      </c>
      <c r="O11" s="59">
        <v>0</v>
      </c>
      <c r="P11" s="59">
        <v>0</v>
      </c>
      <c r="Q11" s="59">
        <v>0</v>
      </c>
      <c r="R11" s="60">
        <f t="shared" si="3"/>
        <v>0</v>
      </c>
      <c r="S11" s="61">
        <v>0</v>
      </c>
    </row>
    <row r="12" spans="1:22" hidden="1" outlineLevel="1" x14ac:dyDescent="0.2">
      <c r="A12" s="47"/>
      <c r="B12" s="47" t="str">
        <f>'SAM and Preps'!B13</f>
        <v>amore</v>
      </c>
      <c r="C12" s="47" t="str">
        <f>VLOOKUP(B12,Notes!$A$12:$B$206,2,0)</f>
        <v>Mining of metal ores</v>
      </c>
      <c r="D12" s="57">
        <f>Q1Impacts!C13</f>
        <v>0</v>
      </c>
      <c r="E12" s="57">
        <f>Q1Impacts!D13</f>
        <v>0</v>
      </c>
      <c r="F12" s="57">
        <f>Q1Impacts!E13</f>
        <v>0</v>
      </c>
      <c r="G12" s="57">
        <f>Q1Impacts!F13</f>
        <v>0</v>
      </c>
      <c r="H12" s="57">
        <f t="shared" si="2"/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9">
        <v>0</v>
      </c>
      <c r="O12" s="59">
        <v>0</v>
      </c>
      <c r="P12" s="59">
        <v>0</v>
      </c>
      <c r="Q12" s="59">
        <v>0</v>
      </c>
      <c r="R12" s="60">
        <f t="shared" si="3"/>
        <v>0</v>
      </c>
      <c r="S12" s="61">
        <v>0</v>
      </c>
    </row>
    <row r="13" spans="1:22" hidden="1" outlineLevel="1" x14ac:dyDescent="0.2">
      <c r="A13" s="47"/>
      <c r="B13" s="47" t="str">
        <f>'SAM and Preps'!B14</f>
        <v>aomin</v>
      </c>
      <c r="C13" s="47" t="str">
        <f>VLOOKUP(B13,Notes!$A$12:$B$206,2,0)</f>
        <v>Other mining and quarrying</v>
      </c>
      <c r="D13" s="57">
        <f>Q1Impacts!C14</f>
        <v>0</v>
      </c>
      <c r="E13" s="57">
        <f>Q1Impacts!D14</f>
        <v>0</v>
      </c>
      <c r="F13" s="57">
        <f>Q1Impacts!E14</f>
        <v>0</v>
      </c>
      <c r="G13" s="57">
        <f>Q1Impacts!F14</f>
        <v>0</v>
      </c>
      <c r="H13" s="57">
        <f t="shared" si="2"/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9">
        <v>0</v>
      </c>
      <c r="O13" s="59">
        <v>0</v>
      </c>
      <c r="P13" s="59">
        <v>0</v>
      </c>
      <c r="Q13" s="59">
        <v>0</v>
      </c>
      <c r="R13" s="60">
        <f t="shared" si="3"/>
        <v>0</v>
      </c>
      <c r="S13" s="61">
        <v>0</v>
      </c>
    </row>
    <row r="14" spans="1:22" hidden="1" outlineLevel="1" x14ac:dyDescent="0.2">
      <c r="A14" s="47"/>
      <c r="B14" s="47" t="str">
        <f>'SAM and Preps'!B15</f>
        <v>afood</v>
      </c>
      <c r="C14" s="47" t="str">
        <f>VLOOKUP(B14,Notes!$A$12:$B$206,2,0)</f>
        <v>Food</v>
      </c>
      <c r="D14" s="57">
        <f>Q1Impacts!C15</f>
        <v>0</v>
      </c>
      <c r="E14" s="57">
        <f>Q1Impacts!D15</f>
        <v>0</v>
      </c>
      <c r="F14" s="57">
        <f>Q1Impacts!E15</f>
        <v>0</v>
      </c>
      <c r="G14" s="57">
        <f>Q1Impacts!F15</f>
        <v>0</v>
      </c>
      <c r="H14" s="57">
        <f t="shared" si="2"/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9">
        <v>0</v>
      </c>
      <c r="O14" s="59">
        <v>0</v>
      </c>
      <c r="P14" s="59">
        <v>0</v>
      </c>
      <c r="Q14" s="59">
        <v>0</v>
      </c>
      <c r="R14" s="60">
        <f t="shared" si="3"/>
        <v>0</v>
      </c>
      <c r="S14" s="61">
        <v>0</v>
      </c>
    </row>
    <row r="15" spans="1:22" hidden="1" outlineLevel="1" x14ac:dyDescent="0.2">
      <c r="A15" s="47"/>
      <c r="B15" s="47" t="str">
        <f>'SAM and Preps'!B16</f>
        <v>abevt</v>
      </c>
      <c r="C15" s="47" t="str">
        <f>VLOOKUP(B15,Notes!$A$12:$B$206,2,0)</f>
        <v>Beverages and tobacco</v>
      </c>
      <c r="D15" s="57">
        <f>Q1Impacts!C16</f>
        <v>0</v>
      </c>
      <c r="E15" s="57">
        <f>Q1Impacts!D16</f>
        <v>0</v>
      </c>
      <c r="F15" s="57">
        <f>Q1Impacts!E16</f>
        <v>0</v>
      </c>
      <c r="G15" s="57">
        <f>Q1Impacts!F16</f>
        <v>0</v>
      </c>
      <c r="H15" s="57">
        <f t="shared" si="2"/>
        <v>0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9">
        <v>0</v>
      </c>
      <c r="O15" s="63">
        <v>0</v>
      </c>
      <c r="P15" s="59">
        <v>0</v>
      </c>
      <c r="Q15" s="59">
        <v>0</v>
      </c>
      <c r="R15" s="60">
        <f t="shared" si="3"/>
        <v>0</v>
      </c>
      <c r="S15" s="61">
        <v>0</v>
      </c>
    </row>
    <row r="16" spans="1:22" hidden="1" outlineLevel="1" x14ac:dyDescent="0.2">
      <c r="A16" s="47"/>
      <c r="B16" s="47" t="str">
        <f>'SAM and Preps'!B17</f>
        <v>aweav</v>
      </c>
      <c r="C16" s="47" t="str">
        <f>VLOOKUP(B16,Notes!$A$12:$B$206,2,0)</f>
        <v>Spinning, weaving and finishing of textiles</v>
      </c>
      <c r="D16" s="57">
        <f>Q1Impacts!C17</f>
        <v>0</v>
      </c>
      <c r="E16" s="57">
        <f>Q1Impacts!D17</f>
        <v>0</v>
      </c>
      <c r="F16" s="57">
        <f>Q1Impacts!E17</f>
        <v>0</v>
      </c>
      <c r="G16" s="57">
        <f>Q1Impacts!F17</f>
        <v>0</v>
      </c>
      <c r="H16" s="57">
        <f t="shared" si="2"/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9">
        <v>0</v>
      </c>
      <c r="O16" s="59">
        <v>0</v>
      </c>
      <c r="P16" s="59">
        <v>0</v>
      </c>
      <c r="Q16" s="59">
        <v>0</v>
      </c>
      <c r="R16" s="60">
        <f t="shared" si="3"/>
        <v>0</v>
      </c>
      <c r="S16" s="61">
        <v>0</v>
      </c>
    </row>
    <row r="17" spans="1:19" hidden="1" outlineLevel="1" x14ac:dyDescent="0.2">
      <c r="A17" s="47"/>
      <c r="B17" s="47" t="str">
        <f>'SAM and Preps'!B18</f>
        <v>aknit</v>
      </c>
      <c r="C17" s="47" t="str">
        <f>VLOOKUP(B17,Notes!$A$12:$B$206,2,0)</f>
        <v>Knitted, crouched fabrics, wearing apparel, fur articles</v>
      </c>
      <c r="D17" s="57">
        <f>Q1Impacts!C18</f>
        <v>0</v>
      </c>
      <c r="E17" s="57">
        <f>Q1Impacts!D18</f>
        <v>0</v>
      </c>
      <c r="F17" s="57">
        <f>Q1Impacts!E18</f>
        <v>0</v>
      </c>
      <c r="G17" s="57">
        <f>Q1Impacts!F18</f>
        <v>0</v>
      </c>
      <c r="H17" s="57">
        <f t="shared" si="2"/>
        <v>0</v>
      </c>
      <c r="I17" s="58">
        <v>0</v>
      </c>
      <c r="J17" s="58">
        <v>0</v>
      </c>
      <c r="K17" s="58">
        <v>0</v>
      </c>
      <c r="L17" s="58">
        <v>0</v>
      </c>
      <c r="M17" s="58">
        <v>0</v>
      </c>
      <c r="N17" s="59">
        <v>0</v>
      </c>
      <c r="O17" s="59">
        <v>0</v>
      </c>
      <c r="P17" s="59">
        <v>0</v>
      </c>
      <c r="Q17" s="59">
        <v>0</v>
      </c>
      <c r="R17" s="60">
        <f t="shared" si="3"/>
        <v>0</v>
      </c>
      <c r="S17" s="61">
        <v>0</v>
      </c>
    </row>
    <row r="18" spans="1:19" hidden="1" outlineLevel="1" x14ac:dyDescent="0.2">
      <c r="A18" s="47"/>
      <c r="B18" s="47" t="str">
        <f>'SAM and Preps'!B19</f>
        <v>aleat</v>
      </c>
      <c r="C18" s="47" t="str">
        <f>VLOOKUP(B18,Notes!$A$12:$B$206,2,0)</f>
        <v>Tanning and dressing of leather</v>
      </c>
      <c r="D18" s="57">
        <f>Q1Impacts!C19</f>
        <v>0</v>
      </c>
      <c r="E18" s="57">
        <f>Q1Impacts!D19</f>
        <v>0</v>
      </c>
      <c r="F18" s="57">
        <f>Q1Impacts!E19</f>
        <v>0</v>
      </c>
      <c r="G18" s="57">
        <f>Q1Impacts!F19</f>
        <v>0</v>
      </c>
      <c r="H18" s="57">
        <f t="shared" si="2"/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9">
        <v>0</v>
      </c>
      <c r="O18" s="59">
        <v>0</v>
      </c>
      <c r="P18" s="59">
        <v>0</v>
      </c>
      <c r="Q18" s="59">
        <v>0</v>
      </c>
      <c r="R18" s="60">
        <f t="shared" si="3"/>
        <v>0</v>
      </c>
      <c r="S18" s="61">
        <v>0</v>
      </c>
    </row>
    <row r="19" spans="1:19" hidden="1" outlineLevel="1" x14ac:dyDescent="0.2">
      <c r="A19" s="47"/>
      <c r="B19" s="47" t="str">
        <f>'SAM and Preps'!B20</f>
        <v>afoot</v>
      </c>
      <c r="C19" s="47" t="str">
        <f>VLOOKUP(B19,Notes!$A$12:$B$206,2,0)</f>
        <v>Footwear</v>
      </c>
      <c r="D19" s="57">
        <f>Q1Impacts!C20</f>
        <v>0</v>
      </c>
      <c r="E19" s="57">
        <f>Q1Impacts!D20</f>
        <v>0</v>
      </c>
      <c r="F19" s="57">
        <f>Q1Impacts!E20</f>
        <v>0</v>
      </c>
      <c r="G19" s="57">
        <f>Q1Impacts!F20</f>
        <v>0</v>
      </c>
      <c r="H19" s="57">
        <f t="shared" si="2"/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9">
        <v>0</v>
      </c>
      <c r="O19" s="59">
        <v>0</v>
      </c>
      <c r="P19" s="59">
        <v>0</v>
      </c>
      <c r="Q19" s="59">
        <v>0</v>
      </c>
      <c r="R19" s="60">
        <f t="shared" si="3"/>
        <v>0</v>
      </c>
      <c r="S19" s="61">
        <v>0</v>
      </c>
    </row>
    <row r="20" spans="1:19" hidden="1" outlineLevel="1" x14ac:dyDescent="0.2">
      <c r="A20" s="47"/>
      <c r="B20" s="47" t="str">
        <f>'SAM and Preps'!B21</f>
        <v>awood</v>
      </c>
      <c r="C20" s="47" t="str">
        <f>VLOOKUP(B20,Notes!$A$12:$B$206,2,0)</f>
        <v>Sawmilling, planing of wood, cork, straw</v>
      </c>
      <c r="D20" s="57">
        <f>Q1Impacts!C21</f>
        <v>0</v>
      </c>
      <c r="E20" s="57">
        <f>Q1Impacts!D21</f>
        <v>0</v>
      </c>
      <c r="F20" s="57">
        <f>Q1Impacts!E21</f>
        <v>0</v>
      </c>
      <c r="G20" s="57">
        <f>Q1Impacts!F21</f>
        <v>0</v>
      </c>
      <c r="H20" s="57">
        <f t="shared" si="2"/>
        <v>0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9">
        <v>0</v>
      </c>
      <c r="O20" s="59">
        <v>0</v>
      </c>
      <c r="P20" s="59">
        <v>0</v>
      </c>
      <c r="Q20" s="59">
        <v>0</v>
      </c>
      <c r="R20" s="60">
        <f t="shared" si="3"/>
        <v>0</v>
      </c>
      <c r="S20" s="61">
        <v>0</v>
      </c>
    </row>
    <row r="21" spans="1:19" hidden="1" outlineLevel="1" x14ac:dyDescent="0.2">
      <c r="A21" s="47"/>
      <c r="B21" s="47" t="str">
        <f>'SAM and Preps'!B22</f>
        <v>apapr</v>
      </c>
      <c r="C21" s="47" t="str">
        <f>VLOOKUP(B21,Notes!$A$12:$B$206,2,0)</f>
        <v>Paper</v>
      </c>
      <c r="D21" s="57">
        <f>Q1Impacts!C22</f>
        <v>0</v>
      </c>
      <c r="E21" s="57">
        <f>Q1Impacts!D22</f>
        <v>0</v>
      </c>
      <c r="F21" s="57">
        <f>Q1Impacts!E22</f>
        <v>0</v>
      </c>
      <c r="G21" s="57">
        <f>Q1Impacts!F22</f>
        <v>0</v>
      </c>
      <c r="H21" s="57">
        <f t="shared" si="2"/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9">
        <v>0</v>
      </c>
      <c r="O21" s="59">
        <v>0</v>
      </c>
      <c r="P21" s="59">
        <v>0</v>
      </c>
      <c r="Q21" s="59">
        <v>0</v>
      </c>
      <c r="R21" s="60">
        <f t="shared" si="3"/>
        <v>0</v>
      </c>
      <c r="S21" s="61">
        <v>0</v>
      </c>
    </row>
    <row r="22" spans="1:19" hidden="1" outlineLevel="1" x14ac:dyDescent="0.2">
      <c r="A22" s="47"/>
      <c r="B22" s="47" t="str">
        <f>'SAM and Preps'!B23</f>
        <v>aprnt</v>
      </c>
      <c r="C22" s="47" t="str">
        <f>VLOOKUP(B22,Notes!$A$12:$B$206,2,0)</f>
        <v>Publishing, printing, recorded media</v>
      </c>
      <c r="D22" s="57">
        <f>Q1Impacts!C23</f>
        <v>0</v>
      </c>
      <c r="E22" s="57">
        <f>Q1Impacts!D23</f>
        <v>0</v>
      </c>
      <c r="F22" s="57">
        <f>Q1Impacts!E23</f>
        <v>0</v>
      </c>
      <c r="G22" s="57">
        <f>Q1Impacts!F23</f>
        <v>0</v>
      </c>
      <c r="H22" s="57">
        <f t="shared" si="2"/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9">
        <v>0</v>
      </c>
      <c r="O22" s="59">
        <v>0</v>
      </c>
      <c r="P22" s="59">
        <v>0</v>
      </c>
      <c r="Q22" s="59">
        <v>0</v>
      </c>
      <c r="R22" s="60">
        <f t="shared" si="3"/>
        <v>0</v>
      </c>
      <c r="S22" s="61">
        <v>0</v>
      </c>
    </row>
    <row r="23" spans="1:19" hidden="1" outlineLevel="1" x14ac:dyDescent="0.2">
      <c r="A23" s="47"/>
      <c r="B23" s="47" t="str">
        <f>'SAM and Preps'!B24</f>
        <v>apetr</v>
      </c>
      <c r="C23" s="47" t="str">
        <f>VLOOKUP(B23,Notes!$A$12:$B$206,2,0)</f>
        <v>Coke oven, petroleum refineries</v>
      </c>
      <c r="D23" s="57">
        <f>Q1Impacts!C24</f>
        <v>0</v>
      </c>
      <c r="E23" s="57">
        <f>Q1Impacts!D24</f>
        <v>0</v>
      </c>
      <c r="F23" s="57">
        <f>Q1Impacts!E24</f>
        <v>0</v>
      </c>
      <c r="G23" s="57">
        <f>Q1Impacts!F24</f>
        <v>0</v>
      </c>
      <c r="H23" s="57">
        <f t="shared" si="2"/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9">
        <v>0</v>
      </c>
      <c r="O23" s="59">
        <v>0</v>
      </c>
      <c r="P23" s="59">
        <v>0</v>
      </c>
      <c r="Q23" s="59">
        <v>0</v>
      </c>
      <c r="R23" s="60">
        <f t="shared" si="3"/>
        <v>0</v>
      </c>
      <c r="S23" s="61">
        <v>0</v>
      </c>
    </row>
    <row r="24" spans="1:19" hidden="1" outlineLevel="1" x14ac:dyDescent="0.2">
      <c r="A24" s="47"/>
      <c r="B24" s="47" t="str">
        <f>'SAM and Preps'!B25</f>
        <v>abchm</v>
      </c>
      <c r="C24" s="47" t="str">
        <f>VLOOKUP(B24,Notes!$A$12:$B$206,2,0)</f>
        <v>Nuclear fuel, basic chemicals</v>
      </c>
      <c r="D24" s="57">
        <f>Q1Impacts!C25</f>
        <v>0</v>
      </c>
      <c r="E24" s="57">
        <f>Q1Impacts!D25</f>
        <v>0</v>
      </c>
      <c r="F24" s="57">
        <f>Q1Impacts!E25</f>
        <v>0</v>
      </c>
      <c r="G24" s="57">
        <f>Q1Impacts!F25</f>
        <v>0</v>
      </c>
      <c r="H24" s="57">
        <f t="shared" si="2"/>
        <v>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9">
        <v>0</v>
      </c>
      <c r="O24" s="59">
        <v>0</v>
      </c>
      <c r="P24" s="59">
        <v>0</v>
      </c>
      <c r="Q24" s="59">
        <v>0</v>
      </c>
      <c r="R24" s="60">
        <f t="shared" si="3"/>
        <v>0</v>
      </c>
      <c r="S24" s="61">
        <v>0</v>
      </c>
    </row>
    <row r="25" spans="1:19" hidden="1" outlineLevel="1" x14ac:dyDescent="0.2">
      <c r="A25" s="47"/>
      <c r="B25" s="47" t="str">
        <f>'SAM and Preps'!B26</f>
        <v>aochm</v>
      </c>
      <c r="C25" s="47" t="str">
        <f>VLOOKUP(B25,Notes!$A$12:$B$206,2,0)</f>
        <v>Other chemical products, man-made fibres</v>
      </c>
      <c r="D25" s="57">
        <f>Q1Impacts!C26</f>
        <v>0</v>
      </c>
      <c r="E25" s="57">
        <f>Q1Impacts!D26</f>
        <v>0</v>
      </c>
      <c r="F25" s="57">
        <f>Q1Impacts!E26</f>
        <v>0</v>
      </c>
      <c r="G25" s="57">
        <f>Q1Impacts!F26</f>
        <v>0</v>
      </c>
      <c r="H25" s="57">
        <f t="shared" si="2"/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9">
        <v>0</v>
      </c>
      <c r="O25" s="59">
        <v>0</v>
      </c>
      <c r="P25" s="59">
        <v>0</v>
      </c>
      <c r="Q25" s="59">
        <v>0</v>
      </c>
      <c r="R25" s="60">
        <f t="shared" si="3"/>
        <v>0</v>
      </c>
      <c r="S25" s="61">
        <v>0</v>
      </c>
    </row>
    <row r="26" spans="1:19" hidden="1" outlineLevel="1" x14ac:dyDescent="0.2">
      <c r="A26" s="47"/>
      <c r="B26" s="47" t="str">
        <f>'SAM and Preps'!B27</f>
        <v>arubb</v>
      </c>
      <c r="C26" s="47" t="str">
        <f>VLOOKUP(B26,Notes!$A$12:$B$206,2,0)</f>
        <v>Rubber</v>
      </c>
      <c r="D26" s="57">
        <f>Q1Impacts!C27</f>
        <v>0</v>
      </c>
      <c r="E26" s="57">
        <f>Q1Impacts!D27</f>
        <v>0</v>
      </c>
      <c r="F26" s="57">
        <f>Q1Impacts!E27</f>
        <v>0</v>
      </c>
      <c r="G26" s="57">
        <f>Q1Impacts!F27</f>
        <v>0</v>
      </c>
      <c r="H26" s="57">
        <f t="shared" si="2"/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9">
        <v>0</v>
      </c>
      <c r="O26" s="59">
        <v>0</v>
      </c>
      <c r="P26" s="59">
        <v>0</v>
      </c>
      <c r="Q26" s="59">
        <v>0</v>
      </c>
      <c r="R26" s="60">
        <f t="shared" si="3"/>
        <v>0</v>
      </c>
      <c r="S26" s="61">
        <v>0</v>
      </c>
    </row>
    <row r="27" spans="1:19" hidden="1" outlineLevel="1" x14ac:dyDescent="0.2">
      <c r="A27" s="47"/>
      <c r="B27" s="47" t="str">
        <f>'SAM and Preps'!B28</f>
        <v>aplas</v>
      </c>
      <c r="C27" s="47" t="str">
        <f>VLOOKUP(B27,Notes!$A$12:$B$206,2,0)</f>
        <v>Plastic</v>
      </c>
      <c r="D27" s="57">
        <f>Q1Impacts!C28</f>
        <v>0</v>
      </c>
      <c r="E27" s="57">
        <f>Q1Impacts!D28</f>
        <v>0</v>
      </c>
      <c r="F27" s="57">
        <f>Q1Impacts!E28</f>
        <v>0</v>
      </c>
      <c r="G27" s="57">
        <f>Q1Impacts!F28</f>
        <v>0</v>
      </c>
      <c r="H27" s="57">
        <f t="shared" si="2"/>
        <v>0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9">
        <v>0</v>
      </c>
      <c r="O27" s="59">
        <v>0</v>
      </c>
      <c r="P27" s="59">
        <v>0</v>
      </c>
      <c r="Q27" s="59">
        <v>0</v>
      </c>
      <c r="R27" s="60">
        <f t="shared" si="3"/>
        <v>0</v>
      </c>
      <c r="S27" s="61">
        <v>0</v>
      </c>
    </row>
    <row r="28" spans="1:19" hidden="1" outlineLevel="1" x14ac:dyDescent="0.2">
      <c r="A28" s="47"/>
      <c r="B28" s="47" t="str">
        <f>'SAM and Preps'!B29</f>
        <v>aglss</v>
      </c>
      <c r="C28" s="47" t="str">
        <f>VLOOKUP(B28,Notes!$A$12:$B$206,2,0)</f>
        <v>Glass</v>
      </c>
      <c r="D28" s="57">
        <f>Q1Impacts!C29</f>
        <v>0</v>
      </c>
      <c r="E28" s="57">
        <f>Q1Impacts!D29</f>
        <v>0</v>
      </c>
      <c r="F28" s="57">
        <f>Q1Impacts!E29</f>
        <v>0</v>
      </c>
      <c r="G28" s="57">
        <f>Q1Impacts!F29</f>
        <v>0</v>
      </c>
      <c r="H28" s="57">
        <f t="shared" si="2"/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9">
        <v>0</v>
      </c>
      <c r="O28" s="59">
        <v>0</v>
      </c>
      <c r="P28" s="59">
        <v>0</v>
      </c>
      <c r="Q28" s="59">
        <v>0</v>
      </c>
      <c r="R28" s="60">
        <f t="shared" si="3"/>
        <v>0</v>
      </c>
      <c r="S28" s="61">
        <v>0</v>
      </c>
    </row>
    <row r="29" spans="1:19" hidden="1" outlineLevel="1" x14ac:dyDescent="0.2">
      <c r="A29" s="47"/>
      <c r="B29" s="47" t="str">
        <f>'SAM and Preps'!B30</f>
        <v>anmmi</v>
      </c>
      <c r="C29" s="47" t="str">
        <f>VLOOKUP(B29,Notes!$A$12:$B$206,2,0)</f>
        <v>Non-metallic minerals</v>
      </c>
      <c r="D29" s="57">
        <f>Q1Impacts!C30</f>
        <v>0</v>
      </c>
      <c r="E29" s="57">
        <f>Q1Impacts!D30</f>
        <v>0</v>
      </c>
      <c r="F29" s="57">
        <f>Q1Impacts!E30</f>
        <v>0</v>
      </c>
      <c r="G29" s="57">
        <f>Q1Impacts!F30</f>
        <v>0</v>
      </c>
      <c r="H29" s="57">
        <f t="shared" si="2"/>
        <v>0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9">
        <v>0</v>
      </c>
      <c r="O29" s="59">
        <v>0</v>
      </c>
      <c r="P29" s="59">
        <v>0</v>
      </c>
      <c r="Q29" s="59">
        <v>0</v>
      </c>
      <c r="R29" s="60">
        <f t="shared" si="3"/>
        <v>0</v>
      </c>
      <c r="S29" s="61">
        <v>0</v>
      </c>
    </row>
    <row r="30" spans="1:19" hidden="1" outlineLevel="1" x14ac:dyDescent="0.2">
      <c r="A30" s="47"/>
      <c r="B30" s="47" t="str">
        <f>'SAM and Preps'!B31</f>
        <v>abisc</v>
      </c>
      <c r="C30" s="47" t="str">
        <f>VLOOKUP(B30,Notes!$A$12:$B$206,2,0)</f>
        <v>Basic iron and steel, casting of metals</v>
      </c>
      <c r="D30" s="57">
        <f>Q1Impacts!C31</f>
        <v>0</v>
      </c>
      <c r="E30" s="57">
        <f>Q1Impacts!D31</f>
        <v>0</v>
      </c>
      <c r="F30" s="57">
        <f>Q1Impacts!E31</f>
        <v>0</v>
      </c>
      <c r="G30" s="57">
        <f>Q1Impacts!F31</f>
        <v>0</v>
      </c>
      <c r="H30" s="57">
        <f t="shared" si="2"/>
        <v>0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9">
        <v>0</v>
      </c>
      <c r="O30" s="59">
        <v>0</v>
      </c>
      <c r="P30" s="59">
        <v>0</v>
      </c>
      <c r="Q30" s="59">
        <v>0</v>
      </c>
      <c r="R30" s="60">
        <f t="shared" si="3"/>
        <v>0</v>
      </c>
      <c r="S30" s="61">
        <v>0</v>
      </c>
    </row>
    <row r="31" spans="1:19" hidden="1" outlineLevel="1" x14ac:dyDescent="0.2">
      <c r="A31" s="47"/>
      <c r="B31" s="47" t="str">
        <f>'SAM and Preps'!B32</f>
        <v>anfme</v>
      </c>
      <c r="C31" s="47" t="str">
        <f>VLOOKUP(B31,Notes!$A$12:$B$206,2,0)</f>
        <v>Basic precious and non-ferrous metals</v>
      </c>
      <c r="D31" s="57">
        <f>Q1Impacts!C32</f>
        <v>0</v>
      </c>
      <c r="E31" s="57">
        <f>Q1Impacts!D32</f>
        <v>0</v>
      </c>
      <c r="F31" s="57">
        <f>Q1Impacts!E32</f>
        <v>0</v>
      </c>
      <c r="G31" s="57">
        <f>Q1Impacts!F32</f>
        <v>0</v>
      </c>
      <c r="H31" s="57">
        <f t="shared" si="2"/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9">
        <v>0</v>
      </c>
      <c r="O31" s="59">
        <v>0</v>
      </c>
      <c r="P31" s="59">
        <v>0</v>
      </c>
      <c r="Q31" s="59">
        <v>0</v>
      </c>
      <c r="R31" s="60">
        <f t="shared" si="3"/>
        <v>0</v>
      </c>
      <c r="S31" s="61">
        <v>0</v>
      </c>
    </row>
    <row r="32" spans="1:19" hidden="1" outlineLevel="1" x14ac:dyDescent="0.2">
      <c r="A32" s="47"/>
      <c r="B32" s="47" t="str">
        <f>'SAM and Preps'!B33</f>
        <v>afabm</v>
      </c>
      <c r="C32" s="47" t="str">
        <f>VLOOKUP(B32,Notes!$A$12:$B$206,2,0)</f>
        <v>Fabricated metal products</v>
      </c>
      <c r="D32" s="57">
        <f>Q1Impacts!C33</f>
        <v>0</v>
      </c>
      <c r="E32" s="57">
        <f>Q1Impacts!D33</f>
        <v>0</v>
      </c>
      <c r="F32" s="57">
        <f>Q1Impacts!E33</f>
        <v>0</v>
      </c>
      <c r="G32" s="57">
        <f>Q1Impacts!F33</f>
        <v>0</v>
      </c>
      <c r="H32" s="57">
        <f t="shared" si="2"/>
        <v>0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9">
        <v>0</v>
      </c>
      <c r="O32" s="59">
        <v>0</v>
      </c>
      <c r="P32" s="59">
        <v>0</v>
      </c>
      <c r="Q32" s="59">
        <v>0</v>
      </c>
      <c r="R32" s="60">
        <f t="shared" si="3"/>
        <v>0</v>
      </c>
      <c r="S32" s="61">
        <v>0</v>
      </c>
    </row>
    <row r="33" spans="1:19" hidden="1" outlineLevel="1" x14ac:dyDescent="0.2">
      <c r="A33" s="47"/>
      <c r="B33" s="47" t="str">
        <f>'SAM and Preps'!B34</f>
        <v>amach</v>
      </c>
      <c r="C33" s="47" t="str">
        <f>VLOOKUP(B33,Notes!$A$12:$B$206,2,0)</f>
        <v>Machinery and equipment</v>
      </c>
      <c r="D33" s="57">
        <f>Q1Impacts!C34</f>
        <v>0</v>
      </c>
      <c r="E33" s="57">
        <f>Q1Impacts!D34</f>
        <v>0</v>
      </c>
      <c r="F33" s="57">
        <f>Q1Impacts!E34</f>
        <v>0</v>
      </c>
      <c r="G33" s="57">
        <f>Q1Impacts!F34</f>
        <v>0</v>
      </c>
      <c r="H33" s="57">
        <f t="shared" si="2"/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9">
        <v>0</v>
      </c>
      <c r="O33" s="59">
        <v>0</v>
      </c>
      <c r="P33" s="59">
        <v>0</v>
      </c>
      <c r="Q33" s="59">
        <v>0</v>
      </c>
      <c r="R33" s="60">
        <f t="shared" si="3"/>
        <v>0</v>
      </c>
      <c r="S33" s="61">
        <v>0</v>
      </c>
    </row>
    <row r="34" spans="1:19" hidden="1" outlineLevel="1" x14ac:dyDescent="0.2">
      <c r="A34" s="47"/>
      <c r="B34" s="47" t="str">
        <f>'SAM and Preps'!B35</f>
        <v>aemch</v>
      </c>
      <c r="C34" s="47" t="str">
        <f>VLOOKUP(B34,Notes!$A$12:$B$206,2,0)</f>
        <v>Electrical machinery and apparatus</v>
      </c>
      <c r="D34" s="57">
        <f>Q1Impacts!C35</f>
        <v>0</v>
      </c>
      <c r="E34" s="57">
        <f>Q1Impacts!D35</f>
        <v>0</v>
      </c>
      <c r="F34" s="57">
        <f>Q1Impacts!E35</f>
        <v>0</v>
      </c>
      <c r="G34" s="57">
        <f>Q1Impacts!F35</f>
        <v>0</v>
      </c>
      <c r="H34" s="57">
        <f t="shared" si="2"/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9">
        <v>0</v>
      </c>
      <c r="O34" s="59">
        <v>0</v>
      </c>
      <c r="P34" s="59">
        <v>0</v>
      </c>
      <c r="Q34" s="59">
        <v>0</v>
      </c>
      <c r="R34" s="60">
        <f t="shared" si="3"/>
        <v>0</v>
      </c>
      <c r="S34" s="61">
        <v>0</v>
      </c>
    </row>
    <row r="35" spans="1:19" hidden="1" outlineLevel="1" x14ac:dyDescent="0.2">
      <c r="A35" s="47"/>
      <c r="B35" s="47" t="str">
        <f>'SAM and Preps'!B36</f>
        <v>ardtv</v>
      </c>
      <c r="C35" s="47" t="str">
        <f>VLOOKUP(B35,Notes!$A$12:$B$206,2,0)</f>
        <v>Radio, television, communication equipment and apparatus</v>
      </c>
      <c r="D35" s="57">
        <f>Q1Impacts!C36</f>
        <v>0</v>
      </c>
      <c r="E35" s="57">
        <f>Q1Impacts!D36</f>
        <v>0</v>
      </c>
      <c r="F35" s="57">
        <f>Q1Impacts!E36</f>
        <v>0</v>
      </c>
      <c r="G35" s="57">
        <f>Q1Impacts!F36</f>
        <v>0</v>
      </c>
      <c r="H35" s="57">
        <f t="shared" si="2"/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9">
        <v>0</v>
      </c>
      <c r="O35" s="59">
        <v>0</v>
      </c>
      <c r="P35" s="59">
        <v>0</v>
      </c>
      <c r="Q35" s="59">
        <v>0</v>
      </c>
      <c r="R35" s="60">
        <f t="shared" si="3"/>
        <v>0</v>
      </c>
      <c r="S35" s="61">
        <v>0</v>
      </c>
    </row>
    <row r="36" spans="1:19" hidden="1" outlineLevel="1" x14ac:dyDescent="0.2">
      <c r="A36" s="47"/>
      <c r="B36" s="47" t="str">
        <f>'SAM and Preps'!B37</f>
        <v>amopt</v>
      </c>
      <c r="C36" s="47" t="str">
        <f>VLOOKUP(B36,Notes!$A$12:$B$206,2,0)</f>
        <v>Medical, precision, optical instruments, watches and clocks</v>
      </c>
      <c r="D36" s="57">
        <f>Q1Impacts!C37</f>
        <v>0</v>
      </c>
      <c r="E36" s="57">
        <f>Q1Impacts!D37</f>
        <v>0</v>
      </c>
      <c r="F36" s="57">
        <f>Q1Impacts!E37</f>
        <v>0</v>
      </c>
      <c r="G36" s="57">
        <f>Q1Impacts!F37</f>
        <v>0</v>
      </c>
      <c r="H36" s="57">
        <f t="shared" si="2"/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9">
        <v>0</v>
      </c>
      <c r="O36" s="59">
        <v>0</v>
      </c>
      <c r="P36" s="59">
        <v>0</v>
      </c>
      <c r="Q36" s="59">
        <v>0</v>
      </c>
      <c r="R36" s="60">
        <f t="shared" si="3"/>
        <v>0</v>
      </c>
      <c r="S36" s="61">
        <v>0</v>
      </c>
    </row>
    <row r="37" spans="1:19" hidden="1" outlineLevel="1" x14ac:dyDescent="0.2">
      <c r="A37" s="47"/>
      <c r="B37" s="47" t="str">
        <f>'SAM and Preps'!B38</f>
        <v>amtvp</v>
      </c>
      <c r="C37" s="47" t="str">
        <f>VLOOKUP(B37,Notes!$A$12:$B$206,2,0)</f>
        <v>Motor vehicles, trailers, parts</v>
      </c>
      <c r="D37" s="57">
        <f>Q1Impacts!C38</f>
        <v>0</v>
      </c>
      <c r="E37" s="57">
        <f>Q1Impacts!D38</f>
        <v>0</v>
      </c>
      <c r="F37" s="57">
        <f>Q1Impacts!E38</f>
        <v>0</v>
      </c>
      <c r="G37" s="57">
        <f>Q1Impacts!F38</f>
        <v>0</v>
      </c>
      <c r="H37" s="57">
        <f t="shared" si="2"/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9">
        <v>0</v>
      </c>
      <c r="O37" s="59">
        <v>0</v>
      </c>
      <c r="P37" s="59">
        <v>0</v>
      </c>
      <c r="Q37" s="59">
        <v>0</v>
      </c>
      <c r="R37" s="60">
        <f t="shared" si="3"/>
        <v>0</v>
      </c>
      <c r="S37" s="61">
        <v>0</v>
      </c>
    </row>
    <row r="38" spans="1:19" hidden="1" outlineLevel="1" x14ac:dyDescent="0.2">
      <c r="A38" s="47"/>
      <c r="B38" s="47" t="str">
        <f>'SAM and Preps'!B39</f>
        <v>aotrp</v>
      </c>
      <c r="C38" s="47" t="str">
        <f>VLOOKUP(B38,Notes!$A$12:$B$206,2,0)</f>
        <v>Other transport equipment</v>
      </c>
      <c r="D38" s="57">
        <f>Q1Impacts!C39</f>
        <v>0</v>
      </c>
      <c r="E38" s="57">
        <f>Q1Impacts!D39</f>
        <v>0</v>
      </c>
      <c r="F38" s="57">
        <f>Q1Impacts!E39</f>
        <v>0</v>
      </c>
      <c r="G38" s="57">
        <f>Q1Impacts!F39</f>
        <v>0</v>
      </c>
      <c r="H38" s="57">
        <f t="shared" si="2"/>
        <v>0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9">
        <v>0</v>
      </c>
      <c r="O38" s="59">
        <v>0</v>
      </c>
      <c r="P38" s="59">
        <v>0</v>
      </c>
      <c r="Q38" s="59">
        <v>0</v>
      </c>
      <c r="R38" s="60">
        <f t="shared" si="3"/>
        <v>0</v>
      </c>
      <c r="S38" s="61">
        <v>0</v>
      </c>
    </row>
    <row r="39" spans="1:19" hidden="1" outlineLevel="1" x14ac:dyDescent="0.2">
      <c r="A39" s="47"/>
      <c r="B39" s="47" t="str">
        <f>'SAM and Preps'!B40</f>
        <v>afurn</v>
      </c>
      <c r="C39" s="47" t="str">
        <f>VLOOKUP(B39,Notes!$A$12:$B$206,2,0)</f>
        <v>Furniture</v>
      </c>
      <c r="D39" s="57">
        <f>Q1Impacts!C40</f>
        <v>0</v>
      </c>
      <c r="E39" s="57">
        <f>Q1Impacts!D40</f>
        <v>0</v>
      </c>
      <c r="F39" s="57">
        <f>Q1Impacts!E40</f>
        <v>0</v>
      </c>
      <c r="G39" s="57">
        <f>Q1Impacts!F40</f>
        <v>0</v>
      </c>
      <c r="H39" s="57">
        <f t="shared" ref="H39:H70" si="4">SUM(D39:G39)</f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9">
        <v>0</v>
      </c>
      <c r="O39" s="59">
        <v>0</v>
      </c>
      <c r="P39" s="59">
        <v>0</v>
      </c>
      <c r="Q39" s="59">
        <v>0</v>
      </c>
      <c r="R39" s="60">
        <f t="shared" ref="R39:R70" si="5">SUM(N39:Q39)</f>
        <v>0</v>
      </c>
      <c r="S39" s="61">
        <v>0</v>
      </c>
    </row>
    <row r="40" spans="1:19" hidden="1" outlineLevel="1" x14ac:dyDescent="0.2">
      <c r="A40" s="47"/>
      <c r="B40" s="47" t="str">
        <f>'SAM and Preps'!B41</f>
        <v>aomnf</v>
      </c>
      <c r="C40" s="47" t="str">
        <f>VLOOKUP(B40,Notes!$A$12:$B$206,2,0)</f>
        <v>Manufacturing n.e.c, recycling</v>
      </c>
      <c r="D40" s="57">
        <f>Q1Impacts!C41</f>
        <v>0</v>
      </c>
      <c r="E40" s="57">
        <f>Q1Impacts!D41</f>
        <v>0</v>
      </c>
      <c r="F40" s="57">
        <f>Q1Impacts!E41</f>
        <v>0</v>
      </c>
      <c r="G40" s="57">
        <f>Q1Impacts!F41</f>
        <v>0</v>
      </c>
      <c r="H40" s="57">
        <f t="shared" si="4"/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9">
        <v>0</v>
      </c>
      <c r="O40" s="59">
        <v>0</v>
      </c>
      <c r="P40" s="59">
        <v>0</v>
      </c>
      <c r="Q40" s="59">
        <v>0</v>
      </c>
      <c r="R40" s="60">
        <f t="shared" si="5"/>
        <v>0</v>
      </c>
      <c r="S40" s="61">
        <v>0</v>
      </c>
    </row>
    <row r="41" spans="1:19" hidden="1" outlineLevel="1" x14ac:dyDescent="0.2">
      <c r="A41" s="47"/>
      <c r="B41" s="47" t="str">
        <f>'SAM and Preps'!B42</f>
        <v>aelcg</v>
      </c>
      <c r="C41" s="47" t="str">
        <f>VLOOKUP(B41,Notes!$A$12:$B$206,2,0)</f>
        <v>Electricity, gas, steam and hot water supply</v>
      </c>
      <c r="D41" s="57">
        <f>Q1Impacts!C42</f>
        <v>0</v>
      </c>
      <c r="E41" s="57">
        <f>Q1Impacts!D42</f>
        <v>0</v>
      </c>
      <c r="F41" s="57">
        <f>Q1Impacts!E42</f>
        <v>0</v>
      </c>
      <c r="G41" s="57">
        <f>Q1Impacts!F42</f>
        <v>0</v>
      </c>
      <c r="H41" s="57">
        <f t="shared" si="4"/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9">
        <v>0</v>
      </c>
      <c r="O41" s="59">
        <v>0</v>
      </c>
      <c r="P41" s="59">
        <v>0</v>
      </c>
      <c r="Q41" s="59">
        <v>0</v>
      </c>
      <c r="R41" s="60">
        <f t="shared" si="5"/>
        <v>0</v>
      </c>
      <c r="S41" s="61">
        <v>0</v>
      </c>
    </row>
    <row r="42" spans="1:19" hidden="1" outlineLevel="1" x14ac:dyDescent="0.2">
      <c r="A42" s="47"/>
      <c r="B42" s="47" t="str">
        <f>'SAM and Preps'!B43</f>
        <v>awatd</v>
      </c>
      <c r="C42" s="47" t="str">
        <f>VLOOKUP(B42,Notes!$A$12:$B$206,2,0)</f>
        <v>Collection, purification and distribution of water</v>
      </c>
      <c r="D42" s="57">
        <f>Q1Impacts!C43</f>
        <v>0</v>
      </c>
      <c r="E42" s="57">
        <f>Q1Impacts!D43</f>
        <v>0</v>
      </c>
      <c r="F42" s="57">
        <f>Q1Impacts!E43</f>
        <v>0</v>
      </c>
      <c r="G42" s="57">
        <f>Q1Impacts!F43</f>
        <v>0</v>
      </c>
      <c r="H42" s="57">
        <f t="shared" si="4"/>
        <v>0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9">
        <v>0</v>
      </c>
      <c r="O42" s="59">
        <v>0</v>
      </c>
      <c r="P42" s="59">
        <v>0</v>
      </c>
      <c r="Q42" s="59">
        <v>0</v>
      </c>
      <c r="R42" s="60">
        <f t="shared" si="5"/>
        <v>0</v>
      </c>
      <c r="S42" s="61">
        <v>0</v>
      </c>
    </row>
    <row r="43" spans="1:19" hidden="1" outlineLevel="1" x14ac:dyDescent="0.2">
      <c r="A43" s="47"/>
      <c r="B43" s="47" t="str">
        <f>'SAM and Preps'!B44</f>
        <v>acnst</v>
      </c>
      <c r="C43" s="47" t="str">
        <f>VLOOKUP(B43,Notes!$A$12:$B$206,2,0)</f>
        <v>Construction</v>
      </c>
      <c r="D43" s="57">
        <f>Q1Impacts!C44</f>
        <v>0</v>
      </c>
      <c r="E43" s="57">
        <f>Q1Impacts!D44</f>
        <v>0</v>
      </c>
      <c r="F43" s="57">
        <f>Q1Impacts!E44</f>
        <v>0</v>
      </c>
      <c r="G43" s="57">
        <f>Q1Impacts!F44</f>
        <v>0</v>
      </c>
      <c r="H43" s="57">
        <f t="shared" si="4"/>
        <v>0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9">
        <v>0</v>
      </c>
      <c r="O43" s="59">
        <v>0</v>
      </c>
      <c r="P43" s="59">
        <v>0</v>
      </c>
      <c r="Q43" s="59">
        <v>0</v>
      </c>
      <c r="R43" s="60">
        <f t="shared" si="5"/>
        <v>0</v>
      </c>
      <c r="S43" s="61">
        <v>0</v>
      </c>
    </row>
    <row r="44" spans="1:19" hidden="1" outlineLevel="1" x14ac:dyDescent="0.2">
      <c r="A44" s="47"/>
      <c r="B44" s="47" t="str">
        <f>'SAM and Preps'!B45</f>
        <v>awtrd</v>
      </c>
      <c r="C44" s="47" t="str">
        <f>VLOOKUP(B44,Notes!$A$12:$B$206,2,0)</f>
        <v>Wholesale trade, commission trade</v>
      </c>
      <c r="D44" s="57">
        <f>Q1Impacts!C45</f>
        <v>0</v>
      </c>
      <c r="E44" s="57">
        <f>Q1Impacts!D45</f>
        <v>0</v>
      </c>
      <c r="F44" s="57">
        <f>Q1Impacts!E45</f>
        <v>0</v>
      </c>
      <c r="G44" s="57">
        <f>Q1Impacts!F45</f>
        <v>0</v>
      </c>
      <c r="H44" s="57">
        <f t="shared" si="4"/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9">
        <v>0</v>
      </c>
      <c r="O44" s="59">
        <v>0</v>
      </c>
      <c r="P44" s="59">
        <v>0</v>
      </c>
      <c r="Q44" s="59">
        <v>0</v>
      </c>
      <c r="R44" s="60">
        <f t="shared" si="5"/>
        <v>0</v>
      </c>
      <c r="S44" s="61">
        <v>0</v>
      </c>
    </row>
    <row r="45" spans="1:19" hidden="1" outlineLevel="1" x14ac:dyDescent="0.2">
      <c r="A45" s="47"/>
      <c r="B45" s="47" t="str">
        <f>'SAM and Preps'!B46</f>
        <v>artrd</v>
      </c>
      <c r="C45" s="47" t="str">
        <f>VLOOKUP(B45,Notes!$A$12:$B$206,2,0)</f>
        <v>Retail trade</v>
      </c>
      <c r="D45" s="57">
        <f>Q1Impacts!C46</f>
        <v>0</v>
      </c>
      <c r="E45" s="57">
        <f>Q1Impacts!D46</f>
        <v>0</v>
      </c>
      <c r="F45" s="57">
        <f>Q1Impacts!E46</f>
        <v>0</v>
      </c>
      <c r="G45" s="57">
        <f>Q1Impacts!F46</f>
        <v>0</v>
      </c>
      <c r="H45" s="57">
        <f t="shared" si="4"/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9">
        <v>0</v>
      </c>
      <c r="O45" s="59">
        <v>0</v>
      </c>
      <c r="P45" s="59">
        <v>0</v>
      </c>
      <c r="Q45" s="59">
        <v>0</v>
      </c>
      <c r="R45" s="60">
        <f t="shared" si="5"/>
        <v>0</v>
      </c>
      <c r="S45" s="61">
        <v>0</v>
      </c>
    </row>
    <row r="46" spans="1:19" hidden="1" outlineLevel="1" x14ac:dyDescent="0.2">
      <c r="A46" s="47"/>
      <c r="B46" s="47" t="str">
        <f>'SAM and Preps'!B47</f>
        <v>amtvs</v>
      </c>
      <c r="C46" s="47" t="str">
        <f>VLOOKUP(B46,Notes!$A$12:$B$206,2,0)</f>
        <v>Sale, maintenance, repair of motor vehicles</v>
      </c>
      <c r="D46" s="57">
        <f>Q1Impacts!C47</f>
        <v>0</v>
      </c>
      <c r="E46" s="57">
        <f>Q1Impacts!D47</f>
        <v>0</v>
      </c>
      <c r="F46" s="57">
        <f>Q1Impacts!E47</f>
        <v>0</v>
      </c>
      <c r="G46" s="57">
        <f>Q1Impacts!F47</f>
        <v>0</v>
      </c>
      <c r="H46" s="57">
        <f t="shared" si="4"/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9">
        <v>0</v>
      </c>
      <c r="O46" s="59">
        <v>0</v>
      </c>
      <c r="P46" s="59">
        <v>0</v>
      </c>
      <c r="Q46" s="59">
        <v>0</v>
      </c>
      <c r="R46" s="60">
        <f t="shared" si="5"/>
        <v>0</v>
      </c>
      <c r="S46" s="61">
        <v>0</v>
      </c>
    </row>
    <row r="47" spans="1:19" hidden="1" outlineLevel="1" x14ac:dyDescent="0.2">
      <c r="A47" s="47"/>
      <c r="B47" s="47" t="str">
        <f>'SAM and Preps'!B48</f>
        <v>aacct</v>
      </c>
      <c r="C47" s="47" t="str">
        <f>VLOOKUP(B47,Notes!$A$12:$B$206,2,0)</f>
        <v>Hotels and restaurants</v>
      </c>
      <c r="D47" s="57">
        <f>Q1Impacts!C48</f>
        <v>0</v>
      </c>
      <c r="E47" s="57">
        <f>Q1Impacts!D48</f>
        <v>0</v>
      </c>
      <c r="F47" s="57">
        <f>Q1Impacts!E48</f>
        <v>0</v>
      </c>
      <c r="G47" s="57">
        <f>Q1Impacts!F48</f>
        <v>0</v>
      </c>
      <c r="H47" s="57">
        <f t="shared" si="4"/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9">
        <v>0</v>
      </c>
      <c r="O47" s="59">
        <v>0</v>
      </c>
      <c r="P47" s="59">
        <v>0</v>
      </c>
      <c r="Q47" s="59">
        <v>0</v>
      </c>
      <c r="R47" s="60">
        <f t="shared" si="5"/>
        <v>0</v>
      </c>
      <c r="S47" s="61">
        <v>0</v>
      </c>
    </row>
    <row r="48" spans="1:19" hidden="1" outlineLevel="1" x14ac:dyDescent="0.2">
      <c r="A48" s="47"/>
      <c r="B48" s="47" t="str">
        <f>'SAM and Preps'!B49</f>
        <v>altrp</v>
      </c>
      <c r="C48" s="47" t="str">
        <f>VLOOKUP(B48,Notes!$A$12:$B$206,2,0)</f>
        <v>Land transport, transport via pipe lines</v>
      </c>
      <c r="D48" s="57">
        <f>Q1Impacts!C49</f>
        <v>0</v>
      </c>
      <c r="E48" s="57">
        <f>Q1Impacts!D49</f>
        <v>0</v>
      </c>
      <c r="F48" s="57">
        <f>Q1Impacts!E49</f>
        <v>0</v>
      </c>
      <c r="G48" s="57">
        <f>Q1Impacts!F49</f>
        <v>0</v>
      </c>
      <c r="H48" s="57">
        <f t="shared" si="4"/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9">
        <v>0</v>
      </c>
      <c r="O48" s="59">
        <v>0</v>
      </c>
      <c r="P48" s="59">
        <v>0</v>
      </c>
      <c r="Q48" s="59">
        <v>0</v>
      </c>
      <c r="R48" s="60">
        <f t="shared" si="5"/>
        <v>0</v>
      </c>
      <c r="S48" s="61">
        <v>0</v>
      </c>
    </row>
    <row r="49" spans="1:19" hidden="1" outlineLevel="1" x14ac:dyDescent="0.2">
      <c r="A49" s="47"/>
      <c r="B49" s="47" t="str">
        <f>'SAM and Preps'!B50</f>
        <v>awtrp</v>
      </c>
      <c r="C49" s="47" t="str">
        <f>VLOOKUP(B49,Notes!$A$12:$B$206,2,0)</f>
        <v>Water transport</v>
      </c>
      <c r="D49" s="57">
        <f>Q1Impacts!C50</f>
        <v>0</v>
      </c>
      <c r="E49" s="57">
        <f>Q1Impacts!D50</f>
        <v>0</v>
      </c>
      <c r="F49" s="57">
        <f>Q1Impacts!E50</f>
        <v>0</v>
      </c>
      <c r="G49" s="57">
        <f>Q1Impacts!F50</f>
        <v>0</v>
      </c>
      <c r="H49" s="57">
        <f t="shared" si="4"/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9">
        <v>0</v>
      </c>
      <c r="O49" s="59">
        <v>0</v>
      </c>
      <c r="P49" s="59">
        <v>0</v>
      </c>
      <c r="Q49" s="59">
        <v>0</v>
      </c>
      <c r="R49" s="60">
        <f t="shared" si="5"/>
        <v>0</v>
      </c>
      <c r="S49" s="61">
        <v>0</v>
      </c>
    </row>
    <row r="50" spans="1:19" hidden="1" outlineLevel="1" x14ac:dyDescent="0.2">
      <c r="A50" s="47"/>
      <c r="B50" s="47" t="str">
        <f>'SAM and Preps'!B51</f>
        <v>aatrp</v>
      </c>
      <c r="C50" s="47" t="str">
        <f>VLOOKUP(B50,Notes!$A$12:$B$206,2,0)</f>
        <v>Air transport</v>
      </c>
      <c r="D50" s="57">
        <f>Q1Impacts!C51</f>
        <v>0</v>
      </c>
      <c r="E50" s="57">
        <f>Q1Impacts!D51</f>
        <v>0</v>
      </c>
      <c r="F50" s="57">
        <f>Q1Impacts!E51</f>
        <v>0</v>
      </c>
      <c r="G50" s="57">
        <f>Q1Impacts!F51</f>
        <v>0</v>
      </c>
      <c r="H50" s="57">
        <f t="shared" si="4"/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9">
        <v>0</v>
      </c>
      <c r="O50" s="59">
        <v>0</v>
      </c>
      <c r="P50" s="59">
        <v>0</v>
      </c>
      <c r="Q50" s="59">
        <v>0</v>
      </c>
      <c r="R50" s="60">
        <f t="shared" si="5"/>
        <v>0</v>
      </c>
      <c r="S50" s="61">
        <v>0</v>
      </c>
    </row>
    <row r="51" spans="1:19" hidden="1" outlineLevel="1" x14ac:dyDescent="0.2">
      <c r="A51" s="47"/>
      <c r="B51" s="47" t="str">
        <f>'SAM and Preps'!B52</f>
        <v>atrps</v>
      </c>
      <c r="C51" s="47" t="str">
        <f>VLOOKUP(B51,Notes!$A$12:$B$206,2,0)</f>
        <v>Auxiliary transport</v>
      </c>
      <c r="D51" s="57">
        <f>Q1Impacts!C52</f>
        <v>0</v>
      </c>
      <c r="E51" s="57">
        <f>Q1Impacts!D52</f>
        <v>0</v>
      </c>
      <c r="F51" s="57">
        <f>Q1Impacts!E52</f>
        <v>0</v>
      </c>
      <c r="G51" s="57">
        <f>Q1Impacts!F52</f>
        <v>0</v>
      </c>
      <c r="H51" s="57">
        <f t="shared" si="4"/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9">
        <v>0</v>
      </c>
      <c r="O51" s="59">
        <v>0</v>
      </c>
      <c r="P51" s="59">
        <v>0</v>
      </c>
      <c r="Q51" s="59">
        <v>0</v>
      </c>
      <c r="R51" s="60">
        <f t="shared" si="5"/>
        <v>0</v>
      </c>
      <c r="S51" s="61">
        <v>0</v>
      </c>
    </row>
    <row r="52" spans="1:19" hidden="1" outlineLevel="1" x14ac:dyDescent="0.2">
      <c r="A52" s="47"/>
      <c r="B52" s="47" t="str">
        <f>'SAM and Preps'!B53</f>
        <v>apost</v>
      </c>
      <c r="C52" s="47" t="str">
        <f>VLOOKUP(B52,Notes!$A$12:$B$206,2,0)</f>
        <v>Post and telecommunication</v>
      </c>
      <c r="D52" s="57">
        <f>Q1Impacts!C53</f>
        <v>0</v>
      </c>
      <c r="E52" s="57">
        <f>Q1Impacts!D53</f>
        <v>0</v>
      </c>
      <c r="F52" s="57">
        <f>Q1Impacts!E53</f>
        <v>0</v>
      </c>
      <c r="G52" s="57">
        <f>Q1Impacts!F53</f>
        <v>0</v>
      </c>
      <c r="H52" s="57">
        <f t="shared" si="4"/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9">
        <v>0</v>
      </c>
      <c r="O52" s="59">
        <v>0</v>
      </c>
      <c r="P52" s="59">
        <v>0</v>
      </c>
      <c r="Q52" s="59">
        <v>0</v>
      </c>
      <c r="R52" s="60">
        <f t="shared" si="5"/>
        <v>0</v>
      </c>
      <c r="S52" s="61">
        <v>0</v>
      </c>
    </row>
    <row r="53" spans="1:19" hidden="1" outlineLevel="1" x14ac:dyDescent="0.2">
      <c r="A53" s="47"/>
      <c r="B53" s="47" t="str">
        <f>'SAM and Preps'!B54</f>
        <v>afins</v>
      </c>
      <c r="C53" s="47" t="str">
        <f>VLOOKUP(B53,Notes!$A$12:$B$206,2,0)</f>
        <v>Financial intermediation</v>
      </c>
      <c r="D53" s="57">
        <f>Q1Impacts!C54</f>
        <v>0</v>
      </c>
      <c r="E53" s="57">
        <f>Q1Impacts!D54</f>
        <v>0</v>
      </c>
      <c r="F53" s="57">
        <f>Q1Impacts!E54</f>
        <v>0</v>
      </c>
      <c r="G53" s="57">
        <f>Q1Impacts!F54</f>
        <v>0</v>
      </c>
      <c r="H53" s="57">
        <f t="shared" si="4"/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9">
        <v>0</v>
      </c>
      <c r="O53" s="59">
        <v>0</v>
      </c>
      <c r="P53" s="59">
        <v>0</v>
      </c>
      <c r="Q53" s="59">
        <v>0</v>
      </c>
      <c r="R53" s="60">
        <f t="shared" si="5"/>
        <v>0</v>
      </c>
      <c r="S53" s="61">
        <v>0</v>
      </c>
    </row>
    <row r="54" spans="1:19" hidden="1" outlineLevel="1" x14ac:dyDescent="0.2">
      <c r="A54" s="47"/>
      <c r="B54" s="47" t="str">
        <f>'SAM and Preps'!B55</f>
        <v>ainsp</v>
      </c>
      <c r="C54" s="47" t="str">
        <f>VLOOKUP(B54,Notes!$A$12:$B$206,2,0)</f>
        <v>Insurance and pension funding</v>
      </c>
      <c r="D54" s="57">
        <f>Q1Impacts!C55</f>
        <v>0</v>
      </c>
      <c r="E54" s="57">
        <f>Q1Impacts!D55</f>
        <v>0</v>
      </c>
      <c r="F54" s="57">
        <f>Q1Impacts!E55</f>
        <v>0</v>
      </c>
      <c r="G54" s="57">
        <f>Q1Impacts!F55</f>
        <v>0</v>
      </c>
      <c r="H54" s="57">
        <f t="shared" si="4"/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9">
        <v>0</v>
      </c>
      <c r="O54" s="59">
        <v>0</v>
      </c>
      <c r="P54" s="59">
        <v>0</v>
      </c>
      <c r="Q54" s="59">
        <v>0</v>
      </c>
      <c r="R54" s="60">
        <f t="shared" si="5"/>
        <v>0</v>
      </c>
      <c r="S54" s="61">
        <v>0</v>
      </c>
    </row>
    <row r="55" spans="1:19" hidden="1" outlineLevel="1" x14ac:dyDescent="0.2">
      <c r="A55" s="47"/>
      <c r="B55" s="47" t="str">
        <f>'SAM and Preps'!B56</f>
        <v>aofin</v>
      </c>
      <c r="C55" s="47" t="str">
        <f>VLOOKUP(B55,Notes!$A$12:$B$206,2,0)</f>
        <v>Activities to financial intermediation</v>
      </c>
      <c r="D55" s="57">
        <f>Q1Impacts!C56</f>
        <v>0</v>
      </c>
      <c r="E55" s="57">
        <f>Q1Impacts!D56</f>
        <v>0</v>
      </c>
      <c r="F55" s="57">
        <f>Q1Impacts!E56</f>
        <v>0</v>
      </c>
      <c r="G55" s="57">
        <f>Q1Impacts!F56</f>
        <v>0</v>
      </c>
      <c r="H55" s="57">
        <f t="shared" si="4"/>
        <v>0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9">
        <v>0</v>
      </c>
      <c r="O55" s="59">
        <v>0</v>
      </c>
      <c r="P55" s="59">
        <v>0</v>
      </c>
      <c r="Q55" s="59">
        <v>0</v>
      </c>
      <c r="R55" s="60">
        <f t="shared" si="5"/>
        <v>0</v>
      </c>
      <c r="S55" s="61">
        <v>0</v>
      </c>
    </row>
    <row r="56" spans="1:19" hidden="1" outlineLevel="1" x14ac:dyDescent="0.2">
      <c r="A56" s="47"/>
      <c r="B56" s="47" t="str">
        <f>'SAM and Preps'!B57</f>
        <v>areal</v>
      </c>
      <c r="C56" s="47" t="str">
        <f>VLOOKUP(B56,Notes!$A$12:$B$206,2,0)</f>
        <v>Real estate activities</v>
      </c>
      <c r="D56" s="57">
        <f>Q1Impacts!C57</f>
        <v>0</v>
      </c>
      <c r="E56" s="57">
        <f>Q1Impacts!D57</f>
        <v>0</v>
      </c>
      <c r="F56" s="57">
        <f>Q1Impacts!E57</f>
        <v>0</v>
      </c>
      <c r="G56" s="57">
        <f>Q1Impacts!F57</f>
        <v>0</v>
      </c>
      <c r="H56" s="57">
        <f t="shared" si="4"/>
        <v>0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9">
        <v>0</v>
      </c>
      <c r="O56" s="59">
        <v>0</v>
      </c>
      <c r="P56" s="59">
        <v>0</v>
      </c>
      <c r="Q56" s="59">
        <v>0</v>
      </c>
      <c r="R56" s="60">
        <f t="shared" si="5"/>
        <v>0</v>
      </c>
      <c r="S56" s="61">
        <v>0</v>
      </c>
    </row>
    <row r="57" spans="1:19" hidden="1" outlineLevel="1" x14ac:dyDescent="0.2">
      <c r="A57" s="47"/>
      <c r="B57" s="47" t="str">
        <f>'SAM and Preps'!B58</f>
        <v>arent</v>
      </c>
      <c r="C57" s="47" t="str">
        <f>VLOOKUP(B57,Notes!$A$12:$B$206,2,0)</f>
        <v>Renting of machinery and equipment</v>
      </c>
      <c r="D57" s="57">
        <f>Q1Impacts!C58</f>
        <v>0</v>
      </c>
      <c r="E57" s="57">
        <f>Q1Impacts!D58</f>
        <v>0</v>
      </c>
      <c r="F57" s="57">
        <f>Q1Impacts!E58</f>
        <v>0</v>
      </c>
      <c r="G57" s="57">
        <f>Q1Impacts!F58</f>
        <v>0</v>
      </c>
      <c r="H57" s="57">
        <f t="shared" si="4"/>
        <v>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9">
        <v>0</v>
      </c>
      <c r="O57" s="59">
        <v>0</v>
      </c>
      <c r="P57" s="59">
        <v>0</v>
      </c>
      <c r="Q57" s="59">
        <v>0</v>
      </c>
      <c r="R57" s="60">
        <f t="shared" si="5"/>
        <v>0</v>
      </c>
      <c r="S57" s="61">
        <v>0</v>
      </c>
    </row>
    <row r="58" spans="1:19" hidden="1" outlineLevel="1" x14ac:dyDescent="0.2">
      <c r="A58" s="47"/>
      <c r="B58" s="47" t="str">
        <f>'SAM and Preps'!B59</f>
        <v>acomp</v>
      </c>
      <c r="C58" s="47" t="str">
        <f>VLOOKUP(B58,Notes!$A$12:$B$206,2,0)</f>
        <v>Computer and related activities</v>
      </c>
      <c r="D58" s="57">
        <f>Q1Impacts!C59</f>
        <v>0</v>
      </c>
      <c r="E58" s="57">
        <f>Q1Impacts!D59</f>
        <v>0</v>
      </c>
      <c r="F58" s="57">
        <f>Q1Impacts!E59</f>
        <v>0</v>
      </c>
      <c r="G58" s="57">
        <f>Q1Impacts!F59</f>
        <v>0</v>
      </c>
      <c r="H58" s="57">
        <f t="shared" si="4"/>
        <v>0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9">
        <v>0</v>
      </c>
      <c r="O58" s="59">
        <v>0</v>
      </c>
      <c r="P58" s="59">
        <v>0</v>
      </c>
      <c r="Q58" s="59">
        <v>0</v>
      </c>
      <c r="R58" s="60">
        <f t="shared" si="5"/>
        <v>0</v>
      </c>
      <c r="S58" s="61">
        <v>0</v>
      </c>
    </row>
    <row r="59" spans="1:19" hidden="1" outlineLevel="1" x14ac:dyDescent="0.2">
      <c r="A59" s="47"/>
      <c r="B59" s="47" t="str">
        <f>'SAM and Preps'!B60</f>
        <v>arsea</v>
      </c>
      <c r="C59" s="47" t="str">
        <f>VLOOKUP(B59,Notes!$A$12:$B$206,2,0)</f>
        <v>Research and experimental development</v>
      </c>
      <c r="D59" s="57">
        <f>Q1Impacts!C60</f>
        <v>0</v>
      </c>
      <c r="E59" s="57">
        <f>Q1Impacts!D60</f>
        <v>0</v>
      </c>
      <c r="F59" s="57">
        <f>Q1Impacts!E60</f>
        <v>0</v>
      </c>
      <c r="G59" s="57">
        <f>Q1Impacts!F60</f>
        <v>0</v>
      </c>
      <c r="H59" s="57">
        <f t="shared" si="4"/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9">
        <v>0</v>
      </c>
      <c r="O59" s="59">
        <v>0</v>
      </c>
      <c r="P59" s="59">
        <v>0</v>
      </c>
      <c r="Q59" s="59">
        <v>0</v>
      </c>
      <c r="R59" s="60">
        <f t="shared" si="5"/>
        <v>0</v>
      </c>
      <c r="S59" s="61">
        <v>0</v>
      </c>
    </row>
    <row r="60" spans="1:19" hidden="1" outlineLevel="1" x14ac:dyDescent="0.2">
      <c r="A60" s="47"/>
      <c r="B60" s="47" t="str">
        <f>'SAM and Preps'!B61</f>
        <v>aobus</v>
      </c>
      <c r="C60" s="47" t="str">
        <f>VLOOKUP(B60,Notes!$A$12:$B$206,2,0)</f>
        <v>Other business activities</v>
      </c>
      <c r="D60" s="57">
        <f>Q1Impacts!C61</f>
        <v>0</v>
      </c>
      <c r="E60" s="57">
        <f>Q1Impacts!D61</f>
        <v>0</v>
      </c>
      <c r="F60" s="57">
        <f>Q1Impacts!E61</f>
        <v>0</v>
      </c>
      <c r="G60" s="57">
        <f>Q1Impacts!F61</f>
        <v>0</v>
      </c>
      <c r="H60" s="57">
        <f t="shared" si="4"/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9">
        <v>0</v>
      </c>
      <c r="O60" s="59">
        <v>0</v>
      </c>
      <c r="P60" s="59">
        <v>0</v>
      </c>
      <c r="Q60" s="59">
        <v>0</v>
      </c>
      <c r="R60" s="60">
        <f t="shared" si="5"/>
        <v>0</v>
      </c>
      <c r="S60" s="61">
        <v>0</v>
      </c>
    </row>
    <row r="61" spans="1:19" hidden="1" outlineLevel="1" x14ac:dyDescent="0.2">
      <c r="A61" s="47"/>
      <c r="B61" s="47" t="str">
        <f>'SAM and Preps'!B62</f>
        <v>apuba</v>
      </c>
      <c r="C61" s="47" t="str">
        <f>VLOOKUP(B61,Notes!$A$12:$B$206,2,0)</f>
        <v>Government</v>
      </c>
      <c r="D61" s="57">
        <f>Q1Impacts!C62</f>
        <v>0</v>
      </c>
      <c r="E61" s="57">
        <f>Q1Impacts!D62</f>
        <v>0</v>
      </c>
      <c r="F61" s="57">
        <f>Q1Impacts!E62</f>
        <v>0</v>
      </c>
      <c r="G61" s="57">
        <f>Q1Impacts!F62</f>
        <v>0</v>
      </c>
      <c r="H61" s="57">
        <f t="shared" si="4"/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9">
        <v>0</v>
      </c>
      <c r="O61" s="59">
        <v>0</v>
      </c>
      <c r="P61" s="59">
        <v>0</v>
      </c>
      <c r="Q61" s="59">
        <v>0</v>
      </c>
      <c r="R61" s="60">
        <f t="shared" si="5"/>
        <v>0</v>
      </c>
      <c r="S61" s="61">
        <v>0</v>
      </c>
    </row>
    <row r="62" spans="1:19" hidden="1" outlineLevel="1" x14ac:dyDescent="0.2">
      <c r="A62" s="47"/>
      <c r="B62" s="47" t="str">
        <f>'SAM and Preps'!B63</f>
        <v>aeduc</v>
      </c>
      <c r="C62" s="47" t="str">
        <f>VLOOKUP(B62,Notes!$A$12:$B$206,2,0)</f>
        <v>Education</v>
      </c>
      <c r="D62" s="57">
        <f>Q1Impacts!C63</f>
        <v>0</v>
      </c>
      <c r="E62" s="57">
        <f>Q1Impacts!D63</f>
        <v>0</v>
      </c>
      <c r="F62" s="57">
        <f>Q1Impacts!E63</f>
        <v>0</v>
      </c>
      <c r="G62" s="57">
        <f>Q1Impacts!F63</f>
        <v>0</v>
      </c>
      <c r="H62" s="57">
        <f t="shared" si="4"/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9">
        <v>0</v>
      </c>
      <c r="O62" s="59">
        <v>0</v>
      </c>
      <c r="P62" s="59">
        <v>0</v>
      </c>
      <c r="Q62" s="59">
        <v>0</v>
      </c>
      <c r="R62" s="60">
        <f t="shared" si="5"/>
        <v>0</v>
      </c>
      <c r="S62" s="61">
        <v>0</v>
      </c>
    </row>
    <row r="63" spans="1:19" hidden="1" outlineLevel="1" x14ac:dyDescent="0.2">
      <c r="A63" s="47"/>
      <c r="B63" s="47" t="str">
        <f>'SAM and Preps'!B64</f>
        <v>aheal</v>
      </c>
      <c r="C63" s="47" t="str">
        <f>VLOOKUP(B63,Notes!$A$12:$B$206,2,0)</f>
        <v>Health and social work</v>
      </c>
      <c r="D63" s="57">
        <f>Q1Impacts!C64</f>
        <v>0</v>
      </c>
      <c r="E63" s="57">
        <f>Q1Impacts!D64</f>
        <v>0</v>
      </c>
      <c r="F63" s="57">
        <f>Q1Impacts!E64</f>
        <v>0</v>
      </c>
      <c r="G63" s="57">
        <f>Q1Impacts!F64</f>
        <v>0</v>
      </c>
      <c r="H63" s="57">
        <f t="shared" si="4"/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9">
        <v>0</v>
      </c>
      <c r="O63" s="59">
        <v>0</v>
      </c>
      <c r="P63" s="59">
        <v>0</v>
      </c>
      <c r="Q63" s="59">
        <v>0</v>
      </c>
      <c r="R63" s="60">
        <f t="shared" si="5"/>
        <v>0</v>
      </c>
      <c r="S63" s="61">
        <v>0</v>
      </c>
    </row>
    <row r="64" spans="1:19" hidden="1" outlineLevel="1" x14ac:dyDescent="0.2">
      <c r="A64" s="47"/>
      <c r="B64" s="47" t="str">
        <f>'SAM and Preps'!B65</f>
        <v>awast</v>
      </c>
      <c r="C64" s="47" t="str">
        <f>VLOOKUP(B64,Notes!$A$12:$B$206,2,0)</f>
        <v>Sewerage and refuse disposal</v>
      </c>
      <c r="D64" s="57">
        <f>Q1Impacts!C65</f>
        <v>0</v>
      </c>
      <c r="E64" s="57">
        <f>Q1Impacts!D65</f>
        <v>0</v>
      </c>
      <c r="F64" s="57">
        <f>Q1Impacts!E65</f>
        <v>0</v>
      </c>
      <c r="G64" s="57">
        <f>Q1Impacts!F65</f>
        <v>0</v>
      </c>
      <c r="H64" s="57">
        <f t="shared" si="4"/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9">
        <v>0</v>
      </c>
      <c r="O64" s="59">
        <v>0</v>
      </c>
      <c r="P64" s="59">
        <v>0</v>
      </c>
      <c r="Q64" s="59">
        <v>0</v>
      </c>
      <c r="R64" s="60">
        <f t="shared" si="5"/>
        <v>0</v>
      </c>
      <c r="S64" s="61">
        <v>0</v>
      </c>
    </row>
    <row r="65" spans="1:20" hidden="1" outlineLevel="1" x14ac:dyDescent="0.2">
      <c r="A65" s="47"/>
      <c r="B65" s="47" t="str">
        <f>'SAM and Preps'!B66</f>
        <v>amorg</v>
      </c>
      <c r="C65" s="47" t="str">
        <f>VLOOKUP(B65,Notes!$A$12:$B$206,2,0)</f>
        <v>Activities of membership organisations</v>
      </c>
      <c r="D65" s="57">
        <f>Q1Impacts!C66</f>
        <v>0</v>
      </c>
      <c r="E65" s="57">
        <f>Q1Impacts!D66</f>
        <v>0</v>
      </c>
      <c r="F65" s="57">
        <f>Q1Impacts!E66</f>
        <v>0</v>
      </c>
      <c r="G65" s="57">
        <f>Q1Impacts!F66</f>
        <v>0</v>
      </c>
      <c r="H65" s="57">
        <f t="shared" si="4"/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9">
        <v>0</v>
      </c>
      <c r="O65" s="59">
        <v>0</v>
      </c>
      <c r="P65" s="59">
        <v>0</v>
      </c>
      <c r="Q65" s="59">
        <v>0</v>
      </c>
      <c r="R65" s="60">
        <f t="shared" si="5"/>
        <v>0</v>
      </c>
      <c r="S65" s="61">
        <v>0</v>
      </c>
    </row>
    <row r="66" spans="1:20" hidden="1" outlineLevel="1" x14ac:dyDescent="0.2">
      <c r="A66" s="47"/>
      <c r="B66" s="47" t="str">
        <f>'SAM and Preps'!B67</f>
        <v>arecr</v>
      </c>
      <c r="C66" s="47" t="str">
        <f>VLOOKUP(B66,Notes!$A$12:$B$206,2,0)</f>
        <v>Recreational, cultural and sporting activities</v>
      </c>
      <c r="D66" s="57">
        <f>Q1Impacts!C67</f>
        <v>0</v>
      </c>
      <c r="E66" s="57">
        <f>Q1Impacts!D67</f>
        <v>0</v>
      </c>
      <c r="F66" s="57">
        <f>Q1Impacts!E67</f>
        <v>0</v>
      </c>
      <c r="G66" s="57">
        <f>Q1Impacts!F67</f>
        <v>0</v>
      </c>
      <c r="H66" s="57">
        <f t="shared" si="4"/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9">
        <v>0</v>
      </c>
      <c r="O66" s="59">
        <v>0</v>
      </c>
      <c r="P66" s="59">
        <v>0</v>
      </c>
      <c r="Q66" s="59">
        <v>0</v>
      </c>
      <c r="R66" s="60">
        <f t="shared" si="5"/>
        <v>0</v>
      </c>
      <c r="S66" s="61">
        <v>0</v>
      </c>
    </row>
    <row r="67" spans="1:20" hidden="1" outlineLevel="1" x14ac:dyDescent="0.2">
      <c r="A67" s="47"/>
      <c r="B67" s="47" t="str">
        <f>'SAM and Preps'!B68</f>
        <v>aoact</v>
      </c>
      <c r="C67" s="47" t="str">
        <f>VLOOKUP(B67,Notes!$A$12:$B$206,2,0)</f>
        <v>Other activities</v>
      </c>
      <c r="D67" s="57">
        <f>Q1Impacts!C68</f>
        <v>0</v>
      </c>
      <c r="E67" s="57">
        <f>Q1Impacts!D68</f>
        <v>0</v>
      </c>
      <c r="F67" s="57">
        <f>Q1Impacts!E68</f>
        <v>0</v>
      </c>
      <c r="G67" s="57">
        <f>Q1Impacts!F68</f>
        <v>0</v>
      </c>
      <c r="H67" s="57">
        <f t="shared" si="4"/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9">
        <v>0</v>
      </c>
      <c r="O67" s="59">
        <v>0</v>
      </c>
      <c r="P67" s="59">
        <v>0</v>
      </c>
      <c r="Q67" s="59">
        <v>0</v>
      </c>
      <c r="R67" s="60">
        <f t="shared" si="5"/>
        <v>0</v>
      </c>
      <c r="S67" s="61">
        <v>0</v>
      </c>
    </row>
    <row r="68" spans="1:20" collapsed="1" x14ac:dyDescent="0.2">
      <c r="A68" s="47"/>
      <c r="B68" s="47" t="str">
        <f>'SAM and Preps'!B69</f>
        <v>anobs</v>
      </c>
      <c r="C68" s="47" t="str">
        <f>VLOOKUP(B68,Notes!$A$12:$B$206,2,0)</f>
        <v>Non-observed, informal, non-profit, households,</v>
      </c>
      <c r="D68" s="57">
        <f>Q1Impacts!C69</f>
        <v>0</v>
      </c>
      <c r="E68" s="57">
        <f>Q1Impacts!D69</f>
        <v>0</v>
      </c>
      <c r="F68" s="57">
        <f>Q1Impacts!E69</f>
        <v>0</v>
      </c>
      <c r="G68" s="57">
        <f>Q1Impacts!F69</f>
        <v>0</v>
      </c>
      <c r="H68" s="57">
        <f t="shared" si="4"/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64">
        <v>0</v>
      </c>
      <c r="O68" s="64">
        <v>0</v>
      </c>
      <c r="P68" s="64">
        <v>0</v>
      </c>
      <c r="Q68" s="64">
        <v>0</v>
      </c>
      <c r="R68" s="60">
        <f t="shared" si="5"/>
        <v>0</v>
      </c>
      <c r="S68" s="61">
        <v>0</v>
      </c>
    </row>
    <row r="69" spans="1:20" x14ac:dyDescent="0.2">
      <c r="A69" s="47"/>
      <c r="B69" s="47" t="str">
        <f>'SAM and Preps'!B70</f>
        <v>cagri</v>
      </c>
      <c r="C69" s="47" t="str">
        <f>VLOOKUP(B69,Notes!$A$12:$B$206,2,0)</f>
        <v xml:space="preserve">Agriculture </v>
      </c>
      <c r="D69" s="57">
        <f>Q1Impacts!C70</f>
        <v>84878.728617768196</v>
      </c>
      <c r="E69" s="57">
        <f>Q1Impacts!D70</f>
        <v>0</v>
      </c>
      <c r="F69" s="57">
        <f>Q1Impacts!E70</f>
        <v>0</v>
      </c>
      <c r="G69" s="57">
        <f>Q1Impacts!F70</f>
        <v>24490.805119692399</v>
      </c>
      <c r="H69" s="57">
        <f t="shared" si="4"/>
        <v>109369.53373746059</v>
      </c>
      <c r="I69" s="58">
        <f ca="1">VLOOKUP($B69,Q1BaseShocks!BaseShockQ1_LR,MATCH(I$4,Q1BaseShocks!BaseShockQ1_CH,0),0)*I$183</f>
        <v>0</v>
      </c>
      <c r="J69" s="58">
        <f ca="1">VLOOKUP($B69,Q1BaseShocks!BaseShockQ1_LR,MATCH(J$4,Q1BaseShocks!BaseShockQ1_CH,0),0)*J$183</f>
        <v>0</v>
      </c>
      <c r="K69" s="58">
        <f ca="1">VLOOKUP($B69,Q1BaseShocks!BaseShockQ1_LR,MATCH(K$4,Q1BaseShocks!BaseShockQ1_CH,0),0)*K$183</f>
        <v>0</v>
      </c>
      <c r="L69" s="58">
        <f ca="1">VLOOKUP($B69,Q1BaseShocks!BaseShockQ1_LR,MATCH(L$4,Q1BaseShocks!BaseShockQ1_CH,0),0)*L$183</f>
        <v>0</v>
      </c>
      <c r="M69" s="58">
        <f ca="1"/>
        <v>0</v>
      </c>
      <c r="N69" s="64">
        <f ca="1"/>
        <v>0</v>
      </c>
      <c r="O69" s="64">
        <f ca="1"/>
        <v>0</v>
      </c>
      <c r="P69" s="64">
        <f ca="1"/>
        <v>0</v>
      </c>
      <c r="Q69" s="64">
        <f ca="1"/>
        <v>0</v>
      </c>
      <c r="R69" s="60">
        <f t="shared" ca="1" si="5"/>
        <v>0</v>
      </c>
      <c r="S69" s="61">
        <f ca="1"/>
        <v>0</v>
      </c>
      <c r="T69" s="228" cm="1">
        <f t="array" aca="1" ref="T69" ca="1">IF(OR(N69:R69+D69:H69&lt;-0.01),1,0)</f>
        <v>0</v>
      </c>
    </row>
    <row r="70" spans="1:20" hidden="1" outlineLevel="1" x14ac:dyDescent="0.2">
      <c r="A70" s="47"/>
      <c r="B70" s="47" t="str">
        <f>'SAM and Preps'!B71</f>
        <v>clani</v>
      </c>
      <c r="C70" s="47" t="str">
        <f>VLOOKUP(B70,Notes!$A$12:$B$206,2,0)</f>
        <v xml:space="preserve">Live animal </v>
      </c>
      <c r="D70" s="57">
        <f>Q1Impacts!C71</f>
        <v>14131.409340087181</v>
      </c>
      <c r="E70" s="57">
        <f>Q1Impacts!D71</f>
        <v>0</v>
      </c>
      <c r="F70" s="57">
        <f>Q1Impacts!E71</f>
        <v>0</v>
      </c>
      <c r="G70" s="57">
        <f>Q1Impacts!F71</f>
        <v>3618.5168897171297</v>
      </c>
      <c r="H70" s="57">
        <f t="shared" si="4"/>
        <v>17749.92622980431</v>
      </c>
      <c r="I70" s="58">
        <f ca="1">VLOOKUP($B70,Q1BaseShocks!BaseShockQ1_LR,MATCH(I$4,Q1BaseShocks!BaseShockQ1_CH,0),0)*I$183</f>
        <v>0</v>
      </c>
      <c r="J70" s="58">
        <f ca="1">VLOOKUP($B70,Q1BaseShocks!BaseShockQ1_LR,MATCH(J$4,Q1BaseShocks!BaseShockQ1_CH,0),0)*J$183</f>
        <v>0</v>
      </c>
      <c r="K70" s="58">
        <f ca="1">VLOOKUP($B70,Q1BaseShocks!BaseShockQ1_LR,MATCH(K$4,Q1BaseShocks!BaseShockQ1_CH,0),0)*K$183</f>
        <v>0</v>
      </c>
      <c r="L70" s="58">
        <f ca="1">VLOOKUP($B70,Q1BaseShocks!BaseShockQ1_LR,MATCH(L$4,Q1BaseShocks!BaseShockQ1_CH,0),0)*L$183</f>
        <v>0</v>
      </c>
      <c r="M70" s="58">
        <f ca="1"/>
        <v>0</v>
      </c>
      <c r="N70" s="64">
        <f ca="1"/>
        <v>0</v>
      </c>
      <c r="O70" s="64">
        <f ca="1"/>
        <v>0</v>
      </c>
      <c r="P70" s="64">
        <f ca="1"/>
        <v>0</v>
      </c>
      <c r="Q70" s="64">
        <f ca="1"/>
        <v>0</v>
      </c>
      <c r="R70" s="60">
        <f t="shared" ca="1" si="5"/>
        <v>0</v>
      </c>
      <c r="S70" s="61">
        <f ca="1"/>
        <v>0</v>
      </c>
      <c r="T70" s="228" cm="1">
        <f t="array" aca="1" ref="T70" ca="1">IF(OR(N70:R70+D70:H70&lt;-0.01),1,0)</f>
        <v>0</v>
      </c>
    </row>
    <row r="71" spans="1:20" hidden="1" outlineLevel="1" x14ac:dyDescent="0.2">
      <c r="A71" s="47"/>
      <c r="B71" s="47" t="str">
        <f>'SAM and Preps'!B72</f>
        <v>cfore</v>
      </c>
      <c r="C71" s="47" t="str">
        <f>VLOOKUP(B71,Notes!$A$12:$B$206,2,0)</f>
        <v xml:space="preserve">Forestry </v>
      </c>
      <c r="D71" s="57">
        <f>Q1Impacts!C72</f>
        <v>6453.9786667763983</v>
      </c>
      <c r="E71" s="57">
        <f>Q1Impacts!D72</f>
        <v>0</v>
      </c>
      <c r="F71" s="57">
        <f>Q1Impacts!E72</f>
        <v>0</v>
      </c>
      <c r="G71" s="57">
        <f>Q1Impacts!F72</f>
        <v>741.06917254284008</v>
      </c>
      <c r="H71" s="57">
        <f t="shared" ref="H71:H102" si="6">SUM(D71:G71)</f>
        <v>7195.0478393192388</v>
      </c>
      <c r="I71" s="58">
        <f ca="1">VLOOKUP($B71,Q1BaseShocks!BaseShockQ1_LR,MATCH(I$4,Q1BaseShocks!BaseShockQ1_CH,0),0)*I$183</f>
        <v>0</v>
      </c>
      <c r="J71" s="58">
        <f ca="1">VLOOKUP($B71,Q1BaseShocks!BaseShockQ1_LR,MATCH(J$4,Q1BaseShocks!BaseShockQ1_CH,0),0)*J$183</f>
        <v>0</v>
      </c>
      <c r="K71" s="58">
        <f ca="1">VLOOKUP($B71,Q1BaseShocks!BaseShockQ1_LR,MATCH(K$4,Q1BaseShocks!BaseShockQ1_CH,0),0)*K$183</f>
        <v>0</v>
      </c>
      <c r="L71" s="58">
        <f ca="1">VLOOKUP($B71,Q1BaseShocks!BaseShockQ1_LR,MATCH(L$4,Q1BaseShocks!BaseShockQ1_CH,0),0)*L$183</f>
        <v>0</v>
      </c>
      <c r="M71" s="58">
        <f ca="1"/>
        <v>0</v>
      </c>
      <c r="N71" s="64">
        <f ca="1"/>
        <v>0</v>
      </c>
      <c r="O71" s="64">
        <f ca="1"/>
        <v>0</v>
      </c>
      <c r="P71" s="64">
        <f ca="1"/>
        <v>0</v>
      </c>
      <c r="Q71" s="64">
        <f ca="1"/>
        <v>0</v>
      </c>
      <c r="R71" s="60">
        <f t="shared" ref="R71:R134" ca="1" si="7">SUM(N71:Q71)</f>
        <v>0</v>
      </c>
      <c r="S71" s="61">
        <f ca="1"/>
        <v>0</v>
      </c>
      <c r="T71" s="228" cm="1">
        <f t="array" aca="1" ref="T71" ca="1">IF(OR(N71:R71+D71:H71&lt;-0.01),1,0)</f>
        <v>0</v>
      </c>
    </row>
    <row r="72" spans="1:20" hidden="1" outlineLevel="1" x14ac:dyDescent="0.2">
      <c r="A72" s="47"/>
      <c r="B72" s="47" t="str">
        <f>'SAM and Preps'!B73</f>
        <v>cfish</v>
      </c>
      <c r="C72" s="47" t="str">
        <f>VLOOKUP(B72,Notes!$A$12:$B$206,2,0)</f>
        <v xml:space="preserve">Fishing </v>
      </c>
      <c r="D72" s="57">
        <f>Q1Impacts!C73</f>
        <v>2493.872809485787</v>
      </c>
      <c r="E72" s="57">
        <f>Q1Impacts!D73</f>
        <v>0</v>
      </c>
      <c r="F72" s="57">
        <f>Q1Impacts!E73</f>
        <v>0</v>
      </c>
      <c r="G72" s="57">
        <f>Q1Impacts!F73</f>
        <v>1992.492107724921</v>
      </c>
      <c r="H72" s="57">
        <f t="shared" si="6"/>
        <v>4486.364917210708</v>
      </c>
      <c r="I72" s="58">
        <f ca="1">VLOOKUP($B72,Q1BaseShocks!BaseShockQ1_LR,MATCH(I$4,Q1BaseShocks!BaseShockQ1_CH,0),0)*I$183</f>
        <v>0</v>
      </c>
      <c r="J72" s="58">
        <f ca="1">VLOOKUP($B72,Q1BaseShocks!BaseShockQ1_LR,MATCH(J$4,Q1BaseShocks!BaseShockQ1_CH,0),0)*J$183</f>
        <v>0</v>
      </c>
      <c r="K72" s="58">
        <f ca="1">VLOOKUP($B72,Q1BaseShocks!BaseShockQ1_LR,MATCH(K$4,Q1BaseShocks!BaseShockQ1_CH,0),0)*K$183</f>
        <v>0</v>
      </c>
      <c r="L72" s="58">
        <f ca="1">VLOOKUP($B72,Q1BaseShocks!BaseShockQ1_LR,MATCH(L$4,Q1BaseShocks!BaseShockQ1_CH,0),0)*L$183</f>
        <v>0</v>
      </c>
      <c r="M72" s="58">
        <f ca="1"/>
        <v>0</v>
      </c>
      <c r="N72" s="64">
        <f ca="1"/>
        <v>0</v>
      </c>
      <c r="O72" s="64">
        <f ca="1"/>
        <v>0</v>
      </c>
      <c r="P72" s="64">
        <f ca="1"/>
        <v>0</v>
      </c>
      <c r="Q72" s="64">
        <f ca="1"/>
        <v>0</v>
      </c>
      <c r="R72" s="60">
        <f t="shared" ca="1" si="7"/>
        <v>0</v>
      </c>
      <c r="S72" s="61">
        <f ca="1"/>
        <v>0</v>
      </c>
      <c r="T72" s="228" cm="1">
        <f t="array" aca="1" ref="T72" ca="1">IF(OR(N72:R72+D72:H72&lt;-0.01),1,0)</f>
        <v>0</v>
      </c>
    </row>
    <row r="73" spans="1:20" hidden="1" outlineLevel="1" x14ac:dyDescent="0.2">
      <c r="A73" s="47"/>
      <c r="B73" s="47" t="str">
        <f>'SAM and Preps'!B74</f>
        <v>ccoal</v>
      </c>
      <c r="C73" s="47" t="str">
        <f>VLOOKUP(B73,Notes!$A$12:$B$206,2,0)</f>
        <v xml:space="preserve">Coal and lignite </v>
      </c>
      <c r="D73" s="57">
        <f>Q1Impacts!C74</f>
        <v>889.60160271780956</v>
      </c>
      <c r="E73" s="57">
        <f>Q1Impacts!D74</f>
        <v>0</v>
      </c>
      <c r="F73" s="57">
        <f>Q1Impacts!E74</f>
        <v>0</v>
      </c>
      <c r="G73" s="57">
        <f>Q1Impacts!F74</f>
        <v>50558.388161126568</v>
      </c>
      <c r="H73" s="57">
        <f t="shared" si="6"/>
        <v>51447.98976384438</v>
      </c>
      <c r="I73" s="58">
        <f ca="1">VLOOKUP($B73,Q1BaseShocks!BaseShockQ1_LR,MATCH(I$4,Q1BaseShocks!BaseShockQ1_CH,0),0)*I$183</f>
        <v>0</v>
      </c>
      <c r="J73" s="58">
        <f ca="1">VLOOKUP($B73,Q1BaseShocks!BaseShockQ1_LR,MATCH(J$4,Q1BaseShocks!BaseShockQ1_CH,0),0)*J$183</f>
        <v>0</v>
      </c>
      <c r="K73" s="58">
        <f ca="1">VLOOKUP($B73,Q1BaseShocks!BaseShockQ1_LR,MATCH(K$4,Q1BaseShocks!BaseShockQ1_CH,0),0)*K$183</f>
        <v>0</v>
      </c>
      <c r="L73" s="58">
        <f ca="1">VLOOKUP($B73,Q1BaseShocks!BaseShockQ1_LR,MATCH(L$4,Q1BaseShocks!BaseShockQ1_CH,0),0)*L$183</f>
        <v>0</v>
      </c>
      <c r="M73" s="58">
        <f ca="1"/>
        <v>0</v>
      </c>
      <c r="N73" s="64">
        <f ca="1"/>
        <v>0</v>
      </c>
      <c r="O73" s="64">
        <f ca="1"/>
        <v>0</v>
      </c>
      <c r="P73" s="64">
        <f ca="1"/>
        <v>0</v>
      </c>
      <c r="Q73" s="64">
        <f ca="1"/>
        <v>0</v>
      </c>
      <c r="R73" s="60">
        <f t="shared" ca="1" si="7"/>
        <v>0</v>
      </c>
      <c r="S73" s="61">
        <f ca="1"/>
        <v>0</v>
      </c>
      <c r="T73" s="228" cm="1">
        <f t="array" aca="1" ref="T73" ca="1">IF(OR(N73:R73+D73:H73&lt;-0.01),1,0)</f>
        <v>0</v>
      </c>
    </row>
    <row r="74" spans="1:20" hidden="1" outlineLevel="1" x14ac:dyDescent="0.2">
      <c r="A74" s="47"/>
      <c r="B74" s="47" t="str">
        <f>'SAM and Preps'!B75</f>
        <v>cmore</v>
      </c>
      <c r="C74" s="47" t="str">
        <f>VLOOKUP(B74,Notes!$A$12:$B$206,2,0)</f>
        <v>Metal ores</v>
      </c>
      <c r="D74" s="57">
        <f>Q1Impacts!C75</f>
        <v>0</v>
      </c>
      <c r="E74" s="57">
        <f>Q1Impacts!D75</f>
        <v>0</v>
      </c>
      <c r="F74" s="57">
        <f>Q1Impacts!E75</f>
        <v>0</v>
      </c>
      <c r="G74" s="57">
        <f>Q1Impacts!F75</f>
        <v>241688.85268383773</v>
      </c>
      <c r="H74" s="57">
        <f t="shared" si="6"/>
        <v>241688.85268383773</v>
      </c>
      <c r="I74" s="58">
        <f ca="1">VLOOKUP($B74,Q1BaseShocks!BaseShockQ1_LR,MATCH(I$4,Q1BaseShocks!BaseShockQ1_CH,0),0)*I$183</f>
        <v>0</v>
      </c>
      <c r="J74" s="58">
        <f ca="1">VLOOKUP($B74,Q1BaseShocks!BaseShockQ1_LR,MATCH(J$4,Q1BaseShocks!BaseShockQ1_CH,0),0)*J$183</f>
        <v>0</v>
      </c>
      <c r="K74" s="58">
        <f ca="1">VLOOKUP($B74,Q1BaseShocks!BaseShockQ1_LR,MATCH(K$4,Q1BaseShocks!BaseShockQ1_CH,0),0)*K$183</f>
        <v>0</v>
      </c>
      <c r="L74" s="58">
        <f ca="1">VLOOKUP($B74,Q1BaseShocks!BaseShockQ1_LR,MATCH(L$4,Q1BaseShocks!BaseShockQ1_CH,0),0)*L$183</f>
        <v>0</v>
      </c>
      <c r="M74" s="58">
        <f ca="1"/>
        <v>0</v>
      </c>
      <c r="N74" s="64">
        <f ca="1"/>
        <v>0</v>
      </c>
      <c r="O74" s="64">
        <f ca="1"/>
        <v>0</v>
      </c>
      <c r="P74" s="64">
        <f ca="1"/>
        <v>0</v>
      </c>
      <c r="Q74" s="64">
        <f ca="1"/>
        <v>0</v>
      </c>
      <c r="R74" s="60">
        <f t="shared" ca="1" si="7"/>
        <v>0</v>
      </c>
      <c r="S74" s="61">
        <f ca="1"/>
        <v>0</v>
      </c>
      <c r="T74" s="228" cm="1">
        <f t="array" aca="1" ref="T74" ca="1">IF(OR(N74:R74+D74:H74&lt;-0.01),1,0)</f>
        <v>0</v>
      </c>
    </row>
    <row r="75" spans="1:20" hidden="1" outlineLevel="1" x14ac:dyDescent="0.2">
      <c r="A75" s="47"/>
      <c r="B75" s="47" t="str">
        <f>'SAM and Preps'!B76</f>
        <v>comin</v>
      </c>
      <c r="C75" s="47" t="str">
        <f>VLOOKUP(B75,Notes!$A$12:$B$206,2,0)</f>
        <v>Other minerals</v>
      </c>
      <c r="D75" s="57">
        <f>Q1Impacts!C76</f>
        <v>1040.9092600287854</v>
      </c>
      <c r="E75" s="57">
        <f>Q1Impacts!D76</f>
        <v>0</v>
      </c>
      <c r="F75" s="57">
        <f>Q1Impacts!E76</f>
        <v>0</v>
      </c>
      <c r="G75" s="57">
        <f>Q1Impacts!F76</f>
        <v>102212.84865781697</v>
      </c>
      <c r="H75" s="57">
        <f t="shared" si="6"/>
        <v>103253.75791784575</v>
      </c>
      <c r="I75" s="58">
        <f ca="1">VLOOKUP($B75,Q1BaseShocks!BaseShockQ1_LR,MATCH(I$4,Q1BaseShocks!BaseShockQ1_CH,0),0)*I$183</f>
        <v>0</v>
      </c>
      <c r="J75" s="58">
        <f ca="1">VLOOKUP($B75,Q1BaseShocks!BaseShockQ1_LR,MATCH(J$4,Q1BaseShocks!BaseShockQ1_CH,0),0)*J$183</f>
        <v>0</v>
      </c>
      <c r="K75" s="58">
        <f ca="1">VLOOKUP($B75,Q1BaseShocks!BaseShockQ1_LR,MATCH(K$4,Q1BaseShocks!BaseShockQ1_CH,0),0)*K$183</f>
        <v>0</v>
      </c>
      <c r="L75" s="58">
        <f ca="1">VLOOKUP($B75,Q1BaseShocks!BaseShockQ1_LR,MATCH(L$4,Q1BaseShocks!BaseShockQ1_CH,0),0)*L$183</f>
        <v>0</v>
      </c>
      <c r="M75" s="58">
        <f ca="1"/>
        <v>0</v>
      </c>
      <c r="N75" s="64">
        <f ca="1"/>
        <v>0</v>
      </c>
      <c r="O75" s="64">
        <f ca="1"/>
        <v>0</v>
      </c>
      <c r="P75" s="64">
        <f ca="1"/>
        <v>0</v>
      </c>
      <c r="Q75" s="64">
        <f ca="1"/>
        <v>0</v>
      </c>
      <c r="R75" s="60">
        <f t="shared" ca="1" si="7"/>
        <v>0</v>
      </c>
      <c r="S75" s="61">
        <f ca="1"/>
        <v>0</v>
      </c>
      <c r="T75" s="228" cm="1">
        <f t="array" aca="1" ref="T75" ca="1">IF(OR(N75:R75+D75:H75&lt;-0.01),1,0)</f>
        <v>0</v>
      </c>
    </row>
    <row r="76" spans="1:20" hidden="1" outlineLevel="1" x14ac:dyDescent="0.2">
      <c r="A76" s="47"/>
      <c r="B76" s="47" t="str">
        <f>'SAM and Preps'!B77</f>
        <v>celcg</v>
      </c>
      <c r="C76" s="47" t="str">
        <f>VLOOKUP(B76,Notes!$A$12:$B$206,2,0)</f>
        <v>Electricity and gas</v>
      </c>
      <c r="D76" s="57">
        <f>Q1Impacts!C77</f>
        <v>992.68745236748862</v>
      </c>
      <c r="E76" s="57">
        <f>Q1Impacts!D77</f>
        <v>0</v>
      </c>
      <c r="F76" s="57">
        <f>Q1Impacts!E77</f>
        <v>0</v>
      </c>
      <c r="G76" s="57">
        <f>Q1Impacts!F77</f>
        <v>3600.6518393899846</v>
      </c>
      <c r="H76" s="57">
        <f t="shared" si="6"/>
        <v>4593.3392917574729</v>
      </c>
      <c r="I76" s="58">
        <f ca="1">VLOOKUP($B76,Q1BaseShocks!BaseShockQ1_LR,MATCH(I$4,Q1BaseShocks!BaseShockQ1_CH,0),0)*I$183</f>
        <v>0</v>
      </c>
      <c r="J76" s="58">
        <f ca="1">VLOOKUP($B76,Q1BaseShocks!BaseShockQ1_LR,MATCH(J$4,Q1BaseShocks!BaseShockQ1_CH,0),0)*J$183</f>
        <v>0</v>
      </c>
      <c r="K76" s="58">
        <f ca="1">VLOOKUP($B76,Q1BaseShocks!BaseShockQ1_LR,MATCH(K$4,Q1BaseShocks!BaseShockQ1_CH,0),0)*K$183</f>
        <v>0</v>
      </c>
      <c r="L76" s="58">
        <f ca="1">VLOOKUP($B76,Q1BaseShocks!BaseShockQ1_LR,MATCH(L$4,Q1BaseShocks!BaseShockQ1_CH,0),0)*L$183</f>
        <v>0</v>
      </c>
      <c r="M76" s="58">
        <f ca="1"/>
        <v>0</v>
      </c>
      <c r="N76" s="64">
        <f ca="1"/>
        <v>0</v>
      </c>
      <c r="O76" s="64">
        <f ca="1"/>
        <v>0</v>
      </c>
      <c r="P76" s="64">
        <f ca="1"/>
        <v>0</v>
      </c>
      <c r="Q76" s="64">
        <f ca="1"/>
        <v>0</v>
      </c>
      <c r="R76" s="60">
        <f t="shared" ca="1" si="7"/>
        <v>0</v>
      </c>
      <c r="S76" s="61">
        <f ca="1"/>
        <v>0</v>
      </c>
      <c r="T76" s="228" cm="1">
        <f t="array" aca="1" ref="T76" ca="1">IF(OR(N76:R76+D76:H76&lt;-0.01),1,0)</f>
        <v>0</v>
      </c>
    </row>
    <row r="77" spans="1:20" hidden="1" outlineLevel="1" x14ac:dyDescent="0.2">
      <c r="A77" s="47"/>
      <c r="B77" s="47" t="str">
        <f>'SAM and Preps'!B78</f>
        <v>cwatr</v>
      </c>
      <c r="C77" s="47" t="str">
        <f>VLOOKUP(B77,Notes!$A$12:$B$206,2,0)</f>
        <v>Natural water</v>
      </c>
      <c r="D77" s="57">
        <f>Q1Impacts!C78</f>
        <v>0</v>
      </c>
      <c r="E77" s="57">
        <f>Q1Impacts!D78</f>
        <v>0</v>
      </c>
      <c r="F77" s="57">
        <f>Q1Impacts!E78</f>
        <v>0</v>
      </c>
      <c r="G77" s="57">
        <f>Q1Impacts!F78</f>
        <v>4.9999989163265868</v>
      </c>
      <c r="H77" s="57">
        <f t="shared" si="6"/>
        <v>4.9999989163265868</v>
      </c>
      <c r="I77" s="58">
        <f ca="1">VLOOKUP($B77,Q1BaseShocks!BaseShockQ1_LR,MATCH(I$4,Q1BaseShocks!BaseShockQ1_CH,0),0)*I$183</f>
        <v>0</v>
      </c>
      <c r="J77" s="58">
        <f ca="1">VLOOKUP($B77,Q1BaseShocks!BaseShockQ1_LR,MATCH(J$4,Q1BaseShocks!BaseShockQ1_CH,0),0)*J$183</f>
        <v>0</v>
      </c>
      <c r="K77" s="58">
        <f ca="1">VLOOKUP($B77,Q1BaseShocks!BaseShockQ1_LR,MATCH(K$4,Q1BaseShocks!BaseShockQ1_CH,0),0)*K$183</f>
        <v>0</v>
      </c>
      <c r="L77" s="58">
        <f ca="1">VLOOKUP($B77,Q1BaseShocks!BaseShockQ1_LR,MATCH(L$4,Q1BaseShocks!BaseShockQ1_CH,0),0)*L$183</f>
        <v>0</v>
      </c>
      <c r="M77" s="58">
        <f ca="1"/>
        <v>0</v>
      </c>
      <c r="N77" s="64">
        <f ca="1"/>
        <v>0</v>
      </c>
      <c r="O77" s="64">
        <f ca="1"/>
        <v>0</v>
      </c>
      <c r="P77" s="64">
        <f ca="1"/>
        <v>0</v>
      </c>
      <c r="Q77" s="64">
        <f ca="1"/>
        <v>0</v>
      </c>
      <c r="R77" s="60">
        <f t="shared" ca="1" si="7"/>
        <v>0</v>
      </c>
      <c r="S77" s="61">
        <f ca="1"/>
        <v>0</v>
      </c>
      <c r="T77" s="228" cm="1">
        <f t="array" aca="1" ref="T77" ca="1">IF(OR(N77:R77+D77:H77&lt;-0.01),1,0)</f>
        <v>0</v>
      </c>
    </row>
    <row r="78" spans="1:20" hidden="1" outlineLevel="1" x14ac:dyDescent="0.2">
      <c r="A78" s="47"/>
      <c r="B78" s="47" t="str">
        <f>'SAM and Preps'!B79</f>
        <v>cmeat</v>
      </c>
      <c r="C78" s="47" t="str">
        <f>VLOOKUP(B78,Notes!$A$12:$B$206,2,0)</f>
        <v xml:space="preserve">Meat </v>
      </c>
      <c r="D78" s="57">
        <f>Q1Impacts!C79</f>
        <v>67158.349903375158</v>
      </c>
      <c r="E78" s="57">
        <f>Q1Impacts!D79</f>
        <v>0</v>
      </c>
      <c r="F78" s="57">
        <f>Q1Impacts!E79</f>
        <v>0</v>
      </c>
      <c r="G78" s="57">
        <f>Q1Impacts!F79</f>
        <v>4592.3380965031647</v>
      </c>
      <c r="H78" s="57">
        <f t="shared" si="6"/>
        <v>71750.687999878326</v>
      </c>
      <c r="I78" s="58">
        <f ca="1">VLOOKUP($B78,Q1BaseShocks!BaseShockQ1_LR,MATCH(I$4,Q1BaseShocks!BaseShockQ1_CH,0),0)*I$183</f>
        <v>0</v>
      </c>
      <c r="J78" s="58">
        <f ca="1">VLOOKUP($B78,Q1BaseShocks!BaseShockQ1_LR,MATCH(J$4,Q1BaseShocks!BaseShockQ1_CH,0),0)*J$183</f>
        <v>0</v>
      </c>
      <c r="K78" s="58">
        <f ca="1">VLOOKUP($B78,Q1BaseShocks!BaseShockQ1_LR,MATCH(K$4,Q1BaseShocks!BaseShockQ1_CH,0),0)*K$183</f>
        <v>0</v>
      </c>
      <c r="L78" s="58">
        <f ca="1">VLOOKUP($B78,Q1BaseShocks!BaseShockQ1_LR,MATCH(L$4,Q1BaseShocks!BaseShockQ1_CH,0),0)*L$183</f>
        <v>0</v>
      </c>
      <c r="M78" s="58">
        <f ca="1"/>
        <v>0</v>
      </c>
      <c r="N78" s="64">
        <f ca="1"/>
        <v>0</v>
      </c>
      <c r="O78" s="64">
        <f ca="1"/>
        <v>0</v>
      </c>
      <c r="P78" s="64">
        <f ca="1"/>
        <v>0</v>
      </c>
      <c r="Q78" s="64">
        <f ca="1"/>
        <v>0</v>
      </c>
      <c r="R78" s="60">
        <f t="shared" ca="1" si="7"/>
        <v>0</v>
      </c>
      <c r="S78" s="61">
        <f ca="1"/>
        <v>0</v>
      </c>
      <c r="T78" s="228" cm="1">
        <f t="array" aca="1" ref="T78" ca="1">IF(OR(N78:R78+D78:H78&lt;-0.01),1,0)</f>
        <v>0</v>
      </c>
    </row>
    <row r="79" spans="1:20" hidden="1" outlineLevel="1" x14ac:dyDescent="0.2">
      <c r="A79" s="47"/>
      <c r="B79" s="47" t="str">
        <f>'SAM and Preps'!B80</f>
        <v>cpfis</v>
      </c>
      <c r="C79" s="47" t="str">
        <f>VLOOKUP(B79,Notes!$A$12:$B$206,2,0)</f>
        <v xml:space="preserve">Fish </v>
      </c>
      <c r="D79" s="57">
        <f>Q1Impacts!C80</f>
        <v>9797.9073113012801</v>
      </c>
      <c r="E79" s="57">
        <f>Q1Impacts!D80</f>
        <v>0</v>
      </c>
      <c r="F79" s="57">
        <f>Q1Impacts!E80</f>
        <v>0</v>
      </c>
      <c r="G79" s="57">
        <f>Q1Impacts!F80</f>
        <v>6061.6883614830922</v>
      </c>
      <c r="H79" s="57">
        <f t="shared" si="6"/>
        <v>15859.595672784373</v>
      </c>
      <c r="I79" s="58">
        <f ca="1">VLOOKUP($B79,Q1BaseShocks!BaseShockQ1_LR,MATCH(I$4,Q1BaseShocks!BaseShockQ1_CH,0),0)*I$183</f>
        <v>0</v>
      </c>
      <c r="J79" s="58">
        <f ca="1">VLOOKUP($B79,Q1BaseShocks!BaseShockQ1_LR,MATCH(J$4,Q1BaseShocks!BaseShockQ1_CH,0),0)*J$183</f>
        <v>0</v>
      </c>
      <c r="K79" s="58">
        <f ca="1">VLOOKUP($B79,Q1BaseShocks!BaseShockQ1_LR,MATCH(K$4,Q1BaseShocks!BaseShockQ1_CH,0),0)*K$183</f>
        <v>0</v>
      </c>
      <c r="L79" s="58">
        <f ca="1">VLOOKUP($B79,Q1BaseShocks!BaseShockQ1_LR,MATCH(L$4,Q1BaseShocks!BaseShockQ1_CH,0),0)*L$183</f>
        <v>0</v>
      </c>
      <c r="M79" s="58">
        <f ca="1"/>
        <v>0</v>
      </c>
      <c r="N79" s="64">
        <f ca="1"/>
        <v>0</v>
      </c>
      <c r="O79" s="64">
        <f ca="1"/>
        <v>0</v>
      </c>
      <c r="P79" s="64">
        <f ca="1"/>
        <v>0</v>
      </c>
      <c r="Q79" s="64">
        <f ca="1"/>
        <v>0</v>
      </c>
      <c r="R79" s="60">
        <f t="shared" ca="1" si="7"/>
        <v>0</v>
      </c>
      <c r="S79" s="61">
        <f ca="1"/>
        <v>0</v>
      </c>
      <c r="T79" s="228" cm="1">
        <f t="array" aca="1" ref="T79" ca="1">IF(OR(N79:R79+D79:H79&lt;-0.01),1,0)</f>
        <v>0</v>
      </c>
    </row>
    <row r="80" spans="1:20" hidden="1" outlineLevel="1" x14ac:dyDescent="0.2">
      <c r="A80" s="47"/>
      <c r="B80" s="47" t="str">
        <f>'SAM and Preps'!B81</f>
        <v>cvege</v>
      </c>
      <c r="C80" s="47" t="str">
        <f>VLOOKUP(B80,Notes!$A$12:$B$206,2,0)</f>
        <v xml:space="preserve">Vegetables </v>
      </c>
      <c r="D80" s="57">
        <f>Q1Impacts!C81</f>
        <v>10742.847287342298</v>
      </c>
      <c r="E80" s="57">
        <f>Q1Impacts!D81</f>
        <v>0</v>
      </c>
      <c r="F80" s="57">
        <f>Q1Impacts!E81</f>
        <v>0</v>
      </c>
      <c r="G80" s="57">
        <f>Q1Impacts!F81</f>
        <v>1564.3106483925512</v>
      </c>
      <c r="H80" s="57">
        <f t="shared" si="6"/>
        <v>12307.157935734849</v>
      </c>
      <c r="I80" s="58">
        <f ca="1">VLOOKUP($B80,Q1BaseShocks!BaseShockQ1_LR,MATCH(I$4,Q1BaseShocks!BaseShockQ1_CH,0),0)*I$183</f>
        <v>0</v>
      </c>
      <c r="J80" s="58">
        <f ca="1">VLOOKUP($B80,Q1BaseShocks!BaseShockQ1_LR,MATCH(J$4,Q1BaseShocks!BaseShockQ1_CH,0),0)*J$183</f>
        <v>0</v>
      </c>
      <c r="K80" s="58">
        <f ca="1">VLOOKUP($B80,Q1BaseShocks!BaseShockQ1_LR,MATCH(K$4,Q1BaseShocks!BaseShockQ1_CH,0),0)*K$183</f>
        <v>0</v>
      </c>
      <c r="L80" s="58">
        <f ca="1">VLOOKUP($B80,Q1BaseShocks!BaseShockQ1_LR,MATCH(L$4,Q1BaseShocks!BaseShockQ1_CH,0),0)*L$183</f>
        <v>0</v>
      </c>
      <c r="M80" s="58">
        <f ca="1"/>
        <v>0</v>
      </c>
      <c r="N80" s="64">
        <f ca="1"/>
        <v>0</v>
      </c>
      <c r="O80" s="64">
        <f ca="1"/>
        <v>0</v>
      </c>
      <c r="P80" s="64">
        <f ca="1"/>
        <v>0</v>
      </c>
      <c r="Q80" s="64">
        <f ca="1"/>
        <v>0</v>
      </c>
      <c r="R80" s="60">
        <f t="shared" ca="1" si="7"/>
        <v>0</v>
      </c>
      <c r="S80" s="61">
        <f ca="1"/>
        <v>0</v>
      </c>
      <c r="T80" s="228" cm="1">
        <f t="array" aca="1" ref="T80" ca="1">IF(OR(N80:R80+D80:H80&lt;-0.01),1,0)</f>
        <v>0</v>
      </c>
    </row>
    <row r="81" spans="1:20" hidden="1" outlineLevel="1" x14ac:dyDescent="0.2">
      <c r="A81" s="47"/>
      <c r="B81" s="47" t="str">
        <f>'SAM and Preps'!B82</f>
        <v>cfrui</v>
      </c>
      <c r="C81" s="47" t="str">
        <f>VLOOKUP(B81,Notes!$A$12:$B$206,2,0)</f>
        <v>Fruit and nuts</v>
      </c>
      <c r="D81" s="57">
        <f>Q1Impacts!C82</f>
        <v>11519.451488154866</v>
      </c>
      <c r="E81" s="57">
        <f>Q1Impacts!D82</f>
        <v>0</v>
      </c>
      <c r="F81" s="57">
        <f>Q1Impacts!E82</f>
        <v>0</v>
      </c>
      <c r="G81" s="57">
        <f>Q1Impacts!F82</f>
        <v>6696.8579245706733</v>
      </c>
      <c r="H81" s="57">
        <f t="shared" si="6"/>
        <v>18216.309412725539</v>
      </c>
      <c r="I81" s="58">
        <f ca="1">VLOOKUP($B81,Q1BaseShocks!BaseShockQ1_LR,MATCH(I$4,Q1BaseShocks!BaseShockQ1_CH,0),0)*I$183</f>
        <v>0</v>
      </c>
      <c r="J81" s="58">
        <f ca="1">VLOOKUP($B81,Q1BaseShocks!BaseShockQ1_LR,MATCH(J$4,Q1BaseShocks!BaseShockQ1_CH,0),0)*J$183</f>
        <v>0</v>
      </c>
      <c r="K81" s="58">
        <f ca="1">VLOOKUP($B81,Q1BaseShocks!BaseShockQ1_LR,MATCH(K$4,Q1BaseShocks!BaseShockQ1_CH,0),0)*K$183</f>
        <v>0</v>
      </c>
      <c r="L81" s="58">
        <f ca="1">VLOOKUP($B81,Q1BaseShocks!BaseShockQ1_LR,MATCH(L$4,Q1BaseShocks!BaseShockQ1_CH,0),0)*L$183</f>
        <v>0</v>
      </c>
      <c r="M81" s="58">
        <f ca="1"/>
        <v>0</v>
      </c>
      <c r="N81" s="64">
        <f ca="1"/>
        <v>0</v>
      </c>
      <c r="O81" s="64">
        <f ca="1"/>
        <v>0</v>
      </c>
      <c r="P81" s="64">
        <f ca="1"/>
        <v>0</v>
      </c>
      <c r="Q81" s="64">
        <f ca="1"/>
        <v>0</v>
      </c>
      <c r="R81" s="60">
        <f t="shared" ca="1" si="7"/>
        <v>0</v>
      </c>
      <c r="S81" s="61">
        <f ca="1"/>
        <v>0</v>
      </c>
      <c r="T81" s="228" cm="1">
        <f t="array" aca="1" ref="T81" ca="1">IF(OR(N81:R81+D81:H81&lt;-0.01),1,0)</f>
        <v>0</v>
      </c>
    </row>
    <row r="82" spans="1:20" hidden="1" outlineLevel="1" x14ac:dyDescent="0.2">
      <c r="A82" s="47"/>
      <c r="B82" s="47" t="str">
        <f>'SAM and Preps'!B83</f>
        <v>cfats</v>
      </c>
      <c r="C82" s="47" t="str">
        <f>VLOOKUP(B82,Notes!$A$12:$B$206,2,0)</f>
        <v>Oils and fats</v>
      </c>
      <c r="D82" s="57">
        <f>Q1Impacts!C83</f>
        <v>17619.083240406177</v>
      </c>
      <c r="E82" s="57">
        <f>Q1Impacts!D83</f>
        <v>0</v>
      </c>
      <c r="F82" s="57">
        <f>Q1Impacts!E83</f>
        <v>0</v>
      </c>
      <c r="G82" s="57">
        <f>Q1Impacts!F83</f>
        <v>4393.0195030996656</v>
      </c>
      <c r="H82" s="57">
        <f t="shared" si="6"/>
        <v>22012.102743505842</v>
      </c>
      <c r="I82" s="58">
        <f ca="1">VLOOKUP($B82,Q1BaseShocks!BaseShockQ1_LR,MATCH(I$4,Q1BaseShocks!BaseShockQ1_CH,0),0)*I$183</f>
        <v>0</v>
      </c>
      <c r="J82" s="58">
        <f ca="1">VLOOKUP($B82,Q1BaseShocks!BaseShockQ1_LR,MATCH(J$4,Q1BaseShocks!BaseShockQ1_CH,0),0)*J$183</f>
        <v>0</v>
      </c>
      <c r="K82" s="58">
        <f ca="1">VLOOKUP($B82,Q1BaseShocks!BaseShockQ1_LR,MATCH(K$4,Q1BaseShocks!BaseShockQ1_CH,0),0)*K$183</f>
        <v>0</v>
      </c>
      <c r="L82" s="58">
        <f ca="1">VLOOKUP($B82,Q1BaseShocks!BaseShockQ1_LR,MATCH(L$4,Q1BaseShocks!BaseShockQ1_CH,0),0)*L$183</f>
        <v>0</v>
      </c>
      <c r="M82" s="58">
        <f ca="1"/>
        <v>0</v>
      </c>
      <c r="N82" s="64">
        <f ca="1"/>
        <v>0</v>
      </c>
      <c r="O82" s="64">
        <f ca="1"/>
        <v>0</v>
      </c>
      <c r="P82" s="64">
        <f ca="1"/>
        <v>0</v>
      </c>
      <c r="Q82" s="64">
        <f ca="1"/>
        <v>0</v>
      </c>
      <c r="R82" s="60">
        <f t="shared" ca="1" si="7"/>
        <v>0</v>
      </c>
      <c r="S82" s="61">
        <f ca="1"/>
        <v>0</v>
      </c>
      <c r="T82" s="228" cm="1">
        <f t="array" aca="1" ref="T82" ca="1">IF(OR(N82:R82+D82:H82&lt;-0.01),1,0)</f>
        <v>0</v>
      </c>
    </row>
    <row r="83" spans="1:20" hidden="1" outlineLevel="1" x14ac:dyDescent="0.2">
      <c r="A83" s="47"/>
      <c r="B83" s="47" t="str">
        <f>'SAM and Preps'!B84</f>
        <v>cdair</v>
      </c>
      <c r="C83" s="47" t="str">
        <f>VLOOKUP(B83,Notes!$A$12:$B$206,2,0)</f>
        <v>Dairy products</v>
      </c>
      <c r="D83" s="57">
        <f>Q1Impacts!C84</f>
        <v>35507.026082036471</v>
      </c>
      <c r="E83" s="57">
        <f>Q1Impacts!D84</f>
        <v>0</v>
      </c>
      <c r="F83" s="57">
        <f>Q1Impacts!E84</f>
        <v>0</v>
      </c>
      <c r="G83" s="57">
        <f>Q1Impacts!F84</f>
        <v>4564.1548438086484</v>
      </c>
      <c r="H83" s="57">
        <f t="shared" si="6"/>
        <v>40071.180925845118</v>
      </c>
      <c r="I83" s="58">
        <f ca="1">VLOOKUP($B83,Q1BaseShocks!BaseShockQ1_LR,MATCH(I$4,Q1BaseShocks!BaseShockQ1_CH,0),0)*I$183</f>
        <v>0</v>
      </c>
      <c r="J83" s="58">
        <f ca="1">VLOOKUP($B83,Q1BaseShocks!BaseShockQ1_LR,MATCH(J$4,Q1BaseShocks!BaseShockQ1_CH,0),0)*J$183</f>
        <v>0</v>
      </c>
      <c r="K83" s="58">
        <f ca="1">VLOOKUP($B83,Q1BaseShocks!BaseShockQ1_LR,MATCH(K$4,Q1BaseShocks!BaseShockQ1_CH,0),0)*K$183</f>
        <v>0</v>
      </c>
      <c r="L83" s="58">
        <f ca="1">VLOOKUP($B83,Q1BaseShocks!BaseShockQ1_LR,MATCH(L$4,Q1BaseShocks!BaseShockQ1_CH,0),0)*L$183</f>
        <v>0</v>
      </c>
      <c r="M83" s="58">
        <f ca="1"/>
        <v>0</v>
      </c>
      <c r="N83" s="64">
        <f ca="1"/>
        <v>0</v>
      </c>
      <c r="O83" s="64">
        <f ca="1"/>
        <v>0</v>
      </c>
      <c r="P83" s="64">
        <f ca="1"/>
        <v>0</v>
      </c>
      <c r="Q83" s="64">
        <f ca="1"/>
        <v>0</v>
      </c>
      <c r="R83" s="60">
        <f t="shared" ca="1" si="7"/>
        <v>0</v>
      </c>
      <c r="S83" s="61">
        <f ca="1"/>
        <v>0</v>
      </c>
      <c r="T83" s="228" cm="1">
        <f t="array" aca="1" ref="T83" ca="1">IF(OR(N83:R83+D83:H83&lt;-0.01),1,0)</f>
        <v>0</v>
      </c>
    </row>
    <row r="84" spans="1:20" hidden="1" outlineLevel="1" x14ac:dyDescent="0.2">
      <c r="A84" s="47"/>
      <c r="B84" s="47" t="str">
        <f>'SAM and Preps'!B85</f>
        <v>cgrai</v>
      </c>
      <c r="C84" s="47" t="str">
        <f>VLOOKUP(B84,Notes!$A$12:$B$206,2,0)</f>
        <v>Grain mill products</v>
      </c>
      <c r="D84" s="57">
        <f>Q1Impacts!C85</f>
        <v>35892.385024030867</v>
      </c>
      <c r="E84" s="57">
        <f>Q1Impacts!D85</f>
        <v>0</v>
      </c>
      <c r="F84" s="57">
        <f>Q1Impacts!E85</f>
        <v>0</v>
      </c>
      <c r="G84" s="57">
        <f>Q1Impacts!F85</f>
        <v>3116.117834741789</v>
      </c>
      <c r="H84" s="57">
        <f t="shared" si="6"/>
        <v>39008.502858772656</v>
      </c>
      <c r="I84" s="58">
        <f ca="1">VLOOKUP($B84,Q1BaseShocks!BaseShockQ1_LR,MATCH(I$4,Q1BaseShocks!BaseShockQ1_CH,0),0)*I$183</f>
        <v>0</v>
      </c>
      <c r="J84" s="58">
        <f ca="1">VLOOKUP($B84,Q1BaseShocks!BaseShockQ1_LR,MATCH(J$4,Q1BaseShocks!BaseShockQ1_CH,0),0)*J$183</f>
        <v>0</v>
      </c>
      <c r="K84" s="58">
        <f ca="1">VLOOKUP($B84,Q1BaseShocks!BaseShockQ1_LR,MATCH(K$4,Q1BaseShocks!BaseShockQ1_CH,0),0)*K$183</f>
        <v>0</v>
      </c>
      <c r="L84" s="58">
        <f ca="1">VLOOKUP($B84,Q1BaseShocks!BaseShockQ1_LR,MATCH(L$4,Q1BaseShocks!BaseShockQ1_CH,0),0)*L$183</f>
        <v>0</v>
      </c>
      <c r="M84" s="58">
        <f ca="1"/>
        <v>0</v>
      </c>
      <c r="N84" s="64">
        <f ca="1"/>
        <v>0</v>
      </c>
      <c r="O84" s="64">
        <f ca="1"/>
        <v>0</v>
      </c>
      <c r="P84" s="64">
        <f ca="1"/>
        <v>0</v>
      </c>
      <c r="Q84" s="64">
        <f ca="1"/>
        <v>0</v>
      </c>
      <c r="R84" s="60">
        <f t="shared" ca="1" si="7"/>
        <v>0</v>
      </c>
      <c r="S84" s="61">
        <f ca="1"/>
        <v>0</v>
      </c>
      <c r="T84" s="228" cm="1">
        <f t="array" aca="1" ref="T84" ca="1">IF(OR(N84:R84+D84:H84&lt;-0.01),1,0)</f>
        <v>0</v>
      </c>
    </row>
    <row r="85" spans="1:20" hidden="1" outlineLevel="1" x14ac:dyDescent="0.2">
      <c r="A85" s="47"/>
      <c r="B85" s="47" t="str">
        <f>'SAM and Preps'!B86</f>
        <v>cstar</v>
      </c>
      <c r="C85" s="47" t="str">
        <f>VLOOKUP(B85,Notes!$A$12:$B$206,2,0)</f>
        <v>Starches products</v>
      </c>
      <c r="D85" s="57">
        <f>Q1Impacts!C86</f>
        <v>16600.020109048877</v>
      </c>
      <c r="E85" s="57">
        <f>Q1Impacts!D86</f>
        <v>0</v>
      </c>
      <c r="F85" s="57">
        <f>Q1Impacts!E86</f>
        <v>0</v>
      </c>
      <c r="G85" s="57">
        <f>Q1Impacts!F86</f>
        <v>2048.9693964265862</v>
      </c>
      <c r="H85" s="57">
        <f t="shared" si="6"/>
        <v>18648.989505475463</v>
      </c>
      <c r="I85" s="58">
        <f ca="1">VLOOKUP($B85,Q1BaseShocks!BaseShockQ1_LR,MATCH(I$4,Q1BaseShocks!BaseShockQ1_CH,0),0)*I$183</f>
        <v>0</v>
      </c>
      <c r="J85" s="58">
        <f ca="1">VLOOKUP($B85,Q1BaseShocks!BaseShockQ1_LR,MATCH(J$4,Q1BaseShocks!BaseShockQ1_CH,0),0)*J$183</f>
        <v>0</v>
      </c>
      <c r="K85" s="58">
        <f ca="1">VLOOKUP($B85,Q1BaseShocks!BaseShockQ1_LR,MATCH(K$4,Q1BaseShocks!BaseShockQ1_CH,0),0)*K$183</f>
        <v>0</v>
      </c>
      <c r="L85" s="58">
        <f ca="1">VLOOKUP($B85,Q1BaseShocks!BaseShockQ1_LR,MATCH(L$4,Q1BaseShocks!BaseShockQ1_CH,0),0)*L$183</f>
        <v>0</v>
      </c>
      <c r="M85" s="58">
        <f ca="1"/>
        <v>0</v>
      </c>
      <c r="N85" s="64">
        <f ca="1"/>
        <v>0</v>
      </c>
      <c r="O85" s="64">
        <f ca="1"/>
        <v>0</v>
      </c>
      <c r="P85" s="64">
        <f ca="1"/>
        <v>0</v>
      </c>
      <c r="Q85" s="64">
        <f ca="1"/>
        <v>0</v>
      </c>
      <c r="R85" s="60">
        <f t="shared" ca="1" si="7"/>
        <v>0</v>
      </c>
      <c r="S85" s="61">
        <f ca="1"/>
        <v>0</v>
      </c>
      <c r="T85" s="228" cm="1">
        <f t="array" aca="1" ref="T85" ca="1">IF(OR(N85:R85+D85:H85&lt;-0.01),1,0)</f>
        <v>0</v>
      </c>
    </row>
    <row r="86" spans="1:20" hidden="1" outlineLevel="1" x14ac:dyDescent="0.2">
      <c r="A86" s="47"/>
      <c r="B86" s="47" t="str">
        <f>'SAM and Preps'!B87</f>
        <v>cafee</v>
      </c>
      <c r="C86" s="47" t="str">
        <f>VLOOKUP(B86,Notes!$A$12:$B$206,2,0)</f>
        <v xml:space="preserve">Animal feeding </v>
      </c>
      <c r="D86" s="57">
        <f>Q1Impacts!C87</f>
        <v>12549.138003779037</v>
      </c>
      <c r="E86" s="57">
        <f>Q1Impacts!D87</f>
        <v>0</v>
      </c>
      <c r="F86" s="57">
        <f>Q1Impacts!E87</f>
        <v>0</v>
      </c>
      <c r="G86" s="57">
        <f>Q1Impacts!F87</f>
        <v>1855.2129322737019</v>
      </c>
      <c r="H86" s="57">
        <f t="shared" si="6"/>
        <v>14404.350936052739</v>
      </c>
      <c r="I86" s="58">
        <f ca="1">VLOOKUP($B86,Q1BaseShocks!BaseShockQ1_LR,MATCH(I$4,Q1BaseShocks!BaseShockQ1_CH,0),0)*I$183</f>
        <v>0</v>
      </c>
      <c r="J86" s="58">
        <f ca="1">VLOOKUP($B86,Q1BaseShocks!BaseShockQ1_LR,MATCH(J$4,Q1BaseShocks!BaseShockQ1_CH,0),0)*J$183</f>
        <v>0</v>
      </c>
      <c r="K86" s="58">
        <f ca="1">VLOOKUP($B86,Q1BaseShocks!BaseShockQ1_LR,MATCH(K$4,Q1BaseShocks!BaseShockQ1_CH,0),0)*K$183</f>
        <v>0</v>
      </c>
      <c r="L86" s="58">
        <f ca="1">VLOOKUP($B86,Q1BaseShocks!BaseShockQ1_LR,MATCH(L$4,Q1BaseShocks!BaseShockQ1_CH,0),0)*L$183</f>
        <v>0</v>
      </c>
      <c r="M86" s="58">
        <f ca="1"/>
        <v>0</v>
      </c>
      <c r="N86" s="64">
        <f ca="1"/>
        <v>0</v>
      </c>
      <c r="O86" s="64">
        <f ca="1"/>
        <v>0</v>
      </c>
      <c r="P86" s="64">
        <f ca="1"/>
        <v>0</v>
      </c>
      <c r="Q86" s="64">
        <f ca="1"/>
        <v>0</v>
      </c>
      <c r="R86" s="60">
        <f t="shared" ca="1" si="7"/>
        <v>0</v>
      </c>
      <c r="S86" s="61">
        <f ca="1"/>
        <v>0</v>
      </c>
      <c r="T86" s="228" cm="1">
        <f t="array" aca="1" ref="T86" ca="1">IF(OR(N86:R86+D86:H86&lt;-0.01),1,0)</f>
        <v>0</v>
      </c>
    </row>
    <row r="87" spans="1:20" hidden="1" outlineLevel="1" x14ac:dyDescent="0.2">
      <c r="A87" s="47"/>
      <c r="B87" s="47" t="str">
        <f>'SAM and Preps'!B88</f>
        <v>cbake</v>
      </c>
      <c r="C87" s="47" t="str">
        <f>VLOOKUP(B87,Notes!$A$12:$B$206,2,0)</f>
        <v>Bakery products</v>
      </c>
      <c r="D87" s="57">
        <f>Q1Impacts!C88</f>
        <v>74691.435258881189</v>
      </c>
      <c r="E87" s="57">
        <f>Q1Impacts!D88</f>
        <v>0</v>
      </c>
      <c r="F87" s="57">
        <f>Q1Impacts!E88</f>
        <v>0</v>
      </c>
      <c r="G87" s="57">
        <f>Q1Impacts!F88</f>
        <v>3947.1197783614039</v>
      </c>
      <c r="H87" s="57">
        <f t="shared" si="6"/>
        <v>78638.555037242593</v>
      </c>
      <c r="I87" s="58">
        <f ca="1">VLOOKUP($B87,Q1BaseShocks!BaseShockQ1_LR,MATCH(I$4,Q1BaseShocks!BaseShockQ1_CH,0),0)*I$183</f>
        <v>0</v>
      </c>
      <c r="J87" s="58">
        <f ca="1">VLOOKUP($B87,Q1BaseShocks!BaseShockQ1_LR,MATCH(J$4,Q1BaseShocks!BaseShockQ1_CH,0),0)*J$183</f>
        <v>0</v>
      </c>
      <c r="K87" s="58">
        <f ca="1">VLOOKUP($B87,Q1BaseShocks!BaseShockQ1_LR,MATCH(K$4,Q1BaseShocks!BaseShockQ1_CH,0),0)*K$183</f>
        <v>0</v>
      </c>
      <c r="L87" s="58">
        <f ca="1">VLOOKUP($B87,Q1BaseShocks!BaseShockQ1_LR,MATCH(L$4,Q1BaseShocks!BaseShockQ1_CH,0),0)*L$183</f>
        <v>0</v>
      </c>
      <c r="M87" s="58">
        <f ca="1"/>
        <v>0</v>
      </c>
      <c r="N87" s="64">
        <f ca="1"/>
        <v>0</v>
      </c>
      <c r="O87" s="64">
        <f ca="1"/>
        <v>0</v>
      </c>
      <c r="P87" s="64">
        <f ca="1"/>
        <v>0</v>
      </c>
      <c r="Q87" s="64">
        <f ca="1"/>
        <v>0</v>
      </c>
      <c r="R87" s="60">
        <f t="shared" ca="1" si="7"/>
        <v>0</v>
      </c>
      <c r="S87" s="61">
        <f ca="1"/>
        <v>0</v>
      </c>
      <c r="T87" s="228" cm="1">
        <f t="array" aca="1" ref="T87" ca="1">IF(OR(N87:R87+D87:H87&lt;-0.01),1,0)</f>
        <v>0</v>
      </c>
    </row>
    <row r="88" spans="1:20" hidden="1" outlineLevel="1" x14ac:dyDescent="0.2">
      <c r="A88" s="47"/>
      <c r="B88" s="47" t="str">
        <f>'SAM and Preps'!B89</f>
        <v>csuga</v>
      </c>
      <c r="C88" s="47" t="str">
        <f>VLOOKUP(B88,Notes!$A$12:$B$206,2,0)</f>
        <v>Sugar</v>
      </c>
      <c r="D88" s="57">
        <f>Q1Impacts!C89</f>
        <v>17659.269896387261</v>
      </c>
      <c r="E88" s="57">
        <f>Q1Impacts!D89</f>
        <v>0</v>
      </c>
      <c r="F88" s="57">
        <f>Q1Impacts!E89</f>
        <v>0</v>
      </c>
      <c r="G88" s="57">
        <f>Q1Impacts!F89</f>
        <v>3110.655723477093</v>
      </c>
      <c r="H88" s="57">
        <f t="shared" si="6"/>
        <v>20769.925619864352</v>
      </c>
      <c r="I88" s="58">
        <f ca="1">VLOOKUP($B88,Q1BaseShocks!BaseShockQ1_LR,MATCH(I$4,Q1BaseShocks!BaseShockQ1_CH,0),0)*I$183</f>
        <v>0</v>
      </c>
      <c r="J88" s="58">
        <f ca="1">VLOOKUP($B88,Q1BaseShocks!BaseShockQ1_LR,MATCH(J$4,Q1BaseShocks!BaseShockQ1_CH,0),0)*J$183</f>
        <v>0</v>
      </c>
      <c r="K88" s="58">
        <f ca="1">VLOOKUP($B88,Q1BaseShocks!BaseShockQ1_LR,MATCH(K$4,Q1BaseShocks!BaseShockQ1_CH,0),0)*K$183</f>
        <v>0</v>
      </c>
      <c r="L88" s="58">
        <f ca="1">VLOOKUP($B88,Q1BaseShocks!BaseShockQ1_LR,MATCH(L$4,Q1BaseShocks!BaseShockQ1_CH,0),0)*L$183</f>
        <v>0</v>
      </c>
      <c r="M88" s="58">
        <f ca="1"/>
        <v>0</v>
      </c>
      <c r="N88" s="64">
        <f ca="1"/>
        <v>0</v>
      </c>
      <c r="O88" s="64">
        <f ca="1"/>
        <v>0</v>
      </c>
      <c r="P88" s="64">
        <f ca="1"/>
        <v>0</v>
      </c>
      <c r="Q88" s="64">
        <f ca="1"/>
        <v>0</v>
      </c>
      <c r="R88" s="60">
        <f t="shared" ca="1" si="7"/>
        <v>0</v>
      </c>
      <c r="S88" s="61">
        <f ca="1"/>
        <v>0</v>
      </c>
      <c r="T88" s="228" cm="1">
        <f t="array" aca="1" ref="T88" ca="1">IF(OR(N88:R88+D88:H88&lt;-0.01),1,0)</f>
        <v>0</v>
      </c>
    </row>
    <row r="89" spans="1:20" hidden="1" outlineLevel="1" x14ac:dyDescent="0.2">
      <c r="A89" s="47"/>
      <c r="B89" s="47" t="str">
        <f>'SAM and Preps'!B90</f>
        <v>cconf</v>
      </c>
      <c r="C89" s="47" t="str">
        <f>VLOOKUP(B89,Notes!$A$12:$B$206,2,0)</f>
        <v>Confectionary products</v>
      </c>
      <c r="D89" s="57">
        <f>Q1Impacts!C90</f>
        <v>9340.5747093458067</v>
      </c>
      <c r="E89" s="57">
        <f>Q1Impacts!D90</f>
        <v>0</v>
      </c>
      <c r="F89" s="57">
        <f>Q1Impacts!E90</f>
        <v>0</v>
      </c>
      <c r="G89" s="57">
        <f>Q1Impacts!F90</f>
        <v>1280.6623995685984</v>
      </c>
      <c r="H89" s="57">
        <f t="shared" si="6"/>
        <v>10621.237108914405</v>
      </c>
      <c r="I89" s="58">
        <f ca="1">VLOOKUP($B89,Q1BaseShocks!BaseShockQ1_LR,MATCH(I$4,Q1BaseShocks!BaseShockQ1_CH,0),0)*I$183</f>
        <v>0</v>
      </c>
      <c r="J89" s="58">
        <f ca="1">VLOOKUP($B89,Q1BaseShocks!BaseShockQ1_LR,MATCH(J$4,Q1BaseShocks!BaseShockQ1_CH,0),0)*J$183</f>
        <v>0</v>
      </c>
      <c r="K89" s="58">
        <f ca="1">VLOOKUP($B89,Q1BaseShocks!BaseShockQ1_LR,MATCH(K$4,Q1BaseShocks!BaseShockQ1_CH,0),0)*K$183</f>
        <v>0</v>
      </c>
      <c r="L89" s="58">
        <f ca="1">VLOOKUP($B89,Q1BaseShocks!BaseShockQ1_LR,MATCH(L$4,Q1BaseShocks!BaseShockQ1_CH,0),0)*L$183</f>
        <v>0</v>
      </c>
      <c r="M89" s="58">
        <f ca="1"/>
        <v>0</v>
      </c>
      <c r="N89" s="64">
        <f ca="1"/>
        <v>0</v>
      </c>
      <c r="O89" s="64">
        <f ca="1"/>
        <v>0</v>
      </c>
      <c r="P89" s="64">
        <f ca="1"/>
        <v>0</v>
      </c>
      <c r="Q89" s="64">
        <f ca="1"/>
        <v>0</v>
      </c>
      <c r="R89" s="60">
        <f t="shared" ca="1" si="7"/>
        <v>0</v>
      </c>
      <c r="S89" s="61">
        <f ca="1"/>
        <v>0</v>
      </c>
      <c r="T89" s="228" cm="1">
        <f t="array" aca="1" ref="T89" ca="1">IF(OR(N89:R89+D89:H89&lt;-0.01),1,0)</f>
        <v>0</v>
      </c>
    </row>
    <row r="90" spans="1:20" hidden="1" outlineLevel="1" x14ac:dyDescent="0.2">
      <c r="A90" s="47"/>
      <c r="B90" s="47" t="str">
        <f>'SAM and Preps'!B91</f>
        <v>cpast</v>
      </c>
      <c r="C90" s="47" t="str">
        <f>VLOOKUP(B90,Notes!$A$12:$B$206,2,0)</f>
        <v>Pasta products</v>
      </c>
      <c r="D90" s="57">
        <f>Q1Impacts!C91</f>
        <v>1620.9752802951048</v>
      </c>
      <c r="E90" s="57">
        <f>Q1Impacts!D91</f>
        <v>0</v>
      </c>
      <c r="F90" s="57">
        <f>Q1Impacts!E91</f>
        <v>0</v>
      </c>
      <c r="G90" s="57">
        <f>Q1Impacts!F91</f>
        <v>119.13447677199758</v>
      </c>
      <c r="H90" s="57">
        <f t="shared" si="6"/>
        <v>1740.1097570671022</v>
      </c>
      <c r="I90" s="58">
        <f ca="1">VLOOKUP($B90,Q1BaseShocks!BaseShockQ1_LR,MATCH(I$4,Q1BaseShocks!BaseShockQ1_CH,0),0)*I$183</f>
        <v>0</v>
      </c>
      <c r="J90" s="58">
        <f ca="1">VLOOKUP($B90,Q1BaseShocks!BaseShockQ1_LR,MATCH(J$4,Q1BaseShocks!BaseShockQ1_CH,0),0)*J$183</f>
        <v>0</v>
      </c>
      <c r="K90" s="58">
        <f ca="1">VLOOKUP($B90,Q1BaseShocks!BaseShockQ1_LR,MATCH(K$4,Q1BaseShocks!BaseShockQ1_CH,0),0)*K$183</f>
        <v>0</v>
      </c>
      <c r="L90" s="58">
        <f ca="1">VLOOKUP($B90,Q1BaseShocks!BaseShockQ1_LR,MATCH(L$4,Q1BaseShocks!BaseShockQ1_CH,0),0)*L$183</f>
        <v>0</v>
      </c>
      <c r="M90" s="58">
        <f ca="1"/>
        <v>0</v>
      </c>
      <c r="N90" s="64">
        <f ca="1"/>
        <v>0</v>
      </c>
      <c r="O90" s="64">
        <f ca="1"/>
        <v>0</v>
      </c>
      <c r="P90" s="64">
        <f ca="1"/>
        <v>0</v>
      </c>
      <c r="Q90" s="64">
        <f ca="1"/>
        <v>0</v>
      </c>
      <c r="R90" s="60">
        <f t="shared" ca="1" si="7"/>
        <v>0</v>
      </c>
      <c r="S90" s="61">
        <f ca="1"/>
        <v>0</v>
      </c>
      <c r="T90" s="228" cm="1">
        <f t="array" aca="1" ref="T90" ca="1">IF(OR(N90:R90+D90:H90&lt;-0.01),1,0)</f>
        <v>0</v>
      </c>
    </row>
    <row r="91" spans="1:20" hidden="1" outlineLevel="1" x14ac:dyDescent="0.2">
      <c r="A91" s="47"/>
      <c r="B91" s="47" t="str">
        <f>'SAM and Preps'!B92</f>
        <v>cofoo</v>
      </c>
      <c r="C91" s="47" t="str">
        <f>VLOOKUP(B91,Notes!$A$12:$B$206,2,0)</f>
        <v>Food n.e.c.</v>
      </c>
      <c r="D91" s="57">
        <f>Q1Impacts!C92</f>
        <v>26224.518894851219</v>
      </c>
      <c r="E91" s="57">
        <f>Q1Impacts!D92</f>
        <v>0</v>
      </c>
      <c r="F91" s="57">
        <f>Q1Impacts!E92</f>
        <v>0</v>
      </c>
      <c r="G91" s="57">
        <f>Q1Impacts!F92</f>
        <v>7071.5616888378163</v>
      </c>
      <c r="H91" s="57">
        <f t="shared" si="6"/>
        <v>33296.080583689036</v>
      </c>
      <c r="I91" s="58">
        <f ca="1">VLOOKUP($B91,Q1BaseShocks!BaseShockQ1_LR,MATCH(I$4,Q1BaseShocks!BaseShockQ1_CH,0),0)*I$183</f>
        <v>0</v>
      </c>
      <c r="J91" s="58">
        <f ca="1">VLOOKUP($B91,Q1BaseShocks!BaseShockQ1_LR,MATCH(J$4,Q1BaseShocks!BaseShockQ1_CH,0),0)*J$183</f>
        <v>0</v>
      </c>
      <c r="K91" s="58">
        <f ca="1">VLOOKUP($B91,Q1BaseShocks!BaseShockQ1_LR,MATCH(K$4,Q1BaseShocks!BaseShockQ1_CH,0),0)*K$183</f>
        <v>0</v>
      </c>
      <c r="L91" s="58">
        <f ca="1">VLOOKUP($B91,Q1BaseShocks!BaseShockQ1_LR,MATCH(L$4,Q1BaseShocks!BaseShockQ1_CH,0),0)*L$183</f>
        <v>0</v>
      </c>
      <c r="M91" s="58">
        <f ca="1"/>
        <v>0</v>
      </c>
      <c r="N91" s="64">
        <f ca="1"/>
        <v>0</v>
      </c>
      <c r="O91" s="64">
        <f ca="1"/>
        <v>0</v>
      </c>
      <c r="P91" s="64">
        <f ca="1"/>
        <v>0</v>
      </c>
      <c r="Q91" s="64">
        <f ca="1"/>
        <v>0</v>
      </c>
      <c r="R91" s="60">
        <f t="shared" ca="1" si="7"/>
        <v>0</v>
      </c>
      <c r="S91" s="61">
        <f ca="1"/>
        <v>0</v>
      </c>
      <c r="T91" s="228" cm="1">
        <f t="array" aca="1" ref="T91" ca="1">IF(OR(N91:R91+D91:H91&lt;-0.01),1,0)</f>
        <v>0</v>
      </c>
    </row>
    <row r="92" spans="1:20" hidden="1" outlineLevel="1" x14ac:dyDescent="0.2">
      <c r="A92" s="47"/>
      <c r="B92" s="47" t="str">
        <f>'SAM and Preps'!B93</f>
        <v>calcb</v>
      </c>
      <c r="C92" s="47" t="str">
        <f>VLOOKUP(B92,Notes!$A$12:$B$206,2,0)</f>
        <v>Alcohol, beverages</v>
      </c>
      <c r="D92" s="57">
        <f>Q1Impacts!C93</f>
        <v>81045.650565879114</v>
      </c>
      <c r="E92" s="57">
        <f>Q1Impacts!D93</f>
        <v>0</v>
      </c>
      <c r="F92" s="57">
        <f>Q1Impacts!E93</f>
        <v>0</v>
      </c>
      <c r="G92" s="57">
        <f>Q1Impacts!F93</f>
        <v>18261.735926522579</v>
      </c>
      <c r="H92" s="57">
        <f t="shared" si="6"/>
        <v>99307.386492401696</v>
      </c>
      <c r="I92" s="58">
        <f ca="1">VLOOKUP($B92,Q1BaseShocks!BaseShockQ1_LR,MATCH(I$4,Q1BaseShocks!BaseShockQ1_CH,0),0)*I$183</f>
        <v>0</v>
      </c>
      <c r="J92" s="58">
        <f ca="1">VLOOKUP($B92,Q1BaseShocks!BaseShockQ1_LR,MATCH(J$4,Q1BaseShocks!BaseShockQ1_CH,0),0)*J$183</f>
        <v>0</v>
      </c>
      <c r="K92" s="58">
        <f ca="1">VLOOKUP($B92,Q1BaseShocks!BaseShockQ1_LR,MATCH(K$4,Q1BaseShocks!BaseShockQ1_CH,0),0)*K$183</f>
        <v>0</v>
      </c>
      <c r="L92" s="58">
        <f ca="1">VLOOKUP($B92,Q1BaseShocks!BaseShockQ1_LR,MATCH(L$4,Q1BaseShocks!BaseShockQ1_CH,0),0)*L$183</f>
        <v>0</v>
      </c>
      <c r="M92" s="58">
        <f ca="1"/>
        <v>0</v>
      </c>
      <c r="N92" s="64">
        <f ca="1"/>
        <v>0</v>
      </c>
      <c r="O92" s="64">
        <f ca="1"/>
        <v>0</v>
      </c>
      <c r="P92" s="64">
        <f ca="1"/>
        <v>0</v>
      </c>
      <c r="Q92" s="64">
        <f ca="1"/>
        <v>0</v>
      </c>
      <c r="R92" s="60">
        <f t="shared" ca="1" si="7"/>
        <v>0</v>
      </c>
      <c r="S92" s="61">
        <f ca="1"/>
        <v>0</v>
      </c>
      <c r="T92" s="228" cm="1">
        <f t="array" aca="1" ref="T92" ca="1">IF(OR(N92:R92+D92:H92&lt;-0.01),1,0)</f>
        <v>0</v>
      </c>
    </row>
    <row r="93" spans="1:20" hidden="1" outlineLevel="1" x14ac:dyDescent="0.2">
      <c r="A93" s="47"/>
      <c r="B93" s="47" t="str">
        <f>'SAM and Preps'!B94</f>
        <v>csftd</v>
      </c>
      <c r="C93" s="47" t="str">
        <f>VLOOKUP(B93,Notes!$A$12:$B$206,2,0)</f>
        <v>Soft drinks</v>
      </c>
      <c r="D93" s="57">
        <f>Q1Impacts!C94</f>
        <v>22637.57473153247</v>
      </c>
      <c r="E93" s="57">
        <f>Q1Impacts!D94</f>
        <v>0</v>
      </c>
      <c r="F93" s="57">
        <f>Q1Impacts!E94</f>
        <v>0</v>
      </c>
      <c r="G93" s="57">
        <f>Q1Impacts!F94</f>
        <v>5890.0718275100899</v>
      </c>
      <c r="H93" s="57">
        <f t="shared" si="6"/>
        <v>28527.646559042558</v>
      </c>
      <c r="I93" s="58">
        <f ca="1">VLOOKUP($B93,Q1BaseShocks!BaseShockQ1_LR,MATCH(I$4,Q1BaseShocks!BaseShockQ1_CH,0),0)*I$183</f>
        <v>0</v>
      </c>
      <c r="J93" s="58">
        <f ca="1">VLOOKUP($B93,Q1BaseShocks!BaseShockQ1_LR,MATCH(J$4,Q1BaseShocks!BaseShockQ1_CH,0),0)*J$183</f>
        <v>0</v>
      </c>
      <c r="K93" s="58">
        <f ca="1">VLOOKUP($B93,Q1BaseShocks!BaseShockQ1_LR,MATCH(K$4,Q1BaseShocks!BaseShockQ1_CH,0),0)*K$183</f>
        <v>0</v>
      </c>
      <c r="L93" s="58">
        <f ca="1">VLOOKUP($B93,Q1BaseShocks!BaseShockQ1_LR,MATCH(L$4,Q1BaseShocks!BaseShockQ1_CH,0),0)*L$183</f>
        <v>0</v>
      </c>
      <c r="M93" s="58">
        <f ca="1"/>
        <v>0</v>
      </c>
      <c r="N93" s="64">
        <f ca="1"/>
        <v>0</v>
      </c>
      <c r="O93" s="64">
        <f ca="1"/>
        <v>0</v>
      </c>
      <c r="P93" s="64">
        <f ca="1"/>
        <v>0</v>
      </c>
      <c r="Q93" s="64">
        <f ca="1"/>
        <v>0</v>
      </c>
      <c r="R93" s="60">
        <f t="shared" ca="1" si="7"/>
        <v>0</v>
      </c>
      <c r="S93" s="61">
        <f ca="1"/>
        <v>0</v>
      </c>
      <c r="T93" s="228" cm="1">
        <f t="array" aca="1" ref="T93" ca="1">IF(OR(N93:R93+D93:H93&lt;-0.01),1,0)</f>
        <v>0</v>
      </c>
    </row>
    <row r="94" spans="1:20" hidden="1" outlineLevel="1" x14ac:dyDescent="0.2">
      <c r="A94" s="47"/>
      <c r="B94" s="47" t="str">
        <f>'SAM and Preps'!B95</f>
        <v>ctoba</v>
      </c>
      <c r="C94" s="47" t="str">
        <f>VLOOKUP(B94,Notes!$A$12:$B$206,2,0)</f>
        <v>Tobacco products</v>
      </c>
      <c r="D94" s="57">
        <f>Q1Impacts!C95</f>
        <v>40204.479412509725</v>
      </c>
      <c r="E94" s="57">
        <f>Q1Impacts!D95</f>
        <v>0</v>
      </c>
      <c r="F94" s="57">
        <f>Q1Impacts!E95</f>
        <v>0</v>
      </c>
      <c r="G94" s="57">
        <f>Q1Impacts!F95</f>
        <v>9251.5568069278888</v>
      </c>
      <c r="H94" s="57">
        <f t="shared" si="6"/>
        <v>49456.036219437614</v>
      </c>
      <c r="I94" s="58">
        <f ca="1">VLOOKUP($B94,Q1BaseShocks!BaseShockQ1_LR,MATCH(I$4,Q1BaseShocks!BaseShockQ1_CH,0),0)*I$183</f>
        <v>0</v>
      </c>
      <c r="J94" s="58">
        <f ca="1">VLOOKUP($B94,Q1BaseShocks!BaseShockQ1_LR,MATCH(J$4,Q1BaseShocks!BaseShockQ1_CH,0),0)*J$183</f>
        <v>0</v>
      </c>
      <c r="K94" s="58">
        <f ca="1">VLOOKUP($B94,Q1BaseShocks!BaseShockQ1_LR,MATCH(K$4,Q1BaseShocks!BaseShockQ1_CH,0),0)*K$183</f>
        <v>0</v>
      </c>
      <c r="L94" s="58">
        <f ca="1">VLOOKUP($B94,Q1BaseShocks!BaseShockQ1_LR,MATCH(L$4,Q1BaseShocks!BaseShockQ1_CH,0),0)*L$183</f>
        <v>0</v>
      </c>
      <c r="M94" s="58">
        <f ca="1"/>
        <v>0</v>
      </c>
      <c r="N94" s="64">
        <f ca="1"/>
        <v>0</v>
      </c>
      <c r="O94" s="64">
        <f ca="1"/>
        <v>0</v>
      </c>
      <c r="P94" s="64">
        <f ca="1"/>
        <v>0</v>
      </c>
      <c r="Q94" s="64">
        <f ca="1"/>
        <v>0</v>
      </c>
      <c r="R94" s="60">
        <f t="shared" ca="1" si="7"/>
        <v>0</v>
      </c>
      <c r="S94" s="61">
        <f ca="1"/>
        <v>0</v>
      </c>
      <c r="T94" s="228" cm="1">
        <f t="array" aca="1" ref="T94" ca="1">IF(OR(N94:R94+D94:H94&lt;-0.01),1,0)</f>
        <v>0</v>
      </c>
    </row>
    <row r="95" spans="1:20" hidden="1" outlineLevel="1" x14ac:dyDescent="0.2">
      <c r="A95" s="47"/>
      <c r="B95" s="47" t="str">
        <f>'SAM and Preps'!B96</f>
        <v>ctexf</v>
      </c>
      <c r="C95" s="47" t="str">
        <f>VLOOKUP(B95,Notes!$A$12:$B$206,2,0)</f>
        <v>Textile fabrics</v>
      </c>
      <c r="D95" s="57">
        <f>Q1Impacts!C96</f>
        <v>1320.4327654107099</v>
      </c>
      <c r="E95" s="57">
        <f>Q1Impacts!D96</f>
        <v>0</v>
      </c>
      <c r="F95" s="57">
        <f>Q1Impacts!E96</f>
        <v>0</v>
      </c>
      <c r="G95" s="57">
        <f>Q1Impacts!F96</f>
        <v>3299.0922100159</v>
      </c>
      <c r="H95" s="57">
        <f t="shared" si="6"/>
        <v>4619.5249754266097</v>
      </c>
      <c r="I95" s="58">
        <f ca="1">VLOOKUP($B95,Q1BaseShocks!BaseShockQ1_LR,MATCH(I$4,Q1BaseShocks!BaseShockQ1_CH,0),0)*I$183</f>
        <v>0</v>
      </c>
      <c r="J95" s="58">
        <f ca="1">VLOOKUP($B95,Q1BaseShocks!BaseShockQ1_LR,MATCH(J$4,Q1BaseShocks!BaseShockQ1_CH,0),0)*J$183</f>
        <v>0</v>
      </c>
      <c r="K95" s="58">
        <f ca="1">VLOOKUP($B95,Q1BaseShocks!BaseShockQ1_LR,MATCH(K$4,Q1BaseShocks!BaseShockQ1_CH,0),0)*K$183</f>
        <v>0</v>
      </c>
      <c r="L95" s="58">
        <f ca="1">VLOOKUP($B95,Q1BaseShocks!BaseShockQ1_LR,MATCH(L$4,Q1BaseShocks!BaseShockQ1_CH,0),0)*L$183</f>
        <v>0</v>
      </c>
      <c r="M95" s="58">
        <f ca="1"/>
        <v>0</v>
      </c>
      <c r="N95" s="64">
        <f ca="1"/>
        <v>0</v>
      </c>
      <c r="O95" s="64">
        <f ca="1"/>
        <v>0</v>
      </c>
      <c r="P95" s="64">
        <f ca="1"/>
        <v>0</v>
      </c>
      <c r="Q95" s="64">
        <f ca="1"/>
        <v>0</v>
      </c>
      <c r="R95" s="60">
        <f t="shared" ca="1" si="7"/>
        <v>0</v>
      </c>
      <c r="S95" s="61">
        <f ca="1"/>
        <v>0</v>
      </c>
      <c r="T95" s="228" cm="1">
        <f t="array" aca="1" ref="T95" ca="1">IF(OR(N95:R95+D95:H95&lt;-0.01),1,0)</f>
        <v>0</v>
      </c>
    </row>
    <row r="96" spans="1:20" hidden="1" outlineLevel="1" x14ac:dyDescent="0.2">
      <c r="A96" s="47"/>
      <c r="B96" s="47" t="str">
        <f>'SAM and Preps'!B97</f>
        <v>ctexm</v>
      </c>
      <c r="C96" s="47" t="str">
        <f>VLOOKUP(B96,Notes!$A$12:$B$206,2,0)</f>
        <v>Made-up textile, articles</v>
      </c>
      <c r="D96" s="57">
        <f>Q1Impacts!C97</f>
        <v>13154.472625537725</v>
      </c>
      <c r="E96" s="57">
        <f>Q1Impacts!D97</f>
        <v>0</v>
      </c>
      <c r="F96" s="57">
        <f>Q1Impacts!E97</f>
        <v>29.415597912737923</v>
      </c>
      <c r="G96" s="57">
        <f>Q1Impacts!F97</f>
        <v>1522.4447067566771</v>
      </c>
      <c r="H96" s="57">
        <f t="shared" si="6"/>
        <v>14706.33293020714</v>
      </c>
      <c r="I96" s="58">
        <f ca="1">VLOOKUP($B96,Q1BaseShocks!BaseShockQ1_LR,MATCH(I$4,Q1BaseShocks!BaseShockQ1_CH,0),0)*I$183</f>
        <v>0</v>
      </c>
      <c r="J96" s="58">
        <f ca="1">VLOOKUP($B96,Q1BaseShocks!BaseShockQ1_LR,MATCH(J$4,Q1BaseShocks!BaseShockQ1_CH,0),0)*J$183</f>
        <v>0</v>
      </c>
      <c r="K96" s="58">
        <f ca="1">VLOOKUP($B96,Q1BaseShocks!BaseShockQ1_LR,MATCH(K$4,Q1BaseShocks!BaseShockQ1_CH,0),0)*K$183</f>
        <v>0</v>
      </c>
      <c r="L96" s="58">
        <f ca="1">VLOOKUP($B96,Q1BaseShocks!BaseShockQ1_LR,MATCH(L$4,Q1BaseShocks!BaseShockQ1_CH,0),0)*L$183</f>
        <v>0</v>
      </c>
      <c r="M96" s="58">
        <f ca="1"/>
        <v>0</v>
      </c>
      <c r="N96" s="64">
        <f ca="1"/>
        <v>0</v>
      </c>
      <c r="O96" s="64">
        <f ca="1"/>
        <v>0</v>
      </c>
      <c r="P96" s="64">
        <f ca="1"/>
        <v>0</v>
      </c>
      <c r="Q96" s="64">
        <f ca="1"/>
        <v>0</v>
      </c>
      <c r="R96" s="60">
        <f t="shared" ca="1" si="7"/>
        <v>0</v>
      </c>
      <c r="S96" s="61">
        <f ca="1"/>
        <v>0</v>
      </c>
      <c r="T96" s="228" cm="1">
        <f t="array" aca="1" ref="T96" ca="1">IF(OR(N96:R96+D96:H96&lt;-0.01),1,0)</f>
        <v>0</v>
      </c>
    </row>
    <row r="97" spans="1:20" hidden="1" outlineLevel="1" x14ac:dyDescent="0.2">
      <c r="A97" s="47"/>
      <c r="B97" s="47" t="str">
        <f>'SAM and Preps'!B98</f>
        <v>ccarp</v>
      </c>
      <c r="C97" s="47" t="str">
        <f>VLOOKUP(B97,Notes!$A$12:$B$206,2,0)</f>
        <v>Carpets</v>
      </c>
      <c r="D97" s="57">
        <f>Q1Impacts!C98</f>
        <v>1633.1895123213287</v>
      </c>
      <c r="E97" s="57">
        <f>Q1Impacts!D98</f>
        <v>0</v>
      </c>
      <c r="F97" s="57">
        <f>Q1Impacts!E98</f>
        <v>0</v>
      </c>
      <c r="G97" s="57">
        <f>Q1Impacts!F98</f>
        <v>1389.6693302203917</v>
      </c>
      <c r="H97" s="57">
        <f t="shared" si="6"/>
        <v>3022.8588425417202</v>
      </c>
      <c r="I97" s="58">
        <f ca="1">VLOOKUP($B97,Q1BaseShocks!BaseShockQ1_LR,MATCH(I$4,Q1BaseShocks!BaseShockQ1_CH,0),0)*I$183</f>
        <v>0</v>
      </c>
      <c r="J97" s="58">
        <f ca="1">VLOOKUP($B97,Q1BaseShocks!BaseShockQ1_LR,MATCH(J$4,Q1BaseShocks!BaseShockQ1_CH,0),0)*J$183</f>
        <v>0</v>
      </c>
      <c r="K97" s="58">
        <f ca="1">VLOOKUP($B97,Q1BaseShocks!BaseShockQ1_LR,MATCH(K$4,Q1BaseShocks!BaseShockQ1_CH,0),0)*K$183</f>
        <v>0</v>
      </c>
      <c r="L97" s="58">
        <f ca="1">VLOOKUP($B97,Q1BaseShocks!BaseShockQ1_LR,MATCH(L$4,Q1BaseShocks!BaseShockQ1_CH,0),0)*L$183</f>
        <v>0</v>
      </c>
      <c r="M97" s="58">
        <f ca="1"/>
        <v>0</v>
      </c>
      <c r="N97" s="64">
        <f ca="1"/>
        <v>0</v>
      </c>
      <c r="O97" s="64">
        <f ca="1"/>
        <v>0</v>
      </c>
      <c r="P97" s="64">
        <f ca="1"/>
        <v>0</v>
      </c>
      <c r="Q97" s="64">
        <f ca="1"/>
        <v>0</v>
      </c>
      <c r="R97" s="60">
        <f t="shared" ca="1" si="7"/>
        <v>0</v>
      </c>
      <c r="S97" s="61">
        <f ca="1"/>
        <v>0</v>
      </c>
      <c r="T97" s="228" cm="1">
        <f t="array" aca="1" ref="T97" ca="1">IF(OR(N97:R97+D97:H97&lt;-0.01),1,0)</f>
        <v>0</v>
      </c>
    </row>
    <row r="98" spans="1:20" hidden="1" outlineLevel="1" x14ac:dyDescent="0.2">
      <c r="A98" s="47"/>
      <c r="B98" s="47" t="str">
        <f>'SAM and Preps'!B99</f>
        <v>cotex</v>
      </c>
      <c r="C98" s="47" t="str">
        <f>VLOOKUP(B98,Notes!$A$12:$B$206,2,0)</f>
        <v>Textile n.e.c.</v>
      </c>
      <c r="D98" s="57">
        <f>Q1Impacts!C99</f>
        <v>1922.5633722710179</v>
      </c>
      <c r="E98" s="57">
        <f>Q1Impacts!D99</f>
        <v>0</v>
      </c>
      <c r="F98" s="57">
        <f>Q1Impacts!E99</f>
        <v>0</v>
      </c>
      <c r="G98" s="57">
        <f>Q1Impacts!F99</f>
        <v>844.77400071672787</v>
      </c>
      <c r="H98" s="57">
        <f t="shared" si="6"/>
        <v>2767.3373729877458</v>
      </c>
      <c r="I98" s="58">
        <f ca="1">VLOOKUP($B98,Q1BaseShocks!BaseShockQ1_LR,MATCH(I$4,Q1BaseShocks!BaseShockQ1_CH,0),0)*I$183</f>
        <v>0</v>
      </c>
      <c r="J98" s="58">
        <f ca="1">VLOOKUP($B98,Q1BaseShocks!BaseShockQ1_LR,MATCH(J$4,Q1BaseShocks!BaseShockQ1_CH,0),0)*J$183</f>
        <v>0</v>
      </c>
      <c r="K98" s="58">
        <f ca="1">VLOOKUP($B98,Q1BaseShocks!BaseShockQ1_LR,MATCH(K$4,Q1BaseShocks!BaseShockQ1_CH,0),0)*K$183</f>
        <v>0</v>
      </c>
      <c r="L98" s="58">
        <f ca="1">VLOOKUP($B98,Q1BaseShocks!BaseShockQ1_LR,MATCH(L$4,Q1BaseShocks!BaseShockQ1_CH,0),0)*L$183</f>
        <v>0</v>
      </c>
      <c r="M98" s="58">
        <f ca="1"/>
        <v>0</v>
      </c>
      <c r="N98" s="64">
        <f ca="1"/>
        <v>0</v>
      </c>
      <c r="O98" s="64">
        <f ca="1"/>
        <v>0</v>
      </c>
      <c r="P98" s="64">
        <f ca="1"/>
        <v>0</v>
      </c>
      <c r="Q98" s="64">
        <f ca="1"/>
        <v>0</v>
      </c>
      <c r="R98" s="60">
        <f t="shared" ca="1" si="7"/>
        <v>0</v>
      </c>
      <c r="S98" s="61">
        <f ca="1"/>
        <v>0</v>
      </c>
      <c r="T98" s="228" cm="1">
        <f t="array" aca="1" ref="T98" ca="1">IF(OR(N98:R98+D98:H98&lt;-0.01),1,0)</f>
        <v>0</v>
      </c>
    </row>
    <row r="99" spans="1:20" hidden="1" outlineLevel="1" x14ac:dyDescent="0.2">
      <c r="A99" s="47"/>
      <c r="B99" s="47" t="str">
        <f>'SAM and Preps'!B100</f>
        <v>cknit</v>
      </c>
      <c r="C99" s="47" t="str">
        <f>VLOOKUP(B99,Notes!$A$12:$B$206,2,0)</f>
        <v>Knitting fabrics</v>
      </c>
      <c r="D99" s="57">
        <f>Q1Impacts!C100</f>
        <v>447.94265530193809</v>
      </c>
      <c r="E99" s="57">
        <f>Q1Impacts!D100</f>
        <v>0</v>
      </c>
      <c r="F99" s="57">
        <f>Q1Impacts!E100</f>
        <v>0</v>
      </c>
      <c r="G99" s="57">
        <f>Q1Impacts!F100</f>
        <v>3589.2077056605208</v>
      </c>
      <c r="H99" s="57">
        <f t="shared" si="6"/>
        <v>4037.1503609624588</v>
      </c>
      <c r="I99" s="58">
        <f ca="1">VLOOKUP($B99,Q1BaseShocks!BaseShockQ1_LR,MATCH(I$4,Q1BaseShocks!BaseShockQ1_CH,0),0)*I$183</f>
        <v>0</v>
      </c>
      <c r="J99" s="58">
        <f ca="1">VLOOKUP($B99,Q1BaseShocks!BaseShockQ1_LR,MATCH(J$4,Q1BaseShocks!BaseShockQ1_CH,0),0)*J$183</f>
        <v>0</v>
      </c>
      <c r="K99" s="58">
        <f ca="1">VLOOKUP($B99,Q1BaseShocks!BaseShockQ1_LR,MATCH(K$4,Q1BaseShocks!BaseShockQ1_CH,0),0)*K$183</f>
        <v>0</v>
      </c>
      <c r="L99" s="58">
        <f ca="1">VLOOKUP($B99,Q1BaseShocks!BaseShockQ1_LR,MATCH(L$4,Q1BaseShocks!BaseShockQ1_CH,0),0)*L$183</f>
        <v>0</v>
      </c>
      <c r="M99" s="58">
        <f ca="1"/>
        <v>0</v>
      </c>
      <c r="N99" s="64">
        <f ca="1"/>
        <v>0</v>
      </c>
      <c r="O99" s="64">
        <f ca="1"/>
        <v>0</v>
      </c>
      <c r="P99" s="64">
        <f ca="1"/>
        <v>0</v>
      </c>
      <c r="Q99" s="64">
        <f ca="1"/>
        <v>0</v>
      </c>
      <c r="R99" s="60">
        <f t="shared" ca="1" si="7"/>
        <v>0</v>
      </c>
      <c r="S99" s="61">
        <f ca="1"/>
        <v>0</v>
      </c>
      <c r="T99" s="228" cm="1">
        <f t="array" aca="1" ref="T99" ca="1">IF(OR(N99:R99+D99:H99&lt;-0.01),1,0)</f>
        <v>0</v>
      </c>
    </row>
    <row r="100" spans="1:20" hidden="1" outlineLevel="1" x14ac:dyDescent="0.2">
      <c r="A100" s="47"/>
      <c r="B100" s="47" t="str">
        <f>'SAM and Preps'!B101</f>
        <v>cwear</v>
      </c>
      <c r="C100" s="47" t="str">
        <f>VLOOKUP(B100,Notes!$A$12:$B$206,2,0)</f>
        <v>Wearing apparel</v>
      </c>
      <c r="D100" s="57">
        <f>Q1Impacts!C101</f>
        <v>61074.923776259733</v>
      </c>
      <c r="E100" s="57">
        <f>Q1Impacts!D101</f>
        <v>0</v>
      </c>
      <c r="F100" s="57">
        <f>Q1Impacts!E101</f>
        <v>0</v>
      </c>
      <c r="G100" s="57">
        <f>Q1Impacts!F101</f>
        <v>4401.053928905294</v>
      </c>
      <c r="H100" s="57">
        <f t="shared" si="6"/>
        <v>65475.977705165031</v>
      </c>
      <c r="I100" s="58">
        <f ca="1">VLOOKUP($B100,Q1BaseShocks!BaseShockQ1_LR,MATCH(I$4,Q1BaseShocks!BaseShockQ1_CH,0),0)*I$183</f>
        <v>0</v>
      </c>
      <c r="J100" s="58">
        <f ca="1">VLOOKUP($B100,Q1BaseShocks!BaseShockQ1_LR,MATCH(J$4,Q1BaseShocks!BaseShockQ1_CH,0),0)*J$183</f>
        <v>0</v>
      </c>
      <c r="K100" s="58">
        <f ca="1">VLOOKUP($B100,Q1BaseShocks!BaseShockQ1_LR,MATCH(K$4,Q1BaseShocks!BaseShockQ1_CH,0),0)*K$183</f>
        <v>0</v>
      </c>
      <c r="L100" s="58">
        <f ca="1">VLOOKUP($B100,Q1BaseShocks!BaseShockQ1_LR,MATCH(L$4,Q1BaseShocks!BaseShockQ1_CH,0),0)*L$183</f>
        <v>0</v>
      </c>
      <c r="M100" s="58">
        <f ca="1"/>
        <v>0</v>
      </c>
      <c r="N100" s="64">
        <f ca="1"/>
        <v>0</v>
      </c>
      <c r="O100" s="64">
        <f ca="1"/>
        <v>0</v>
      </c>
      <c r="P100" s="64">
        <f ca="1"/>
        <v>0</v>
      </c>
      <c r="Q100" s="64">
        <f ca="1"/>
        <v>0</v>
      </c>
      <c r="R100" s="60">
        <f t="shared" ca="1" si="7"/>
        <v>0</v>
      </c>
      <c r="S100" s="61">
        <f ca="1"/>
        <v>0</v>
      </c>
      <c r="T100" s="228" cm="1">
        <f t="array" aca="1" ref="T100" ca="1">IF(OR(N100:R100+D100:H100&lt;-0.01),1,0)</f>
        <v>0</v>
      </c>
    </row>
    <row r="101" spans="1:20" hidden="1" outlineLevel="1" x14ac:dyDescent="0.2">
      <c r="A101" s="47"/>
      <c r="B101" s="47" t="str">
        <f>'SAM and Preps'!B102</f>
        <v>cleat</v>
      </c>
      <c r="C101" s="47" t="str">
        <f>VLOOKUP(B101,Notes!$A$12:$B$206,2,0)</f>
        <v>Leather products</v>
      </c>
      <c r="D101" s="57">
        <f>Q1Impacts!C102</f>
        <v>4517.8269316683982</v>
      </c>
      <c r="E101" s="57">
        <f>Q1Impacts!D102</f>
        <v>0</v>
      </c>
      <c r="F101" s="57">
        <f>Q1Impacts!E102</f>
        <v>3.6398994254791137E-2</v>
      </c>
      <c r="G101" s="57">
        <f>Q1Impacts!F102</f>
        <v>7697.7684653708002</v>
      </c>
      <c r="H101" s="57">
        <f t="shared" si="6"/>
        <v>12215.631796033453</v>
      </c>
      <c r="I101" s="58">
        <f ca="1">VLOOKUP($B101,Q1BaseShocks!BaseShockQ1_LR,MATCH(I$4,Q1BaseShocks!BaseShockQ1_CH,0),0)*I$183</f>
        <v>0</v>
      </c>
      <c r="J101" s="58">
        <f ca="1">VLOOKUP($B101,Q1BaseShocks!BaseShockQ1_LR,MATCH(J$4,Q1BaseShocks!BaseShockQ1_CH,0),0)*J$183</f>
        <v>0</v>
      </c>
      <c r="K101" s="58">
        <f ca="1">VLOOKUP($B101,Q1BaseShocks!BaseShockQ1_LR,MATCH(K$4,Q1BaseShocks!BaseShockQ1_CH,0),0)*K$183</f>
        <v>0</v>
      </c>
      <c r="L101" s="58">
        <f ca="1">VLOOKUP($B101,Q1BaseShocks!BaseShockQ1_LR,MATCH(L$4,Q1BaseShocks!BaseShockQ1_CH,0),0)*L$183</f>
        <v>0</v>
      </c>
      <c r="M101" s="58">
        <f ca="1"/>
        <v>0</v>
      </c>
      <c r="N101" s="64">
        <f ca="1"/>
        <v>0</v>
      </c>
      <c r="O101" s="64">
        <f ca="1"/>
        <v>0</v>
      </c>
      <c r="P101" s="64">
        <f ca="1"/>
        <v>0</v>
      </c>
      <c r="Q101" s="64">
        <f ca="1"/>
        <v>0</v>
      </c>
      <c r="R101" s="60">
        <f t="shared" ca="1" si="7"/>
        <v>0</v>
      </c>
      <c r="S101" s="61">
        <f ca="1"/>
        <v>0</v>
      </c>
      <c r="T101" s="228" cm="1">
        <f t="array" aca="1" ref="T101" ca="1">IF(OR(N101:R101+D101:H101&lt;-0.01),1,0)</f>
        <v>0</v>
      </c>
    </row>
    <row r="102" spans="1:20" hidden="1" outlineLevel="1" x14ac:dyDescent="0.2">
      <c r="A102" s="47"/>
      <c r="B102" s="47" t="str">
        <f>'SAM and Preps'!B103</f>
        <v>cfoot</v>
      </c>
      <c r="C102" s="47" t="str">
        <f>VLOOKUP(B102,Notes!$A$12:$B$206,2,0)</f>
        <v>Footwear</v>
      </c>
      <c r="D102" s="57">
        <f>Q1Impacts!C103</f>
        <v>22393.639295390134</v>
      </c>
      <c r="E102" s="57">
        <f>Q1Impacts!D103</f>
        <v>0</v>
      </c>
      <c r="F102" s="57">
        <f>Q1Impacts!E103</f>
        <v>0</v>
      </c>
      <c r="G102" s="57">
        <f>Q1Impacts!F103</f>
        <v>3677.2616240701477</v>
      </c>
      <c r="H102" s="57">
        <f t="shared" si="6"/>
        <v>26070.90091946028</v>
      </c>
      <c r="I102" s="58">
        <f ca="1">VLOOKUP($B102,Q1BaseShocks!BaseShockQ1_LR,MATCH(I$4,Q1BaseShocks!BaseShockQ1_CH,0),0)*I$183</f>
        <v>0</v>
      </c>
      <c r="J102" s="58">
        <f ca="1">VLOOKUP($B102,Q1BaseShocks!BaseShockQ1_LR,MATCH(J$4,Q1BaseShocks!BaseShockQ1_CH,0),0)*J$183</f>
        <v>0</v>
      </c>
      <c r="K102" s="58">
        <f ca="1">VLOOKUP($B102,Q1BaseShocks!BaseShockQ1_LR,MATCH(K$4,Q1BaseShocks!BaseShockQ1_CH,0),0)*K$183</f>
        <v>0</v>
      </c>
      <c r="L102" s="58">
        <f ca="1">VLOOKUP($B102,Q1BaseShocks!BaseShockQ1_LR,MATCH(L$4,Q1BaseShocks!BaseShockQ1_CH,0),0)*L$183</f>
        <v>0</v>
      </c>
      <c r="M102" s="58">
        <f ca="1"/>
        <v>0</v>
      </c>
      <c r="N102" s="64">
        <f ca="1"/>
        <v>0</v>
      </c>
      <c r="O102" s="64">
        <f ca="1"/>
        <v>0</v>
      </c>
      <c r="P102" s="64">
        <f ca="1"/>
        <v>0</v>
      </c>
      <c r="Q102" s="64">
        <f ca="1"/>
        <v>0</v>
      </c>
      <c r="R102" s="60">
        <f t="shared" ca="1" si="7"/>
        <v>0</v>
      </c>
      <c r="S102" s="61">
        <f ca="1"/>
        <v>0</v>
      </c>
      <c r="T102" s="228" cm="1">
        <f t="array" aca="1" ref="T102" ca="1">IF(OR(N102:R102+D102:H102&lt;-0.01),1,0)</f>
        <v>0</v>
      </c>
    </row>
    <row r="103" spans="1:20" hidden="1" outlineLevel="1" x14ac:dyDescent="0.2">
      <c r="A103" s="47"/>
      <c r="B103" s="47" t="str">
        <f>'SAM and Preps'!B104</f>
        <v>cwood</v>
      </c>
      <c r="C103" s="47" t="str">
        <f>VLOOKUP(B103,Notes!$A$12:$B$206,2,0)</f>
        <v>Wood products</v>
      </c>
      <c r="D103" s="57">
        <f>Q1Impacts!C104</f>
        <v>1673.8875113666616</v>
      </c>
      <c r="E103" s="57">
        <f>Q1Impacts!D104</f>
        <v>0</v>
      </c>
      <c r="F103" s="57">
        <f>Q1Impacts!E104</f>
        <v>0</v>
      </c>
      <c r="G103" s="57">
        <f>Q1Impacts!F104</f>
        <v>10604.599906757876</v>
      </c>
      <c r="H103" s="57">
        <f t="shared" ref="H103:H134" si="8">SUM(D103:G103)</f>
        <v>12278.487418124538</v>
      </c>
      <c r="I103" s="58">
        <f ca="1">VLOOKUP($B103,Q1BaseShocks!BaseShockQ1_LR,MATCH(I$4,Q1BaseShocks!BaseShockQ1_CH,0),0)*I$183</f>
        <v>0</v>
      </c>
      <c r="J103" s="58">
        <f ca="1">VLOOKUP($B103,Q1BaseShocks!BaseShockQ1_LR,MATCH(J$4,Q1BaseShocks!BaseShockQ1_CH,0),0)*J$183</f>
        <v>0</v>
      </c>
      <c r="K103" s="58">
        <f ca="1">VLOOKUP($B103,Q1BaseShocks!BaseShockQ1_LR,MATCH(K$4,Q1BaseShocks!BaseShockQ1_CH,0),0)*K$183</f>
        <v>0</v>
      </c>
      <c r="L103" s="58">
        <f ca="1">VLOOKUP($B103,Q1BaseShocks!BaseShockQ1_LR,MATCH(L$4,Q1BaseShocks!BaseShockQ1_CH,0),0)*L$183</f>
        <v>0</v>
      </c>
      <c r="M103" s="58">
        <f ca="1"/>
        <v>0</v>
      </c>
      <c r="N103" s="64">
        <f ca="1"/>
        <v>0</v>
      </c>
      <c r="O103" s="64">
        <f ca="1"/>
        <v>0</v>
      </c>
      <c r="P103" s="64">
        <f ca="1"/>
        <v>0</v>
      </c>
      <c r="Q103" s="64">
        <f ca="1"/>
        <v>0</v>
      </c>
      <c r="R103" s="60">
        <f t="shared" ca="1" si="7"/>
        <v>0</v>
      </c>
      <c r="S103" s="61">
        <f ca="1"/>
        <v>0</v>
      </c>
      <c r="T103" s="228" cm="1">
        <f t="array" aca="1" ref="T103" ca="1">IF(OR(N103:R103+D103:H103&lt;-0.01),1,0)</f>
        <v>0</v>
      </c>
    </row>
    <row r="104" spans="1:20" hidden="1" outlineLevel="1" x14ac:dyDescent="0.2">
      <c r="A104" s="47"/>
      <c r="B104" s="47" t="str">
        <f>'SAM and Preps'!B105</f>
        <v>cpapp</v>
      </c>
      <c r="C104" s="47" t="str">
        <f>VLOOKUP(B104,Notes!$A$12:$B$206,2,0)</f>
        <v>Paper products</v>
      </c>
      <c r="D104" s="57">
        <f>Q1Impacts!C105</f>
        <v>12449.900615225666</v>
      </c>
      <c r="E104" s="57">
        <f>Q1Impacts!D105</f>
        <v>0</v>
      </c>
      <c r="F104" s="57">
        <f>Q1Impacts!E105</f>
        <v>0</v>
      </c>
      <c r="G104" s="57">
        <f>Q1Impacts!F105</f>
        <v>15454.926203972511</v>
      </c>
      <c r="H104" s="57">
        <f t="shared" si="8"/>
        <v>27904.826819198177</v>
      </c>
      <c r="I104" s="58">
        <f ca="1">VLOOKUP($B104,Q1BaseShocks!BaseShockQ1_LR,MATCH(I$4,Q1BaseShocks!BaseShockQ1_CH,0),0)*I$183</f>
        <v>0</v>
      </c>
      <c r="J104" s="58">
        <f ca="1">VLOOKUP($B104,Q1BaseShocks!BaseShockQ1_LR,MATCH(J$4,Q1BaseShocks!BaseShockQ1_CH,0),0)*J$183</f>
        <v>0</v>
      </c>
      <c r="K104" s="58">
        <f ca="1">VLOOKUP($B104,Q1BaseShocks!BaseShockQ1_LR,MATCH(K$4,Q1BaseShocks!BaseShockQ1_CH,0),0)*K$183</f>
        <v>0</v>
      </c>
      <c r="L104" s="58">
        <f ca="1">VLOOKUP($B104,Q1BaseShocks!BaseShockQ1_LR,MATCH(L$4,Q1BaseShocks!BaseShockQ1_CH,0),0)*L$183</f>
        <v>0</v>
      </c>
      <c r="M104" s="58">
        <f ca="1"/>
        <v>0</v>
      </c>
      <c r="N104" s="64">
        <f ca="1"/>
        <v>0</v>
      </c>
      <c r="O104" s="64">
        <f ca="1"/>
        <v>0</v>
      </c>
      <c r="P104" s="64">
        <f ca="1"/>
        <v>0</v>
      </c>
      <c r="Q104" s="64">
        <f ca="1"/>
        <v>0</v>
      </c>
      <c r="R104" s="60">
        <f t="shared" ca="1" si="7"/>
        <v>0</v>
      </c>
      <c r="S104" s="61">
        <f ca="1"/>
        <v>0</v>
      </c>
      <c r="T104" s="228" cm="1">
        <f t="array" aca="1" ref="T104" ca="1">IF(OR(N104:R104+D104:H104&lt;-0.01),1,0)</f>
        <v>0</v>
      </c>
    </row>
    <row r="105" spans="1:20" hidden="1" outlineLevel="1" x14ac:dyDescent="0.2">
      <c r="A105" s="47"/>
      <c r="B105" s="47" t="str">
        <f>'SAM and Preps'!B106</f>
        <v>cprnt</v>
      </c>
      <c r="C105" s="47" t="str">
        <f>VLOOKUP(B105,Notes!$A$12:$B$206,2,0)</f>
        <v>Printing</v>
      </c>
      <c r="D105" s="57">
        <f>Q1Impacts!C106</f>
        <v>12294.73988592971</v>
      </c>
      <c r="E105" s="57">
        <f>Q1Impacts!D106</f>
        <v>0</v>
      </c>
      <c r="F105" s="57">
        <f>Q1Impacts!E106</f>
        <v>1.5310346155832129</v>
      </c>
      <c r="G105" s="57">
        <f>Q1Impacts!F106</f>
        <v>1796.4609689872484</v>
      </c>
      <c r="H105" s="57">
        <f t="shared" si="8"/>
        <v>14092.731889532542</v>
      </c>
      <c r="I105" s="58">
        <f ca="1">VLOOKUP($B105,Q1BaseShocks!BaseShockQ1_LR,MATCH(I$4,Q1BaseShocks!BaseShockQ1_CH,0),0)*I$183</f>
        <v>0</v>
      </c>
      <c r="J105" s="58">
        <f ca="1">VLOOKUP($B105,Q1BaseShocks!BaseShockQ1_LR,MATCH(J$4,Q1BaseShocks!BaseShockQ1_CH,0),0)*J$183</f>
        <v>0</v>
      </c>
      <c r="K105" s="58">
        <f ca="1">VLOOKUP($B105,Q1BaseShocks!BaseShockQ1_LR,MATCH(K$4,Q1BaseShocks!BaseShockQ1_CH,0),0)*K$183</f>
        <v>0</v>
      </c>
      <c r="L105" s="58">
        <f ca="1">VLOOKUP($B105,Q1BaseShocks!BaseShockQ1_LR,MATCH(L$4,Q1BaseShocks!BaseShockQ1_CH,0),0)*L$183</f>
        <v>0</v>
      </c>
      <c r="M105" s="58">
        <f ca="1"/>
        <v>0</v>
      </c>
      <c r="N105" s="64">
        <f ca="1"/>
        <v>0</v>
      </c>
      <c r="O105" s="64">
        <f ca="1"/>
        <v>0</v>
      </c>
      <c r="P105" s="64">
        <f ca="1"/>
        <v>0</v>
      </c>
      <c r="Q105" s="64">
        <f ca="1"/>
        <v>0</v>
      </c>
      <c r="R105" s="60">
        <f t="shared" ca="1" si="7"/>
        <v>0</v>
      </c>
      <c r="S105" s="61">
        <f ca="1"/>
        <v>0</v>
      </c>
      <c r="T105" s="228" cm="1">
        <f t="array" aca="1" ref="T105" ca="1">IF(OR(N105:R105+D105:H105&lt;-0.01),1,0)</f>
        <v>0</v>
      </c>
    </row>
    <row r="106" spans="1:20" hidden="1" outlineLevel="1" x14ac:dyDescent="0.2">
      <c r="A106" s="47"/>
      <c r="B106" s="47" t="str">
        <f>'SAM and Preps'!B107</f>
        <v>cpetr</v>
      </c>
      <c r="C106" s="47" t="str">
        <f>VLOOKUP(B106,Notes!$A$12:$B$206,2,0)</f>
        <v>Petroleum products</v>
      </c>
      <c r="D106" s="57">
        <f>Q1Impacts!C107</f>
        <v>93526.098125314849</v>
      </c>
      <c r="E106" s="57">
        <f>Q1Impacts!D107</f>
        <v>0</v>
      </c>
      <c r="F106" s="57">
        <f>Q1Impacts!E107</f>
        <v>943.71565981045001</v>
      </c>
      <c r="G106" s="57">
        <f>Q1Impacts!F107</f>
        <v>39208.056081359675</v>
      </c>
      <c r="H106" s="57">
        <f t="shared" si="8"/>
        <v>133677.86986648498</v>
      </c>
      <c r="I106" s="58">
        <f ca="1">VLOOKUP($B106,Q1BaseShocks!BaseShockQ1_LR,MATCH(I$4,Q1BaseShocks!BaseShockQ1_CH,0),0)*I$183</f>
        <v>0</v>
      </c>
      <c r="J106" s="58">
        <f ca="1">VLOOKUP($B106,Q1BaseShocks!BaseShockQ1_LR,MATCH(J$4,Q1BaseShocks!BaseShockQ1_CH,0),0)*J$183</f>
        <v>0</v>
      </c>
      <c r="K106" s="58">
        <f ca="1">VLOOKUP($B106,Q1BaseShocks!BaseShockQ1_LR,MATCH(K$4,Q1BaseShocks!BaseShockQ1_CH,0),0)*K$183</f>
        <v>0</v>
      </c>
      <c r="L106" s="58">
        <f ca="1">VLOOKUP($B106,Q1BaseShocks!BaseShockQ1_LR,MATCH(L$4,Q1BaseShocks!BaseShockQ1_CH,0),0)*L$183</f>
        <v>0</v>
      </c>
      <c r="M106" s="58">
        <f ca="1"/>
        <v>0</v>
      </c>
      <c r="N106" s="64">
        <f ca="1"/>
        <v>0</v>
      </c>
      <c r="O106" s="64">
        <f ca="1"/>
        <v>0</v>
      </c>
      <c r="P106" s="64">
        <f ca="1"/>
        <v>0</v>
      </c>
      <c r="Q106" s="64">
        <f ca="1"/>
        <v>0</v>
      </c>
      <c r="R106" s="60">
        <f t="shared" ca="1" si="7"/>
        <v>0</v>
      </c>
      <c r="S106" s="61">
        <f ca="1"/>
        <v>0</v>
      </c>
      <c r="T106" s="228" cm="1">
        <f t="array" aca="1" ref="T106" ca="1">IF(OR(N106:R106+D106:H106&lt;-0.01),1,0)</f>
        <v>0</v>
      </c>
    </row>
    <row r="107" spans="1:20" hidden="1" outlineLevel="1" x14ac:dyDescent="0.2">
      <c r="A107" s="47"/>
      <c r="B107" s="47" t="str">
        <f>'SAM and Preps'!B108</f>
        <v>cbchm</v>
      </c>
      <c r="C107" s="47" t="str">
        <f>VLOOKUP(B107,Notes!$A$12:$B$206,2,0)</f>
        <v xml:space="preserve">Basic chemicals </v>
      </c>
      <c r="D107" s="57">
        <f>Q1Impacts!C108</f>
        <v>1089.9148640856115</v>
      </c>
      <c r="E107" s="57">
        <f>Q1Impacts!D108</f>
        <v>0</v>
      </c>
      <c r="F107" s="57">
        <f>Q1Impacts!E108</f>
        <v>0</v>
      </c>
      <c r="G107" s="57">
        <f>Q1Impacts!F108</f>
        <v>50287.468355007499</v>
      </c>
      <c r="H107" s="57">
        <f t="shared" si="8"/>
        <v>51377.383219093113</v>
      </c>
      <c r="I107" s="58">
        <f ca="1">VLOOKUP($B107,Q1BaseShocks!BaseShockQ1_LR,MATCH(I$4,Q1BaseShocks!BaseShockQ1_CH,0),0)*I$183</f>
        <v>0</v>
      </c>
      <c r="J107" s="58">
        <f ca="1">VLOOKUP($B107,Q1BaseShocks!BaseShockQ1_LR,MATCH(J$4,Q1BaseShocks!BaseShockQ1_CH,0),0)*J$183</f>
        <v>0</v>
      </c>
      <c r="K107" s="58">
        <f ca="1">VLOOKUP($B107,Q1BaseShocks!BaseShockQ1_LR,MATCH(K$4,Q1BaseShocks!BaseShockQ1_CH,0),0)*K$183</f>
        <v>0</v>
      </c>
      <c r="L107" s="58">
        <f ca="1">VLOOKUP($B107,Q1BaseShocks!BaseShockQ1_LR,MATCH(L$4,Q1BaseShocks!BaseShockQ1_CH,0),0)*L$183</f>
        <v>0</v>
      </c>
      <c r="M107" s="58">
        <f ca="1"/>
        <v>0</v>
      </c>
      <c r="N107" s="64">
        <f ca="1"/>
        <v>0</v>
      </c>
      <c r="O107" s="64">
        <f ca="1"/>
        <v>0</v>
      </c>
      <c r="P107" s="64">
        <f ca="1"/>
        <v>0</v>
      </c>
      <c r="Q107" s="64">
        <f ca="1"/>
        <v>0</v>
      </c>
      <c r="R107" s="60">
        <f t="shared" ca="1" si="7"/>
        <v>0</v>
      </c>
      <c r="S107" s="61">
        <f ca="1"/>
        <v>0</v>
      </c>
      <c r="T107" s="228" cm="1">
        <f t="array" aca="1" ref="T107" ca="1">IF(OR(N107:R107+D107:H107&lt;-0.01),1,0)</f>
        <v>0</v>
      </c>
    </row>
    <row r="108" spans="1:20" hidden="1" outlineLevel="1" x14ac:dyDescent="0.2">
      <c r="A108" s="47"/>
      <c r="B108" s="47" t="str">
        <f>'SAM and Preps'!B109</f>
        <v>cfert</v>
      </c>
      <c r="C108" s="47" t="str">
        <f>VLOOKUP(B108,Notes!$A$12:$B$206,2,0)</f>
        <v>Fertilizers, pesticides</v>
      </c>
      <c r="D108" s="57">
        <f>Q1Impacts!C109</f>
        <v>3539.8557907325285</v>
      </c>
      <c r="E108" s="57">
        <f>Q1Impacts!D109</f>
        <v>0</v>
      </c>
      <c r="F108" s="57">
        <f>Q1Impacts!E109</f>
        <v>0</v>
      </c>
      <c r="G108" s="57">
        <f>Q1Impacts!F109</f>
        <v>7393.0137799204385</v>
      </c>
      <c r="H108" s="57">
        <f t="shared" si="8"/>
        <v>10932.869570652967</v>
      </c>
      <c r="I108" s="58">
        <f ca="1">VLOOKUP($B108,Q1BaseShocks!BaseShockQ1_LR,MATCH(I$4,Q1BaseShocks!BaseShockQ1_CH,0),0)*I$183</f>
        <v>0</v>
      </c>
      <c r="J108" s="58">
        <f ca="1">VLOOKUP($B108,Q1BaseShocks!BaseShockQ1_LR,MATCH(J$4,Q1BaseShocks!BaseShockQ1_CH,0),0)*J$183</f>
        <v>0</v>
      </c>
      <c r="K108" s="58">
        <f ca="1">VLOOKUP($B108,Q1BaseShocks!BaseShockQ1_LR,MATCH(K$4,Q1BaseShocks!BaseShockQ1_CH,0),0)*K$183</f>
        <v>0</v>
      </c>
      <c r="L108" s="58">
        <f ca="1">VLOOKUP($B108,Q1BaseShocks!BaseShockQ1_LR,MATCH(L$4,Q1BaseShocks!BaseShockQ1_CH,0),0)*L$183</f>
        <v>0</v>
      </c>
      <c r="M108" s="58">
        <f ca="1"/>
        <v>0</v>
      </c>
      <c r="N108" s="64">
        <f ca="1"/>
        <v>0</v>
      </c>
      <c r="O108" s="64">
        <f ca="1"/>
        <v>0</v>
      </c>
      <c r="P108" s="64">
        <f ca="1"/>
        <v>0</v>
      </c>
      <c r="Q108" s="64">
        <f ca="1"/>
        <v>0</v>
      </c>
      <c r="R108" s="60">
        <f t="shared" ca="1" si="7"/>
        <v>0</v>
      </c>
      <c r="S108" s="61">
        <f ca="1"/>
        <v>0</v>
      </c>
      <c r="T108" s="228" cm="1">
        <f t="array" aca="1" ref="T108" ca="1">IF(OR(N108:R108+D108:H108&lt;-0.01),1,0)</f>
        <v>0</v>
      </c>
    </row>
    <row r="109" spans="1:20" hidden="1" outlineLevel="1" x14ac:dyDescent="0.2">
      <c r="A109" s="47"/>
      <c r="B109" s="47" t="str">
        <f>'SAM and Preps'!B110</f>
        <v>cpain</v>
      </c>
      <c r="C109" s="47" t="str">
        <f>VLOOKUP(B109,Notes!$A$12:$B$206,2,0)</f>
        <v>Paint, related products</v>
      </c>
      <c r="D109" s="57">
        <f>Q1Impacts!C110</f>
        <v>844.35463037838315</v>
      </c>
      <c r="E109" s="57">
        <f>Q1Impacts!D110</f>
        <v>0</v>
      </c>
      <c r="F109" s="57">
        <f>Q1Impacts!E110</f>
        <v>0</v>
      </c>
      <c r="G109" s="57">
        <f>Q1Impacts!F110</f>
        <v>2366.437591165422</v>
      </c>
      <c r="H109" s="57">
        <f t="shared" si="8"/>
        <v>3210.7922215438052</v>
      </c>
      <c r="I109" s="58">
        <f ca="1">VLOOKUP($B109,Q1BaseShocks!BaseShockQ1_LR,MATCH(I$4,Q1BaseShocks!BaseShockQ1_CH,0),0)*I$183</f>
        <v>0</v>
      </c>
      <c r="J109" s="58">
        <f ca="1">VLOOKUP($B109,Q1BaseShocks!BaseShockQ1_LR,MATCH(J$4,Q1BaseShocks!BaseShockQ1_CH,0),0)*J$183</f>
        <v>0</v>
      </c>
      <c r="K109" s="58">
        <f ca="1">VLOOKUP($B109,Q1BaseShocks!BaseShockQ1_LR,MATCH(K$4,Q1BaseShocks!BaseShockQ1_CH,0),0)*K$183</f>
        <v>0</v>
      </c>
      <c r="L109" s="58">
        <f ca="1">VLOOKUP($B109,Q1BaseShocks!BaseShockQ1_LR,MATCH(L$4,Q1BaseShocks!BaseShockQ1_CH,0),0)*L$183</f>
        <v>0</v>
      </c>
      <c r="M109" s="58">
        <f ca="1"/>
        <v>0</v>
      </c>
      <c r="N109" s="64">
        <f ca="1"/>
        <v>0</v>
      </c>
      <c r="O109" s="64">
        <f ca="1"/>
        <v>0</v>
      </c>
      <c r="P109" s="64">
        <f ca="1"/>
        <v>0</v>
      </c>
      <c r="Q109" s="64">
        <f ca="1"/>
        <v>0</v>
      </c>
      <c r="R109" s="60">
        <f t="shared" ca="1" si="7"/>
        <v>0</v>
      </c>
      <c r="S109" s="61">
        <f ca="1"/>
        <v>0</v>
      </c>
      <c r="T109" s="228" cm="1">
        <f t="array" aca="1" ref="T109" ca="1">IF(OR(N109:R109+D109:H109&lt;-0.01),1,0)</f>
        <v>0</v>
      </c>
    </row>
    <row r="110" spans="1:20" hidden="1" outlineLevel="1" x14ac:dyDescent="0.2">
      <c r="A110" s="47"/>
      <c r="B110" s="47" t="str">
        <f>'SAM and Preps'!B111</f>
        <v>cphar</v>
      </c>
      <c r="C110" s="47" t="str">
        <f>VLOOKUP(B110,Notes!$A$12:$B$206,2,0)</f>
        <v>Pharmaceutical products</v>
      </c>
      <c r="D110" s="57">
        <f>Q1Impacts!C111</f>
        <v>35191.472401180916</v>
      </c>
      <c r="E110" s="57">
        <f>Q1Impacts!D111</f>
        <v>0</v>
      </c>
      <c r="F110" s="57">
        <f>Q1Impacts!E111</f>
        <v>0</v>
      </c>
      <c r="G110" s="57">
        <f>Q1Impacts!F111</f>
        <v>7909.8855975000397</v>
      </c>
      <c r="H110" s="57">
        <f t="shared" si="8"/>
        <v>43101.357998680956</v>
      </c>
      <c r="I110" s="58">
        <f ca="1">VLOOKUP($B110,Q1BaseShocks!BaseShockQ1_LR,MATCH(I$4,Q1BaseShocks!BaseShockQ1_CH,0),0)*I$183</f>
        <v>0</v>
      </c>
      <c r="J110" s="58">
        <f ca="1">VLOOKUP($B110,Q1BaseShocks!BaseShockQ1_LR,MATCH(J$4,Q1BaseShocks!BaseShockQ1_CH,0),0)*J$183</f>
        <v>0</v>
      </c>
      <c r="K110" s="58">
        <f ca="1">VLOOKUP($B110,Q1BaseShocks!BaseShockQ1_LR,MATCH(K$4,Q1BaseShocks!BaseShockQ1_CH,0),0)*K$183</f>
        <v>0</v>
      </c>
      <c r="L110" s="58">
        <f ca="1">VLOOKUP($B110,Q1BaseShocks!BaseShockQ1_LR,MATCH(L$4,Q1BaseShocks!BaseShockQ1_CH,0),0)*L$183</f>
        <v>0</v>
      </c>
      <c r="M110" s="58">
        <f ca="1"/>
        <v>0</v>
      </c>
      <c r="N110" s="64">
        <f ca="1"/>
        <v>0</v>
      </c>
      <c r="O110" s="64">
        <f ca="1"/>
        <v>0</v>
      </c>
      <c r="P110" s="64">
        <f ca="1"/>
        <v>0</v>
      </c>
      <c r="Q110" s="64">
        <f ca="1"/>
        <v>0</v>
      </c>
      <c r="R110" s="60">
        <f t="shared" ca="1" si="7"/>
        <v>0</v>
      </c>
      <c r="S110" s="61">
        <f ca="1"/>
        <v>0</v>
      </c>
      <c r="T110" s="228" cm="1">
        <f t="array" aca="1" ref="T110" ca="1">IF(OR(N110:R110+D110:H110&lt;-0.01),1,0)</f>
        <v>0</v>
      </c>
    </row>
    <row r="111" spans="1:20" hidden="1" outlineLevel="1" x14ac:dyDescent="0.2">
      <c r="A111" s="47"/>
      <c r="B111" s="47" t="str">
        <f>'SAM and Preps'!B112</f>
        <v>csoap</v>
      </c>
      <c r="C111" s="47" t="str">
        <f>VLOOKUP(B111,Notes!$A$12:$B$206,2,0)</f>
        <v>Soap, cleaning, perfume</v>
      </c>
      <c r="D111" s="57">
        <f>Q1Impacts!C112</f>
        <v>52751.406555837537</v>
      </c>
      <c r="E111" s="57">
        <f>Q1Impacts!D112</f>
        <v>0</v>
      </c>
      <c r="F111" s="57">
        <f>Q1Impacts!E112</f>
        <v>0</v>
      </c>
      <c r="G111" s="57">
        <f>Q1Impacts!F112</f>
        <v>7800.1159843679725</v>
      </c>
      <c r="H111" s="57">
        <f t="shared" si="8"/>
        <v>60551.522540205508</v>
      </c>
      <c r="I111" s="58">
        <f ca="1">VLOOKUP($B111,Q1BaseShocks!BaseShockQ1_LR,MATCH(I$4,Q1BaseShocks!BaseShockQ1_CH,0),0)*I$183</f>
        <v>0</v>
      </c>
      <c r="J111" s="58">
        <f ca="1">VLOOKUP($B111,Q1BaseShocks!BaseShockQ1_LR,MATCH(J$4,Q1BaseShocks!BaseShockQ1_CH,0),0)*J$183</f>
        <v>0</v>
      </c>
      <c r="K111" s="58">
        <f ca="1">VLOOKUP($B111,Q1BaseShocks!BaseShockQ1_LR,MATCH(K$4,Q1BaseShocks!BaseShockQ1_CH,0),0)*K$183</f>
        <v>0</v>
      </c>
      <c r="L111" s="58">
        <f ca="1">VLOOKUP($B111,Q1BaseShocks!BaseShockQ1_LR,MATCH(L$4,Q1BaseShocks!BaseShockQ1_CH,0),0)*L$183</f>
        <v>0</v>
      </c>
      <c r="M111" s="58">
        <f ca="1"/>
        <v>0</v>
      </c>
      <c r="N111" s="64">
        <f ca="1"/>
        <v>0</v>
      </c>
      <c r="O111" s="64">
        <f ca="1"/>
        <v>0</v>
      </c>
      <c r="P111" s="64">
        <f ca="1"/>
        <v>0</v>
      </c>
      <c r="Q111" s="64">
        <f ca="1"/>
        <v>0</v>
      </c>
      <c r="R111" s="60">
        <f t="shared" ca="1" si="7"/>
        <v>0</v>
      </c>
      <c r="S111" s="61">
        <f ca="1"/>
        <v>0</v>
      </c>
      <c r="T111" s="228" cm="1">
        <f t="array" aca="1" ref="T111" ca="1">IF(OR(N111:R111+D111:H111&lt;-0.01),1,0)</f>
        <v>0</v>
      </c>
    </row>
    <row r="112" spans="1:20" hidden="1" outlineLevel="1" x14ac:dyDescent="0.2">
      <c r="A112" s="47"/>
      <c r="B112" s="47" t="str">
        <f>'SAM and Preps'!B113</f>
        <v>coche</v>
      </c>
      <c r="C112" s="47" t="str">
        <f>VLOOKUP(B112,Notes!$A$12:$B$206,2,0)</f>
        <v>Chemical products, n.e.c.</v>
      </c>
      <c r="D112" s="57">
        <f>Q1Impacts!C113</f>
        <v>383.30323347214608</v>
      </c>
      <c r="E112" s="57">
        <f>Q1Impacts!D113</f>
        <v>0</v>
      </c>
      <c r="F112" s="57">
        <f>Q1Impacts!E113</f>
        <v>0</v>
      </c>
      <c r="G112" s="57">
        <f>Q1Impacts!F113</f>
        <v>16852.978256044342</v>
      </c>
      <c r="H112" s="57">
        <f t="shared" si="8"/>
        <v>17236.281489516488</v>
      </c>
      <c r="I112" s="58">
        <f ca="1">VLOOKUP($B112,Q1BaseShocks!BaseShockQ1_LR,MATCH(I$4,Q1BaseShocks!BaseShockQ1_CH,0),0)*I$183</f>
        <v>0</v>
      </c>
      <c r="J112" s="58">
        <f ca="1">VLOOKUP($B112,Q1BaseShocks!BaseShockQ1_LR,MATCH(J$4,Q1BaseShocks!BaseShockQ1_CH,0),0)*J$183</f>
        <v>0</v>
      </c>
      <c r="K112" s="58">
        <f ca="1">VLOOKUP($B112,Q1BaseShocks!BaseShockQ1_LR,MATCH(K$4,Q1BaseShocks!BaseShockQ1_CH,0),0)*K$183</f>
        <v>0</v>
      </c>
      <c r="L112" s="58">
        <f ca="1">VLOOKUP($B112,Q1BaseShocks!BaseShockQ1_LR,MATCH(L$4,Q1BaseShocks!BaseShockQ1_CH,0),0)*L$183</f>
        <v>0</v>
      </c>
      <c r="M112" s="58">
        <f ca="1"/>
        <v>0</v>
      </c>
      <c r="N112" s="64">
        <f ca="1"/>
        <v>0</v>
      </c>
      <c r="O112" s="64">
        <f ca="1"/>
        <v>0</v>
      </c>
      <c r="P112" s="64">
        <f ca="1"/>
        <v>0</v>
      </c>
      <c r="Q112" s="64">
        <f ca="1"/>
        <v>0</v>
      </c>
      <c r="R112" s="60">
        <f t="shared" ca="1" si="7"/>
        <v>0</v>
      </c>
      <c r="S112" s="61">
        <f ca="1"/>
        <v>0</v>
      </c>
      <c r="T112" s="228" cm="1">
        <f t="array" aca="1" ref="T112" ca="1">IF(OR(N112:R112+D112:H112&lt;-0.01),1,0)</f>
        <v>0</v>
      </c>
    </row>
    <row r="113" spans="1:20" hidden="1" outlineLevel="1" x14ac:dyDescent="0.2">
      <c r="A113" s="47"/>
      <c r="B113" s="47" t="str">
        <f>'SAM and Preps'!B114</f>
        <v>ctyre</v>
      </c>
      <c r="C113" s="47" t="str">
        <f>VLOOKUP(B113,Notes!$A$12:$B$206,2,0)</f>
        <v>Rubber tyres</v>
      </c>
      <c r="D113" s="57">
        <f>Q1Impacts!C114</f>
        <v>9891.2823908249575</v>
      </c>
      <c r="E113" s="57">
        <f>Q1Impacts!D114</f>
        <v>0</v>
      </c>
      <c r="F113" s="57">
        <f>Q1Impacts!E114</f>
        <v>463.28677107133552</v>
      </c>
      <c r="G113" s="57">
        <f>Q1Impacts!F114</f>
        <v>3368.3655268455536</v>
      </c>
      <c r="H113" s="57">
        <f t="shared" si="8"/>
        <v>13722.934688741847</v>
      </c>
      <c r="I113" s="58">
        <f ca="1">VLOOKUP($B113,Q1BaseShocks!BaseShockQ1_LR,MATCH(I$4,Q1BaseShocks!BaseShockQ1_CH,0),0)*I$183</f>
        <v>0</v>
      </c>
      <c r="J113" s="58">
        <f ca="1">VLOOKUP($B113,Q1BaseShocks!BaseShockQ1_LR,MATCH(J$4,Q1BaseShocks!BaseShockQ1_CH,0),0)*J$183</f>
        <v>0</v>
      </c>
      <c r="K113" s="58">
        <f ca="1">VLOOKUP($B113,Q1BaseShocks!BaseShockQ1_LR,MATCH(K$4,Q1BaseShocks!BaseShockQ1_CH,0),0)*K$183</f>
        <v>0</v>
      </c>
      <c r="L113" s="58">
        <f ca="1">VLOOKUP($B113,Q1BaseShocks!BaseShockQ1_LR,MATCH(L$4,Q1BaseShocks!BaseShockQ1_CH,0),0)*L$183</f>
        <v>0</v>
      </c>
      <c r="M113" s="58">
        <f ca="1"/>
        <v>0</v>
      </c>
      <c r="N113" s="64">
        <f ca="1"/>
        <v>0</v>
      </c>
      <c r="O113" s="64">
        <f ca="1"/>
        <v>0</v>
      </c>
      <c r="P113" s="64">
        <f ca="1"/>
        <v>0</v>
      </c>
      <c r="Q113" s="64">
        <f ca="1"/>
        <v>0</v>
      </c>
      <c r="R113" s="60">
        <f t="shared" ca="1" si="7"/>
        <v>0</v>
      </c>
      <c r="S113" s="61">
        <f ca="1"/>
        <v>0</v>
      </c>
      <c r="T113" s="228" cm="1">
        <f t="array" aca="1" ref="T113" ca="1">IF(OR(N113:R113+D113:H113&lt;-0.01),1,0)</f>
        <v>0</v>
      </c>
    </row>
    <row r="114" spans="1:20" hidden="1" outlineLevel="1" x14ac:dyDescent="0.2">
      <c r="A114" s="47"/>
      <c r="B114" s="47" t="str">
        <f>'SAM and Preps'!B115</f>
        <v>corub</v>
      </c>
      <c r="C114" s="47" t="str">
        <f>VLOOKUP(B114,Notes!$A$12:$B$206,2,0)</f>
        <v>Other rubber products</v>
      </c>
      <c r="D114" s="57">
        <f>Q1Impacts!C115</f>
        <v>224.79590252359276</v>
      </c>
      <c r="E114" s="57">
        <f>Q1Impacts!D115</f>
        <v>0</v>
      </c>
      <c r="F114" s="57">
        <f>Q1Impacts!E115</f>
        <v>0</v>
      </c>
      <c r="G114" s="57">
        <f>Q1Impacts!F115</f>
        <v>2313.2758646292941</v>
      </c>
      <c r="H114" s="57">
        <f t="shared" si="8"/>
        <v>2538.0717671528869</v>
      </c>
      <c r="I114" s="58">
        <f ca="1">VLOOKUP($B114,Q1BaseShocks!BaseShockQ1_LR,MATCH(I$4,Q1BaseShocks!BaseShockQ1_CH,0),0)*I$183</f>
        <v>0</v>
      </c>
      <c r="J114" s="58">
        <f ca="1">VLOOKUP($B114,Q1BaseShocks!BaseShockQ1_LR,MATCH(J$4,Q1BaseShocks!BaseShockQ1_CH,0),0)*J$183</f>
        <v>0</v>
      </c>
      <c r="K114" s="58">
        <f ca="1">VLOOKUP($B114,Q1BaseShocks!BaseShockQ1_LR,MATCH(K$4,Q1BaseShocks!BaseShockQ1_CH,0),0)*K$183</f>
        <v>0</v>
      </c>
      <c r="L114" s="58">
        <f ca="1">VLOOKUP($B114,Q1BaseShocks!BaseShockQ1_LR,MATCH(L$4,Q1BaseShocks!BaseShockQ1_CH,0),0)*L$183</f>
        <v>0</v>
      </c>
      <c r="M114" s="58">
        <f ca="1"/>
        <v>0</v>
      </c>
      <c r="N114" s="64">
        <f ca="1"/>
        <v>0</v>
      </c>
      <c r="O114" s="64">
        <f ca="1"/>
        <v>0</v>
      </c>
      <c r="P114" s="64">
        <f ca="1"/>
        <v>0</v>
      </c>
      <c r="Q114" s="64">
        <f ca="1"/>
        <v>0</v>
      </c>
      <c r="R114" s="60">
        <f t="shared" ca="1" si="7"/>
        <v>0</v>
      </c>
      <c r="S114" s="61">
        <f ca="1"/>
        <v>0</v>
      </c>
      <c r="T114" s="228" cm="1">
        <f t="array" aca="1" ref="T114" ca="1">IF(OR(N114:R114+D114:H114&lt;-0.01),1,0)</f>
        <v>0</v>
      </c>
    </row>
    <row r="115" spans="1:20" hidden="1" outlineLevel="1" x14ac:dyDescent="0.2">
      <c r="A115" s="47"/>
      <c r="B115" s="47" t="str">
        <f>'SAM and Preps'!B116</f>
        <v>cplas</v>
      </c>
      <c r="C115" s="47" t="str">
        <f>VLOOKUP(B115,Notes!$A$12:$B$206,2,0)</f>
        <v>Plastic products</v>
      </c>
      <c r="D115" s="57">
        <f>Q1Impacts!C116</f>
        <v>6227.8744520285954</v>
      </c>
      <c r="E115" s="57">
        <f>Q1Impacts!D116</f>
        <v>0</v>
      </c>
      <c r="F115" s="57">
        <f>Q1Impacts!E116</f>
        <v>712.75116009078511</v>
      </c>
      <c r="G115" s="57">
        <f>Q1Impacts!F116</f>
        <v>4811.0212216215996</v>
      </c>
      <c r="H115" s="57">
        <f t="shared" si="8"/>
        <v>11751.646833740979</v>
      </c>
      <c r="I115" s="58">
        <f ca="1">VLOOKUP($B115,Q1BaseShocks!BaseShockQ1_LR,MATCH(I$4,Q1BaseShocks!BaseShockQ1_CH,0),0)*I$183</f>
        <v>0</v>
      </c>
      <c r="J115" s="58">
        <f ca="1">VLOOKUP($B115,Q1BaseShocks!BaseShockQ1_LR,MATCH(J$4,Q1BaseShocks!BaseShockQ1_CH,0),0)*J$183</f>
        <v>0</v>
      </c>
      <c r="K115" s="58">
        <f ca="1">VLOOKUP($B115,Q1BaseShocks!BaseShockQ1_LR,MATCH(K$4,Q1BaseShocks!BaseShockQ1_CH,0),0)*K$183</f>
        <v>0</v>
      </c>
      <c r="L115" s="58">
        <f ca="1">VLOOKUP($B115,Q1BaseShocks!BaseShockQ1_LR,MATCH(L$4,Q1BaseShocks!BaseShockQ1_CH,0),0)*L$183</f>
        <v>0</v>
      </c>
      <c r="M115" s="58">
        <f ca="1"/>
        <v>0</v>
      </c>
      <c r="N115" s="64">
        <f ca="1"/>
        <v>0</v>
      </c>
      <c r="O115" s="64">
        <f ca="1"/>
        <v>0</v>
      </c>
      <c r="P115" s="64">
        <f ca="1"/>
        <v>0</v>
      </c>
      <c r="Q115" s="64">
        <f ca="1"/>
        <v>0</v>
      </c>
      <c r="R115" s="60">
        <f t="shared" ca="1" si="7"/>
        <v>0</v>
      </c>
      <c r="S115" s="61">
        <f ca="1"/>
        <v>0</v>
      </c>
      <c r="T115" s="228" cm="1">
        <f t="array" aca="1" ref="T115" ca="1">IF(OR(N115:R115+D115:H115&lt;-0.01),1,0)</f>
        <v>0</v>
      </c>
    </row>
    <row r="116" spans="1:20" hidden="1" outlineLevel="1" x14ac:dyDescent="0.2">
      <c r="A116" s="47"/>
      <c r="B116" s="47" t="str">
        <f>'SAM and Preps'!B117</f>
        <v>cglas</v>
      </c>
      <c r="C116" s="47" t="str">
        <f>VLOOKUP(B116,Notes!$A$12:$B$206,2,0)</f>
        <v>Glass products</v>
      </c>
      <c r="D116" s="57">
        <f>Q1Impacts!C117</f>
        <v>5886.9770674921492</v>
      </c>
      <c r="E116" s="57">
        <f>Q1Impacts!D117</f>
        <v>0</v>
      </c>
      <c r="F116" s="57">
        <f>Q1Impacts!E117</f>
        <v>0.12371561787838438</v>
      </c>
      <c r="G116" s="57">
        <f>Q1Impacts!F117</f>
        <v>2112.1725283966603</v>
      </c>
      <c r="H116" s="57">
        <f t="shared" si="8"/>
        <v>7999.2733115066876</v>
      </c>
      <c r="I116" s="58">
        <f ca="1">VLOOKUP($B116,Q1BaseShocks!BaseShockQ1_LR,MATCH(I$4,Q1BaseShocks!BaseShockQ1_CH,0),0)*I$183</f>
        <v>0</v>
      </c>
      <c r="J116" s="58">
        <f ca="1">VLOOKUP($B116,Q1BaseShocks!BaseShockQ1_LR,MATCH(J$4,Q1BaseShocks!BaseShockQ1_CH,0),0)*J$183</f>
        <v>0</v>
      </c>
      <c r="K116" s="58">
        <f ca="1">VLOOKUP($B116,Q1BaseShocks!BaseShockQ1_LR,MATCH(K$4,Q1BaseShocks!BaseShockQ1_CH,0),0)*K$183</f>
        <v>0</v>
      </c>
      <c r="L116" s="58">
        <f ca="1">VLOOKUP($B116,Q1BaseShocks!BaseShockQ1_LR,MATCH(L$4,Q1BaseShocks!BaseShockQ1_CH,0),0)*L$183</f>
        <v>0</v>
      </c>
      <c r="M116" s="58">
        <f ca="1"/>
        <v>0</v>
      </c>
      <c r="N116" s="64">
        <f ca="1"/>
        <v>0</v>
      </c>
      <c r="O116" s="64">
        <f ca="1"/>
        <v>0</v>
      </c>
      <c r="P116" s="64">
        <f ca="1"/>
        <v>0</v>
      </c>
      <c r="Q116" s="64">
        <f ca="1"/>
        <v>0</v>
      </c>
      <c r="R116" s="60">
        <f t="shared" ca="1" si="7"/>
        <v>0</v>
      </c>
      <c r="S116" s="61">
        <f ca="1"/>
        <v>0</v>
      </c>
      <c r="T116" s="228" cm="1">
        <f t="array" aca="1" ref="T116" ca="1">IF(OR(N116:R116+D116:H116&lt;-0.01),1,0)</f>
        <v>0</v>
      </c>
    </row>
    <row r="117" spans="1:20" hidden="1" outlineLevel="1" x14ac:dyDescent="0.2">
      <c r="A117" s="47"/>
      <c r="B117" s="47" t="str">
        <f>'SAM and Preps'!B118</f>
        <v>ccera</v>
      </c>
      <c r="C117" s="47" t="str">
        <f>VLOOKUP(B117,Notes!$A$12:$B$206,2,0)</f>
        <v>Non-structural ceramic</v>
      </c>
      <c r="D117" s="57">
        <f>Q1Impacts!C118</f>
        <v>2630.5538947751147</v>
      </c>
      <c r="E117" s="57">
        <f>Q1Impacts!D118</f>
        <v>0</v>
      </c>
      <c r="F117" s="57">
        <f>Q1Impacts!E118</f>
        <v>19.364326792168381</v>
      </c>
      <c r="G117" s="57">
        <f>Q1Impacts!F118</f>
        <v>383.17140904717775</v>
      </c>
      <c r="H117" s="57">
        <f t="shared" si="8"/>
        <v>3033.0896306144609</v>
      </c>
      <c r="I117" s="58">
        <f ca="1">VLOOKUP($B117,Q1BaseShocks!BaseShockQ1_LR,MATCH(I$4,Q1BaseShocks!BaseShockQ1_CH,0),0)*I$183</f>
        <v>0</v>
      </c>
      <c r="J117" s="58">
        <f ca="1">VLOOKUP($B117,Q1BaseShocks!BaseShockQ1_LR,MATCH(J$4,Q1BaseShocks!BaseShockQ1_CH,0),0)*J$183</f>
        <v>0</v>
      </c>
      <c r="K117" s="58">
        <f ca="1">VLOOKUP($B117,Q1BaseShocks!BaseShockQ1_LR,MATCH(K$4,Q1BaseShocks!BaseShockQ1_CH,0),0)*K$183</f>
        <v>0</v>
      </c>
      <c r="L117" s="58">
        <f ca="1">VLOOKUP($B117,Q1BaseShocks!BaseShockQ1_LR,MATCH(L$4,Q1BaseShocks!BaseShockQ1_CH,0),0)*L$183</f>
        <v>0</v>
      </c>
      <c r="M117" s="58">
        <f ca="1"/>
        <v>0</v>
      </c>
      <c r="N117" s="64">
        <f ca="1"/>
        <v>0</v>
      </c>
      <c r="O117" s="64">
        <f ca="1"/>
        <v>0</v>
      </c>
      <c r="P117" s="64">
        <f ca="1"/>
        <v>0</v>
      </c>
      <c r="Q117" s="64">
        <f ca="1"/>
        <v>0</v>
      </c>
      <c r="R117" s="60">
        <f t="shared" ca="1" si="7"/>
        <v>0</v>
      </c>
      <c r="S117" s="61">
        <f ca="1"/>
        <v>0</v>
      </c>
      <c r="T117" s="228" cm="1">
        <f t="array" aca="1" ref="T117" ca="1">IF(OR(N117:R117+D117:H117&lt;-0.01),1,0)</f>
        <v>0</v>
      </c>
    </row>
    <row r="118" spans="1:20" hidden="1" outlineLevel="1" x14ac:dyDescent="0.2">
      <c r="A118" s="47"/>
      <c r="B118" s="47" t="str">
        <f>'SAM and Preps'!B119</f>
        <v>cclay</v>
      </c>
      <c r="C118" s="47" t="str">
        <f>VLOOKUP(B118,Notes!$A$12:$B$206,2,0)</f>
        <v>Structure non-refractory clay</v>
      </c>
      <c r="D118" s="57">
        <f>Q1Impacts!C119</f>
        <v>815.85172333020785</v>
      </c>
      <c r="E118" s="57">
        <f>Q1Impacts!D119</f>
        <v>0</v>
      </c>
      <c r="F118" s="57">
        <f>Q1Impacts!E119</f>
        <v>0</v>
      </c>
      <c r="G118" s="57">
        <f>Q1Impacts!F119</f>
        <v>2124.7204777191569</v>
      </c>
      <c r="H118" s="57">
        <f t="shared" si="8"/>
        <v>2940.5722010493646</v>
      </c>
      <c r="I118" s="58">
        <f ca="1">VLOOKUP($B118,Q1BaseShocks!BaseShockQ1_LR,MATCH(I$4,Q1BaseShocks!BaseShockQ1_CH,0),0)*I$183</f>
        <v>0</v>
      </c>
      <c r="J118" s="58">
        <f ca="1">VLOOKUP($B118,Q1BaseShocks!BaseShockQ1_LR,MATCH(J$4,Q1BaseShocks!BaseShockQ1_CH,0),0)*J$183</f>
        <v>0</v>
      </c>
      <c r="K118" s="58">
        <f ca="1">VLOOKUP($B118,Q1BaseShocks!BaseShockQ1_LR,MATCH(K$4,Q1BaseShocks!BaseShockQ1_CH,0),0)*K$183</f>
        <v>0</v>
      </c>
      <c r="L118" s="58">
        <f ca="1">VLOOKUP($B118,Q1BaseShocks!BaseShockQ1_LR,MATCH(L$4,Q1BaseShocks!BaseShockQ1_CH,0),0)*L$183</f>
        <v>0</v>
      </c>
      <c r="M118" s="58">
        <f ca="1"/>
        <v>0</v>
      </c>
      <c r="N118" s="64">
        <f ca="1"/>
        <v>0</v>
      </c>
      <c r="O118" s="64">
        <f ca="1"/>
        <v>0</v>
      </c>
      <c r="P118" s="64">
        <f ca="1"/>
        <v>0</v>
      </c>
      <c r="Q118" s="64">
        <f ca="1"/>
        <v>0</v>
      </c>
      <c r="R118" s="60">
        <f t="shared" ca="1" si="7"/>
        <v>0</v>
      </c>
      <c r="S118" s="61">
        <f ca="1"/>
        <v>0</v>
      </c>
      <c r="T118" s="228" cm="1">
        <f t="array" aca="1" ref="T118" ca="1">IF(OR(N118:R118+D118:H118&lt;-0.01),1,0)</f>
        <v>0</v>
      </c>
    </row>
    <row r="119" spans="1:20" hidden="1" outlineLevel="1" x14ac:dyDescent="0.2">
      <c r="A119" s="47"/>
      <c r="B119" s="47" t="str">
        <f>'SAM and Preps'!B120</f>
        <v>ccmnt</v>
      </c>
      <c r="C119" s="47" t="str">
        <f>VLOOKUP(B119,Notes!$A$12:$B$206,2,0)</f>
        <v>Plaster, cement</v>
      </c>
      <c r="D119" s="57">
        <f>Q1Impacts!C120</f>
        <v>610.43422081059873</v>
      </c>
      <c r="E119" s="57">
        <f>Q1Impacts!D120</f>
        <v>0</v>
      </c>
      <c r="F119" s="57">
        <f>Q1Impacts!E120</f>
        <v>0</v>
      </c>
      <c r="G119" s="57">
        <f>Q1Impacts!F120</f>
        <v>625.99310627073646</v>
      </c>
      <c r="H119" s="57">
        <f t="shared" si="8"/>
        <v>1236.4273270813351</v>
      </c>
      <c r="I119" s="58">
        <f ca="1">VLOOKUP($B119,Q1BaseShocks!BaseShockQ1_LR,MATCH(I$4,Q1BaseShocks!BaseShockQ1_CH,0),0)*I$183</f>
        <v>0</v>
      </c>
      <c r="J119" s="58">
        <f ca="1">VLOOKUP($B119,Q1BaseShocks!BaseShockQ1_LR,MATCH(J$4,Q1BaseShocks!BaseShockQ1_CH,0),0)*J$183</f>
        <v>0</v>
      </c>
      <c r="K119" s="58">
        <f ca="1">VLOOKUP($B119,Q1BaseShocks!BaseShockQ1_LR,MATCH(K$4,Q1BaseShocks!BaseShockQ1_CH,0),0)*K$183</f>
        <v>0</v>
      </c>
      <c r="L119" s="58">
        <f ca="1">VLOOKUP($B119,Q1BaseShocks!BaseShockQ1_LR,MATCH(L$4,Q1BaseShocks!BaseShockQ1_CH,0),0)*L$183</f>
        <v>0</v>
      </c>
      <c r="M119" s="58">
        <f ca="1"/>
        <v>0</v>
      </c>
      <c r="N119" s="64">
        <f ca="1"/>
        <v>0</v>
      </c>
      <c r="O119" s="64">
        <f ca="1"/>
        <v>0</v>
      </c>
      <c r="P119" s="64">
        <f ca="1"/>
        <v>0</v>
      </c>
      <c r="Q119" s="64">
        <f ca="1"/>
        <v>0</v>
      </c>
      <c r="R119" s="60">
        <f t="shared" ca="1" si="7"/>
        <v>0</v>
      </c>
      <c r="S119" s="61">
        <f ca="1"/>
        <v>0</v>
      </c>
      <c r="T119" s="228" cm="1">
        <f t="array" aca="1" ref="T119" ca="1">IF(OR(N119:R119+D119:H119&lt;-0.01),1,0)</f>
        <v>0</v>
      </c>
    </row>
    <row r="120" spans="1:20" hidden="1" outlineLevel="1" x14ac:dyDescent="0.2">
      <c r="A120" s="47"/>
      <c r="B120" s="47" t="str">
        <f>'SAM and Preps'!B121</f>
        <v>cconc</v>
      </c>
      <c r="C120" s="47" t="str">
        <f>VLOOKUP(B120,Notes!$A$12:$B$206,2,0)</f>
        <v>Articles of concrete</v>
      </c>
      <c r="D120" s="57">
        <f>Q1Impacts!C121</f>
        <v>0</v>
      </c>
      <c r="E120" s="57">
        <f>Q1Impacts!D121</f>
        <v>0</v>
      </c>
      <c r="F120" s="57">
        <f>Q1Impacts!E121</f>
        <v>0</v>
      </c>
      <c r="G120" s="57">
        <f>Q1Impacts!F121</f>
        <v>1889.5518825568595</v>
      </c>
      <c r="H120" s="57">
        <f t="shared" si="8"/>
        <v>1889.5518825568595</v>
      </c>
      <c r="I120" s="58">
        <f ca="1">VLOOKUP($B120,Q1BaseShocks!BaseShockQ1_LR,MATCH(I$4,Q1BaseShocks!BaseShockQ1_CH,0),0)*I$183</f>
        <v>0</v>
      </c>
      <c r="J120" s="58">
        <f ca="1">VLOOKUP($B120,Q1BaseShocks!BaseShockQ1_LR,MATCH(J$4,Q1BaseShocks!BaseShockQ1_CH,0),0)*J$183</f>
        <v>0</v>
      </c>
      <c r="K120" s="58">
        <f ca="1">VLOOKUP($B120,Q1BaseShocks!BaseShockQ1_LR,MATCH(K$4,Q1BaseShocks!BaseShockQ1_CH,0),0)*K$183</f>
        <v>0</v>
      </c>
      <c r="L120" s="58">
        <f ca="1">VLOOKUP($B120,Q1BaseShocks!BaseShockQ1_LR,MATCH(L$4,Q1BaseShocks!BaseShockQ1_CH,0),0)*L$183</f>
        <v>0</v>
      </c>
      <c r="M120" s="58">
        <f ca="1"/>
        <v>0</v>
      </c>
      <c r="N120" s="64">
        <f ca="1"/>
        <v>0</v>
      </c>
      <c r="O120" s="64">
        <f ca="1"/>
        <v>0</v>
      </c>
      <c r="P120" s="64">
        <f ca="1"/>
        <v>0</v>
      </c>
      <c r="Q120" s="64">
        <f ca="1"/>
        <v>0</v>
      </c>
      <c r="R120" s="60">
        <f t="shared" ca="1" si="7"/>
        <v>0</v>
      </c>
      <c r="S120" s="61">
        <f ca="1"/>
        <v>0</v>
      </c>
      <c r="T120" s="228" cm="1">
        <f t="array" aca="1" ref="T120" ca="1">IF(OR(N120:R120+D120:H120&lt;-0.01),1,0)</f>
        <v>0</v>
      </c>
    </row>
    <row r="121" spans="1:20" hidden="1" outlineLevel="1" x14ac:dyDescent="0.2">
      <c r="A121" s="47"/>
      <c r="B121" s="47" t="str">
        <f>'SAM and Preps'!B122</f>
        <v>conmp</v>
      </c>
      <c r="C121" s="47" t="str">
        <f>VLOOKUP(B121,Notes!$A$12:$B$206,2,0)</f>
        <v>Non-metallic products n.e.c.</v>
      </c>
      <c r="D121" s="57">
        <f>Q1Impacts!C122</f>
        <v>0</v>
      </c>
      <c r="E121" s="57">
        <f>Q1Impacts!D122</f>
        <v>0</v>
      </c>
      <c r="F121" s="57">
        <f>Q1Impacts!E122</f>
        <v>0</v>
      </c>
      <c r="G121" s="57">
        <f>Q1Impacts!F122</f>
        <v>3016.3305260266188</v>
      </c>
      <c r="H121" s="57">
        <f t="shared" si="8"/>
        <v>3016.3305260266188</v>
      </c>
      <c r="I121" s="58">
        <f ca="1">VLOOKUP($B121,Q1BaseShocks!BaseShockQ1_LR,MATCH(I$4,Q1BaseShocks!BaseShockQ1_CH,0),0)*I$183</f>
        <v>0</v>
      </c>
      <c r="J121" s="58">
        <f ca="1">VLOOKUP($B121,Q1BaseShocks!BaseShockQ1_LR,MATCH(J$4,Q1BaseShocks!BaseShockQ1_CH,0),0)*J$183</f>
        <v>0</v>
      </c>
      <c r="K121" s="58">
        <f ca="1">VLOOKUP($B121,Q1BaseShocks!BaseShockQ1_LR,MATCH(K$4,Q1BaseShocks!BaseShockQ1_CH,0),0)*K$183</f>
        <v>0</v>
      </c>
      <c r="L121" s="58">
        <f ca="1">VLOOKUP($B121,Q1BaseShocks!BaseShockQ1_LR,MATCH(L$4,Q1BaseShocks!BaseShockQ1_CH,0),0)*L$183</f>
        <v>0</v>
      </c>
      <c r="M121" s="58">
        <f ca="1"/>
        <v>0</v>
      </c>
      <c r="N121" s="64">
        <f ca="1"/>
        <v>0</v>
      </c>
      <c r="O121" s="64">
        <f ca="1"/>
        <v>0</v>
      </c>
      <c r="P121" s="64">
        <f ca="1"/>
        <v>0</v>
      </c>
      <c r="Q121" s="64">
        <f ca="1"/>
        <v>0</v>
      </c>
      <c r="R121" s="60">
        <f t="shared" ca="1" si="7"/>
        <v>0</v>
      </c>
      <c r="S121" s="61">
        <f ca="1"/>
        <v>0</v>
      </c>
      <c r="T121" s="228" cm="1">
        <f t="array" aca="1" ref="T121" ca="1">IF(OR(N121:R121+D121:H121&lt;-0.01),1,0)</f>
        <v>0</v>
      </c>
    </row>
    <row r="122" spans="1:20" hidden="1" outlineLevel="1" x14ac:dyDescent="0.2">
      <c r="A122" s="47"/>
      <c r="B122" s="47" t="str">
        <f>'SAM and Preps'!B123</f>
        <v>cfurn</v>
      </c>
      <c r="C122" s="47" t="str">
        <f>VLOOKUP(B122,Notes!$A$12:$B$206,2,0)</f>
        <v>Furniture</v>
      </c>
      <c r="D122" s="57">
        <f>Q1Impacts!C123</f>
        <v>17553.850767118172</v>
      </c>
      <c r="E122" s="57">
        <f>Q1Impacts!D123</f>
        <v>0</v>
      </c>
      <c r="F122" s="57">
        <f>Q1Impacts!E123</f>
        <v>9000.0679871745724</v>
      </c>
      <c r="G122" s="57">
        <f>Q1Impacts!F123</f>
        <v>5985.6763321654862</v>
      </c>
      <c r="H122" s="57">
        <f t="shared" si="8"/>
        <v>32539.595086458234</v>
      </c>
      <c r="I122" s="58">
        <f ca="1">VLOOKUP($B122,Q1BaseShocks!BaseShockQ1_LR,MATCH(I$4,Q1BaseShocks!BaseShockQ1_CH,0),0)*I$183</f>
        <v>0</v>
      </c>
      <c r="J122" s="58">
        <f ca="1">VLOOKUP($B122,Q1BaseShocks!BaseShockQ1_LR,MATCH(J$4,Q1BaseShocks!BaseShockQ1_CH,0),0)*J$183</f>
        <v>0</v>
      </c>
      <c r="K122" s="58">
        <f ca="1">VLOOKUP($B122,Q1BaseShocks!BaseShockQ1_LR,MATCH(K$4,Q1BaseShocks!BaseShockQ1_CH,0),0)*K$183</f>
        <v>0</v>
      </c>
      <c r="L122" s="58">
        <f ca="1">VLOOKUP($B122,Q1BaseShocks!BaseShockQ1_LR,MATCH(L$4,Q1BaseShocks!BaseShockQ1_CH,0),0)*L$183</f>
        <v>0</v>
      </c>
      <c r="M122" s="58">
        <f ca="1"/>
        <v>0</v>
      </c>
      <c r="N122" s="64">
        <f ca="1"/>
        <v>0</v>
      </c>
      <c r="O122" s="64">
        <f ca="1"/>
        <v>0</v>
      </c>
      <c r="P122" s="64">
        <f ca="1"/>
        <v>0</v>
      </c>
      <c r="Q122" s="64">
        <f ca="1"/>
        <v>0</v>
      </c>
      <c r="R122" s="60">
        <f t="shared" ca="1" si="7"/>
        <v>0</v>
      </c>
      <c r="S122" s="61">
        <f ca="1"/>
        <v>0</v>
      </c>
      <c r="T122" s="228" cm="1">
        <f t="array" aca="1" ref="T122" ca="1">IF(OR(N122:R122+D122:H122&lt;-0.01),1,0)</f>
        <v>0</v>
      </c>
    </row>
    <row r="123" spans="1:20" hidden="1" outlineLevel="1" x14ac:dyDescent="0.2">
      <c r="A123" s="47"/>
      <c r="B123" s="47" t="str">
        <f>'SAM and Preps'!B124</f>
        <v>cjewl</v>
      </c>
      <c r="C123" s="47" t="str">
        <f>VLOOKUP(B123,Notes!$A$12:$B$206,2,0)</f>
        <v>Jewellery</v>
      </c>
      <c r="D123" s="57">
        <f>Q1Impacts!C124</f>
        <v>5719.0421563099062</v>
      </c>
      <c r="E123" s="57">
        <f>Q1Impacts!D124</f>
        <v>0</v>
      </c>
      <c r="F123" s="57">
        <f>Q1Impacts!E124</f>
        <v>0</v>
      </c>
      <c r="G123" s="57">
        <f>Q1Impacts!F124</f>
        <v>8163.3739676706236</v>
      </c>
      <c r="H123" s="57">
        <f t="shared" si="8"/>
        <v>13882.416123980529</v>
      </c>
      <c r="I123" s="58">
        <f ca="1">VLOOKUP($B123,Q1BaseShocks!BaseShockQ1_LR,MATCH(I$4,Q1BaseShocks!BaseShockQ1_CH,0),0)*I$183</f>
        <v>0</v>
      </c>
      <c r="J123" s="58">
        <f ca="1">VLOOKUP($B123,Q1BaseShocks!BaseShockQ1_LR,MATCH(J$4,Q1BaseShocks!BaseShockQ1_CH,0),0)*J$183</f>
        <v>0</v>
      </c>
      <c r="K123" s="58">
        <f ca="1">VLOOKUP($B123,Q1BaseShocks!BaseShockQ1_LR,MATCH(K$4,Q1BaseShocks!BaseShockQ1_CH,0),0)*K$183</f>
        <v>0</v>
      </c>
      <c r="L123" s="58">
        <f ca="1">VLOOKUP($B123,Q1BaseShocks!BaseShockQ1_LR,MATCH(L$4,Q1BaseShocks!BaseShockQ1_CH,0),0)*L$183</f>
        <v>0</v>
      </c>
      <c r="M123" s="58">
        <f ca="1"/>
        <v>0</v>
      </c>
      <c r="N123" s="64">
        <f ca="1"/>
        <v>0</v>
      </c>
      <c r="O123" s="64">
        <f ca="1"/>
        <v>0</v>
      </c>
      <c r="P123" s="64">
        <f ca="1"/>
        <v>0</v>
      </c>
      <c r="Q123" s="64">
        <f ca="1"/>
        <v>0</v>
      </c>
      <c r="R123" s="60">
        <f t="shared" ca="1" si="7"/>
        <v>0</v>
      </c>
      <c r="S123" s="61">
        <f ca="1"/>
        <v>0</v>
      </c>
      <c r="T123" s="228" cm="1">
        <f t="array" aca="1" ref="T123" ca="1">IF(OR(N123:R123+D123:H123&lt;-0.01),1,0)</f>
        <v>0</v>
      </c>
    </row>
    <row r="124" spans="1:20" hidden="1" outlineLevel="1" x14ac:dyDescent="0.2">
      <c r="A124" s="47"/>
      <c r="B124" s="47" t="str">
        <f>'SAM and Preps'!B125</f>
        <v>comnf</v>
      </c>
      <c r="C124" s="47" t="str">
        <f>VLOOKUP(B124,Notes!$A$12:$B$206,2,0)</f>
        <v>Manufactured products n.e.c.</v>
      </c>
      <c r="D124" s="57">
        <f>Q1Impacts!C125</f>
        <v>12002.119578337752</v>
      </c>
      <c r="E124" s="57">
        <f>Q1Impacts!D125</f>
        <v>0</v>
      </c>
      <c r="F124" s="57">
        <f>Q1Impacts!E125</f>
        <v>1508.6397911123329</v>
      </c>
      <c r="G124" s="57">
        <f>Q1Impacts!F125</f>
        <v>4507.7562150015538</v>
      </c>
      <c r="H124" s="57">
        <f t="shared" si="8"/>
        <v>18018.515584451638</v>
      </c>
      <c r="I124" s="58">
        <f ca="1">VLOOKUP($B124,Q1BaseShocks!BaseShockQ1_LR,MATCH(I$4,Q1BaseShocks!BaseShockQ1_CH,0),0)*I$183</f>
        <v>0</v>
      </c>
      <c r="J124" s="58">
        <f ca="1">VLOOKUP($B124,Q1BaseShocks!BaseShockQ1_LR,MATCH(J$4,Q1BaseShocks!BaseShockQ1_CH,0),0)*J$183</f>
        <v>0</v>
      </c>
      <c r="K124" s="58">
        <f ca="1">VLOOKUP($B124,Q1BaseShocks!BaseShockQ1_LR,MATCH(K$4,Q1BaseShocks!BaseShockQ1_CH,0),0)*K$183</f>
        <v>0</v>
      </c>
      <c r="L124" s="58">
        <f ca="1">VLOOKUP($B124,Q1BaseShocks!BaseShockQ1_LR,MATCH(L$4,Q1BaseShocks!BaseShockQ1_CH,0),0)*L$183</f>
        <v>0</v>
      </c>
      <c r="M124" s="58">
        <f ca="1"/>
        <v>0</v>
      </c>
      <c r="N124" s="64">
        <f ca="1"/>
        <v>0</v>
      </c>
      <c r="O124" s="64">
        <f ca="1"/>
        <v>0</v>
      </c>
      <c r="P124" s="64">
        <f ca="1"/>
        <v>0</v>
      </c>
      <c r="Q124" s="64">
        <f ca="1"/>
        <v>0</v>
      </c>
      <c r="R124" s="60">
        <f t="shared" ca="1" si="7"/>
        <v>0</v>
      </c>
      <c r="S124" s="61">
        <f ca="1"/>
        <v>0</v>
      </c>
      <c r="T124" s="228" cm="1">
        <f t="array" aca="1" ref="T124" ca="1">IF(OR(N124:R124+D124:H124&lt;-0.01),1,0)</f>
        <v>0</v>
      </c>
    </row>
    <row r="125" spans="1:20" hidden="1" outlineLevel="1" x14ac:dyDescent="0.2">
      <c r="A125" s="47"/>
      <c r="B125" s="47" t="str">
        <f>'SAM and Preps'!B126</f>
        <v>cwast</v>
      </c>
      <c r="C125" s="47" t="str">
        <f>VLOOKUP(B125,Notes!$A$12:$B$206,2,0)</f>
        <v>Wastes, scraps</v>
      </c>
      <c r="D125" s="57">
        <f>Q1Impacts!C126</f>
        <v>160.09341831515374</v>
      </c>
      <c r="E125" s="57">
        <f>Q1Impacts!D126</f>
        <v>0</v>
      </c>
      <c r="F125" s="57">
        <f>Q1Impacts!E126</f>
        <v>0</v>
      </c>
      <c r="G125" s="57">
        <f>Q1Impacts!F126</f>
        <v>7612.6317653539836</v>
      </c>
      <c r="H125" s="57">
        <f t="shared" si="8"/>
        <v>7772.7251836691376</v>
      </c>
      <c r="I125" s="58">
        <f ca="1">VLOOKUP($B125,Q1BaseShocks!BaseShockQ1_LR,MATCH(I$4,Q1BaseShocks!BaseShockQ1_CH,0),0)*I$183</f>
        <v>0</v>
      </c>
      <c r="J125" s="58">
        <f ca="1">VLOOKUP($B125,Q1BaseShocks!BaseShockQ1_LR,MATCH(J$4,Q1BaseShocks!BaseShockQ1_CH,0),0)*J$183</f>
        <v>0</v>
      </c>
      <c r="K125" s="58">
        <f ca="1">VLOOKUP($B125,Q1BaseShocks!BaseShockQ1_LR,MATCH(K$4,Q1BaseShocks!BaseShockQ1_CH,0),0)*K$183</f>
        <v>0</v>
      </c>
      <c r="L125" s="58">
        <f ca="1">VLOOKUP($B125,Q1BaseShocks!BaseShockQ1_LR,MATCH(L$4,Q1BaseShocks!BaseShockQ1_CH,0),0)*L$183</f>
        <v>0</v>
      </c>
      <c r="M125" s="58">
        <f ca="1"/>
        <v>0</v>
      </c>
      <c r="N125" s="64">
        <f ca="1"/>
        <v>0</v>
      </c>
      <c r="O125" s="64">
        <f ca="1"/>
        <v>0</v>
      </c>
      <c r="P125" s="64">
        <f ca="1"/>
        <v>0</v>
      </c>
      <c r="Q125" s="64">
        <f ca="1"/>
        <v>0</v>
      </c>
      <c r="R125" s="60">
        <f t="shared" ca="1" si="7"/>
        <v>0</v>
      </c>
      <c r="S125" s="61">
        <f ca="1"/>
        <v>0</v>
      </c>
      <c r="T125" s="228" cm="1">
        <f t="array" aca="1" ref="T125" ca="1">IF(OR(N125:R125+D125:H125&lt;-0.01),1,0)</f>
        <v>0</v>
      </c>
    </row>
    <row r="126" spans="1:20" hidden="1" outlineLevel="1" x14ac:dyDescent="0.2">
      <c r="A126" s="47"/>
      <c r="B126" s="47" t="str">
        <f>'SAM and Preps'!B127</f>
        <v>cirst</v>
      </c>
      <c r="C126" s="47" t="str">
        <f>VLOOKUP(B126,Notes!$A$12:$B$206,2,0)</f>
        <v>Iron, steel products</v>
      </c>
      <c r="D126" s="57">
        <f>Q1Impacts!C127</f>
        <v>0</v>
      </c>
      <c r="E126" s="57">
        <f>Q1Impacts!D127</f>
        <v>0</v>
      </c>
      <c r="F126" s="57">
        <f>Q1Impacts!E127</f>
        <v>0</v>
      </c>
      <c r="G126" s="57">
        <f>Q1Impacts!F127</f>
        <v>104266.22068489504</v>
      </c>
      <c r="H126" s="57">
        <f t="shared" si="8"/>
        <v>104266.22068489504</v>
      </c>
      <c r="I126" s="58">
        <f ca="1">VLOOKUP($B126,Q1BaseShocks!BaseShockQ1_LR,MATCH(I$4,Q1BaseShocks!BaseShockQ1_CH,0),0)*I$183</f>
        <v>0</v>
      </c>
      <c r="J126" s="58">
        <f ca="1">VLOOKUP($B126,Q1BaseShocks!BaseShockQ1_LR,MATCH(J$4,Q1BaseShocks!BaseShockQ1_CH,0),0)*J$183</f>
        <v>0</v>
      </c>
      <c r="K126" s="58">
        <f ca="1">VLOOKUP($B126,Q1BaseShocks!BaseShockQ1_LR,MATCH(K$4,Q1BaseShocks!BaseShockQ1_CH,0),0)*K$183</f>
        <v>0</v>
      </c>
      <c r="L126" s="58">
        <f ca="1">VLOOKUP($B126,Q1BaseShocks!BaseShockQ1_LR,MATCH(L$4,Q1BaseShocks!BaseShockQ1_CH,0),0)*L$183</f>
        <v>0</v>
      </c>
      <c r="M126" s="58">
        <f ca="1"/>
        <v>0</v>
      </c>
      <c r="N126" s="64">
        <f ca="1"/>
        <v>0</v>
      </c>
      <c r="O126" s="64">
        <f ca="1"/>
        <v>0</v>
      </c>
      <c r="P126" s="64">
        <f ca="1"/>
        <v>0</v>
      </c>
      <c r="Q126" s="64">
        <f ca="1"/>
        <v>0</v>
      </c>
      <c r="R126" s="60">
        <f t="shared" ca="1" si="7"/>
        <v>0</v>
      </c>
      <c r="S126" s="61">
        <f ca="1"/>
        <v>0</v>
      </c>
      <c r="T126" s="228" cm="1">
        <f t="array" aca="1" ref="T126" ca="1">IF(OR(N126:R126+D126:H126&lt;-0.01),1,0)</f>
        <v>0</v>
      </c>
    </row>
    <row r="127" spans="1:20" hidden="1" outlineLevel="1" x14ac:dyDescent="0.2">
      <c r="A127" s="47"/>
      <c r="B127" s="47" t="str">
        <f>'SAM and Preps'!B128</f>
        <v>cnfme</v>
      </c>
      <c r="C127" s="47" t="str">
        <f>VLOOKUP(B127,Notes!$A$12:$B$206,2,0)</f>
        <v>Non-ferrous metals</v>
      </c>
      <c r="D127" s="57">
        <f>Q1Impacts!C128</f>
        <v>0</v>
      </c>
      <c r="E127" s="57">
        <f>Q1Impacts!D128</f>
        <v>0</v>
      </c>
      <c r="F127" s="57">
        <f>Q1Impacts!E128</f>
        <v>1616.2450215176889</v>
      </c>
      <c r="G127" s="57">
        <f>Q1Impacts!F128</f>
        <v>36047.031722453314</v>
      </c>
      <c r="H127" s="57">
        <f t="shared" si="8"/>
        <v>37663.276743971001</v>
      </c>
      <c r="I127" s="58">
        <f ca="1">VLOOKUP($B127,Q1BaseShocks!BaseShockQ1_LR,MATCH(I$4,Q1BaseShocks!BaseShockQ1_CH,0),0)*I$183</f>
        <v>0</v>
      </c>
      <c r="J127" s="58">
        <f ca="1">VLOOKUP($B127,Q1BaseShocks!BaseShockQ1_LR,MATCH(J$4,Q1BaseShocks!BaseShockQ1_CH,0),0)*J$183</f>
        <v>0</v>
      </c>
      <c r="K127" s="58">
        <f ca="1">VLOOKUP($B127,Q1BaseShocks!BaseShockQ1_LR,MATCH(K$4,Q1BaseShocks!BaseShockQ1_CH,0),0)*K$183</f>
        <v>0</v>
      </c>
      <c r="L127" s="58">
        <f ca="1">VLOOKUP($B127,Q1BaseShocks!BaseShockQ1_LR,MATCH(L$4,Q1BaseShocks!BaseShockQ1_CH,0),0)*L$183</f>
        <v>0</v>
      </c>
      <c r="M127" s="58">
        <f ca="1"/>
        <v>0</v>
      </c>
      <c r="N127" s="64">
        <f ca="1"/>
        <v>0</v>
      </c>
      <c r="O127" s="64">
        <f ca="1"/>
        <v>0</v>
      </c>
      <c r="P127" s="64">
        <f ca="1"/>
        <v>0</v>
      </c>
      <c r="Q127" s="64">
        <f ca="1"/>
        <v>0</v>
      </c>
      <c r="R127" s="60">
        <f t="shared" ca="1" si="7"/>
        <v>0</v>
      </c>
      <c r="S127" s="61">
        <f ca="1"/>
        <v>0</v>
      </c>
      <c r="T127" s="228" cm="1">
        <f t="array" aca="1" ref="T127" ca="1">IF(OR(N127:R127+D127:H127&lt;-0.01),1,0)</f>
        <v>0</v>
      </c>
    </row>
    <row r="128" spans="1:20" hidden="1" outlineLevel="1" x14ac:dyDescent="0.2">
      <c r="A128" s="47"/>
      <c r="B128" s="47" t="str">
        <f>'SAM and Preps'!B129</f>
        <v>cstrm</v>
      </c>
      <c r="C128" s="47" t="str">
        <f>VLOOKUP(B128,Notes!$A$12:$B$206,2,0)</f>
        <v>Structural metal products</v>
      </c>
      <c r="D128" s="57">
        <f>Q1Impacts!C129</f>
        <v>0</v>
      </c>
      <c r="E128" s="57">
        <f>Q1Impacts!D129</f>
        <v>0</v>
      </c>
      <c r="F128" s="57">
        <f>Q1Impacts!E129</f>
        <v>2231.1128999548528</v>
      </c>
      <c r="G128" s="57">
        <f>Q1Impacts!F129</f>
        <v>7458.1284729673316</v>
      </c>
      <c r="H128" s="57">
        <f t="shared" si="8"/>
        <v>9689.2413729221844</v>
      </c>
      <c r="I128" s="58">
        <f ca="1">VLOOKUP($B128,Q1BaseShocks!BaseShockQ1_LR,MATCH(I$4,Q1BaseShocks!BaseShockQ1_CH,0),0)*I$183</f>
        <v>0</v>
      </c>
      <c r="J128" s="58">
        <f ca="1">VLOOKUP($B128,Q1BaseShocks!BaseShockQ1_LR,MATCH(J$4,Q1BaseShocks!BaseShockQ1_CH,0),0)*J$183</f>
        <v>0</v>
      </c>
      <c r="K128" s="58">
        <f ca="1">VLOOKUP($B128,Q1BaseShocks!BaseShockQ1_LR,MATCH(K$4,Q1BaseShocks!BaseShockQ1_CH,0),0)*K$183</f>
        <v>0</v>
      </c>
      <c r="L128" s="58">
        <f ca="1">VLOOKUP($B128,Q1BaseShocks!BaseShockQ1_LR,MATCH(L$4,Q1BaseShocks!BaseShockQ1_CH,0),0)*L$183</f>
        <v>0</v>
      </c>
      <c r="M128" s="58">
        <f ca="1"/>
        <v>0</v>
      </c>
      <c r="N128" s="64">
        <f ca="1"/>
        <v>0</v>
      </c>
      <c r="O128" s="64">
        <f ca="1"/>
        <v>0</v>
      </c>
      <c r="P128" s="64">
        <f ca="1"/>
        <v>0</v>
      </c>
      <c r="Q128" s="64">
        <f ca="1"/>
        <v>0</v>
      </c>
      <c r="R128" s="60">
        <f t="shared" ca="1" si="7"/>
        <v>0</v>
      </c>
      <c r="S128" s="61">
        <f ca="1"/>
        <v>0</v>
      </c>
      <c r="T128" s="228" cm="1">
        <f t="array" aca="1" ref="T128" ca="1">IF(OR(N128:R128+D128:H128&lt;-0.01),1,0)</f>
        <v>0</v>
      </c>
    </row>
    <row r="129" spans="1:20" hidden="1" outlineLevel="1" x14ac:dyDescent="0.2">
      <c r="A129" s="47"/>
      <c r="B129" s="47" t="str">
        <f>'SAM and Preps'!B130</f>
        <v>ctank</v>
      </c>
      <c r="C129" s="47" t="str">
        <f>VLOOKUP(B129,Notes!$A$12:$B$206,2,0)</f>
        <v>Tanks, reservoirs</v>
      </c>
      <c r="D129" s="57">
        <f>Q1Impacts!C130</f>
        <v>0</v>
      </c>
      <c r="E129" s="57">
        <f>Q1Impacts!D130</f>
        <v>0</v>
      </c>
      <c r="F129" s="57">
        <f>Q1Impacts!E130</f>
        <v>1163.2178214056119</v>
      </c>
      <c r="G129" s="57">
        <f>Q1Impacts!F130</f>
        <v>468.2004225145879</v>
      </c>
      <c r="H129" s="57">
        <f t="shared" si="8"/>
        <v>1631.4182439201998</v>
      </c>
      <c r="I129" s="58">
        <f ca="1">VLOOKUP($B129,Q1BaseShocks!BaseShockQ1_LR,MATCH(I$4,Q1BaseShocks!BaseShockQ1_CH,0),0)*I$183</f>
        <v>0</v>
      </c>
      <c r="J129" s="58">
        <f ca="1">VLOOKUP($B129,Q1BaseShocks!BaseShockQ1_LR,MATCH(J$4,Q1BaseShocks!BaseShockQ1_CH,0),0)*J$183</f>
        <v>0</v>
      </c>
      <c r="K129" s="58">
        <f ca="1">VLOOKUP($B129,Q1BaseShocks!BaseShockQ1_LR,MATCH(K$4,Q1BaseShocks!BaseShockQ1_CH,0),0)*K$183</f>
        <v>0</v>
      </c>
      <c r="L129" s="58">
        <f ca="1">VLOOKUP($B129,Q1BaseShocks!BaseShockQ1_LR,MATCH(L$4,Q1BaseShocks!BaseShockQ1_CH,0),0)*L$183</f>
        <v>0</v>
      </c>
      <c r="M129" s="58">
        <f ca="1"/>
        <v>0</v>
      </c>
      <c r="N129" s="64">
        <f ca="1"/>
        <v>0</v>
      </c>
      <c r="O129" s="64">
        <f ca="1"/>
        <v>0</v>
      </c>
      <c r="P129" s="64">
        <f ca="1"/>
        <v>0</v>
      </c>
      <c r="Q129" s="64">
        <f ca="1"/>
        <v>0</v>
      </c>
      <c r="R129" s="60">
        <f t="shared" ca="1" si="7"/>
        <v>0</v>
      </c>
      <c r="S129" s="61">
        <f ca="1"/>
        <v>0</v>
      </c>
      <c r="T129" s="228" cm="1">
        <f t="array" aca="1" ref="T129" ca="1">IF(OR(N129:R129+D129:H129&lt;-0.01),1,0)</f>
        <v>0</v>
      </c>
    </row>
    <row r="130" spans="1:20" hidden="1" outlineLevel="1" x14ac:dyDescent="0.2">
      <c r="A130" s="47"/>
      <c r="B130" s="47" t="str">
        <f>'SAM and Preps'!B131</f>
        <v>cofbm</v>
      </c>
      <c r="C130" s="47" t="str">
        <f>VLOOKUP(B130,Notes!$A$12:$B$206,2,0)</f>
        <v xml:space="preserve">Other fabricated metal </v>
      </c>
      <c r="D130" s="57">
        <f>Q1Impacts!C131</f>
        <v>5154.6380363886938</v>
      </c>
      <c r="E130" s="57">
        <f>Q1Impacts!D131</f>
        <v>0</v>
      </c>
      <c r="F130" s="57">
        <f>Q1Impacts!E131</f>
        <v>74.735805087617678</v>
      </c>
      <c r="G130" s="57">
        <f>Q1Impacts!F131</f>
        <v>12807.346617913918</v>
      </c>
      <c r="H130" s="57">
        <f t="shared" si="8"/>
        <v>18036.720459390228</v>
      </c>
      <c r="I130" s="58">
        <f ca="1">VLOOKUP($B130,Q1BaseShocks!BaseShockQ1_LR,MATCH(I$4,Q1BaseShocks!BaseShockQ1_CH,0),0)*I$183</f>
        <v>0</v>
      </c>
      <c r="J130" s="58">
        <f ca="1">VLOOKUP($B130,Q1BaseShocks!BaseShockQ1_LR,MATCH(J$4,Q1BaseShocks!BaseShockQ1_CH,0),0)*J$183</f>
        <v>0</v>
      </c>
      <c r="K130" s="58">
        <f ca="1">VLOOKUP($B130,Q1BaseShocks!BaseShockQ1_LR,MATCH(K$4,Q1BaseShocks!BaseShockQ1_CH,0),0)*K$183</f>
        <v>0</v>
      </c>
      <c r="L130" s="58">
        <f ca="1">VLOOKUP($B130,Q1BaseShocks!BaseShockQ1_LR,MATCH(L$4,Q1BaseShocks!BaseShockQ1_CH,0),0)*L$183</f>
        <v>0</v>
      </c>
      <c r="M130" s="58">
        <f ca="1"/>
        <v>0</v>
      </c>
      <c r="N130" s="64">
        <f ca="1"/>
        <v>0</v>
      </c>
      <c r="O130" s="64">
        <f ca="1"/>
        <v>0</v>
      </c>
      <c r="P130" s="64">
        <f ca="1"/>
        <v>0</v>
      </c>
      <c r="Q130" s="64">
        <f ca="1"/>
        <v>0</v>
      </c>
      <c r="R130" s="60">
        <f t="shared" ca="1" si="7"/>
        <v>0</v>
      </c>
      <c r="S130" s="61">
        <f ca="1"/>
        <v>0</v>
      </c>
      <c r="T130" s="228" cm="1">
        <f t="array" aca="1" ref="T130" ca="1">IF(OR(N130:R130+D130:H130&lt;-0.01),1,0)</f>
        <v>0</v>
      </c>
    </row>
    <row r="131" spans="1:20" hidden="1" outlineLevel="1" x14ac:dyDescent="0.2">
      <c r="A131" s="47"/>
      <c r="B131" s="47" t="str">
        <f>'SAM and Preps'!B132</f>
        <v>cengt</v>
      </c>
      <c r="C131" s="47" t="str">
        <f>VLOOKUP(B131,Notes!$A$12:$B$206,2,0)</f>
        <v>Engines, turbines</v>
      </c>
      <c r="D131" s="57">
        <f>Q1Impacts!C132</f>
        <v>0</v>
      </c>
      <c r="E131" s="57">
        <f>Q1Impacts!D132</f>
        <v>0</v>
      </c>
      <c r="F131" s="57">
        <f>Q1Impacts!E132</f>
        <v>19021.258725817421</v>
      </c>
      <c r="G131" s="57">
        <f>Q1Impacts!F132</f>
        <v>9450.8778594501418</v>
      </c>
      <c r="H131" s="57">
        <f t="shared" si="8"/>
        <v>28472.136585267563</v>
      </c>
      <c r="I131" s="58">
        <f ca="1">VLOOKUP($B131,Q1BaseShocks!BaseShockQ1_LR,MATCH(I$4,Q1BaseShocks!BaseShockQ1_CH,0),0)*I$183</f>
        <v>0</v>
      </c>
      <c r="J131" s="58">
        <f ca="1">VLOOKUP($B131,Q1BaseShocks!BaseShockQ1_LR,MATCH(J$4,Q1BaseShocks!BaseShockQ1_CH,0),0)*J$183</f>
        <v>0</v>
      </c>
      <c r="K131" s="58">
        <f ca="1">VLOOKUP($B131,Q1BaseShocks!BaseShockQ1_LR,MATCH(K$4,Q1BaseShocks!BaseShockQ1_CH,0),0)*K$183</f>
        <v>0</v>
      </c>
      <c r="L131" s="58">
        <f ca="1">VLOOKUP($B131,Q1BaseShocks!BaseShockQ1_LR,MATCH(L$4,Q1BaseShocks!BaseShockQ1_CH,0),0)*L$183</f>
        <v>0</v>
      </c>
      <c r="M131" s="58">
        <f ca="1"/>
        <v>0</v>
      </c>
      <c r="N131" s="64">
        <f ca="1"/>
        <v>0</v>
      </c>
      <c r="O131" s="64">
        <f ca="1"/>
        <v>0</v>
      </c>
      <c r="P131" s="64">
        <f ca="1"/>
        <v>0</v>
      </c>
      <c r="Q131" s="64">
        <f ca="1"/>
        <v>0</v>
      </c>
      <c r="R131" s="60">
        <f t="shared" ca="1" si="7"/>
        <v>0</v>
      </c>
      <c r="S131" s="61">
        <f ca="1"/>
        <v>0</v>
      </c>
      <c r="T131" s="228" cm="1">
        <f t="array" aca="1" ref="T131" ca="1">IF(OR(N131:R131+D131:H131&lt;-0.01),1,0)</f>
        <v>0</v>
      </c>
    </row>
    <row r="132" spans="1:20" hidden="1" outlineLevel="1" x14ac:dyDescent="0.2">
      <c r="A132" s="47"/>
      <c r="B132" s="47" t="str">
        <f>'SAM and Preps'!B133</f>
        <v>cpump</v>
      </c>
      <c r="C132" s="47" t="str">
        <f>VLOOKUP(B132,Notes!$A$12:$B$206,2,0)</f>
        <v>Pumps, compressors</v>
      </c>
      <c r="D132" s="57">
        <f>Q1Impacts!C133</f>
        <v>413.78358163040878</v>
      </c>
      <c r="E132" s="57">
        <f>Q1Impacts!D133</f>
        <v>0</v>
      </c>
      <c r="F132" s="57">
        <f>Q1Impacts!E133</f>
        <v>11847.009182061998</v>
      </c>
      <c r="G132" s="57">
        <f>Q1Impacts!F133</f>
        <v>4719.0899529487451</v>
      </c>
      <c r="H132" s="57">
        <f t="shared" si="8"/>
        <v>16979.88271664115</v>
      </c>
      <c r="I132" s="58">
        <f ca="1">VLOOKUP($B132,Q1BaseShocks!BaseShockQ1_LR,MATCH(I$4,Q1BaseShocks!BaseShockQ1_CH,0),0)*I$183</f>
        <v>0</v>
      </c>
      <c r="J132" s="58">
        <f ca="1">VLOOKUP($B132,Q1BaseShocks!BaseShockQ1_LR,MATCH(J$4,Q1BaseShocks!BaseShockQ1_CH,0),0)*J$183</f>
        <v>0</v>
      </c>
      <c r="K132" s="58">
        <f ca="1">VLOOKUP($B132,Q1BaseShocks!BaseShockQ1_LR,MATCH(K$4,Q1BaseShocks!BaseShockQ1_CH,0),0)*K$183</f>
        <v>0</v>
      </c>
      <c r="L132" s="58">
        <f ca="1">VLOOKUP($B132,Q1BaseShocks!BaseShockQ1_LR,MATCH(L$4,Q1BaseShocks!BaseShockQ1_CH,0),0)*L$183</f>
        <v>0</v>
      </c>
      <c r="M132" s="58">
        <f ca="1"/>
        <v>0</v>
      </c>
      <c r="N132" s="64">
        <f ca="1"/>
        <v>0</v>
      </c>
      <c r="O132" s="64">
        <f ca="1"/>
        <v>0</v>
      </c>
      <c r="P132" s="64">
        <f ca="1"/>
        <v>0</v>
      </c>
      <c r="Q132" s="64">
        <f ca="1"/>
        <v>0</v>
      </c>
      <c r="R132" s="60">
        <f t="shared" ca="1" si="7"/>
        <v>0</v>
      </c>
      <c r="S132" s="61">
        <f ca="1"/>
        <v>0</v>
      </c>
      <c r="T132" s="228" cm="1">
        <f t="array" aca="1" ref="T132" ca="1">IF(OR(N132:R132+D132:H132&lt;-0.01),1,0)</f>
        <v>0</v>
      </c>
    </row>
    <row r="133" spans="1:20" hidden="1" outlineLevel="1" x14ac:dyDescent="0.2">
      <c r="A133" s="47"/>
      <c r="B133" s="47" t="str">
        <f>'SAM and Preps'!B134</f>
        <v>cgear</v>
      </c>
      <c r="C133" s="47" t="str">
        <f>VLOOKUP(B133,Notes!$A$12:$B$206,2,0)</f>
        <v>Bearings, gears</v>
      </c>
      <c r="D133" s="57">
        <f>Q1Impacts!C134</f>
        <v>0</v>
      </c>
      <c r="E133" s="57">
        <f>Q1Impacts!D134</f>
        <v>0</v>
      </c>
      <c r="F133" s="57">
        <f>Q1Impacts!E134</f>
        <v>2247.7351682334079</v>
      </c>
      <c r="G133" s="57">
        <f>Q1Impacts!F134</f>
        <v>5123.173527336091</v>
      </c>
      <c r="H133" s="57">
        <f t="shared" si="8"/>
        <v>7370.9086955694984</v>
      </c>
      <c r="I133" s="58">
        <f ca="1">VLOOKUP($B133,Q1BaseShocks!BaseShockQ1_LR,MATCH(I$4,Q1BaseShocks!BaseShockQ1_CH,0),0)*I$183</f>
        <v>0</v>
      </c>
      <c r="J133" s="58">
        <f ca="1">VLOOKUP($B133,Q1BaseShocks!BaseShockQ1_LR,MATCH(J$4,Q1BaseShocks!BaseShockQ1_CH,0),0)*J$183</f>
        <v>0</v>
      </c>
      <c r="K133" s="58">
        <f ca="1">VLOOKUP($B133,Q1BaseShocks!BaseShockQ1_LR,MATCH(K$4,Q1BaseShocks!BaseShockQ1_CH,0),0)*K$183</f>
        <v>0</v>
      </c>
      <c r="L133" s="58">
        <f ca="1">VLOOKUP($B133,Q1BaseShocks!BaseShockQ1_LR,MATCH(L$4,Q1BaseShocks!BaseShockQ1_CH,0),0)*L$183</f>
        <v>0</v>
      </c>
      <c r="M133" s="58">
        <f ca="1"/>
        <v>0</v>
      </c>
      <c r="N133" s="64">
        <f ca="1"/>
        <v>0</v>
      </c>
      <c r="O133" s="64">
        <f ca="1"/>
        <v>0</v>
      </c>
      <c r="P133" s="64">
        <f ca="1"/>
        <v>0</v>
      </c>
      <c r="Q133" s="64">
        <f ca="1"/>
        <v>0</v>
      </c>
      <c r="R133" s="60">
        <f t="shared" ca="1" si="7"/>
        <v>0</v>
      </c>
      <c r="S133" s="61">
        <f ca="1"/>
        <v>0</v>
      </c>
      <c r="T133" s="228" cm="1">
        <f t="array" aca="1" ref="T133" ca="1">IF(OR(N133:R133+D133:H133&lt;-0.01),1,0)</f>
        <v>0</v>
      </c>
    </row>
    <row r="134" spans="1:20" hidden="1" outlineLevel="1" x14ac:dyDescent="0.2">
      <c r="A134" s="47"/>
      <c r="B134" s="47" t="str">
        <f>'SAM and Preps'!B135</f>
        <v>clift</v>
      </c>
      <c r="C134" s="47" t="str">
        <f>VLOOKUP(B134,Notes!$A$12:$B$206,2,0)</f>
        <v>Lifting equipment</v>
      </c>
      <c r="D134" s="57">
        <f>Q1Impacts!C135</f>
        <v>0</v>
      </c>
      <c r="E134" s="57">
        <f>Q1Impacts!D135</f>
        <v>0</v>
      </c>
      <c r="F134" s="57">
        <f>Q1Impacts!E135</f>
        <v>4016.5415568887265</v>
      </c>
      <c r="G134" s="57">
        <f>Q1Impacts!F135</f>
        <v>3272.8559682847963</v>
      </c>
      <c r="H134" s="57">
        <f t="shared" si="8"/>
        <v>7289.3975251735228</v>
      </c>
      <c r="I134" s="58">
        <f ca="1">VLOOKUP($B134,Q1BaseShocks!BaseShockQ1_LR,MATCH(I$4,Q1BaseShocks!BaseShockQ1_CH,0),0)*I$183</f>
        <v>0</v>
      </c>
      <c r="J134" s="58">
        <f ca="1">VLOOKUP($B134,Q1BaseShocks!BaseShockQ1_LR,MATCH(J$4,Q1BaseShocks!BaseShockQ1_CH,0),0)*J$183</f>
        <v>0</v>
      </c>
      <c r="K134" s="58">
        <f ca="1">VLOOKUP($B134,Q1BaseShocks!BaseShockQ1_LR,MATCH(K$4,Q1BaseShocks!BaseShockQ1_CH,0),0)*K$183</f>
        <v>0</v>
      </c>
      <c r="L134" s="58">
        <f ca="1">VLOOKUP($B134,Q1BaseShocks!BaseShockQ1_LR,MATCH(L$4,Q1BaseShocks!BaseShockQ1_CH,0),0)*L$183</f>
        <v>0</v>
      </c>
      <c r="M134" s="58">
        <f ca="1"/>
        <v>0</v>
      </c>
      <c r="N134" s="64">
        <f ca="1"/>
        <v>0</v>
      </c>
      <c r="O134" s="64">
        <f ca="1"/>
        <v>0</v>
      </c>
      <c r="P134" s="64">
        <f ca="1"/>
        <v>0</v>
      </c>
      <c r="Q134" s="64">
        <f ca="1"/>
        <v>0</v>
      </c>
      <c r="R134" s="60">
        <f t="shared" ca="1" si="7"/>
        <v>0</v>
      </c>
      <c r="S134" s="61">
        <f ca="1"/>
        <v>0</v>
      </c>
      <c r="T134" s="228" cm="1">
        <f t="array" aca="1" ref="T134" ca="1">IF(OR(N134:R134+D134:H134&lt;-0.01),1,0)</f>
        <v>0</v>
      </c>
    </row>
    <row r="135" spans="1:20" hidden="1" outlineLevel="1" x14ac:dyDescent="0.2">
      <c r="A135" s="47"/>
      <c r="B135" s="47" t="str">
        <f>'SAM and Preps'!B136</f>
        <v>cgenm</v>
      </c>
      <c r="C135" s="47" t="str">
        <f>VLOOKUP(B135,Notes!$A$12:$B$206,2,0)</f>
        <v>General machinery</v>
      </c>
      <c r="D135" s="57">
        <f>Q1Impacts!C136</f>
        <v>414.87231771558015</v>
      </c>
      <c r="E135" s="57">
        <f>Q1Impacts!D136</f>
        <v>0</v>
      </c>
      <c r="F135" s="57">
        <f>Q1Impacts!E136</f>
        <v>12977.688294371559</v>
      </c>
      <c r="G135" s="57">
        <f>Q1Impacts!F136</f>
        <v>17737.823473910456</v>
      </c>
      <c r="H135" s="57">
        <f t="shared" ref="H135:H166" si="9">SUM(D135:G135)</f>
        <v>31130.384085997597</v>
      </c>
      <c r="I135" s="58">
        <f ca="1">VLOOKUP($B135,Q1BaseShocks!BaseShockQ1_LR,MATCH(I$4,Q1BaseShocks!BaseShockQ1_CH,0),0)*I$183</f>
        <v>0</v>
      </c>
      <c r="J135" s="58">
        <f ca="1">VLOOKUP($B135,Q1BaseShocks!BaseShockQ1_LR,MATCH(J$4,Q1BaseShocks!BaseShockQ1_CH,0),0)*J$183</f>
        <v>0</v>
      </c>
      <c r="K135" s="58">
        <f ca="1">VLOOKUP($B135,Q1BaseShocks!BaseShockQ1_LR,MATCH(K$4,Q1BaseShocks!BaseShockQ1_CH,0),0)*K$183</f>
        <v>0</v>
      </c>
      <c r="L135" s="58">
        <f ca="1">VLOOKUP($B135,Q1BaseShocks!BaseShockQ1_LR,MATCH(L$4,Q1BaseShocks!BaseShockQ1_CH,0),0)*L$183</f>
        <v>0</v>
      </c>
      <c r="M135" s="58">
        <f ca="1"/>
        <v>0</v>
      </c>
      <c r="N135" s="64">
        <f ca="1"/>
        <v>0</v>
      </c>
      <c r="O135" s="64">
        <f ca="1"/>
        <v>0</v>
      </c>
      <c r="P135" s="64">
        <f ca="1"/>
        <v>0</v>
      </c>
      <c r="Q135" s="64">
        <f ca="1"/>
        <v>0</v>
      </c>
      <c r="R135" s="60">
        <f t="shared" ref="R135:R179" ca="1" si="10">SUM(N135:Q135)</f>
        <v>0</v>
      </c>
      <c r="S135" s="61">
        <f ca="1"/>
        <v>0</v>
      </c>
      <c r="T135" s="228" cm="1">
        <f t="array" aca="1" ref="T135" ca="1">IF(OR(N135:R135+D135:H135&lt;-0.01),1,0)</f>
        <v>0</v>
      </c>
    </row>
    <row r="136" spans="1:20" hidden="1" outlineLevel="1" x14ac:dyDescent="0.2">
      <c r="A136" s="47"/>
      <c r="B136" s="47" t="str">
        <f>'SAM and Preps'!B137</f>
        <v>cspcm</v>
      </c>
      <c r="C136" s="47" t="str">
        <f>VLOOKUP(B136,Notes!$A$12:$B$206,2,0)</f>
        <v>Special machinery</v>
      </c>
      <c r="D136" s="57">
        <f>Q1Impacts!C137</f>
        <v>1009.9321729421947</v>
      </c>
      <c r="E136" s="57">
        <f>Q1Impacts!D137</f>
        <v>0</v>
      </c>
      <c r="F136" s="57">
        <f>Q1Impacts!E137</f>
        <v>84311.532812867707</v>
      </c>
      <c r="G136" s="57">
        <f>Q1Impacts!F137</f>
        <v>8721.3091634990196</v>
      </c>
      <c r="H136" s="57">
        <f t="shared" si="9"/>
        <v>94042.774149308912</v>
      </c>
      <c r="I136" s="58">
        <f ca="1">VLOOKUP($B136,Q1BaseShocks!BaseShockQ1_LR,MATCH(I$4,Q1BaseShocks!BaseShockQ1_CH,0),0)*I$183</f>
        <v>0</v>
      </c>
      <c r="J136" s="58">
        <f ca="1">VLOOKUP($B136,Q1BaseShocks!BaseShockQ1_LR,MATCH(J$4,Q1BaseShocks!BaseShockQ1_CH,0),0)*J$183</f>
        <v>0</v>
      </c>
      <c r="K136" s="58">
        <f ca="1">VLOOKUP($B136,Q1BaseShocks!BaseShockQ1_LR,MATCH(K$4,Q1BaseShocks!BaseShockQ1_CH,0),0)*K$183</f>
        <v>0</v>
      </c>
      <c r="L136" s="58">
        <f ca="1">VLOOKUP($B136,Q1BaseShocks!BaseShockQ1_LR,MATCH(L$4,Q1BaseShocks!BaseShockQ1_CH,0),0)*L$183</f>
        <v>0</v>
      </c>
      <c r="M136" s="58">
        <f ca="1"/>
        <v>0</v>
      </c>
      <c r="N136" s="64">
        <f ca="1"/>
        <v>0</v>
      </c>
      <c r="O136" s="64">
        <f ca="1"/>
        <v>0</v>
      </c>
      <c r="P136" s="64">
        <f ca="1"/>
        <v>0</v>
      </c>
      <c r="Q136" s="64">
        <f ca="1"/>
        <v>0</v>
      </c>
      <c r="R136" s="60">
        <f t="shared" ca="1" si="10"/>
        <v>0</v>
      </c>
      <c r="S136" s="61">
        <f ca="1"/>
        <v>0</v>
      </c>
      <c r="T136" s="228" cm="1">
        <f t="array" aca="1" ref="T136" ca="1">IF(OR(N136:R136+D136:H136&lt;-0.01),1,0)</f>
        <v>0</v>
      </c>
    </row>
    <row r="137" spans="1:20" hidden="1" outlineLevel="1" x14ac:dyDescent="0.2">
      <c r="A137" s="47"/>
      <c r="B137" s="47" t="str">
        <f>'SAM and Preps'!B138</f>
        <v>cdoma</v>
      </c>
      <c r="C137" s="47" t="str">
        <f>VLOOKUP(B137,Notes!$A$12:$B$206,2,0)</f>
        <v>Domestic appliances</v>
      </c>
      <c r="D137" s="57">
        <f>Q1Impacts!C138</f>
        <v>10589.371254685149</v>
      </c>
      <c r="E137" s="57">
        <f>Q1Impacts!D138</f>
        <v>0</v>
      </c>
      <c r="F137" s="57">
        <f>Q1Impacts!E138</f>
        <v>4839.784617481343</v>
      </c>
      <c r="G137" s="57">
        <f>Q1Impacts!F138</f>
        <v>1655.1988442479969</v>
      </c>
      <c r="H137" s="57">
        <f t="shared" si="9"/>
        <v>17084.354716414487</v>
      </c>
      <c r="I137" s="58">
        <f ca="1">VLOOKUP($B137,Q1BaseShocks!BaseShockQ1_LR,MATCH(I$4,Q1BaseShocks!BaseShockQ1_CH,0),0)*I$183</f>
        <v>0</v>
      </c>
      <c r="J137" s="58">
        <f ca="1">VLOOKUP($B137,Q1BaseShocks!BaseShockQ1_LR,MATCH(J$4,Q1BaseShocks!BaseShockQ1_CH,0),0)*J$183</f>
        <v>0</v>
      </c>
      <c r="K137" s="58">
        <f ca="1">VLOOKUP($B137,Q1BaseShocks!BaseShockQ1_LR,MATCH(K$4,Q1BaseShocks!BaseShockQ1_CH,0),0)*K$183</f>
        <v>0</v>
      </c>
      <c r="L137" s="58">
        <f ca="1">VLOOKUP($B137,Q1BaseShocks!BaseShockQ1_LR,MATCH(L$4,Q1BaseShocks!BaseShockQ1_CH,0),0)*L$183</f>
        <v>0</v>
      </c>
      <c r="M137" s="58">
        <f ca="1"/>
        <v>0</v>
      </c>
      <c r="N137" s="64">
        <f ca="1"/>
        <v>0</v>
      </c>
      <c r="O137" s="64">
        <f ca="1"/>
        <v>0</v>
      </c>
      <c r="P137" s="64">
        <f ca="1"/>
        <v>0</v>
      </c>
      <c r="Q137" s="64">
        <f ca="1"/>
        <v>0</v>
      </c>
      <c r="R137" s="60">
        <f t="shared" ca="1" si="10"/>
        <v>0</v>
      </c>
      <c r="S137" s="61">
        <f ca="1"/>
        <v>0</v>
      </c>
      <c r="T137" s="228" cm="1">
        <f t="array" aca="1" ref="T137" ca="1">IF(OR(N137:R137+D137:H137&lt;-0.01),1,0)</f>
        <v>0</v>
      </c>
    </row>
    <row r="138" spans="1:20" hidden="1" outlineLevel="1" x14ac:dyDescent="0.2">
      <c r="A138" s="47"/>
      <c r="B138" s="47" t="str">
        <f>'SAM and Preps'!B139</f>
        <v>coffm</v>
      </c>
      <c r="C138" s="47" t="str">
        <f>VLOOKUP(B138,Notes!$A$12:$B$206,2,0)</f>
        <v>Office machinery</v>
      </c>
      <c r="D138" s="57">
        <f>Q1Impacts!C139</f>
        <v>6319.2105696311792</v>
      </c>
      <c r="E138" s="57">
        <f>Q1Impacts!D139</f>
        <v>0</v>
      </c>
      <c r="F138" s="57">
        <f>Q1Impacts!E139</f>
        <v>35948.848584368432</v>
      </c>
      <c r="G138" s="57">
        <f>Q1Impacts!F139</f>
        <v>4728.0958290197859</v>
      </c>
      <c r="H138" s="57">
        <f t="shared" si="9"/>
        <v>46996.154983019398</v>
      </c>
      <c r="I138" s="58">
        <f ca="1">VLOOKUP($B138,Q1BaseShocks!BaseShockQ1_LR,MATCH(I$4,Q1BaseShocks!BaseShockQ1_CH,0),0)*I$183</f>
        <v>0</v>
      </c>
      <c r="J138" s="58">
        <f ca="1">VLOOKUP($B138,Q1BaseShocks!BaseShockQ1_LR,MATCH(J$4,Q1BaseShocks!BaseShockQ1_CH,0),0)*J$183</f>
        <v>0</v>
      </c>
      <c r="K138" s="58">
        <f ca="1">VLOOKUP($B138,Q1BaseShocks!BaseShockQ1_LR,MATCH(K$4,Q1BaseShocks!BaseShockQ1_CH,0),0)*K$183</f>
        <v>0</v>
      </c>
      <c r="L138" s="58">
        <f ca="1">VLOOKUP($B138,Q1BaseShocks!BaseShockQ1_LR,MATCH(L$4,Q1BaseShocks!BaseShockQ1_CH,0),0)*L$183</f>
        <v>0</v>
      </c>
      <c r="M138" s="58">
        <f ca="1"/>
        <v>0</v>
      </c>
      <c r="N138" s="64">
        <f ca="1"/>
        <v>0</v>
      </c>
      <c r="O138" s="64">
        <f ca="1"/>
        <v>0</v>
      </c>
      <c r="P138" s="64">
        <f ca="1"/>
        <v>0</v>
      </c>
      <c r="Q138" s="64">
        <f ca="1"/>
        <v>0</v>
      </c>
      <c r="R138" s="60">
        <f t="shared" ca="1" si="10"/>
        <v>0</v>
      </c>
      <c r="S138" s="61">
        <f ca="1"/>
        <v>0</v>
      </c>
      <c r="T138" s="228" cm="1">
        <f t="array" aca="1" ref="T138" ca="1">IF(OR(N138:R138+D138:H138&lt;-0.01),1,0)</f>
        <v>0</v>
      </c>
    </row>
    <row r="139" spans="1:20" hidden="1" outlineLevel="1" x14ac:dyDescent="0.2">
      <c r="A139" s="47"/>
      <c r="B139" s="47" t="str">
        <f>'SAM and Preps'!B140</f>
        <v>celcm</v>
      </c>
      <c r="C139" s="47" t="str">
        <f>VLOOKUP(B139,Notes!$A$12:$B$206,2,0)</f>
        <v>Electrical machinery</v>
      </c>
      <c r="D139" s="57">
        <f>Q1Impacts!C140</f>
        <v>2507.99964971905</v>
      </c>
      <c r="E139" s="57">
        <f>Q1Impacts!D140</f>
        <v>0</v>
      </c>
      <c r="F139" s="57">
        <f>Q1Impacts!E140</f>
        <v>40438.311034789549</v>
      </c>
      <c r="G139" s="57">
        <f>Q1Impacts!F140</f>
        <v>15344.519778023594</v>
      </c>
      <c r="H139" s="57">
        <f t="shared" si="9"/>
        <v>58290.830462532191</v>
      </c>
      <c r="I139" s="58">
        <f ca="1">VLOOKUP($B139,Q1BaseShocks!BaseShockQ1_LR,MATCH(I$4,Q1BaseShocks!BaseShockQ1_CH,0),0)*I$183</f>
        <v>0</v>
      </c>
      <c r="J139" s="58">
        <f ca="1">VLOOKUP($B139,Q1BaseShocks!BaseShockQ1_LR,MATCH(J$4,Q1BaseShocks!BaseShockQ1_CH,0),0)*J$183</f>
        <v>0</v>
      </c>
      <c r="K139" s="58">
        <f ca="1">VLOOKUP($B139,Q1BaseShocks!BaseShockQ1_LR,MATCH(K$4,Q1BaseShocks!BaseShockQ1_CH,0),0)*K$183</f>
        <v>0</v>
      </c>
      <c r="L139" s="58">
        <f ca="1">VLOOKUP($B139,Q1BaseShocks!BaseShockQ1_LR,MATCH(L$4,Q1BaseShocks!BaseShockQ1_CH,0),0)*L$183</f>
        <v>0</v>
      </c>
      <c r="M139" s="58">
        <f ca="1"/>
        <v>0</v>
      </c>
      <c r="N139" s="64">
        <f ca="1"/>
        <v>0</v>
      </c>
      <c r="O139" s="64">
        <f ca="1"/>
        <v>0</v>
      </c>
      <c r="P139" s="64">
        <f ca="1"/>
        <v>0</v>
      </c>
      <c r="Q139" s="64">
        <f ca="1"/>
        <v>0</v>
      </c>
      <c r="R139" s="60">
        <f t="shared" ca="1" si="10"/>
        <v>0</v>
      </c>
      <c r="S139" s="61">
        <f ca="1"/>
        <v>0</v>
      </c>
      <c r="T139" s="228" cm="1">
        <f t="array" aca="1" ref="T139" ca="1">IF(OR(N139:R139+D139:H139&lt;-0.01),1,0)</f>
        <v>0</v>
      </c>
    </row>
    <row r="140" spans="1:20" hidden="1" outlineLevel="1" x14ac:dyDescent="0.2">
      <c r="A140" s="47"/>
      <c r="B140" s="47" t="str">
        <f>'SAM and Preps'!B141</f>
        <v>crdtv</v>
      </c>
      <c r="C140" s="47" t="str">
        <f>VLOOKUP(B140,Notes!$A$12:$B$206,2,0)</f>
        <v>Radio, television</v>
      </c>
      <c r="D140" s="57">
        <f>Q1Impacts!C141</f>
        <v>6450.2007804909799</v>
      </c>
      <c r="E140" s="57">
        <f>Q1Impacts!D141</f>
        <v>0</v>
      </c>
      <c r="F140" s="57">
        <f>Q1Impacts!E141</f>
        <v>2868.6351807442065</v>
      </c>
      <c r="G140" s="57">
        <f>Q1Impacts!F141</f>
        <v>5002.496826283701</v>
      </c>
      <c r="H140" s="57">
        <f t="shared" si="9"/>
        <v>14321.332787518888</v>
      </c>
      <c r="I140" s="58">
        <f ca="1">VLOOKUP($B140,Q1BaseShocks!BaseShockQ1_LR,MATCH(I$4,Q1BaseShocks!BaseShockQ1_CH,0),0)*I$183</f>
        <v>0</v>
      </c>
      <c r="J140" s="58">
        <f ca="1">VLOOKUP($B140,Q1BaseShocks!BaseShockQ1_LR,MATCH(J$4,Q1BaseShocks!BaseShockQ1_CH,0),0)*J$183</f>
        <v>0</v>
      </c>
      <c r="K140" s="58">
        <f ca="1">VLOOKUP($B140,Q1BaseShocks!BaseShockQ1_LR,MATCH(K$4,Q1BaseShocks!BaseShockQ1_CH,0),0)*K$183</f>
        <v>0</v>
      </c>
      <c r="L140" s="58">
        <f ca="1">VLOOKUP($B140,Q1BaseShocks!BaseShockQ1_LR,MATCH(L$4,Q1BaseShocks!BaseShockQ1_CH,0),0)*L$183</f>
        <v>0</v>
      </c>
      <c r="M140" s="58">
        <f ca="1"/>
        <v>0</v>
      </c>
      <c r="N140" s="64">
        <f ca="1"/>
        <v>0</v>
      </c>
      <c r="O140" s="64">
        <f ca="1"/>
        <v>0</v>
      </c>
      <c r="P140" s="64">
        <f ca="1"/>
        <v>0</v>
      </c>
      <c r="Q140" s="64">
        <f ca="1"/>
        <v>0</v>
      </c>
      <c r="R140" s="60">
        <f t="shared" ca="1" si="10"/>
        <v>0</v>
      </c>
      <c r="S140" s="61">
        <f ca="1"/>
        <v>0</v>
      </c>
      <c r="T140" s="228" cm="1">
        <f t="array" aca="1" ref="T140" ca="1">IF(OR(N140:R140+D140:H140&lt;-0.01),1,0)</f>
        <v>0</v>
      </c>
    </row>
    <row r="141" spans="1:20" hidden="1" outlineLevel="1" x14ac:dyDescent="0.2">
      <c r="A141" s="47"/>
      <c r="B141" s="47" t="str">
        <f>'SAM and Preps'!B142</f>
        <v>cmeda</v>
      </c>
      <c r="C141" s="47" t="str">
        <f>VLOOKUP(B141,Notes!$A$12:$B$206,2,0)</f>
        <v>Medical appliances</v>
      </c>
      <c r="D141" s="57">
        <f>Q1Impacts!C142</f>
        <v>9297.4290531848455</v>
      </c>
      <c r="E141" s="57">
        <f>Q1Impacts!D142</f>
        <v>0</v>
      </c>
      <c r="F141" s="57">
        <f>Q1Impacts!E142</f>
        <v>27846.151039941229</v>
      </c>
      <c r="G141" s="57">
        <f>Q1Impacts!F142</f>
        <v>4411.0683676072231</v>
      </c>
      <c r="H141" s="57">
        <f t="shared" si="9"/>
        <v>41554.648460733297</v>
      </c>
      <c r="I141" s="58">
        <f ca="1">VLOOKUP($B141,Q1BaseShocks!BaseShockQ1_LR,MATCH(I$4,Q1BaseShocks!BaseShockQ1_CH,0),0)*I$183</f>
        <v>0</v>
      </c>
      <c r="J141" s="58">
        <f ca="1">VLOOKUP($B141,Q1BaseShocks!BaseShockQ1_LR,MATCH(J$4,Q1BaseShocks!BaseShockQ1_CH,0),0)*J$183</f>
        <v>0</v>
      </c>
      <c r="K141" s="58">
        <f ca="1">VLOOKUP($B141,Q1BaseShocks!BaseShockQ1_LR,MATCH(K$4,Q1BaseShocks!BaseShockQ1_CH,0),0)*K$183</f>
        <v>0</v>
      </c>
      <c r="L141" s="58">
        <f ca="1">VLOOKUP($B141,Q1BaseShocks!BaseShockQ1_LR,MATCH(L$4,Q1BaseShocks!BaseShockQ1_CH,0),0)*L$183</f>
        <v>0</v>
      </c>
      <c r="M141" s="58">
        <f ca="1"/>
        <v>0</v>
      </c>
      <c r="N141" s="64">
        <f ca="1"/>
        <v>0</v>
      </c>
      <c r="O141" s="64">
        <f ca="1"/>
        <v>0</v>
      </c>
      <c r="P141" s="64">
        <f ca="1"/>
        <v>0</v>
      </c>
      <c r="Q141" s="64">
        <f ca="1"/>
        <v>0</v>
      </c>
      <c r="R141" s="60">
        <f t="shared" ca="1" si="10"/>
        <v>0</v>
      </c>
      <c r="S141" s="61">
        <f ca="1"/>
        <v>0</v>
      </c>
      <c r="T141" s="228" cm="1">
        <f t="array" aca="1" ref="T141" ca="1">IF(OR(N141:R141+D141:H141&lt;-0.01),1,0)</f>
        <v>0</v>
      </c>
    </row>
    <row r="142" spans="1:20" hidden="1" outlineLevel="1" x14ac:dyDescent="0.2">
      <c r="A142" s="47"/>
      <c r="B142" s="47" t="str">
        <f>'SAM and Preps'!B143</f>
        <v>cmtvp</v>
      </c>
      <c r="C142" s="47" t="str">
        <f>VLOOKUP(B142,Notes!$A$12:$B$206,2,0)</f>
        <v xml:space="preserve">Motor vehicles, parts </v>
      </c>
      <c r="D142" s="57">
        <f>Q1Impacts!C143</f>
        <v>106563.48703761221</v>
      </c>
      <c r="E142" s="57">
        <f>Q1Impacts!D143</f>
        <v>0</v>
      </c>
      <c r="F142" s="57">
        <f>Q1Impacts!E143</f>
        <v>124203.3363528737</v>
      </c>
      <c r="G142" s="57">
        <f>Q1Impacts!F143</f>
        <v>68563.399786204929</v>
      </c>
      <c r="H142" s="57">
        <f t="shared" si="9"/>
        <v>299330.22317669081</v>
      </c>
      <c r="I142" s="58">
        <f ca="1">VLOOKUP($B142,Q1BaseShocks!BaseShockQ1_LR,MATCH(I$4,Q1BaseShocks!BaseShockQ1_CH,0),0)*I$183</f>
        <v>0</v>
      </c>
      <c r="J142" s="58">
        <f ca="1">VLOOKUP($B142,Q1BaseShocks!BaseShockQ1_LR,MATCH(J$4,Q1BaseShocks!BaseShockQ1_CH,0),0)*J$183</f>
        <v>0</v>
      </c>
      <c r="K142" s="58">
        <f ca="1">VLOOKUP($B142,Q1BaseShocks!BaseShockQ1_LR,MATCH(K$4,Q1BaseShocks!BaseShockQ1_CH,0),0)*K$183</f>
        <v>0</v>
      </c>
      <c r="L142" s="58">
        <f ca="1">VLOOKUP($B142,Q1BaseShocks!BaseShockQ1_LR,MATCH(L$4,Q1BaseShocks!BaseShockQ1_CH,0),0)*L$183</f>
        <v>0</v>
      </c>
      <c r="M142" s="58">
        <f ca="1"/>
        <v>0</v>
      </c>
      <c r="N142" s="64">
        <f ca="1"/>
        <v>0</v>
      </c>
      <c r="O142" s="64">
        <f ca="1"/>
        <v>0</v>
      </c>
      <c r="P142" s="64">
        <f ca="1"/>
        <v>0</v>
      </c>
      <c r="Q142" s="64">
        <f ca="1"/>
        <v>0</v>
      </c>
      <c r="R142" s="60">
        <f t="shared" ca="1" si="10"/>
        <v>0</v>
      </c>
      <c r="S142" s="61">
        <f ca="1"/>
        <v>0</v>
      </c>
      <c r="T142" s="228" cm="1">
        <f t="array" aca="1" ref="T142" ca="1">IF(OR(N142:R142+D142:H142&lt;-0.01),1,0)</f>
        <v>0</v>
      </c>
    </row>
    <row r="143" spans="1:20" hidden="1" outlineLevel="1" x14ac:dyDescent="0.2">
      <c r="A143" s="47"/>
      <c r="B143" s="47" t="str">
        <f>'SAM and Preps'!B144</f>
        <v>cship</v>
      </c>
      <c r="C143" s="47" t="str">
        <f>VLOOKUP(B143,Notes!$A$12:$B$206,2,0)</f>
        <v>Ships and boats</v>
      </c>
      <c r="D143" s="57">
        <f>Q1Impacts!C144</f>
        <v>676.9574250292037</v>
      </c>
      <c r="E143" s="57">
        <f>Q1Impacts!D144</f>
        <v>0</v>
      </c>
      <c r="F143" s="57">
        <f>Q1Impacts!E144</f>
        <v>15583.999349475404</v>
      </c>
      <c r="G143" s="57">
        <f>Q1Impacts!F144</f>
        <v>3466.8395224016544</v>
      </c>
      <c r="H143" s="57">
        <f t="shared" si="9"/>
        <v>19727.796296906261</v>
      </c>
      <c r="I143" s="58">
        <f ca="1">VLOOKUP($B143,Q1BaseShocks!BaseShockQ1_LR,MATCH(I$4,Q1BaseShocks!BaseShockQ1_CH,0),0)*I$183</f>
        <v>0</v>
      </c>
      <c r="J143" s="58">
        <f ca="1">VLOOKUP($B143,Q1BaseShocks!BaseShockQ1_LR,MATCH(J$4,Q1BaseShocks!BaseShockQ1_CH,0),0)*J$183</f>
        <v>0</v>
      </c>
      <c r="K143" s="58">
        <f ca="1">VLOOKUP($B143,Q1BaseShocks!BaseShockQ1_LR,MATCH(K$4,Q1BaseShocks!BaseShockQ1_CH,0),0)*K$183</f>
        <v>0</v>
      </c>
      <c r="L143" s="58">
        <f ca="1">VLOOKUP($B143,Q1BaseShocks!BaseShockQ1_LR,MATCH(L$4,Q1BaseShocks!BaseShockQ1_CH,0),0)*L$183</f>
        <v>0</v>
      </c>
      <c r="M143" s="58">
        <f ca="1"/>
        <v>0</v>
      </c>
      <c r="N143" s="64">
        <f ca="1"/>
        <v>0</v>
      </c>
      <c r="O143" s="64">
        <f ca="1"/>
        <v>0</v>
      </c>
      <c r="P143" s="64">
        <f ca="1"/>
        <v>0</v>
      </c>
      <c r="Q143" s="64">
        <f ca="1"/>
        <v>0</v>
      </c>
      <c r="R143" s="60">
        <f t="shared" ca="1" si="10"/>
        <v>0</v>
      </c>
      <c r="S143" s="61">
        <f ca="1"/>
        <v>0</v>
      </c>
      <c r="T143" s="228" cm="1">
        <f t="array" aca="1" ref="T143" ca="1">IF(OR(N143:R143+D143:H143&lt;-0.01),1,0)</f>
        <v>0</v>
      </c>
    </row>
    <row r="144" spans="1:20" hidden="1" outlineLevel="1" x14ac:dyDescent="0.2">
      <c r="A144" s="47"/>
      <c r="B144" s="47" t="str">
        <f>'SAM and Preps'!B145</f>
        <v>crail</v>
      </c>
      <c r="C144" s="47" t="str">
        <f>VLOOKUP(B144,Notes!$A$12:$B$206,2,0)</f>
        <v>Railway and trams</v>
      </c>
      <c r="D144" s="57">
        <f>Q1Impacts!C145</f>
        <v>0</v>
      </c>
      <c r="E144" s="57">
        <f>Q1Impacts!D145</f>
        <v>0</v>
      </c>
      <c r="F144" s="57">
        <f>Q1Impacts!E145</f>
        <v>3278.2849365949746</v>
      </c>
      <c r="G144" s="57">
        <f>Q1Impacts!F145</f>
        <v>1579.1161115363263</v>
      </c>
      <c r="H144" s="57">
        <f t="shared" si="9"/>
        <v>4857.4010481313007</v>
      </c>
      <c r="I144" s="58">
        <f ca="1">VLOOKUP($B144,Q1BaseShocks!BaseShockQ1_LR,MATCH(I$4,Q1BaseShocks!BaseShockQ1_CH,0),0)*I$183</f>
        <v>0</v>
      </c>
      <c r="J144" s="58">
        <f ca="1">VLOOKUP($B144,Q1BaseShocks!BaseShockQ1_LR,MATCH(J$4,Q1BaseShocks!BaseShockQ1_CH,0),0)*J$183</f>
        <v>0</v>
      </c>
      <c r="K144" s="58">
        <f ca="1">VLOOKUP($B144,Q1BaseShocks!BaseShockQ1_LR,MATCH(K$4,Q1BaseShocks!BaseShockQ1_CH,0),0)*K$183</f>
        <v>0</v>
      </c>
      <c r="L144" s="58">
        <f ca="1">VLOOKUP($B144,Q1BaseShocks!BaseShockQ1_LR,MATCH(L$4,Q1BaseShocks!BaseShockQ1_CH,0),0)*L$183</f>
        <v>0</v>
      </c>
      <c r="M144" s="58">
        <f ca="1"/>
        <v>0</v>
      </c>
      <c r="N144" s="64">
        <f ca="1"/>
        <v>0</v>
      </c>
      <c r="O144" s="64">
        <f ca="1"/>
        <v>0</v>
      </c>
      <c r="P144" s="64">
        <f ca="1"/>
        <v>0</v>
      </c>
      <c r="Q144" s="64">
        <f ca="1"/>
        <v>0</v>
      </c>
      <c r="R144" s="60">
        <f t="shared" ca="1" si="10"/>
        <v>0</v>
      </c>
      <c r="S144" s="61">
        <f ca="1"/>
        <v>0</v>
      </c>
      <c r="T144" s="228" cm="1">
        <f t="array" aca="1" ref="T144" ca="1">IF(OR(N144:R144+D144:H144&lt;-0.01),1,0)</f>
        <v>0</v>
      </c>
    </row>
    <row r="145" spans="1:20" hidden="1" outlineLevel="1" x14ac:dyDescent="0.2">
      <c r="A145" s="47"/>
      <c r="B145" s="47" t="str">
        <f>'SAM and Preps'!B146</f>
        <v>cairc</v>
      </c>
      <c r="C145" s="47" t="str">
        <f>VLOOKUP(B145,Notes!$A$12:$B$206,2,0)</f>
        <v xml:space="preserve">Aircrafts </v>
      </c>
      <c r="D145" s="57">
        <f>Q1Impacts!C146</f>
        <v>0</v>
      </c>
      <c r="E145" s="57">
        <f>Q1Impacts!D146</f>
        <v>0</v>
      </c>
      <c r="F145" s="57">
        <f>Q1Impacts!E146</f>
        <v>6994.070920624441</v>
      </c>
      <c r="G145" s="57">
        <f>Q1Impacts!F146</f>
        <v>12969.537522841709</v>
      </c>
      <c r="H145" s="57">
        <f t="shared" si="9"/>
        <v>19963.60844346615</v>
      </c>
      <c r="I145" s="58">
        <f ca="1">VLOOKUP($B145,Q1BaseShocks!BaseShockQ1_LR,MATCH(I$4,Q1BaseShocks!BaseShockQ1_CH,0),0)*I$183</f>
        <v>0</v>
      </c>
      <c r="J145" s="58">
        <f ca="1">VLOOKUP($B145,Q1BaseShocks!BaseShockQ1_LR,MATCH(J$4,Q1BaseShocks!BaseShockQ1_CH,0),0)*J$183</f>
        <v>0</v>
      </c>
      <c r="K145" s="58">
        <f ca="1">VLOOKUP($B145,Q1BaseShocks!BaseShockQ1_LR,MATCH(K$4,Q1BaseShocks!BaseShockQ1_CH,0),0)*K$183</f>
        <v>0</v>
      </c>
      <c r="L145" s="58">
        <f ca="1">VLOOKUP($B145,Q1BaseShocks!BaseShockQ1_LR,MATCH(L$4,Q1BaseShocks!BaseShockQ1_CH,0),0)*L$183</f>
        <v>0</v>
      </c>
      <c r="M145" s="58">
        <f ca="1"/>
        <v>0</v>
      </c>
      <c r="N145" s="64">
        <f ca="1"/>
        <v>0</v>
      </c>
      <c r="O145" s="64">
        <f ca="1"/>
        <v>0</v>
      </c>
      <c r="P145" s="64">
        <f ca="1"/>
        <v>0</v>
      </c>
      <c r="Q145" s="64">
        <f ca="1"/>
        <v>0</v>
      </c>
      <c r="R145" s="60">
        <f t="shared" ca="1" si="10"/>
        <v>0</v>
      </c>
      <c r="S145" s="61">
        <f ca="1"/>
        <v>0</v>
      </c>
      <c r="T145" s="228" cm="1">
        <f t="array" aca="1" ref="T145" ca="1">IF(OR(N145:R145+D145:H145&lt;-0.01),1,0)</f>
        <v>0</v>
      </c>
    </row>
    <row r="146" spans="1:20" hidden="1" outlineLevel="1" x14ac:dyDescent="0.2">
      <c r="A146" s="47"/>
      <c r="B146" s="47" t="str">
        <f>'SAM and Preps'!B147</f>
        <v>coteq</v>
      </c>
      <c r="C146" s="47" t="str">
        <f>VLOOKUP(B146,Notes!$A$12:$B$206,2,0)</f>
        <v>Other transport equipment</v>
      </c>
      <c r="D146" s="57">
        <f>Q1Impacts!C147</f>
        <v>1625.2536470633481</v>
      </c>
      <c r="E146" s="57">
        <f>Q1Impacts!D147</f>
        <v>0</v>
      </c>
      <c r="F146" s="57">
        <f>Q1Impacts!E147</f>
        <v>0</v>
      </c>
      <c r="G146" s="57">
        <f>Q1Impacts!F147</f>
        <v>282.22199549154408</v>
      </c>
      <c r="H146" s="57">
        <f t="shared" si="9"/>
        <v>1907.4756425548921</v>
      </c>
      <c r="I146" s="58">
        <f ca="1">VLOOKUP($B146,Q1BaseShocks!BaseShockQ1_LR,MATCH(I$4,Q1BaseShocks!BaseShockQ1_CH,0),0)*I$183</f>
        <v>0</v>
      </c>
      <c r="J146" s="58">
        <f ca="1">VLOOKUP($B146,Q1BaseShocks!BaseShockQ1_LR,MATCH(J$4,Q1BaseShocks!BaseShockQ1_CH,0),0)*J$183</f>
        <v>0</v>
      </c>
      <c r="K146" s="58">
        <f ca="1">VLOOKUP($B146,Q1BaseShocks!BaseShockQ1_LR,MATCH(K$4,Q1BaseShocks!BaseShockQ1_CH,0),0)*K$183</f>
        <v>0</v>
      </c>
      <c r="L146" s="58">
        <f ca="1">VLOOKUP($B146,Q1BaseShocks!BaseShockQ1_LR,MATCH(L$4,Q1BaseShocks!BaseShockQ1_CH,0),0)*L$183</f>
        <v>0</v>
      </c>
      <c r="M146" s="58">
        <f ca="1"/>
        <v>0</v>
      </c>
      <c r="N146" s="64">
        <f ca="1"/>
        <v>0</v>
      </c>
      <c r="O146" s="64">
        <f ca="1"/>
        <v>0</v>
      </c>
      <c r="P146" s="64">
        <f ca="1"/>
        <v>0</v>
      </c>
      <c r="Q146" s="64">
        <f ca="1"/>
        <v>0</v>
      </c>
      <c r="R146" s="60">
        <f t="shared" ca="1" si="10"/>
        <v>0</v>
      </c>
      <c r="S146" s="61">
        <f ca="1"/>
        <v>0</v>
      </c>
      <c r="T146" s="228" cm="1">
        <f t="array" aca="1" ref="T146" ca="1">IF(OR(N146:R146+D146:H146&lt;-0.01),1,0)</f>
        <v>0</v>
      </c>
    </row>
    <row r="147" spans="1:20" hidden="1" outlineLevel="1" x14ac:dyDescent="0.2">
      <c r="A147" s="47"/>
      <c r="B147" s="47" t="str">
        <f>'SAM and Preps'!B148</f>
        <v>ccnst</v>
      </c>
      <c r="C147" s="47" t="str">
        <f>VLOOKUP(B147,Notes!$A$12:$B$206,2,0)</f>
        <v>Construction</v>
      </c>
      <c r="D147" s="57">
        <f>Q1Impacts!C148</f>
        <v>0</v>
      </c>
      <c r="E147" s="57">
        <f>Q1Impacts!D148</f>
        <v>0</v>
      </c>
      <c r="F147" s="57">
        <f>Q1Impacts!E148</f>
        <v>183530.60164912924</v>
      </c>
      <c r="G147" s="57">
        <f>Q1Impacts!F148</f>
        <v>273.22159998498108</v>
      </c>
      <c r="H147" s="57">
        <f t="shared" si="9"/>
        <v>183803.82324911421</v>
      </c>
      <c r="I147" s="58">
        <f ca="1">VLOOKUP($B147,Q1BaseShocks!BaseShockQ1_LR,MATCH(I$4,Q1BaseShocks!BaseShockQ1_CH,0),0)*I$183</f>
        <v>0</v>
      </c>
      <c r="J147" s="58">
        <f ca="1">VLOOKUP($B147,Q1BaseShocks!BaseShockQ1_LR,MATCH(J$4,Q1BaseShocks!BaseShockQ1_CH,0),0)*J$183</f>
        <v>0</v>
      </c>
      <c r="K147" s="58">
        <f ca="1">VLOOKUP($B147,Q1BaseShocks!BaseShockQ1_LR,MATCH(K$4,Q1BaseShocks!BaseShockQ1_CH,0),0)*K$183</f>
        <v>0</v>
      </c>
      <c r="L147" s="58">
        <f ca="1">VLOOKUP($B147,Q1BaseShocks!BaseShockQ1_LR,MATCH(L$4,Q1BaseShocks!BaseShockQ1_CH,0),0)*L$183</f>
        <v>0</v>
      </c>
      <c r="M147" s="58">
        <f ca="1"/>
        <v>0</v>
      </c>
      <c r="N147" s="64">
        <f ca="1"/>
        <v>0</v>
      </c>
      <c r="O147" s="64">
        <f ca="1"/>
        <v>0</v>
      </c>
      <c r="P147" s="64">
        <f ca="1"/>
        <v>0</v>
      </c>
      <c r="Q147" s="64">
        <f ca="1"/>
        <v>0</v>
      </c>
      <c r="R147" s="60">
        <f t="shared" ca="1" si="10"/>
        <v>0</v>
      </c>
      <c r="S147" s="61">
        <f ca="1"/>
        <v>0</v>
      </c>
      <c r="T147" s="228" cm="1">
        <f t="array" aca="1" ref="T147" ca="1">IF(OR(N147:R147+D147:H147&lt;-0.01),1,0)</f>
        <v>0</v>
      </c>
    </row>
    <row r="148" spans="1:20" hidden="1" outlineLevel="1" x14ac:dyDescent="0.2">
      <c r="A148" s="47"/>
      <c r="B148" s="47" t="str">
        <f>'SAM and Preps'!B149</f>
        <v>ccsrv</v>
      </c>
      <c r="C148" s="47" t="str">
        <f>VLOOKUP(B148,Notes!$A$12:$B$206,2,0)</f>
        <v>Construction services</v>
      </c>
      <c r="D148" s="57">
        <f>Q1Impacts!C149</f>
        <v>3520.6639064283186</v>
      </c>
      <c r="E148" s="57">
        <f>Q1Impacts!D149</f>
        <v>0</v>
      </c>
      <c r="F148" s="57">
        <f>Q1Impacts!E149</f>
        <v>166673.12392239421</v>
      </c>
      <c r="G148" s="57">
        <f>Q1Impacts!F149</f>
        <v>847.68925279563734</v>
      </c>
      <c r="H148" s="57">
        <f t="shared" si="9"/>
        <v>171041.47708161818</v>
      </c>
      <c r="I148" s="58">
        <f ca="1">VLOOKUP($B148,Q1BaseShocks!BaseShockQ1_LR,MATCH(I$4,Q1BaseShocks!BaseShockQ1_CH,0),0)*I$183</f>
        <v>0</v>
      </c>
      <c r="J148" s="58">
        <f ca="1">VLOOKUP($B148,Q1BaseShocks!BaseShockQ1_LR,MATCH(J$4,Q1BaseShocks!BaseShockQ1_CH,0),0)*J$183</f>
        <v>0</v>
      </c>
      <c r="K148" s="58">
        <f ca="1">VLOOKUP($B148,Q1BaseShocks!BaseShockQ1_LR,MATCH(K$4,Q1BaseShocks!BaseShockQ1_CH,0),0)*K$183</f>
        <v>0</v>
      </c>
      <c r="L148" s="58">
        <f ca="1">VLOOKUP($B148,Q1BaseShocks!BaseShockQ1_LR,MATCH(L$4,Q1BaseShocks!BaseShockQ1_CH,0),0)*L$183</f>
        <v>0</v>
      </c>
      <c r="M148" s="58">
        <f ca="1"/>
        <v>0</v>
      </c>
      <c r="N148" s="64">
        <f ca="1"/>
        <v>0</v>
      </c>
      <c r="O148" s="64">
        <f ca="1"/>
        <v>0</v>
      </c>
      <c r="P148" s="64">
        <f ca="1"/>
        <v>0</v>
      </c>
      <c r="Q148" s="64">
        <f ca="1"/>
        <v>0</v>
      </c>
      <c r="R148" s="60">
        <f t="shared" ca="1" si="10"/>
        <v>0</v>
      </c>
      <c r="S148" s="61">
        <f ca="1"/>
        <v>0</v>
      </c>
      <c r="T148" s="228" cm="1">
        <f t="array" aca="1" ref="T148" ca="1">IF(OR(N148:R148+D148:H148&lt;-0.01),1,0)</f>
        <v>0</v>
      </c>
    </row>
    <row r="149" spans="1:20" hidden="1" outlineLevel="1" x14ac:dyDescent="0.2">
      <c r="A149" s="47"/>
      <c r="B149" s="47" t="str">
        <f>'SAM and Preps'!B150</f>
        <v>ctrad</v>
      </c>
      <c r="C149" s="47" t="str">
        <f>VLOOKUP(B149,Notes!$A$12:$B$206,2,0)</f>
        <v>Trade services</v>
      </c>
      <c r="D149" s="57">
        <f>Q1Impacts!C150</f>
        <v>0</v>
      </c>
      <c r="E149" s="57">
        <f>Q1Impacts!D150</f>
        <v>0</v>
      </c>
      <c r="F149" s="57">
        <f>Q1Impacts!E150</f>
        <v>0</v>
      </c>
      <c r="G149" s="57">
        <f>Q1Impacts!F150</f>
        <v>787.89511067582703</v>
      </c>
      <c r="H149" s="57">
        <f t="shared" si="9"/>
        <v>787.89511067582703</v>
      </c>
      <c r="I149" s="58">
        <f ca="1">VLOOKUP($B149,Q1BaseShocks!BaseShockQ1_LR,MATCH(I$4,Q1BaseShocks!BaseShockQ1_CH,0),0)*I$183</f>
        <v>0</v>
      </c>
      <c r="J149" s="58">
        <f ca="1">VLOOKUP($B149,Q1BaseShocks!BaseShockQ1_LR,MATCH(J$4,Q1BaseShocks!BaseShockQ1_CH,0),0)*J$183</f>
        <v>0</v>
      </c>
      <c r="K149" s="58">
        <f ca="1">VLOOKUP($B149,Q1BaseShocks!BaseShockQ1_LR,MATCH(K$4,Q1BaseShocks!BaseShockQ1_CH,0),0)*K$183</f>
        <v>0</v>
      </c>
      <c r="L149" s="58">
        <f ca="1">VLOOKUP($B149,Q1BaseShocks!BaseShockQ1_LR,MATCH(L$4,Q1BaseShocks!BaseShockQ1_CH,0),0)*L$183</f>
        <v>0</v>
      </c>
      <c r="M149" s="58">
        <f ca="1"/>
        <v>0</v>
      </c>
      <c r="N149" s="64">
        <f ca="1"/>
        <v>0</v>
      </c>
      <c r="O149" s="64">
        <f ca="1"/>
        <v>0</v>
      </c>
      <c r="P149" s="64">
        <f ca="1"/>
        <v>0</v>
      </c>
      <c r="Q149" s="64">
        <f ca="1"/>
        <v>0</v>
      </c>
      <c r="R149" s="60">
        <f t="shared" ca="1" si="10"/>
        <v>0</v>
      </c>
      <c r="S149" s="61">
        <f ca="1"/>
        <v>0</v>
      </c>
      <c r="T149" s="228" cm="1">
        <f t="array" aca="1" ref="T149" ca="1">IF(OR(N149:R149+D149:H149&lt;-0.01),1,0)</f>
        <v>0</v>
      </c>
    </row>
    <row r="150" spans="1:20" hidden="1" outlineLevel="1" x14ac:dyDescent="0.2">
      <c r="A150" s="47"/>
      <c r="B150" s="47" t="str">
        <f>'SAM and Preps'!B151</f>
        <v>cacco</v>
      </c>
      <c r="C150" s="47" t="str">
        <f>VLOOKUP(B150,Notes!$A$12:$B$206,2,0)</f>
        <v xml:space="preserve">Accommodation </v>
      </c>
      <c r="D150" s="57">
        <f>Q1Impacts!C151</f>
        <v>24911.096918348347</v>
      </c>
      <c r="E150" s="57">
        <f>Q1Impacts!D151</f>
        <v>0</v>
      </c>
      <c r="F150" s="57">
        <f>Q1Impacts!E151</f>
        <v>0</v>
      </c>
      <c r="G150" s="57">
        <f>Q1Impacts!F151</f>
        <v>12374.45898055504</v>
      </c>
      <c r="H150" s="57">
        <f t="shared" si="9"/>
        <v>37285.555898903389</v>
      </c>
      <c r="I150" s="58">
        <f ca="1">VLOOKUP($B150,Q1BaseShocks!BaseShockQ1_LR,MATCH(I$4,Q1BaseShocks!BaseShockQ1_CH,0),0)*I$183</f>
        <v>0</v>
      </c>
      <c r="J150" s="58">
        <f ca="1">VLOOKUP($B150,Q1BaseShocks!BaseShockQ1_LR,MATCH(J$4,Q1BaseShocks!BaseShockQ1_CH,0),0)*J$183</f>
        <v>0</v>
      </c>
      <c r="K150" s="58">
        <f ca="1">VLOOKUP($B150,Q1BaseShocks!BaseShockQ1_LR,MATCH(K$4,Q1BaseShocks!BaseShockQ1_CH,0),0)*K$183</f>
        <v>0</v>
      </c>
      <c r="L150" s="58">
        <f ca="1">VLOOKUP($B150,Q1BaseShocks!BaseShockQ1_LR,MATCH(L$4,Q1BaseShocks!BaseShockQ1_CH,0),0)*L$183</f>
        <v>0</v>
      </c>
      <c r="M150" s="58">
        <f ca="1"/>
        <v>0</v>
      </c>
      <c r="N150" s="64">
        <f ca="1"/>
        <v>0</v>
      </c>
      <c r="O150" s="64">
        <f ca="1"/>
        <v>0</v>
      </c>
      <c r="P150" s="64">
        <f ca="1"/>
        <v>0</v>
      </c>
      <c r="Q150" s="64">
        <f ca="1"/>
        <v>0</v>
      </c>
      <c r="R150" s="60">
        <f t="shared" ca="1" si="10"/>
        <v>0</v>
      </c>
      <c r="S150" s="61">
        <f ca="1"/>
        <v>0</v>
      </c>
      <c r="T150" s="228" cm="1">
        <f t="array" aca="1" ref="T150" ca="1">IF(OR(N150:R150+D150:H150&lt;-0.01),1,0)</f>
        <v>0</v>
      </c>
    </row>
    <row r="151" spans="1:20" hidden="1" outlineLevel="1" x14ac:dyDescent="0.2">
      <c r="A151" s="47"/>
      <c r="B151" s="47" t="str">
        <f>'SAM and Preps'!B152</f>
        <v>ccats</v>
      </c>
      <c r="C151" s="47" t="str">
        <f>VLOOKUP(B151,Notes!$A$12:$B$206,2,0)</f>
        <v>Catering services</v>
      </c>
      <c r="D151" s="57">
        <f>Q1Impacts!C152</f>
        <v>50133.216142010424</v>
      </c>
      <c r="E151" s="57">
        <f>Q1Impacts!D152</f>
        <v>0</v>
      </c>
      <c r="F151" s="57">
        <f>Q1Impacts!E152</f>
        <v>0</v>
      </c>
      <c r="G151" s="57">
        <f>Q1Impacts!F152</f>
        <v>3395.2585411950008</v>
      </c>
      <c r="H151" s="57">
        <f t="shared" si="9"/>
        <v>53528.474683205422</v>
      </c>
      <c r="I151" s="58">
        <f ca="1">VLOOKUP($B151,Q1BaseShocks!BaseShockQ1_LR,MATCH(I$4,Q1BaseShocks!BaseShockQ1_CH,0),0)*I$183</f>
        <v>0</v>
      </c>
      <c r="J151" s="58">
        <f ca="1">VLOOKUP($B151,Q1BaseShocks!BaseShockQ1_LR,MATCH(J$4,Q1BaseShocks!BaseShockQ1_CH,0),0)*J$183</f>
        <v>0</v>
      </c>
      <c r="K151" s="58">
        <f ca="1">VLOOKUP($B151,Q1BaseShocks!BaseShockQ1_LR,MATCH(K$4,Q1BaseShocks!BaseShockQ1_CH,0),0)*K$183</f>
        <v>0</v>
      </c>
      <c r="L151" s="58">
        <f ca="1">VLOOKUP($B151,Q1BaseShocks!BaseShockQ1_LR,MATCH(L$4,Q1BaseShocks!BaseShockQ1_CH,0),0)*L$183</f>
        <v>0</v>
      </c>
      <c r="M151" s="58">
        <f ca="1"/>
        <v>0</v>
      </c>
      <c r="N151" s="64">
        <f ca="1"/>
        <v>0</v>
      </c>
      <c r="O151" s="64">
        <f ca="1"/>
        <v>0</v>
      </c>
      <c r="P151" s="64">
        <f ca="1"/>
        <v>0</v>
      </c>
      <c r="Q151" s="64">
        <f ca="1"/>
        <v>0</v>
      </c>
      <c r="R151" s="60">
        <f t="shared" ca="1" si="10"/>
        <v>0</v>
      </c>
      <c r="S151" s="61">
        <f ca="1"/>
        <v>0</v>
      </c>
      <c r="T151" s="228" cm="1">
        <f t="array" aca="1" ref="T151" ca="1">IF(OR(N151:R151+D151:H151&lt;-0.01),1,0)</f>
        <v>0</v>
      </c>
    </row>
    <row r="152" spans="1:20" hidden="1" outlineLevel="1" x14ac:dyDescent="0.2">
      <c r="A152" s="47"/>
      <c r="B152" s="47" t="str">
        <f>'SAM and Preps'!B153</f>
        <v>cptrp</v>
      </c>
      <c r="C152" s="47" t="str">
        <f>VLOOKUP(B152,Notes!$A$12:$B$206,2,0)</f>
        <v xml:space="preserve">Passenger transport </v>
      </c>
      <c r="D152" s="57">
        <f>Q1Impacts!C153</f>
        <v>119204.99288511279</v>
      </c>
      <c r="E152" s="57">
        <f>Q1Impacts!D153</f>
        <v>0</v>
      </c>
      <c r="F152" s="57">
        <f>Q1Impacts!E153</f>
        <v>0</v>
      </c>
      <c r="G152" s="57">
        <f>Q1Impacts!F153</f>
        <v>24908.353928978464</v>
      </c>
      <c r="H152" s="57">
        <f t="shared" si="9"/>
        <v>144113.34681409126</v>
      </c>
      <c r="I152" s="58">
        <f ca="1">VLOOKUP($B152,Q1BaseShocks!BaseShockQ1_LR,MATCH(I$4,Q1BaseShocks!BaseShockQ1_CH,0),0)*I$183</f>
        <v>0</v>
      </c>
      <c r="J152" s="58">
        <f ca="1">VLOOKUP($B152,Q1BaseShocks!BaseShockQ1_LR,MATCH(J$4,Q1BaseShocks!BaseShockQ1_CH,0),0)*J$183</f>
        <v>0</v>
      </c>
      <c r="K152" s="58">
        <f ca="1">VLOOKUP($B152,Q1BaseShocks!BaseShockQ1_LR,MATCH(K$4,Q1BaseShocks!BaseShockQ1_CH,0),0)*K$183</f>
        <v>0</v>
      </c>
      <c r="L152" s="58">
        <f ca="1">VLOOKUP($B152,Q1BaseShocks!BaseShockQ1_LR,MATCH(L$4,Q1BaseShocks!BaseShockQ1_CH,0),0)*L$183</f>
        <v>0</v>
      </c>
      <c r="M152" s="58">
        <f ca="1"/>
        <v>0</v>
      </c>
      <c r="N152" s="64">
        <f ca="1"/>
        <v>0</v>
      </c>
      <c r="O152" s="64">
        <f ca="1"/>
        <v>0</v>
      </c>
      <c r="P152" s="64">
        <f ca="1"/>
        <v>0</v>
      </c>
      <c r="Q152" s="64">
        <f ca="1"/>
        <v>0</v>
      </c>
      <c r="R152" s="60">
        <f t="shared" ca="1" si="10"/>
        <v>0</v>
      </c>
      <c r="S152" s="61">
        <f ca="1"/>
        <v>0</v>
      </c>
      <c r="T152" s="228" cm="1">
        <f t="array" aca="1" ref="T152" ca="1">IF(OR(N152:R152+D152:H152&lt;-0.01),1,0)</f>
        <v>0</v>
      </c>
    </row>
    <row r="153" spans="1:20" hidden="1" outlineLevel="1" x14ac:dyDescent="0.2">
      <c r="A153" s="47"/>
      <c r="B153" s="47" t="str">
        <f>'SAM and Preps'!B154</f>
        <v>cftrp</v>
      </c>
      <c r="C153" s="47" t="str">
        <f>VLOOKUP(B153,Notes!$A$12:$B$206,2,0)</f>
        <v xml:space="preserve">Freight transport </v>
      </c>
      <c r="D153" s="57">
        <f>Q1Impacts!C154</f>
        <v>34161.667433467679</v>
      </c>
      <c r="E153" s="57">
        <f>Q1Impacts!D154</f>
        <v>0</v>
      </c>
      <c r="F153" s="57">
        <f>Q1Impacts!E154</f>
        <v>0</v>
      </c>
      <c r="G153" s="57">
        <f>Q1Impacts!F154</f>
        <v>4090.0560562974297</v>
      </c>
      <c r="H153" s="57">
        <f t="shared" si="9"/>
        <v>38251.723489765107</v>
      </c>
      <c r="I153" s="58">
        <f ca="1">VLOOKUP($B153,Q1BaseShocks!BaseShockQ1_LR,MATCH(I$4,Q1BaseShocks!BaseShockQ1_CH,0),0)*I$183</f>
        <v>0</v>
      </c>
      <c r="J153" s="58">
        <f ca="1">VLOOKUP($B153,Q1BaseShocks!BaseShockQ1_LR,MATCH(J$4,Q1BaseShocks!BaseShockQ1_CH,0),0)*J$183</f>
        <v>0</v>
      </c>
      <c r="K153" s="58">
        <f ca="1">VLOOKUP($B153,Q1BaseShocks!BaseShockQ1_LR,MATCH(K$4,Q1BaseShocks!BaseShockQ1_CH,0),0)*K$183</f>
        <v>0</v>
      </c>
      <c r="L153" s="58">
        <f ca="1">VLOOKUP($B153,Q1BaseShocks!BaseShockQ1_LR,MATCH(L$4,Q1BaseShocks!BaseShockQ1_CH,0),0)*L$183</f>
        <v>0</v>
      </c>
      <c r="M153" s="58">
        <f ca="1"/>
        <v>0</v>
      </c>
      <c r="N153" s="64">
        <f ca="1"/>
        <v>0</v>
      </c>
      <c r="O153" s="64">
        <f ca="1"/>
        <v>0</v>
      </c>
      <c r="P153" s="64">
        <f ca="1"/>
        <v>0</v>
      </c>
      <c r="Q153" s="64">
        <f ca="1"/>
        <v>0</v>
      </c>
      <c r="R153" s="60">
        <f t="shared" ca="1" si="10"/>
        <v>0</v>
      </c>
      <c r="S153" s="61">
        <f ca="1"/>
        <v>0</v>
      </c>
      <c r="T153" s="228" cm="1">
        <f t="array" aca="1" ref="T153" ca="1">IF(OR(N153:R153+D153:H153&lt;-0.01),1,0)</f>
        <v>0</v>
      </c>
    </row>
    <row r="154" spans="1:20" hidden="1" outlineLevel="1" x14ac:dyDescent="0.2">
      <c r="A154" s="47"/>
      <c r="B154" s="47" t="str">
        <f>'SAM and Preps'!B155</f>
        <v>ctrps</v>
      </c>
      <c r="C154" s="47" t="str">
        <f>VLOOKUP(B154,Notes!$A$12:$B$206,2,0)</f>
        <v>Supporting transport services</v>
      </c>
      <c r="D154" s="57">
        <f>Q1Impacts!C155</f>
        <v>12136.805903261444</v>
      </c>
      <c r="E154" s="57">
        <f>Q1Impacts!D155</f>
        <v>0</v>
      </c>
      <c r="F154" s="57">
        <f>Q1Impacts!E155</f>
        <v>0</v>
      </c>
      <c r="G154" s="57">
        <f>Q1Impacts!F155</f>
        <v>1488.0090470336436</v>
      </c>
      <c r="H154" s="57">
        <f t="shared" si="9"/>
        <v>13624.814950295087</v>
      </c>
      <c r="I154" s="58">
        <f ca="1">VLOOKUP($B154,Q1BaseShocks!BaseShockQ1_LR,MATCH(I$4,Q1BaseShocks!BaseShockQ1_CH,0),0)*I$183</f>
        <v>0</v>
      </c>
      <c r="J154" s="58">
        <f ca="1">VLOOKUP($B154,Q1BaseShocks!BaseShockQ1_LR,MATCH(J$4,Q1BaseShocks!BaseShockQ1_CH,0),0)*J$183</f>
        <v>0</v>
      </c>
      <c r="K154" s="58">
        <f ca="1">VLOOKUP($B154,Q1BaseShocks!BaseShockQ1_LR,MATCH(K$4,Q1BaseShocks!BaseShockQ1_CH,0),0)*K$183</f>
        <v>0</v>
      </c>
      <c r="L154" s="58">
        <f ca="1">VLOOKUP($B154,Q1BaseShocks!BaseShockQ1_LR,MATCH(L$4,Q1BaseShocks!BaseShockQ1_CH,0),0)*L$183</f>
        <v>0</v>
      </c>
      <c r="M154" s="58">
        <f ca="1"/>
        <v>0</v>
      </c>
      <c r="N154" s="64">
        <f ca="1"/>
        <v>0</v>
      </c>
      <c r="O154" s="64">
        <f ca="1"/>
        <v>0</v>
      </c>
      <c r="P154" s="64">
        <f ca="1"/>
        <v>0</v>
      </c>
      <c r="Q154" s="64">
        <f ca="1"/>
        <v>0</v>
      </c>
      <c r="R154" s="60">
        <f t="shared" ca="1" si="10"/>
        <v>0</v>
      </c>
      <c r="S154" s="61">
        <f ca="1"/>
        <v>0</v>
      </c>
      <c r="T154" s="228" cm="1">
        <f t="array" aca="1" ref="T154" ca="1">IF(OR(N154:R154+D154:H154&lt;-0.01),1,0)</f>
        <v>0</v>
      </c>
    </row>
    <row r="155" spans="1:20" hidden="1" outlineLevel="1" x14ac:dyDescent="0.2">
      <c r="A155" s="47"/>
      <c r="B155" s="47" t="str">
        <f>'SAM and Preps'!B156</f>
        <v>cpost</v>
      </c>
      <c r="C155" s="47" t="str">
        <f>VLOOKUP(B155,Notes!$A$12:$B$206,2,0)</f>
        <v>Postal,  courier services</v>
      </c>
      <c r="D155" s="57">
        <f>Q1Impacts!C156</f>
        <v>1353.8486631428436</v>
      </c>
      <c r="E155" s="57">
        <f>Q1Impacts!D156</f>
        <v>0</v>
      </c>
      <c r="F155" s="57">
        <f>Q1Impacts!E156</f>
        <v>0</v>
      </c>
      <c r="G155" s="57">
        <f>Q1Impacts!F156</f>
        <v>1075.7520533070958</v>
      </c>
      <c r="H155" s="57">
        <f t="shared" si="9"/>
        <v>2429.6007164499397</v>
      </c>
      <c r="I155" s="58">
        <f ca="1">VLOOKUP($B155,Q1BaseShocks!BaseShockQ1_LR,MATCH(I$4,Q1BaseShocks!BaseShockQ1_CH,0),0)*I$183</f>
        <v>0</v>
      </c>
      <c r="J155" s="58">
        <f ca="1">VLOOKUP($B155,Q1BaseShocks!BaseShockQ1_LR,MATCH(J$4,Q1BaseShocks!BaseShockQ1_CH,0),0)*J$183</f>
        <v>0</v>
      </c>
      <c r="K155" s="58">
        <f ca="1">VLOOKUP($B155,Q1BaseShocks!BaseShockQ1_LR,MATCH(K$4,Q1BaseShocks!BaseShockQ1_CH,0),0)*K$183</f>
        <v>0</v>
      </c>
      <c r="L155" s="58">
        <f ca="1">VLOOKUP($B155,Q1BaseShocks!BaseShockQ1_LR,MATCH(L$4,Q1BaseShocks!BaseShockQ1_CH,0),0)*L$183</f>
        <v>0</v>
      </c>
      <c r="M155" s="58">
        <f ca="1"/>
        <v>0</v>
      </c>
      <c r="N155" s="64">
        <f ca="1"/>
        <v>0</v>
      </c>
      <c r="O155" s="64">
        <f ca="1"/>
        <v>0</v>
      </c>
      <c r="P155" s="64">
        <f ca="1"/>
        <v>0</v>
      </c>
      <c r="Q155" s="64">
        <f ca="1"/>
        <v>0</v>
      </c>
      <c r="R155" s="60">
        <f t="shared" ca="1" si="10"/>
        <v>0</v>
      </c>
      <c r="S155" s="61">
        <f ca="1"/>
        <v>0</v>
      </c>
      <c r="T155" s="228" cm="1">
        <f t="array" aca="1" ref="T155" ca="1">IF(OR(N155:R155+D155:H155&lt;-0.01),1,0)</f>
        <v>0</v>
      </c>
    </row>
    <row r="156" spans="1:20" hidden="1" outlineLevel="1" x14ac:dyDescent="0.2">
      <c r="A156" s="47"/>
      <c r="B156" s="47" t="str">
        <f>'SAM and Preps'!B157</f>
        <v>celcd</v>
      </c>
      <c r="C156" s="47" t="str">
        <f>VLOOKUP(B156,Notes!$A$12:$B$206,2,0)</f>
        <v xml:space="preserve">Electricity distribution </v>
      </c>
      <c r="D156" s="57">
        <f>Q1Impacts!C157</f>
        <v>76931.437742112379</v>
      </c>
      <c r="E156" s="57">
        <f>Q1Impacts!D157</f>
        <v>0</v>
      </c>
      <c r="F156" s="57">
        <f>Q1Impacts!E157</f>
        <v>0</v>
      </c>
      <c r="G156" s="57">
        <f>Q1Impacts!F157</f>
        <v>3027.8058607202929</v>
      </c>
      <c r="H156" s="57">
        <f t="shared" si="9"/>
        <v>79959.243602832677</v>
      </c>
      <c r="I156" s="58">
        <f ca="1">VLOOKUP($B156,Q1BaseShocks!BaseShockQ1_LR,MATCH(I$4,Q1BaseShocks!BaseShockQ1_CH,0),0)*I$183</f>
        <v>0</v>
      </c>
      <c r="J156" s="58">
        <f ca="1">VLOOKUP($B156,Q1BaseShocks!BaseShockQ1_LR,MATCH(J$4,Q1BaseShocks!BaseShockQ1_CH,0),0)*J$183</f>
        <v>0</v>
      </c>
      <c r="K156" s="58">
        <f ca="1">VLOOKUP($B156,Q1BaseShocks!BaseShockQ1_LR,MATCH(K$4,Q1BaseShocks!BaseShockQ1_CH,0),0)*K$183</f>
        <v>0</v>
      </c>
      <c r="L156" s="58">
        <f ca="1">VLOOKUP($B156,Q1BaseShocks!BaseShockQ1_LR,MATCH(L$4,Q1BaseShocks!BaseShockQ1_CH,0),0)*L$183</f>
        <v>0</v>
      </c>
      <c r="M156" s="58">
        <f ca="1"/>
        <v>0</v>
      </c>
      <c r="N156" s="64">
        <f ca="1"/>
        <v>0</v>
      </c>
      <c r="O156" s="64">
        <f ca="1"/>
        <v>0</v>
      </c>
      <c r="P156" s="64">
        <f ca="1"/>
        <v>0</v>
      </c>
      <c r="Q156" s="64">
        <f ca="1"/>
        <v>0</v>
      </c>
      <c r="R156" s="60">
        <f t="shared" ca="1" si="10"/>
        <v>0</v>
      </c>
      <c r="S156" s="61">
        <f ca="1"/>
        <v>0</v>
      </c>
      <c r="T156" s="228" cm="1">
        <f t="array" aca="1" ref="T156" ca="1">IF(OR(N156:R156+D156:H156&lt;-0.01),1,0)</f>
        <v>0</v>
      </c>
    </row>
    <row r="157" spans="1:20" hidden="1" outlineLevel="1" x14ac:dyDescent="0.2">
      <c r="A157" s="47"/>
      <c r="B157" s="47" t="str">
        <f>'SAM and Preps'!B158</f>
        <v>cwatd</v>
      </c>
      <c r="C157" s="47" t="str">
        <f>VLOOKUP(B157,Notes!$A$12:$B$206,2,0)</f>
        <v xml:space="preserve">Water distribution </v>
      </c>
      <c r="D157" s="57">
        <f>Q1Impacts!C158</f>
        <v>23216.874584238805</v>
      </c>
      <c r="E157" s="57">
        <f>Q1Impacts!D158</f>
        <v>0</v>
      </c>
      <c r="F157" s="57">
        <f>Q1Impacts!E158</f>
        <v>0</v>
      </c>
      <c r="G157" s="57">
        <f>Q1Impacts!F158</f>
        <v>913.75113993594391</v>
      </c>
      <c r="H157" s="57">
        <f t="shared" si="9"/>
        <v>24130.625724174748</v>
      </c>
      <c r="I157" s="58">
        <f ca="1">VLOOKUP($B157,Q1BaseShocks!BaseShockQ1_LR,MATCH(I$4,Q1BaseShocks!BaseShockQ1_CH,0),0)*I$183</f>
        <v>0</v>
      </c>
      <c r="J157" s="58">
        <f ca="1">VLOOKUP($B157,Q1BaseShocks!BaseShockQ1_LR,MATCH(J$4,Q1BaseShocks!BaseShockQ1_CH,0),0)*J$183</f>
        <v>0</v>
      </c>
      <c r="K157" s="58">
        <f ca="1">VLOOKUP($B157,Q1BaseShocks!BaseShockQ1_LR,MATCH(K$4,Q1BaseShocks!BaseShockQ1_CH,0),0)*K$183</f>
        <v>0</v>
      </c>
      <c r="L157" s="58">
        <f ca="1">VLOOKUP($B157,Q1BaseShocks!BaseShockQ1_LR,MATCH(L$4,Q1BaseShocks!BaseShockQ1_CH,0),0)*L$183</f>
        <v>0</v>
      </c>
      <c r="M157" s="58">
        <f ca="1"/>
        <v>0</v>
      </c>
      <c r="N157" s="64">
        <f ca="1"/>
        <v>0</v>
      </c>
      <c r="O157" s="64">
        <f ca="1"/>
        <v>0</v>
      </c>
      <c r="P157" s="64">
        <f ca="1"/>
        <v>0</v>
      </c>
      <c r="Q157" s="64">
        <f ca="1"/>
        <v>0</v>
      </c>
      <c r="R157" s="60">
        <f t="shared" ca="1" si="10"/>
        <v>0</v>
      </c>
      <c r="S157" s="61">
        <f ca="1"/>
        <v>0</v>
      </c>
      <c r="T157" s="228" cm="1">
        <f t="array" aca="1" ref="T157" ca="1">IF(OR(N157:R157+D157:H157&lt;-0.01),1,0)</f>
        <v>0</v>
      </c>
    </row>
    <row r="158" spans="1:20" hidden="1" outlineLevel="1" x14ac:dyDescent="0.2">
      <c r="A158" s="47"/>
      <c r="B158" s="47" t="str">
        <f>'SAM and Preps'!B159</f>
        <v>cfins</v>
      </c>
      <c r="C158" s="47" t="str">
        <f>VLOOKUP(B158,Notes!$A$12:$B$206,2,0)</f>
        <v>Financial services</v>
      </c>
      <c r="D158" s="57">
        <f>Q1Impacts!C159</f>
        <v>61848.654575608591</v>
      </c>
      <c r="E158" s="57">
        <f>Q1Impacts!D159</f>
        <v>0</v>
      </c>
      <c r="F158" s="57">
        <f>Q1Impacts!E159</f>
        <v>0</v>
      </c>
      <c r="G158" s="57">
        <f>Q1Impacts!F159</f>
        <v>3607.1266854076503</v>
      </c>
      <c r="H158" s="57">
        <f t="shared" si="9"/>
        <v>65455.781261016244</v>
      </c>
      <c r="I158" s="58">
        <f ca="1">VLOOKUP($B158,Q1BaseShocks!BaseShockQ1_LR,MATCH(I$4,Q1BaseShocks!BaseShockQ1_CH,0),0)*I$183</f>
        <v>0</v>
      </c>
      <c r="J158" s="58">
        <f ca="1">VLOOKUP($B158,Q1BaseShocks!BaseShockQ1_LR,MATCH(J$4,Q1BaseShocks!BaseShockQ1_CH,0),0)*J$183</f>
        <v>0</v>
      </c>
      <c r="K158" s="58">
        <f ca="1">VLOOKUP($B158,Q1BaseShocks!BaseShockQ1_LR,MATCH(K$4,Q1BaseShocks!BaseShockQ1_CH,0),0)*K$183</f>
        <v>0</v>
      </c>
      <c r="L158" s="58">
        <f ca="1">VLOOKUP($B158,Q1BaseShocks!BaseShockQ1_LR,MATCH(L$4,Q1BaseShocks!BaseShockQ1_CH,0),0)*L$183</f>
        <v>0</v>
      </c>
      <c r="M158" s="58">
        <f ca="1"/>
        <v>0</v>
      </c>
      <c r="N158" s="64">
        <f ca="1"/>
        <v>0</v>
      </c>
      <c r="O158" s="64">
        <f ca="1"/>
        <v>0</v>
      </c>
      <c r="P158" s="64">
        <f ca="1"/>
        <v>0</v>
      </c>
      <c r="Q158" s="64">
        <f ca="1"/>
        <v>0</v>
      </c>
      <c r="R158" s="60">
        <f t="shared" ca="1" si="10"/>
        <v>0</v>
      </c>
      <c r="S158" s="61">
        <f ca="1"/>
        <v>0</v>
      </c>
      <c r="T158" s="228" cm="1">
        <f t="array" aca="1" ref="T158" ca="1">IF(OR(N158:R158+D158:H158&lt;-0.01),1,0)</f>
        <v>0</v>
      </c>
    </row>
    <row r="159" spans="1:20" hidden="1" outlineLevel="1" x14ac:dyDescent="0.2">
      <c r="A159" s="47"/>
      <c r="B159" s="47" t="str">
        <f>'SAM and Preps'!B160</f>
        <v>cinsp</v>
      </c>
      <c r="C159" s="47" t="str">
        <f>VLOOKUP(B159,Notes!$A$12:$B$206,2,0)</f>
        <v xml:space="preserve">Insurance, pension </v>
      </c>
      <c r="D159" s="57">
        <f>Q1Impacts!C160</f>
        <v>113950.49437137764</v>
      </c>
      <c r="E159" s="57">
        <f>Q1Impacts!D160</f>
        <v>0</v>
      </c>
      <c r="F159" s="57">
        <f>Q1Impacts!E160</f>
        <v>0</v>
      </c>
      <c r="G159" s="57">
        <f>Q1Impacts!F160</f>
        <v>17885.111129619814</v>
      </c>
      <c r="H159" s="57">
        <f t="shared" si="9"/>
        <v>131835.60550099745</v>
      </c>
      <c r="I159" s="58">
        <f ca="1">VLOOKUP($B159,Q1BaseShocks!BaseShockQ1_LR,MATCH(I$4,Q1BaseShocks!BaseShockQ1_CH,0),0)*I$183</f>
        <v>0</v>
      </c>
      <c r="J159" s="58">
        <f ca="1">VLOOKUP($B159,Q1BaseShocks!BaseShockQ1_LR,MATCH(J$4,Q1BaseShocks!BaseShockQ1_CH,0),0)*J$183</f>
        <v>0</v>
      </c>
      <c r="K159" s="58">
        <f ca="1">VLOOKUP($B159,Q1BaseShocks!BaseShockQ1_LR,MATCH(K$4,Q1BaseShocks!BaseShockQ1_CH,0),0)*K$183</f>
        <v>0</v>
      </c>
      <c r="L159" s="58">
        <f ca="1">VLOOKUP($B159,Q1BaseShocks!BaseShockQ1_LR,MATCH(L$4,Q1BaseShocks!BaseShockQ1_CH,0),0)*L$183</f>
        <v>0</v>
      </c>
      <c r="M159" s="58">
        <f ca="1"/>
        <v>0</v>
      </c>
      <c r="N159" s="64">
        <f ca="1"/>
        <v>0</v>
      </c>
      <c r="O159" s="64">
        <f ca="1"/>
        <v>0</v>
      </c>
      <c r="P159" s="64">
        <f ca="1"/>
        <v>0</v>
      </c>
      <c r="Q159" s="64">
        <f ca="1"/>
        <v>0</v>
      </c>
      <c r="R159" s="60">
        <f t="shared" ca="1" si="10"/>
        <v>0</v>
      </c>
      <c r="S159" s="61">
        <f ca="1"/>
        <v>0</v>
      </c>
      <c r="T159" s="228" cm="1">
        <f t="array" aca="1" ref="T159" ca="1">IF(OR(N159:R159+D159:H159&lt;-0.01),1,0)</f>
        <v>0</v>
      </c>
    </row>
    <row r="160" spans="1:20" hidden="1" outlineLevel="1" x14ac:dyDescent="0.2">
      <c r="A160" s="47"/>
      <c r="B160" s="47" t="str">
        <f>'SAM and Preps'!B161</f>
        <v>cofin</v>
      </c>
      <c r="C160" s="47" t="str">
        <f>VLOOKUP(B160,Notes!$A$12:$B$206,2,0)</f>
        <v>Other financial services</v>
      </c>
      <c r="D160" s="57">
        <f>Q1Impacts!C161</f>
        <v>218.19466774810155</v>
      </c>
      <c r="E160" s="57">
        <f>Q1Impacts!D161</f>
        <v>0</v>
      </c>
      <c r="F160" s="57">
        <f>Q1Impacts!E161</f>
        <v>8095.9996620477968</v>
      </c>
      <c r="G160" s="57">
        <f>Q1Impacts!F161</f>
        <v>6980.5441323458208</v>
      </c>
      <c r="H160" s="57">
        <f t="shared" si="9"/>
        <v>15294.738462141719</v>
      </c>
      <c r="I160" s="58">
        <f ca="1">VLOOKUP($B160,Q1BaseShocks!BaseShockQ1_LR,MATCH(I$4,Q1BaseShocks!BaseShockQ1_CH,0),0)*I$183</f>
        <v>0</v>
      </c>
      <c r="J160" s="58">
        <f ca="1">VLOOKUP($B160,Q1BaseShocks!BaseShockQ1_LR,MATCH(J$4,Q1BaseShocks!BaseShockQ1_CH,0),0)*J$183</f>
        <v>0</v>
      </c>
      <c r="K160" s="58">
        <f ca="1">VLOOKUP($B160,Q1BaseShocks!BaseShockQ1_LR,MATCH(K$4,Q1BaseShocks!BaseShockQ1_CH,0),0)*K$183</f>
        <v>0</v>
      </c>
      <c r="L160" s="58">
        <f ca="1">VLOOKUP($B160,Q1BaseShocks!BaseShockQ1_LR,MATCH(L$4,Q1BaseShocks!BaseShockQ1_CH,0),0)*L$183</f>
        <v>0</v>
      </c>
      <c r="M160" s="58">
        <f ca="1"/>
        <v>0</v>
      </c>
      <c r="N160" s="64">
        <f ca="1"/>
        <v>0</v>
      </c>
      <c r="O160" s="64">
        <f ca="1"/>
        <v>0</v>
      </c>
      <c r="P160" s="64">
        <f ca="1"/>
        <v>0</v>
      </c>
      <c r="Q160" s="64">
        <f ca="1"/>
        <v>0</v>
      </c>
      <c r="R160" s="60">
        <f t="shared" ca="1" si="10"/>
        <v>0</v>
      </c>
      <c r="S160" s="61">
        <f ca="1"/>
        <v>0</v>
      </c>
      <c r="T160" s="228" cm="1">
        <f t="array" aca="1" ref="T160" ca="1">IF(OR(N160:R160+D160:H160&lt;-0.01),1,0)</f>
        <v>0</v>
      </c>
    </row>
    <row r="161" spans="1:20" hidden="1" outlineLevel="1" x14ac:dyDescent="0.2">
      <c r="A161" s="47"/>
      <c r="B161" s="47" t="str">
        <f>'SAM and Preps'!B162</f>
        <v>creal</v>
      </c>
      <c r="C161" s="47" t="str">
        <f>VLOOKUP(B161,Notes!$A$12:$B$206,2,0)</f>
        <v>Real estate services</v>
      </c>
      <c r="D161" s="57">
        <f>Q1Impacts!C162</f>
        <v>269934.89401119656</v>
      </c>
      <c r="E161" s="57">
        <f>Q1Impacts!D162</f>
        <v>0</v>
      </c>
      <c r="F161" s="57">
        <f>Q1Impacts!E162</f>
        <v>27204.556687454791</v>
      </c>
      <c r="G161" s="57">
        <f>Q1Impacts!F162</f>
        <v>11669.845675060018</v>
      </c>
      <c r="H161" s="57">
        <f t="shared" si="9"/>
        <v>308809.29637371138</v>
      </c>
      <c r="I161" s="58">
        <f ca="1">VLOOKUP($B161,Q1BaseShocks!BaseShockQ1_LR,MATCH(I$4,Q1BaseShocks!BaseShockQ1_CH,0),0)*I$183</f>
        <v>0</v>
      </c>
      <c r="J161" s="58">
        <f ca="1">VLOOKUP($B161,Q1BaseShocks!BaseShockQ1_LR,MATCH(J$4,Q1BaseShocks!BaseShockQ1_CH,0),0)*J$183</f>
        <v>0</v>
      </c>
      <c r="K161" s="58">
        <f ca="1">VLOOKUP($B161,Q1BaseShocks!BaseShockQ1_LR,MATCH(K$4,Q1BaseShocks!BaseShockQ1_CH,0),0)*K$183</f>
        <v>0</v>
      </c>
      <c r="L161" s="58">
        <f ca="1">VLOOKUP($B161,Q1BaseShocks!BaseShockQ1_LR,MATCH(L$4,Q1BaseShocks!BaseShockQ1_CH,0),0)*L$183</f>
        <v>0</v>
      </c>
      <c r="M161" s="58">
        <f ca="1"/>
        <v>0</v>
      </c>
      <c r="N161" s="64">
        <f ca="1"/>
        <v>0</v>
      </c>
      <c r="O161" s="64">
        <f ca="1"/>
        <v>0</v>
      </c>
      <c r="P161" s="64">
        <f ca="1"/>
        <v>0</v>
      </c>
      <c r="Q161" s="64">
        <f ca="1"/>
        <v>0</v>
      </c>
      <c r="R161" s="60">
        <f t="shared" ca="1" si="10"/>
        <v>0</v>
      </c>
      <c r="S161" s="61">
        <f ca="1"/>
        <v>0</v>
      </c>
      <c r="T161" s="228" cm="1">
        <f t="array" aca="1" ref="T161" ca="1">IF(OR(N161:R161+D161:H161&lt;-0.01),1,0)</f>
        <v>0</v>
      </c>
    </row>
    <row r="162" spans="1:20" hidden="1" outlineLevel="1" x14ac:dyDescent="0.2">
      <c r="A162" s="47"/>
      <c r="B162" s="47" t="str">
        <f>'SAM and Preps'!B163</f>
        <v>crent</v>
      </c>
      <c r="C162" s="47" t="str">
        <f>VLOOKUP(B162,Notes!$A$12:$B$206,2,0)</f>
        <v>Leasing, Rental services</v>
      </c>
      <c r="D162" s="57">
        <f>Q1Impacts!C163</f>
        <v>8960.1804251973026</v>
      </c>
      <c r="E162" s="57">
        <f>Q1Impacts!D163</f>
        <v>0</v>
      </c>
      <c r="F162" s="57">
        <f>Q1Impacts!E163</f>
        <v>0</v>
      </c>
      <c r="G162" s="57">
        <f>Q1Impacts!F163</f>
        <v>352.64759896295061</v>
      </c>
      <c r="H162" s="57">
        <f t="shared" si="9"/>
        <v>9312.8280241602533</v>
      </c>
      <c r="I162" s="58">
        <f ca="1">VLOOKUP($B162,Q1BaseShocks!BaseShockQ1_LR,MATCH(I$4,Q1BaseShocks!BaseShockQ1_CH,0),0)*I$183</f>
        <v>0</v>
      </c>
      <c r="J162" s="58">
        <f ca="1">VLOOKUP($B162,Q1BaseShocks!BaseShockQ1_LR,MATCH(J$4,Q1BaseShocks!BaseShockQ1_CH,0),0)*J$183</f>
        <v>0</v>
      </c>
      <c r="K162" s="58">
        <f ca="1">VLOOKUP($B162,Q1BaseShocks!BaseShockQ1_LR,MATCH(K$4,Q1BaseShocks!BaseShockQ1_CH,0),0)*K$183</f>
        <v>0</v>
      </c>
      <c r="L162" s="58">
        <f ca="1">VLOOKUP($B162,Q1BaseShocks!BaseShockQ1_LR,MATCH(L$4,Q1BaseShocks!BaseShockQ1_CH,0),0)*L$183</f>
        <v>0</v>
      </c>
      <c r="M162" s="58">
        <f ca="1"/>
        <v>0</v>
      </c>
      <c r="N162" s="64">
        <f ca="1"/>
        <v>0</v>
      </c>
      <c r="O162" s="64">
        <f ca="1"/>
        <v>0</v>
      </c>
      <c r="P162" s="64">
        <f ca="1"/>
        <v>0</v>
      </c>
      <c r="Q162" s="64">
        <f ca="1"/>
        <v>0</v>
      </c>
      <c r="R162" s="60">
        <f t="shared" ca="1" si="10"/>
        <v>0</v>
      </c>
      <c r="S162" s="61">
        <f ca="1"/>
        <v>0</v>
      </c>
      <c r="T162" s="228" cm="1">
        <f t="array" aca="1" ref="T162" ca="1">IF(OR(N162:R162+D162:H162&lt;-0.01),1,0)</f>
        <v>0</v>
      </c>
    </row>
    <row r="163" spans="1:20" hidden="1" outlineLevel="1" x14ac:dyDescent="0.2">
      <c r="A163" s="47"/>
      <c r="B163" s="47" t="str">
        <f>'SAM and Preps'!B164</f>
        <v>crsea</v>
      </c>
      <c r="C163" s="47" t="str">
        <f>VLOOKUP(B163,Notes!$A$12:$B$206,2,0)</f>
        <v>Research, development</v>
      </c>
      <c r="D163" s="57">
        <f>Q1Impacts!C164</f>
        <v>0</v>
      </c>
      <c r="E163" s="57">
        <f>Q1Impacts!D164</f>
        <v>0</v>
      </c>
      <c r="F163" s="57">
        <f>Q1Impacts!E164</f>
        <v>21323.999109869961</v>
      </c>
      <c r="G163" s="57">
        <f>Q1Impacts!F164</f>
        <v>170.52338649417928</v>
      </c>
      <c r="H163" s="57">
        <f t="shared" si="9"/>
        <v>21494.522496364141</v>
      </c>
      <c r="I163" s="58">
        <f ca="1">VLOOKUP($B163,Q1BaseShocks!BaseShockQ1_LR,MATCH(I$4,Q1BaseShocks!BaseShockQ1_CH,0),0)*I$183</f>
        <v>0</v>
      </c>
      <c r="J163" s="58">
        <f ca="1">VLOOKUP($B163,Q1BaseShocks!BaseShockQ1_LR,MATCH(J$4,Q1BaseShocks!BaseShockQ1_CH,0),0)*J$183</f>
        <v>0</v>
      </c>
      <c r="K163" s="58">
        <f ca="1">VLOOKUP($B163,Q1BaseShocks!BaseShockQ1_LR,MATCH(K$4,Q1BaseShocks!BaseShockQ1_CH,0),0)*K$183</f>
        <v>0</v>
      </c>
      <c r="L163" s="58">
        <f ca="1">VLOOKUP($B163,Q1BaseShocks!BaseShockQ1_LR,MATCH(L$4,Q1BaseShocks!BaseShockQ1_CH,0),0)*L$183</f>
        <v>0</v>
      </c>
      <c r="M163" s="58">
        <f ca="1"/>
        <v>0</v>
      </c>
      <c r="N163" s="64">
        <f ca="1"/>
        <v>0</v>
      </c>
      <c r="O163" s="64">
        <f ca="1"/>
        <v>0</v>
      </c>
      <c r="P163" s="64">
        <f ca="1"/>
        <v>0</v>
      </c>
      <c r="Q163" s="64">
        <f ca="1"/>
        <v>0</v>
      </c>
      <c r="R163" s="60">
        <f t="shared" ca="1" si="10"/>
        <v>0</v>
      </c>
      <c r="S163" s="61">
        <f ca="1"/>
        <v>0</v>
      </c>
      <c r="T163" s="228" cm="1">
        <f t="array" aca="1" ref="T163" ca="1">IF(OR(N163:R163+D163:H163&lt;-0.01),1,0)</f>
        <v>0</v>
      </c>
    </row>
    <row r="164" spans="1:20" hidden="1" outlineLevel="1" x14ac:dyDescent="0.2">
      <c r="A164" s="47"/>
      <c r="B164" s="47" t="str">
        <f>'SAM and Preps'!B165</f>
        <v>clacc</v>
      </c>
      <c r="C164" s="47" t="str">
        <f>VLOOKUP(B164,Notes!$A$12:$B$206,2,0)</f>
        <v xml:space="preserve">Legal, accounting </v>
      </c>
      <c r="D164" s="57">
        <f>Q1Impacts!C165</f>
        <v>11212.088051142862</v>
      </c>
      <c r="E164" s="57">
        <f>Q1Impacts!D165</f>
        <v>0</v>
      </c>
      <c r="F164" s="57">
        <f>Q1Impacts!E165</f>
        <v>7229.2872208119988</v>
      </c>
      <c r="G164" s="57">
        <f>Q1Impacts!F165</f>
        <v>4151.4121701170561</v>
      </c>
      <c r="H164" s="57">
        <f t="shared" si="9"/>
        <v>22592.787442071916</v>
      </c>
      <c r="I164" s="58">
        <f ca="1">VLOOKUP($B164,Q1BaseShocks!BaseShockQ1_LR,MATCH(I$4,Q1BaseShocks!BaseShockQ1_CH,0),0)*I$183</f>
        <v>0</v>
      </c>
      <c r="J164" s="58">
        <f ca="1">VLOOKUP($B164,Q1BaseShocks!BaseShockQ1_LR,MATCH(J$4,Q1BaseShocks!BaseShockQ1_CH,0),0)*J$183</f>
        <v>0</v>
      </c>
      <c r="K164" s="58">
        <f ca="1">VLOOKUP($B164,Q1BaseShocks!BaseShockQ1_LR,MATCH(K$4,Q1BaseShocks!BaseShockQ1_CH,0),0)*K$183</f>
        <v>0</v>
      </c>
      <c r="L164" s="58">
        <f ca="1">VLOOKUP($B164,Q1BaseShocks!BaseShockQ1_LR,MATCH(L$4,Q1BaseShocks!BaseShockQ1_CH,0),0)*L$183</f>
        <v>0</v>
      </c>
      <c r="M164" s="58">
        <f ca="1"/>
        <v>0</v>
      </c>
      <c r="N164" s="64">
        <f ca="1"/>
        <v>0</v>
      </c>
      <c r="O164" s="64">
        <f ca="1"/>
        <v>0</v>
      </c>
      <c r="P164" s="64">
        <f ca="1"/>
        <v>0</v>
      </c>
      <c r="Q164" s="64">
        <f ca="1"/>
        <v>0</v>
      </c>
      <c r="R164" s="60">
        <f t="shared" ca="1" si="10"/>
        <v>0</v>
      </c>
      <c r="S164" s="61">
        <f ca="1"/>
        <v>0</v>
      </c>
      <c r="T164" s="228" cm="1">
        <f t="array" aca="1" ref="T164" ca="1">IF(OR(N164:R164+D164:H164&lt;-0.01),1,0)</f>
        <v>0</v>
      </c>
    </row>
    <row r="165" spans="1:20" hidden="1" outlineLevel="1" x14ac:dyDescent="0.2">
      <c r="A165" s="47"/>
      <c r="B165" s="47" t="str">
        <f>'SAM and Preps'!B166</f>
        <v>cobus</v>
      </c>
      <c r="C165" s="47" t="str">
        <f>VLOOKUP(B165,Notes!$A$12:$B$206,2,0)</f>
        <v>Other business services</v>
      </c>
      <c r="D165" s="57">
        <f>Q1Impacts!C166</f>
        <v>8907.0517611902851</v>
      </c>
      <c r="E165" s="57">
        <f>Q1Impacts!D166</f>
        <v>0</v>
      </c>
      <c r="F165" s="57">
        <f>Q1Impacts!E166</f>
        <v>0</v>
      </c>
      <c r="G165" s="57">
        <f>Q1Impacts!F166</f>
        <v>8160.5624190297276</v>
      </c>
      <c r="H165" s="57">
        <f t="shared" si="9"/>
        <v>17067.614180220015</v>
      </c>
      <c r="I165" s="58">
        <f ca="1">VLOOKUP($B165,Q1BaseShocks!BaseShockQ1_LR,MATCH(I$4,Q1BaseShocks!BaseShockQ1_CH,0),0)*I$183</f>
        <v>0</v>
      </c>
      <c r="J165" s="58">
        <f ca="1">VLOOKUP($B165,Q1BaseShocks!BaseShockQ1_LR,MATCH(J$4,Q1BaseShocks!BaseShockQ1_CH,0),0)*J$183</f>
        <v>0</v>
      </c>
      <c r="K165" s="58">
        <f ca="1">VLOOKUP($B165,Q1BaseShocks!BaseShockQ1_LR,MATCH(K$4,Q1BaseShocks!BaseShockQ1_CH,0),0)*K$183</f>
        <v>0</v>
      </c>
      <c r="L165" s="58">
        <f ca="1">VLOOKUP($B165,Q1BaseShocks!BaseShockQ1_LR,MATCH(L$4,Q1BaseShocks!BaseShockQ1_CH,0),0)*L$183</f>
        <v>0</v>
      </c>
      <c r="M165" s="58">
        <f ca="1"/>
        <v>0</v>
      </c>
      <c r="N165" s="64">
        <f ca="1"/>
        <v>0</v>
      </c>
      <c r="O165" s="64">
        <f ca="1"/>
        <v>0</v>
      </c>
      <c r="P165" s="64">
        <f ca="1"/>
        <v>0</v>
      </c>
      <c r="Q165" s="64">
        <f ca="1"/>
        <v>0</v>
      </c>
      <c r="R165" s="60">
        <f t="shared" ca="1" si="10"/>
        <v>0</v>
      </c>
      <c r="S165" s="61">
        <f ca="1"/>
        <v>0</v>
      </c>
      <c r="T165" s="228" cm="1">
        <f t="array" aca="1" ref="T165" ca="1">IF(OR(N165:R165+D165:H165&lt;-0.01),1,0)</f>
        <v>0</v>
      </c>
    </row>
    <row r="166" spans="1:20" hidden="1" outlineLevel="1" x14ac:dyDescent="0.2">
      <c r="A166" s="47"/>
      <c r="B166" s="47" t="str">
        <f>'SAM and Preps'!B167</f>
        <v>ctelc</v>
      </c>
      <c r="C166" s="47" t="str">
        <f>VLOOKUP(B166,Notes!$A$12:$B$206,2,0)</f>
        <v>Telecommunications</v>
      </c>
      <c r="D166" s="57">
        <f>Q1Impacts!C167</f>
        <v>64732.192625652599</v>
      </c>
      <c r="E166" s="57">
        <f>Q1Impacts!D167</f>
        <v>0</v>
      </c>
      <c r="F166" s="57">
        <f>Q1Impacts!E167</f>
        <v>0</v>
      </c>
      <c r="G166" s="57">
        <f>Q1Impacts!F167</f>
        <v>12460.830663540566</v>
      </c>
      <c r="H166" s="57">
        <f t="shared" si="9"/>
        <v>77193.023289193166</v>
      </c>
      <c r="I166" s="58">
        <f ca="1">VLOOKUP($B166,Q1BaseShocks!BaseShockQ1_LR,MATCH(I$4,Q1BaseShocks!BaseShockQ1_CH,0),0)*I$183</f>
        <v>0</v>
      </c>
      <c r="J166" s="58">
        <f ca="1">VLOOKUP($B166,Q1BaseShocks!BaseShockQ1_LR,MATCH(J$4,Q1BaseShocks!BaseShockQ1_CH,0),0)*J$183</f>
        <v>0</v>
      </c>
      <c r="K166" s="58">
        <f ca="1">VLOOKUP($B166,Q1BaseShocks!BaseShockQ1_LR,MATCH(K$4,Q1BaseShocks!BaseShockQ1_CH,0),0)*K$183</f>
        <v>0</v>
      </c>
      <c r="L166" s="58">
        <f ca="1">VLOOKUP($B166,Q1BaseShocks!BaseShockQ1_LR,MATCH(L$4,Q1BaseShocks!BaseShockQ1_CH,0),0)*L$183</f>
        <v>0</v>
      </c>
      <c r="M166" s="58">
        <f ca="1"/>
        <v>0</v>
      </c>
      <c r="N166" s="64">
        <f ca="1"/>
        <v>0</v>
      </c>
      <c r="O166" s="64">
        <f ca="1"/>
        <v>0</v>
      </c>
      <c r="P166" s="64">
        <f ca="1"/>
        <v>0</v>
      </c>
      <c r="Q166" s="64">
        <f ca="1"/>
        <v>0</v>
      </c>
      <c r="R166" s="60">
        <f t="shared" ca="1" si="10"/>
        <v>0</v>
      </c>
      <c r="S166" s="61">
        <f ca="1"/>
        <v>0</v>
      </c>
      <c r="T166" s="228" cm="1">
        <f t="array" aca="1" ref="T166" ca="1">IF(OR(N166:R166+D166:H166&lt;-0.01),1,0)</f>
        <v>0</v>
      </c>
    </row>
    <row r="167" spans="1:20" hidden="1" outlineLevel="1" x14ac:dyDescent="0.2">
      <c r="A167" s="47"/>
      <c r="B167" s="47" t="str">
        <f>'SAM and Preps'!B168</f>
        <v>csupp</v>
      </c>
      <c r="C167" s="47" t="str">
        <f>VLOOKUP(B167,Notes!$A$12:$B$206,2,0)</f>
        <v>Support services</v>
      </c>
      <c r="D167" s="57">
        <f>Q1Impacts!C168</f>
        <v>65355.056311880748</v>
      </c>
      <c r="E167" s="57">
        <f>Q1Impacts!D168</f>
        <v>0</v>
      </c>
      <c r="F167" s="57">
        <f>Q1Impacts!E168</f>
        <v>0</v>
      </c>
      <c r="G167" s="57">
        <f>Q1Impacts!F168</f>
        <v>3380.7307835185629</v>
      </c>
      <c r="H167" s="57">
        <f t="shared" ref="H167:H179" si="11">SUM(D167:G167)</f>
        <v>68735.787095399312</v>
      </c>
      <c r="I167" s="58">
        <f ca="1">VLOOKUP($B167,Q1BaseShocks!BaseShockQ1_LR,MATCH(I$4,Q1BaseShocks!BaseShockQ1_CH,0),0)*I$183</f>
        <v>0</v>
      </c>
      <c r="J167" s="58">
        <f ca="1">VLOOKUP($B167,Q1BaseShocks!BaseShockQ1_LR,MATCH(J$4,Q1BaseShocks!BaseShockQ1_CH,0),0)*J$183</f>
        <v>0</v>
      </c>
      <c r="K167" s="58">
        <f ca="1">VLOOKUP($B167,Q1BaseShocks!BaseShockQ1_LR,MATCH(K$4,Q1BaseShocks!BaseShockQ1_CH,0),0)*K$183</f>
        <v>0</v>
      </c>
      <c r="L167" s="58">
        <f ca="1">VLOOKUP($B167,Q1BaseShocks!BaseShockQ1_LR,MATCH(L$4,Q1BaseShocks!BaseShockQ1_CH,0),0)*L$183</f>
        <v>0</v>
      </c>
      <c r="M167" s="58">
        <f ca="1"/>
        <v>0</v>
      </c>
      <c r="N167" s="64">
        <f ca="1"/>
        <v>0</v>
      </c>
      <c r="O167" s="64">
        <f ca="1"/>
        <v>0</v>
      </c>
      <c r="P167" s="64">
        <f ca="1"/>
        <v>0</v>
      </c>
      <c r="Q167" s="64">
        <f ca="1"/>
        <v>0</v>
      </c>
      <c r="R167" s="60">
        <f t="shared" ca="1" si="10"/>
        <v>0</v>
      </c>
      <c r="S167" s="61">
        <f ca="1"/>
        <v>0</v>
      </c>
      <c r="T167" s="228" cm="1">
        <f t="array" aca="1" ref="T167" ca="1">IF(OR(N167:R167+D167:H167&lt;-0.01),1,0)</f>
        <v>0</v>
      </c>
    </row>
    <row r="168" spans="1:20" hidden="1" outlineLevel="1" x14ac:dyDescent="0.2">
      <c r="A168" s="47"/>
      <c r="B168" s="47" t="str">
        <f>'SAM and Preps'!B169</f>
        <v>cmnfs</v>
      </c>
      <c r="C168" s="47" t="str">
        <f>VLOOKUP(B168,Notes!$A$12:$B$206,2,0)</f>
        <v>Manufactured services n.e.c.</v>
      </c>
      <c r="D168" s="57">
        <f>Q1Impacts!C169</f>
        <v>0</v>
      </c>
      <c r="E168" s="57">
        <f>Q1Impacts!D169</f>
        <v>0</v>
      </c>
      <c r="F168" s="57">
        <f>Q1Impacts!E169</f>
        <v>0</v>
      </c>
      <c r="G168" s="57">
        <f>Q1Impacts!F169</f>
        <v>806.07790346998797</v>
      </c>
      <c r="H168" s="57">
        <f t="shared" si="11"/>
        <v>806.07790346998797</v>
      </c>
      <c r="I168" s="58">
        <f ca="1">VLOOKUP($B168,Q1BaseShocks!BaseShockQ1_LR,MATCH(I$4,Q1BaseShocks!BaseShockQ1_CH,0),0)*I$183</f>
        <v>0</v>
      </c>
      <c r="J168" s="58">
        <f ca="1">VLOOKUP($B168,Q1BaseShocks!BaseShockQ1_LR,MATCH(J$4,Q1BaseShocks!BaseShockQ1_CH,0),0)*J$183</f>
        <v>0</v>
      </c>
      <c r="K168" s="58">
        <f ca="1">VLOOKUP($B168,Q1BaseShocks!BaseShockQ1_LR,MATCH(K$4,Q1BaseShocks!BaseShockQ1_CH,0),0)*K$183</f>
        <v>0</v>
      </c>
      <c r="L168" s="58">
        <f ca="1">VLOOKUP($B168,Q1BaseShocks!BaseShockQ1_LR,MATCH(L$4,Q1BaseShocks!BaseShockQ1_CH,0),0)*L$183</f>
        <v>0</v>
      </c>
      <c r="M168" s="58">
        <f ca="1"/>
        <v>0</v>
      </c>
      <c r="N168" s="64">
        <f ca="1"/>
        <v>0</v>
      </c>
      <c r="O168" s="64">
        <f ca="1"/>
        <v>0</v>
      </c>
      <c r="P168" s="64">
        <f ca="1"/>
        <v>0</v>
      </c>
      <c r="Q168" s="64">
        <f ca="1"/>
        <v>0</v>
      </c>
      <c r="R168" s="60">
        <f t="shared" ca="1" si="10"/>
        <v>0</v>
      </c>
      <c r="S168" s="61">
        <f ca="1"/>
        <v>0</v>
      </c>
      <c r="T168" s="228" cm="1">
        <f t="array" aca="1" ref="T168" ca="1">IF(OR(N168:R168+D168:H168&lt;-0.01),1,0)</f>
        <v>0</v>
      </c>
    </row>
    <row r="169" spans="1:20" hidden="1" outlineLevel="1" x14ac:dyDescent="0.2">
      <c r="A169" s="47"/>
      <c r="B169" s="47" t="str">
        <f>'SAM and Preps'!B170</f>
        <v>cpuba</v>
      </c>
      <c r="C169" s="47" t="str">
        <f>VLOOKUP(B169,Notes!$A$12:$B$206,2,0)</f>
        <v>Public administration</v>
      </c>
      <c r="D169" s="57">
        <f>Q1Impacts!C170</f>
        <v>28381.063418196427</v>
      </c>
      <c r="E169" s="57">
        <f>Q1Impacts!D170</f>
        <v>828934</v>
      </c>
      <c r="F169" s="57">
        <f>Q1Impacts!E170</f>
        <v>0</v>
      </c>
      <c r="G169" s="57">
        <f>Q1Impacts!F170</f>
        <v>1116.9991446039228</v>
      </c>
      <c r="H169" s="57">
        <f t="shared" si="11"/>
        <v>858432.06256280036</v>
      </c>
      <c r="I169" s="58">
        <f ca="1">VLOOKUP($B169,Q1BaseShocks!BaseShockQ1_LR,MATCH(I$4,Q1BaseShocks!BaseShockQ1_CH,0),0)*I$183</f>
        <v>0</v>
      </c>
      <c r="J169" s="58">
        <f ca="1">VLOOKUP($B169,Q1BaseShocks!BaseShockQ1_LR,MATCH(J$4,Q1BaseShocks!BaseShockQ1_CH,0),0)*J$183</f>
        <v>0</v>
      </c>
      <c r="K169" s="58">
        <f ca="1">VLOOKUP($B169,Q1BaseShocks!BaseShockQ1_LR,MATCH(K$4,Q1BaseShocks!BaseShockQ1_CH,0),0)*K$183</f>
        <v>0</v>
      </c>
      <c r="L169" s="58">
        <f ca="1">VLOOKUP($B169,Q1BaseShocks!BaseShockQ1_LR,MATCH(L$4,Q1BaseShocks!BaseShockQ1_CH,0),0)*L$183</f>
        <v>0</v>
      </c>
      <c r="M169" s="58">
        <f ca="1"/>
        <v>0</v>
      </c>
      <c r="N169" s="64">
        <f ca="1"/>
        <v>0</v>
      </c>
      <c r="O169" s="64">
        <f ca="1"/>
        <v>0</v>
      </c>
      <c r="P169" s="64">
        <f ca="1"/>
        <v>0</v>
      </c>
      <c r="Q169" s="64">
        <f ca="1"/>
        <v>0</v>
      </c>
      <c r="R169" s="60">
        <f t="shared" ca="1" si="10"/>
        <v>0</v>
      </c>
      <c r="S169" s="61">
        <f ca="1"/>
        <v>0</v>
      </c>
      <c r="T169" s="228" cm="1">
        <f t="array" aca="1" ref="T169" ca="1">IF(OR(N169:R169+D169:H169&lt;-0.01),1,0)</f>
        <v>0</v>
      </c>
    </row>
    <row r="170" spans="1:20" hidden="1" outlineLevel="1" x14ac:dyDescent="0.2">
      <c r="A170" s="47"/>
      <c r="B170" s="47" t="str">
        <f>'SAM and Preps'!B171</f>
        <v>ceduc</v>
      </c>
      <c r="C170" s="47" t="str">
        <f>VLOOKUP(B170,Notes!$A$12:$B$206,2,0)</f>
        <v>Education services</v>
      </c>
      <c r="D170" s="57">
        <f>Q1Impacts!C171</f>
        <v>50558.582534513684</v>
      </c>
      <c r="E170" s="57">
        <f>Q1Impacts!D171</f>
        <v>0</v>
      </c>
      <c r="F170" s="57">
        <f>Q1Impacts!E171</f>
        <v>0</v>
      </c>
      <c r="G170" s="57">
        <f>Q1Impacts!F171</f>
        <v>1989.84416514959</v>
      </c>
      <c r="H170" s="57">
        <f t="shared" si="11"/>
        <v>52548.426699663272</v>
      </c>
      <c r="I170" s="58">
        <f ca="1">VLOOKUP($B170,Q1BaseShocks!BaseShockQ1_LR,MATCH(I$4,Q1BaseShocks!BaseShockQ1_CH,0),0)*I$183</f>
        <v>0</v>
      </c>
      <c r="J170" s="58">
        <f ca="1">VLOOKUP($B170,Q1BaseShocks!BaseShockQ1_LR,MATCH(J$4,Q1BaseShocks!BaseShockQ1_CH,0),0)*J$183</f>
        <v>0</v>
      </c>
      <c r="K170" s="58">
        <f ca="1">VLOOKUP($B170,Q1BaseShocks!BaseShockQ1_LR,MATCH(K$4,Q1BaseShocks!BaseShockQ1_CH,0),0)*K$183</f>
        <v>0</v>
      </c>
      <c r="L170" s="58">
        <f ca="1">VLOOKUP($B170,Q1BaseShocks!BaseShockQ1_LR,MATCH(L$4,Q1BaseShocks!BaseShockQ1_CH,0),0)*L$183</f>
        <v>0</v>
      </c>
      <c r="M170" s="58">
        <f ca="1"/>
        <v>0</v>
      </c>
      <c r="N170" s="64">
        <f ca="1"/>
        <v>0</v>
      </c>
      <c r="O170" s="64">
        <f ca="1"/>
        <v>0</v>
      </c>
      <c r="P170" s="64">
        <f ca="1"/>
        <v>0</v>
      </c>
      <c r="Q170" s="64">
        <f ca="1"/>
        <v>0</v>
      </c>
      <c r="R170" s="60">
        <f t="shared" ca="1" si="10"/>
        <v>0</v>
      </c>
      <c r="S170" s="61">
        <f ca="1"/>
        <v>0</v>
      </c>
      <c r="T170" s="228" cm="1">
        <f t="array" aca="1" ref="T170" ca="1">IF(OR(N170:R170+D170:H170&lt;-0.01),1,0)</f>
        <v>0</v>
      </c>
    </row>
    <row r="171" spans="1:20" hidden="1" outlineLevel="1" x14ac:dyDescent="0.2">
      <c r="A171" s="47"/>
      <c r="B171" s="47" t="str">
        <f>'SAM and Preps'!B172</f>
        <v>cheal</v>
      </c>
      <c r="C171" s="47" t="str">
        <f>VLOOKUP(B171,Notes!$A$12:$B$206,2,0)</f>
        <v>Health, social services</v>
      </c>
      <c r="D171" s="57">
        <f>Q1Impacts!C172</f>
        <v>125243.70326037481</v>
      </c>
      <c r="E171" s="57">
        <f>Q1Impacts!D172</f>
        <v>0</v>
      </c>
      <c r="F171" s="57">
        <f>Q1Impacts!E172</f>
        <v>0</v>
      </c>
      <c r="G171" s="57">
        <f>Q1Impacts!F172</f>
        <v>7137.6664785760895</v>
      </c>
      <c r="H171" s="57">
        <f t="shared" si="11"/>
        <v>132381.36973895089</v>
      </c>
      <c r="I171" s="58">
        <f ca="1">VLOOKUP($B171,Q1BaseShocks!BaseShockQ1_LR,MATCH(I$4,Q1BaseShocks!BaseShockQ1_CH,0),0)*I$183</f>
        <v>0</v>
      </c>
      <c r="J171" s="58">
        <f ca="1">VLOOKUP($B171,Q1BaseShocks!BaseShockQ1_LR,MATCH(J$4,Q1BaseShocks!BaseShockQ1_CH,0),0)*J$183</f>
        <v>0</v>
      </c>
      <c r="K171" s="58">
        <f ca="1">VLOOKUP($B171,Q1BaseShocks!BaseShockQ1_LR,MATCH(K$4,Q1BaseShocks!BaseShockQ1_CH,0),0)*K$183</f>
        <v>0</v>
      </c>
      <c r="L171" s="58">
        <f ca="1">VLOOKUP($B171,Q1BaseShocks!BaseShockQ1_LR,MATCH(L$4,Q1BaseShocks!BaseShockQ1_CH,0),0)*L$183</f>
        <v>0</v>
      </c>
      <c r="M171" s="58">
        <f ca="1"/>
        <v>0</v>
      </c>
      <c r="N171" s="64">
        <f ca="1"/>
        <v>0</v>
      </c>
      <c r="O171" s="64">
        <f ca="1"/>
        <v>0</v>
      </c>
      <c r="P171" s="64">
        <f ca="1"/>
        <v>0</v>
      </c>
      <c r="Q171" s="64">
        <f ca="1"/>
        <v>0</v>
      </c>
      <c r="R171" s="60">
        <f t="shared" ca="1" si="10"/>
        <v>0</v>
      </c>
      <c r="S171" s="61">
        <f ca="1"/>
        <v>0</v>
      </c>
      <c r="T171" s="228" cm="1">
        <f t="array" aca="1" ref="T171" ca="1">IF(OR(N171:R171+D171:H171&lt;-0.01),1,0)</f>
        <v>0</v>
      </c>
    </row>
    <row r="172" spans="1:20" collapsed="1" x14ac:dyDescent="0.2">
      <c r="A172" s="47"/>
      <c r="B172" s="47" t="str">
        <f>'SAM and Preps'!B173</f>
        <v>cosrv</v>
      </c>
      <c r="C172" s="47" t="str">
        <f>VLOOKUP(B172,Notes!$A$12:$B$206,2,0)</f>
        <v>Other services n.e.c.</v>
      </c>
      <c r="D172" s="57">
        <f>Q1Impacts!C173</f>
        <v>127750.42921376471</v>
      </c>
      <c r="E172" s="57">
        <f>Q1Impacts!D173</f>
        <v>0</v>
      </c>
      <c r="F172" s="57">
        <f>Q1Impacts!E173</f>
        <v>0</v>
      </c>
      <c r="G172" s="57">
        <f>Q1Impacts!F173</f>
        <v>14878.225322645849</v>
      </c>
      <c r="H172" s="57">
        <f t="shared" si="11"/>
        <v>142628.65453641056</v>
      </c>
      <c r="I172" s="58">
        <f ca="1">VLOOKUP($B172,Q1BaseShocks!BaseShockQ1_LR,MATCH(I$4,Q1BaseShocks!BaseShockQ1_CH,0),0)*I$183</f>
        <v>0</v>
      </c>
      <c r="J172" s="58">
        <f ca="1">VLOOKUP($B172,Q1BaseShocks!BaseShockQ1_LR,MATCH(J$4,Q1BaseShocks!BaseShockQ1_CH,0),0)*J$183</f>
        <v>0</v>
      </c>
      <c r="K172" s="58">
        <f ca="1">VLOOKUP($B172,Q1BaseShocks!BaseShockQ1_LR,MATCH(K$4,Q1BaseShocks!BaseShockQ1_CH,0),0)*K$183</f>
        <v>0</v>
      </c>
      <c r="L172" s="58">
        <f ca="1">VLOOKUP($B172,Q1BaseShocks!BaseShockQ1_LR,MATCH(L$4,Q1BaseShocks!BaseShockQ1_CH,0),0)*L$183</f>
        <v>0</v>
      </c>
      <c r="M172" s="58">
        <f ca="1"/>
        <v>0</v>
      </c>
      <c r="N172" s="64">
        <f ca="1"/>
        <v>0</v>
      </c>
      <c r="O172" s="64">
        <f ca="1"/>
        <v>0</v>
      </c>
      <c r="P172" s="64">
        <f ca="1"/>
        <v>0</v>
      </c>
      <c r="Q172" s="64">
        <f ca="1"/>
        <v>0</v>
      </c>
      <c r="R172" s="60">
        <f t="shared" ca="1" si="10"/>
        <v>0</v>
      </c>
      <c r="S172" s="61">
        <f ca="1"/>
        <v>0</v>
      </c>
      <c r="T172" s="228" cm="1">
        <f t="array" aca="1" ref="T172" ca="1">IF(OR(N172:R172+D172:H172&lt;-0.01),1,0)</f>
        <v>0</v>
      </c>
    </row>
    <row r="173" spans="1:20" x14ac:dyDescent="0.2">
      <c r="A173" s="47"/>
      <c r="B173" s="47" t="str">
        <f>'SAM and Preps'!B174</f>
        <v>trc</v>
      </c>
      <c r="C173" s="47" t="str">
        <f>VLOOKUP(B173,Notes!$A$12:$B$206,2,0)</f>
        <v>Margins</v>
      </c>
      <c r="D173" s="57">
        <f>Q1Impacts!C174</f>
        <v>0</v>
      </c>
      <c r="E173" s="57">
        <f>Q1Impacts!D174</f>
        <v>0</v>
      </c>
      <c r="F173" s="57">
        <f>Q1Impacts!E174</f>
        <v>0</v>
      </c>
      <c r="G173" s="57">
        <f>Q1Impacts!F174</f>
        <v>0</v>
      </c>
      <c r="H173" s="57">
        <f t="shared" si="11"/>
        <v>0</v>
      </c>
      <c r="I173" s="58">
        <v>0</v>
      </c>
      <c r="J173" s="58">
        <v>0</v>
      </c>
      <c r="K173" s="58">
        <v>0</v>
      </c>
      <c r="L173" s="58">
        <v>0</v>
      </c>
      <c r="M173" s="58">
        <v>0</v>
      </c>
      <c r="N173" s="64">
        <v>0</v>
      </c>
      <c r="O173" s="64">
        <v>0</v>
      </c>
      <c r="P173" s="64">
        <v>0</v>
      </c>
      <c r="Q173" s="64">
        <v>0</v>
      </c>
      <c r="R173" s="60">
        <f t="shared" si="10"/>
        <v>0</v>
      </c>
      <c r="S173" s="61">
        <v>0</v>
      </c>
    </row>
    <row r="174" spans="1:20" x14ac:dyDescent="0.2">
      <c r="A174" s="47"/>
      <c r="B174" s="47" t="str">
        <f>'SAM and Preps'!B175</f>
        <v>flab-p</v>
      </c>
      <c r="C174" s="47" t="str">
        <f>VLOOKUP(B174,Notes!$A$12:$B$206,2,0)</f>
        <v>Labor with primary school education (grades 1-7)</v>
      </c>
      <c r="D174" s="57">
        <f>Q1Impacts!C175</f>
        <v>0</v>
      </c>
      <c r="E174" s="57">
        <f>Q1Impacts!D175</f>
        <v>0</v>
      </c>
      <c r="F174" s="57">
        <f>Q1Impacts!E175</f>
        <v>0</v>
      </c>
      <c r="G174" s="57">
        <f>Q1Impacts!F175</f>
        <v>558.8534566711279</v>
      </c>
      <c r="H174" s="57">
        <f t="shared" si="11"/>
        <v>558.8534566711279</v>
      </c>
      <c r="I174" s="58">
        <v>0</v>
      </c>
      <c r="J174" s="58">
        <v>0</v>
      </c>
      <c r="K174" s="58">
        <v>0</v>
      </c>
      <c r="L174" s="58">
        <v>0</v>
      </c>
      <c r="M174" s="58">
        <v>0</v>
      </c>
      <c r="N174" s="64">
        <v>0</v>
      </c>
      <c r="O174" s="64">
        <v>0</v>
      </c>
      <c r="P174" s="64">
        <v>0</v>
      </c>
      <c r="Q174" s="64">
        <v>0</v>
      </c>
      <c r="R174" s="60">
        <f t="shared" si="10"/>
        <v>0</v>
      </c>
      <c r="S174" s="61">
        <v>0</v>
      </c>
    </row>
    <row r="175" spans="1:20" hidden="1" outlineLevel="1" x14ac:dyDescent="0.2">
      <c r="A175" s="47"/>
      <c r="B175" s="47" t="str">
        <f>'SAM and Preps'!B176</f>
        <v>flab-m</v>
      </c>
      <c r="C175" s="47" t="str">
        <f>VLOOKUP(B175,Notes!$A$12:$B$206,2,0)</f>
        <v>Labor with middle school education (grades 8-11)</v>
      </c>
      <c r="D175" s="57">
        <f>Q1Impacts!C176</f>
        <v>0</v>
      </c>
      <c r="E175" s="57">
        <f>Q1Impacts!D176</f>
        <v>0</v>
      </c>
      <c r="F175" s="57">
        <f>Q1Impacts!E176</f>
        <v>0</v>
      </c>
      <c r="G175" s="57">
        <f>Q1Impacts!F176</f>
        <v>1020.275501172206</v>
      </c>
      <c r="H175" s="57">
        <f t="shared" si="11"/>
        <v>1020.275501172206</v>
      </c>
      <c r="I175" s="58">
        <v>0</v>
      </c>
      <c r="J175" s="58">
        <v>0</v>
      </c>
      <c r="K175" s="58">
        <v>0</v>
      </c>
      <c r="L175" s="58">
        <v>0</v>
      </c>
      <c r="M175" s="58">
        <v>0</v>
      </c>
      <c r="N175" s="64">
        <v>0</v>
      </c>
      <c r="O175" s="64">
        <v>0</v>
      </c>
      <c r="P175" s="64">
        <v>0</v>
      </c>
      <c r="Q175" s="64">
        <v>0</v>
      </c>
      <c r="R175" s="60">
        <f t="shared" si="10"/>
        <v>0</v>
      </c>
      <c r="S175" s="61">
        <v>0</v>
      </c>
    </row>
    <row r="176" spans="1:20" hidden="1" outlineLevel="1" x14ac:dyDescent="0.2">
      <c r="A176" s="47"/>
      <c r="B176" s="47" t="str">
        <f>'SAM and Preps'!B177</f>
        <v>flab-s</v>
      </c>
      <c r="C176" s="47" t="str">
        <f>VLOOKUP(B176,Notes!$A$12:$B$206,2,0)</f>
        <v>Labor completed sedondary school education (grade 12)</v>
      </c>
      <c r="D176" s="57">
        <f>Q1Impacts!C177</f>
        <v>0</v>
      </c>
      <c r="E176" s="57">
        <f>Q1Impacts!D177</f>
        <v>0</v>
      </c>
      <c r="F176" s="57">
        <f>Q1Impacts!E177</f>
        <v>0</v>
      </c>
      <c r="G176" s="57">
        <f>Q1Impacts!F177</f>
        <v>2632.342070812927</v>
      </c>
      <c r="H176" s="57">
        <f t="shared" si="11"/>
        <v>2632.342070812927</v>
      </c>
      <c r="I176" s="58">
        <v>0</v>
      </c>
      <c r="J176" s="58">
        <v>0</v>
      </c>
      <c r="K176" s="58">
        <v>0</v>
      </c>
      <c r="L176" s="58">
        <v>0</v>
      </c>
      <c r="M176" s="58">
        <v>0</v>
      </c>
      <c r="N176" s="64">
        <v>0</v>
      </c>
      <c r="O176" s="64">
        <v>0</v>
      </c>
      <c r="P176" s="64">
        <v>0</v>
      </c>
      <c r="Q176" s="64">
        <v>0</v>
      </c>
      <c r="R176" s="60">
        <f t="shared" si="10"/>
        <v>0</v>
      </c>
      <c r="S176" s="61">
        <v>0</v>
      </c>
    </row>
    <row r="177" spans="1:19" hidden="1" outlineLevel="1" x14ac:dyDescent="0.2">
      <c r="A177" s="47"/>
      <c r="B177" s="47" t="str">
        <f>'SAM and Preps'!B178</f>
        <v>flab-t</v>
      </c>
      <c r="C177" s="47" t="str">
        <f>VLOOKUP(B177,Notes!$A$12:$B$206,2,0)</f>
        <v>Labor with tertiary education (certificates, diplomas or degrees)</v>
      </c>
      <c r="D177" s="57">
        <f>Q1Impacts!C178</f>
        <v>0</v>
      </c>
      <c r="E177" s="57">
        <f>Q1Impacts!D178</f>
        <v>0</v>
      </c>
      <c r="F177" s="57">
        <f>Q1Impacts!E178</f>
        <v>0</v>
      </c>
      <c r="G177" s="57">
        <f>Q1Impacts!F178</f>
        <v>6276.5289713437396</v>
      </c>
      <c r="H177" s="57">
        <f t="shared" si="11"/>
        <v>6276.5289713437396</v>
      </c>
      <c r="I177" s="58">
        <v>0</v>
      </c>
      <c r="J177" s="58">
        <v>0</v>
      </c>
      <c r="K177" s="58">
        <v>0</v>
      </c>
      <c r="L177" s="58">
        <v>0</v>
      </c>
      <c r="M177" s="58">
        <v>0</v>
      </c>
      <c r="N177" s="64">
        <v>0</v>
      </c>
      <c r="O177" s="64">
        <v>0</v>
      </c>
      <c r="P177" s="64">
        <v>0</v>
      </c>
      <c r="Q177" s="64">
        <v>0</v>
      </c>
      <c r="R177" s="60">
        <f t="shared" si="10"/>
        <v>0</v>
      </c>
      <c r="S177" s="61">
        <v>0</v>
      </c>
    </row>
    <row r="178" spans="1:19" collapsed="1" x14ac:dyDescent="0.2">
      <c r="A178" s="47"/>
      <c r="B178" s="47" t="str">
        <f>'SAM and Preps'!B179</f>
        <v>fcap</v>
      </c>
      <c r="C178" s="47" t="str">
        <f>VLOOKUP(B178,Notes!$A$12:$B$206,2,0)</f>
        <v>Capital</v>
      </c>
      <c r="D178" s="57">
        <f>Q1Impacts!C179</f>
        <v>0</v>
      </c>
      <c r="E178" s="57">
        <f>Q1Impacts!D179</f>
        <v>0</v>
      </c>
      <c r="F178" s="57">
        <f>Q1Impacts!E179</f>
        <v>0</v>
      </c>
      <c r="G178" s="57">
        <f>Q1Impacts!F179</f>
        <v>87528</v>
      </c>
      <c r="H178" s="57">
        <f t="shared" si="11"/>
        <v>87528</v>
      </c>
      <c r="I178" s="58">
        <v>0</v>
      </c>
      <c r="J178" s="58">
        <v>0</v>
      </c>
      <c r="K178" s="58">
        <v>0</v>
      </c>
      <c r="L178" s="58">
        <v>0</v>
      </c>
      <c r="M178" s="58">
        <v>0</v>
      </c>
      <c r="N178" s="64">
        <v>0</v>
      </c>
      <c r="O178" s="64">
        <v>0</v>
      </c>
      <c r="P178" s="64">
        <v>0</v>
      </c>
      <c r="Q178" s="64">
        <v>0</v>
      </c>
      <c r="R178" s="60">
        <f t="shared" si="10"/>
        <v>0</v>
      </c>
      <c r="S178" s="61">
        <v>0</v>
      </c>
    </row>
    <row r="179" spans="1:19" x14ac:dyDescent="0.2">
      <c r="A179" s="47"/>
      <c r="B179" s="47" t="str">
        <f>'SAM and Preps'!B180</f>
        <v>ent</v>
      </c>
      <c r="C179" s="47" t="str">
        <f>VLOOKUP(B179,Notes!$A$12:$B$206,2,0)</f>
        <v>Enterprises</v>
      </c>
      <c r="D179" s="57">
        <f>Q1Impacts!C181</f>
        <v>0</v>
      </c>
      <c r="E179" s="57">
        <f>Q1Impacts!D181</f>
        <v>0</v>
      </c>
      <c r="F179" s="57">
        <f>Q1Impacts!E181</f>
        <v>0</v>
      </c>
      <c r="G179" s="57">
        <f>Q1Impacts!F181</f>
        <v>0</v>
      </c>
      <c r="H179" s="57">
        <f t="shared" si="11"/>
        <v>0</v>
      </c>
      <c r="I179" s="58">
        <v>0</v>
      </c>
      <c r="J179" s="58">
        <v>0</v>
      </c>
      <c r="K179" s="58">
        <v>0</v>
      </c>
      <c r="L179" s="58">
        <v>0</v>
      </c>
      <c r="M179" s="58">
        <v>0</v>
      </c>
      <c r="N179" s="64">
        <f t="array" ref="N179:Q179">I179:L350/100*D179:G350</f>
        <v>0</v>
      </c>
      <c r="O179" s="64">
        <v>0</v>
      </c>
      <c r="P179" s="64">
        <v>0</v>
      </c>
      <c r="Q179" s="64">
        <v>0</v>
      </c>
      <c r="R179" s="60">
        <f t="shared" si="10"/>
        <v>0</v>
      </c>
      <c r="S179" s="61">
        <v>0</v>
      </c>
    </row>
    <row r="180" spans="1:19" x14ac:dyDescent="0.2">
      <c r="A180" s="47"/>
      <c r="B180" s="47"/>
      <c r="C180" s="47" t="s">
        <v>252</v>
      </c>
      <c r="D180" s="57">
        <f>SUM(D7:D178)</f>
        <v>2417271.0000000005</v>
      </c>
      <c r="E180" s="57">
        <f t="shared" ref="E180:H180" si="12">SUM(E7:E178)</f>
        <v>828934</v>
      </c>
      <c r="F180" s="57">
        <f t="shared" si="12"/>
        <v>828245</v>
      </c>
      <c r="G180" s="57">
        <f t="shared" si="12"/>
        <v>1319764.0000000007</v>
      </c>
      <c r="H180" s="57">
        <f t="shared" si="12"/>
        <v>5394213.9999999991</v>
      </c>
      <c r="I180" s="58">
        <f ca="1">100*N180/D180</f>
        <v>0</v>
      </c>
      <c r="J180" s="58">
        <f t="shared" ref="J180:M180" ca="1" si="13">100*O180/E180</f>
        <v>0</v>
      </c>
      <c r="K180" s="58">
        <f t="shared" ca="1" si="13"/>
        <v>0</v>
      </c>
      <c r="L180" s="58">
        <f t="shared" ca="1" si="13"/>
        <v>0</v>
      </c>
      <c r="M180" s="58">
        <f t="shared" ca="1" si="13"/>
        <v>0</v>
      </c>
      <c r="N180" s="64">
        <f t="shared" ref="N180" ca="1" si="14">SUM(N7:N178)</f>
        <v>0</v>
      </c>
      <c r="O180" s="64">
        <f t="shared" ref="O180:S180" ca="1" si="15">SUM(O7:O178)</f>
        <v>0</v>
      </c>
      <c r="P180" s="64">
        <f t="shared" ca="1" si="15"/>
        <v>0</v>
      </c>
      <c r="Q180" s="64">
        <f t="shared" ca="1" si="15"/>
        <v>0</v>
      </c>
      <c r="R180" s="60">
        <f t="shared" ca="1" si="15"/>
        <v>0</v>
      </c>
      <c r="S180" s="61">
        <f t="shared" ca="1" si="15"/>
        <v>0</v>
      </c>
    </row>
    <row r="181" spans="1:19" x14ac:dyDescent="0.2">
      <c r="A181" s="47"/>
      <c r="B181" s="47"/>
      <c r="C181" s="47"/>
      <c r="D181" s="47"/>
      <c r="E181" s="47"/>
      <c r="F181" s="47"/>
      <c r="G181" s="65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</row>
    <row r="182" spans="1:19" x14ac:dyDescent="0.2">
      <c r="A182" s="47"/>
      <c r="B182" s="47"/>
      <c r="C182" s="47" t="s">
        <v>633</v>
      </c>
      <c r="D182" s="57"/>
      <c r="E182" s="57"/>
      <c r="F182" s="57"/>
      <c r="G182" s="57"/>
      <c r="H182" s="57"/>
      <c r="I182" s="58">
        <v>-40</v>
      </c>
      <c r="J182" s="58"/>
      <c r="K182" s="58">
        <v>-20</v>
      </c>
      <c r="L182" s="58">
        <v>-30</v>
      </c>
      <c r="M182" s="58"/>
      <c r="N182" s="120" t="e">
        <f ca="1">100*N180/$R180</f>
        <v>#DIV/0!</v>
      </c>
      <c r="O182" s="120" t="e">
        <f t="shared" ref="O182:R182" ca="1" si="16">100*O180/$R180</f>
        <v>#DIV/0!</v>
      </c>
      <c r="P182" s="120" t="e">
        <f t="shared" ca="1" si="16"/>
        <v>#DIV/0!</v>
      </c>
      <c r="Q182" s="120" t="e">
        <f t="shared" ca="1" si="16"/>
        <v>#DIV/0!</v>
      </c>
      <c r="R182" s="120" t="e">
        <f t="shared" ca="1" si="16"/>
        <v>#DIV/0!</v>
      </c>
      <c r="S182" s="61" t="s">
        <v>703</v>
      </c>
    </row>
    <row r="183" spans="1:19" x14ac:dyDescent="0.2">
      <c r="A183" s="47"/>
      <c r="B183" s="47"/>
      <c r="C183" s="47" t="s">
        <v>607</v>
      </c>
      <c r="D183" s="57"/>
      <c r="E183" s="57"/>
      <c r="F183" s="57"/>
      <c r="G183" s="57"/>
      <c r="H183" s="57"/>
      <c r="I183" s="114">
        <f t="array" ref="I183:L183">TRANSPOSE(Adj_Q1)</f>
        <v>0</v>
      </c>
      <c r="J183" s="114">
        <v>0</v>
      </c>
      <c r="K183" s="114">
        <v>0</v>
      </c>
      <c r="L183" s="114">
        <v>0</v>
      </c>
      <c r="M183" s="58"/>
      <c r="N183" s="120"/>
      <c r="O183" s="120"/>
      <c r="P183" s="120"/>
      <c r="Q183" s="120"/>
      <c r="R183" s="120"/>
      <c r="S183" s="61"/>
    </row>
  </sheetData>
  <mergeCells count="5">
    <mergeCell ref="D2:H2"/>
    <mergeCell ref="I2:R2"/>
    <mergeCell ref="D3:H3"/>
    <mergeCell ref="I3:M3"/>
    <mergeCell ref="N3:R3"/>
  </mergeCells>
  <conditionalFormatting sqref="I8:M68 I173:M180 M69:M172 J7:M7">
    <cfRule type="cellIs" dxfId="526" priority="6" operator="greaterThan">
      <formula>0</formula>
    </cfRule>
  </conditionalFormatting>
  <conditionalFormatting sqref="I68:M68 I173:M180 M69:M172">
    <cfRule type="cellIs" dxfId="525" priority="7" operator="greaterThan">
      <formula>0</formula>
    </cfRule>
  </conditionalFormatting>
  <conditionalFormatting sqref="I70:L172">
    <cfRule type="cellIs" dxfId="524" priority="5" operator="greaterThan">
      <formula>0</formula>
    </cfRule>
  </conditionalFormatting>
  <conditionalFormatting sqref="I182:M183">
    <cfRule type="cellIs" dxfId="523" priority="3" operator="greaterThan">
      <formula>0</formula>
    </cfRule>
  </conditionalFormatting>
  <conditionalFormatting sqref="I182:M183">
    <cfRule type="cellIs" dxfId="522" priority="4" operator="greaterThan">
      <formula>0</formula>
    </cfRule>
  </conditionalFormatting>
  <conditionalFormatting sqref="I7">
    <cfRule type="cellIs" dxfId="521" priority="2" operator="greaterThan">
      <formula>0</formula>
    </cfRule>
  </conditionalFormatting>
  <conditionalFormatting sqref="I69:L172">
    <cfRule type="cellIs" dxfId="520" priority="1" operator="greater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182BA-F990-41F6-902D-DD9020D8F8FD}">
  <sheetPr>
    <tabColor theme="9" tint="0.59999389629810485"/>
  </sheetPr>
  <dimension ref="A1:EJ240"/>
  <sheetViews>
    <sheetView zoomScaleNormal="100" workbookViewId="0">
      <pane xSplit="7" ySplit="9" topLeftCell="BD69" activePane="bottomRight" state="frozen"/>
      <selection activeCell="AU7" sqref="AU7"/>
      <selection pane="topRight" activeCell="AU7" sqref="AU7"/>
      <selection pane="bottomLeft" activeCell="AU7" sqref="AU7"/>
      <selection pane="bottomRight" activeCell="O7" sqref="O7"/>
    </sheetView>
  </sheetViews>
  <sheetFormatPr defaultRowHeight="12.75" outlineLevelRow="1" x14ac:dyDescent="0.2"/>
  <cols>
    <col min="1" max="1" width="9.140625" style="2"/>
    <col min="2" max="2" width="37.85546875" style="2" customWidth="1"/>
    <col min="3" max="17" width="10.7109375" style="2" customWidth="1"/>
    <col min="18" max="18" width="8.42578125" style="2" hidden="1" customWidth="1"/>
    <col min="19" max="19" width="9.5703125" style="2" hidden="1" customWidth="1"/>
    <col min="20" max="20" width="11" style="2" hidden="1" customWidth="1"/>
    <col min="21" max="21" width="10.7109375" style="2" customWidth="1"/>
    <col min="22" max="22" width="13.7109375" style="2" hidden="1" customWidth="1"/>
    <col min="23" max="23" width="9.28515625" style="2" hidden="1" customWidth="1"/>
    <col min="24" max="24" width="9.28515625" style="2" customWidth="1"/>
    <col min="25" max="28" width="10.7109375" style="2" customWidth="1"/>
    <col min="29" max="29" width="3.7109375" style="2" customWidth="1"/>
    <col min="30" max="35" width="10.7109375" style="2" customWidth="1"/>
    <col min="36" max="36" width="3.7109375" style="2" customWidth="1"/>
    <col min="37" max="39" width="9.140625" style="2"/>
    <col min="40" max="47" width="10.7109375" style="2" customWidth="1"/>
    <col min="48" max="48" width="3.7109375" style="2" customWidth="1"/>
    <col min="49" max="52" width="10.7109375" style="2" customWidth="1"/>
    <col min="53" max="16384" width="9.140625" style="2"/>
  </cols>
  <sheetData>
    <row r="1" spans="1:76" x14ac:dyDescent="0.2">
      <c r="A1" s="15" t="str" cm="1">
        <f t="array" aca="1" ref="A1" ca="1">MID(CELL("filename",A1),FIND("]",CELL("filename",A1))+1,255)</f>
        <v>Q1Impacts</v>
      </c>
    </row>
    <row r="5" spans="1:76" x14ac:dyDescent="0.2">
      <c r="P5" s="6"/>
    </row>
    <row r="6" spans="1:76" x14ac:dyDescent="0.2">
      <c r="A6" s="16"/>
      <c r="B6" s="16"/>
      <c r="C6" s="17" t="s">
        <v>257</v>
      </c>
      <c r="D6" s="17" t="s">
        <v>552</v>
      </c>
      <c r="E6" s="17" t="s">
        <v>554</v>
      </c>
      <c r="F6" s="17" t="s">
        <v>259</v>
      </c>
      <c r="G6" s="17" t="s">
        <v>575</v>
      </c>
      <c r="H6" s="17" t="s">
        <v>309</v>
      </c>
      <c r="I6" s="17" t="s">
        <v>261</v>
      </c>
      <c r="J6" s="17" t="s">
        <v>261</v>
      </c>
      <c r="K6" s="17" t="s">
        <v>261</v>
      </c>
      <c r="L6" s="17" t="s">
        <v>261</v>
      </c>
      <c r="M6" s="17" t="s">
        <v>261</v>
      </c>
      <c r="N6" s="17" t="s">
        <v>131</v>
      </c>
      <c r="O6" s="17" t="s">
        <v>123</v>
      </c>
      <c r="P6" s="17" t="s">
        <v>586</v>
      </c>
      <c r="Q6" s="17" t="s">
        <v>619</v>
      </c>
      <c r="R6" s="17"/>
      <c r="S6" s="17" t="s">
        <v>129</v>
      </c>
      <c r="T6" s="18" t="s">
        <v>310</v>
      </c>
      <c r="U6" s="18" t="s">
        <v>571</v>
      </c>
      <c r="V6" s="18" t="s">
        <v>253</v>
      </c>
      <c r="W6" s="18" t="s">
        <v>256</v>
      </c>
      <c r="X6" s="18" t="s">
        <v>587</v>
      </c>
      <c r="Y6" s="18" t="s">
        <v>305</v>
      </c>
      <c r="Z6" s="20" t="s">
        <v>304</v>
      </c>
      <c r="AA6" s="19" t="s">
        <v>590</v>
      </c>
      <c r="AB6" s="20" t="s">
        <v>304</v>
      </c>
      <c r="AC6" s="21"/>
      <c r="AD6" s="21"/>
      <c r="AE6" s="21" t="s">
        <v>587</v>
      </c>
      <c r="AF6" s="21"/>
      <c r="AG6" s="21" t="s">
        <v>307</v>
      </c>
      <c r="AH6" s="21"/>
      <c r="AI6" s="21" t="s">
        <v>119</v>
      </c>
      <c r="AJ6" s="17"/>
      <c r="AK6" s="17" t="s">
        <v>704</v>
      </c>
      <c r="AL6" s="17" t="s">
        <v>587</v>
      </c>
      <c r="AM6" s="17" t="s">
        <v>610</v>
      </c>
      <c r="AN6" s="17" t="s">
        <v>308</v>
      </c>
      <c r="AO6" s="17" t="s">
        <v>577</v>
      </c>
      <c r="AP6" s="17" t="s">
        <v>308</v>
      </c>
      <c r="AQ6" s="17" t="s">
        <v>308</v>
      </c>
      <c r="AR6" s="17" t="s">
        <v>308</v>
      </c>
      <c r="AS6" s="17" t="s">
        <v>308</v>
      </c>
      <c r="AT6" s="17" t="s">
        <v>308</v>
      </c>
      <c r="AU6" s="17" t="s">
        <v>577</v>
      </c>
      <c r="AV6" s="21"/>
      <c r="AW6" s="21"/>
      <c r="AX6" s="21" t="s">
        <v>308</v>
      </c>
      <c r="AY6" s="21"/>
      <c r="AZ6" s="21" t="s">
        <v>308</v>
      </c>
      <c r="BA6" s="199"/>
      <c r="BB6" s="200" t="s">
        <v>740</v>
      </c>
      <c r="BC6" s="200" t="s">
        <v>741</v>
      </c>
      <c r="BD6" s="200" t="s">
        <v>304</v>
      </c>
      <c r="BE6" s="200" t="s">
        <v>742</v>
      </c>
      <c r="BF6" s="200" t="s">
        <v>743</v>
      </c>
      <c r="BG6" s="200" t="s">
        <v>744</v>
      </c>
      <c r="BH6" s="200" t="s">
        <v>741</v>
      </c>
      <c r="BI6" s="200" t="s">
        <v>304</v>
      </c>
      <c r="BJ6" s="200" t="s">
        <v>742</v>
      </c>
      <c r="BK6" s="200" t="s">
        <v>743</v>
      </c>
      <c r="BL6" s="201"/>
      <c r="BM6" s="201"/>
      <c r="BN6" s="201" t="s">
        <v>742</v>
      </c>
      <c r="BO6" s="201"/>
      <c r="BP6" s="201" t="s">
        <v>742</v>
      </c>
      <c r="BQ6" s="202"/>
      <c r="BR6" s="202"/>
      <c r="BS6" s="202"/>
      <c r="BT6" s="202" t="s">
        <v>745</v>
      </c>
      <c r="BU6" s="202"/>
      <c r="BV6" s="202"/>
      <c r="BW6" s="202"/>
      <c r="BX6" s="202" t="s">
        <v>745</v>
      </c>
    </row>
    <row r="7" spans="1:76" x14ac:dyDescent="0.2">
      <c r="A7" s="16"/>
      <c r="B7" s="16"/>
      <c r="C7" s="17" t="s">
        <v>258</v>
      </c>
      <c r="D7" s="17" t="s">
        <v>553</v>
      </c>
      <c r="E7" s="17"/>
      <c r="F7" s="17"/>
      <c r="G7" s="17" t="s">
        <v>258</v>
      </c>
      <c r="H7" s="22" t="s">
        <v>260</v>
      </c>
      <c r="I7" s="22" t="s">
        <v>91</v>
      </c>
      <c r="J7" s="22" t="s">
        <v>92</v>
      </c>
      <c r="K7" s="22" t="s">
        <v>93</v>
      </c>
      <c r="L7" s="22" t="s">
        <v>94</v>
      </c>
      <c r="M7" s="22" t="s">
        <v>119</v>
      </c>
      <c r="N7" s="22" t="s">
        <v>302</v>
      </c>
      <c r="O7" s="17" t="s">
        <v>124</v>
      </c>
      <c r="P7" s="17" t="s">
        <v>556</v>
      </c>
      <c r="Q7" s="17" t="s">
        <v>570</v>
      </c>
      <c r="R7" s="17" t="s">
        <v>596</v>
      </c>
      <c r="S7" s="17" t="s">
        <v>128</v>
      </c>
      <c r="T7" s="18" t="s">
        <v>311</v>
      </c>
      <c r="U7" s="18" t="s">
        <v>255</v>
      </c>
      <c r="V7" s="18" t="s">
        <v>254</v>
      </c>
      <c r="W7" s="18" t="s">
        <v>130</v>
      </c>
      <c r="X7" s="18" t="s">
        <v>588</v>
      </c>
      <c r="Y7" s="18" t="s">
        <v>306</v>
      </c>
      <c r="Z7" s="20" t="s">
        <v>587</v>
      </c>
      <c r="AA7" s="19" t="s">
        <v>306</v>
      </c>
      <c r="AB7" s="20" t="s">
        <v>127</v>
      </c>
      <c r="AC7" s="21"/>
      <c r="AD7" s="21"/>
      <c r="AE7" s="21" t="s">
        <v>306</v>
      </c>
      <c r="AF7" s="21"/>
      <c r="AG7" s="21" t="s">
        <v>306</v>
      </c>
      <c r="AH7" s="21"/>
      <c r="AI7" s="21" t="s">
        <v>306</v>
      </c>
      <c r="AJ7" s="17"/>
      <c r="AK7" s="22" t="s">
        <v>585</v>
      </c>
      <c r="AL7" s="22" t="s">
        <v>585</v>
      </c>
      <c r="AM7" s="22" t="s">
        <v>585</v>
      </c>
      <c r="AN7" s="22" t="s">
        <v>585</v>
      </c>
      <c r="AO7" s="22" t="s">
        <v>584</v>
      </c>
      <c r="AP7" s="22" t="s">
        <v>578</v>
      </c>
      <c r="AQ7" s="22" t="s">
        <v>579</v>
      </c>
      <c r="AR7" s="22" t="s">
        <v>580</v>
      </c>
      <c r="AS7" s="22" t="s">
        <v>581</v>
      </c>
      <c r="AT7" s="22" t="s">
        <v>582</v>
      </c>
      <c r="AU7" s="22" t="s">
        <v>583</v>
      </c>
      <c r="AV7" s="21"/>
      <c r="AW7" s="21"/>
      <c r="AX7" s="21" t="s">
        <v>585</v>
      </c>
      <c r="AY7" s="21"/>
      <c r="AZ7" s="21" t="s">
        <v>582</v>
      </c>
      <c r="BA7" s="199"/>
      <c r="BB7" s="203" t="s">
        <v>585</v>
      </c>
      <c r="BC7" s="203" t="s">
        <v>585</v>
      </c>
      <c r="BD7" s="203" t="s">
        <v>746</v>
      </c>
      <c r="BE7" s="203" t="s">
        <v>747</v>
      </c>
      <c r="BF7" s="203" t="s">
        <v>746</v>
      </c>
      <c r="BG7" s="203" t="s">
        <v>748</v>
      </c>
      <c r="BH7" s="203" t="s">
        <v>749</v>
      </c>
      <c r="BI7" s="203" t="s">
        <v>768</v>
      </c>
      <c r="BJ7" s="203" t="s">
        <v>750</v>
      </c>
      <c r="BK7" s="203" t="s">
        <v>751</v>
      </c>
      <c r="BL7" s="201"/>
      <c r="BM7" s="201"/>
      <c r="BN7" s="201" t="s">
        <v>747</v>
      </c>
      <c r="BO7" s="201"/>
      <c r="BP7" s="201" t="s">
        <v>750</v>
      </c>
      <c r="BQ7" s="202"/>
      <c r="BR7" s="202"/>
      <c r="BS7" s="204" t="str">
        <f ca="1">$A$1</f>
        <v>Q1Impacts</v>
      </c>
      <c r="BT7" s="202" t="s">
        <v>747</v>
      </c>
      <c r="BU7" s="202"/>
      <c r="BV7" s="202"/>
      <c r="BW7" s="204" t="str">
        <f ca="1">$A$1</f>
        <v>Q1Impacts</v>
      </c>
      <c r="BX7" s="202" t="s">
        <v>750</v>
      </c>
    </row>
    <row r="8" spans="1:76" x14ac:dyDescent="0.2">
      <c r="A8" s="23" t="s">
        <v>3</v>
      </c>
      <c r="B8" s="23" t="str">
        <f>VLOOKUP(A8,Notes!$A$12:$B$206,2,0)</f>
        <v>Agriculture</v>
      </c>
      <c r="C8" s="24">
        <f>SUM('SAM and Preps'!FS8:GG8)</f>
        <v>0</v>
      </c>
      <c r="D8" s="24">
        <f>'SAM and Preps'!GH8</f>
        <v>0</v>
      </c>
      <c r="E8" s="24">
        <f>'SAM and Preps'!GM8</f>
        <v>0</v>
      </c>
      <c r="F8" s="24">
        <f>'SAM and Preps'!GO8</f>
        <v>0</v>
      </c>
      <c r="G8" s="24">
        <f t="shared" ref="G8:G39" si="0">SUM(C8:F8)</f>
        <v>0</v>
      </c>
      <c r="H8" s="25">
        <f>SUM('SAM and Preps'!C$175:C$179)</f>
        <v>71772.679721382781</v>
      </c>
      <c r="I8" s="24">
        <f>IFERROR(VLOOKUP($A8,Employment!$A$5:$F$66,3,0),0)</f>
        <v>278.70519949748518</v>
      </c>
      <c r="J8" s="24">
        <f>IFERROR(VLOOKUP($A8,Employment!$A$5:$F$66,4,0),0)</f>
        <v>182.56243160016422</v>
      </c>
      <c r="K8" s="24">
        <f>IFERROR(VLOOKUP($A8,Employment!$A$5:$F$66,5,0),0)</f>
        <v>118.65125562135289</v>
      </c>
      <c r="L8" s="24">
        <f>IFERROR(VLOOKUP($A8,Employment!$A$5:$F$66,6,0),0)</f>
        <v>71.019604810004509</v>
      </c>
      <c r="M8" s="24">
        <f t="shared" ref="M8:M71" si="1">SUM(I8:L8)</f>
        <v>650.9384915290068</v>
      </c>
      <c r="N8" s="25" cm="1">
        <f t="array" ref="N8:N180">x</f>
        <v>192501.30452507257</v>
      </c>
      <c r="O8" s="26">
        <v>0</v>
      </c>
      <c r="P8" s="27">
        <f t="array" ref="P8:P180">Q1Shock!shock</f>
        <v>0</v>
      </c>
      <c r="Q8" s="28">
        <f t="array" aca="1" ref="Q8:Q180" ca="1">IF(Constraint_Selector_Mod=1,dm_exo,MMULT(MINVERSE(M),MMULT(N,dm_exo)))</f>
        <v>0</v>
      </c>
      <c r="R8" s="28">
        <v>0</v>
      </c>
      <c r="S8" s="26" cm="1">
        <f t="array" ref="S8:S180">MMULT(MINVERSE(_xlfn.MUNIT(ROWS(x))-Z/TRANSPOSE(x)),df)</f>
        <v>-798.99265999115653</v>
      </c>
      <c r="T8" s="29" cm="1">
        <f t="array" aca="1" ref="T8:T180" ca="1">(dm_endo/dx-1)*100</f>
        <v>-100</v>
      </c>
      <c r="U8" s="30">
        <f t="array" ref="U8:U179" ca="1">dm_endo/x*100</f>
        <v>0</v>
      </c>
      <c r="V8" s="31" cm="1">
        <f t="array" ref="V8:V180">dx/x*100</f>
        <v>-0.41505830932542631</v>
      </c>
      <c r="W8" s="32" cm="1">
        <f t="array" aca="1" ref="W8:W180" ca="1">(dm_endo-dx)/x*100</f>
        <v>0.41505830932542631</v>
      </c>
      <c r="X8" s="28">
        <f t="array" aca="1" ref="X8:X69" ca="1">MMULT(supply_col_coeff,comm_shock)</f>
        <v>0</v>
      </c>
      <c r="Y8" s="28">
        <f ca="1">Q8-X8</f>
        <v>0</v>
      </c>
      <c r="Z8" s="33">
        <f ca="1">RANK(X8,X$8:X$69,1)</f>
        <v>1</v>
      </c>
      <c r="AA8" s="33">
        <f ca="1">RANK(Y8,Y$8:Y$69,1)</f>
        <v>1</v>
      </c>
      <c r="AB8" s="33">
        <f t="shared" ref="AB8:AB39" ca="1" si="2">RANK(Q8,Q$8:Q$69,1)</f>
        <v>1</v>
      </c>
      <c r="AC8" s="21">
        <v>1</v>
      </c>
      <c r="AD8" s="6" t="str">
        <f ca="1">INDEX($A$8:$A$69,MATCH($AC8,$Z$8:$Z$69,0),1)</f>
        <v>aagri</v>
      </c>
      <c r="AE8" s="6">
        <f ca="1">INDEX($X$8:$X$69,MATCH($AC8,$Z$8:$Z$69,0),1)</f>
        <v>0</v>
      </c>
      <c r="AF8" s="6" t="str">
        <f t="shared" ref="AF8:AF39" ca="1" si="3">INDEX($A$8:$A$69,MATCH($AC8,$AA$8:$AA$69,0),1)</f>
        <v>aagri</v>
      </c>
      <c r="AG8" s="6">
        <f t="shared" ref="AG8:AG39" ca="1" si="4">INDEX($Y$8:$Y$69,MATCH($AC8,$AA$8:$AA$69,0),1)</f>
        <v>0</v>
      </c>
      <c r="AH8" s="6" t="str">
        <f t="shared" ref="AH8:AH39" ca="1" si="5">INDEX($A$8:$A$69,MATCH($AC8,$AB$8:$AB$69,0),1)</f>
        <v>aagri</v>
      </c>
      <c r="AI8" s="6">
        <f t="shared" ref="AI8:AI39" ca="1" si="6">INDEX($Q$8:$Q$69,MATCH($AC8,$AB$8:$AB$69,0),1)</f>
        <v>0</v>
      </c>
      <c r="AJ8" s="17"/>
      <c r="AK8" s="6">
        <f t="array" ref="AK8:AK69">gdp_act/x_act*x_act</f>
        <v>71772.679721382781</v>
      </c>
      <c r="AL8" s="6">
        <f t="array" ref="AL8:AL69" ca="1">gdp_act/x_act*first_rnd</f>
        <v>0</v>
      </c>
      <c r="AM8" s="6">
        <f ca="1">AN8-AL8</f>
        <v>0</v>
      </c>
      <c r="AN8" s="6" cm="1">
        <f t="array" aca="1" ref="AN8:AN69" ca="1">gdp_act/x_act*dm_endo_act</f>
        <v>0</v>
      </c>
      <c r="AO8" s="33">
        <f ca="1">RANK(AN8,AN$8:AN$69,1)</f>
        <v>1</v>
      </c>
      <c r="AP8" s="34" cm="1">
        <f t="array" aca="1" ref="AP8:AS69" ca="1">EMP_all*EMP_ELAS_all/x_act*dm_endo_act</f>
        <v>0</v>
      </c>
      <c r="AQ8" s="34">
        <f ca="1"/>
        <v>0</v>
      </c>
      <c r="AR8" s="34">
        <f ca="1"/>
        <v>0</v>
      </c>
      <c r="AS8" s="34">
        <f ca="1"/>
        <v>0</v>
      </c>
      <c r="AT8" s="34">
        <f ca="1">SUM(AP8:AS8)</f>
        <v>0</v>
      </c>
      <c r="AU8" s="33">
        <f ca="1">RANK(AT8,AT$8:AT$69,1)</f>
        <v>1</v>
      </c>
      <c r="AV8" s="21">
        <v>1</v>
      </c>
      <c r="AW8" s="6" t="str">
        <f t="shared" ref="AW8:AW39" ca="1" si="7">INDEX($A$8:$A$69,MATCH($AV8,$AO$8:$AO$69,0),1)</f>
        <v>aagri</v>
      </c>
      <c r="AX8" s="6">
        <f ca="1">INDEX($AN$8:$AN$69,MATCH($AV8,$AO$8:$AO$69,0),1)</f>
        <v>0</v>
      </c>
      <c r="AY8" s="6" t="str">
        <f t="shared" ref="AY8:AY39" ca="1" si="8">INDEX($A$8:$A$69,MATCH($AV8,$AU$8:$AU$69,0),1)</f>
        <v>aagri</v>
      </c>
      <c r="AZ8" s="6">
        <f ca="1">INDEX($AT$8:$AT$69,MATCH($AV8,$AU$8:$AU$69,0),1)</f>
        <v>0</v>
      </c>
      <c r="BA8" s="199"/>
      <c r="BB8" s="36">
        <f>100*AK8/SUM(AK$8:AK$69)</f>
        <v>2.0198072663457785</v>
      </c>
      <c r="BC8" s="36">
        <f t="array" aca="1" ref="BC8:BC69" ca="1">100*_xlfn.ANCHORARRAY(AN8)/AK8:AK69</f>
        <v>0</v>
      </c>
      <c r="BD8" s="33">
        <f ca="1">RANK(BC8,BC$8:BC$69,1)</f>
        <v>1</v>
      </c>
      <c r="BE8" s="205">
        <f t="array" ref="BE8:BE69" ca="1">BB8:BB69*BC8:BC69/100</f>
        <v>0</v>
      </c>
      <c r="BF8" s="33">
        <f ca="1">RANK(BE8,BE$8:BE$69,1)</f>
        <v>1</v>
      </c>
      <c r="BG8" s="36">
        <f>100*M8/SUM(M$8:M$69)</f>
        <v>4.2974746915495263</v>
      </c>
      <c r="BH8" s="36">
        <f t="array" ref="BH8:BH69" ca="1">100*AT8:AT69/M8:M69</f>
        <v>0</v>
      </c>
      <c r="BI8" s="33">
        <f ca="1">RANK(BH8,BH$8:BH$69,1)</f>
        <v>1</v>
      </c>
      <c r="BJ8" s="205">
        <f t="array" ref="BJ8:BJ69" ca="1">BG8:BG69*BH8:BH69/100</f>
        <v>0</v>
      </c>
      <c r="BK8" s="33">
        <f ca="1">RANK(BJ8,BJ$8:BJ$69,1)</f>
        <v>1</v>
      </c>
      <c r="BL8" s="206">
        <v>1</v>
      </c>
      <c r="BM8" s="6" t="str">
        <f t="shared" ref="BM8:BM69" ca="1" si="9">INDEX($A$8:$A$69,MATCH($BL8,$BF$8:$BF$69,0),1)</f>
        <v>aagri</v>
      </c>
      <c r="BN8" s="42">
        <f t="shared" ref="BN8:BN69" ca="1" si="10">INDEX($BE$8:$BE$69,MATCH($BL8,$BF$8:$BF$69,0),1)</f>
        <v>0</v>
      </c>
      <c r="BO8" s="6" t="str">
        <f ca="1">INDEX($A$8:$A$69,MATCH($BL8,$BK$8:$BK$69,0),1)</f>
        <v>aagri</v>
      </c>
      <c r="BP8" s="42">
        <f ca="1">INDEX($BJ$8:$BJ$69,MATCH($BL8,$BK$8:$BK$69,0),1)</f>
        <v>0</v>
      </c>
      <c r="BQ8" s="207">
        <v>1</v>
      </c>
      <c r="BR8" s="6" t="str">
        <f ca="1">INDEX($A$8:$A$69,MATCH($BQ8,$BD$8:$BD$69,0),1)</f>
        <v>aagri</v>
      </c>
      <c r="BS8" s="6" t="str">
        <f ca="1">VLOOKUP(BR8,Notes!$A$12:$B$206,2,0)</f>
        <v>Agriculture</v>
      </c>
      <c r="BT8" s="42">
        <f t="shared" ref="BT8:BT39" ca="1" si="11">INDEX($BC$8:$BC$69,MATCH($BQ8,$BD$8:$BD$69,0),1)</f>
        <v>0</v>
      </c>
      <c r="BU8" s="207">
        <v>1</v>
      </c>
      <c r="BV8" s="6" t="str">
        <f t="shared" ref="BV8:BV39" ca="1" si="12">INDEX($A$8:$A$69,MATCH($BU8,$BI$8:$BI$69,0),1)</f>
        <v>aagri</v>
      </c>
      <c r="BW8" s="6" t="str">
        <f ca="1">VLOOKUP(BV8,Notes!$A$12:$B$206,2,0)</f>
        <v>Agriculture</v>
      </c>
      <c r="BX8" s="42">
        <f t="shared" ref="BX8:BX39" ca="1" si="13">INDEX($BH$8:$BH$69,MATCH($BU8,$BI$8:$BI$69,0),1)</f>
        <v>0</v>
      </c>
    </row>
    <row r="9" spans="1:76" hidden="1" outlineLevel="1" x14ac:dyDescent="0.2">
      <c r="A9" s="23" t="s">
        <v>4</v>
      </c>
      <c r="B9" s="23" t="str">
        <f>VLOOKUP(A9,Notes!$A$12:$B$206,2,0)</f>
        <v>Forestry</v>
      </c>
      <c r="C9" s="24">
        <f>SUM('SAM and Preps'!FS9:GG9)</f>
        <v>0</v>
      </c>
      <c r="D9" s="24">
        <f>'SAM and Preps'!GH9</f>
        <v>0</v>
      </c>
      <c r="E9" s="24">
        <f>'SAM and Preps'!GM9</f>
        <v>0</v>
      </c>
      <c r="F9" s="24">
        <f>'SAM and Preps'!GO9</f>
        <v>0</v>
      </c>
      <c r="G9" s="24">
        <f t="shared" si="0"/>
        <v>0</v>
      </c>
      <c r="H9" s="25">
        <f>SUM('SAM and Preps'!D$175:D$179)</f>
        <v>6711.9146317608192</v>
      </c>
      <c r="I9" s="24">
        <f>IFERROR(VLOOKUP($A9,Employment!$A$5:$F$66,3,0),0)</f>
        <v>19.712242594384286</v>
      </c>
      <c r="J9" s="24">
        <f>IFERROR(VLOOKUP($A9,Employment!$A$5:$F$66,4,0),0)</f>
        <v>9.4435741429655629</v>
      </c>
      <c r="K9" s="24">
        <f>IFERROR(VLOOKUP($A9,Employment!$A$5:$F$66,5,0),0)</f>
        <v>7.977709051102396</v>
      </c>
      <c r="L9" s="24">
        <f>IFERROR(VLOOKUP($A9,Employment!$A$5:$F$66,6,0),0)</f>
        <v>2.5470078690151801</v>
      </c>
      <c r="M9" s="24">
        <f t="shared" si="1"/>
        <v>39.680533657467429</v>
      </c>
      <c r="N9" s="25">
        <v>19126.046433830546</v>
      </c>
      <c r="O9" s="26">
        <v>0</v>
      </c>
      <c r="P9" s="27">
        <v>0</v>
      </c>
      <c r="Q9" s="28">
        <f ca="1"/>
        <v>0</v>
      </c>
      <c r="R9" s="28">
        <v>0</v>
      </c>
      <c r="S9" s="28">
        <v>-1614.0856134088913</v>
      </c>
      <c r="T9" s="35">
        <f ca="1"/>
        <v>-100</v>
      </c>
      <c r="U9" s="30">
        <f ca="1"/>
        <v>0</v>
      </c>
      <c r="V9" s="31">
        <v>-8.4392015829986864</v>
      </c>
      <c r="W9" s="32">
        <f ca="1"/>
        <v>8.4392015829986864</v>
      </c>
      <c r="X9" s="28">
        <f ca="1"/>
        <v>0</v>
      </c>
      <c r="Y9" s="28">
        <f ca="1">Q9-X9</f>
        <v>0</v>
      </c>
      <c r="Z9" s="33">
        <f t="shared" ref="Z9:Z69" ca="1" si="14">RANK(X9,X$8:X$69,1)</f>
        <v>1</v>
      </c>
      <c r="AA9" s="33">
        <f t="shared" ref="AA9:AA40" ca="1" si="15">RANK(Y9,Y$8:Y$69,1)</f>
        <v>1</v>
      </c>
      <c r="AB9" s="33">
        <f t="shared" ca="1" si="2"/>
        <v>1</v>
      </c>
      <c r="AC9" s="21">
        <v>2</v>
      </c>
      <c r="AD9" s="6" t="e">
        <f t="shared" ref="AD9:AD69" ca="1" si="16">INDEX($A$8:$A$69,MATCH($AC9,$Z$8:$Z$69,0),1)</f>
        <v>#N/A</v>
      </c>
      <c r="AE9" s="6" t="e">
        <f t="shared" ref="AE9:AE69" ca="1" si="17">INDEX($X$8:$X$69,MATCH($AC9,$Z$8:$Z$69,0),1)</f>
        <v>#N/A</v>
      </c>
      <c r="AF9" s="6" t="e">
        <f t="shared" ca="1" si="3"/>
        <v>#N/A</v>
      </c>
      <c r="AG9" s="6" t="e">
        <f t="shared" ca="1" si="4"/>
        <v>#N/A</v>
      </c>
      <c r="AH9" s="6" t="e">
        <f t="shared" ca="1" si="5"/>
        <v>#N/A</v>
      </c>
      <c r="AI9" s="6" t="e">
        <f t="shared" ca="1" si="6"/>
        <v>#N/A</v>
      </c>
      <c r="AJ9" s="17"/>
      <c r="AK9" s="6">
        <v>6711.9146317608192</v>
      </c>
      <c r="AL9" s="6">
        <f ca="1"/>
        <v>0</v>
      </c>
      <c r="AM9" s="6">
        <f t="shared" ref="AM9:AM69" ca="1" si="18">AN9-AL9</f>
        <v>0</v>
      </c>
      <c r="AN9" s="6">
        <f ca="1"/>
        <v>0</v>
      </c>
      <c r="AO9" s="33">
        <f t="shared" ref="AO9:AO69" ca="1" si="19">RANK(AN9,AN$8:AN$69,1)</f>
        <v>1</v>
      </c>
      <c r="AP9" s="34">
        <f ca="1"/>
        <v>0</v>
      </c>
      <c r="AQ9" s="34">
        <f ca="1"/>
        <v>0</v>
      </c>
      <c r="AR9" s="34">
        <f ca="1"/>
        <v>0</v>
      </c>
      <c r="AS9" s="34">
        <f ca="1"/>
        <v>0</v>
      </c>
      <c r="AT9" s="34">
        <f t="shared" ref="AT9:AT69" ca="1" si="20">SUM(AP9:AS9)</f>
        <v>0</v>
      </c>
      <c r="AU9" s="33">
        <f t="shared" ref="AU9:AU69" ca="1" si="21">RANK(AT9,AT$8:AT$69,1)</f>
        <v>1</v>
      </c>
      <c r="AV9" s="21">
        <v>2</v>
      </c>
      <c r="AW9" s="6" t="e">
        <f t="shared" ca="1" si="7"/>
        <v>#N/A</v>
      </c>
      <c r="AX9" s="6" t="e">
        <f t="shared" ref="AX9:AX69" ca="1" si="22">INDEX($AN$8:$AN$69,MATCH($AV9,$AO$8:$AO$69,0),1)</f>
        <v>#N/A</v>
      </c>
      <c r="AY9" s="6" t="e">
        <f t="shared" ca="1" si="8"/>
        <v>#N/A</v>
      </c>
      <c r="AZ9" s="6" t="e">
        <f t="shared" ref="AZ9:AZ69" ca="1" si="23">INDEX($AT$8:$AT$69,MATCH($AV9,$AU$8:$AU$69,0),1)</f>
        <v>#N/A</v>
      </c>
      <c r="BA9" s="199"/>
      <c r="BB9" s="36">
        <f t="shared" ref="BB9:BB69" si="24">100*AK9/SUM(AK$8:AK$69)</f>
        <v>0.18888487927369624</v>
      </c>
      <c r="BC9" s="36">
        <f ca="1"/>
        <v>0</v>
      </c>
      <c r="BD9" s="33">
        <f t="shared" ref="BD9:BD69" ca="1" si="25">RANK(BC9,BC$8:BC$69,1)</f>
        <v>1</v>
      </c>
      <c r="BE9" s="205">
        <f ca="1"/>
        <v>0</v>
      </c>
      <c r="BF9" s="33">
        <f t="shared" ref="BF9:BF69" ca="1" si="26">RANK(BE9,BE$8:BE$69,1)</f>
        <v>1</v>
      </c>
      <c r="BG9" s="36">
        <f t="shared" ref="BG9:BG69" si="27">100*M9/SUM(M$8:M$69)</f>
        <v>0.26196958907682993</v>
      </c>
      <c r="BH9" s="42">
        <f ca="1"/>
        <v>0</v>
      </c>
      <c r="BI9" s="33">
        <f t="shared" ref="BI9:BI69" ca="1" si="28">RANK(BH9,BH$8:BH$69,1)</f>
        <v>1</v>
      </c>
      <c r="BJ9" s="205">
        <f ca="1"/>
        <v>0</v>
      </c>
      <c r="BK9" s="33">
        <f t="shared" ref="BK9:BK69" ca="1" si="29">RANK(BJ9,BJ$8:BJ$69,1)</f>
        <v>1</v>
      </c>
      <c r="BL9" s="206">
        <v>2</v>
      </c>
      <c r="BM9" s="6" t="e">
        <f t="shared" ca="1" si="9"/>
        <v>#N/A</v>
      </c>
      <c r="BN9" s="42" t="e">
        <f t="shared" ca="1" si="10"/>
        <v>#N/A</v>
      </c>
      <c r="BO9" s="6" t="e">
        <f t="shared" ref="BO9:BO69" ca="1" si="30">INDEX($A$8:$A$69,MATCH($AV9,$AU$8:$AU$69,0),1)</f>
        <v>#N/A</v>
      </c>
      <c r="BP9" s="42" t="e">
        <f t="shared" ref="BP9:BP69" ca="1" si="31">INDEX($BJ$8:$BJ$69,MATCH($BL9,$BK$8:$BK$69,0),1)</f>
        <v>#N/A</v>
      </c>
      <c r="BQ9" s="207">
        <v>2</v>
      </c>
      <c r="BR9" s="6" t="e">
        <f t="shared" ref="BR9:BR69" ca="1" si="32">INDEX($A$8:$A$69,MATCH($BL9,$BF$8:$BF$69,0),1)</f>
        <v>#N/A</v>
      </c>
      <c r="BS9" s="6" t="e">
        <f ca="1">VLOOKUP(BR9,Notes!$A$12:$B$206,2,0)</f>
        <v>#N/A</v>
      </c>
      <c r="BT9" s="42" t="e">
        <f t="shared" ca="1" si="11"/>
        <v>#N/A</v>
      </c>
      <c r="BU9" s="207">
        <v>2</v>
      </c>
      <c r="BV9" s="6" t="e">
        <f t="shared" ca="1" si="12"/>
        <v>#N/A</v>
      </c>
      <c r="BW9" s="6" t="e">
        <f ca="1">VLOOKUP(BV9,Notes!$A$12:$B$206,2,0)</f>
        <v>#N/A</v>
      </c>
      <c r="BX9" s="42" t="e">
        <f t="shared" ca="1" si="13"/>
        <v>#N/A</v>
      </c>
    </row>
    <row r="10" spans="1:76" hidden="1" outlineLevel="1" x14ac:dyDescent="0.2">
      <c r="A10" s="23" t="s">
        <v>5</v>
      </c>
      <c r="B10" s="23" t="str">
        <f>VLOOKUP(A10,Notes!$A$12:$B$206,2,0)</f>
        <v>Fishing</v>
      </c>
      <c r="C10" s="24">
        <f>SUM('SAM and Preps'!FS10:GG10)</f>
        <v>0</v>
      </c>
      <c r="D10" s="24">
        <f>'SAM and Preps'!GH10</f>
        <v>0</v>
      </c>
      <c r="E10" s="24">
        <f>'SAM and Preps'!GM10</f>
        <v>0</v>
      </c>
      <c r="F10" s="24">
        <f>'SAM and Preps'!GO10</f>
        <v>0</v>
      </c>
      <c r="G10" s="24">
        <f t="shared" si="0"/>
        <v>0</v>
      </c>
      <c r="H10" s="25">
        <f>SUM('SAM and Preps'!E$175:E$179)</f>
        <v>5109.3359822034436</v>
      </c>
      <c r="I10" s="24">
        <f>IFERROR(VLOOKUP($A10,Employment!$A$5:$F$66,3,0),0)</f>
        <v>3.1047124062117533</v>
      </c>
      <c r="J10" s="24">
        <f>IFERROR(VLOOKUP($A10,Employment!$A$5:$F$66,4,0),0)</f>
        <v>2.4683774475389817</v>
      </c>
      <c r="K10" s="24">
        <f>IFERROR(VLOOKUP($A10,Employment!$A$5:$F$66,5,0),0)</f>
        <v>4.0293647287822614</v>
      </c>
      <c r="L10" s="24">
        <f>IFERROR(VLOOKUP($A10,Employment!$A$5:$F$66,6,0),0)</f>
        <v>1.7785202309927479</v>
      </c>
      <c r="M10" s="24">
        <f t="shared" si="1"/>
        <v>11.380974813525743</v>
      </c>
      <c r="N10" s="25">
        <v>7162.95166339153</v>
      </c>
      <c r="O10" s="26">
        <v>0</v>
      </c>
      <c r="P10" s="27">
        <v>0</v>
      </c>
      <c r="Q10" s="28">
        <f ca="1"/>
        <v>0</v>
      </c>
      <c r="R10" s="28">
        <v>0</v>
      </c>
      <c r="S10" s="28">
        <v>-31.172416558625152</v>
      </c>
      <c r="T10" s="35">
        <f ca="1"/>
        <v>-100</v>
      </c>
      <c r="U10" s="30">
        <f ca="1"/>
        <v>0</v>
      </c>
      <c r="V10" s="31">
        <v>-0.43518954229359647</v>
      </c>
      <c r="W10" s="32">
        <f ca="1"/>
        <v>0.43518954229359647</v>
      </c>
      <c r="X10" s="28">
        <f ca="1"/>
        <v>0</v>
      </c>
      <c r="Y10" s="28">
        <f t="shared" ref="Y10:Y69" ca="1" si="33">Q10-X10</f>
        <v>0</v>
      </c>
      <c r="Z10" s="33">
        <f t="shared" ca="1" si="14"/>
        <v>1</v>
      </c>
      <c r="AA10" s="33">
        <f t="shared" ca="1" si="15"/>
        <v>1</v>
      </c>
      <c r="AB10" s="33">
        <f t="shared" ca="1" si="2"/>
        <v>1</v>
      </c>
      <c r="AC10" s="21">
        <v>3</v>
      </c>
      <c r="AD10" s="6" t="e">
        <f t="shared" ca="1" si="16"/>
        <v>#N/A</v>
      </c>
      <c r="AE10" s="6" t="e">
        <f t="shared" ca="1" si="17"/>
        <v>#N/A</v>
      </c>
      <c r="AF10" s="6" t="e">
        <f t="shared" ca="1" si="3"/>
        <v>#N/A</v>
      </c>
      <c r="AG10" s="6" t="e">
        <f t="shared" ca="1" si="4"/>
        <v>#N/A</v>
      </c>
      <c r="AH10" s="6" t="e">
        <f t="shared" ca="1" si="5"/>
        <v>#N/A</v>
      </c>
      <c r="AI10" s="6" t="e">
        <f t="shared" ca="1" si="6"/>
        <v>#N/A</v>
      </c>
      <c r="AJ10" s="17"/>
      <c r="AK10" s="6">
        <v>5109.3359822034436</v>
      </c>
      <c r="AL10" s="6">
        <f ca="1"/>
        <v>0</v>
      </c>
      <c r="AM10" s="6">
        <f t="shared" ca="1" si="18"/>
        <v>0</v>
      </c>
      <c r="AN10" s="6">
        <f ca="1"/>
        <v>0</v>
      </c>
      <c r="AO10" s="33">
        <f t="shared" ca="1" si="19"/>
        <v>1</v>
      </c>
      <c r="AP10" s="34">
        <f ca="1"/>
        <v>0</v>
      </c>
      <c r="AQ10" s="34">
        <f ca="1"/>
        <v>0</v>
      </c>
      <c r="AR10" s="34">
        <f ca="1"/>
        <v>0</v>
      </c>
      <c r="AS10" s="34">
        <f ca="1"/>
        <v>0</v>
      </c>
      <c r="AT10" s="34">
        <f t="shared" ca="1" si="20"/>
        <v>0</v>
      </c>
      <c r="AU10" s="33">
        <f t="shared" ca="1" si="21"/>
        <v>1</v>
      </c>
      <c r="AV10" s="21">
        <v>3</v>
      </c>
      <c r="AW10" s="6" t="e">
        <f t="shared" ca="1" si="7"/>
        <v>#N/A</v>
      </c>
      <c r="AX10" s="6" t="e">
        <f t="shared" ca="1" si="22"/>
        <v>#N/A</v>
      </c>
      <c r="AY10" s="6" t="e">
        <f t="shared" ca="1" si="8"/>
        <v>#N/A</v>
      </c>
      <c r="AZ10" s="6" t="e">
        <f t="shared" ca="1" si="23"/>
        <v>#N/A</v>
      </c>
      <c r="BA10" s="199"/>
      <c r="BB10" s="36">
        <f t="shared" si="24"/>
        <v>0.14378554601998406</v>
      </c>
      <c r="BC10" s="36">
        <f ca="1"/>
        <v>0</v>
      </c>
      <c r="BD10" s="33">
        <f t="shared" ca="1" si="25"/>
        <v>1</v>
      </c>
      <c r="BE10" s="205">
        <f ca="1"/>
        <v>0</v>
      </c>
      <c r="BF10" s="33">
        <f t="shared" ca="1" si="26"/>
        <v>1</v>
      </c>
      <c r="BG10" s="36">
        <f t="shared" si="27"/>
        <v>7.5136824542983718E-2</v>
      </c>
      <c r="BH10" s="42">
        <f ca="1"/>
        <v>0</v>
      </c>
      <c r="BI10" s="33">
        <f t="shared" ca="1" si="28"/>
        <v>1</v>
      </c>
      <c r="BJ10" s="205">
        <f ca="1"/>
        <v>0</v>
      </c>
      <c r="BK10" s="33">
        <f t="shared" ca="1" si="29"/>
        <v>1</v>
      </c>
      <c r="BL10" s="206">
        <v>3</v>
      </c>
      <c r="BM10" s="6" t="e">
        <f t="shared" ca="1" si="9"/>
        <v>#N/A</v>
      </c>
      <c r="BN10" s="42" t="e">
        <f t="shared" ca="1" si="10"/>
        <v>#N/A</v>
      </c>
      <c r="BO10" s="6" t="e">
        <f t="shared" ca="1" si="30"/>
        <v>#N/A</v>
      </c>
      <c r="BP10" s="42" t="e">
        <f t="shared" ca="1" si="31"/>
        <v>#N/A</v>
      </c>
      <c r="BQ10" s="207">
        <v>3</v>
      </c>
      <c r="BR10" s="6" t="e">
        <f t="shared" ca="1" si="32"/>
        <v>#N/A</v>
      </c>
      <c r="BS10" s="6" t="e">
        <f ca="1">VLOOKUP(BR10,Notes!$A$12:$B$206,2,0)</f>
        <v>#N/A</v>
      </c>
      <c r="BT10" s="42" t="e">
        <f t="shared" ca="1" si="11"/>
        <v>#N/A</v>
      </c>
      <c r="BU10" s="207">
        <v>3</v>
      </c>
      <c r="BV10" s="6" t="e">
        <f t="shared" ca="1" si="12"/>
        <v>#N/A</v>
      </c>
      <c r="BW10" s="6" t="e">
        <f ca="1">VLOOKUP(BV10,Notes!$A$12:$B$206,2,0)</f>
        <v>#N/A</v>
      </c>
      <c r="BX10" s="42" t="e">
        <f t="shared" ca="1" si="13"/>
        <v>#N/A</v>
      </c>
    </row>
    <row r="11" spans="1:76" hidden="1" outlineLevel="1" x14ac:dyDescent="0.2">
      <c r="A11" s="23" t="s">
        <v>6</v>
      </c>
      <c r="B11" s="23" t="str">
        <f>VLOOKUP(A11,Notes!$A$12:$B$206,2,0)</f>
        <v>Mining of coal and lignite</v>
      </c>
      <c r="C11" s="24">
        <f>SUM('SAM and Preps'!FS11:GG11)</f>
        <v>0</v>
      </c>
      <c r="D11" s="24">
        <f>'SAM and Preps'!GH11</f>
        <v>0</v>
      </c>
      <c r="E11" s="24">
        <f>'SAM and Preps'!GM11</f>
        <v>0</v>
      </c>
      <c r="F11" s="24">
        <f>'SAM and Preps'!GO11</f>
        <v>0</v>
      </c>
      <c r="G11" s="24">
        <f t="shared" si="0"/>
        <v>0</v>
      </c>
      <c r="H11" s="25">
        <f>SUM('SAM and Preps'!F$175:F$179)</f>
        <v>66041.550037649853</v>
      </c>
      <c r="I11" s="24">
        <f>IFERROR(VLOOKUP($A11,Employment!$A$5:$F$66,3,0),0)</f>
        <v>10.787748902943095</v>
      </c>
      <c r="J11" s="24">
        <f>IFERROR(VLOOKUP($A11,Employment!$A$5:$F$66,4,0),0)</f>
        <v>14.660034582108979</v>
      </c>
      <c r="K11" s="24">
        <f>IFERROR(VLOOKUP($A11,Employment!$A$5:$F$66,5,0),0)</f>
        <v>24.413334756346522</v>
      </c>
      <c r="L11" s="24">
        <f>IFERROR(VLOOKUP($A11,Employment!$A$5:$F$66,6,0),0)</f>
        <v>32.174733547481992</v>
      </c>
      <c r="M11" s="24">
        <f t="shared" si="1"/>
        <v>82.035851788880592</v>
      </c>
      <c r="N11" s="25">
        <v>112598.50314129386</v>
      </c>
      <c r="O11" s="26">
        <v>0</v>
      </c>
      <c r="P11" s="27">
        <v>0</v>
      </c>
      <c r="Q11" s="28">
        <f ca="1"/>
        <v>0</v>
      </c>
      <c r="R11" s="28">
        <v>0</v>
      </c>
      <c r="S11" s="28">
        <v>-1931.1696526173157</v>
      </c>
      <c r="T11" s="35">
        <f ca="1"/>
        <v>-100</v>
      </c>
      <c r="U11" s="30">
        <f ca="1"/>
        <v>0</v>
      </c>
      <c r="V11" s="31">
        <v>-1.7150935392045079</v>
      </c>
      <c r="W11" s="32">
        <f ca="1"/>
        <v>1.7150935392045079</v>
      </c>
      <c r="X11" s="28">
        <f ca="1"/>
        <v>0</v>
      </c>
      <c r="Y11" s="28">
        <f t="shared" ca="1" si="33"/>
        <v>0</v>
      </c>
      <c r="Z11" s="33">
        <f t="shared" ca="1" si="14"/>
        <v>1</v>
      </c>
      <c r="AA11" s="33">
        <f t="shared" ca="1" si="15"/>
        <v>1</v>
      </c>
      <c r="AB11" s="33">
        <f t="shared" ca="1" si="2"/>
        <v>1</v>
      </c>
      <c r="AC11" s="21">
        <v>4</v>
      </c>
      <c r="AD11" s="6" t="e">
        <f t="shared" ca="1" si="16"/>
        <v>#N/A</v>
      </c>
      <c r="AE11" s="6" t="e">
        <f t="shared" ca="1" si="17"/>
        <v>#N/A</v>
      </c>
      <c r="AF11" s="6" t="e">
        <f t="shared" ca="1" si="3"/>
        <v>#N/A</v>
      </c>
      <c r="AG11" s="6" t="e">
        <f t="shared" ca="1" si="4"/>
        <v>#N/A</v>
      </c>
      <c r="AH11" s="6" t="e">
        <f t="shared" ca="1" si="5"/>
        <v>#N/A</v>
      </c>
      <c r="AI11" s="6" t="e">
        <f t="shared" ca="1" si="6"/>
        <v>#N/A</v>
      </c>
      <c r="AJ11" s="17"/>
      <c r="AK11" s="6">
        <v>66041.550037649853</v>
      </c>
      <c r="AL11" s="6">
        <f ca="1"/>
        <v>0</v>
      </c>
      <c r="AM11" s="6">
        <f t="shared" ca="1" si="18"/>
        <v>0</v>
      </c>
      <c r="AN11" s="6">
        <f ca="1"/>
        <v>0</v>
      </c>
      <c r="AO11" s="33">
        <f t="shared" ca="1" si="19"/>
        <v>1</v>
      </c>
      <c r="AP11" s="34">
        <f ca="1"/>
        <v>0</v>
      </c>
      <c r="AQ11" s="34">
        <f ca="1"/>
        <v>0</v>
      </c>
      <c r="AR11" s="34">
        <f ca="1"/>
        <v>0</v>
      </c>
      <c r="AS11" s="34">
        <f ca="1"/>
        <v>0</v>
      </c>
      <c r="AT11" s="34">
        <f t="shared" ca="1" si="20"/>
        <v>0</v>
      </c>
      <c r="AU11" s="33">
        <f t="shared" ca="1" si="21"/>
        <v>1</v>
      </c>
      <c r="AV11" s="21">
        <v>4</v>
      </c>
      <c r="AW11" s="6" t="e">
        <f t="shared" ca="1" si="7"/>
        <v>#N/A</v>
      </c>
      <c r="AX11" s="6" t="e">
        <f t="shared" ca="1" si="22"/>
        <v>#N/A</v>
      </c>
      <c r="AY11" s="6" t="e">
        <f t="shared" ca="1" si="8"/>
        <v>#N/A</v>
      </c>
      <c r="AZ11" s="6" t="e">
        <f t="shared" ca="1" si="23"/>
        <v>#N/A</v>
      </c>
      <c r="BA11" s="199"/>
      <c r="BB11" s="36">
        <f t="shared" si="24"/>
        <v>1.8585233707951285</v>
      </c>
      <c r="BC11" s="36">
        <f ca="1"/>
        <v>0</v>
      </c>
      <c r="BD11" s="33">
        <f t="shared" ca="1" si="25"/>
        <v>1</v>
      </c>
      <c r="BE11" s="205">
        <f ca="1"/>
        <v>0</v>
      </c>
      <c r="BF11" s="33">
        <f t="shared" ca="1" si="26"/>
        <v>1</v>
      </c>
      <c r="BG11" s="36">
        <f t="shared" si="27"/>
        <v>0.54159801801598062</v>
      </c>
      <c r="BH11" s="42">
        <f ca="1"/>
        <v>0</v>
      </c>
      <c r="BI11" s="33">
        <f t="shared" ca="1" si="28"/>
        <v>1</v>
      </c>
      <c r="BJ11" s="205">
        <f ca="1"/>
        <v>0</v>
      </c>
      <c r="BK11" s="33">
        <f t="shared" ca="1" si="29"/>
        <v>1</v>
      </c>
      <c r="BL11" s="206">
        <v>4</v>
      </c>
      <c r="BM11" s="6" t="e">
        <f t="shared" ca="1" si="9"/>
        <v>#N/A</v>
      </c>
      <c r="BN11" s="42" t="e">
        <f t="shared" ca="1" si="10"/>
        <v>#N/A</v>
      </c>
      <c r="BO11" s="6" t="e">
        <f t="shared" ca="1" si="30"/>
        <v>#N/A</v>
      </c>
      <c r="BP11" s="42" t="e">
        <f t="shared" ca="1" si="31"/>
        <v>#N/A</v>
      </c>
      <c r="BQ11" s="207">
        <v>4</v>
      </c>
      <c r="BR11" s="6" t="e">
        <f t="shared" ca="1" si="32"/>
        <v>#N/A</v>
      </c>
      <c r="BS11" s="6" t="e">
        <f ca="1">VLOOKUP(BR11,Notes!$A$12:$B$206,2,0)</f>
        <v>#N/A</v>
      </c>
      <c r="BT11" s="42" t="e">
        <f t="shared" ca="1" si="11"/>
        <v>#N/A</v>
      </c>
      <c r="BU11" s="207">
        <v>4</v>
      </c>
      <c r="BV11" s="6" t="e">
        <f t="shared" ca="1" si="12"/>
        <v>#N/A</v>
      </c>
      <c r="BW11" s="6" t="e">
        <f ca="1">VLOOKUP(BV11,Notes!$A$12:$B$206,2,0)</f>
        <v>#N/A</v>
      </c>
      <c r="BX11" s="42" t="e">
        <f t="shared" ca="1" si="13"/>
        <v>#N/A</v>
      </c>
    </row>
    <row r="12" spans="1:76" hidden="1" outlineLevel="1" x14ac:dyDescent="0.2">
      <c r="A12" s="23" t="s">
        <v>264</v>
      </c>
      <c r="B12" s="23" t="str">
        <f>VLOOKUP(A12,Notes!$A$12:$B$206,2,0)</f>
        <v>Mining of gold and uranium ore</v>
      </c>
      <c r="C12" s="24">
        <f>SUM('SAM and Preps'!FS12:GG12)</f>
        <v>0</v>
      </c>
      <c r="D12" s="24">
        <f>'SAM and Preps'!GH12</f>
        <v>0</v>
      </c>
      <c r="E12" s="24">
        <f>'SAM and Preps'!GM12</f>
        <v>0</v>
      </c>
      <c r="F12" s="24">
        <f>'SAM and Preps'!GO12</f>
        <v>0</v>
      </c>
      <c r="G12" s="24">
        <f t="shared" si="0"/>
        <v>0</v>
      </c>
      <c r="H12" s="25">
        <f>SUM('SAM and Preps'!G$175:G$179)</f>
        <v>40940.266271125038</v>
      </c>
      <c r="I12" s="24">
        <f>IFERROR(VLOOKUP($A12,Employment!$A$5:$F$66,3,0),0)</f>
        <v>12.280993347091618</v>
      </c>
      <c r="J12" s="24">
        <f>IFERROR(VLOOKUP($A12,Employment!$A$5:$F$66,4,0),0)</f>
        <v>20.416574772539583</v>
      </c>
      <c r="K12" s="24">
        <f>IFERROR(VLOOKUP($A12,Employment!$A$5:$F$66,5,0),0)</f>
        <v>42.085950975205527</v>
      </c>
      <c r="L12" s="24">
        <f>IFERROR(VLOOKUP($A12,Employment!$A$5:$F$66,6,0),0)</f>
        <v>33.619297809937294</v>
      </c>
      <c r="M12" s="24">
        <f t="shared" si="1"/>
        <v>108.40281690477401</v>
      </c>
      <c r="N12" s="25">
        <v>74075.191799659471</v>
      </c>
      <c r="O12" s="26">
        <v>0</v>
      </c>
      <c r="P12" s="27">
        <v>0</v>
      </c>
      <c r="Q12" s="28">
        <f ca="1"/>
        <v>0</v>
      </c>
      <c r="R12" s="28">
        <v>0</v>
      </c>
      <c r="S12" s="28">
        <v>-323.46808124411444</v>
      </c>
      <c r="T12" s="35">
        <f ca="1"/>
        <v>-100</v>
      </c>
      <c r="U12" s="30">
        <f ca="1"/>
        <v>0</v>
      </c>
      <c r="V12" s="31">
        <v>-0.43667532055664748</v>
      </c>
      <c r="W12" s="32">
        <f ca="1"/>
        <v>0.43667532055664748</v>
      </c>
      <c r="X12" s="28">
        <f ca="1"/>
        <v>0</v>
      </c>
      <c r="Y12" s="28">
        <f t="shared" ca="1" si="33"/>
        <v>0</v>
      </c>
      <c r="Z12" s="33">
        <f t="shared" ca="1" si="14"/>
        <v>1</v>
      </c>
      <c r="AA12" s="33">
        <f t="shared" ca="1" si="15"/>
        <v>1</v>
      </c>
      <c r="AB12" s="33">
        <f t="shared" ca="1" si="2"/>
        <v>1</v>
      </c>
      <c r="AC12" s="21">
        <v>5</v>
      </c>
      <c r="AD12" s="6" t="e">
        <f t="shared" ca="1" si="16"/>
        <v>#N/A</v>
      </c>
      <c r="AE12" s="6" t="e">
        <f t="shared" ca="1" si="17"/>
        <v>#N/A</v>
      </c>
      <c r="AF12" s="6" t="e">
        <f t="shared" ca="1" si="3"/>
        <v>#N/A</v>
      </c>
      <c r="AG12" s="6" t="e">
        <f t="shared" ca="1" si="4"/>
        <v>#N/A</v>
      </c>
      <c r="AH12" s="6" t="e">
        <f t="shared" ca="1" si="5"/>
        <v>#N/A</v>
      </c>
      <c r="AI12" s="6" t="e">
        <f t="shared" ca="1" si="6"/>
        <v>#N/A</v>
      </c>
      <c r="AJ12" s="17"/>
      <c r="AK12" s="6">
        <v>40940.266271125038</v>
      </c>
      <c r="AL12" s="6">
        <f ca="1"/>
        <v>0</v>
      </c>
      <c r="AM12" s="6">
        <f t="shared" ca="1" si="18"/>
        <v>0</v>
      </c>
      <c r="AN12" s="6">
        <f ca="1"/>
        <v>0</v>
      </c>
      <c r="AO12" s="33">
        <f t="shared" ca="1" si="19"/>
        <v>1</v>
      </c>
      <c r="AP12" s="34">
        <f ca="1"/>
        <v>0</v>
      </c>
      <c r="AQ12" s="34">
        <f ca="1"/>
        <v>0</v>
      </c>
      <c r="AR12" s="34">
        <f ca="1"/>
        <v>0</v>
      </c>
      <c r="AS12" s="34">
        <f ca="1"/>
        <v>0</v>
      </c>
      <c r="AT12" s="34">
        <f t="shared" ca="1" si="20"/>
        <v>0</v>
      </c>
      <c r="AU12" s="33">
        <f t="shared" ca="1" si="21"/>
        <v>1</v>
      </c>
      <c r="AV12" s="21">
        <v>5</v>
      </c>
      <c r="AW12" s="6" t="e">
        <f t="shared" ca="1" si="7"/>
        <v>#N/A</v>
      </c>
      <c r="AX12" s="6" t="e">
        <f t="shared" ca="1" si="22"/>
        <v>#N/A</v>
      </c>
      <c r="AY12" s="6" t="e">
        <f t="shared" ca="1" si="8"/>
        <v>#N/A</v>
      </c>
      <c r="AZ12" s="6" t="e">
        <f t="shared" ca="1" si="23"/>
        <v>#N/A</v>
      </c>
      <c r="BA12" s="199"/>
      <c r="BB12" s="36">
        <f t="shared" si="24"/>
        <v>1.1521298580678965</v>
      </c>
      <c r="BC12" s="36">
        <f ca="1"/>
        <v>0</v>
      </c>
      <c r="BD12" s="33">
        <f t="shared" ca="1" si="25"/>
        <v>1</v>
      </c>
      <c r="BE12" s="205">
        <f ca="1"/>
        <v>0</v>
      </c>
      <c r="BF12" s="33">
        <f t="shared" ca="1" si="26"/>
        <v>1</v>
      </c>
      <c r="BG12" s="36">
        <f t="shared" si="27"/>
        <v>0.71567186178632081</v>
      </c>
      <c r="BH12" s="42">
        <f ca="1"/>
        <v>0</v>
      </c>
      <c r="BI12" s="33">
        <f t="shared" ca="1" si="28"/>
        <v>1</v>
      </c>
      <c r="BJ12" s="205">
        <f ca="1"/>
        <v>0</v>
      </c>
      <c r="BK12" s="33">
        <f t="shared" ca="1" si="29"/>
        <v>1</v>
      </c>
      <c r="BL12" s="206">
        <v>5</v>
      </c>
      <c r="BM12" s="6" t="e">
        <f t="shared" ca="1" si="9"/>
        <v>#N/A</v>
      </c>
      <c r="BN12" s="42" t="e">
        <f t="shared" ca="1" si="10"/>
        <v>#N/A</v>
      </c>
      <c r="BO12" s="6" t="e">
        <f t="shared" ca="1" si="30"/>
        <v>#N/A</v>
      </c>
      <c r="BP12" s="42" t="e">
        <f t="shared" ca="1" si="31"/>
        <v>#N/A</v>
      </c>
      <c r="BQ12" s="207">
        <v>5</v>
      </c>
      <c r="BR12" s="6" t="e">
        <f t="shared" ca="1" si="32"/>
        <v>#N/A</v>
      </c>
      <c r="BS12" s="6" t="e">
        <f ca="1">VLOOKUP(BR12,Notes!$A$12:$B$206,2,0)</f>
        <v>#N/A</v>
      </c>
      <c r="BT12" s="42" t="e">
        <f t="shared" ca="1" si="11"/>
        <v>#N/A</v>
      </c>
      <c r="BU12" s="207">
        <v>5</v>
      </c>
      <c r="BV12" s="6" t="e">
        <f t="shared" ca="1" si="12"/>
        <v>#N/A</v>
      </c>
      <c r="BW12" s="6" t="e">
        <f ca="1">VLOOKUP(BV12,Notes!$A$12:$B$206,2,0)</f>
        <v>#N/A</v>
      </c>
      <c r="BX12" s="42" t="e">
        <f t="shared" ca="1" si="13"/>
        <v>#N/A</v>
      </c>
    </row>
    <row r="13" spans="1:76" hidden="1" outlineLevel="1" x14ac:dyDescent="0.2">
      <c r="A13" s="23" t="s">
        <v>7</v>
      </c>
      <c r="B13" s="23" t="str">
        <f>VLOOKUP(A13,Notes!$A$12:$B$206,2,0)</f>
        <v>Mining of metal ores</v>
      </c>
      <c r="C13" s="24">
        <f>SUM('SAM and Preps'!FS13:GG13)</f>
        <v>0</v>
      </c>
      <c r="D13" s="24">
        <f>'SAM and Preps'!GH13</f>
        <v>0</v>
      </c>
      <c r="E13" s="24">
        <f>'SAM and Preps'!GM13</f>
        <v>0</v>
      </c>
      <c r="F13" s="24">
        <f>'SAM and Preps'!GO13</f>
        <v>0</v>
      </c>
      <c r="G13" s="24">
        <f t="shared" si="0"/>
        <v>0</v>
      </c>
      <c r="H13" s="25">
        <f>SUM('SAM and Preps'!H$175:H$179)</f>
        <v>127526.83286913998</v>
      </c>
      <c r="I13" s="24">
        <f>IFERROR(VLOOKUP($A13,Employment!$A$5:$F$66,3,0),0)</f>
        <v>26.490556416429392</v>
      </c>
      <c r="J13" s="24">
        <f>IFERROR(VLOOKUP($A13,Employment!$A$5:$F$66,4,0),0)</f>
        <v>32.771039767067741</v>
      </c>
      <c r="K13" s="24">
        <f>IFERROR(VLOOKUP($A13,Employment!$A$5:$F$66,5,0),0)</f>
        <v>55.557380284250634</v>
      </c>
      <c r="L13" s="24">
        <f>IFERROR(VLOOKUP($A13,Employment!$A$5:$F$66,6,0),0)</f>
        <v>62.2227387770943</v>
      </c>
      <c r="M13" s="24">
        <f t="shared" si="1"/>
        <v>177.04171524484207</v>
      </c>
      <c r="N13" s="25">
        <v>256827.38268893352</v>
      </c>
      <c r="O13" s="26">
        <v>0</v>
      </c>
      <c r="P13" s="27">
        <v>0</v>
      </c>
      <c r="Q13" s="28">
        <f ca="1"/>
        <v>0</v>
      </c>
      <c r="R13" s="28">
        <v>0</v>
      </c>
      <c r="S13" s="28">
        <v>-1410.1370415675224</v>
      </c>
      <c r="T13" s="35">
        <f ca="1"/>
        <v>-100</v>
      </c>
      <c r="U13" s="30">
        <f ca="1"/>
        <v>0</v>
      </c>
      <c r="V13" s="31">
        <v>-0.54906023913947866</v>
      </c>
      <c r="W13" s="32">
        <f ca="1"/>
        <v>0.54906023913947866</v>
      </c>
      <c r="X13" s="28">
        <f ca="1"/>
        <v>0</v>
      </c>
      <c r="Y13" s="28">
        <f t="shared" ca="1" si="33"/>
        <v>0</v>
      </c>
      <c r="Z13" s="33">
        <f t="shared" ca="1" si="14"/>
        <v>1</v>
      </c>
      <c r="AA13" s="33">
        <f t="shared" ca="1" si="15"/>
        <v>1</v>
      </c>
      <c r="AB13" s="33">
        <f t="shared" ca="1" si="2"/>
        <v>1</v>
      </c>
      <c r="AC13" s="21">
        <v>6</v>
      </c>
      <c r="AD13" s="6" t="e">
        <f t="shared" ca="1" si="16"/>
        <v>#N/A</v>
      </c>
      <c r="AE13" s="6" t="e">
        <f t="shared" ca="1" si="17"/>
        <v>#N/A</v>
      </c>
      <c r="AF13" s="6" t="e">
        <f t="shared" ca="1" si="3"/>
        <v>#N/A</v>
      </c>
      <c r="AG13" s="6" t="e">
        <f t="shared" ca="1" si="4"/>
        <v>#N/A</v>
      </c>
      <c r="AH13" s="6" t="e">
        <f t="shared" ca="1" si="5"/>
        <v>#N/A</v>
      </c>
      <c r="AI13" s="6" t="e">
        <f t="shared" ca="1" si="6"/>
        <v>#N/A</v>
      </c>
      <c r="AJ13" s="17"/>
      <c r="AK13" s="6">
        <v>127526.83286913998</v>
      </c>
      <c r="AL13" s="6">
        <f ca="1"/>
        <v>0</v>
      </c>
      <c r="AM13" s="6">
        <f t="shared" ca="1" si="18"/>
        <v>0</v>
      </c>
      <c r="AN13" s="6">
        <f ca="1"/>
        <v>0</v>
      </c>
      <c r="AO13" s="33">
        <f t="shared" ca="1" si="19"/>
        <v>1</v>
      </c>
      <c r="AP13" s="34">
        <f ca="1"/>
        <v>0</v>
      </c>
      <c r="AQ13" s="34">
        <f ca="1"/>
        <v>0</v>
      </c>
      <c r="AR13" s="34">
        <f ca="1"/>
        <v>0</v>
      </c>
      <c r="AS13" s="34">
        <f ca="1"/>
        <v>0</v>
      </c>
      <c r="AT13" s="34">
        <f t="shared" ca="1" si="20"/>
        <v>0</v>
      </c>
      <c r="AU13" s="33">
        <f t="shared" ca="1" si="21"/>
        <v>1</v>
      </c>
      <c r="AV13" s="21">
        <v>6</v>
      </c>
      <c r="AW13" s="6" t="e">
        <f t="shared" ca="1" si="7"/>
        <v>#N/A</v>
      </c>
      <c r="AX13" s="6" t="e">
        <f t="shared" ca="1" si="22"/>
        <v>#N/A</v>
      </c>
      <c r="AY13" s="6" t="e">
        <f t="shared" ca="1" si="8"/>
        <v>#N/A</v>
      </c>
      <c r="AZ13" s="6" t="e">
        <f t="shared" ca="1" si="23"/>
        <v>#N/A</v>
      </c>
      <c r="BA13" s="199"/>
      <c r="BB13" s="36">
        <f t="shared" si="24"/>
        <v>3.5888255069068231</v>
      </c>
      <c r="BC13" s="36">
        <f ca="1"/>
        <v>0</v>
      </c>
      <c r="BD13" s="33">
        <f t="shared" ca="1" si="25"/>
        <v>1</v>
      </c>
      <c r="BE13" s="205">
        <f ca="1"/>
        <v>0</v>
      </c>
      <c r="BF13" s="33">
        <f t="shared" ca="1" si="26"/>
        <v>1</v>
      </c>
      <c r="BG13" s="36">
        <f t="shared" si="27"/>
        <v>1.1688236300577148</v>
      </c>
      <c r="BH13" s="42">
        <f ca="1"/>
        <v>0</v>
      </c>
      <c r="BI13" s="33">
        <f t="shared" ca="1" si="28"/>
        <v>1</v>
      </c>
      <c r="BJ13" s="205">
        <f ca="1"/>
        <v>0</v>
      </c>
      <c r="BK13" s="33">
        <f t="shared" ca="1" si="29"/>
        <v>1</v>
      </c>
      <c r="BL13" s="206">
        <v>6</v>
      </c>
      <c r="BM13" s="6" t="e">
        <f t="shared" ca="1" si="9"/>
        <v>#N/A</v>
      </c>
      <c r="BN13" s="42" t="e">
        <f t="shared" ca="1" si="10"/>
        <v>#N/A</v>
      </c>
      <c r="BO13" s="6" t="e">
        <f t="shared" ca="1" si="30"/>
        <v>#N/A</v>
      </c>
      <c r="BP13" s="42" t="e">
        <f t="shared" ca="1" si="31"/>
        <v>#N/A</v>
      </c>
      <c r="BQ13" s="207">
        <v>6</v>
      </c>
      <c r="BR13" s="6" t="e">
        <f t="shared" ca="1" si="32"/>
        <v>#N/A</v>
      </c>
      <c r="BS13" s="6" t="e">
        <f ca="1">VLOOKUP(BR13,Notes!$A$12:$B$206,2,0)</f>
        <v>#N/A</v>
      </c>
      <c r="BT13" s="42" t="e">
        <f t="shared" ca="1" si="11"/>
        <v>#N/A</v>
      </c>
      <c r="BU13" s="207">
        <v>6</v>
      </c>
      <c r="BV13" s="6" t="e">
        <f t="shared" ca="1" si="12"/>
        <v>#N/A</v>
      </c>
      <c r="BW13" s="6" t="e">
        <f ca="1">VLOOKUP(BV13,Notes!$A$12:$B$206,2,0)</f>
        <v>#N/A</v>
      </c>
      <c r="BX13" s="42" t="e">
        <f t="shared" ca="1" si="13"/>
        <v>#N/A</v>
      </c>
    </row>
    <row r="14" spans="1:76" hidden="1" outlineLevel="1" x14ac:dyDescent="0.2">
      <c r="A14" s="23" t="s">
        <v>8</v>
      </c>
      <c r="B14" s="23" t="str">
        <f>VLOOKUP(A14,Notes!$A$12:$B$206,2,0)</f>
        <v>Other mining and quarrying</v>
      </c>
      <c r="C14" s="24">
        <f>SUM('SAM and Preps'!FS14:GG14)</f>
        <v>0</v>
      </c>
      <c r="D14" s="24">
        <f>'SAM and Preps'!GH14</f>
        <v>0</v>
      </c>
      <c r="E14" s="24">
        <f>'SAM and Preps'!GM14</f>
        <v>0</v>
      </c>
      <c r="F14" s="24">
        <f>'SAM and Preps'!GO14</f>
        <v>0</v>
      </c>
      <c r="G14" s="24">
        <f t="shared" si="0"/>
        <v>0</v>
      </c>
      <c r="H14" s="25">
        <f>SUM('SAM and Preps'!I$175:I$179)</f>
        <v>44443.674617146105</v>
      </c>
      <c r="I14" s="24">
        <f>IFERROR(VLOOKUP($A14,Employment!$A$5:$F$66,3,0),0)</f>
        <v>4.8793422225313616</v>
      </c>
      <c r="J14" s="24">
        <f>IFERROR(VLOOKUP($A14,Employment!$A$5:$F$66,4,0),0)</f>
        <v>9.573705699680831</v>
      </c>
      <c r="K14" s="24">
        <f>IFERROR(VLOOKUP($A14,Employment!$A$5:$F$66,5,0),0)</f>
        <v>15.325551016446928</v>
      </c>
      <c r="L14" s="24">
        <f>IFERROR(VLOOKUP($A14,Employment!$A$5:$F$66,6,0),0)</f>
        <v>30.741017122844251</v>
      </c>
      <c r="M14" s="24">
        <f t="shared" si="1"/>
        <v>60.51961606150337</v>
      </c>
      <c r="N14" s="25">
        <v>90055.886579330079</v>
      </c>
      <c r="O14" s="26">
        <v>0</v>
      </c>
      <c r="P14" s="27">
        <v>0</v>
      </c>
      <c r="Q14" s="28">
        <f ca="1"/>
        <v>0</v>
      </c>
      <c r="R14" s="28">
        <v>0</v>
      </c>
      <c r="S14" s="28">
        <v>-2298.5320249706242</v>
      </c>
      <c r="T14" s="35">
        <f ca="1"/>
        <v>-100</v>
      </c>
      <c r="U14" s="30">
        <f ca="1"/>
        <v>0</v>
      </c>
      <c r="V14" s="31">
        <v>-2.5523395663267956</v>
      </c>
      <c r="W14" s="32">
        <f ca="1"/>
        <v>2.5523395663267956</v>
      </c>
      <c r="X14" s="28">
        <f ca="1"/>
        <v>0</v>
      </c>
      <c r="Y14" s="28">
        <f t="shared" ca="1" si="33"/>
        <v>0</v>
      </c>
      <c r="Z14" s="33">
        <f t="shared" ca="1" si="14"/>
        <v>1</v>
      </c>
      <c r="AA14" s="33">
        <f t="shared" ca="1" si="15"/>
        <v>1</v>
      </c>
      <c r="AB14" s="33">
        <f t="shared" ca="1" si="2"/>
        <v>1</v>
      </c>
      <c r="AC14" s="21">
        <v>7</v>
      </c>
      <c r="AD14" s="6" t="e">
        <f t="shared" ca="1" si="16"/>
        <v>#N/A</v>
      </c>
      <c r="AE14" s="6" t="e">
        <f t="shared" ca="1" si="17"/>
        <v>#N/A</v>
      </c>
      <c r="AF14" s="6" t="e">
        <f t="shared" ca="1" si="3"/>
        <v>#N/A</v>
      </c>
      <c r="AG14" s="6" t="e">
        <f t="shared" ca="1" si="4"/>
        <v>#N/A</v>
      </c>
      <c r="AH14" s="6" t="e">
        <f t="shared" ca="1" si="5"/>
        <v>#N/A</v>
      </c>
      <c r="AI14" s="6" t="e">
        <f t="shared" ca="1" si="6"/>
        <v>#N/A</v>
      </c>
      <c r="AJ14" s="17"/>
      <c r="AK14" s="6">
        <v>44443.674617146105</v>
      </c>
      <c r="AL14" s="6">
        <f ca="1"/>
        <v>0</v>
      </c>
      <c r="AM14" s="6">
        <f t="shared" ca="1" si="18"/>
        <v>0</v>
      </c>
      <c r="AN14" s="6">
        <f ca="1"/>
        <v>0</v>
      </c>
      <c r="AO14" s="33">
        <f t="shared" ca="1" si="19"/>
        <v>1</v>
      </c>
      <c r="AP14" s="34">
        <f ca="1"/>
        <v>0</v>
      </c>
      <c r="AQ14" s="34">
        <f ca="1"/>
        <v>0</v>
      </c>
      <c r="AR14" s="34">
        <f ca="1"/>
        <v>0</v>
      </c>
      <c r="AS14" s="34">
        <f ca="1"/>
        <v>0</v>
      </c>
      <c r="AT14" s="34">
        <f t="shared" ca="1" si="20"/>
        <v>0</v>
      </c>
      <c r="AU14" s="33">
        <f t="shared" ca="1" si="21"/>
        <v>1</v>
      </c>
      <c r="AV14" s="21">
        <v>7</v>
      </c>
      <c r="AW14" s="6" t="e">
        <f t="shared" ca="1" si="7"/>
        <v>#N/A</v>
      </c>
      <c r="AX14" s="6" t="e">
        <f t="shared" ca="1" si="22"/>
        <v>#N/A</v>
      </c>
      <c r="AY14" s="6" t="e">
        <f t="shared" ca="1" si="8"/>
        <v>#N/A</v>
      </c>
      <c r="AZ14" s="6" t="e">
        <f t="shared" ca="1" si="23"/>
        <v>#N/A</v>
      </c>
      <c r="BA14" s="199"/>
      <c r="BB14" s="36">
        <f t="shared" si="24"/>
        <v>1.2507218245618219</v>
      </c>
      <c r="BC14" s="36">
        <f ca="1"/>
        <v>0</v>
      </c>
      <c r="BD14" s="33">
        <f t="shared" ca="1" si="25"/>
        <v>1</v>
      </c>
      <c r="BE14" s="205">
        <f ca="1"/>
        <v>0</v>
      </c>
      <c r="BF14" s="33">
        <f t="shared" ca="1" si="26"/>
        <v>1</v>
      </c>
      <c r="BG14" s="36">
        <f t="shared" si="27"/>
        <v>0.39954853146829977</v>
      </c>
      <c r="BH14" s="42">
        <f ca="1"/>
        <v>0</v>
      </c>
      <c r="BI14" s="33">
        <f t="shared" ca="1" si="28"/>
        <v>1</v>
      </c>
      <c r="BJ14" s="205">
        <f ca="1"/>
        <v>0</v>
      </c>
      <c r="BK14" s="33">
        <f t="shared" ca="1" si="29"/>
        <v>1</v>
      </c>
      <c r="BL14" s="206">
        <v>7</v>
      </c>
      <c r="BM14" s="6" t="e">
        <f t="shared" ca="1" si="9"/>
        <v>#N/A</v>
      </c>
      <c r="BN14" s="42" t="e">
        <f t="shared" ca="1" si="10"/>
        <v>#N/A</v>
      </c>
      <c r="BO14" s="6" t="e">
        <f t="shared" ca="1" si="30"/>
        <v>#N/A</v>
      </c>
      <c r="BP14" s="42" t="e">
        <f t="shared" ca="1" si="31"/>
        <v>#N/A</v>
      </c>
      <c r="BQ14" s="207">
        <v>7</v>
      </c>
      <c r="BR14" s="6" t="e">
        <f t="shared" ca="1" si="32"/>
        <v>#N/A</v>
      </c>
      <c r="BS14" s="6" t="e">
        <f ca="1">VLOOKUP(BR14,Notes!$A$12:$B$206,2,0)</f>
        <v>#N/A</v>
      </c>
      <c r="BT14" s="42" t="e">
        <f t="shared" ca="1" si="11"/>
        <v>#N/A</v>
      </c>
      <c r="BU14" s="207">
        <v>7</v>
      </c>
      <c r="BV14" s="6" t="e">
        <f t="shared" ca="1" si="12"/>
        <v>#N/A</v>
      </c>
      <c r="BW14" s="6" t="e">
        <f ca="1">VLOOKUP(BV14,Notes!$A$12:$B$206,2,0)</f>
        <v>#N/A</v>
      </c>
      <c r="BX14" s="42" t="e">
        <f t="shared" ca="1" si="13"/>
        <v>#N/A</v>
      </c>
    </row>
    <row r="15" spans="1:76" hidden="1" outlineLevel="1" x14ac:dyDescent="0.2">
      <c r="A15" s="23" t="s">
        <v>9</v>
      </c>
      <c r="B15" s="23" t="str">
        <f>VLOOKUP(A15,Notes!$A$12:$B$206,2,0)</f>
        <v>Food</v>
      </c>
      <c r="C15" s="24">
        <f>SUM('SAM and Preps'!FS15:GG15)</f>
        <v>0</v>
      </c>
      <c r="D15" s="24">
        <f>'SAM and Preps'!GH15</f>
        <v>0</v>
      </c>
      <c r="E15" s="24">
        <f>'SAM and Preps'!GM15</f>
        <v>0</v>
      </c>
      <c r="F15" s="24">
        <f>'SAM and Preps'!GO15</f>
        <v>0</v>
      </c>
      <c r="G15" s="24">
        <f t="shared" si="0"/>
        <v>0</v>
      </c>
      <c r="H15" s="25">
        <f>SUM('SAM and Preps'!J$175:J$179)</f>
        <v>88002.229638785298</v>
      </c>
      <c r="I15" s="24">
        <f>IFERROR(VLOOKUP($A15,Employment!$A$5:$F$66,3,0),0)</f>
        <v>26.478153343014398</v>
      </c>
      <c r="J15" s="24">
        <f>IFERROR(VLOOKUP($A15,Employment!$A$5:$F$66,4,0),0)</f>
        <v>61.81428202420053</v>
      </c>
      <c r="K15" s="24">
        <f>IFERROR(VLOOKUP($A15,Employment!$A$5:$F$66,5,0),0)</f>
        <v>105.37942772089707</v>
      </c>
      <c r="L15" s="24">
        <f>IFERROR(VLOOKUP($A15,Employment!$A$5:$F$66,6,0),0)</f>
        <v>76.610601696247073</v>
      </c>
      <c r="M15" s="24">
        <f t="shared" si="1"/>
        <v>270.28246478435904</v>
      </c>
      <c r="N15" s="25">
        <v>301059.87784730288</v>
      </c>
      <c r="O15" s="26">
        <v>0</v>
      </c>
      <c r="P15" s="27">
        <v>0</v>
      </c>
      <c r="Q15" s="28">
        <f ca="1"/>
        <v>0</v>
      </c>
      <c r="R15" s="28">
        <v>0</v>
      </c>
      <c r="S15" s="28">
        <v>-1617.0252236206368</v>
      </c>
      <c r="T15" s="35">
        <f ca="1"/>
        <v>-100</v>
      </c>
      <c r="U15" s="30">
        <f ca="1"/>
        <v>0</v>
      </c>
      <c r="V15" s="31">
        <v>-0.53711083495516121</v>
      </c>
      <c r="W15" s="32">
        <f ca="1"/>
        <v>0.53711083495516121</v>
      </c>
      <c r="X15" s="28">
        <f ca="1"/>
        <v>0</v>
      </c>
      <c r="Y15" s="28">
        <f t="shared" ca="1" si="33"/>
        <v>0</v>
      </c>
      <c r="Z15" s="33">
        <f t="shared" ca="1" si="14"/>
        <v>1</v>
      </c>
      <c r="AA15" s="33">
        <f t="shared" ca="1" si="15"/>
        <v>1</v>
      </c>
      <c r="AB15" s="33">
        <f t="shared" ca="1" si="2"/>
        <v>1</v>
      </c>
      <c r="AC15" s="21">
        <v>8</v>
      </c>
      <c r="AD15" s="6" t="e">
        <f t="shared" ca="1" si="16"/>
        <v>#N/A</v>
      </c>
      <c r="AE15" s="6" t="e">
        <f t="shared" ca="1" si="17"/>
        <v>#N/A</v>
      </c>
      <c r="AF15" s="6" t="e">
        <f t="shared" ca="1" si="3"/>
        <v>#N/A</v>
      </c>
      <c r="AG15" s="6" t="e">
        <f t="shared" ca="1" si="4"/>
        <v>#N/A</v>
      </c>
      <c r="AH15" s="6" t="e">
        <f t="shared" ca="1" si="5"/>
        <v>#N/A</v>
      </c>
      <c r="AI15" s="6" t="e">
        <f t="shared" ca="1" si="6"/>
        <v>#N/A</v>
      </c>
      <c r="AJ15" s="17"/>
      <c r="AK15" s="6">
        <v>88002.229638785313</v>
      </c>
      <c r="AL15" s="6">
        <f ca="1"/>
        <v>0</v>
      </c>
      <c r="AM15" s="6">
        <f t="shared" ca="1" si="18"/>
        <v>0</v>
      </c>
      <c r="AN15" s="6">
        <f ca="1"/>
        <v>0</v>
      </c>
      <c r="AO15" s="33">
        <f t="shared" ca="1" si="19"/>
        <v>1</v>
      </c>
      <c r="AP15" s="34">
        <f ca="1"/>
        <v>0</v>
      </c>
      <c r="AQ15" s="34">
        <f ca="1"/>
        <v>0</v>
      </c>
      <c r="AR15" s="34">
        <f ca="1"/>
        <v>0</v>
      </c>
      <c r="AS15" s="34">
        <f ca="1"/>
        <v>0</v>
      </c>
      <c r="AT15" s="34">
        <f t="shared" ca="1" si="20"/>
        <v>0</v>
      </c>
      <c r="AU15" s="33">
        <f t="shared" ca="1" si="21"/>
        <v>1</v>
      </c>
      <c r="AV15" s="21">
        <v>8</v>
      </c>
      <c r="AW15" s="6" t="e">
        <f t="shared" ca="1" si="7"/>
        <v>#N/A</v>
      </c>
      <c r="AX15" s="6" t="e">
        <f t="shared" ca="1" si="22"/>
        <v>#N/A</v>
      </c>
      <c r="AY15" s="6" t="e">
        <f t="shared" ca="1" si="8"/>
        <v>#N/A</v>
      </c>
      <c r="AZ15" s="6" t="e">
        <f t="shared" ca="1" si="23"/>
        <v>#N/A</v>
      </c>
      <c r="BA15" s="199"/>
      <c r="BB15" s="36">
        <f t="shared" si="24"/>
        <v>2.476534853777979</v>
      </c>
      <c r="BC15" s="36">
        <f ca="1"/>
        <v>0</v>
      </c>
      <c r="BD15" s="33">
        <f t="shared" ca="1" si="25"/>
        <v>1</v>
      </c>
      <c r="BE15" s="205">
        <f ca="1"/>
        <v>0</v>
      </c>
      <c r="BF15" s="33">
        <f t="shared" ca="1" si="26"/>
        <v>1</v>
      </c>
      <c r="BG15" s="36">
        <f t="shared" si="27"/>
        <v>1.7843960175900115</v>
      </c>
      <c r="BH15" s="42">
        <f ca="1"/>
        <v>0</v>
      </c>
      <c r="BI15" s="33">
        <f t="shared" ca="1" si="28"/>
        <v>1</v>
      </c>
      <c r="BJ15" s="205">
        <f ca="1"/>
        <v>0</v>
      </c>
      <c r="BK15" s="33">
        <f t="shared" ca="1" si="29"/>
        <v>1</v>
      </c>
      <c r="BL15" s="206">
        <v>8</v>
      </c>
      <c r="BM15" s="6" t="e">
        <f t="shared" ca="1" si="9"/>
        <v>#N/A</v>
      </c>
      <c r="BN15" s="42" t="e">
        <f t="shared" ca="1" si="10"/>
        <v>#N/A</v>
      </c>
      <c r="BO15" s="6" t="e">
        <f t="shared" ca="1" si="30"/>
        <v>#N/A</v>
      </c>
      <c r="BP15" s="42" t="e">
        <f t="shared" ca="1" si="31"/>
        <v>#N/A</v>
      </c>
      <c r="BQ15" s="207">
        <v>8</v>
      </c>
      <c r="BR15" s="6" t="e">
        <f t="shared" ca="1" si="32"/>
        <v>#N/A</v>
      </c>
      <c r="BS15" s="6" t="e">
        <f ca="1">VLOOKUP(BR15,Notes!$A$12:$B$206,2,0)</f>
        <v>#N/A</v>
      </c>
      <c r="BT15" s="42" t="e">
        <f t="shared" ca="1" si="11"/>
        <v>#N/A</v>
      </c>
      <c r="BU15" s="207">
        <v>8</v>
      </c>
      <c r="BV15" s="6" t="e">
        <f t="shared" ca="1" si="12"/>
        <v>#N/A</v>
      </c>
      <c r="BW15" s="6" t="e">
        <f ca="1">VLOOKUP(BV15,Notes!$A$12:$B$206,2,0)</f>
        <v>#N/A</v>
      </c>
      <c r="BX15" s="42" t="e">
        <f t="shared" ca="1" si="13"/>
        <v>#N/A</v>
      </c>
    </row>
    <row r="16" spans="1:76" hidden="1" outlineLevel="1" x14ac:dyDescent="0.2">
      <c r="A16" s="23" t="s">
        <v>10</v>
      </c>
      <c r="B16" s="23" t="str">
        <f>VLOOKUP(A16,Notes!$A$12:$B$206,2,0)</f>
        <v>Beverages and tobacco</v>
      </c>
      <c r="C16" s="24">
        <f>SUM('SAM and Preps'!FS16:GG16)</f>
        <v>0</v>
      </c>
      <c r="D16" s="24">
        <f>'SAM and Preps'!GH16</f>
        <v>0</v>
      </c>
      <c r="E16" s="24">
        <f>'SAM and Preps'!GM16</f>
        <v>0</v>
      </c>
      <c r="F16" s="24">
        <f>'SAM and Preps'!GO16</f>
        <v>0</v>
      </c>
      <c r="G16" s="24">
        <f t="shared" si="0"/>
        <v>0</v>
      </c>
      <c r="H16" s="25">
        <f>SUM('SAM and Preps'!K$175:K$179)</f>
        <v>34682.718447577441</v>
      </c>
      <c r="I16" s="24">
        <f>IFERROR(VLOOKUP($A16,Employment!$A$5:$F$66,3,0),0)</f>
        <v>14.834886542156251</v>
      </c>
      <c r="J16" s="24">
        <f>IFERROR(VLOOKUP($A16,Employment!$A$5:$F$66,4,0),0)</f>
        <v>13.082711802806671</v>
      </c>
      <c r="K16" s="24">
        <f>IFERROR(VLOOKUP($A16,Employment!$A$5:$F$66,5,0),0)</f>
        <v>20.806687471956689</v>
      </c>
      <c r="L16" s="24">
        <f>IFERROR(VLOOKUP($A16,Employment!$A$5:$F$66,6,0),0)</f>
        <v>23.608281138830531</v>
      </c>
      <c r="M16" s="24">
        <f t="shared" si="1"/>
        <v>72.332566955750139</v>
      </c>
      <c r="N16" s="25">
        <v>99920.013961558478</v>
      </c>
      <c r="O16" s="26">
        <v>0</v>
      </c>
      <c r="P16" s="27">
        <v>0</v>
      </c>
      <c r="Q16" s="28">
        <f ca="1"/>
        <v>0</v>
      </c>
      <c r="R16" s="28">
        <v>0</v>
      </c>
      <c r="S16" s="28">
        <v>-583.36290470079086</v>
      </c>
      <c r="T16" s="35">
        <f ca="1"/>
        <v>-100</v>
      </c>
      <c r="U16" s="30">
        <f ca="1"/>
        <v>0</v>
      </c>
      <c r="V16" s="31">
        <v>-0.58382988709871875</v>
      </c>
      <c r="W16" s="32">
        <f ca="1"/>
        <v>0.58382988709871875</v>
      </c>
      <c r="X16" s="28">
        <f ca="1"/>
        <v>0</v>
      </c>
      <c r="Y16" s="28">
        <f t="shared" ca="1" si="33"/>
        <v>0</v>
      </c>
      <c r="Z16" s="33">
        <f t="shared" ca="1" si="14"/>
        <v>1</v>
      </c>
      <c r="AA16" s="33">
        <f t="shared" ca="1" si="15"/>
        <v>1</v>
      </c>
      <c r="AB16" s="33">
        <f t="shared" ca="1" si="2"/>
        <v>1</v>
      </c>
      <c r="AC16" s="21">
        <v>9</v>
      </c>
      <c r="AD16" s="6" t="e">
        <f t="shared" ca="1" si="16"/>
        <v>#N/A</v>
      </c>
      <c r="AE16" s="6" t="e">
        <f t="shared" ca="1" si="17"/>
        <v>#N/A</v>
      </c>
      <c r="AF16" s="6" t="e">
        <f t="shared" ca="1" si="3"/>
        <v>#N/A</v>
      </c>
      <c r="AG16" s="6" t="e">
        <f t="shared" ca="1" si="4"/>
        <v>#N/A</v>
      </c>
      <c r="AH16" s="6" t="e">
        <f t="shared" ca="1" si="5"/>
        <v>#N/A</v>
      </c>
      <c r="AI16" s="6" t="e">
        <f t="shared" ca="1" si="6"/>
        <v>#N/A</v>
      </c>
      <c r="AJ16" s="17"/>
      <c r="AK16" s="6">
        <v>34682.718447577441</v>
      </c>
      <c r="AL16" s="6">
        <f ca="1"/>
        <v>0</v>
      </c>
      <c r="AM16" s="6">
        <f t="shared" ca="1" si="18"/>
        <v>0</v>
      </c>
      <c r="AN16" s="6">
        <f ca="1"/>
        <v>0</v>
      </c>
      <c r="AO16" s="33">
        <f t="shared" ca="1" si="19"/>
        <v>1</v>
      </c>
      <c r="AP16" s="34">
        <f ca="1"/>
        <v>0</v>
      </c>
      <c r="AQ16" s="34">
        <f ca="1"/>
        <v>0</v>
      </c>
      <c r="AR16" s="34">
        <f ca="1"/>
        <v>0</v>
      </c>
      <c r="AS16" s="34">
        <f ca="1"/>
        <v>0</v>
      </c>
      <c r="AT16" s="34">
        <f t="shared" ca="1" si="20"/>
        <v>0</v>
      </c>
      <c r="AU16" s="33">
        <f t="shared" ca="1" si="21"/>
        <v>1</v>
      </c>
      <c r="AV16" s="21">
        <v>9</v>
      </c>
      <c r="AW16" s="6" t="e">
        <f t="shared" ca="1" si="7"/>
        <v>#N/A</v>
      </c>
      <c r="AX16" s="6" t="e">
        <f t="shared" ca="1" si="22"/>
        <v>#N/A</v>
      </c>
      <c r="AY16" s="6" t="e">
        <f t="shared" ca="1" si="8"/>
        <v>#N/A</v>
      </c>
      <c r="AZ16" s="6" t="e">
        <f t="shared" ca="1" si="23"/>
        <v>#N/A</v>
      </c>
      <c r="BA16" s="199"/>
      <c r="BB16" s="36">
        <f t="shared" si="24"/>
        <v>0.97603164614977345</v>
      </c>
      <c r="BC16" s="36">
        <f ca="1"/>
        <v>0</v>
      </c>
      <c r="BD16" s="33">
        <f t="shared" ca="1" si="25"/>
        <v>1</v>
      </c>
      <c r="BE16" s="205">
        <f ca="1"/>
        <v>0</v>
      </c>
      <c r="BF16" s="33">
        <f t="shared" ca="1" si="26"/>
        <v>1</v>
      </c>
      <c r="BG16" s="36">
        <f t="shared" si="27"/>
        <v>0.47753724800785724</v>
      </c>
      <c r="BH16" s="42">
        <f ca="1"/>
        <v>0</v>
      </c>
      <c r="BI16" s="33">
        <f t="shared" ca="1" si="28"/>
        <v>1</v>
      </c>
      <c r="BJ16" s="205">
        <f ca="1"/>
        <v>0</v>
      </c>
      <c r="BK16" s="33">
        <f t="shared" ca="1" si="29"/>
        <v>1</v>
      </c>
      <c r="BL16" s="206">
        <v>9</v>
      </c>
      <c r="BM16" s="6" t="e">
        <f t="shared" ca="1" si="9"/>
        <v>#N/A</v>
      </c>
      <c r="BN16" s="42" t="e">
        <f t="shared" ca="1" si="10"/>
        <v>#N/A</v>
      </c>
      <c r="BO16" s="6" t="e">
        <f t="shared" ca="1" si="30"/>
        <v>#N/A</v>
      </c>
      <c r="BP16" s="42" t="e">
        <f t="shared" ca="1" si="31"/>
        <v>#N/A</v>
      </c>
      <c r="BQ16" s="207">
        <v>9</v>
      </c>
      <c r="BR16" s="6" t="e">
        <f t="shared" ca="1" si="32"/>
        <v>#N/A</v>
      </c>
      <c r="BS16" s="6" t="e">
        <f ca="1">VLOOKUP(BR16,Notes!$A$12:$B$206,2,0)</f>
        <v>#N/A</v>
      </c>
      <c r="BT16" s="42" t="e">
        <f t="shared" ca="1" si="11"/>
        <v>#N/A</v>
      </c>
      <c r="BU16" s="207">
        <v>9</v>
      </c>
      <c r="BV16" s="6" t="e">
        <f t="shared" ca="1" si="12"/>
        <v>#N/A</v>
      </c>
      <c r="BW16" s="6" t="e">
        <f ca="1">VLOOKUP(BV16,Notes!$A$12:$B$206,2,0)</f>
        <v>#N/A</v>
      </c>
      <c r="BX16" s="42" t="e">
        <f t="shared" ca="1" si="13"/>
        <v>#N/A</v>
      </c>
    </row>
    <row r="17" spans="1:76" hidden="1" outlineLevel="1" x14ac:dyDescent="0.2">
      <c r="A17" s="23" t="s">
        <v>11</v>
      </c>
      <c r="B17" s="23" t="str">
        <f>VLOOKUP(A17,Notes!$A$12:$B$206,2,0)</f>
        <v>Spinning, weaving and finishing of textiles</v>
      </c>
      <c r="C17" s="24">
        <f>SUM('SAM and Preps'!FS17:GG17)</f>
        <v>0</v>
      </c>
      <c r="D17" s="24">
        <f>'SAM and Preps'!GH17</f>
        <v>0</v>
      </c>
      <c r="E17" s="24">
        <f>'SAM and Preps'!GM17</f>
        <v>0</v>
      </c>
      <c r="F17" s="24">
        <f>'SAM and Preps'!GO17</f>
        <v>0</v>
      </c>
      <c r="G17" s="24">
        <f t="shared" si="0"/>
        <v>0</v>
      </c>
      <c r="H17" s="25">
        <f>SUM('SAM and Preps'!L$175:L$179)</f>
        <v>5397.3207380130389</v>
      </c>
      <c r="I17" s="24">
        <f>IFERROR(VLOOKUP($A17,Employment!$A$5:$F$66,3,0),0)</f>
        <v>9.420759031242854</v>
      </c>
      <c r="J17" s="24">
        <f>IFERROR(VLOOKUP($A17,Employment!$A$5:$F$66,4,0),0)</f>
        <v>12.153296477162533</v>
      </c>
      <c r="K17" s="24">
        <f>IFERROR(VLOOKUP($A17,Employment!$A$5:$F$66,5,0),0)</f>
        <v>23.845760869698438</v>
      </c>
      <c r="L17" s="24">
        <f>IFERROR(VLOOKUP($A17,Employment!$A$5:$F$66,6,0),0)</f>
        <v>21.13292263088298</v>
      </c>
      <c r="M17" s="24">
        <f t="shared" si="1"/>
        <v>66.552739008986805</v>
      </c>
      <c r="N17" s="25">
        <v>31262.752075848439</v>
      </c>
      <c r="O17" s="26">
        <v>0</v>
      </c>
      <c r="P17" s="27">
        <v>0</v>
      </c>
      <c r="Q17" s="28">
        <f ca="1"/>
        <v>0</v>
      </c>
      <c r="R17" s="28">
        <v>0</v>
      </c>
      <c r="S17" s="28">
        <v>-842.37665964414373</v>
      </c>
      <c r="T17" s="35">
        <f ca="1"/>
        <v>-100</v>
      </c>
      <c r="U17" s="30">
        <f ca="1"/>
        <v>0</v>
      </c>
      <c r="V17" s="31">
        <v>-2.6945057735173257</v>
      </c>
      <c r="W17" s="32">
        <f ca="1"/>
        <v>2.6945057735173257</v>
      </c>
      <c r="X17" s="28">
        <f ca="1"/>
        <v>0</v>
      </c>
      <c r="Y17" s="28">
        <f t="shared" ca="1" si="33"/>
        <v>0</v>
      </c>
      <c r="Z17" s="33">
        <f t="shared" ca="1" si="14"/>
        <v>1</v>
      </c>
      <c r="AA17" s="33">
        <f t="shared" ca="1" si="15"/>
        <v>1</v>
      </c>
      <c r="AB17" s="33">
        <f t="shared" ca="1" si="2"/>
        <v>1</v>
      </c>
      <c r="AC17" s="21">
        <v>10</v>
      </c>
      <c r="AD17" s="6" t="e">
        <f t="shared" ca="1" si="16"/>
        <v>#N/A</v>
      </c>
      <c r="AE17" s="6" t="e">
        <f t="shared" ca="1" si="17"/>
        <v>#N/A</v>
      </c>
      <c r="AF17" s="6" t="e">
        <f t="shared" ca="1" si="3"/>
        <v>#N/A</v>
      </c>
      <c r="AG17" s="6" t="e">
        <f t="shared" ca="1" si="4"/>
        <v>#N/A</v>
      </c>
      <c r="AH17" s="6" t="e">
        <f t="shared" ca="1" si="5"/>
        <v>#N/A</v>
      </c>
      <c r="AI17" s="6" t="e">
        <f t="shared" ca="1" si="6"/>
        <v>#N/A</v>
      </c>
      <c r="AJ17" s="17"/>
      <c r="AK17" s="6">
        <v>5397.3207380130389</v>
      </c>
      <c r="AL17" s="6">
        <f ca="1"/>
        <v>0</v>
      </c>
      <c r="AM17" s="6">
        <f t="shared" ca="1" si="18"/>
        <v>0</v>
      </c>
      <c r="AN17" s="6">
        <f ca="1"/>
        <v>0</v>
      </c>
      <c r="AO17" s="33">
        <f t="shared" ca="1" si="19"/>
        <v>1</v>
      </c>
      <c r="AP17" s="34">
        <f ca="1"/>
        <v>0</v>
      </c>
      <c r="AQ17" s="34">
        <f ca="1"/>
        <v>0</v>
      </c>
      <c r="AR17" s="34">
        <f ca="1"/>
        <v>0</v>
      </c>
      <c r="AS17" s="34">
        <f ca="1"/>
        <v>0</v>
      </c>
      <c r="AT17" s="34">
        <f t="shared" ca="1" si="20"/>
        <v>0</v>
      </c>
      <c r="AU17" s="33">
        <f t="shared" ca="1" si="21"/>
        <v>1</v>
      </c>
      <c r="AV17" s="21">
        <v>10</v>
      </c>
      <c r="AW17" s="6" t="e">
        <f t="shared" ca="1" si="7"/>
        <v>#N/A</v>
      </c>
      <c r="AX17" s="6" t="e">
        <f t="shared" ca="1" si="22"/>
        <v>#N/A</v>
      </c>
      <c r="AY17" s="6" t="e">
        <f t="shared" ca="1" si="8"/>
        <v>#N/A</v>
      </c>
      <c r="AZ17" s="6" t="e">
        <f t="shared" ca="1" si="23"/>
        <v>#N/A</v>
      </c>
      <c r="BA17" s="199"/>
      <c r="BB17" s="36">
        <f t="shared" si="24"/>
        <v>0.15188993482975202</v>
      </c>
      <c r="BC17" s="36">
        <f ca="1"/>
        <v>0</v>
      </c>
      <c r="BD17" s="33">
        <f t="shared" ca="1" si="25"/>
        <v>1</v>
      </c>
      <c r="BE17" s="205">
        <f ca="1"/>
        <v>0</v>
      </c>
      <c r="BF17" s="33">
        <f t="shared" ca="1" si="26"/>
        <v>1</v>
      </c>
      <c r="BG17" s="36">
        <f t="shared" si="27"/>
        <v>0.43937901240500965</v>
      </c>
      <c r="BH17" s="42">
        <f ca="1"/>
        <v>0</v>
      </c>
      <c r="BI17" s="33">
        <f t="shared" ca="1" si="28"/>
        <v>1</v>
      </c>
      <c r="BJ17" s="205">
        <f ca="1"/>
        <v>0</v>
      </c>
      <c r="BK17" s="33">
        <f t="shared" ca="1" si="29"/>
        <v>1</v>
      </c>
      <c r="BL17" s="206">
        <v>10</v>
      </c>
      <c r="BM17" s="6" t="e">
        <f t="shared" ca="1" si="9"/>
        <v>#N/A</v>
      </c>
      <c r="BN17" s="42" t="e">
        <f t="shared" ca="1" si="10"/>
        <v>#N/A</v>
      </c>
      <c r="BO17" s="6" t="e">
        <f t="shared" ca="1" si="30"/>
        <v>#N/A</v>
      </c>
      <c r="BP17" s="42" t="e">
        <f t="shared" ca="1" si="31"/>
        <v>#N/A</v>
      </c>
      <c r="BQ17" s="207">
        <v>10</v>
      </c>
      <c r="BR17" s="6" t="e">
        <f t="shared" ca="1" si="32"/>
        <v>#N/A</v>
      </c>
      <c r="BS17" s="6" t="e">
        <f ca="1">VLOOKUP(BR17,Notes!$A$12:$B$206,2,0)</f>
        <v>#N/A</v>
      </c>
      <c r="BT17" s="42" t="e">
        <f t="shared" ca="1" si="11"/>
        <v>#N/A</v>
      </c>
      <c r="BU17" s="207">
        <v>10</v>
      </c>
      <c r="BV17" s="6" t="e">
        <f t="shared" ca="1" si="12"/>
        <v>#N/A</v>
      </c>
      <c r="BW17" s="6" t="e">
        <f ca="1">VLOOKUP(BV17,Notes!$A$12:$B$206,2,0)</f>
        <v>#N/A</v>
      </c>
      <c r="BX17" s="42" t="e">
        <f t="shared" ca="1" si="13"/>
        <v>#N/A</v>
      </c>
    </row>
    <row r="18" spans="1:76" hidden="1" outlineLevel="1" x14ac:dyDescent="0.2">
      <c r="A18" s="23" t="s">
        <v>12</v>
      </c>
      <c r="B18" s="23" t="str">
        <f>VLOOKUP(A18,Notes!$A$12:$B$206,2,0)</f>
        <v>Knitted, crouched fabrics, wearing apparel, fur articles</v>
      </c>
      <c r="C18" s="24">
        <f>SUM('SAM and Preps'!FS18:GG18)</f>
        <v>0</v>
      </c>
      <c r="D18" s="24">
        <f>'SAM and Preps'!GH18</f>
        <v>0</v>
      </c>
      <c r="E18" s="24">
        <f>'SAM and Preps'!GM18</f>
        <v>0</v>
      </c>
      <c r="F18" s="24">
        <f>'SAM and Preps'!GO18</f>
        <v>0</v>
      </c>
      <c r="G18" s="24">
        <f t="shared" si="0"/>
        <v>0</v>
      </c>
      <c r="H18" s="25">
        <f>SUM('SAM and Preps'!M$175:M$179)</f>
        <v>5657.1193846404985</v>
      </c>
      <c r="I18" s="24">
        <f>IFERROR(VLOOKUP($A18,Employment!$A$5:$F$66,3,0),0)</f>
        <v>19.582761169118566</v>
      </c>
      <c r="J18" s="24">
        <f>IFERROR(VLOOKUP($A18,Employment!$A$5:$F$66,4,0),0)</f>
        <v>42.958770871913103</v>
      </c>
      <c r="K18" s="24">
        <f>IFERROR(VLOOKUP($A18,Employment!$A$5:$F$66,5,0),0)</f>
        <v>52.515797632423443</v>
      </c>
      <c r="L18" s="24">
        <f>IFERROR(VLOOKUP($A18,Employment!$A$5:$F$66,6,0),0)</f>
        <v>31.035265532415515</v>
      </c>
      <c r="M18" s="24">
        <f t="shared" si="1"/>
        <v>146.09259520587062</v>
      </c>
      <c r="N18" s="25">
        <v>25396.648791479889</v>
      </c>
      <c r="O18" s="26">
        <v>0</v>
      </c>
      <c r="P18" s="27">
        <v>0</v>
      </c>
      <c r="Q18" s="28">
        <f ca="1"/>
        <v>0</v>
      </c>
      <c r="R18" s="28">
        <v>0</v>
      </c>
      <c r="S18" s="28">
        <v>-958.67351139098298</v>
      </c>
      <c r="T18" s="35">
        <f ca="1"/>
        <v>-100</v>
      </c>
      <c r="U18" s="30">
        <f ca="1"/>
        <v>0</v>
      </c>
      <c r="V18" s="31">
        <v>-3.7748032004624186</v>
      </c>
      <c r="W18" s="32">
        <f ca="1"/>
        <v>3.7748032004624186</v>
      </c>
      <c r="X18" s="28">
        <f ca="1"/>
        <v>0</v>
      </c>
      <c r="Y18" s="28">
        <f t="shared" ca="1" si="33"/>
        <v>0</v>
      </c>
      <c r="Z18" s="33">
        <f t="shared" ca="1" si="14"/>
        <v>1</v>
      </c>
      <c r="AA18" s="33">
        <f t="shared" ca="1" si="15"/>
        <v>1</v>
      </c>
      <c r="AB18" s="33">
        <f t="shared" ca="1" si="2"/>
        <v>1</v>
      </c>
      <c r="AC18" s="21">
        <v>11</v>
      </c>
      <c r="AD18" s="6" t="e">
        <f t="shared" ca="1" si="16"/>
        <v>#N/A</v>
      </c>
      <c r="AE18" s="6" t="e">
        <f t="shared" ca="1" si="17"/>
        <v>#N/A</v>
      </c>
      <c r="AF18" s="6" t="e">
        <f t="shared" ca="1" si="3"/>
        <v>#N/A</v>
      </c>
      <c r="AG18" s="6" t="e">
        <f t="shared" ca="1" si="4"/>
        <v>#N/A</v>
      </c>
      <c r="AH18" s="6" t="e">
        <f t="shared" ca="1" si="5"/>
        <v>#N/A</v>
      </c>
      <c r="AI18" s="6" t="e">
        <f t="shared" ca="1" si="6"/>
        <v>#N/A</v>
      </c>
      <c r="AJ18" s="17"/>
      <c r="AK18" s="6">
        <v>5657.1193846404985</v>
      </c>
      <c r="AL18" s="6">
        <f ca="1"/>
        <v>0</v>
      </c>
      <c r="AM18" s="6">
        <f t="shared" ca="1" si="18"/>
        <v>0</v>
      </c>
      <c r="AN18" s="6">
        <f ca="1"/>
        <v>0</v>
      </c>
      <c r="AO18" s="33">
        <f t="shared" ca="1" si="19"/>
        <v>1</v>
      </c>
      <c r="AP18" s="34">
        <f ca="1"/>
        <v>0</v>
      </c>
      <c r="AQ18" s="34">
        <f ca="1"/>
        <v>0</v>
      </c>
      <c r="AR18" s="34">
        <f ca="1"/>
        <v>0</v>
      </c>
      <c r="AS18" s="34">
        <f ca="1"/>
        <v>0</v>
      </c>
      <c r="AT18" s="34">
        <f t="shared" ca="1" si="20"/>
        <v>0</v>
      </c>
      <c r="AU18" s="33">
        <f t="shared" ca="1" si="21"/>
        <v>1</v>
      </c>
      <c r="AV18" s="21">
        <v>11</v>
      </c>
      <c r="AW18" s="6" t="e">
        <f t="shared" ca="1" si="7"/>
        <v>#N/A</v>
      </c>
      <c r="AX18" s="6" t="e">
        <f t="shared" ca="1" si="22"/>
        <v>#N/A</v>
      </c>
      <c r="AY18" s="6" t="e">
        <f t="shared" ca="1" si="8"/>
        <v>#N/A</v>
      </c>
      <c r="AZ18" s="6" t="e">
        <f t="shared" ca="1" si="23"/>
        <v>#N/A</v>
      </c>
      <c r="BA18" s="199"/>
      <c r="BB18" s="36">
        <f t="shared" si="24"/>
        <v>0.15920111780748067</v>
      </c>
      <c r="BC18" s="36">
        <f ca="1"/>
        <v>0</v>
      </c>
      <c r="BD18" s="33">
        <f t="shared" ca="1" si="25"/>
        <v>1</v>
      </c>
      <c r="BE18" s="205">
        <f ca="1"/>
        <v>0</v>
      </c>
      <c r="BF18" s="33">
        <f t="shared" ca="1" si="26"/>
        <v>1</v>
      </c>
      <c r="BG18" s="36">
        <f t="shared" si="27"/>
        <v>0.96449854892632614</v>
      </c>
      <c r="BH18" s="42">
        <f ca="1"/>
        <v>0</v>
      </c>
      <c r="BI18" s="33">
        <f t="shared" ca="1" si="28"/>
        <v>1</v>
      </c>
      <c r="BJ18" s="205">
        <f ca="1"/>
        <v>0</v>
      </c>
      <c r="BK18" s="33">
        <f t="shared" ca="1" si="29"/>
        <v>1</v>
      </c>
      <c r="BL18" s="206">
        <v>11</v>
      </c>
      <c r="BM18" s="6" t="e">
        <f t="shared" ca="1" si="9"/>
        <v>#N/A</v>
      </c>
      <c r="BN18" s="42" t="e">
        <f t="shared" ca="1" si="10"/>
        <v>#N/A</v>
      </c>
      <c r="BO18" s="6" t="e">
        <f t="shared" ca="1" si="30"/>
        <v>#N/A</v>
      </c>
      <c r="BP18" s="42" t="e">
        <f t="shared" ca="1" si="31"/>
        <v>#N/A</v>
      </c>
      <c r="BQ18" s="207">
        <v>11</v>
      </c>
      <c r="BR18" s="6" t="e">
        <f t="shared" ca="1" si="32"/>
        <v>#N/A</v>
      </c>
      <c r="BS18" s="6" t="e">
        <f ca="1">VLOOKUP(BR18,Notes!$A$12:$B$206,2,0)</f>
        <v>#N/A</v>
      </c>
      <c r="BT18" s="42" t="e">
        <f t="shared" ca="1" si="11"/>
        <v>#N/A</v>
      </c>
      <c r="BU18" s="207">
        <v>11</v>
      </c>
      <c r="BV18" s="6" t="e">
        <f t="shared" ca="1" si="12"/>
        <v>#N/A</v>
      </c>
      <c r="BW18" s="6" t="e">
        <f ca="1">VLOOKUP(BV18,Notes!$A$12:$B$206,2,0)</f>
        <v>#N/A</v>
      </c>
      <c r="BX18" s="42" t="e">
        <f t="shared" ca="1" si="13"/>
        <v>#N/A</v>
      </c>
    </row>
    <row r="19" spans="1:76" hidden="1" outlineLevel="1" x14ac:dyDescent="0.2">
      <c r="A19" s="23" t="s">
        <v>13</v>
      </c>
      <c r="B19" s="23" t="str">
        <f>VLOOKUP(A19,Notes!$A$12:$B$206,2,0)</f>
        <v>Tanning and dressing of leather</v>
      </c>
      <c r="C19" s="24">
        <f>SUM('SAM and Preps'!FS19:GG19)</f>
        <v>0</v>
      </c>
      <c r="D19" s="24">
        <f>'SAM and Preps'!GH19</f>
        <v>0</v>
      </c>
      <c r="E19" s="24">
        <f>'SAM and Preps'!GM19</f>
        <v>0</v>
      </c>
      <c r="F19" s="24">
        <f>'SAM and Preps'!GO19</f>
        <v>0</v>
      </c>
      <c r="G19" s="24">
        <f t="shared" si="0"/>
        <v>0</v>
      </c>
      <c r="H19" s="25">
        <f>SUM('SAM and Preps'!N$175:N$179)</f>
        <v>1697.5108360016977</v>
      </c>
      <c r="I19" s="24">
        <f>IFERROR(VLOOKUP($A19,Employment!$A$5:$F$66,3,0),0)</f>
        <v>8.6128762643538928E-2</v>
      </c>
      <c r="J19" s="24">
        <f>IFERROR(VLOOKUP($A19,Employment!$A$5:$F$66,4,0),0)</f>
        <v>2.6672225311843678</v>
      </c>
      <c r="K19" s="24">
        <f>IFERROR(VLOOKUP($A19,Employment!$A$5:$F$66,5,0),0)</f>
        <v>8.2652814229533256</v>
      </c>
      <c r="L19" s="24">
        <f>IFERROR(VLOOKUP($A19,Employment!$A$5:$F$66,6,0),0)</f>
        <v>3.018512211668503</v>
      </c>
      <c r="M19" s="24">
        <f t="shared" si="1"/>
        <v>14.037144928449734</v>
      </c>
      <c r="N19" s="25">
        <v>7307.2915083974049</v>
      </c>
      <c r="O19" s="26">
        <v>0</v>
      </c>
      <c r="P19" s="27">
        <v>0</v>
      </c>
      <c r="Q19" s="28">
        <f ca="1"/>
        <v>0</v>
      </c>
      <c r="R19" s="28">
        <v>0</v>
      </c>
      <c r="S19" s="28">
        <v>-59.746224908455197</v>
      </c>
      <c r="T19" s="35">
        <f ca="1"/>
        <v>-100</v>
      </c>
      <c r="U19" s="30">
        <f ca="1"/>
        <v>0</v>
      </c>
      <c r="V19" s="31">
        <v>-0.8176247634269953</v>
      </c>
      <c r="W19" s="32">
        <f ca="1"/>
        <v>0.8176247634269953</v>
      </c>
      <c r="X19" s="28">
        <f ca="1"/>
        <v>0</v>
      </c>
      <c r="Y19" s="28">
        <f t="shared" ca="1" si="33"/>
        <v>0</v>
      </c>
      <c r="Z19" s="33">
        <f t="shared" ca="1" si="14"/>
        <v>1</v>
      </c>
      <c r="AA19" s="33">
        <f t="shared" ca="1" si="15"/>
        <v>1</v>
      </c>
      <c r="AB19" s="33">
        <f t="shared" ca="1" si="2"/>
        <v>1</v>
      </c>
      <c r="AC19" s="21">
        <v>12</v>
      </c>
      <c r="AD19" s="6" t="e">
        <f t="shared" ca="1" si="16"/>
        <v>#N/A</v>
      </c>
      <c r="AE19" s="6" t="e">
        <f t="shared" ca="1" si="17"/>
        <v>#N/A</v>
      </c>
      <c r="AF19" s="6" t="e">
        <f t="shared" ca="1" si="3"/>
        <v>#N/A</v>
      </c>
      <c r="AG19" s="6" t="e">
        <f t="shared" ca="1" si="4"/>
        <v>#N/A</v>
      </c>
      <c r="AH19" s="6" t="e">
        <f t="shared" ca="1" si="5"/>
        <v>#N/A</v>
      </c>
      <c r="AI19" s="6" t="e">
        <f t="shared" ca="1" si="6"/>
        <v>#N/A</v>
      </c>
      <c r="AJ19" s="17"/>
      <c r="AK19" s="6">
        <v>1697.5108360016977</v>
      </c>
      <c r="AL19" s="6">
        <f ca="1"/>
        <v>0</v>
      </c>
      <c r="AM19" s="6">
        <f t="shared" ca="1" si="18"/>
        <v>0</v>
      </c>
      <c r="AN19" s="6">
        <f ca="1"/>
        <v>0</v>
      </c>
      <c r="AO19" s="33">
        <f t="shared" ca="1" si="19"/>
        <v>1</v>
      </c>
      <c r="AP19" s="34">
        <f ca="1"/>
        <v>0</v>
      </c>
      <c r="AQ19" s="34">
        <f ca="1"/>
        <v>0</v>
      </c>
      <c r="AR19" s="34">
        <f ca="1"/>
        <v>0</v>
      </c>
      <c r="AS19" s="34">
        <f ca="1"/>
        <v>0</v>
      </c>
      <c r="AT19" s="34">
        <f t="shared" ca="1" si="20"/>
        <v>0</v>
      </c>
      <c r="AU19" s="33">
        <f t="shared" ca="1" si="21"/>
        <v>1</v>
      </c>
      <c r="AV19" s="21">
        <v>12</v>
      </c>
      <c r="AW19" s="6" t="e">
        <f t="shared" ca="1" si="7"/>
        <v>#N/A</v>
      </c>
      <c r="AX19" s="6" t="e">
        <f t="shared" ca="1" si="22"/>
        <v>#N/A</v>
      </c>
      <c r="AY19" s="6" t="e">
        <f t="shared" ca="1" si="8"/>
        <v>#N/A</v>
      </c>
      <c r="AZ19" s="6" t="e">
        <f t="shared" ca="1" si="23"/>
        <v>#N/A</v>
      </c>
      <c r="BA19" s="199"/>
      <c r="BB19" s="36">
        <f t="shared" si="24"/>
        <v>4.7770889070419535E-2</v>
      </c>
      <c r="BC19" s="36">
        <f ca="1"/>
        <v>0</v>
      </c>
      <c r="BD19" s="33">
        <f t="shared" ca="1" si="25"/>
        <v>1</v>
      </c>
      <c r="BE19" s="205">
        <f ca="1"/>
        <v>0</v>
      </c>
      <c r="BF19" s="33">
        <f t="shared" ca="1" si="26"/>
        <v>1</v>
      </c>
      <c r="BG19" s="36">
        <f t="shared" si="27"/>
        <v>9.267277301412645E-2</v>
      </c>
      <c r="BH19" s="42">
        <f ca="1"/>
        <v>0</v>
      </c>
      <c r="BI19" s="33">
        <f t="shared" ca="1" si="28"/>
        <v>1</v>
      </c>
      <c r="BJ19" s="205">
        <f ca="1"/>
        <v>0</v>
      </c>
      <c r="BK19" s="33">
        <f t="shared" ca="1" si="29"/>
        <v>1</v>
      </c>
      <c r="BL19" s="206">
        <v>12</v>
      </c>
      <c r="BM19" s="6" t="e">
        <f t="shared" ca="1" si="9"/>
        <v>#N/A</v>
      </c>
      <c r="BN19" s="42" t="e">
        <f t="shared" ca="1" si="10"/>
        <v>#N/A</v>
      </c>
      <c r="BO19" s="6" t="e">
        <f t="shared" ca="1" si="30"/>
        <v>#N/A</v>
      </c>
      <c r="BP19" s="42" t="e">
        <f t="shared" ca="1" si="31"/>
        <v>#N/A</v>
      </c>
      <c r="BQ19" s="207">
        <v>12</v>
      </c>
      <c r="BR19" s="6" t="e">
        <f t="shared" ca="1" si="32"/>
        <v>#N/A</v>
      </c>
      <c r="BS19" s="6" t="e">
        <f ca="1">VLOOKUP(BR19,Notes!$A$12:$B$206,2,0)</f>
        <v>#N/A</v>
      </c>
      <c r="BT19" s="42" t="e">
        <f t="shared" ca="1" si="11"/>
        <v>#N/A</v>
      </c>
      <c r="BU19" s="207">
        <v>12</v>
      </c>
      <c r="BV19" s="6" t="e">
        <f t="shared" ca="1" si="12"/>
        <v>#N/A</v>
      </c>
      <c r="BW19" s="6" t="e">
        <f ca="1">VLOOKUP(BV19,Notes!$A$12:$B$206,2,0)</f>
        <v>#N/A</v>
      </c>
      <c r="BX19" s="42" t="e">
        <f t="shared" ca="1" si="13"/>
        <v>#N/A</v>
      </c>
    </row>
    <row r="20" spans="1:76" hidden="1" outlineLevel="1" x14ac:dyDescent="0.2">
      <c r="A20" s="23" t="s">
        <v>14</v>
      </c>
      <c r="B20" s="23" t="str">
        <f>VLOOKUP(A20,Notes!$A$12:$B$206,2,0)</f>
        <v>Footwear</v>
      </c>
      <c r="C20" s="24">
        <f>SUM('SAM and Preps'!FS20:GG20)</f>
        <v>0</v>
      </c>
      <c r="D20" s="24">
        <f>'SAM and Preps'!GH20</f>
        <v>0</v>
      </c>
      <c r="E20" s="24">
        <f>'SAM and Preps'!GM20</f>
        <v>0</v>
      </c>
      <c r="F20" s="24">
        <f>'SAM and Preps'!GO20</f>
        <v>0</v>
      </c>
      <c r="G20" s="24">
        <f t="shared" si="0"/>
        <v>0</v>
      </c>
      <c r="H20" s="25">
        <f>SUM('SAM and Preps'!O$175:O$179)</f>
        <v>1535.4607687463567</v>
      </c>
      <c r="I20" s="24">
        <f>IFERROR(VLOOKUP($A20,Employment!$A$5:$F$66,3,0),0)</f>
        <v>0.70874474415498123</v>
      </c>
      <c r="J20" s="24">
        <f>IFERROR(VLOOKUP($A20,Employment!$A$5:$F$66,4,0),0)</f>
        <v>3.743011657886401</v>
      </c>
      <c r="K20" s="24">
        <f>IFERROR(VLOOKUP($A20,Employment!$A$5:$F$66,5,0),0)</f>
        <v>4.1553155965717314</v>
      </c>
      <c r="L20" s="24">
        <f>IFERROR(VLOOKUP($A20,Employment!$A$5:$F$66,6,0),0)</f>
        <v>4.7570248244282105</v>
      </c>
      <c r="M20" s="24">
        <f t="shared" si="1"/>
        <v>13.364096823041324</v>
      </c>
      <c r="N20" s="25">
        <v>9538.646751288059</v>
      </c>
      <c r="O20" s="26">
        <v>0</v>
      </c>
      <c r="P20" s="27">
        <v>0</v>
      </c>
      <c r="Q20" s="28">
        <f ca="1"/>
        <v>0</v>
      </c>
      <c r="R20" s="28">
        <v>0</v>
      </c>
      <c r="S20" s="28">
        <v>-117.79534531583822</v>
      </c>
      <c r="T20" s="35">
        <f ca="1"/>
        <v>-100</v>
      </c>
      <c r="U20" s="30">
        <f ca="1"/>
        <v>0</v>
      </c>
      <c r="V20" s="31">
        <v>-1.2349272217249436</v>
      </c>
      <c r="W20" s="32">
        <f ca="1"/>
        <v>1.2349272217249436</v>
      </c>
      <c r="X20" s="28">
        <f ca="1"/>
        <v>0</v>
      </c>
      <c r="Y20" s="28">
        <f t="shared" ca="1" si="33"/>
        <v>0</v>
      </c>
      <c r="Z20" s="33">
        <f t="shared" ca="1" si="14"/>
        <v>1</v>
      </c>
      <c r="AA20" s="33">
        <f t="shared" ca="1" si="15"/>
        <v>1</v>
      </c>
      <c r="AB20" s="33">
        <f t="shared" ca="1" si="2"/>
        <v>1</v>
      </c>
      <c r="AC20" s="21">
        <v>13</v>
      </c>
      <c r="AD20" s="6" t="e">
        <f t="shared" ca="1" si="16"/>
        <v>#N/A</v>
      </c>
      <c r="AE20" s="6" t="e">
        <f t="shared" ca="1" si="17"/>
        <v>#N/A</v>
      </c>
      <c r="AF20" s="6" t="e">
        <f t="shared" ca="1" si="3"/>
        <v>#N/A</v>
      </c>
      <c r="AG20" s="6" t="e">
        <f t="shared" ca="1" si="4"/>
        <v>#N/A</v>
      </c>
      <c r="AH20" s="6" t="e">
        <f t="shared" ca="1" si="5"/>
        <v>#N/A</v>
      </c>
      <c r="AI20" s="6" t="e">
        <f t="shared" ca="1" si="6"/>
        <v>#N/A</v>
      </c>
      <c r="AJ20" s="17"/>
      <c r="AK20" s="6">
        <v>1535.4607687463567</v>
      </c>
      <c r="AL20" s="6">
        <f ca="1"/>
        <v>0</v>
      </c>
      <c r="AM20" s="6">
        <f t="shared" ca="1" si="18"/>
        <v>0</v>
      </c>
      <c r="AN20" s="6">
        <f ca="1"/>
        <v>0</v>
      </c>
      <c r="AO20" s="33">
        <f t="shared" ca="1" si="19"/>
        <v>1</v>
      </c>
      <c r="AP20" s="34">
        <f ca="1"/>
        <v>0</v>
      </c>
      <c r="AQ20" s="34">
        <f ca="1"/>
        <v>0</v>
      </c>
      <c r="AR20" s="34">
        <f ca="1"/>
        <v>0</v>
      </c>
      <c r="AS20" s="34">
        <f ca="1"/>
        <v>0</v>
      </c>
      <c r="AT20" s="34">
        <f t="shared" ca="1" si="20"/>
        <v>0</v>
      </c>
      <c r="AU20" s="33">
        <f t="shared" ca="1" si="21"/>
        <v>1</v>
      </c>
      <c r="AV20" s="21">
        <v>13</v>
      </c>
      <c r="AW20" s="6" t="e">
        <f t="shared" ca="1" si="7"/>
        <v>#N/A</v>
      </c>
      <c r="AX20" s="6" t="e">
        <f t="shared" ca="1" si="22"/>
        <v>#N/A</v>
      </c>
      <c r="AY20" s="6" t="e">
        <f t="shared" ca="1" si="8"/>
        <v>#N/A</v>
      </c>
      <c r="AZ20" s="6" t="e">
        <f t="shared" ca="1" si="23"/>
        <v>#N/A</v>
      </c>
      <c r="BA20" s="199"/>
      <c r="BB20" s="36">
        <f t="shared" si="24"/>
        <v>4.3210520074518068E-2</v>
      </c>
      <c r="BC20" s="36">
        <f ca="1"/>
        <v>0</v>
      </c>
      <c r="BD20" s="33">
        <f t="shared" ca="1" si="25"/>
        <v>1</v>
      </c>
      <c r="BE20" s="205">
        <f ca="1"/>
        <v>0</v>
      </c>
      <c r="BF20" s="33">
        <f t="shared" ca="1" si="26"/>
        <v>1</v>
      </c>
      <c r="BG20" s="36">
        <f t="shared" si="27"/>
        <v>8.8229331372821851E-2</v>
      </c>
      <c r="BH20" s="42">
        <f ca="1"/>
        <v>0</v>
      </c>
      <c r="BI20" s="33">
        <f t="shared" ca="1" si="28"/>
        <v>1</v>
      </c>
      <c r="BJ20" s="205">
        <f ca="1"/>
        <v>0</v>
      </c>
      <c r="BK20" s="33">
        <f t="shared" ca="1" si="29"/>
        <v>1</v>
      </c>
      <c r="BL20" s="206">
        <v>13</v>
      </c>
      <c r="BM20" s="6" t="e">
        <f t="shared" ca="1" si="9"/>
        <v>#N/A</v>
      </c>
      <c r="BN20" s="42" t="e">
        <f t="shared" ca="1" si="10"/>
        <v>#N/A</v>
      </c>
      <c r="BO20" s="6" t="e">
        <f t="shared" ca="1" si="30"/>
        <v>#N/A</v>
      </c>
      <c r="BP20" s="42" t="e">
        <f t="shared" ca="1" si="31"/>
        <v>#N/A</v>
      </c>
      <c r="BQ20" s="207">
        <v>13</v>
      </c>
      <c r="BR20" s="6" t="e">
        <f t="shared" ca="1" si="32"/>
        <v>#N/A</v>
      </c>
      <c r="BS20" s="6" t="e">
        <f ca="1">VLOOKUP(BR20,Notes!$A$12:$B$206,2,0)</f>
        <v>#N/A</v>
      </c>
      <c r="BT20" s="42" t="e">
        <f t="shared" ca="1" si="11"/>
        <v>#N/A</v>
      </c>
      <c r="BU20" s="207">
        <v>13</v>
      </c>
      <c r="BV20" s="6" t="e">
        <f t="shared" ca="1" si="12"/>
        <v>#N/A</v>
      </c>
      <c r="BW20" s="6" t="e">
        <f ca="1">VLOOKUP(BV20,Notes!$A$12:$B$206,2,0)</f>
        <v>#N/A</v>
      </c>
      <c r="BX20" s="42" t="e">
        <f t="shared" ca="1" si="13"/>
        <v>#N/A</v>
      </c>
    </row>
    <row r="21" spans="1:76" hidden="1" outlineLevel="1" x14ac:dyDescent="0.2">
      <c r="A21" s="23" t="s">
        <v>15</v>
      </c>
      <c r="B21" s="23" t="str">
        <f>VLOOKUP(A21,Notes!$A$12:$B$206,2,0)</f>
        <v>Sawmilling, planing of wood, cork, straw</v>
      </c>
      <c r="C21" s="24">
        <f>SUM('SAM and Preps'!FS21:GG21)</f>
        <v>0</v>
      </c>
      <c r="D21" s="24">
        <f>'SAM and Preps'!GH21</f>
        <v>0</v>
      </c>
      <c r="E21" s="24">
        <f>'SAM and Preps'!GM21</f>
        <v>0</v>
      </c>
      <c r="F21" s="24">
        <f>'SAM and Preps'!GO21</f>
        <v>0</v>
      </c>
      <c r="G21" s="24">
        <f t="shared" si="0"/>
        <v>0</v>
      </c>
      <c r="H21" s="25">
        <f>SUM('SAM and Preps'!P$175:P$179)</f>
        <v>19056.848420258219</v>
      </c>
      <c r="I21" s="24">
        <f>IFERROR(VLOOKUP($A21,Employment!$A$5:$F$66,3,0),0)</f>
        <v>9.7902584002515596</v>
      </c>
      <c r="J21" s="24">
        <f>IFERROR(VLOOKUP($A21,Employment!$A$5:$F$66,4,0),0)</f>
        <v>17.293773943574291</v>
      </c>
      <c r="K21" s="24">
        <f>IFERROR(VLOOKUP($A21,Employment!$A$5:$F$66,5,0),0)</f>
        <v>20.094117415657077</v>
      </c>
      <c r="L21" s="24">
        <f>IFERROR(VLOOKUP($A21,Employment!$A$5:$F$66,6,0),0)</f>
        <v>13.827101578722605</v>
      </c>
      <c r="M21" s="24">
        <f t="shared" si="1"/>
        <v>61.005251338205532</v>
      </c>
      <c r="N21" s="25">
        <v>49982.645582632635</v>
      </c>
      <c r="O21" s="26">
        <v>0</v>
      </c>
      <c r="P21" s="27">
        <v>0</v>
      </c>
      <c r="Q21" s="28">
        <f ca="1"/>
        <v>0</v>
      </c>
      <c r="R21" s="28">
        <v>0</v>
      </c>
      <c r="S21" s="28">
        <v>-2702.8833500541655</v>
      </c>
      <c r="T21" s="35">
        <f ca="1"/>
        <v>-100</v>
      </c>
      <c r="U21" s="30">
        <f ca="1"/>
        <v>0</v>
      </c>
      <c r="V21" s="31">
        <v>-5.4076436301989803</v>
      </c>
      <c r="W21" s="32">
        <f ca="1"/>
        <v>5.4076436301989803</v>
      </c>
      <c r="X21" s="28">
        <f ca="1"/>
        <v>0</v>
      </c>
      <c r="Y21" s="28">
        <f t="shared" ca="1" si="33"/>
        <v>0</v>
      </c>
      <c r="Z21" s="33">
        <f t="shared" ca="1" si="14"/>
        <v>1</v>
      </c>
      <c r="AA21" s="33">
        <f t="shared" ca="1" si="15"/>
        <v>1</v>
      </c>
      <c r="AB21" s="33">
        <f t="shared" ca="1" si="2"/>
        <v>1</v>
      </c>
      <c r="AC21" s="21">
        <v>14</v>
      </c>
      <c r="AD21" s="6" t="e">
        <f t="shared" ca="1" si="16"/>
        <v>#N/A</v>
      </c>
      <c r="AE21" s="6" t="e">
        <f t="shared" ca="1" si="17"/>
        <v>#N/A</v>
      </c>
      <c r="AF21" s="6" t="e">
        <f t="shared" ca="1" si="3"/>
        <v>#N/A</v>
      </c>
      <c r="AG21" s="6" t="e">
        <f t="shared" ca="1" si="4"/>
        <v>#N/A</v>
      </c>
      <c r="AH21" s="6" t="e">
        <f t="shared" ca="1" si="5"/>
        <v>#N/A</v>
      </c>
      <c r="AI21" s="6" t="e">
        <f t="shared" ca="1" si="6"/>
        <v>#N/A</v>
      </c>
      <c r="AJ21" s="17"/>
      <c r="AK21" s="6">
        <v>19056.848420258219</v>
      </c>
      <c r="AL21" s="6">
        <f ca="1"/>
        <v>0</v>
      </c>
      <c r="AM21" s="6">
        <f t="shared" ca="1" si="18"/>
        <v>0</v>
      </c>
      <c r="AN21" s="6">
        <f ca="1"/>
        <v>0</v>
      </c>
      <c r="AO21" s="33">
        <f t="shared" ca="1" si="19"/>
        <v>1</v>
      </c>
      <c r="AP21" s="34">
        <f ca="1"/>
        <v>0</v>
      </c>
      <c r="AQ21" s="34">
        <f ca="1"/>
        <v>0</v>
      </c>
      <c r="AR21" s="34">
        <f ca="1"/>
        <v>0</v>
      </c>
      <c r="AS21" s="34">
        <f ca="1"/>
        <v>0</v>
      </c>
      <c r="AT21" s="34">
        <f t="shared" ca="1" si="20"/>
        <v>0</v>
      </c>
      <c r="AU21" s="33">
        <f t="shared" ca="1" si="21"/>
        <v>1</v>
      </c>
      <c r="AV21" s="21">
        <v>14</v>
      </c>
      <c r="AW21" s="6" t="e">
        <f t="shared" ca="1" si="7"/>
        <v>#N/A</v>
      </c>
      <c r="AX21" s="6" t="e">
        <f t="shared" ca="1" si="22"/>
        <v>#N/A</v>
      </c>
      <c r="AY21" s="6" t="e">
        <f t="shared" ca="1" si="8"/>
        <v>#N/A</v>
      </c>
      <c r="AZ21" s="6" t="e">
        <f t="shared" ca="1" si="23"/>
        <v>#N/A</v>
      </c>
      <c r="BA21" s="199"/>
      <c r="BB21" s="36">
        <f t="shared" si="24"/>
        <v>0.53629265428444339</v>
      </c>
      <c r="BC21" s="36">
        <f ca="1"/>
        <v>0</v>
      </c>
      <c r="BD21" s="33">
        <f t="shared" ca="1" si="25"/>
        <v>1</v>
      </c>
      <c r="BE21" s="205">
        <f ca="1"/>
        <v>0</v>
      </c>
      <c r="BF21" s="33">
        <f t="shared" ca="1" si="26"/>
        <v>1</v>
      </c>
      <c r="BG21" s="36">
        <f t="shared" si="27"/>
        <v>0.40275467972671508</v>
      </c>
      <c r="BH21" s="42">
        <f ca="1"/>
        <v>0</v>
      </c>
      <c r="BI21" s="33">
        <f t="shared" ca="1" si="28"/>
        <v>1</v>
      </c>
      <c r="BJ21" s="205">
        <f ca="1"/>
        <v>0</v>
      </c>
      <c r="BK21" s="33">
        <f t="shared" ca="1" si="29"/>
        <v>1</v>
      </c>
      <c r="BL21" s="206">
        <v>14</v>
      </c>
      <c r="BM21" s="6" t="e">
        <f t="shared" ca="1" si="9"/>
        <v>#N/A</v>
      </c>
      <c r="BN21" s="42" t="e">
        <f t="shared" ca="1" si="10"/>
        <v>#N/A</v>
      </c>
      <c r="BO21" s="6" t="e">
        <f t="shared" ca="1" si="30"/>
        <v>#N/A</v>
      </c>
      <c r="BP21" s="42" t="e">
        <f t="shared" ca="1" si="31"/>
        <v>#N/A</v>
      </c>
      <c r="BQ21" s="207">
        <v>14</v>
      </c>
      <c r="BR21" s="6" t="e">
        <f t="shared" ca="1" si="32"/>
        <v>#N/A</v>
      </c>
      <c r="BS21" s="6" t="e">
        <f ca="1">VLOOKUP(BR21,Notes!$A$12:$B$206,2,0)</f>
        <v>#N/A</v>
      </c>
      <c r="BT21" s="42" t="e">
        <f t="shared" ca="1" si="11"/>
        <v>#N/A</v>
      </c>
      <c r="BU21" s="207">
        <v>14</v>
      </c>
      <c r="BV21" s="6" t="e">
        <f t="shared" ca="1" si="12"/>
        <v>#N/A</v>
      </c>
      <c r="BW21" s="6" t="e">
        <f ca="1">VLOOKUP(BV21,Notes!$A$12:$B$206,2,0)</f>
        <v>#N/A</v>
      </c>
      <c r="BX21" s="42" t="e">
        <f t="shared" ca="1" si="13"/>
        <v>#N/A</v>
      </c>
    </row>
    <row r="22" spans="1:76" hidden="1" outlineLevel="1" x14ac:dyDescent="0.2">
      <c r="A22" s="23" t="s">
        <v>16</v>
      </c>
      <c r="B22" s="23" t="str">
        <f>VLOOKUP(A22,Notes!$A$12:$B$206,2,0)</f>
        <v>Paper</v>
      </c>
      <c r="C22" s="24">
        <f>SUM('SAM and Preps'!FS22:GG22)</f>
        <v>0</v>
      </c>
      <c r="D22" s="24">
        <f>'SAM and Preps'!GH22</f>
        <v>0</v>
      </c>
      <c r="E22" s="24">
        <f>'SAM and Preps'!GM22</f>
        <v>0</v>
      </c>
      <c r="F22" s="24">
        <f>'SAM and Preps'!GO22</f>
        <v>0</v>
      </c>
      <c r="G22" s="24">
        <f t="shared" si="0"/>
        <v>0</v>
      </c>
      <c r="H22" s="25">
        <f>SUM('SAM and Preps'!Q$175:Q$179)</f>
        <v>18842.519346137829</v>
      </c>
      <c r="I22" s="24">
        <f>IFERROR(VLOOKUP($A22,Employment!$A$5:$F$66,3,0),0)</f>
        <v>2.0690519977260866</v>
      </c>
      <c r="J22" s="24">
        <f>IFERROR(VLOOKUP($A22,Employment!$A$5:$F$66,4,0),0)</f>
        <v>9.218678731362445</v>
      </c>
      <c r="K22" s="24">
        <f>IFERROR(VLOOKUP($A22,Employment!$A$5:$F$66,5,0),0)</f>
        <v>18.841609500342599</v>
      </c>
      <c r="L22" s="24">
        <f>IFERROR(VLOOKUP($A22,Employment!$A$5:$F$66,6,0),0)</f>
        <v>19.330376180807058</v>
      </c>
      <c r="M22" s="24">
        <f t="shared" si="1"/>
        <v>49.459716410238187</v>
      </c>
      <c r="N22" s="25">
        <v>82209.685681650255</v>
      </c>
      <c r="O22" s="26">
        <v>0</v>
      </c>
      <c r="P22" s="27">
        <v>0</v>
      </c>
      <c r="Q22" s="28">
        <f ca="1"/>
        <v>0</v>
      </c>
      <c r="R22" s="28">
        <v>0</v>
      </c>
      <c r="S22" s="28">
        <v>-15002.489290579146</v>
      </c>
      <c r="T22" s="35">
        <f ca="1"/>
        <v>-100</v>
      </c>
      <c r="U22" s="30">
        <f ca="1"/>
        <v>0</v>
      </c>
      <c r="V22" s="31">
        <v>-18.249053218224141</v>
      </c>
      <c r="W22" s="32">
        <f ca="1"/>
        <v>18.249053218224141</v>
      </c>
      <c r="X22" s="28">
        <f ca="1"/>
        <v>0</v>
      </c>
      <c r="Y22" s="28">
        <f t="shared" ca="1" si="33"/>
        <v>0</v>
      </c>
      <c r="Z22" s="33">
        <f t="shared" ca="1" si="14"/>
        <v>1</v>
      </c>
      <c r="AA22" s="33">
        <f t="shared" ca="1" si="15"/>
        <v>1</v>
      </c>
      <c r="AB22" s="33">
        <f t="shared" ca="1" si="2"/>
        <v>1</v>
      </c>
      <c r="AC22" s="21">
        <v>15</v>
      </c>
      <c r="AD22" s="6" t="e">
        <f t="shared" ca="1" si="16"/>
        <v>#N/A</v>
      </c>
      <c r="AE22" s="6" t="e">
        <f t="shared" ca="1" si="17"/>
        <v>#N/A</v>
      </c>
      <c r="AF22" s="6" t="e">
        <f t="shared" ca="1" si="3"/>
        <v>#N/A</v>
      </c>
      <c r="AG22" s="6" t="e">
        <f t="shared" ca="1" si="4"/>
        <v>#N/A</v>
      </c>
      <c r="AH22" s="6" t="e">
        <f t="shared" ca="1" si="5"/>
        <v>#N/A</v>
      </c>
      <c r="AI22" s="6" t="e">
        <f t="shared" ca="1" si="6"/>
        <v>#N/A</v>
      </c>
      <c r="AJ22" s="17"/>
      <c r="AK22" s="6">
        <v>18842.519346137829</v>
      </c>
      <c r="AL22" s="6">
        <f ca="1"/>
        <v>0</v>
      </c>
      <c r="AM22" s="6">
        <f t="shared" ca="1" si="18"/>
        <v>0</v>
      </c>
      <c r="AN22" s="6">
        <f ca="1"/>
        <v>0</v>
      </c>
      <c r="AO22" s="33">
        <f t="shared" ca="1" si="19"/>
        <v>1</v>
      </c>
      <c r="AP22" s="34">
        <f ca="1"/>
        <v>0</v>
      </c>
      <c r="AQ22" s="34">
        <f ca="1"/>
        <v>0</v>
      </c>
      <c r="AR22" s="34">
        <f ca="1"/>
        <v>0</v>
      </c>
      <c r="AS22" s="34">
        <f ca="1"/>
        <v>0</v>
      </c>
      <c r="AT22" s="34">
        <f t="shared" ca="1" si="20"/>
        <v>0</v>
      </c>
      <c r="AU22" s="33">
        <f t="shared" ca="1" si="21"/>
        <v>1</v>
      </c>
      <c r="AV22" s="21">
        <v>15</v>
      </c>
      <c r="AW22" s="6" t="e">
        <f t="shared" ca="1" si="7"/>
        <v>#N/A</v>
      </c>
      <c r="AX22" s="6" t="e">
        <f t="shared" ca="1" si="22"/>
        <v>#N/A</v>
      </c>
      <c r="AY22" s="6" t="e">
        <f t="shared" ca="1" si="8"/>
        <v>#N/A</v>
      </c>
      <c r="AZ22" s="6" t="e">
        <f t="shared" ca="1" si="23"/>
        <v>#N/A</v>
      </c>
      <c r="BA22" s="199"/>
      <c r="BB22" s="36">
        <f t="shared" si="24"/>
        <v>0.53026106367116232</v>
      </c>
      <c r="BC22" s="36">
        <f ca="1"/>
        <v>0</v>
      </c>
      <c r="BD22" s="33">
        <f t="shared" ca="1" si="25"/>
        <v>1</v>
      </c>
      <c r="BE22" s="205">
        <f ca="1"/>
        <v>0</v>
      </c>
      <c r="BF22" s="33">
        <f t="shared" ca="1" si="26"/>
        <v>1</v>
      </c>
      <c r="BG22" s="36">
        <f t="shared" si="27"/>
        <v>0.3265314346751052</v>
      </c>
      <c r="BH22" s="42">
        <f ca="1"/>
        <v>0</v>
      </c>
      <c r="BI22" s="33">
        <f t="shared" ca="1" si="28"/>
        <v>1</v>
      </c>
      <c r="BJ22" s="205">
        <f ca="1"/>
        <v>0</v>
      </c>
      <c r="BK22" s="33">
        <f t="shared" ca="1" si="29"/>
        <v>1</v>
      </c>
      <c r="BL22" s="206">
        <v>15</v>
      </c>
      <c r="BM22" s="6" t="e">
        <f t="shared" ca="1" si="9"/>
        <v>#N/A</v>
      </c>
      <c r="BN22" s="42" t="e">
        <f t="shared" ca="1" si="10"/>
        <v>#N/A</v>
      </c>
      <c r="BO22" s="6" t="e">
        <f t="shared" ca="1" si="30"/>
        <v>#N/A</v>
      </c>
      <c r="BP22" s="42" t="e">
        <f t="shared" ca="1" si="31"/>
        <v>#N/A</v>
      </c>
      <c r="BQ22" s="207">
        <v>15</v>
      </c>
      <c r="BR22" s="6" t="e">
        <f t="shared" ca="1" si="32"/>
        <v>#N/A</v>
      </c>
      <c r="BS22" s="6" t="e">
        <f ca="1">VLOOKUP(BR22,Notes!$A$12:$B$206,2,0)</f>
        <v>#N/A</v>
      </c>
      <c r="BT22" s="42" t="e">
        <f t="shared" ca="1" si="11"/>
        <v>#N/A</v>
      </c>
      <c r="BU22" s="207">
        <v>15</v>
      </c>
      <c r="BV22" s="6" t="e">
        <f t="shared" ca="1" si="12"/>
        <v>#N/A</v>
      </c>
      <c r="BW22" s="6" t="e">
        <f ca="1">VLOOKUP(BV22,Notes!$A$12:$B$206,2,0)</f>
        <v>#N/A</v>
      </c>
      <c r="BX22" s="42" t="e">
        <f t="shared" ca="1" si="13"/>
        <v>#N/A</v>
      </c>
    </row>
    <row r="23" spans="1:76" hidden="1" outlineLevel="1" x14ac:dyDescent="0.2">
      <c r="A23" s="23" t="s">
        <v>17</v>
      </c>
      <c r="B23" s="23" t="str">
        <f>VLOOKUP(A23,Notes!$A$12:$B$206,2,0)</f>
        <v>Publishing, printing, recorded media</v>
      </c>
      <c r="C23" s="24">
        <f>SUM('SAM and Preps'!FS23:GG23)</f>
        <v>0</v>
      </c>
      <c r="D23" s="24">
        <f>'SAM and Preps'!GH23</f>
        <v>0</v>
      </c>
      <c r="E23" s="24">
        <f>'SAM and Preps'!GM23</f>
        <v>0</v>
      </c>
      <c r="F23" s="24">
        <f>'SAM and Preps'!GO23</f>
        <v>0</v>
      </c>
      <c r="G23" s="24">
        <f t="shared" si="0"/>
        <v>0</v>
      </c>
      <c r="H23" s="25">
        <f>SUM('SAM and Preps'!R$175:R$179)</f>
        <v>13671.117346026102</v>
      </c>
      <c r="I23" s="24">
        <f>IFERROR(VLOOKUP($A23,Employment!$A$5:$F$66,3,0),0)</f>
        <v>4.6686681655439903</v>
      </c>
      <c r="J23" s="24">
        <f>IFERROR(VLOOKUP($A23,Employment!$A$5:$F$66,4,0),0)</f>
        <v>11.123116118436773</v>
      </c>
      <c r="K23" s="24">
        <f>IFERROR(VLOOKUP($A23,Employment!$A$5:$F$66,5,0),0)</f>
        <v>30.027256417060549</v>
      </c>
      <c r="L23" s="24">
        <f>IFERROR(VLOOKUP($A23,Employment!$A$5:$F$66,6,0),0)</f>
        <v>41.622051411650986</v>
      </c>
      <c r="M23" s="24">
        <f t="shared" si="1"/>
        <v>87.441092112692303</v>
      </c>
      <c r="N23" s="25">
        <v>47947.109614052577</v>
      </c>
      <c r="O23" s="26">
        <v>0</v>
      </c>
      <c r="P23" s="27">
        <v>0</v>
      </c>
      <c r="Q23" s="28">
        <f ca="1"/>
        <v>0</v>
      </c>
      <c r="R23" s="28">
        <v>0</v>
      </c>
      <c r="S23" s="28">
        <v>-11165.620279114841</v>
      </c>
      <c r="T23" s="35">
        <f ca="1"/>
        <v>-100</v>
      </c>
      <c r="U23" s="30">
        <f ca="1"/>
        <v>0</v>
      </c>
      <c r="V23" s="31">
        <v>-23.287368871641775</v>
      </c>
      <c r="W23" s="32">
        <f ca="1"/>
        <v>23.287368871641775</v>
      </c>
      <c r="X23" s="28">
        <f ca="1"/>
        <v>0</v>
      </c>
      <c r="Y23" s="28">
        <f t="shared" ca="1" si="33"/>
        <v>0</v>
      </c>
      <c r="Z23" s="33">
        <f t="shared" ca="1" si="14"/>
        <v>1</v>
      </c>
      <c r="AA23" s="33">
        <f t="shared" ca="1" si="15"/>
        <v>1</v>
      </c>
      <c r="AB23" s="33">
        <f t="shared" ca="1" si="2"/>
        <v>1</v>
      </c>
      <c r="AC23" s="21">
        <v>16</v>
      </c>
      <c r="AD23" s="6" t="e">
        <f t="shared" ca="1" si="16"/>
        <v>#N/A</v>
      </c>
      <c r="AE23" s="6" t="e">
        <f t="shared" ca="1" si="17"/>
        <v>#N/A</v>
      </c>
      <c r="AF23" s="6" t="e">
        <f t="shared" ca="1" si="3"/>
        <v>#N/A</v>
      </c>
      <c r="AG23" s="6" t="e">
        <f t="shared" ca="1" si="4"/>
        <v>#N/A</v>
      </c>
      <c r="AH23" s="6" t="e">
        <f t="shared" ca="1" si="5"/>
        <v>#N/A</v>
      </c>
      <c r="AI23" s="6" t="e">
        <f t="shared" ca="1" si="6"/>
        <v>#N/A</v>
      </c>
      <c r="AJ23" s="17"/>
      <c r="AK23" s="6">
        <v>13671.117346026102</v>
      </c>
      <c r="AL23" s="6">
        <f ca="1"/>
        <v>0</v>
      </c>
      <c r="AM23" s="6">
        <f t="shared" ca="1" si="18"/>
        <v>0</v>
      </c>
      <c r="AN23" s="6">
        <f ca="1"/>
        <v>0</v>
      </c>
      <c r="AO23" s="33">
        <f t="shared" ca="1" si="19"/>
        <v>1</v>
      </c>
      <c r="AP23" s="34">
        <f ca="1"/>
        <v>0</v>
      </c>
      <c r="AQ23" s="34">
        <f ca="1"/>
        <v>0</v>
      </c>
      <c r="AR23" s="34">
        <f ca="1"/>
        <v>0</v>
      </c>
      <c r="AS23" s="34">
        <f ca="1"/>
        <v>0</v>
      </c>
      <c r="AT23" s="34">
        <f t="shared" ca="1" si="20"/>
        <v>0</v>
      </c>
      <c r="AU23" s="33">
        <f t="shared" ca="1" si="21"/>
        <v>1</v>
      </c>
      <c r="AV23" s="21">
        <v>16</v>
      </c>
      <c r="AW23" s="6" t="e">
        <f t="shared" ca="1" si="7"/>
        <v>#N/A</v>
      </c>
      <c r="AX23" s="6" t="e">
        <f t="shared" ca="1" si="22"/>
        <v>#N/A</v>
      </c>
      <c r="AY23" s="6" t="e">
        <f t="shared" ca="1" si="8"/>
        <v>#N/A</v>
      </c>
      <c r="AZ23" s="6" t="e">
        <f t="shared" ca="1" si="23"/>
        <v>#N/A</v>
      </c>
      <c r="BA23" s="199"/>
      <c r="BB23" s="36">
        <f t="shared" si="24"/>
        <v>0.38472887262620575</v>
      </c>
      <c r="BC23" s="36">
        <f ca="1"/>
        <v>0</v>
      </c>
      <c r="BD23" s="33">
        <f t="shared" ca="1" si="25"/>
        <v>1</v>
      </c>
      <c r="BE23" s="205">
        <f ca="1"/>
        <v>0</v>
      </c>
      <c r="BF23" s="33">
        <f t="shared" ca="1" si="26"/>
        <v>1</v>
      </c>
      <c r="BG23" s="36">
        <f t="shared" si="27"/>
        <v>0.57728323834879713</v>
      </c>
      <c r="BH23" s="42">
        <f ca="1"/>
        <v>0</v>
      </c>
      <c r="BI23" s="33">
        <f t="shared" ca="1" si="28"/>
        <v>1</v>
      </c>
      <c r="BJ23" s="205">
        <f ca="1"/>
        <v>0</v>
      </c>
      <c r="BK23" s="33">
        <f t="shared" ca="1" si="29"/>
        <v>1</v>
      </c>
      <c r="BL23" s="206">
        <v>16</v>
      </c>
      <c r="BM23" s="6" t="e">
        <f t="shared" ca="1" si="9"/>
        <v>#N/A</v>
      </c>
      <c r="BN23" s="42" t="e">
        <f t="shared" ca="1" si="10"/>
        <v>#N/A</v>
      </c>
      <c r="BO23" s="6" t="e">
        <f t="shared" ca="1" si="30"/>
        <v>#N/A</v>
      </c>
      <c r="BP23" s="42" t="e">
        <f t="shared" ca="1" si="31"/>
        <v>#N/A</v>
      </c>
      <c r="BQ23" s="207">
        <v>16</v>
      </c>
      <c r="BR23" s="6" t="e">
        <f t="shared" ca="1" si="32"/>
        <v>#N/A</v>
      </c>
      <c r="BS23" s="6" t="e">
        <f ca="1">VLOOKUP(BR23,Notes!$A$12:$B$206,2,0)</f>
        <v>#N/A</v>
      </c>
      <c r="BT23" s="42" t="e">
        <f t="shared" ca="1" si="11"/>
        <v>#N/A</v>
      </c>
      <c r="BU23" s="207">
        <v>16</v>
      </c>
      <c r="BV23" s="6" t="e">
        <f t="shared" ca="1" si="12"/>
        <v>#N/A</v>
      </c>
      <c r="BW23" s="6" t="e">
        <f ca="1">VLOOKUP(BV23,Notes!$A$12:$B$206,2,0)</f>
        <v>#N/A</v>
      </c>
      <c r="BX23" s="42" t="e">
        <f t="shared" ca="1" si="13"/>
        <v>#N/A</v>
      </c>
    </row>
    <row r="24" spans="1:76" hidden="1" outlineLevel="1" x14ac:dyDescent="0.2">
      <c r="A24" s="23" t="s">
        <v>18</v>
      </c>
      <c r="B24" s="23" t="str">
        <f>VLOOKUP(A24,Notes!$A$12:$B$206,2,0)</f>
        <v>Coke oven, petroleum refineries</v>
      </c>
      <c r="C24" s="24">
        <f>SUM('SAM and Preps'!FS24:GG24)</f>
        <v>0</v>
      </c>
      <c r="D24" s="24">
        <f>'SAM and Preps'!GH24</f>
        <v>0</v>
      </c>
      <c r="E24" s="24">
        <f>'SAM and Preps'!GM24</f>
        <v>0</v>
      </c>
      <c r="F24" s="24">
        <f>'SAM and Preps'!GO24</f>
        <v>0</v>
      </c>
      <c r="G24" s="24">
        <f t="shared" si="0"/>
        <v>0</v>
      </c>
      <c r="H24" s="25">
        <f>SUM('SAM and Preps'!S$175:S$179)</f>
        <v>40729.341659067555</v>
      </c>
      <c r="I24" s="24">
        <f>IFERROR(VLOOKUP($A24,Employment!$A$5:$F$66,3,0),0)</f>
        <v>0.94859269916628308</v>
      </c>
      <c r="J24" s="24">
        <f>IFERROR(VLOOKUP($A24,Employment!$A$5:$F$66,4,0),0)</f>
        <v>3.9417954069642316</v>
      </c>
      <c r="K24" s="24">
        <f>IFERROR(VLOOKUP($A24,Employment!$A$5:$F$66,5,0),0)</f>
        <v>8.5085811763344594</v>
      </c>
      <c r="L24" s="24">
        <f>IFERROR(VLOOKUP($A24,Employment!$A$5:$F$66,6,0),0)</f>
        <v>27.175533454520441</v>
      </c>
      <c r="M24" s="24">
        <f t="shared" si="1"/>
        <v>40.574502736985416</v>
      </c>
      <c r="N24" s="25">
        <v>159956.15418432592</v>
      </c>
      <c r="O24" s="26">
        <v>0</v>
      </c>
      <c r="P24" s="27">
        <v>0</v>
      </c>
      <c r="Q24" s="28">
        <f ca="1"/>
        <v>0</v>
      </c>
      <c r="R24" s="28">
        <v>0</v>
      </c>
      <c r="S24" s="28">
        <v>-9009.2736216206267</v>
      </c>
      <c r="T24" s="35">
        <f ca="1"/>
        <v>-100</v>
      </c>
      <c r="U24" s="30">
        <f ca="1"/>
        <v>0</v>
      </c>
      <c r="V24" s="31">
        <v>-5.6323394792542745</v>
      </c>
      <c r="W24" s="32">
        <f ca="1"/>
        <v>5.6323394792542745</v>
      </c>
      <c r="X24" s="28">
        <f ca="1"/>
        <v>0</v>
      </c>
      <c r="Y24" s="28">
        <f t="shared" ca="1" si="33"/>
        <v>0</v>
      </c>
      <c r="Z24" s="33">
        <f t="shared" ca="1" si="14"/>
        <v>1</v>
      </c>
      <c r="AA24" s="33">
        <f t="shared" ca="1" si="15"/>
        <v>1</v>
      </c>
      <c r="AB24" s="33">
        <f t="shared" ca="1" si="2"/>
        <v>1</v>
      </c>
      <c r="AC24" s="21">
        <v>17</v>
      </c>
      <c r="AD24" s="6" t="e">
        <f t="shared" ca="1" si="16"/>
        <v>#N/A</v>
      </c>
      <c r="AE24" s="6" t="e">
        <f t="shared" ca="1" si="17"/>
        <v>#N/A</v>
      </c>
      <c r="AF24" s="6" t="e">
        <f t="shared" ca="1" si="3"/>
        <v>#N/A</v>
      </c>
      <c r="AG24" s="6" t="e">
        <f t="shared" ca="1" si="4"/>
        <v>#N/A</v>
      </c>
      <c r="AH24" s="6" t="e">
        <f t="shared" ca="1" si="5"/>
        <v>#N/A</v>
      </c>
      <c r="AI24" s="6" t="e">
        <f t="shared" ca="1" si="6"/>
        <v>#N/A</v>
      </c>
      <c r="AJ24" s="17"/>
      <c r="AK24" s="6">
        <v>40729.341659067555</v>
      </c>
      <c r="AL24" s="6">
        <f ca="1"/>
        <v>0</v>
      </c>
      <c r="AM24" s="6">
        <f t="shared" ca="1" si="18"/>
        <v>0</v>
      </c>
      <c r="AN24" s="6">
        <f ca="1"/>
        <v>0</v>
      </c>
      <c r="AO24" s="33">
        <f t="shared" ca="1" si="19"/>
        <v>1</v>
      </c>
      <c r="AP24" s="34">
        <f ca="1"/>
        <v>0</v>
      </c>
      <c r="AQ24" s="34">
        <f ca="1"/>
        <v>0</v>
      </c>
      <c r="AR24" s="34">
        <f ca="1"/>
        <v>0</v>
      </c>
      <c r="AS24" s="34">
        <f ca="1"/>
        <v>0</v>
      </c>
      <c r="AT24" s="34">
        <f t="shared" ca="1" si="20"/>
        <v>0</v>
      </c>
      <c r="AU24" s="33">
        <f t="shared" ca="1" si="21"/>
        <v>1</v>
      </c>
      <c r="AV24" s="21">
        <v>17</v>
      </c>
      <c r="AW24" s="6" t="e">
        <f t="shared" ca="1" si="7"/>
        <v>#N/A</v>
      </c>
      <c r="AX24" s="6" t="e">
        <f t="shared" ca="1" si="22"/>
        <v>#N/A</v>
      </c>
      <c r="AY24" s="6" t="e">
        <f t="shared" ca="1" si="8"/>
        <v>#N/A</v>
      </c>
      <c r="AZ24" s="6" t="e">
        <f t="shared" ca="1" si="23"/>
        <v>#N/A</v>
      </c>
      <c r="BA24" s="199"/>
      <c r="BB24" s="36">
        <f t="shared" si="24"/>
        <v>1.1461940749016741</v>
      </c>
      <c r="BC24" s="36">
        <f ca="1"/>
        <v>0</v>
      </c>
      <c r="BD24" s="33">
        <f t="shared" ca="1" si="25"/>
        <v>1</v>
      </c>
      <c r="BE24" s="205">
        <f ca="1"/>
        <v>0</v>
      </c>
      <c r="BF24" s="33">
        <f t="shared" ca="1" si="26"/>
        <v>1</v>
      </c>
      <c r="BG24" s="36">
        <f t="shared" si="27"/>
        <v>0.2678715437841514</v>
      </c>
      <c r="BH24" s="42">
        <f ca="1"/>
        <v>0</v>
      </c>
      <c r="BI24" s="33">
        <f t="shared" ca="1" si="28"/>
        <v>1</v>
      </c>
      <c r="BJ24" s="205">
        <f ca="1"/>
        <v>0</v>
      </c>
      <c r="BK24" s="33">
        <f t="shared" ca="1" si="29"/>
        <v>1</v>
      </c>
      <c r="BL24" s="206">
        <v>17</v>
      </c>
      <c r="BM24" s="6" t="e">
        <f t="shared" ca="1" si="9"/>
        <v>#N/A</v>
      </c>
      <c r="BN24" s="42" t="e">
        <f t="shared" ca="1" si="10"/>
        <v>#N/A</v>
      </c>
      <c r="BO24" s="6" t="e">
        <f t="shared" ca="1" si="30"/>
        <v>#N/A</v>
      </c>
      <c r="BP24" s="42" t="e">
        <f t="shared" ca="1" si="31"/>
        <v>#N/A</v>
      </c>
      <c r="BQ24" s="207">
        <v>17</v>
      </c>
      <c r="BR24" s="6" t="e">
        <f t="shared" ca="1" si="32"/>
        <v>#N/A</v>
      </c>
      <c r="BS24" s="6" t="e">
        <f ca="1">VLOOKUP(BR24,Notes!$A$12:$B$206,2,0)</f>
        <v>#N/A</v>
      </c>
      <c r="BT24" s="42" t="e">
        <f t="shared" ca="1" si="11"/>
        <v>#N/A</v>
      </c>
      <c r="BU24" s="207">
        <v>17</v>
      </c>
      <c r="BV24" s="6" t="e">
        <f t="shared" ca="1" si="12"/>
        <v>#N/A</v>
      </c>
      <c r="BW24" s="6" t="e">
        <f ca="1">VLOOKUP(BV24,Notes!$A$12:$B$206,2,0)</f>
        <v>#N/A</v>
      </c>
      <c r="BX24" s="42" t="e">
        <f t="shared" ca="1" si="13"/>
        <v>#N/A</v>
      </c>
    </row>
    <row r="25" spans="1:76" hidden="1" outlineLevel="1" x14ac:dyDescent="0.2">
      <c r="A25" s="23" t="s">
        <v>19</v>
      </c>
      <c r="B25" s="23" t="str">
        <f>VLOOKUP(A25,Notes!$A$12:$B$206,2,0)</f>
        <v>Nuclear fuel, basic chemicals</v>
      </c>
      <c r="C25" s="24">
        <f>SUM('SAM and Preps'!FS25:GG25)</f>
        <v>0</v>
      </c>
      <c r="D25" s="24">
        <f>'SAM and Preps'!GH25</f>
        <v>0</v>
      </c>
      <c r="E25" s="24">
        <f>'SAM and Preps'!GM25</f>
        <v>0</v>
      </c>
      <c r="F25" s="24">
        <f>'SAM and Preps'!GO25</f>
        <v>0</v>
      </c>
      <c r="G25" s="24">
        <f t="shared" si="0"/>
        <v>0</v>
      </c>
      <c r="H25" s="25">
        <f>SUM('SAM and Preps'!T$175:T$179)</f>
        <v>21963.228322968826</v>
      </c>
      <c r="I25" s="24">
        <f>IFERROR(VLOOKUP($A25,Employment!$A$5:$F$66,3,0),0)</f>
        <v>0.4376100398597994</v>
      </c>
      <c r="J25" s="24">
        <f>IFERROR(VLOOKUP($A25,Employment!$A$5:$F$66,4,0),0)</f>
        <v>3.8190858813001562</v>
      </c>
      <c r="K25" s="24">
        <f>IFERROR(VLOOKUP($A25,Employment!$A$5:$F$66,5,0),0)</f>
        <v>7.6359362178289389</v>
      </c>
      <c r="L25" s="24">
        <f>IFERROR(VLOOKUP($A25,Employment!$A$5:$F$66,6,0),0)</f>
        <v>6.1670916451914435</v>
      </c>
      <c r="M25" s="24">
        <f t="shared" si="1"/>
        <v>18.059723784180338</v>
      </c>
      <c r="N25" s="25">
        <v>115414.23199092479</v>
      </c>
      <c r="O25" s="26">
        <v>0</v>
      </c>
      <c r="P25" s="27">
        <v>0</v>
      </c>
      <c r="Q25" s="28">
        <f ca="1"/>
        <v>0</v>
      </c>
      <c r="R25" s="28">
        <v>0</v>
      </c>
      <c r="S25" s="28">
        <v>-3699.8393207161512</v>
      </c>
      <c r="T25" s="35">
        <f ca="1"/>
        <v>-100</v>
      </c>
      <c r="U25" s="30">
        <f ca="1"/>
        <v>0</v>
      </c>
      <c r="V25" s="31">
        <v>-3.2057045798364587</v>
      </c>
      <c r="W25" s="32">
        <f ca="1"/>
        <v>3.2057045798364587</v>
      </c>
      <c r="X25" s="28">
        <f ca="1"/>
        <v>0</v>
      </c>
      <c r="Y25" s="28">
        <f t="shared" ca="1" si="33"/>
        <v>0</v>
      </c>
      <c r="Z25" s="33">
        <f t="shared" ca="1" si="14"/>
        <v>1</v>
      </c>
      <c r="AA25" s="33">
        <f t="shared" ca="1" si="15"/>
        <v>1</v>
      </c>
      <c r="AB25" s="33">
        <f t="shared" ca="1" si="2"/>
        <v>1</v>
      </c>
      <c r="AC25" s="21">
        <v>18</v>
      </c>
      <c r="AD25" s="6" t="e">
        <f t="shared" ca="1" si="16"/>
        <v>#N/A</v>
      </c>
      <c r="AE25" s="6" t="e">
        <f t="shared" ca="1" si="17"/>
        <v>#N/A</v>
      </c>
      <c r="AF25" s="6" t="e">
        <f t="shared" ca="1" si="3"/>
        <v>#N/A</v>
      </c>
      <c r="AG25" s="6" t="e">
        <f t="shared" ca="1" si="4"/>
        <v>#N/A</v>
      </c>
      <c r="AH25" s="6" t="e">
        <f t="shared" ca="1" si="5"/>
        <v>#N/A</v>
      </c>
      <c r="AI25" s="6" t="e">
        <f t="shared" ca="1" si="6"/>
        <v>#N/A</v>
      </c>
      <c r="AJ25" s="17"/>
      <c r="AK25" s="6">
        <v>21963.228322968826</v>
      </c>
      <c r="AL25" s="6">
        <f ca="1"/>
        <v>0</v>
      </c>
      <c r="AM25" s="6">
        <f t="shared" ca="1" si="18"/>
        <v>0</v>
      </c>
      <c r="AN25" s="6">
        <f ca="1"/>
        <v>0</v>
      </c>
      <c r="AO25" s="33">
        <f t="shared" ca="1" si="19"/>
        <v>1</v>
      </c>
      <c r="AP25" s="34">
        <f ca="1"/>
        <v>0</v>
      </c>
      <c r="AQ25" s="34">
        <f ca="1"/>
        <v>0</v>
      </c>
      <c r="AR25" s="34">
        <f ca="1"/>
        <v>0</v>
      </c>
      <c r="AS25" s="34">
        <f ca="1"/>
        <v>0</v>
      </c>
      <c r="AT25" s="34">
        <f t="shared" ca="1" si="20"/>
        <v>0</v>
      </c>
      <c r="AU25" s="33">
        <f t="shared" ca="1" si="21"/>
        <v>1</v>
      </c>
      <c r="AV25" s="21">
        <v>18</v>
      </c>
      <c r="AW25" s="6" t="e">
        <f t="shared" ca="1" si="7"/>
        <v>#N/A</v>
      </c>
      <c r="AX25" s="6" t="e">
        <f t="shared" ca="1" si="22"/>
        <v>#N/A</v>
      </c>
      <c r="AY25" s="6" t="e">
        <f t="shared" ca="1" si="8"/>
        <v>#N/A</v>
      </c>
      <c r="AZ25" s="6" t="e">
        <f t="shared" ca="1" si="23"/>
        <v>#N/A</v>
      </c>
      <c r="BA25" s="199"/>
      <c r="BB25" s="36">
        <f t="shared" si="24"/>
        <v>0.61808320842070374</v>
      </c>
      <c r="BC25" s="36">
        <f ca="1"/>
        <v>0</v>
      </c>
      <c r="BD25" s="33">
        <f t="shared" ca="1" si="25"/>
        <v>1</v>
      </c>
      <c r="BE25" s="205">
        <f ca="1"/>
        <v>0</v>
      </c>
      <c r="BF25" s="33">
        <f t="shared" ca="1" si="26"/>
        <v>1</v>
      </c>
      <c r="BG25" s="36">
        <f t="shared" si="27"/>
        <v>0.1192297074284039</v>
      </c>
      <c r="BH25" s="42">
        <f ca="1"/>
        <v>0</v>
      </c>
      <c r="BI25" s="33">
        <f t="shared" ca="1" si="28"/>
        <v>1</v>
      </c>
      <c r="BJ25" s="205">
        <f ca="1"/>
        <v>0</v>
      </c>
      <c r="BK25" s="33">
        <f t="shared" ca="1" si="29"/>
        <v>1</v>
      </c>
      <c r="BL25" s="206">
        <v>18</v>
      </c>
      <c r="BM25" s="6" t="e">
        <f t="shared" ca="1" si="9"/>
        <v>#N/A</v>
      </c>
      <c r="BN25" s="42" t="e">
        <f t="shared" ca="1" si="10"/>
        <v>#N/A</v>
      </c>
      <c r="BO25" s="6" t="e">
        <f t="shared" ca="1" si="30"/>
        <v>#N/A</v>
      </c>
      <c r="BP25" s="42" t="e">
        <f t="shared" ca="1" si="31"/>
        <v>#N/A</v>
      </c>
      <c r="BQ25" s="207">
        <v>18</v>
      </c>
      <c r="BR25" s="6" t="e">
        <f t="shared" ca="1" si="32"/>
        <v>#N/A</v>
      </c>
      <c r="BS25" s="6" t="e">
        <f ca="1">VLOOKUP(BR25,Notes!$A$12:$B$206,2,0)</f>
        <v>#N/A</v>
      </c>
      <c r="BT25" s="42" t="e">
        <f t="shared" ca="1" si="11"/>
        <v>#N/A</v>
      </c>
      <c r="BU25" s="207">
        <v>18</v>
      </c>
      <c r="BV25" s="6" t="e">
        <f t="shared" ca="1" si="12"/>
        <v>#N/A</v>
      </c>
      <c r="BW25" s="6" t="e">
        <f ca="1">VLOOKUP(BV25,Notes!$A$12:$B$206,2,0)</f>
        <v>#N/A</v>
      </c>
      <c r="BX25" s="42" t="e">
        <f t="shared" ca="1" si="13"/>
        <v>#N/A</v>
      </c>
    </row>
    <row r="26" spans="1:76" hidden="1" outlineLevel="1" x14ac:dyDescent="0.2">
      <c r="A26" s="23" t="s">
        <v>20</v>
      </c>
      <c r="B26" s="23" t="str">
        <f>VLOOKUP(A26,Notes!$A$12:$B$206,2,0)</f>
        <v>Other chemical products, man-made fibres</v>
      </c>
      <c r="C26" s="24">
        <f>SUM('SAM and Preps'!FS26:GG26)</f>
        <v>0</v>
      </c>
      <c r="D26" s="24">
        <f>'SAM and Preps'!GH26</f>
        <v>0</v>
      </c>
      <c r="E26" s="24">
        <f>'SAM and Preps'!GM26</f>
        <v>0</v>
      </c>
      <c r="F26" s="24">
        <f>'SAM and Preps'!GO26</f>
        <v>0</v>
      </c>
      <c r="G26" s="24">
        <f t="shared" si="0"/>
        <v>0</v>
      </c>
      <c r="H26" s="25">
        <f>SUM('SAM and Preps'!U$175:U$179)</f>
        <v>27789.485082196501</v>
      </c>
      <c r="I26" s="24">
        <f>IFERROR(VLOOKUP($A26,Employment!$A$5:$F$66,3,0),0)</f>
        <v>3.0847462732137227</v>
      </c>
      <c r="J26" s="24">
        <f>IFERROR(VLOOKUP($A26,Employment!$A$5:$F$66,4,0),0)</f>
        <v>12.83364131077928</v>
      </c>
      <c r="K26" s="24">
        <f>IFERROR(VLOOKUP($A26,Employment!$A$5:$F$66,5,0),0)</f>
        <v>30.248732792336355</v>
      </c>
      <c r="L26" s="24">
        <f>IFERROR(VLOOKUP($A26,Employment!$A$5:$F$66,6,0),0)</f>
        <v>40.740487890705445</v>
      </c>
      <c r="M26" s="24">
        <f t="shared" si="1"/>
        <v>86.907608267034803</v>
      </c>
      <c r="N26" s="25">
        <v>126864.19834843345</v>
      </c>
      <c r="O26" s="26">
        <v>0</v>
      </c>
      <c r="P26" s="27">
        <v>0</v>
      </c>
      <c r="Q26" s="28">
        <f ca="1"/>
        <v>0</v>
      </c>
      <c r="R26" s="28">
        <v>0</v>
      </c>
      <c r="S26" s="28">
        <v>-3635.7058935755372</v>
      </c>
      <c r="T26" s="35">
        <f ca="1"/>
        <v>-100</v>
      </c>
      <c r="U26" s="30">
        <f ca="1"/>
        <v>0</v>
      </c>
      <c r="V26" s="31">
        <v>-2.8658249852255753</v>
      </c>
      <c r="W26" s="32">
        <f ca="1"/>
        <v>2.8658249852255753</v>
      </c>
      <c r="X26" s="28">
        <f ca="1"/>
        <v>0</v>
      </c>
      <c r="Y26" s="28">
        <f t="shared" ca="1" si="33"/>
        <v>0</v>
      </c>
      <c r="Z26" s="33">
        <f t="shared" ca="1" si="14"/>
        <v>1</v>
      </c>
      <c r="AA26" s="33">
        <f t="shared" ca="1" si="15"/>
        <v>1</v>
      </c>
      <c r="AB26" s="33">
        <f t="shared" ca="1" si="2"/>
        <v>1</v>
      </c>
      <c r="AC26" s="21">
        <v>19</v>
      </c>
      <c r="AD26" s="6" t="e">
        <f t="shared" ca="1" si="16"/>
        <v>#N/A</v>
      </c>
      <c r="AE26" s="6" t="e">
        <f t="shared" ca="1" si="17"/>
        <v>#N/A</v>
      </c>
      <c r="AF26" s="6" t="e">
        <f t="shared" ca="1" si="3"/>
        <v>#N/A</v>
      </c>
      <c r="AG26" s="6" t="e">
        <f t="shared" ca="1" si="4"/>
        <v>#N/A</v>
      </c>
      <c r="AH26" s="6" t="e">
        <f t="shared" ca="1" si="5"/>
        <v>#N/A</v>
      </c>
      <c r="AI26" s="6" t="e">
        <f t="shared" ca="1" si="6"/>
        <v>#N/A</v>
      </c>
      <c r="AJ26" s="17"/>
      <c r="AK26" s="6">
        <v>27789.485082196501</v>
      </c>
      <c r="AL26" s="6">
        <f ca="1"/>
        <v>0</v>
      </c>
      <c r="AM26" s="6">
        <f t="shared" ca="1" si="18"/>
        <v>0</v>
      </c>
      <c r="AN26" s="6">
        <f ca="1"/>
        <v>0</v>
      </c>
      <c r="AO26" s="33">
        <f t="shared" ca="1" si="19"/>
        <v>1</v>
      </c>
      <c r="AP26" s="34">
        <f ca="1"/>
        <v>0</v>
      </c>
      <c r="AQ26" s="34">
        <f ca="1"/>
        <v>0</v>
      </c>
      <c r="AR26" s="34">
        <f ca="1"/>
        <v>0</v>
      </c>
      <c r="AS26" s="34">
        <f ca="1"/>
        <v>0</v>
      </c>
      <c r="AT26" s="34">
        <f t="shared" ca="1" si="20"/>
        <v>0</v>
      </c>
      <c r="AU26" s="33">
        <f t="shared" ca="1" si="21"/>
        <v>1</v>
      </c>
      <c r="AV26" s="21">
        <v>19</v>
      </c>
      <c r="AW26" s="6" t="e">
        <f t="shared" ca="1" si="7"/>
        <v>#N/A</v>
      </c>
      <c r="AX26" s="6" t="e">
        <f t="shared" ca="1" si="22"/>
        <v>#N/A</v>
      </c>
      <c r="AY26" s="6" t="e">
        <f t="shared" ca="1" si="8"/>
        <v>#N/A</v>
      </c>
      <c r="AZ26" s="6" t="e">
        <f t="shared" ca="1" si="23"/>
        <v>#N/A</v>
      </c>
      <c r="BA26" s="199"/>
      <c r="BB26" s="36">
        <f t="shared" si="24"/>
        <v>0.78204414430280533</v>
      </c>
      <c r="BC26" s="36">
        <f ca="1"/>
        <v>0</v>
      </c>
      <c r="BD26" s="33">
        <f t="shared" ca="1" si="25"/>
        <v>1</v>
      </c>
      <c r="BE26" s="205">
        <f ca="1"/>
        <v>0</v>
      </c>
      <c r="BF26" s="33">
        <f t="shared" ca="1" si="26"/>
        <v>1</v>
      </c>
      <c r="BG26" s="36">
        <f t="shared" si="27"/>
        <v>0.57376119539865855</v>
      </c>
      <c r="BH26" s="42">
        <f ca="1"/>
        <v>0</v>
      </c>
      <c r="BI26" s="33">
        <f t="shared" ca="1" si="28"/>
        <v>1</v>
      </c>
      <c r="BJ26" s="205">
        <f ca="1"/>
        <v>0</v>
      </c>
      <c r="BK26" s="33">
        <f t="shared" ca="1" si="29"/>
        <v>1</v>
      </c>
      <c r="BL26" s="206">
        <v>19</v>
      </c>
      <c r="BM26" s="6" t="e">
        <f t="shared" ca="1" si="9"/>
        <v>#N/A</v>
      </c>
      <c r="BN26" s="42" t="e">
        <f t="shared" ca="1" si="10"/>
        <v>#N/A</v>
      </c>
      <c r="BO26" s="6" t="e">
        <f t="shared" ca="1" si="30"/>
        <v>#N/A</v>
      </c>
      <c r="BP26" s="42" t="e">
        <f t="shared" ca="1" si="31"/>
        <v>#N/A</v>
      </c>
      <c r="BQ26" s="207">
        <v>19</v>
      </c>
      <c r="BR26" s="6" t="e">
        <f t="shared" ca="1" si="32"/>
        <v>#N/A</v>
      </c>
      <c r="BS26" s="6" t="e">
        <f ca="1">VLOOKUP(BR26,Notes!$A$12:$B$206,2,0)</f>
        <v>#N/A</v>
      </c>
      <c r="BT26" s="42" t="e">
        <f t="shared" ca="1" si="11"/>
        <v>#N/A</v>
      </c>
      <c r="BU26" s="207">
        <v>19</v>
      </c>
      <c r="BV26" s="6" t="e">
        <f t="shared" ca="1" si="12"/>
        <v>#N/A</v>
      </c>
      <c r="BW26" s="6" t="e">
        <f ca="1">VLOOKUP(BV26,Notes!$A$12:$B$206,2,0)</f>
        <v>#N/A</v>
      </c>
      <c r="BX26" s="42" t="e">
        <f t="shared" ca="1" si="13"/>
        <v>#N/A</v>
      </c>
    </row>
    <row r="27" spans="1:76" hidden="1" outlineLevel="1" x14ac:dyDescent="0.2">
      <c r="A27" s="23" t="s">
        <v>21</v>
      </c>
      <c r="B27" s="23" t="str">
        <f>VLOOKUP(A27,Notes!$A$12:$B$206,2,0)</f>
        <v>Rubber</v>
      </c>
      <c r="C27" s="24">
        <f>SUM('SAM and Preps'!FS27:GG27)</f>
        <v>0</v>
      </c>
      <c r="D27" s="24">
        <f>'SAM and Preps'!GH27</f>
        <v>0</v>
      </c>
      <c r="E27" s="24">
        <f>'SAM and Preps'!GM27</f>
        <v>0</v>
      </c>
      <c r="F27" s="24">
        <f>'SAM and Preps'!GO27</f>
        <v>0</v>
      </c>
      <c r="G27" s="24">
        <f t="shared" si="0"/>
        <v>0</v>
      </c>
      <c r="H27" s="25">
        <f>SUM('SAM and Preps'!V$175:V$179)</f>
        <v>6023.609044630939</v>
      </c>
      <c r="I27" s="24">
        <f>IFERROR(VLOOKUP($A27,Employment!$A$5:$F$66,3,0),0)</f>
        <v>1.1914175539906284</v>
      </c>
      <c r="J27" s="24">
        <f>IFERROR(VLOOKUP($A27,Employment!$A$5:$F$66,4,0),0)</f>
        <v>3.1944996199672935</v>
      </c>
      <c r="K27" s="24">
        <f>IFERROR(VLOOKUP($A27,Employment!$A$5:$F$66,5,0),0)</f>
        <v>8.1388143089070368</v>
      </c>
      <c r="L27" s="24">
        <f>IFERROR(VLOOKUP($A27,Employment!$A$5:$F$66,6,0),0)</f>
        <v>7.2627771343544874</v>
      </c>
      <c r="M27" s="24">
        <f t="shared" si="1"/>
        <v>19.787508617219444</v>
      </c>
      <c r="N27" s="25">
        <v>20794.812412394105</v>
      </c>
      <c r="O27" s="26">
        <v>0</v>
      </c>
      <c r="P27" s="27">
        <v>0</v>
      </c>
      <c r="Q27" s="28">
        <f ca="1"/>
        <v>0</v>
      </c>
      <c r="R27" s="28">
        <v>0</v>
      </c>
      <c r="S27" s="28">
        <v>-409.51310239303768</v>
      </c>
      <c r="T27" s="35">
        <f ca="1"/>
        <v>-100</v>
      </c>
      <c r="U27" s="30">
        <f ca="1"/>
        <v>0</v>
      </c>
      <c r="V27" s="31">
        <v>-1.9693041431283125</v>
      </c>
      <c r="W27" s="32">
        <f ca="1"/>
        <v>1.9693041431283125</v>
      </c>
      <c r="X27" s="28">
        <f ca="1"/>
        <v>0</v>
      </c>
      <c r="Y27" s="28">
        <f t="shared" ca="1" si="33"/>
        <v>0</v>
      </c>
      <c r="Z27" s="33">
        <f t="shared" ca="1" si="14"/>
        <v>1</v>
      </c>
      <c r="AA27" s="33">
        <f t="shared" ca="1" si="15"/>
        <v>1</v>
      </c>
      <c r="AB27" s="33">
        <f t="shared" ca="1" si="2"/>
        <v>1</v>
      </c>
      <c r="AC27" s="21">
        <v>20</v>
      </c>
      <c r="AD27" s="6" t="e">
        <f t="shared" ca="1" si="16"/>
        <v>#N/A</v>
      </c>
      <c r="AE27" s="6" t="e">
        <f t="shared" ca="1" si="17"/>
        <v>#N/A</v>
      </c>
      <c r="AF27" s="6" t="e">
        <f t="shared" ca="1" si="3"/>
        <v>#N/A</v>
      </c>
      <c r="AG27" s="6" t="e">
        <f t="shared" ca="1" si="4"/>
        <v>#N/A</v>
      </c>
      <c r="AH27" s="6" t="e">
        <f t="shared" ca="1" si="5"/>
        <v>#N/A</v>
      </c>
      <c r="AI27" s="6" t="e">
        <f t="shared" ca="1" si="6"/>
        <v>#N/A</v>
      </c>
      <c r="AJ27" s="17"/>
      <c r="AK27" s="6">
        <v>6023.609044630939</v>
      </c>
      <c r="AL27" s="6">
        <f ca="1"/>
        <v>0</v>
      </c>
      <c r="AM27" s="6">
        <f t="shared" ca="1" si="18"/>
        <v>0</v>
      </c>
      <c r="AN27" s="6">
        <f ca="1"/>
        <v>0</v>
      </c>
      <c r="AO27" s="33">
        <f t="shared" ca="1" si="19"/>
        <v>1</v>
      </c>
      <c r="AP27" s="34">
        <f ca="1"/>
        <v>0</v>
      </c>
      <c r="AQ27" s="34">
        <f ca="1"/>
        <v>0</v>
      </c>
      <c r="AR27" s="34">
        <f ca="1"/>
        <v>0</v>
      </c>
      <c r="AS27" s="34">
        <f ca="1"/>
        <v>0</v>
      </c>
      <c r="AT27" s="34">
        <f t="shared" ca="1" si="20"/>
        <v>0</v>
      </c>
      <c r="AU27" s="33">
        <f t="shared" ca="1" si="21"/>
        <v>1</v>
      </c>
      <c r="AV27" s="21">
        <v>20</v>
      </c>
      <c r="AW27" s="6" t="e">
        <f t="shared" ca="1" si="7"/>
        <v>#N/A</v>
      </c>
      <c r="AX27" s="6" t="e">
        <f t="shared" ca="1" si="22"/>
        <v>#N/A</v>
      </c>
      <c r="AY27" s="6" t="e">
        <f t="shared" ca="1" si="8"/>
        <v>#N/A</v>
      </c>
      <c r="AZ27" s="6" t="e">
        <f t="shared" ca="1" si="23"/>
        <v>#N/A</v>
      </c>
      <c r="BA27" s="199"/>
      <c r="BB27" s="36">
        <f t="shared" si="24"/>
        <v>0.16951477031652515</v>
      </c>
      <c r="BC27" s="36">
        <f ca="1"/>
        <v>0</v>
      </c>
      <c r="BD27" s="33">
        <f t="shared" ca="1" si="25"/>
        <v>1</v>
      </c>
      <c r="BE27" s="205">
        <f ca="1"/>
        <v>0</v>
      </c>
      <c r="BF27" s="33">
        <f t="shared" ca="1" si="26"/>
        <v>1</v>
      </c>
      <c r="BG27" s="36">
        <f t="shared" si="27"/>
        <v>0.13063648654663923</v>
      </c>
      <c r="BH27" s="42">
        <f ca="1"/>
        <v>0</v>
      </c>
      <c r="BI27" s="33">
        <f t="shared" ca="1" si="28"/>
        <v>1</v>
      </c>
      <c r="BJ27" s="205">
        <f ca="1"/>
        <v>0</v>
      </c>
      <c r="BK27" s="33">
        <f t="shared" ca="1" si="29"/>
        <v>1</v>
      </c>
      <c r="BL27" s="206">
        <v>20</v>
      </c>
      <c r="BM27" s="6" t="e">
        <f t="shared" ca="1" si="9"/>
        <v>#N/A</v>
      </c>
      <c r="BN27" s="42" t="e">
        <f t="shared" ca="1" si="10"/>
        <v>#N/A</v>
      </c>
      <c r="BO27" s="6" t="e">
        <f t="shared" ca="1" si="30"/>
        <v>#N/A</v>
      </c>
      <c r="BP27" s="42" t="e">
        <f t="shared" ca="1" si="31"/>
        <v>#N/A</v>
      </c>
      <c r="BQ27" s="207">
        <v>20</v>
      </c>
      <c r="BR27" s="6" t="e">
        <f t="shared" ca="1" si="32"/>
        <v>#N/A</v>
      </c>
      <c r="BS27" s="6" t="e">
        <f ca="1">VLOOKUP(BR27,Notes!$A$12:$B$206,2,0)</f>
        <v>#N/A</v>
      </c>
      <c r="BT27" s="42" t="e">
        <f t="shared" ca="1" si="11"/>
        <v>#N/A</v>
      </c>
      <c r="BU27" s="207">
        <v>20</v>
      </c>
      <c r="BV27" s="6" t="e">
        <f t="shared" ca="1" si="12"/>
        <v>#N/A</v>
      </c>
      <c r="BW27" s="6" t="e">
        <f ca="1">VLOOKUP(BV27,Notes!$A$12:$B$206,2,0)</f>
        <v>#N/A</v>
      </c>
      <c r="BX27" s="42" t="e">
        <f t="shared" ca="1" si="13"/>
        <v>#N/A</v>
      </c>
    </row>
    <row r="28" spans="1:76" hidden="1" outlineLevel="1" x14ac:dyDescent="0.2">
      <c r="A28" s="23" t="s">
        <v>22</v>
      </c>
      <c r="B28" s="23" t="str">
        <f>VLOOKUP(A28,Notes!$A$12:$B$206,2,0)</f>
        <v>Plastic</v>
      </c>
      <c r="C28" s="24">
        <f>SUM('SAM and Preps'!FS28:GG28)</f>
        <v>0</v>
      </c>
      <c r="D28" s="24">
        <f>'SAM and Preps'!GH28</f>
        <v>0</v>
      </c>
      <c r="E28" s="24">
        <f>'SAM and Preps'!GM28</f>
        <v>0</v>
      </c>
      <c r="F28" s="24">
        <f>'SAM and Preps'!GO28</f>
        <v>0</v>
      </c>
      <c r="G28" s="24">
        <f t="shared" si="0"/>
        <v>0</v>
      </c>
      <c r="H28" s="25">
        <f>SUM('SAM and Preps'!W$175:W$179)</f>
        <v>12625.804926817915</v>
      </c>
      <c r="I28" s="24">
        <f>IFERROR(VLOOKUP($A28,Employment!$A$5:$F$66,3,0),0)</f>
        <v>1.9646768457023231</v>
      </c>
      <c r="J28" s="24">
        <f>IFERROR(VLOOKUP($A28,Employment!$A$5:$F$66,4,0),0)</f>
        <v>11.056869568482595</v>
      </c>
      <c r="K28" s="24">
        <f>IFERROR(VLOOKUP($A28,Employment!$A$5:$F$66,5,0),0)</f>
        <v>19.993229445920328</v>
      </c>
      <c r="L28" s="24">
        <f>IFERROR(VLOOKUP($A28,Employment!$A$5:$F$66,6,0),0)</f>
        <v>12.335725465056086</v>
      </c>
      <c r="M28" s="24">
        <f t="shared" si="1"/>
        <v>45.350501325161332</v>
      </c>
      <c r="N28" s="25">
        <v>34577.587646091604</v>
      </c>
      <c r="O28" s="26">
        <v>0</v>
      </c>
      <c r="P28" s="27">
        <v>0</v>
      </c>
      <c r="Q28" s="28">
        <f ca="1"/>
        <v>0</v>
      </c>
      <c r="R28" s="28">
        <v>0</v>
      </c>
      <c r="S28" s="28">
        <v>-4079.385882503932</v>
      </c>
      <c r="T28" s="35">
        <f ca="1"/>
        <v>-100</v>
      </c>
      <c r="U28" s="30">
        <f ca="1"/>
        <v>0</v>
      </c>
      <c r="V28" s="31">
        <v>-11.797774686473929</v>
      </c>
      <c r="W28" s="32">
        <f ca="1"/>
        <v>11.797774686473929</v>
      </c>
      <c r="X28" s="28">
        <f ca="1"/>
        <v>0</v>
      </c>
      <c r="Y28" s="28">
        <f t="shared" ca="1" si="33"/>
        <v>0</v>
      </c>
      <c r="Z28" s="33">
        <f t="shared" ca="1" si="14"/>
        <v>1</v>
      </c>
      <c r="AA28" s="33">
        <f t="shared" ca="1" si="15"/>
        <v>1</v>
      </c>
      <c r="AB28" s="33">
        <f t="shared" ca="1" si="2"/>
        <v>1</v>
      </c>
      <c r="AC28" s="21">
        <v>21</v>
      </c>
      <c r="AD28" s="6" t="e">
        <f t="shared" ca="1" si="16"/>
        <v>#N/A</v>
      </c>
      <c r="AE28" s="6" t="e">
        <f t="shared" ca="1" si="17"/>
        <v>#N/A</v>
      </c>
      <c r="AF28" s="6" t="e">
        <f t="shared" ca="1" si="3"/>
        <v>#N/A</v>
      </c>
      <c r="AG28" s="6" t="e">
        <f t="shared" ca="1" si="4"/>
        <v>#N/A</v>
      </c>
      <c r="AH28" s="6" t="e">
        <f t="shared" ca="1" si="5"/>
        <v>#N/A</v>
      </c>
      <c r="AI28" s="6" t="e">
        <f t="shared" ca="1" si="6"/>
        <v>#N/A</v>
      </c>
      <c r="AJ28" s="17"/>
      <c r="AK28" s="6">
        <v>12625.804926817915</v>
      </c>
      <c r="AL28" s="6">
        <f ca="1"/>
        <v>0</v>
      </c>
      <c r="AM28" s="6">
        <f t="shared" ca="1" si="18"/>
        <v>0</v>
      </c>
      <c r="AN28" s="6">
        <f ca="1"/>
        <v>0</v>
      </c>
      <c r="AO28" s="33">
        <f t="shared" ca="1" si="19"/>
        <v>1</v>
      </c>
      <c r="AP28" s="34">
        <f ca="1"/>
        <v>0</v>
      </c>
      <c r="AQ28" s="34">
        <f ca="1"/>
        <v>0</v>
      </c>
      <c r="AR28" s="34">
        <f ca="1"/>
        <v>0</v>
      </c>
      <c r="AS28" s="34">
        <f ca="1"/>
        <v>0</v>
      </c>
      <c r="AT28" s="34">
        <f t="shared" ca="1" si="20"/>
        <v>0</v>
      </c>
      <c r="AU28" s="33">
        <f t="shared" ca="1" si="21"/>
        <v>1</v>
      </c>
      <c r="AV28" s="21">
        <v>21</v>
      </c>
      <c r="AW28" s="6" t="e">
        <f t="shared" ca="1" si="7"/>
        <v>#N/A</v>
      </c>
      <c r="AX28" s="6" t="e">
        <f t="shared" ca="1" si="22"/>
        <v>#N/A</v>
      </c>
      <c r="AY28" s="6" t="e">
        <f t="shared" ca="1" si="8"/>
        <v>#N/A</v>
      </c>
      <c r="AZ28" s="6" t="e">
        <f t="shared" ca="1" si="23"/>
        <v>#N/A</v>
      </c>
      <c r="BA28" s="199"/>
      <c r="BB28" s="36">
        <f t="shared" si="24"/>
        <v>0.35531197432849365</v>
      </c>
      <c r="BC28" s="36">
        <f ca="1"/>
        <v>0</v>
      </c>
      <c r="BD28" s="33">
        <f t="shared" ca="1" si="25"/>
        <v>1</v>
      </c>
      <c r="BE28" s="205">
        <f ca="1"/>
        <v>0</v>
      </c>
      <c r="BF28" s="33">
        <f t="shared" ca="1" si="26"/>
        <v>1</v>
      </c>
      <c r="BG28" s="36">
        <f t="shared" si="27"/>
        <v>0.29940253070021344</v>
      </c>
      <c r="BH28" s="42">
        <f ca="1"/>
        <v>0</v>
      </c>
      <c r="BI28" s="33">
        <f t="shared" ca="1" si="28"/>
        <v>1</v>
      </c>
      <c r="BJ28" s="205">
        <f ca="1"/>
        <v>0</v>
      </c>
      <c r="BK28" s="33">
        <f t="shared" ca="1" si="29"/>
        <v>1</v>
      </c>
      <c r="BL28" s="206">
        <v>21</v>
      </c>
      <c r="BM28" s="6" t="e">
        <f t="shared" ca="1" si="9"/>
        <v>#N/A</v>
      </c>
      <c r="BN28" s="42" t="e">
        <f t="shared" ca="1" si="10"/>
        <v>#N/A</v>
      </c>
      <c r="BO28" s="6" t="e">
        <f t="shared" ca="1" si="30"/>
        <v>#N/A</v>
      </c>
      <c r="BP28" s="42" t="e">
        <f t="shared" ca="1" si="31"/>
        <v>#N/A</v>
      </c>
      <c r="BQ28" s="207">
        <v>21</v>
      </c>
      <c r="BR28" s="6" t="e">
        <f t="shared" ca="1" si="32"/>
        <v>#N/A</v>
      </c>
      <c r="BS28" s="6" t="e">
        <f ca="1">VLOOKUP(BR28,Notes!$A$12:$B$206,2,0)</f>
        <v>#N/A</v>
      </c>
      <c r="BT28" s="42" t="e">
        <f t="shared" ca="1" si="11"/>
        <v>#N/A</v>
      </c>
      <c r="BU28" s="207">
        <v>21</v>
      </c>
      <c r="BV28" s="6" t="e">
        <f t="shared" ca="1" si="12"/>
        <v>#N/A</v>
      </c>
      <c r="BW28" s="6" t="e">
        <f ca="1">VLOOKUP(BV28,Notes!$A$12:$B$206,2,0)</f>
        <v>#N/A</v>
      </c>
      <c r="BX28" s="42" t="e">
        <f t="shared" ca="1" si="13"/>
        <v>#N/A</v>
      </c>
    </row>
    <row r="29" spans="1:76" hidden="1" outlineLevel="1" x14ac:dyDescent="0.2">
      <c r="A29" s="23" t="s">
        <v>23</v>
      </c>
      <c r="B29" s="23" t="str">
        <f>VLOOKUP(A29,Notes!$A$12:$B$206,2,0)</f>
        <v>Glass</v>
      </c>
      <c r="C29" s="24">
        <f>SUM('SAM and Preps'!FS29:GG29)</f>
        <v>0</v>
      </c>
      <c r="D29" s="24">
        <f>'SAM and Preps'!GH29</f>
        <v>0</v>
      </c>
      <c r="E29" s="24">
        <f>'SAM and Preps'!GM29</f>
        <v>0</v>
      </c>
      <c r="F29" s="24">
        <f>'SAM and Preps'!GO29</f>
        <v>0</v>
      </c>
      <c r="G29" s="24">
        <f t="shared" si="0"/>
        <v>0</v>
      </c>
      <c r="H29" s="25">
        <f>SUM('SAM and Preps'!X$175:X$179)</f>
        <v>3016.7141420282951</v>
      </c>
      <c r="I29" s="24">
        <f>IFERROR(VLOOKUP($A29,Employment!$A$5:$F$66,3,0),0)</f>
        <v>0.5618088263862846</v>
      </c>
      <c r="J29" s="24">
        <f>IFERROR(VLOOKUP($A29,Employment!$A$5:$F$66,4,0),0)</f>
        <v>2.0793560537222961</v>
      </c>
      <c r="K29" s="24">
        <f>IFERROR(VLOOKUP($A29,Employment!$A$5:$F$66,5,0),0)</f>
        <v>9.9075977387436964</v>
      </c>
      <c r="L29" s="24">
        <f>IFERROR(VLOOKUP($A29,Employment!$A$5:$F$66,6,0),0)</f>
        <v>4.3885539437824201</v>
      </c>
      <c r="M29" s="24">
        <f t="shared" si="1"/>
        <v>16.937316562634695</v>
      </c>
      <c r="N29" s="25">
        <v>9774.3333805764305</v>
      </c>
      <c r="O29" s="26">
        <v>0</v>
      </c>
      <c r="P29" s="27">
        <v>0</v>
      </c>
      <c r="Q29" s="28">
        <f ca="1"/>
        <v>0</v>
      </c>
      <c r="R29" s="28">
        <v>0</v>
      </c>
      <c r="S29" s="28">
        <v>-120.8634545402802</v>
      </c>
      <c r="T29" s="35">
        <f ca="1"/>
        <v>-100</v>
      </c>
      <c r="U29" s="30">
        <f ca="1"/>
        <v>0</v>
      </c>
      <c r="V29" s="31">
        <v>-1.2365391053722419</v>
      </c>
      <c r="W29" s="32">
        <f ca="1"/>
        <v>1.2365391053722419</v>
      </c>
      <c r="X29" s="28">
        <f ca="1"/>
        <v>0</v>
      </c>
      <c r="Y29" s="28">
        <f t="shared" ca="1" si="33"/>
        <v>0</v>
      </c>
      <c r="Z29" s="33">
        <f t="shared" ca="1" si="14"/>
        <v>1</v>
      </c>
      <c r="AA29" s="33">
        <f t="shared" ca="1" si="15"/>
        <v>1</v>
      </c>
      <c r="AB29" s="33">
        <f t="shared" ca="1" si="2"/>
        <v>1</v>
      </c>
      <c r="AC29" s="21">
        <v>22</v>
      </c>
      <c r="AD29" s="6" t="e">
        <f t="shared" ca="1" si="16"/>
        <v>#N/A</v>
      </c>
      <c r="AE29" s="6" t="e">
        <f t="shared" ca="1" si="17"/>
        <v>#N/A</v>
      </c>
      <c r="AF29" s="6" t="e">
        <f t="shared" ca="1" si="3"/>
        <v>#N/A</v>
      </c>
      <c r="AG29" s="6" t="e">
        <f t="shared" ca="1" si="4"/>
        <v>#N/A</v>
      </c>
      <c r="AH29" s="6" t="e">
        <f t="shared" ca="1" si="5"/>
        <v>#N/A</v>
      </c>
      <c r="AI29" s="6" t="e">
        <f t="shared" ca="1" si="6"/>
        <v>#N/A</v>
      </c>
      <c r="AJ29" s="17"/>
      <c r="AK29" s="6">
        <v>3016.7141420282951</v>
      </c>
      <c r="AL29" s="6">
        <f ca="1"/>
        <v>0</v>
      </c>
      <c r="AM29" s="6">
        <f t="shared" ca="1" si="18"/>
        <v>0</v>
      </c>
      <c r="AN29" s="6">
        <f ca="1"/>
        <v>0</v>
      </c>
      <c r="AO29" s="33">
        <f t="shared" ca="1" si="19"/>
        <v>1</v>
      </c>
      <c r="AP29" s="34">
        <f ca="1"/>
        <v>0</v>
      </c>
      <c r="AQ29" s="34">
        <f ca="1"/>
        <v>0</v>
      </c>
      <c r="AR29" s="34">
        <f ca="1"/>
        <v>0</v>
      </c>
      <c r="AS29" s="34">
        <f ca="1"/>
        <v>0</v>
      </c>
      <c r="AT29" s="34">
        <f t="shared" ca="1" si="20"/>
        <v>0</v>
      </c>
      <c r="AU29" s="33">
        <f t="shared" ca="1" si="21"/>
        <v>1</v>
      </c>
      <c r="AV29" s="21">
        <v>22</v>
      </c>
      <c r="AW29" s="6" t="e">
        <f t="shared" ca="1" si="7"/>
        <v>#N/A</v>
      </c>
      <c r="AX29" s="6" t="e">
        <f t="shared" ca="1" si="22"/>
        <v>#N/A</v>
      </c>
      <c r="AY29" s="6" t="e">
        <f t="shared" ca="1" si="8"/>
        <v>#N/A</v>
      </c>
      <c r="AZ29" s="6" t="e">
        <f t="shared" ca="1" si="23"/>
        <v>#N/A</v>
      </c>
      <c r="BA29" s="199"/>
      <c r="BB29" s="36">
        <f t="shared" si="24"/>
        <v>8.4895550343252954E-2</v>
      </c>
      <c r="BC29" s="36">
        <f ca="1"/>
        <v>0</v>
      </c>
      <c r="BD29" s="33">
        <f t="shared" ca="1" si="25"/>
        <v>1</v>
      </c>
      <c r="BE29" s="205">
        <f ca="1"/>
        <v>0</v>
      </c>
      <c r="BF29" s="33">
        <f t="shared" ca="1" si="26"/>
        <v>1</v>
      </c>
      <c r="BG29" s="36">
        <f t="shared" si="27"/>
        <v>0.11181961155763318</v>
      </c>
      <c r="BH29" s="42">
        <f ca="1"/>
        <v>0</v>
      </c>
      <c r="BI29" s="33">
        <f t="shared" ca="1" si="28"/>
        <v>1</v>
      </c>
      <c r="BJ29" s="205">
        <f ca="1"/>
        <v>0</v>
      </c>
      <c r="BK29" s="33">
        <f t="shared" ca="1" si="29"/>
        <v>1</v>
      </c>
      <c r="BL29" s="206">
        <v>22</v>
      </c>
      <c r="BM29" s="6" t="e">
        <f t="shared" ca="1" si="9"/>
        <v>#N/A</v>
      </c>
      <c r="BN29" s="42" t="e">
        <f t="shared" ca="1" si="10"/>
        <v>#N/A</v>
      </c>
      <c r="BO29" s="6" t="e">
        <f t="shared" ca="1" si="30"/>
        <v>#N/A</v>
      </c>
      <c r="BP29" s="42" t="e">
        <f t="shared" ca="1" si="31"/>
        <v>#N/A</v>
      </c>
      <c r="BQ29" s="207">
        <v>22</v>
      </c>
      <c r="BR29" s="6" t="e">
        <f t="shared" ca="1" si="32"/>
        <v>#N/A</v>
      </c>
      <c r="BS29" s="6" t="e">
        <f ca="1">VLOOKUP(BR29,Notes!$A$12:$B$206,2,0)</f>
        <v>#N/A</v>
      </c>
      <c r="BT29" s="42" t="e">
        <f t="shared" ca="1" si="11"/>
        <v>#N/A</v>
      </c>
      <c r="BU29" s="207">
        <v>22</v>
      </c>
      <c r="BV29" s="6" t="e">
        <f t="shared" ca="1" si="12"/>
        <v>#N/A</v>
      </c>
      <c r="BW29" s="6" t="e">
        <f ca="1">VLOOKUP(BV29,Notes!$A$12:$B$206,2,0)</f>
        <v>#N/A</v>
      </c>
      <c r="BX29" s="42" t="e">
        <f t="shared" ca="1" si="13"/>
        <v>#N/A</v>
      </c>
    </row>
    <row r="30" spans="1:76" hidden="1" outlineLevel="1" x14ac:dyDescent="0.2">
      <c r="A30" s="23" t="s">
        <v>24</v>
      </c>
      <c r="B30" s="23" t="str">
        <f>VLOOKUP(A30,Notes!$A$12:$B$206,2,0)</f>
        <v>Non-metallic minerals</v>
      </c>
      <c r="C30" s="24">
        <f>SUM('SAM and Preps'!FS30:GG30)</f>
        <v>0</v>
      </c>
      <c r="D30" s="24">
        <f>'SAM and Preps'!GH30</f>
        <v>0</v>
      </c>
      <c r="E30" s="24">
        <f>'SAM and Preps'!GM30</f>
        <v>0</v>
      </c>
      <c r="F30" s="24">
        <f>'SAM and Preps'!GO30</f>
        <v>0</v>
      </c>
      <c r="G30" s="24">
        <f t="shared" si="0"/>
        <v>0</v>
      </c>
      <c r="H30" s="25">
        <f>SUM('SAM and Preps'!Y$175:Y$179)</f>
        <v>12522.307117476332</v>
      </c>
      <c r="I30" s="24">
        <f>IFERROR(VLOOKUP($A30,Employment!$A$5:$F$66,3,0),0)</f>
        <v>16.617240425586466</v>
      </c>
      <c r="J30" s="24">
        <f>IFERROR(VLOOKUP($A30,Employment!$A$5:$F$66,4,0),0)</f>
        <v>22.544277422170826</v>
      </c>
      <c r="K30" s="24">
        <f>IFERROR(VLOOKUP($A30,Employment!$A$5:$F$66,5,0),0)</f>
        <v>19.092560381760585</v>
      </c>
      <c r="L30" s="24">
        <f>IFERROR(VLOOKUP($A30,Employment!$A$5:$F$66,6,0),0)</f>
        <v>17.922064603023763</v>
      </c>
      <c r="M30" s="24">
        <f t="shared" si="1"/>
        <v>76.176142832541643</v>
      </c>
      <c r="N30" s="25">
        <v>46772.852858721621</v>
      </c>
      <c r="O30" s="26">
        <v>0</v>
      </c>
      <c r="P30" s="27">
        <v>0</v>
      </c>
      <c r="Q30" s="28">
        <f ca="1"/>
        <v>0</v>
      </c>
      <c r="R30" s="28">
        <v>0</v>
      </c>
      <c r="S30" s="28">
        <v>-1307.1031309044085</v>
      </c>
      <c r="T30" s="35">
        <f ca="1"/>
        <v>-100</v>
      </c>
      <c r="U30" s="30">
        <f ca="1"/>
        <v>0</v>
      </c>
      <c r="V30" s="31">
        <v>-2.7945764498320016</v>
      </c>
      <c r="W30" s="32">
        <f ca="1"/>
        <v>2.7945764498320016</v>
      </c>
      <c r="X30" s="28">
        <f ca="1"/>
        <v>0</v>
      </c>
      <c r="Y30" s="28">
        <f t="shared" ca="1" si="33"/>
        <v>0</v>
      </c>
      <c r="Z30" s="33">
        <f t="shared" ca="1" si="14"/>
        <v>1</v>
      </c>
      <c r="AA30" s="33">
        <f t="shared" ca="1" si="15"/>
        <v>1</v>
      </c>
      <c r="AB30" s="33">
        <f t="shared" ca="1" si="2"/>
        <v>1</v>
      </c>
      <c r="AC30" s="21">
        <v>23</v>
      </c>
      <c r="AD30" s="6" t="e">
        <f t="shared" ca="1" si="16"/>
        <v>#N/A</v>
      </c>
      <c r="AE30" s="6" t="e">
        <f t="shared" ca="1" si="17"/>
        <v>#N/A</v>
      </c>
      <c r="AF30" s="6" t="e">
        <f t="shared" ca="1" si="3"/>
        <v>#N/A</v>
      </c>
      <c r="AG30" s="6" t="e">
        <f t="shared" ca="1" si="4"/>
        <v>#N/A</v>
      </c>
      <c r="AH30" s="6" t="e">
        <f t="shared" ca="1" si="5"/>
        <v>#N/A</v>
      </c>
      <c r="AI30" s="6" t="e">
        <f t="shared" ca="1" si="6"/>
        <v>#N/A</v>
      </c>
      <c r="AJ30" s="17"/>
      <c r="AK30" s="6">
        <v>12522.307117476332</v>
      </c>
      <c r="AL30" s="6">
        <f ca="1"/>
        <v>0</v>
      </c>
      <c r="AM30" s="6">
        <f t="shared" ca="1" si="18"/>
        <v>0</v>
      </c>
      <c r="AN30" s="6">
        <f ca="1"/>
        <v>0</v>
      </c>
      <c r="AO30" s="33">
        <f t="shared" ca="1" si="19"/>
        <v>1</v>
      </c>
      <c r="AP30" s="34">
        <f ca="1"/>
        <v>0</v>
      </c>
      <c r="AQ30" s="34">
        <f ca="1"/>
        <v>0</v>
      </c>
      <c r="AR30" s="34">
        <f ca="1"/>
        <v>0</v>
      </c>
      <c r="AS30" s="34">
        <f ca="1"/>
        <v>0</v>
      </c>
      <c r="AT30" s="34">
        <f t="shared" ca="1" si="20"/>
        <v>0</v>
      </c>
      <c r="AU30" s="33">
        <f t="shared" ca="1" si="21"/>
        <v>1</v>
      </c>
      <c r="AV30" s="21">
        <v>23</v>
      </c>
      <c r="AW30" s="6" t="e">
        <f t="shared" ca="1" si="7"/>
        <v>#N/A</v>
      </c>
      <c r="AX30" s="6" t="e">
        <f t="shared" ca="1" si="22"/>
        <v>#N/A</v>
      </c>
      <c r="AY30" s="6" t="e">
        <f t="shared" ca="1" si="8"/>
        <v>#N/A</v>
      </c>
      <c r="AZ30" s="6" t="e">
        <f t="shared" ca="1" si="23"/>
        <v>#N/A</v>
      </c>
      <c r="BA30" s="199"/>
      <c r="BB30" s="36">
        <f t="shared" si="24"/>
        <v>0.35239936707778907</v>
      </c>
      <c r="BC30" s="36">
        <f ca="1"/>
        <v>0</v>
      </c>
      <c r="BD30" s="33">
        <f t="shared" ca="1" si="25"/>
        <v>1</v>
      </c>
      <c r="BE30" s="205">
        <f ca="1"/>
        <v>0</v>
      </c>
      <c r="BF30" s="33">
        <f t="shared" ca="1" si="26"/>
        <v>1</v>
      </c>
      <c r="BG30" s="36">
        <f t="shared" si="27"/>
        <v>0.50291241059313163</v>
      </c>
      <c r="BH30" s="42">
        <f ca="1"/>
        <v>0</v>
      </c>
      <c r="BI30" s="33">
        <f t="shared" ca="1" si="28"/>
        <v>1</v>
      </c>
      <c r="BJ30" s="205">
        <f ca="1"/>
        <v>0</v>
      </c>
      <c r="BK30" s="33">
        <f t="shared" ca="1" si="29"/>
        <v>1</v>
      </c>
      <c r="BL30" s="206">
        <v>23</v>
      </c>
      <c r="BM30" s="6" t="e">
        <f t="shared" ca="1" si="9"/>
        <v>#N/A</v>
      </c>
      <c r="BN30" s="42" t="e">
        <f t="shared" ca="1" si="10"/>
        <v>#N/A</v>
      </c>
      <c r="BO30" s="6" t="e">
        <f t="shared" ca="1" si="30"/>
        <v>#N/A</v>
      </c>
      <c r="BP30" s="42" t="e">
        <f t="shared" ca="1" si="31"/>
        <v>#N/A</v>
      </c>
      <c r="BQ30" s="207">
        <v>23</v>
      </c>
      <c r="BR30" s="6" t="e">
        <f t="shared" ca="1" si="32"/>
        <v>#N/A</v>
      </c>
      <c r="BS30" s="6" t="e">
        <f ca="1">VLOOKUP(BR30,Notes!$A$12:$B$206,2,0)</f>
        <v>#N/A</v>
      </c>
      <c r="BT30" s="42" t="e">
        <f t="shared" ca="1" si="11"/>
        <v>#N/A</v>
      </c>
      <c r="BU30" s="207">
        <v>23</v>
      </c>
      <c r="BV30" s="6" t="e">
        <f t="shared" ca="1" si="12"/>
        <v>#N/A</v>
      </c>
      <c r="BW30" s="6" t="e">
        <f ca="1">VLOOKUP(BV30,Notes!$A$12:$B$206,2,0)</f>
        <v>#N/A</v>
      </c>
      <c r="BX30" s="42" t="e">
        <f t="shared" ca="1" si="13"/>
        <v>#N/A</v>
      </c>
    </row>
    <row r="31" spans="1:76" hidden="1" outlineLevel="1" x14ac:dyDescent="0.2">
      <c r="A31" s="23" t="s">
        <v>25</v>
      </c>
      <c r="B31" s="23" t="str">
        <f>VLOOKUP(A31,Notes!$A$12:$B$206,2,0)</f>
        <v>Basic iron and steel, casting of metals</v>
      </c>
      <c r="C31" s="24">
        <f>SUM('SAM and Preps'!FS31:GG31)</f>
        <v>0</v>
      </c>
      <c r="D31" s="24">
        <f>'SAM and Preps'!GH31</f>
        <v>0</v>
      </c>
      <c r="E31" s="24">
        <f>'SAM and Preps'!GM31</f>
        <v>0</v>
      </c>
      <c r="F31" s="24">
        <f>'SAM and Preps'!GO31</f>
        <v>0</v>
      </c>
      <c r="G31" s="24">
        <f t="shared" si="0"/>
        <v>0</v>
      </c>
      <c r="H31" s="25">
        <f>SUM('SAM and Preps'!Z$175:Z$179)</f>
        <v>18426.285025698515</v>
      </c>
      <c r="I31" s="24">
        <f>IFERROR(VLOOKUP($A31,Employment!$A$5:$F$66,3,0),0)</f>
        <v>8.567010352242459</v>
      </c>
      <c r="J31" s="24">
        <f>IFERROR(VLOOKUP($A31,Employment!$A$5:$F$66,4,0),0)</f>
        <v>39.568169842978577</v>
      </c>
      <c r="K31" s="24">
        <f>IFERROR(VLOOKUP($A31,Employment!$A$5:$F$66,5,0),0)</f>
        <v>36.701891624201387</v>
      </c>
      <c r="L31" s="24">
        <f>IFERROR(VLOOKUP($A31,Employment!$A$5:$F$66,6,0),0)</f>
        <v>28.837145344509153</v>
      </c>
      <c r="M31" s="24">
        <f t="shared" si="1"/>
        <v>113.67421716393157</v>
      </c>
      <c r="N31" s="25">
        <v>165302.04388297003</v>
      </c>
      <c r="O31" s="26">
        <v>0</v>
      </c>
      <c r="P31" s="27">
        <v>0</v>
      </c>
      <c r="Q31" s="28">
        <f ca="1"/>
        <v>0</v>
      </c>
      <c r="R31" s="28">
        <v>0</v>
      </c>
      <c r="S31" s="28">
        <v>-2172.9748407715256</v>
      </c>
      <c r="T31" s="35">
        <f ca="1"/>
        <v>-100</v>
      </c>
      <c r="U31" s="30">
        <f ca="1"/>
        <v>0</v>
      </c>
      <c r="V31" s="31">
        <v>-1.3145480780080014</v>
      </c>
      <c r="W31" s="32">
        <f ca="1"/>
        <v>1.3145480780080014</v>
      </c>
      <c r="X31" s="28">
        <f ca="1"/>
        <v>0</v>
      </c>
      <c r="Y31" s="28">
        <f t="shared" ca="1" si="33"/>
        <v>0</v>
      </c>
      <c r="Z31" s="33">
        <f t="shared" ca="1" si="14"/>
        <v>1</v>
      </c>
      <c r="AA31" s="33">
        <f t="shared" ca="1" si="15"/>
        <v>1</v>
      </c>
      <c r="AB31" s="33">
        <f t="shared" ca="1" si="2"/>
        <v>1</v>
      </c>
      <c r="AC31" s="21">
        <v>24</v>
      </c>
      <c r="AD31" s="6" t="e">
        <f t="shared" ca="1" si="16"/>
        <v>#N/A</v>
      </c>
      <c r="AE31" s="6" t="e">
        <f t="shared" ca="1" si="17"/>
        <v>#N/A</v>
      </c>
      <c r="AF31" s="6" t="e">
        <f t="shared" ca="1" si="3"/>
        <v>#N/A</v>
      </c>
      <c r="AG31" s="6" t="e">
        <f t="shared" ca="1" si="4"/>
        <v>#N/A</v>
      </c>
      <c r="AH31" s="6" t="e">
        <f t="shared" ca="1" si="5"/>
        <v>#N/A</v>
      </c>
      <c r="AI31" s="6" t="e">
        <f t="shared" ca="1" si="6"/>
        <v>#N/A</v>
      </c>
      <c r="AJ31" s="17"/>
      <c r="AK31" s="6">
        <v>18426.285025698515</v>
      </c>
      <c r="AL31" s="6">
        <f ca="1"/>
        <v>0</v>
      </c>
      <c r="AM31" s="6">
        <f t="shared" ca="1" si="18"/>
        <v>0</v>
      </c>
      <c r="AN31" s="6">
        <f ca="1"/>
        <v>0</v>
      </c>
      <c r="AO31" s="33">
        <f t="shared" ca="1" si="19"/>
        <v>1</v>
      </c>
      <c r="AP31" s="34">
        <f ca="1"/>
        <v>0</v>
      </c>
      <c r="AQ31" s="34">
        <f ca="1"/>
        <v>0</v>
      </c>
      <c r="AR31" s="34">
        <f ca="1"/>
        <v>0</v>
      </c>
      <c r="AS31" s="34">
        <f ca="1"/>
        <v>0</v>
      </c>
      <c r="AT31" s="34">
        <f t="shared" ca="1" si="20"/>
        <v>0</v>
      </c>
      <c r="AU31" s="33">
        <f t="shared" ca="1" si="21"/>
        <v>1</v>
      </c>
      <c r="AV31" s="21">
        <v>24</v>
      </c>
      <c r="AW31" s="6" t="e">
        <f t="shared" ca="1" si="7"/>
        <v>#N/A</v>
      </c>
      <c r="AX31" s="6" t="e">
        <f t="shared" ca="1" si="22"/>
        <v>#N/A</v>
      </c>
      <c r="AY31" s="6" t="e">
        <f t="shared" ca="1" si="8"/>
        <v>#N/A</v>
      </c>
      <c r="AZ31" s="6" t="e">
        <f t="shared" ca="1" si="23"/>
        <v>#N/A</v>
      </c>
      <c r="BA31" s="199"/>
      <c r="BB31" s="36">
        <f t="shared" si="24"/>
        <v>0.51854751043350389</v>
      </c>
      <c r="BC31" s="36">
        <f ca="1"/>
        <v>0</v>
      </c>
      <c r="BD31" s="33">
        <f t="shared" ca="1" si="25"/>
        <v>1</v>
      </c>
      <c r="BE31" s="205">
        <f ca="1"/>
        <v>0</v>
      </c>
      <c r="BF31" s="33">
        <f t="shared" ca="1" si="26"/>
        <v>1</v>
      </c>
      <c r="BG31" s="36">
        <f t="shared" si="27"/>
        <v>0.75047347437731282</v>
      </c>
      <c r="BH31" s="42">
        <f ca="1"/>
        <v>0</v>
      </c>
      <c r="BI31" s="33">
        <f t="shared" ca="1" si="28"/>
        <v>1</v>
      </c>
      <c r="BJ31" s="205">
        <f ca="1"/>
        <v>0</v>
      </c>
      <c r="BK31" s="33">
        <f t="shared" ca="1" si="29"/>
        <v>1</v>
      </c>
      <c r="BL31" s="206">
        <v>24</v>
      </c>
      <c r="BM31" s="6" t="e">
        <f t="shared" ca="1" si="9"/>
        <v>#N/A</v>
      </c>
      <c r="BN31" s="42" t="e">
        <f t="shared" ca="1" si="10"/>
        <v>#N/A</v>
      </c>
      <c r="BO31" s="6" t="e">
        <f t="shared" ca="1" si="30"/>
        <v>#N/A</v>
      </c>
      <c r="BP31" s="42" t="e">
        <f t="shared" ca="1" si="31"/>
        <v>#N/A</v>
      </c>
      <c r="BQ31" s="207">
        <v>24</v>
      </c>
      <c r="BR31" s="6" t="e">
        <f t="shared" ca="1" si="32"/>
        <v>#N/A</v>
      </c>
      <c r="BS31" s="6" t="e">
        <f ca="1">VLOOKUP(BR31,Notes!$A$12:$B$206,2,0)</f>
        <v>#N/A</v>
      </c>
      <c r="BT31" s="42" t="e">
        <f t="shared" ca="1" si="11"/>
        <v>#N/A</v>
      </c>
      <c r="BU31" s="207">
        <v>24</v>
      </c>
      <c r="BV31" s="6" t="e">
        <f t="shared" ca="1" si="12"/>
        <v>#N/A</v>
      </c>
      <c r="BW31" s="6" t="e">
        <f ca="1">VLOOKUP(BV31,Notes!$A$12:$B$206,2,0)</f>
        <v>#N/A</v>
      </c>
      <c r="BX31" s="42" t="e">
        <f t="shared" ca="1" si="13"/>
        <v>#N/A</v>
      </c>
    </row>
    <row r="32" spans="1:76" hidden="1" outlineLevel="1" x14ac:dyDescent="0.2">
      <c r="A32" s="23" t="s">
        <v>26</v>
      </c>
      <c r="B32" s="23" t="str">
        <f>VLOOKUP(A32,Notes!$A$12:$B$206,2,0)</f>
        <v>Basic precious and non-ferrous metals</v>
      </c>
      <c r="C32" s="24">
        <f>SUM('SAM and Preps'!FS32:GG32)</f>
        <v>0</v>
      </c>
      <c r="D32" s="24">
        <f>'SAM and Preps'!GH32</f>
        <v>0</v>
      </c>
      <c r="E32" s="24">
        <f>'SAM and Preps'!GM32</f>
        <v>0</v>
      </c>
      <c r="F32" s="24">
        <f>'SAM and Preps'!GO32</f>
        <v>0</v>
      </c>
      <c r="G32" s="24">
        <f t="shared" si="0"/>
        <v>0</v>
      </c>
      <c r="H32" s="25">
        <f>SUM('SAM and Preps'!AA$175:AA$179)</f>
        <v>8917.4891927943318</v>
      </c>
      <c r="I32" s="24">
        <f>IFERROR(VLOOKUP($A32,Employment!$A$5:$F$66,3,0),0)</f>
        <v>1.1081953078444757</v>
      </c>
      <c r="J32" s="24">
        <f>IFERROR(VLOOKUP($A32,Employment!$A$5:$F$66,4,0),0)</f>
        <v>2.2294216525990751</v>
      </c>
      <c r="K32" s="24">
        <f>IFERROR(VLOOKUP($A32,Employment!$A$5:$F$66,5,0),0)</f>
        <v>6.7784459533219215</v>
      </c>
      <c r="L32" s="24">
        <f>IFERROR(VLOOKUP($A32,Employment!$A$5:$F$66,6,0),0)</f>
        <v>8.9038621745227413</v>
      </c>
      <c r="M32" s="24">
        <f t="shared" si="1"/>
        <v>19.019925088288211</v>
      </c>
      <c r="N32" s="25">
        <v>48787.523941718006</v>
      </c>
      <c r="O32" s="26">
        <v>0</v>
      </c>
      <c r="P32" s="27">
        <v>0</v>
      </c>
      <c r="Q32" s="28">
        <f ca="1"/>
        <v>0</v>
      </c>
      <c r="R32" s="28">
        <v>0</v>
      </c>
      <c r="S32" s="28">
        <v>-738.78262631385576</v>
      </c>
      <c r="T32" s="35">
        <f ca="1"/>
        <v>-100</v>
      </c>
      <c r="U32" s="30">
        <f ca="1"/>
        <v>0</v>
      </c>
      <c r="V32" s="31">
        <v>-1.5142859621168965</v>
      </c>
      <c r="W32" s="32">
        <f ca="1"/>
        <v>1.5142859621168965</v>
      </c>
      <c r="X32" s="28">
        <f ca="1"/>
        <v>0</v>
      </c>
      <c r="Y32" s="28">
        <f t="shared" ca="1" si="33"/>
        <v>0</v>
      </c>
      <c r="Z32" s="33">
        <f t="shared" ca="1" si="14"/>
        <v>1</v>
      </c>
      <c r="AA32" s="33">
        <f t="shared" ca="1" si="15"/>
        <v>1</v>
      </c>
      <c r="AB32" s="33">
        <f t="shared" ca="1" si="2"/>
        <v>1</v>
      </c>
      <c r="AC32" s="21">
        <v>25</v>
      </c>
      <c r="AD32" s="6" t="e">
        <f t="shared" ca="1" si="16"/>
        <v>#N/A</v>
      </c>
      <c r="AE32" s="6" t="e">
        <f t="shared" ca="1" si="17"/>
        <v>#N/A</v>
      </c>
      <c r="AF32" s="6" t="e">
        <f t="shared" ca="1" si="3"/>
        <v>#N/A</v>
      </c>
      <c r="AG32" s="6" t="e">
        <f t="shared" ca="1" si="4"/>
        <v>#N/A</v>
      </c>
      <c r="AH32" s="6" t="e">
        <f t="shared" ca="1" si="5"/>
        <v>#N/A</v>
      </c>
      <c r="AI32" s="6" t="e">
        <f t="shared" ca="1" si="6"/>
        <v>#N/A</v>
      </c>
      <c r="AJ32" s="17"/>
      <c r="AK32" s="6">
        <v>8917.4891927943318</v>
      </c>
      <c r="AL32" s="6">
        <f ca="1"/>
        <v>0</v>
      </c>
      <c r="AM32" s="6">
        <f t="shared" ca="1" si="18"/>
        <v>0</v>
      </c>
      <c r="AN32" s="6">
        <f ca="1"/>
        <v>0</v>
      </c>
      <c r="AO32" s="33">
        <f t="shared" ca="1" si="19"/>
        <v>1</v>
      </c>
      <c r="AP32" s="34">
        <f ca="1"/>
        <v>0</v>
      </c>
      <c r="AQ32" s="34">
        <f ca="1"/>
        <v>0</v>
      </c>
      <c r="AR32" s="34">
        <f ca="1"/>
        <v>0</v>
      </c>
      <c r="AS32" s="34">
        <f ca="1"/>
        <v>0</v>
      </c>
      <c r="AT32" s="34">
        <f t="shared" ca="1" si="20"/>
        <v>0</v>
      </c>
      <c r="AU32" s="33">
        <f t="shared" ca="1" si="21"/>
        <v>1</v>
      </c>
      <c r="AV32" s="21">
        <v>25</v>
      </c>
      <c r="AW32" s="6" t="e">
        <f t="shared" ca="1" si="7"/>
        <v>#N/A</v>
      </c>
      <c r="AX32" s="6" t="e">
        <f t="shared" ca="1" si="22"/>
        <v>#N/A</v>
      </c>
      <c r="AY32" s="6" t="e">
        <f t="shared" ca="1" si="8"/>
        <v>#N/A</v>
      </c>
      <c r="AZ32" s="6" t="e">
        <f t="shared" ca="1" si="23"/>
        <v>#N/A</v>
      </c>
      <c r="BA32" s="199"/>
      <c r="BB32" s="36">
        <f t="shared" si="24"/>
        <v>0.25095355975401679</v>
      </c>
      <c r="BC32" s="36">
        <f ca="1"/>
        <v>0</v>
      </c>
      <c r="BD32" s="33">
        <f t="shared" ca="1" si="25"/>
        <v>1</v>
      </c>
      <c r="BE32" s="205">
        <f ca="1"/>
        <v>0</v>
      </c>
      <c r="BF32" s="33">
        <f t="shared" ca="1" si="26"/>
        <v>1</v>
      </c>
      <c r="BG32" s="36">
        <f t="shared" si="27"/>
        <v>0.12556892512238868</v>
      </c>
      <c r="BH32" s="42">
        <f ca="1"/>
        <v>0</v>
      </c>
      <c r="BI32" s="33">
        <f t="shared" ca="1" si="28"/>
        <v>1</v>
      </c>
      <c r="BJ32" s="205">
        <f ca="1"/>
        <v>0</v>
      </c>
      <c r="BK32" s="33">
        <f t="shared" ca="1" si="29"/>
        <v>1</v>
      </c>
      <c r="BL32" s="206">
        <v>25</v>
      </c>
      <c r="BM32" s="6" t="e">
        <f t="shared" ca="1" si="9"/>
        <v>#N/A</v>
      </c>
      <c r="BN32" s="42" t="e">
        <f t="shared" ca="1" si="10"/>
        <v>#N/A</v>
      </c>
      <c r="BO32" s="6" t="e">
        <f t="shared" ca="1" si="30"/>
        <v>#N/A</v>
      </c>
      <c r="BP32" s="42" t="e">
        <f t="shared" ca="1" si="31"/>
        <v>#N/A</v>
      </c>
      <c r="BQ32" s="207">
        <v>25</v>
      </c>
      <c r="BR32" s="6" t="e">
        <f t="shared" ca="1" si="32"/>
        <v>#N/A</v>
      </c>
      <c r="BS32" s="6" t="e">
        <f ca="1">VLOOKUP(BR32,Notes!$A$12:$B$206,2,0)</f>
        <v>#N/A</v>
      </c>
      <c r="BT32" s="42" t="e">
        <f t="shared" ca="1" si="11"/>
        <v>#N/A</v>
      </c>
      <c r="BU32" s="207">
        <v>25</v>
      </c>
      <c r="BV32" s="6" t="e">
        <f t="shared" ca="1" si="12"/>
        <v>#N/A</v>
      </c>
      <c r="BW32" s="6" t="e">
        <f ca="1">VLOOKUP(BV32,Notes!$A$12:$B$206,2,0)</f>
        <v>#N/A</v>
      </c>
      <c r="BX32" s="42" t="e">
        <f t="shared" ca="1" si="13"/>
        <v>#N/A</v>
      </c>
    </row>
    <row r="33" spans="1:76" hidden="1" outlineLevel="1" x14ac:dyDescent="0.2">
      <c r="A33" s="23" t="s">
        <v>27</v>
      </c>
      <c r="B33" s="23" t="str">
        <f>VLOOKUP(A33,Notes!$A$12:$B$206,2,0)</f>
        <v>Fabricated metal products</v>
      </c>
      <c r="C33" s="24">
        <f>SUM('SAM and Preps'!FS33:GG33)</f>
        <v>0</v>
      </c>
      <c r="D33" s="24">
        <f>'SAM and Preps'!GH33</f>
        <v>0</v>
      </c>
      <c r="E33" s="24">
        <f>'SAM and Preps'!GM33</f>
        <v>0</v>
      </c>
      <c r="F33" s="24">
        <f>'SAM and Preps'!GO33</f>
        <v>0</v>
      </c>
      <c r="G33" s="24">
        <f t="shared" si="0"/>
        <v>0</v>
      </c>
      <c r="H33" s="25">
        <f>SUM('SAM and Preps'!AB$175:AB$179)</f>
        <v>26550.897184613448</v>
      </c>
      <c r="I33" s="24">
        <f>IFERROR(VLOOKUP($A33,Employment!$A$5:$F$66,3,0),0)</f>
        <v>18.889981519616406</v>
      </c>
      <c r="J33" s="24">
        <f>IFERROR(VLOOKUP($A33,Employment!$A$5:$F$66,4,0),0)</f>
        <v>41.572965581928855</v>
      </c>
      <c r="K33" s="24">
        <f>IFERROR(VLOOKUP($A33,Employment!$A$5:$F$66,5,0),0)</f>
        <v>63.744580019946042</v>
      </c>
      <c r="L33" s="24">
        <f>IFERROR(VLOOKUP($A33,Employment!$A$5:$F$66,6,0),0)</f>
        <v>45.777226657546429</v>
      </c>
      <c r="M33" s="24">
        <f t="shared" si="1"/>
        <v>169.98475377903773</v>
      </c>
      <c r="N33" s="25">
        <v>94195.114100975989</v>
      </c>
      <c r="O33" s="26">
        <v>0</v>
      </c>
      <c r="P33" s="27">
        <v>0</v>
      </c>
      <c r="Q33" s="28">
        <f ca="1"/>
        <v>0</v>
      </c>
      <c r="R33" s="28">
        <v>0</v>
      </c>
      <c r="S33" s="28">
        <v>-4170.5884891305677</v>
      </c>
      <c r="T33" s="35">
        <f ca="1"/>
        <v>-100</v>
      </c>
      <c r="U33" s="30">
        <f ca="1"/>
        <v>0</v>
      </c>
      <c r="V33" s="31">
        <v>-4.4276059633621214</v>
      </c>
      <c r="W33" s="32">
        <f ca="1"/>
        <v>4.4276059633621214</v>
      </c>
      <c r="X33" s="28">
        <f ca="1"/>
        <v>0</v>
      </c>
      <c r="Y33" s="28">
        <f t="shared" ca="1" si="33"/>
        <v>0</v>
      </c>
      <c r="Z33" s="33">
        <f t="shared" ca="1" si="14"/>
        <v>1</v>
      </c>
      <c r="AA33" s="33">
        <f t="shared" ca="1" si="15"/>
        <v>1</v>
      </c>
      <c r="AB33" s="33">
        <f t="shared" ca="1" si="2"/>
        <v>1</v>
      </c>
      <c r="AC33" s="21">
        <v>26</v>
      </c>
      <c r="AD33" s="6" t="e">
        <f t="shared" ca="1" si="16"/>
        <v>#N/A</v>
      </c>
      <c r="AE33" s="6" t="e">
        <f t="shared" ca="1" si="17"/>
        <v>#N/A</v>
      </c>
      <c r="AF33" s="6" t="e">
        <f t="shared" ca="1" si="3"/>
        <v>#N/A</v>
      </c>
      <c r="AG33" s="6" t="e">
        <f t="shared" ca="1" si="4"/>
        <v>#N/A</v>
      </c>
      <c r="AH33" s="6" t="e">
        <f t="shared" ca="1" si="5"/>
        <v>#N/A</v>
      </c>
      <c r="AI33" s="6" t="e">
        <f t="shared" ca="1" si="6"/>
        <v>#N/A</v>
      </c>
      <c r="AJ33" s="17"/>
      <c r="AK33" s="6">
        <v>26550.897184613448</v>
      </c>
      <c r="AL33" s="6">
        <f ca="1"/>
        <v>0</v>
      </c>
      <c r="AM33" s="6">
        <f t="shared" ca="1" si="18"/>
        <v>0</v>
      </c>
      <c r="AN33" s="6">
        <f ca="1"/>
        <v>0</v>
      </c>
      <c r="AO33" s="33">
        <f t="shared" ca="1" si="19"/>
        <v>1</v>
      </c>
      <c r="AP33" s="34">
        <f ca="1"/>
        <v>0</v>
      </c>
      <c r="AQ33" s="34">
        <f ca="1"/>
        <v>0</v>
      </c>
      <c r="AR33" s="34">
        <f ca="1"/>
        <v>0</v>
      </c>
      <c r="AS33" s="34">
        <f ca="1"/>
        <v>0</v>
      </c>
      <c r="AT33" s="34">
        <f t="shared" ca="1" si="20"/>
        <v>0</v>
      </c>
      <c r="AU33" s="33">
        <f t="shared" ca="1" si="21"/>
        <v>1</v>
      </c>
      <c r="AV33" s="21">
        <v>26</v>
      </c>
      <c r="AW33" s="6" t="e">
        <f t="shared" ca="1" si="7"/>
        <v>#N/A</v>
      </c>
      <c r="AX33" s="6" t="e">
        <f t="shared" ca="1" si="22"/>
        <v>#N/A</v>
      </c>
      <c r="AY33" s="6" t="e">
        <f t="shared" ca="1" si="8"/>
        <v>#N/A</v>
      </c>
      <c r="AZ33" s="6" t="e">
        <f t="shared" ca="1" si="23"/>
        <v>#N/A</v>
      </c>
      <c r="BA33" s="199"/>
      <c r="BB33" s="36">
        <f t="shared" si="24"/>
        <v>0.74718813996720479</v>
      </c>
      <c r="BC33" s="36">
        <f ca="1"/>
        <v>0</v>
      </c>
      <c r="BD33" s="33">
        <f t="shared" ca="1" si="25"/>
        <v>1</v>
      </c>
      <c r="BE33" s="205">
        <f ca="1"/>
        <v>0</v>
      </c>
      <c r="BF33" s="33">
        <f t="shared" ca="1" si="26"/>
        <v>1</v>
      </c>
      <c r="BG33" s="36">
        <f t="shared" si="27"/>
        <v>1.1222338006142321</v>
      </c>
      <c r="BH33" s="42">
        <f ca="1"/>
        <v>0</v>
      </c>
      <c r="BI33" s="33">
        <f t="shared" ca="1" si="28"/>
        <v>1</v>
      </c>
      <c r="BJ33" s="205">
        <f ca="1"/>
        <v>0</v>
      </c>
      <c r="BK33" s="33">
        <f t="shared" ca="1" si="29"/>
        <v>1</v>
      </c>
      <c r="BL33" s="206">
        <v>26</v>
      </c>
      <c r="BM33" s="6" t="e">
        <f t="shared" ca="1" si="9"/>
        <v>#N/A</v>
      </c>
      <c r="BN33" s="42" t="e">
        <f t="shared" ca="1" si="10"/>
        <v>#N/A</v>
      </c>
      <c r="BO33" s="6" t="e">
        <f t="shared" ca="1" si="30"/>
        <v>#N/A</v>
      </c>
      <c r="BP33" s="42" t="e">
        <f t="shared" ca="1" si="31"/>
        <v>#N/A</v>
      </c>
      <c r="BQ33" s="207">
        <v>26</v>
      </c>
      <c r="BR33" s="6" t="e">
        <f t="shared" ca="1" si="32"/>
        <v>#N/A</v>
      </c>
      <c r="BS33" s="6" t="e">
        <f ca="1">VLOOKUP(BR33,Notes!$A$12:$B$206,2,0)</f>
        <v>#N/A</v>
      </c>
      <c r="BT33" s="42" t="e">
        <f t="shared" ca="1" si="11"/>
        <v>#N/A</v>
      </c>
      <c r="BU33" s="207">
        <v>26</v>
      </c>
      <c r="BV33" s="6" t="e">
        <f t="shared" ca="1" si="12"/>
        <v>#N/A</v>
      </c>
      <c r="BW33" s="6" t="e">
        <f ca="1">VLOOKUP(BV33,Notes!$A$12:$B$206,2,0)</f>
        <v>#N/A</v>
      </c>
      <c r="BX33" s="42" t="e">
        <f t="shared" ca="1" si="13"/>
        <v>#N/A</v>
      </c>
    </row>
    <row r="34" spans="1:76" hidden="1" outlineLevel="1" x14ac:dyDescent="0.2">
      <c r="A34" s="23" t="s">
        <v>28</v>
      </c>
      <c r="B34" s="23" t="str">
        <f>VLOOKUP(A34,Notes!$A$12:$B$206,2,0)</f>
        <v>Machinery and equipment</v>
      </c>
      <c r="C34" s="24">
        <f>SUM('SAM and Preps'!FS34:GG34)</f>
        <v>0</v>
      </c>
      <c r="D34" s="24">
        <f>'SAM and Preps'!GH34</f>
        <v>0</v>
      </c>
      <c r="E34" s="24">
        <f>'SAM and Preps'!GM34</f>
        <v>0</v>
      </c>
      <c r="F34" s="24">
        <f>'SAM and Preps'!GO34</f>
        <v>0</v>
      </c>
      <c r="G34" s="24">
        <f t="shared" si="0"/>
        <v>0</v>
      </c>
      <c r="H34" s="25">
        <f>SUM('SAM and Preps'!AC$175:AC$179)</f>
        <v>31420.028224180081</v>
      </c>
      <c r="I34" s="24">
        <f>IFERROR(VLOOKUP($A34,Employment!$A$5:$F$66,3,0),0)</f>
        <v>7.0750094055087516</v>
      </c>
      <c r="J34" s="24">
        <f>IFERROR(VLOOKUP($A34,Employment!$A$5:$F$66,4,0),0)</f>
        <v>15.135424712619185</v>
      </c>
      <c r="K34" s="24">
        <f>IFERROR(VLOOKUP($A34,Employment!$A$5:$F$66,5,0),0)</f>
        <v>35.257530052132111</v>
      </c>
      <c r="L34" s="24">
        <f>IFERROR(VLOOKUP($A34,Employment!$A$5:$F$66,6,0),0)</f>
        <v>53.225883999011742</v>
      </c>
      <c r="M34" s="24">
        <f t="shared" si="1"/>
        <v>110.69384816927179</v>
      </c>
      <c r="N34" s="25">
        <v>96409.12681274199</v>
      </c>
      <c r="O34" s="26">
        <v>0</v>
      </c>
      <c r="P34" s="27">
        <v>0</v>
      </c>
      <c r="Q34" s="28">
        <f ca="1"/>
        <v>0</v>
      </c>
      <c r="R34" s="28">
        <v>0</v>
      </c>
      <c r="S34" s="28">
        <v>-1960.7048986886546</v>
      </c>
      <c r="T34" s="35">
        <f ca="1"/>
        <v>-100</v>
      </c>
      <c r="U34" s="30">
        <f ca="1"/>
        <v>0</v>
      </c>
      <c r="V34" s="31">
        <v>-2.0337336967038233</v>
      </c>
      <c r="W34" s="32">
        <f ca="1"/>
        <v>2.0337336967038233</v>
      </c>
      <c r="X34" s="28">
        <f ca="1"/>
        <v>0</v>
      </c>
      <c r="Y34" s="28">
        <f t="shared" ca="1" si="33"/>
        <v>0</v>
      </c>
      <c r="Z34" s="33">
        <f t="shared" ca="1" si="14"/>
        <v>1</v>
      </c>
      <c r="AA34" s="33">
        <f t="shared" ca="1" si="15"/>
        <v>1</v>
      </c>
      <c r="AB34" s="33">
        <f t="shared" ca="1" si="2"/>
        <v>1</v>
      </c>
      <c r="AC34" s="21">
        <v>27</v>
      </c>
      <c r="AD34" s="6" t="e">
        <f t="shared" ca="1" si="16"/>
        <v>#N/A</v>
      </c>
      <c r="AE34" s="6" t="e">
        <f t="shared" ca="1" si="17"/>
        <v>#N/A</v>
      </c>
      <c r="AF34" s="6" t="e">
        <f t="shared" ca="1" si="3"/>
        <v>#N/A</v>
      </c>
      <c r="AG34" s="6" t="e">
        <f t="shared" ca="1" si="4"/>
        <v>#N/A</v>
      </c>
      <c r="AH34" s="6" t="e">
        <f t="shared" ca="1" si="5"/>
        <v>#N/A</v>
      </c>
      <c r="AI34" s="6" t="e">
        <f t="shared" ca="1" si="6"/>
        <v>#N/A</v>
      </c>
      <c r="AJ34" s="17"/>
      <c r="AK34" s="6">
        <v>31420.028224180081</v>
      </c>
      <c r="AL34" s="6">
        <f ca="1"/>
        <v>0</v>
      </c>
      <c r="AM34" s="6">
        <f t="shared" ca="1" si="18"/>
        <v>0</v>
      </c>
      <c r="AN34" s="6">
        <f ca="1"/>
        <v>0</v>
      </c>
      <c r="AO34" s="33">
        <f t="shared" ca="1" si="19"/>
        <v>1</v>
      </c>
      <c r="AP34" s="34">
        <f ca="1"/>
        <v>0</v>
      </c>
      <c r="AQ34" s="34">
        <f ca="1"/>
        <v>0</v>
      </c>
      <c r="AR34" s="34">
        <f ca="1"/>
        <v>0</v>
      </c>
      <c r="AS34" s="34">
        <f ca="1"/>
        <v>0</v>
      </c>
      <c r="AT34" s="34">
        <f t="shared" ca="1" si="20"/>
        <v>0</v>
      </c>
      <c r="AU34" s="33">
        <f t="shared" ca="1" si="21"/>
        <v>1</v>
      </c>
      <c r="AV34" s="21">
        <v>27</v>
      </c>
      <c r="AW34" s="6" t="e">
        <f t="shared" ca="1" si="7"/>
        <v>#N/A</v>
      </c>
      <c r="AX34" s="6" t="e">
        <f t="shared" ca="1" si="22"/>
        <v>#N/A</v>
      </c>
      <c r="AY34" s="6" t="e">
        <f t="shared" ca="1" si="8"/>
        <v>#N/A</v>
      </c>
      <c r="AZ34" s="6" t="e">
        <f t="shared" ca="1" si="23"/>
        <v>#N/A</v>
      </c>
      <c r="BA34" s="199"/>
      <c r="BB34" s="36">
        <f t="shared" si="24"/>
        <v>0.88421390370744957</v>
      </c>
      <c r="BC34" s="36">
        <f ca="1"/>
        <v>0</v>
      </c>
      <c r="BD34" s="33">
        <f t="shared" ca="1" si="25"/>
        <v>1</v>
      </c>
      <c r="BE34" s="205">
        <f ca="1"/>
        <v>0</v>
      </c>
      <c r="BF34" s="33">
        <f t="shared" ca="1" si="26"/>
        <v>1</v>
      </c>
      <c r="BG34" s="36">
        <f t="shared" si="27"/>
        <v>0.73079717547548551</v>
      </c>
      <c r="BH34" s="42">
        <f ca="1"/>
        <v>0</v>
      </c>
      <c r="BI34" s="33">
        <f t="shared" ca="1" si="28"/>
        <v>1</v>
      </c>
      <c r="BJ34" s="205">
        <f ca="1"/>
        <v>0</v>
      </c>
      <c r="BK34" s="33">
        <f t="shared" ca="1" si="29"/>
        <v>1</v>
      </c>
      <c r="BL34" s="206">
        <v>27</v>
      </c>
      <c r="BM34" s="6" t="e">
        <f t="shared" ca="1" si="9"/>
        <v>#N/A</v>
      </c>
      <c r="BN34" s="42" t="e">
        <f t="shared" ca="1" si="10"/>
        <v>#N/A</v>
      </c>
      <c r="BO34" s="6" t="e">
        <f t="shared" ca="1" si="30"/>
        <v>#N/A</v>
      </c>
      <c r="BP34" s="42" t="e">
        <f t="shared" ca="1" si="31"/>
        <v>#N/A</v>
      </c>
      <c r="BQ34" s="207">
        <v>27</v>
      </c>
      <c r="BR34" s="6" t="e">
        <f t="shared" ca="1" si="32"/>
        <v>#N/A</v>
      </c>
      <c r="BS34" s="6" t="e">
        <f ca="1">VLOOKUP(BR34,Notes!$A$12:$B$206,2,0)</f>
        <v>#N/A</v>
      </c>
      <c r="BT34" s="42" t="e">
        <f t="shared" ca="1" si="11"/>
        <v>#N/A</v>
      </c>
      <c r="BU34" s="207">
        <v>27</v>
      </c>
      <c r="BV34" s="6" t="e">
        <f t="shared" ca="1" si="12"/>
        <v>#N/A</v>
      </c>
      <c r="BW34" s="6" t="e">
        <f ca="1">VLOOKUP(BV34,Notes!$A$12:$B$206,2,0)</f>
        <v>#N/A</v>
      </c>
      <c r="BX34" s="42" t="e">
        <f t="shared" ca="1" si="13"/>
        <v>#N/A</v>
      </c>
    </row>
    <row r="35" spans="1:76" hidden="1" outlineLevel="1" x14ac:dyDescent="0.2">
      <c r="A35" s="23" t="s">
        <v>29</v>
      </c>
      <c r="B35" s="23" t="str">
        <f>VLOOKUP(A35,Notes!$A$12:$B$206,2,0)</f>
        <v>Electrical machinery and apparatus</v>
      </c>
      <c r="C35" s="24">
        <f>SUM('SAM and Preps'!FS35:GG35)</f>
        <v>0</v>
      </c>
      <c r="D35" s="24">
        <f>'SAM and Preps'!GH35</f>
        <v>0</v>
      </c>
      <c r="E35" s="24">
        <f>'SAM and Preps'!GM35</f>
        <v>0</v>
      </c>
      <c r="F35" s="24">
        <f>'SAM and Preps'!GO35</f>
        <v>0</v>
      </c>
      <c r="G35" s="24">
        <f t="shared" si="0"/>
        <v>0</v>
      </c>
      <c r="H35" s="25">
        <f>SUM('SAM and Preps'!AD$175:AD$179)</f>
        <v>7488.4574357530018</v>
      </c>
      <c r="I35" s="24">
        <f>IFERROR(VLOOKUP($A35,Employment!$A$5:$F$66,3,0),0)</f>
        <v>2.9378379221540079</v>
      </c>
      <c r="J35" s="24">
        <f>IFERROR(VLOOKUP($A35,Employment!$A$5:$F$66,4,0),0)</f>
        <v>8.6366402829308164</v>
      </c>
      <c r="K35" s="24">
        <f>IFERROR(VLOOKUP($A35,Employment!$A$5:$F$66,5,0),0)</f>
        <v>9.0788434297974021</v>
      </c>
      <c r="L35" s="24">
        <f>IFERROR(VLOOKUP($A35,Employment!$A$5:$F$66,6,0),0)</f>
        <v>11.089648773474975</v>
      </c>
      <c r="M35" s="24">
        <f t="shared" si="1"/>
        <v>31.742970408357202</v>
      </c>
      <c r="N35" s="25">
        <v>50179.042208356972</v>
      </c>
      <c r="O35" s="26">
        <v>0</v>
      </c>
      <c r="P35" s="27">
        <v>0</v>
      </c>
      <c r="Q35" s="28">
        <f ca="1"/>
        <v>0</v>
      </c>
      <c r="R35" s="28">
        <v>0</v>
      </c>
      <c r="S35" s="28">
        <v>-1036.8984205210088</v>
      </c>
      <c r="T35" s="35">
        <f ca="1"/>
        <v>-100</v>
      </c>
      <c r="U35" s="30">
        <f ca="1"/>
        <v>0</v>
      </c>
      <c r="V35" s="31">
        <v>-2.0663973939867679</v>
      </c>
      <c r="W35" s="32">
        <f ca="1"/>
        <v>2.0663973939867679</v>
      </c>
      <c r="X35" s="28">
        <f ca="1"/>
        <v>0</v>
      </c>
      <c r="Y35" s="28">
        <f t="shared" ca="1" si="33"/>
        <v>0</v>
      </c>
      <c r="Z35" s="33">
        <f t="shared" ca="1" si="14"/>
        <v>1</v>
      </c>
      <c r="AA35" s="33">
        <f t="shared" ca="1" si="15"/>
        <v>1</v>
      </c>
      <c r="AB35" s="33">
        <f t="shared" ca="1" si="2"/>
        <v>1</v>
      </c>
      <c r="AC35" s="21">
        <v>28</v>
      </c>
      <c r="AD35" s="6" t="e">
        <f t="shared" ca="1" si="16"/>
        <v>#N/A</v>
      </c>
      <c r="AE35" s="6" t="e">
        <f t="shared" ca="1" si="17"/>
        <v>#N/A</v>
      </c>
      <c r="AF35" s="6" t="e">
        <f t="shared" ca="1" si="3"/>
        <v>#N/A</v>
      </c>
      <c r="AG35" s="6" t="e">
        <f t="shared" ca="1" si="4"/>
        <v>#N/A</v>
      </c>
      <c r="AH35" s="6" t="e">
        <f t="shared" ca="1" si="5"/>
        <v>#N/A</v>
      </c>
      <c r="AI35" s="6" t="e">
        <f t="shared" ca="1" si="6"/>
        <v>#N/A</v>
      </c>
      <c r="AJ35" s="17"/>
      <c r="AK35" s="6">
        <v>7488.4574357530018</v>
      </c>
      <c r="AL35" s="6">
        <f ca="1"/>
        <v>0</v>
      </c>
      <c r="AM35" s="6">
        <f t="shared" ca="1" si="18"/>
        <v>0</v>
      </c>
      <c r="AN35" s="6">
        <f ca="1"/>
        <v>0</v>
      </c>
      <c r="AO35" s="33">
        <f t="shared" ca="1" si="19"/>
        <v>1</v>
      </c>
      <c r="AP35" s="34">
        <f ca="1"/>
        <v>0</v>
      </c>
      <c r="AQ35" s="34">
        <f ca="1"/>
        <v>0</v>
      </c>
      <c r="AR35" s="34">
        <f ca="1"/>
        <v>0</v>
      </c>
      <c r="AS35" s="34">
        <f ca="1"/>
        <v>0</v>
      </c>
      <c r="AT35" s="34">
        <f t="shared" ca="1" si="20"/>
        <v>0</v>
      </c>
      <c r="AU35" s="33">
        <f t="shared" ca="1" si="21"/>
        <v>1</v>
      </c>
      <c r="AV35" s="21">
        <v>28</v>
      </c>
      <c r="AW35" s="6" t="e">
        <f t="shared" ca="1" si="7"/>
        <v>#N/A</v>
      </c>
      <c r="AX35" s="6" t="e">
        <f t="shared" ca="1" si="22"/>
        <v>#N/A</v>
      </c>
      <c r="AY35" s="6" t="e">
        <f t="shared" ca="1" si="8"/>
        <v>#N/A</v>
      </c>
      <c r="AZ35" s="6" t="e">
        <f t="shared" ca="1" si="23"/>
        <v>#N/A</v>
      </c>
      <c r="BA35" s="199"/>
      <c r="BB35" s="36">
        <f t="shared" si="24"/>
        <v>0.21073813603129024</v>
      </c>
      <c r="BC35" s="36">
        <f ca="1"/>
        <v>0</v>
      </c>
      <c r="BD35" s="33">
        <f t="shared" ca="1" si="25"/>
        <v>1</v>
      </c>
      <c r="BE35" s="205">
        <f ca="1"/>
        <v>0</v>
      </c>
      <c r="BF35" s="33">
        <f t="shared" ca="1" si="26"/>
        <v>1</v>
      </c>
      <c r="BG35" s="36">
        <f t="shared" si="27"/>
        <v>0.20956605537966067</v>
      </c>
      <c r="BH35" s="42">
        <f ca="1"/>
        <v>0</v>
      </c>
      <c r="BI35" s="33">
        <f t="shared" ca="1" si="28"/>
        <v>1</v>
      </c>
      <c r="BJ35" s="205">
        <f ca="1"/>
        <v>0</v>
      </c>
      <c r="BK35" s="33">
        <f t="shared" ca="1" si="29"/>
        <v>1</v>
      </c>
      <c r="BL35" s="206">
        <v>28</v>
      </c>
      <c r="BM35" s="6" t="e">
        <f t="shared" ca="1" si="9"/>
        <v>#N/A</v>
      </c>
      <c r="BN35" s="42" t="e">
        <f t="shared" ca="1" si="10"/>
        <v>#N/A</v>
      </c>
      <c r="BO35" s="6" t="e">
        <f t="shared" ca="1" si="30"/>
        <v>#N/A</v>
      </c>
      <c r="BP35" s="42" t="e">
        <f t="shared" ca="1" si="31"/>
        <v>#N/A</v>
      </c>
      <c r="BQ35" s="207">
        <v>28</v>
      </c>
      <c r="BR35" s="6" t="e">
        <f t="shared" ca="1" si="32"/>
        <v>#N/A</v>
      </c>
      <c r="BS35" s="6" t="e">
        <f ca="1">VLOOKUP(BR35,Notes!$A$12:$B$206,2,0)</f>
        <v>#N/A</v>
      </c>
      <c r="BT35" s="42" t="e">
        <f t="shared" ca="1" si="11"/>
        <v>#N/A</v>
      </c>
      <c r="BU35" s="207">
        <v>28</v>
      </c>
      <c r="BV35" s="6" t="e">
        <f t="shared" ca="1" si="12"/>
        <v>#N/A</v>
      </c>
      <c r="BW35" s="6" t="e">
        <f ca="1">VLOOKUP(BV35,Notes!$A$12:$B$206,2,0)</f>
        <v>#N/A</v>
      </c>
      <c r="BX35" s="42" t="e">
        <f t="shared" ca="1" si="13"/>
        <v>#N/A</v>
      </c>
    </row>
    <row r="36" spans="1:76" hidden="1" outlineLevel="1" x14ac:dyDescent="0.2">
      <c r="A36" s="23" t="s">
        <v>30</v>
      </c>
      <c r="B36" s="23" t="str">
        <f>VLOOKUP(A36,Notes!$A$12:$B$206,2,0)</f>
        <v>Radio, television, communication equipment and apparatus</v>
      </c>
      <c r="C36" s="24">
        <f>SUM('SAM and Preps'!FS36:GG36)</f>
        <v>0</v>
      </c>
      <c r="D36" s="24">
        <f>'SAM and Preps'!GH36</f>
        <v>0</v>
      </c>
      <c r="E36" s="24">
        <f>'SAM and Preps'!GM36</f>
        <v>0</v>
      </c>
      <c r="F36" s="24">
        <f>'SAM and Preps'!GO36</f>
        <v>0</v>
      </c>
      <c r="G36" s="24">
        <f t="shared" si="0"/>
        <v>0</v>
      </c>
      <c r="H36" s="25">
        <f>SUM('SAM and Preps'!AE$175:AE$179)</f>
        <v>4004.303818894839</v>
      </c>
      <c r="I36" s="24">
        <f>IFERROR(VLOOKUP($A36,Employment!$A$5:$F$66,3,0),0)</f>
        <v>6.3088377280699992E-2</v>
      </c>
      <c r="J36" s="24">
        <f>IFERROR(VLOOKUP($A36,Employment!$A$5:$F$66,4,0),0)</f>
        <v>2.6548293173078066</v>
      </c>
      <c r="K36" s="24">
        <f>IFERROR(VLOOKUP($A36,Employment!$A$5:$F$66,5,0),0)</f>
        <v>0.39448087354636385</v>
      </c>
      <c r="L36" s="24">
        <f>IFERROR(VLOOKUP($A36,Employment!$A$5:$F$66,6,0),0)</f>
        <v>1.9705088128203956</v>
      </c>
      <c r="M36" s="24">
        <f t="shared" si="1"/>
        <v>5.0829073809552661</v>
      </c>
      <c r="N36" s="25">
        <v>14055.809224748593</v>
      </c>
      <c r="O36" s="26">
        <v>0</v>
      </c>
      <c r="P36" s="27">
        <v>0</v>
      </c>
      <c r="Q36" s="28">
        <f ca="1"/>
        <v>0</v>
      </c>
      <c r="R36" s="28">
        <v>0</v>
      </c>
      <c r="S36" s="28">
        <v>-584.15871873208778</v>
      </c>
      <c r="T36" s="35">
        <f ca="1"/>
        <v>-100</v>
      </c>
      <c r="U36" s="30">
        <f ca="1"/>
        <v>0</v>
      </c>
      <c r="V36" s="31">
        <v>-4.1559949298652796</v>
      </c>
      <c r="W36" s="32">
        <f ca="1"/>
        <v>4.1559949298652796</v>
      </c>
      <c r="X36" s="28">
        <f ca="1"/>
        <v>0</v>
      </c>
      <c r="Y36" s="28">
        <f t="shared" ca="1" si="33"/>
        <v>0</v>
      </c>
      <c r="Z36" s="33">
        <f t="shared" ca="1" si="14"/>
        <v>1</v>
      </c>
      <c r="AA36" s="33">
        <f t="shared" ca="1" si="15"/>
        <v>1</v>
      </c>
      <c r="AB36" s="33">
        <f t="shared" ca="1" si="2"/>
        <v>1</v>
      </c>
      <c r="AC36" s="21">
        <v>29</v>
      </c>
      <c r="AD36" s="6" t="e">
        <f t="shared" ca="1" si="16"/>
        <v>#N/A</v>
      </c>
      <c r="AE36" s="6" t="e">
        <f t="shared" ca="1" si="17"/>
        <v>#N/A</v>
      </c>
      <c r="AF36" s="6" t="e">
        <f t="shared" ca="1" si="3"/>
        <v>#N/A</v>
      </c>
      <c r="AG36" s="6" t="e">
        <f t="shared" ca="1" si="4"/>
        <v>#N/A</v>
      </c>
      <c r="AH36" s="6" t="e">
        <f t="shared" ca="1" si="5"/>
        <v>#N/A</v>
      </c>
      <c r="AI36" s="6" t="e">
        <f t="shared" ca="1" si="6"/>
        <v>#N/A</v>
      </c>
      <c r="AJ36" s="17"/>
      <c r="AK36" s="6">
        <v>4004.303818894839</v>
      </c>
      <c r="AL36" s="6">
        <f ca="1"/>
        <v>0</v>
      </c>
      <c r="AM36" s="6">
        <f t="shared" ca="1" si="18"/>
        <v>0</v>
      </c>
      <c r="AN36" s="6">
        <f ca="1"/>
        <v>0</v>
      </c>
      <c r="AO36" s="33">
        <f t="shared" ca="1" si="19"/>
        <v>1</v>
      </c>
      <c r="AP36" s="34">
        <f ca="1"/>
        <v>0</v>
      </c>
      <c r="AQ36" s="34">
        <f ca="1"/>
        <v>0</v>
      </c>
      <c r="AR36" s="34">
        <f ca="1"/>
        <v>0</v>
      </c>
      <c r="AS36" s="34">
        <f ca="1"/>
        <v>0</v>
      </c>
      <c r="AT36" s="34">
        <f t="shared" ca="1" si="20"/>
        <v>0</v>
      </c>
      <c r="AU36" s="33">
        <f t="shared" ca="1" si="21"/>
        <v>1</v>
      </c>
      <c r="AV36" s="21">
        <v>29</v>
      </c>
      <c r="AW36" s="6" t="e">
        <f t="shared" ca="1" si="7"/>
        <v>#N/A</v>
      </c>
      <c r="AX36" s="6" t="e">
        <f t="shared" ca="1" si="22"/>
        <v>#N/A</v>
      </c>
      <c r="AY36" s="6" t="e">
        <f t="shared" ca="1" si="8"/>
        <v>#N/A</v>
      </c>
      <c r="AZ36" s="6" t="e">
        <f t="shared" ca="1" si="23"/>
        <v>#N/A</v>
      </c>
      <c r="BA36" s="199"/>
      <c r="BB36" s="36">
        <f t="shared" si="24"/>
        <v>0.11268803089778412</v>
      </c>
      <c r="BC36" s="36">
        <f ca="1"/>
        <v>0</v>
      </c>
      <c r="BD36" s="33">
        <f t="shared" ca="1" si="25"/>
        <v>1</v>
      </c>
      <c r="BE36" s="205">
        <f ca="1"/>
        <v>0</v>
      </c>
      <c r="BF36" s="33">
        <f t="shared" ca="1" si="26"/>
        <v>1</v>
      </c>
      <c r="BG36" s="36">
        <f t="shared" si="27"/>
        <v>3.355718875655421E-2</v>
      </c>
      <c r="BH36" s="42">
        <f ca="1"/>
        <v>0</v>
      </c>
      <c r="BI36" s="33">
        <f t="shared" ca="1" si="28"/>
        <v>1</v>
      </c>
      <c r="BJ36" s="205">
        <f ca="1"/>
        <v>0</v>
      </c>
      <c r="BK36" s="33">
        <f t="shared" ca="1" si="29"/>
        <v>1</v>
      </c>
      <c r="BL36" s="206">
        <v>29</v>
      </c>
      <c r="BM36" s="6" t="e">
        <f t="shared" ca="1" si="9"/>
        <v>#N/A</v>
      </c>
      <c r="BN36" s="42" t="e">
        <f t="shared" ca="1" si="10"/>
        <v>#N/A</v>
      </c>
      <c r="BO36" s="6" t="e">
        <f t="shared" ca="1" si="30"/>
        <v>#N/A</v>
      </c>
      <c r="BP36" s="42" t="e">
        <f t="shared" ca="1" si="31"/>
        <v>#N/A</v>
      </c>
      <c r="BQ36" s="207">
        <v>29</v>
      </c>
      <c r="BR36" s="6" t="e">
        <f t="shared" ca="1" si="32"/>
        <v>#N/A</v>
      </c>
      <c r="BS36" s="6" t="e">
        <f ca="1">VLOOKUP(BR36,Notes!$A$12:$B$206,2,0)</f>
        <v>#N/A</v>
      </c>
      <c r="BT36" s="42" t="e">
        <f t="shared" ca="1" si="11"/>
        <v>#N/A</v>
      </c>
      <c r="BU36" s="207">
        <v>29</v>
      </c>
      <c r="BV36" s="6" t="e">
        <f t="shared" ca="1" si="12"/>
        <v>#N/A</v>
      </c>
      <c r="BW36" s="6" t="e">
        <f ca="1">VLOOKUP(BV36,Notes!$A$12:$B$206,2,0)</f>
        <v>#N/A</v>
      </c>
      <c r="BX36" s="42" t="e">
        <f t="shared" ca="1" si="13"/>
        <v>#N/A</v>
      </c>
    </row>
    <row r="37" spans="1:76" hidden="1" outlineLevel="1" x14ac:dyDescent="0.2">
      <c r="A37" s="23" t="s">
        <v>31</v>
      </c>
      <c r="B37" s="23" t="str">
        <f>VLOOKUP(A37,Notes!$A$12:$B$206,2,0)</f>
        <v>Medical, precision, optical instruments, watches and clocks</v>
      </c>
      <c r="C37" s="24">
        <f>SUM('SAM and Preps'!FS37:GG37)</f>
        <v>0</v>
      </c>
      <c r="D37" s="24">
        <f>'SAM and Preps'!GH37</f>
        <v>0</v>
      </c>
      <c r="E37" s="24">
        <f>'SAM and Preps'!GM37</f>
        <v>0</v>
      </c>
      <c r="F37" s="24">
        <f>'SAM and Preps'!GO37</f>
        <v>0</v>
      </c>
      <c r="G37" s="24">
        <f t="shared" si="0"/>
        <v>0</v>
      </c>
      <c r="H37" s="25">
        <f>SUM('SAM and Preps'!AF$175:AF$179)</f>
        <v>3260.801567941734</v>
      </c>
      <c r="I37" s="24">
        <f>IFERROR(VLOOKUP($A37,Employment!$A$5:$F$66,3,0),0)</f>
        <v>0</v>
      </c>
      <c r="J37" s="24">
        <f>IFERROR(VLOOKUP($A37,Employment!$A$5:$F$66,4,0),0)</f>
        <v>2.2697851269483444</v>
      </c>
      <c r="K37" s="24">
        <f>IFERROR(VLOOKUP($A37,Employment!$A$5:$F$66,5,0),0)</f>
        <v>5.5713493185770391</v>
      </c>
      <c r="L37" s="24">
        <f>IFERROR(VLOOKUP($A37,Employment!$A$5:$F$66,6,0),0)</f>
        <v>10.952386078016385</v>
      </c>
      <c r="M37" s="24">
        <f t="shared" si="1"/>
        <v>18.793520523541769</v>
      </c>
      <c r="N37" s="25">
        <v>9581.4940664632486</v>
      </c>
      <c r="O37" s="26">
        <v>0</v>
      </c>
      <c r="P37" s="27">
        <v>0</v>
      </c>
      <c r="Q37" s="28">
        <f ca="1"/>
        <v>0</v>
      </c>
      <c r="R37" s="28">
        <v>0</v>
      </c>
      <c r="S37" s="28">
        <v>-58.649254183031161</v>
      </c>
      <c r="T37" s="35">
        <f ca="1"/>
        <v>-100</v>
      </c>
      <c r="U37" s="30">
        <f ca="1"/>
        <v>0</v>
      </c>
      <c r="V37" s="31">
        <v>-0.61210969579695163</v>
      </c>
      <c r="W37" s="32">
        <f ca="1"/>
        <v>0.61210969579695163</v>
      </c>
      <c r="X37" s="28">
        <f ca="1"/>
        <v>0</v>
      </c>
      <c r="Y37" s="28">
        <f t="shared" ca="1" si="33"/>
        <v>0</v>
      </c>
      <c r="Z37" s="33">
        <f t="shared" ca="1" si="14"/>
        <v>1</v>
      </c>
      <c r="AA37" s="33">
        <f t="shared" ca="1" si="15"/>
        <v>1</v>
      </c>
      <c r="AB37" s="33">
        <f t="shared" ca="1" si="2"/>
        <v>1</v>
      </c>
      <c r="AC37" s="21">
        <v>30</v>
      </c>
      <c r="AD37" s="6" t="e">
        <f t="shared" ca="1" si="16"/>
        <v>#N/A</v>
      </c>
      <c r="AE37" s="6" t="e">
        <f t="shared" ca="1" si="17"/>
        <v>#N/A</v>
      </c>
      <c r="AF37" s="6" t="e">
        <f t="shared" ca="1" si="3"/>
        <v>#N/A</v>
      </c>
      <c r="AG37" s="6" t="e">
        <f t="shared" ca="1" si="4"/>
        <v>#N/A</v>
      </c>
      <c r="AH37" s="6" t="e">
        <f t="shared" ca="1" si="5"/>
        <v>#N/A</v>
      </c>
      <c r="AI37" s="6" t="e">
        <f t="shared" ca="1" si="6"/>
        <v>#N/A</v>
      </c>
      <c r="AJ37" s="17"/>
      <c r="AK37" s="6">
        <v>3260.8015679417335</v>
      </c>
      <c r="AL37" s="6">
        <f ca="1"/>
        <v>0</v>
      </c>
      <c r="AM37" s="6">
        <f t="shared" ca="1" si="18"/>
        <v>0</v>
      </c>
      <c r="AN37" s="6">
        <f ca="1"/>
        <v>0</v>
      </c>
      <c r="AO37" s="33">
        <f t="shared" ca="1" si="19"/>
        <v>1</v>
      </c>
      <c r="AP37" s="34">
        <f ca="1"/>
        <v>0</v>
      </c>
      <c r="AQ37" s="34">
        <f ca="1"/>
        <v>0</v>
      </c>
      <c r="AR37" s="34">
        <f ca="1"/>
        <v>0</v>
      </c>
      <c r="AS37" s="34">
        <f ca="1"/>
        <v>0</v>
      </c>
      <c r="AT37" s="34">
        <f t="shared" ca="1" si="20"/>
        <v>0</v>
      </c>
      <c r="AU37" s="33">
        <f t="shared" ca="1" si="21"/>
        <v>1</v>
      </c>
      <c r="AV37" s="21">
        <v>30</v>
      </c>
      <c r="AW37" s="6" t="e">
        <f t="shared" ca="1" si="7"/>
        <v>#N/A</v>
      </c>
      <c r="AX37" s="6" t="e">
        <f t="shared" ca="1" si="22"/>
        <v>#N/A</v>
      </c>
      <c r="AY37" s="6" t="e">
        <f t="shared" ca="1" si="8"/>
        <v>#N/A</v>
      </c>
      <c r="AZ37" s="6" t="e">
        <f t="shared" ca="1" si="23"/>
        <v>#N/A</v>
      </c>
      <c r="BA37" s="199"/>
      <c r="BB37" s="36">
        <f t="shared" si="24"/>
        <v>9.1764592413263887E-2</v>
      </c>
      <c r="BC37" s="36">
        <f ca="1"/>
        <v>0</v>
      </c>
      <c r="BD37" s="33">
        <f t="shared" ca="1" si="25"/>
        <v>1</v>
      </c>
      <c r="BE37" s="205">
        <f ca="1"/>
        <v>0</v>
      </c>
      <c r="BF37" s="33">
        <f t="shared" ca="1" si="26"/>
        <v>1</v>
      </c>
      <c r="BG37" s="36">
        <f t="shared" si="27"/>
        <v>0.1240742095698275</v>
      </c>
      <c r="BH37" s="42">
        <f ca="1"/>
        <v>0</v>
      </c>
      <c r="BI37" s="33">
        <f t="shared" ca="1" si="28"/>
        <v>1</v>
      </c>
      <c r="BJ37" s="205">
        <f ca="1"/>
        <v>0</v>
      </c>
      <c r="BK37" s="33">
        <f t="shared" ca="1" si="29"/>
        <v>1</v>
      </c>
      <c r="BL37" s="206">
        <v>30</v>
      </c>
      <c r="BM37" s="6" t="e">
        <f t="shared" ca="1" si="9"/>
        <v>#N/A</v>
      </c>
      <c r="BN37" s="42" t="e">
        <f t="shared" ca="1" si="10"/>
        <v>#N/A</v>
      </c>
      <c r="BO37" s="6" t="e">
        <f t="shared" ca="1" si="30"/>
        <v>#N/A</v>
      </c>
      <c r="BP37" s="42" t="e">
        <f t="shared" ca="1" si="31"/>
        <v>#N/A</v>
      </c>
      <c r="BQ37" s="207">
        <v>30</v>
      </c>
      <c r="BR37" s="6" t="e">
        <f t="shared" ca="1" si="32"/>
        <v>#N/A</v>
      </c>
      <c r="BS37" s="6" t="e">
        <f ca="1">VLOOKUP(BR37,Notes!$A$12:$B$206,2,0)</f>
        <v>#N/A</v>
      </c>
      <c r="BT37" s="42" t="e">
        <f t="shared" ca="1" si="11"/>
        <v>#N/A</v>
      </c>
      <c r="BU37" s="207">
        <v>30</v>
      </c>
      <c r="BV37" s="6" t="e">
        <f t="shared" ca="1" si="12"/>
        <v>#N/A</v>
      </c>
      <c r="BW37" s="6" t="e">
        <f ca="1">VLOOKUP(BV37,Notes!$A$12:$B$206,2,0)</f>
        <v>#N/A</v>
      </c>
      <c r="BX37" s="42" t="e">
        <f t="shared" ca="1" si="13"/>
        <v>#N/A</v>
      </c>
    </row>
    <row r="38" spans="1:76" hidden="1" outlineLevel="1" x14ac:dyDescent="0.2">
      <c r="A38" s="23" t="s">
        <v>32</v>
      </c>
      <c r="B38" s="23" t="str">
        <f>VLOOKUP(A38,Notes!$A$12:$B$206,2,0)</f>
        <v>Motor vehicles, trailers, parts</v>
      </c>
      <c r="C38" s="24">
        <f>SUM('SAM and Preps'!FS38:GG38)</f>
        <v>0</v>
      </c>
      <c r="D38" s="24">
        <f>'SAM and Preps'!GH38</f>
        <v>0</v>
      </c>
      <c r="E38" s="24">
        <f>'SAM and Preps'!GM38</f>
        <v>0</v>
      </c>
      <c r="F38" s="24">
        <f>'SAM and Preps'!GO38</f>
        <v>0</v>
      </c>
      <c r="G38" s="24">
        <f t="shared" si="0"/>
        <v>0</v>
      </c>
      <c r="H38" s="25">
        <f>SUM('SAM and Preps'!AG$175:AG$179)</f>
        <v>25366.7774838148</v>
      </c>
      <c r="I38" s="24">
        <f>IFERROR(VLOOKUP($A38,Employment!$A$5:$F$66,3,0),0)</f>
        <v>4.2043662366931533</v>
      </c>
      <c r="J38" s="24">
        <f>IFERROR(VLOOKUP($A38,Employment!$A$5:$F$66,4,0),0)</f>
        <v>14.492905522190002</v>
      </c>
      <c r="K38" s="24">
        <f>IFERROR(VLOOKUP($A38,Employment!$A$5:$F$66,5,0),0)</f>
        <v>39.980361315479819</v>
      </c>
      <c r="L38" s="24">
        <f>IFERROR(VLOOKUP($A38,Employment!$A$5:$F$66,6,0),0)</f>
        <v>56.306951100581813</v>
      </c>
      <c r="M38" s="24">
        <f t="shared" si="1"/>
        <v>114.98458417494479</v>
      </c>
      <c r="N38" s="25">
        <v>187515.94255892772</v>
      </c>
      <c r="O38" s="26">
        <v>0</v>
      </c>
      <c r="P38" s="27">
        <v>0</v>
      </c>
      <c r="Q38" s="28">
        <f ca="1"/>
        <v>0</v>
      </c>
      <c r="R38" s="28">
        <v>0</v>
      </c>
      <c r="S38" s="28">
        <v>-2762.49174809027</v>
      </c>
      <c r="T38" s="35">
        <f ca="1"/>
        <v>-100</v>
      </c>
      <c r="U38" s="30">
        <f ca="1"/>
        <v>0</v>
      </c>
      <c r="V38" s="31">
        <v>-1.4732036702544076</v>
      </c>
      <c r="W38" s="32">
        <f ca="1"/>
        <v>1.4732036702544076</v>
      </c>
      <c r="X38" s="28">
        <f ca="1"/>
        <v>0</v>
      </c>
      <c r="Y38" s="28">
        <f t="shared" ca="1" si="33"/>
        <v>0</v>
      </c>
      <c r="Z38" s="33">
        <f t="shared" ca="1" si="14"/>
        <v>1</v>
      </c>
      <c r="AA38" s="33">
        <f t="shared" ca="1" si="15"/>
        <v>1</v>
      </c>
      <c r="AB38" s="33">
        <f t="shared" ca="1" si="2"/>
        <v>1</v>
      </c>
      <c r="AC38" s="21">
        <v>31</v>
      </c>
      <c r="AD38" s="6" t="e">
        <f t="shared" ca="1" si="16"/>
        <v>#N/A</v>
      </c>
      <c r="AE38" s="6" t="e">
        <f t="shared" ca="1" si="17"/>
        <v>#N/A</v>
      </c>
      <c r="AF38" s="6" t="e">
        <f t="shared" ca="1" si="3"/>
        <v>#N/A</v>
      </c>
      <c r="AG38" s="6" t="e">
        <f t="shared" ca="1" si="4"/>
        <v>#N/A</v>
      </c>
      <c r="AH38" s="6" t="e">
        <f t="shared" ca="1" si="5"/>
        <v>#N/A</v>
      </c>
      <c r="AI38" s="6" t="e">
        <f t="shared" ca="1" si="6"/>
        <v>#N/A</v>
      </c>
      <c r="AJ38" s="17"/>
      <c r="AK38" s="6">
        <v>25366.777483814796</v>
      </c>
      <c r="AL38" s="6">
        <f ca="1"/>
        <v>0</v>
      </c>
      <c r="AM38" s="6">
        <f t="shared" ca="1" si="18"/>
        <v>0</v>
      </c>
      <c r="AN38" s="6">
        <f ca="1"/>
        <v>0</v>
      </c>
      <c r="AO38" s="33">
        <f t="shared" ca="1" si="19"/>
        <v>1</v>
      </c>
      <c r="AP38" s="34">
        <f ca="1"/>
        <v>0</v>
      </c>
      <c r="AQ38" s="34">
        <f ca="1"/>
        <v>0</v>
      </c>
      <c r="AR38" s="34">
        <f ca="1"/>
        <v>0</v>
      </c>
      <c r="AS38" s="34">
        <f ca="1"/>
        <v>0</v>
      </c>
      <c r="AT38" s="34">
        <f t="shared" ca="1" si="20"/>
        <v>0</v>
      </c>
      <c r="AU38" s="33">
        <f t="shared" ca="1" si="21"/>
        <v>1</v>
      </c>
      <c r="AV38" s="21">
        <v>31</v>
      </c>
      <c r="AW38" s="6" t="e">
        <f t="shared" ca="1" si="7"/>
        <v>#N/A</v>
      </c>
      <c r="AX38" s="6" t="e">
        <f t="shared" ca="1" si="22"/>
        <v>#N/A</v>
      </c>
      <c r="AY38" s="6" t="e">
        <f t="shared" ca="1" si="8"/>
        <v>#N/A</v>
      </c>
      <c r="AZ38" s="6" t="e">
        <f t="shared" ca="1" si="23"/>
        <v>#N/A</v>
      </c>
      <c r="BA38" s="199"/>
      <c r="BB38" s="36">
        <f t="shared" si="24"/>
        <v>0.71386496483732642</v>
      </c>
      <c r="BC38" s="36">
        <f ca="1"/>
        <v>0</v>
      </c>
      <c r="BD38" s="33">
        <f t="shared" ca="1" si="25"/>
        <v>1</v>
      </c>
      <c r="BE38" s="205">
        <f ca="1"/>
        <v>0</v>
      </c>
      <c r="BF38" s="33">
        <f t="shared" ca="1" si="26"/>
        <v>1</v>
      </c>
      <c r="BG38" s="36">
        <f t="shared" si="27"/>
        <v>0.75912447464808075</v>
      </c>
      <c r="BH38" s="42">
        <f ca="1"/>
        <v>0</v>
      </c>
      <c r="BI38" s="33">
        <f t="shared" ca="1" si="28"/>
        <v>1</v>
      </c>
      <c r="BJ38" s="205">
        <f ca="1"/>
        <v>0</v>
      </c>
      <c r="BK38" s="33">
        <f t="shared" ca="1" si="29"/>
        <v>1</v>
      </c>
      <c r="BL38" s="206">
        <v>31</v>
      </c>
      <c r="BM38" s="6" t="e">
        <f t="shared" ca="1" si="9"/>
        <v>#N/A</v>
      </c>
      <c r="BN38" s="42" t="e">
        <f t="shared" ca="1" si="10"/>
        <v>#N/A</v>
      </c>
      <c r="BO38" s="6" t="e">
        <f t="shared" ca="1" si="30"/>
        <v>#N/A</v>
      </c>
      <c r="BP38" s="42" t="e">
        <f t="shared" ca="1" si="31"/>
        <v>#N/A</v>
      </c>
      <c r="BQ38" s="207">
        <v>31</v>
      </c>
      <c r="BR38" s="6" t="e">
        <f t="shared" ca="1" si="32"/>
        <v>#N/A</v>
      </c>
      <c r="BS38" s="6" t="e">
        <f ca="1">VLOOKUP(BR38,Notes!$A$12:$B$206,2,0)</f>
        <v>#N/A</v>
      </c>
      <c r="BT38" s="42" t="e">
        <f t="shared" ca="1" si="11"/>
        <v>#N/A</v>
      </c>
      <c r="BU38" s="207">
        <v>31</v>
      </c>
      <c r="BV38" s="6" t="e">
        <f t="shared" ca="1" si="12"/>
        <v>#N/A</v>
      </c>
      <c r="BW38" s="6" t="e">
        <f ca="1">VLOOKUP(BV38,Notes!$A$12:$B$206,2,0)</f>
        <v>#N/A</v>
      </c>
      <c r="BX38" s="42" t="e">
        <f t="shared" ca="1" si="13"/>
        <v>#N/A</v>
      </c>
    </row>
    <row r="39" spans="1:76" hidden="1" outlineLevel="1" x14ac:dyDescent="0.2">
      <c r="A39" s="23" t="s">
        <v>33</v>
      </c>
      <c r="B39" s="23" t="str">
        <f>VLOOKUP(A39,Notes!$A$12:$B$206,2,0)</f>
        <v>Other transport equipment</v>
      </c>
      <c r="C39" s="24">
        <f>SUM('SAM and Preps'!FS39:GG39)</f>
        <v>0</v>
      </c>
      <c r="D39" s="24">
        <f>'SAM and Preps'!GH39</f>
        <v>0</v>
      </c>
      <c r="E39" s="24">
        <f>'SAM and Preps'!GM39</f>
        <v>0</v>
      </c>
      <c r="F39" s="24">
        <f>'SAM and Preps'!GO39</f>
        <v>0</v>
      </c>
      <c r="G39" s="24">
        <f t="shared" si="0"/>
        <v>0</v>
      </c>
      <c r="H39" s="25">
        <f>SUM('SAM and Preps'!AH$175:AH$179)</f>
        <v>5628.1452329343529</v>
      </c>
      <c r="I39" s="24">
        <f>IFERROR(VLOOKUP($A39,Employment!$A$5:$F$66,3,0),0)</f>
        <v>0</v>
      </c>
      <c r="J39" s="24">
        <f>IFERROR(VLOOKUP($A39,Employment!$A$5:$F$66,4,0),0)</f>
        <v>5.6712020291374641</v>
      </c>
      <c r="K39" s="24">
        <f>IFERROR(VLOOKUP($A39,Employment!$A$5:$F$66,5,0),0)</f>
        <v>4.2698929369845384</v>
      </c>
      <c r="L39" s="24">
        <f>IFERROR(VLOOKUP($A39,Employment!$A$5:$F$66,6,0),0)</f>
        <v>6.045180079675271</v>
      </c>
      <c r="M39" s="24">
        <f t="shared" si="1"/>
        <v>15.986275045797273</v>
      </c>
      <c r="N39" s="25">
        <v>18603.957599001631</v>
      </c>
      <c r="O39" s="26">
        <v>0</v>
      </c>
      <c r="P39" s="27">
        <v>0</v>
      </c>
      <c r="Q39" s="28">
        <f ca="1"/>
        <v>0</v>
      </c>
      <c r="R39" s="28">
        <v>0</v>
      </c>
      <c r="S39" s="28">
        <v>-37.998532698949376</v>
      </c>
      <c r="T39" s="35">
        <f ca="1"/>
        <v>-100</v>
      </c>
      <c r="U39" s="30">
        <f ca="1"/>
        <v>0</v>
      </c>
      <c r="V39" s="31">
        <v>-0.20424972749340464</v>
      </c>
      <c r="W39" s="32">
        <f ca="1"/>
        <v>0.20424972749340464</v>
      </c>
      <c r="X39" s="28">
        <f ca="1"/>
        <v>0</v>
      </c>
      <c r="Y39" s="28">
        <f t="shared" ca="1" si="33"/>
        <v>0</v>
      </c>
      <c r="Z39" s="33">
        <f t="shared" ca="1" si="14"/>
        <v>1</v>
      </c>
      <c r="AA39" s="33">
        <f t="shared" ca="1" si="15"/>
        <v>1</v>
      </c>
      <c r="AB39" s="33">
        <f t="shared" ca="1" si="2"/>
        <v>1</v>
      </c>
      <c r="AC39" s="21">
        <v>32</v>
      </c>
      <c r="AD39" s="6" t="e">
        <f t="shared" ca="1" si="16"/>
        <v>#N/A</v>
      </c>
      <c r="AE39" s="6" t="e">
        <f t="shared" ca="1" si="17"/>
        <v>#N/A</v>
      </c>
      <c r="AF39" s="6" t="e">
        <f t="shared" ca="1" si="3"/>
        <v>#N/A</v>
      </c>
      <c r="AG39" s="6" t="e">
        <f t="shared" ca="1" si="4"/>
        <v>#N/A</v>
      </c>
      <c r="AH39" s="6" t="e">
        <f t="shared" ca="1" si="5"/>
        <v>#N/A</v>
      </c>
      <c r="AI39" s="6" t="e">
        <f t="shared" ca="1" si="6"/>
        <v>#N/A</v>
      </c>
      <c r="AJ39" s="17"/>
      <c r="AK39" s="6">
        <v>5628.1452329343529</v>
      </c>
      <c r="AL39" s="6">
        <f ca="1"/>
        <v>0</v>
      </c>
      <c r="AM39" s="6">
        <f t="shared" ca="1" si="18"/>
        <v>0</v>
      </c>
      <c r="AN39" s="6">
        <f ca="1"/>
        <v>0</v>
      </c>
      <c r="AO39" s="33">
        <f t="shared" ca="1" si="19"/>
        <v>1</v>
      </c>
      <c r="AP39" s="34">
        <f ca="1"/>
        <v>0</v>
      </c>
      <c r="AQ39" s="34">
        <f ca="1"/>
        <v>0</v>
      </c>
      <c r="AR39" s="34">
        <f ca="1"/>
        <v>0</v>
      </c>
      <c r="AS39" s="34">
        <f ca="1"/>
        <v>0</v>
      </c>
      <c r="AT39" s="34">
        <f t="shared" ca="1" si="20"/>
        <v>0</v>
      </c>
      <c r="AU39" s="33">
        <f t="shared" ca="1" si="21"/>
        <v>1</v>
      </c>
      <c r="AV39" s="21">
        <v>32</v>
      </c>
      <c r="AW39" s="6" t="e">
        <f t="shared" ca="1" si="7"/>
        <v>#N/A</v>
      </c>
      <c r="AX39" s="6" t="e">
        <f t="shared" ca="1" si="22"/>
        <v>#N/A</v>
      </c>
      <c r="AY39" s="6" t="e">
        <f t="shared" ca="1" si="8"/>
        <v>#N/A</v>
      </c>
      <c r="AZ39" s="6" t="e">
        <f t="shared" ca="1" si="23"/>
        <v>#N/A</v>
      </c>
      <c r="BA39" s="199"/>
      <c r="BB39" s="36">
        <f t="shared" si="24"/>
        <v>0.15838573509668519</v>
      </c>
      <c r="BC39" s="36">
        <f ca="1"/>
        <v>0</v>
      </c>
      <c r="BD39" s="33">
        <f t="shared" ca="1" si="25"/>
        <v>1</v>
      </c>
      <c r="BE39" s="205">
        <f ca="1"/>
        <v>0</v>
      </c>
      <c r="BF39" s="33">
        <f t="shared" ca="1" si="26"/>
        <v>1</v>
      </c>
      <c r="BG39" s="36">
        <f t="shared" si="27"/>
        <v>0.10554086648047317</v>
      </c>
      <c r="BH39" s="42">
        <f ca="1"/>
        <v>0</v>
      </c>
      <c r="BI39" s="33">
        <f t="shared" ca="1" si="28"/>
        <v>1</v>
      </c>
      <c r="BJ39" s="205">
        <f ca="1"/>
        <v>0</v>
      </c>
      <c r="BK39" s="33">
        <f t="shared" ca="1" si="29"/>
        <v>1</v>
      </c>
      <c r="BL39" s="206">
        <v>32</v>
      </c>
      <c r="BM39" s="6" t="e">
        <f t="shared" ca="1" si="9"/>
        <v>#N/A</v>
      </c>
      <c r="BN39" s="42" t="e">
        <f t="shared" ca="1" si="10"/>
        <v>#N/A</v>
      </c>
      <c r="BO39" s="6" t="e">
        <f t="shared" ca="1" si="30"/>
        <v>#N/A</v>
      </c>
      <c r="BP39" s="42" t="e">
        <f t="shared" ca="1" si="31"/>
        <v>#N/A</v>
      </c>
      <c r="BQ39" s="207">
        <v>32</v>
      </c>
      <c r="BR39" s="6" t="e">
        <f t="shared" ca="1" si="32"/>
        <v>#N/A</v>
      </c>
      <c r="BS39" s="6" t="e">
        <f ca="1">VLOOKUP(BR39,Notes!$A$12:$B$206,2,0)</f>
        <v>#N/A</v>
      </c>
      <c r="BT39" s="42" t="e">
        <f t="shared" ca="1" si="11"/>
        <v>#N/A</v>
      </c>
      <c r="BU39" s="207">
        <v>32</v>
      </c>
      <c r="BV39" s="6" t="e">
        <f t="shared" ca="1" si="12"/>
        <v>#N/A</v>
      </c>
      <c r="BW39" s="6" t="e">
        <f ca="1">VLOOKUP(BV39,Notes!$A$12:$B$206,2,0)</f>
        <v>#N/A</v>
      </c>
      <c r="BX39" s="42" t="e">
        <f t="shared" ca="1" si="13"/>
        <v>#N/A</v>
      </c>
    </row>
    <row r="40" spans="1:76" hidden="1" outlineLevel="1" x14ac:dyDescent="0.2">
      <c r="A40" s="23" t="s">
        <v>34</v>
      </c>
      <c r="B40" s="23" t="str">
        <f>VLOOKUP(A40,Notes!$A$12:$B$206,2,0)</f>
        <v>Furniture</v>
      </c>
      <c r="C40" s="24">
        <f>SUM('SAM and Preps'!FS40:GG40)</f>
        <v>0</v>
      </c>
      <c r="D40" s="24">
        <f>'SAM and Preps'!GH40</f>
        <v>0</v>
      </c>
      <c r="E40" s="24">
        <f>'SAM and Preps'!GM40</f>
        <v>0</v>
      </c>
      <c r="F40" s="24">
        <f>'SAM and Preps'!GO40</f>
        <v>0</v>
      </c>
      <c r="G40" s="24">
        <f t="shared" ref="G40:G71" si="34">SUM(C40:F40)</f>
        <v>0</v>
      </c>
      <c r="H40" s="25">
        <f>SUM('SAM and Preps'!AI$175:AI$179)</f>
        <v>5033.5644922268402</v>
      </c>
      <c r="I40" s="24">
        <f>IFERROR(VLOOKUP($A40,Employment!$A$5:$F$66,3,0),0)</f>
        <v>6.8253800404976008</v>
      </c>
      <c r="J40" s="24">
        <f>IFERROR(VLOOKUP($A40,Employment!$A$5:$F$66,4,0),0)</f>
        <v>11.905696850512172</v>
      </c>
      <c r="K40" s="24">
        <f>IFERROR(VLOOKUP($A40,Employment!$A$5:$F$66,5,0),0)</f>
        <v>19.699079538594692</v>
      </c>
      <c r="L40" s="24">
        <f>IFERROR(VLOOKUP($A40,Employment!$A$5:$F$66,6,0),0)</f>
        <v>8.0568666026951004</v>
      </c>
      <c r="M40" s="24">
        <f t="shared" si="1"/>
        <v>46.487023032299568</v>
      </c>
      <c r="N40" s="25">
        <v>20697.562656987142</v>
      </c>
      <c r="O40" s="26">
        <v>0</v>
      </c>
      <c r="P40" s="27">
        <v>0</v>
      </c>
      <c r="Q40" s="28">
        <f ca="1"/>
        <v>0</v>
      </c>
      <c r="R40" s="28">
        <v>0</v>
      </c>
      <c r="S40" s="28">
        <v>-840.15289071990469</v>
      </c>
      <c r="T40" s="35">
        <f ca="1"/>
        <v>-100</v>
      </c>
      <c r="U40" s="30">
        <f ca="1"/>
        <v>0</v>
      </c>
      <c r="V40" s="31">
        <v>-4.0591875702634175</v>
      </c>
      <c r="W40" s="32">
        <f ca="1"/>
        <v>4.0591875702634175</v>
      </c>
      <c r="X40" s="28">
        <f ca="1"/>
        <v>0</v>
      </c>
      <c r="Y40" s="28">
        <f t="shared" ca="1" si="33"/>
        <v>0</v>
      </c>
      <c r="Z40" s="33">
        <f t="shared" ca="1" si="14"/>
        <v>1</v>
      </c>
      <c r="AA40" s="33">
        <f t="shared" ca="1" si="15"/>
        <v>1</v>
      </c>
      <c r="AB40" s="33">
        <f t="shared" ref="AB40:AB69" ca="1" si="35">RANK(Q40,Q$8:Q$69,1)</f>
        <v>1</v>
      </c>
      <c r="AC40" s="21">
        <v>33</v>
      </c>
      <c r="AD40" s="6" t="e">
        <f t="shared" ca="1" si="16"/>
        <v>#N/A</v>
      </c>
      <c r="AE40" s="6" t="e">
        <f t="shared" ca="1" si="17"/>
        <v>#N/A</v>
      </c>
      <c r="AF40" s="6" t="e">
        <f t="shared" ref="AF40:AF69" ca="1" si="36">INDEX($A$8:$A$69,MATCH($AC40,$AA$8:$AA$69,0),1)</f>
        <v>#N/A</v>
      </c>
      <c r="AG40" s="6" t="e">
        <f t="shared" ref="AG40:AG69" ca="1" si="37">INDEX($Y$8:$Y$69,MATCH($AC40,$AA$8:$AA$69,0),1)</f>
        <v>#N/A</v>
      </c>
      <c r="AH40" s="6" t="e">
        <f t="shared" ref="AH40:AH69" ca="1" si="38">INDEX($A$8:$A$69,MATCH($AC40,$AB$8:$AB$69,0),1)</f>
        <v>#N/A</v>
      </c>
      <c r="AI40" s="6" t="e">
        <f t="shared" ref="AI40:AI69" ca="1" si="39">INDEX($Q$8:$Q$69,MATCH($AC40,$AB$8:$AB$69,0),1)</f>
        <v>#N/A</v>
      </c>
      <c r="AJ40" s="17"/>
      <c r="AK40" s="6">
        <v>5033.5644922268402</v>
      </c>
      <c r="AL40" s="6">
        <f ca="1"/>
        <v>0</v>
      </c>
      <c r="AM40" s="6">
        <f t="shared" ca="1" si="18"/>
        <v>0</v>
      </c>
      <c r="AN40" s="6">
        <f ca="1"/>
        <v>0</v>
      </c>
      <c r="AO40" s="33">
        <f t="shared" ca="1" si="19"/>
        <v>1</v>
      </c>
      <c r="AP40" s="34">
        <f ca="1"/>
        <v>0</v>
      </c>
      <c r="AQ40" s="34">
        <f ca="1"/>
        <v>0</v>
      </c>
      <c r="AR40" s="34">
        <f ca="1"/>
        <v>0</v>
      </c>
      <c r="AS40" s="34">
        <f ca="1"/>
        <v>0</v>
      </c>
      <c r="AT40" s="34">
        <f t="shared" ca="1" si="20"/>
        <v>0</v>
      </c>
      <c r="AU40" s="33">
        <f t="shared" ca="1" si="21"/>
        <v>1</v>
      </c>
      <c r="AV40" s="21">
        <v>33</v>
      </c>
      <c r="AW40" s="6" t="e">
        <f t="shared" ref="AW40:AW69" ca="1" si="40">INDEX($A$8:$A$69,MATCH($AV40,$AO$8:$AO$69,0),1)</f>
        <v>#N/A</v>
      </c>
      <c r="AX40" s="6" t="e">
        <f t="shared" ca="1" si="22"/>
        <v>#N/A</v>
      </c>
      <c r="AY40" s="6" t="e">
        <f t="shared" ref="AY40:AY69" ca="1" si="41">INDEX($A$8:$A$69,MATCH($AV40,$AU$8:$AU$69,0),1)</f>
        <v>#N/A</v>
      </c>
      <c r="AZ40" s="6" t="e">
        <f t="shared" ca="1" si="23"/>
        <v>#N/A</v>
      </c>
      <c r="BA40" s="199"/>
      <c r="BB40" s="36">
        <f t="shared" si="24"/>
        <v>0.14165320532111791</v>
      </c>
      <c r="BC40" s="36">
        <f ca="1"/>
        <v>0</v>
      </c>
      <c r="BD40" s="33">
        <f t="shared" ca="1" si="25"/>
        <v>1</v>
      </c>
      <c r="BE40" s="205">
        <f ca="1"/>
        <v>0</v>
      </c>
      <c r="BF40" s="33">
        <f t="shared" ca="1" si="26"/>
        <v>1</v>
      </c>
      <c r="BG40" s="36">
        <f t="shared" si="27"/>
        <v>0.30690580994454059</v>
      </c>
      <c r="BH40" s="42">
        <f ca="1"/>
        <v>0</v>
      </c>
      <c r="BI40" s="33">
        <f t="shared" ca="1" si="28"/>
        <v>1</v>
      </c>
      <c r="BJ40" s="205">
        <f ca="1"/>
        <v>0</v>
      </c>
      <c r="BK40" s="33">
        <f t="shared" ca="1" si="29"/>
        <v>1</v>
      </c>
      <c r="BL40" s="206">
        <v>33</v>
      </c>
      <c r="BM40" s="6" t="e">
        <f t="shared" ca="1" si="9"/>
        <v>#N/A</v>
      </c>
      <c r="BN40" s="42" t="e">
        <f t="shared" ca="1" si="10"/>
        <v>#N/A</v>
      </c>
      <c r="BO40" s="6" t="e">
        <f t="shared" ca="1" si="30"/>
        <v>#N/A</v>
      </c>
      <c r="BP40" s="42" t="e">
        <f t="shared" ca="1" si="31"/>
        <v>#N/A</v>
      </c>
      <c r="BQ40" s="207">
        <v>33</v>
      </c>
      <c r="BR40" s="6" t="e">
        <f t="shared" ca="1" si="32"/>
        <v>#N/A</v>
      </c>
      <c r="BS40" s="6" t="e">
        <f ca="1">VLOOKUP(BR40,Notes!$A$12:$B$206,2,0)</f>
        <v>#N/A</v>
      </c>
      <c r="BT40" s="42" t="e">
        <f t="shared" ref="BT40:BT69" ca="1" si="42">INDEX($BC$8:$BC$69,MATCH($BQ40,$BD$8:$BD$69,0),1)</f>
        <v>#N/A</v>
      </c>
      <c r="BU40" s="207">
        <v>33</v>
      </c>
      <c r="BV40" s="6" t="e">
        <f t="shared" ref="BV40:BV69" ca="1" si="43">INDEX($A$8:$A$69,MATCH($BU40,$BI$8:$BI$69,0),1)</f>
        <v>#N/A</v>
      </c>
      <c r="BW40" s="6" t="e">
        <f ca="1">VLOOKUP(BV40,Notes!$A$12:$B$206,2,0)</f>
        <v>#N/A</v>
      </c>
      <c r="BX40" s="42" t="e">
        <f t="shared" ref="BX40:BX69" ca="1" si="44">INDEX($BH$8:$BH$69,MATCH($BU40,$BI$8:$BI$69,0),1)</f>
        <v>#N/A</v>
      </c>
    </row>
    <row r="41" spans="1:76" hidden="1" outlineLevel="1" x14ac:dyDescent="0.2">
      <c r="A41" s="23" t="s">
        <v>35</v>
      </c>
      <c r="B41" s="23" t="str">
        <f>VLOOKUP(A41,Notes!$A$12:$B$206,2,0)</f>
        <v>Manufacturing n.e.c, recycling</v>
      </c>
      <c r="C41" s="24">
        <f>SUM('SAM and Preps'!FS41:GG41)</f>
        <v>0</v>
      </c>
      <c r="D41" s="24">
        <f>'SAM and Preps'!GH41</f>
        <v>0</v>
      </c>
      <c r="E41" s="24">
        <f>'SAM and Preps'!GM41</f>
        <v>0</v>
      </c>
      <c r="F41" s="24">
        <f>'SAM and Preps'!GO41</f>
        <v>0</v>
      </c>
      <c r="G41" s="24">
        <f t="shared" si="34"/>
        <v>0</v>
      </c>
      <c r="H41" s="25">
        <f>SUM('SAM and Preps'!AJ$175:AJ$179)</f>
        <v>20228.06235494588</v>
      </c>
      <c r="I41" s="24">
        <f>IFERROR(VLOOKUP($A41,Employment!$A$5:$F$66,3,0),0)</f>
        <v>4.2717871219333317</v>
      </c>
      <c r="J41" s="24">
        <f>IFERROR(VLOOKUP($A41,Employment!$A$5:$F$66,4,0),0)</f>
        <v>5.7694913381520596</v>
      </c>
      <c r="K41" s="24">
        <f>IFERROR(VLOOKUP($A41,Employment!$A$5:$F$66,5,0),0)</f>
        <v>10.520949062007883</v>
      </c>
      <c r="L41" s="24">
        <f>IFERROR(VLOOKUP($A41,Employment!$A$5:$F$66,6,0),0)</f>
        <v>8.6267760181303164</v>
      </c>
      <c r="M41" s="24">
        <f t="shared" si="1"/>
        <v>29.189003540223588</v>
      </c>
      <c r="N41" s="25">
        <v>51473.187532172917</v>
      </c>
      <c r="O41" s="26">
        <v>0</v>
      </c>
      <c r="P41" s="27">
        <v>0</v>
      </c>
      <c r="Q41" s="28">
        <f ca="1"/>
        <v>0</v>
      </c>
      <c r="R41" s="28">
        <v>0</v>
      </c>
      <c r="S41" s="28">
        <v>-672.64039272199557</v>
      </c>
      <c r="T41" s="35">
        <f ca="1"/>
        <v>-100</v>
      </c>
      <c r="U41" s="30">
        <f ca="1"/>
        <v>0</v>
      </c>
      <c r="V41" s="31">
        <v>-1.3067781984583078</v>
      </c>
      <c r="W41" s="32">
        <f ca="1"/>
        <v>1.3067781984583078</v>
      </c>
      <c r="X41" s="28">
        <f ca="1"/>
        <v>0</v>
      </c>
      <c r="Y41" s="28">
        <f t="shared" ca="1" si="33"/>
        <v>0</v>
      </c>
      <c r="Z41" s="33">
        <f t="shared" ca="1" si="14"/>
        <v>1</v>
      </c>
      <c r="AA41" s="33">
        <f t="shared" ref="AA41:AA69" ca="1" si="45">RANK(Y41,Y$8:Y$69,1)</f>
        <v>1</v>
      </c>
      <c r="AB41" s="33">
        <f t="shared" ca="1" si="35"/>
        <v>1</v>
      </c>
      <c r="AC41" s="21">
        <v>34</v>
      </c>
      <c r="AD41" s="6" t="e">
        <f t="shared" ca="1" si="16"/>
        <v>#N/A</v>
      </c>
      <c r="AE41" s="6" t="e">
        <f t="shared" ca="1" si="17"/>
        <v>#N/A</v>
      </c>
      <c r="AF41" s="6" t="e">
        <f t="shared" ca="1" si="36"/>
        <v>#N/A</v>
      </c>
      <c r="AG41" s="6" t="e">
        <f t="shared" ca="1" si="37"/>
        <v>#N/A</v>
      </c>
      <c r="AH41" s="6" t="e">
        <f t="shared" ca="1" si="38"/>
        <v>#N/A</v>
      </c>
      <c r="AI41" s="6" t="e">
        <f t="shared" ca="1" si="39"/>
        <v>#N/A</v>
      </c>
      <c r="AJ41" s="17"/>
      <c r="AK41" s="6">
        <v>20228.06235494588</v>
      </c>
      <c r="AL41" s="6">
        <f ca="1"/>
        <v>0</v>
      </c>
      <c r="AM41" s="6">
        <f t="shared" ca="1" si="18"/>
        <v>0</v>
      </c>
      <c r="AN41" s="6">
        <f ca="1"/>
        <v>0</v>
      </c>
      <c r="AO41" s="33">
        <f t="shared" ca="1" si="19"/>
        <v>1</v>
      </c>
      <c r="AP41" s="34">
        <f ca="1"/>
        <v>0</v>
      </c>
      <c r="AQ41" s="34">
        <f ca="1"/>
        <v>0</v>
      </c>
      <c r="AR41" s="34">
        <f ca="1"/>
        <v>0</v>
      </c>
      <c r="AS41" s="34">
        <f ca="1"/>
        <v>0</v>
      </c>
      <c r="AT41" s="34">
        <f t="shared" ca="1" si="20"/>
        <v>0</v>
      </c>
      <c r="AU41" s="33">
        <f t="shared" ca="1" si="21"/>
        <v>1</v>
      </c>
      <c r="AV41" s="21">
        <v>34</v>
      </c>
      <c r="AW41" s="6" t="e">
        <f t="shared" ca="1" si="40"/>
        <v>#N/A</v>
      </c>
      <c r="AX41" s="6" t="e">
        <f t="shared" ca="1" si="22"/>
        <v>#N/A</v>
      </c>
      <c r="AY41" s="6" t="e">
        <f t="shared" ca="1" si="41"/>
        <v>#N/A</v>
      </c>
      <c r="AZ41" s="6" t="e">
        <f t="shared" ca="1" si="23"/>
        <v>#N/A</v>
      </c>
      <c r="BA41" s="199"/>
      <c r="BB41" s="36">
        <f t="shared" si="24"/>
        <v>0.56925263884835819</v>
      </c>
      <c r="BC41" s="36">
        <f ca="1"/>
        <v>0</v>
      </c>
      <c r="BD41" s="33">
        <f t="shared" ca="1" si="25"/>
        <v>1</v>
      </c>
      <c r="BE41" s="205">
        <f ca="1"/>
        <v>0</v>
      </c>
      <c r="BF41" s="33">
        <f t="shared" ca="1" si="26"/>
        <v>1</v>
      </c>
      <c r="BG41" s="36">
        <f t="shared" si="27"/>
        <v>0.19270484941060004</v>
      </c>
      <c r="BH41" s="42">
        <f ca="1"/>
        <v>0</v>
      </c>
      <c r="BI41" s="33">
        <f t="shared" ca="1" si="28"/>
        <v>1</v>
      </c>
      <c r="BJ41" s="205">
        <f ca="1"/>
        <v>0</v>
      </c>
      <c r="BK41" s="33">
        <f t="shared" ca="1" si="29"/>
        <v>1</v>
      </c>
      <c r="BL41" s="206">
        <v>34</v>
      </c>
      <c r="BM41" s="6" t="e">
        <f t="shared" ca="1" si="9"/>
        <v>#N/A</v>
      </c>
      <c r="BN41" s="42" t="e">
        <f t="shared" ca="1" si="10"/>
        <v>#N/A</v>
      </c>
      <c r="BO41" s="6" t="e">
        <f t="shared" ca="1" si="30"/>
        <v>#N/A</v>
      </c>
      <c r="BP41" s="42" t="e">
        <f t="shared" ca="1" si="31"/>
        <v>#N/A</v>
      </c>
      <c r="BQ41" s="207">
        <v>34</v>
      </c>
      <c r="BR41" s="6" t="e">
        <f t="shared" ca="1" si="32"/>
        <v>#N/A</v>
      </c>
      <c r="BS41" s="6" t="e">
        <f ca="1">VLOOKUP(BR41,Notes!$A$12:$B$206,2,0)</f>
        <v>#N/A</v>
      </c>
      <c r="BT41" s="42" t="e">
        <f t="shared" ca="1" si="42"/>
        <v>#N/A</v>
      </c>
      <c r="BU41" s="207">
        <v>34</v>
      </c>
      <c r="BV41" s="6" t="e">
        <f t="shared" ca="1" si="43"/>
        <v>#N/A</v>
      </c>
      <c r="BW41" s="6" t="e">
        <f ca="1">VLOOKUP(BV41,Notes!$A$12:$B$206,2,0)</f>
        <v>#N/A</v>
      </c>
      <c r="BX41" s="42" t="e">
        <f t="shared" ca="1" si="44"/>
        <v>#N/A</v>
      </c>
    </row>
    <row r="42" spans="1:76" hidden="1" outlineLevel="1" x14ac:dyDescent="0.2">
      <c r="A42" s="23" t="s">
        <v>36</v>
      </c>
      <c r="B42" s="23" t="str">
        <f>VLOOKUP(A42,Notes!$A$12:$B$206,2,0)</f>
        <v>Electricity, gas, steam and hot water supply</v>
      </c>
      <c r="C42" s="24">
        <f>SUM('SAM and Preps'!FS42:GG42)</f>
        <v>0</v>
      </c>
      <c r="D42" s="24">
        <f>'SAM and Preps'!GH42</f>
        <v>0</v>
      </c>
      <c r="E42" s="24">
        <f>'SAM and Preps'!GM42</f>
        <v>0</v>
      </c>
      <c r="F42" s="24">
        <f>'SAM and Preps'!GO42</f>
        <v>0</v>
      </c>
      <c r="G42" s="24">
        <f t="shared" si="34"/>
        <v>0</v>
      </c>
      <c r="H42" s="25">
        <f>SUM('SAM and Preps'!AK$175:AK$179)</f>
        <v>107582.99406347788</v>
      </c>
      <c r="I42" s="24">
        <f>IFERROR(VLOOKUP($A42,Employment!$A$5:$F$66,3,0),0)</f>
        <v>4.9300351462803036</v>
      </c>
      <c r="J42" s="24">
        <f>IFERROR(VLOOKUP($A42,Employment!$A$5:$F$66,4,0),0)</f>
        <v>5.2284525317934341</v>
      </c>
      <c r="K42" s="24">
        <f>IFERROR(VLOOKUP($A42,Employment!$A$5:$F$66,5,0),0)</f>
        <v>16.256450979767425</v>
      </c>
      <c r="L42" s="24">
        <f>IFERROR(VLOOKUP($A42,Employment!$A$5:$F$66,6,0),0)</f>
        <v>56.942467404513685</v>
      </c>
      <c r="M42" s="24">
        <f t="shared" si="1"/>
        <v>83.357406062354841</v>
      </c>
      <c r="N42" s="25">
        <v>177694.9189887149</v>
      </c>
      <c r="O42" s="26">
        <v>0</v>
      </c>
      <c r="P42" s="27">
        <v>0</v>
      </c>
      <c r="Q42" s="28">
        <f ca="1"/>
        <v>0</v>
      </c>
      <c r="R42" s="28">
        <v>0</v>
      </c>
      <c r="S42" s="28">
        <v>-3756.8502716943285</v>
      </c>
      <c r="T42" s="35">
        <f ca="1"/>
        <v>-100</v>
      </c>
      <c r="U42" s="30">
        <f ca="1"/>
        <v>0</v>
      </c>
      <c r="V42" s="31">
        <v>-2.1142136719918927</v>
      </c>
      <c r="W42" s="32">
        <f ca="1"/>
        <v>2.1142136719918927</v>
      </c>
      <c r="X42" s="28">
        <f ca="1"/>
        <v>0</v>
      </c>
      <c r="Y42" s="28">
        <f t="shared" ca="1" si="33"/>
        <v>0</v>
      </c>
      <c r="Z42" s="33">
        <f t="shared" ca="1" si="14"/>
        <v>1</v>
      </c>
      <c r="AA42" s="33">
        <f t="shared" ca="1" si="45"/>
        <v>1</v>
      </c>
      <c r="AB42" s="33">
        <f t="shared" ca="1" si="35"/>
        <v>1</v>
      </c>
      <c r="AC42" s="21">
        <v>35</v>
      </c>
      <c r="AD42" s="6" t="e">
        <f t="shared" ca="1" si="16"/>
        <v>#N/A</v>
      </c>
      <c r="AE42" s="6" t="e">
        <f t="shared" ca="1" si="17"/>
        <v>#N/A</v>
      </c>
      <c r="AF42" s="6" t="e">
        <f t="shared" ca="1" si="36"/>
        <v>#N/A</v>
      </c>
      <c r="AG42" s="6" t="e">
        <f t="shared" ca="1" si="37"/>
        <v>#N/A</v>
      </c>
      <c r="AH42" s="6" t="e">
        <f t="shared" ca="1" si="38"/>
        <v>#N/A</v>
      </c>
      <c r="AI42" s="6" t="e">
        <f t="shared" ca="1" si="39"/>
        <v>#N/A</v>
      </c>
      <c r="AJ42" s="17"/>
      <c r="AK42" s="6">
        <v>107582.99406347789</v>
      </c>
      <c r="AL42" s="6">
        <f ca="1"/>
        <v>0</v>
      </c>
      <c r="AM42" s="6">
        <f t="shared" ca="1" si="18"/>
        <v>0</v>
      </c>
      <c r="AN42" s="6">
        <f ca="1"/>
        <v>0</v>
      </c>
      <c r="AO42" s="33">
        <f t="shared" ca="1" si="19"/>
        <v>1</v>
      </c>
      <c r="AP42" s="34">
        <f ca="1"/>
        <v>0</v>
      </c>
      <c r="AQ42" s="34">
        <f ca="1"/>
        <v>0</v>
      </c>
      <c r="AR42" s="34">
        <f ca="1"/>
        <v>0</v>
      </c>
      <c r="AS42" s="34">
        <f ca="1"/>
        <v>0</v>
      </c>
      <c r="AT42" s="34">
        <f t="shared" ca="1" si="20"/>
        <v>0</v>
      </c>
      <c r="AU42" s="33">
        <f t="shared" ca="1" si="21"/>
        <v>1</v>
      </c>
      <c r="AV42" s="21">
        <v>35</v>
      </c>
      <c r="AW42" s="6" t="e">
        <f t="shared" ca="1" si="40"/>
        <v>#N/A</v>
      </c>
      <c r="AX42" s="6" t="e">
        <f t="shared" ca="1" si="22"/>
        <v>#N/A</v>
      </c>
      <c r="AY42" s="6" t="e">
        <f t="shared" ca="1" si="41"/>
        <v>#N/A</v>
      </c>
      <c r="AZ42" s="6" t="e">
        <f t="shared" ca="1" si="23"/>
        <v>#N/A</v>
      </c>
      <c r="BA42" s="199"/>
      <c r="BB42" s="36">
        <f t="shared" si="24"/>
        <v>3.0275714100153559</v>
      </c>
      <c r="BC42" s="36">
        <f ca="1"/>
        <v>0</v>
      </c>
      <c r="BD42" s="33">
        <f t="shared" ca="1" si="25"/>
        <v>1</v>
      </c>
      <c r="BE42" s="205">
        <f ca="1"/>
        <v>0</v>
      </c>
      <c r="BF42" s="33">
        <f t="shared" ca="1" si="26"/>
        <v>1</v>
      </c>
      <c r="BG42" s="36">
        <f t="shared" si="27"/>
        <v>0.55032287622865805</v>
      </c>
      <c r="BH42" s="42">
        <f ca="1"/>
        <v>0</v>
      </c>
      <c r="BI42" s="33">
        <f t="shared" ca="1" si="28"/>
        <v>1</v>
      </c>
      <c r="BJ42" s="205">
        <f ca="1"/>
        <v>0</v>
      </c>
      <c r="BK42" s="33">
        <f t="shared" ca="1" si="29"/>
        <v>1</v>
      </c>
      <c r="BL42" s="206">
        <v>35</v>
      </c>
      <c r="BM42" s="6" t="e">
        <f t="shared" ca="1" si="9"/>
        <v>#N/A</v>
      </c>
      <c r="BN42" s="42" t="e">
        <f t="shared" ca="1" si="10"/>
        <v>#N/A</v>
      </c>
      <c r="BO42" s="6" t="e">
        <f t="shared" ca="1" si="30"/>
        <v>#N/A</v>
      </c>
      <c r="BP42" s="42" t="e">
        <f t="shared" ca="1" si="31"/>
        <v>#N/A</v>
      </c>
      <c r="BQ42" s="207">
        <v>35</v>
      </c>
      <c r="BR42" s="6" t="e">
        <f t="shared" ca="1" si="32"/>
        <v>#N/A</v>
      </c>
      <c r="BS42" s="6" t="e">
        <f ca="1">VLOOKUP(BR42,Notes!$A$12:$B$206,2,0)</f>
        <v>#N/A</v>
      </c>
      <c r="BT42" s="42" t="e">
        <f t="shared" ca="1" si="42"/>
        <v>#N/A</v>
      </c>
      <c r="BU42" s="207">
        <v>35</v>
      </c>
      <c r="BV42" s="6" t="e">
        <f t="shared" ca="1" si="43"/>
        <v>#N/A</v>
      </c>
      <c r="BW42" s="6" t="e">
        <f ca="1">VLOOKUP(BV42,Notes!$A$12:$B$206,2,0)</f>
        <v>#N/A</v>
      </c>
      <c r="BX42" s="42" t="e">
        <f t="shared" ca="1" si="44"/>
        <v>#N/A</v>
      </c>
    </row>
    <row r="43" spans="1:76" hidden="1" outlineLevel="1" x14ac:dyDescent="0.2">
      <c r="A43" s="23" t="s">
        <v>37</v>
      </c>
      <c r="B43" s="23" t="str">
        <f>VLOOKUP(A43,Notes!$A$12:$B$206,2,0)</f>
        <v>Collection, purification and distribution of water</v>
      </c>
      <c r="C43" s="24">
        <f>SUM('SAM and Preps'!FS43:GG43)</f>
        <v>0</v>
      </c>
      <c r="D43" s="24">
        <f>'SAM and Preps'!GH43</f>
        <v>0</v>
      </c>
      <c r="E43" s="24">
        <f>'SAM and Preps'!GM43</f>
        <v>0</v>
      </c>
      <c r="F43" s="24">
        <f>'SAM and Preps'!GO43</f>
        <v>0</v>
      </c>
      <c r="G43" s="24">
        <f t="shared" si="34"/>
        <v>0</v>
      </c>
      <c r="H43" s="25">
        <f>SUM('SAM and Preps'!AL$175:AL$179)</f>
        <v>29379.110323085428</v>
      </c>
      <c r="I43" s="24">
        <f>IFERROR(VLOOKUP($A43,Employment!$A$5:$F$66,3,0),0)</f>
        <v>7.137279511479206</v>
      </c>
      <c r="J43" s="24">
        <f>IFERROR(VLOOKUP($A43,Employment!$A$5:$F$66,4,0),0)</f>
        <v>7.0133888754565819</v>
      </c>
      <c r="K43" s="24">
        <f>IFERROR(VLOOKUP($A43,Employment!$A$5:$F$66,5,0),0)</f>
        <v>8.9357798787984493</v>
      </c>
      <c r="L43" s="24">
        <f>IFERROR(VLOOKUP($A43,Employment!$A$5:$F$66,6,0),0)</f>
        <v>10.556145671910915</v>
      </c>
      <c r="M43" s="24">
        <f t="shared" si="1"/>
        <v>33.642593937645152</v>
      </c>
      <c r="N43" s="25">
        <v>63127.991680792191</v>
      </c>
      <c r="O43" s="26">
        <v>0</v>
      </c>
      <c r="P43" s="27">
        <v>0</v>
      </c>
      <c r="Q43" s="28">
        <f ca="1"/>
        <v>0</v>
      </c>
      <c r="R43" s="28">
        <v>0</v>
      </c>
      <c r="S43" s="28">
        <v>-886.83977239442152</v>
      </c>
      <c r="T43" s="35">
        <f ca="1"/>
        <v>-100</v>
      </c>
      <c r="U43" s="30">
        <f ca="1"/>
        <v>0</v>
      </c>
      <c r="V43" s="31">
        <v>-1.4048281099749578</v>
      </c>
      <c r="W43" s="32">
        <f ca="1"/>
        <v>1.4048281099749578</v>
      </c>
      <c r="X43" s="28">
        <f ca="1"/>
        <v>0</v>
      </c>
      <c r="Y43" s="28">
        <f t="shared" ca="1" si="33"/>
        <v>0</v>
      </c>
      <c r="Z43" s="33">
        <f t="shared" ca="1" si="14"/>
        <v>1</v>
      </c>
      <c r="AA43" s="33">
        <f t="shared" ca="1" si="45"/>
        <v>1</v>
      </c>
      <c r="AB43" s="33">
        <f t="shared" ca="1" si="35"/>
        <v>1</v>
      </c>
      <c r="AC43" s="21">
        <v>36</v>
      </c>
      <c r="AD43" s="6" t="e">
        <f t="shared" ca="1" si="16"/>
        <v>#N/A</v>
      </c>
      <c r="AE43" s="6" t="e">
        <f t="shared" ca="1" si="17"/>
        <v>#N/A</v>
      </c>
      <c r="AF43" s="6" t="e">
        <f t="shared" ca="1" si="36"/>
        <v>#N/A</v>
      </c>
      <c r="AG43" s="6" t="e">
        <f t="shared" ca="1" si="37"/>
        <v>#N/A</v>
      </c>
      <c r="AH43" s="6" t="e">
        <f t="shared" ca="1" si="38"/>
        <v>#N/A</v>
      </c>
      <c r="AI43" s="6" t="e">
        <f t="shared" ca="1" si="39"/>
        <v>#N/A</v>
      </c>
      <c r="AJ43" s="17"/>
      <c r="AK43" s="6">
        <v>29379.110323085428</v>
      </c>
      <c r="AL43" s="6">
        <f ca="1"/>
        <v>0</v>
      </c>
      <c r="AM43" s="6">
        <f t="shared" ca="1" si="18"/>
        <v>0</v>
      </c>
      <c r="AN43" s="6">
        <f ca="1"/>
        <v>0</v>
      </c>
      <c r="AO43" s="33">
        <f t="shared" ca="1" si="19"/>
        <v>1</v>
      </c>
      <c r="AP43" s="34">
        <f ca="1"/>
        <v>0</v>
      </c>
      <c r="AQ43" s="34">
        <f ca="1"/>
        <v>0</v>
      </c>
      <c r="AR43" s="34">
        <f ca="1"/>
        <v>0</v>
      </c>
      <c r="AS43" s="34">
        <f ca="1"/>
        <v>0</v>
      </c>
      <c r="AT43" s="34">
        <f t="shared" ca="1" si="20"/>
        <v>0</v>
      </c>
      <c r="AU43" s="33">
        <f t="shared" ca="1" si="21"/>
        <v>1</v>
      </c>
      <c r="AV43" s="21">
        <v>36</v>
      </c>
      <c r="AW43" s="6" t="e">
        <f t="shared" ca="1" si="40"/>
        <v>#N/A</v>
      </c>
      <c r="AX43" s="6" t="e">
        <f t="shared" ca="1" si="22"/>
        <v>#N/A</v>
      </c>
      <c r="AY43" s="6" t="e">
        <f t="shared" ca="1" si="41"/>
        <v>#N/A</v>
      </c>
      <c r="AZ43" s="6" t="e">
        <f t="shared" ca="1" si="23"/>
        <v>#N/A</v>
      </c>
      <c r="BA43" s="199"/>
      <c r="BB43" s="36">
        <f t="shared" si="24"/>
        <v>0.82677894624663684</v>
      </c>
      <c r="BC43" s="36">
        <f ca="1"/>
        <v>0</v>
      </c>
      <c r="BD43" s="33">
        <f t="shared" ca="1" si="25"/>
        <v>1</v>
      </c>
      <c r="BE43" s="205">
        <f ca="1"/>
        <v>0</v>
      </c>
      <c r="BF43" s="33">
        <f t="shared" ca="1" si="26"/>
        <v>1</v>
      </c>
      <c r="BG43" s="36">
        <f t="shared" si="27"/>
        <v>0.22210730796623193</v>
      </c>
      <c r="BH43" s="42">
        <f ca="1"/>
        <v>0</v>
      </c>
      <c r="BI43" s="33">
        <f t="shared" ca="1" si="28"/>
        <v>1</v>
      </c>
      <c r="BJ43" s="205">
        <f ca="1"/>
        <v>0</v>
      </c>
      <c r="BK43" s="33">
        <f t="shared" ca="1" si="29"/>
        <v>1</v>
      </c>
      <c r="BL43" s="206">
        <v>36</v>
      </c>
      <c r="BM43" s="6" t="e">
        <f t="shared" ca="1" si="9"/>
        <v>#N/A</v>
      </c>
      <c r="BN43" s="42" t="e">
        <f t="shared" ca="1" si="10"/>
        <v>#N/A</v>
      </c>
      <c r="BO43" s="6" t="e">
        <f t="shared" ca="1" si="30"/>
        <v>#N/A</v>
      </c>
      <c r="BP43" s="42" t="e">
        <f t="shared" ca="1" si="31"/>
        <v>#N/A</v>
      </c>
      <c r="BQ43" s="207">
        <v>36</v>
      </c>
      <c r="BR43" s="6" t="e">
        <f t="shared" ca="1" si="32"/>
        <v>#N/A</v>
      </c>
      <c r="BS43" s="6" t="e">
        <f ca="1">VLOOKUP(BR43,Notes!$A$12:$B$206,2,0)</f>
        <v>#N/A</v>
      </c>
      <c r="BT43" s="42" t="e">
        <f t="shared" ca="1" si="42"/>
        <v>#N/A</v>
      </c>
      <c r="BU43" s="207">
        <v>36</v>
      </c>
      <c r="BV43" s="6" t="e">
        <f t="shared" ca="1" si="43"/>
        <v>#N/A</v>
      </c>
      <c r="BW43" s="6" t="e">
        <f ca="1">VLOOKUP(BV43,Notes!$A$12:$B$206,2,0)</f>
        <v>#N/A</v>
      </c>
      <c r="BX43" s="42" t="e">
        <f t="shared" ca="1" si="44"/>
        <v>#N/A</v>
      </c>
    </row>
    <row r="44" spans="1:76" hidden="1" outlineLevel="1" x14ac:dyDescent="0.2">
      <c r="A44" s="23" t="s">
        <v>38</v>
      </c>
      <c r="B44" s="23" t="str">
        <f>VLOOKUP(A44,Notes!$A$12:$B$206,2,0)</f>
        <v>Construction</v>
      </c>
      <c r="C44" s="24">
        <f>SUM('SAM and Preps'!FS44:GG44)</f>
        <v>0</v>
      </c>
      <c r="D44" s="24">
        <f>'SAM and Preps'!GH44</f>
        <v>0</v>
      </c>
      <c r="E44" s="24">
        <f>'SAM and Preps'!GM44</f>
        <v>0</v>
      </c>
      <c r="F44" s="24">
        <f>'SAM and Preps'!GO44</f>
        <v>0</v>
      </c>
      <c r="G44" s="24">
        <f t="shared" si="34"/>
        <v>0</v>
      </c>
      <c r="H44" s="25">
        <f>SUM('SAM and Preps'!AM$175:AM$179)</f>
        <v>122309.64918933986</v>
      </c>
      <c r="I44" s="24">
        <f>IFERROR(VLOOKUP($A44,Employment!$A$5:$F$66,3,0),0)</f>
        <v>261.49313816107411</v>
      </c>
      <c r="J44" s="24">
        <f>IFERROR(VLOOKUP($A44,Employment!$A$5:$F$66,4,0),0)</f>
        <v>321.91043429327249</v>
      </c>
      <c r="K44" s="24">
        <f>IFERROR(VLOOKUP($A44,Employment!$A$5:$F$66,5,0),0)</f>
        <v>384.08457367891026</v>
      </c>
      <c r="L44" s="24">
        <f>IFERROR(VLOOKUP($A44,Employment!$A$5:$F$66,6,0),0)</f>
        <v>281.51185386674308</v>
      </c>
      <c r="M44" s="24">
        <f t="shared" si="1"/>
        <v>1249</v>
      </c>
      <c r="N44" s="25">
        <v>409535.17147224495</v>
      </c>
      <c r="O44" s="26">
        <v>0</v>
      </c>
      <c r="P44" s="27">
        <v>0</v>
      </c>
      <c r="Q44" s="28">
        <f ca="1"/>
        <v>0</v>
      </c>
      <c r="R44" s="28">
        <v>0</v>
      </c>
      <c r="S44" s="28">
        <v>-8907.4531046926495</v>
      </c>
      <c r="T44" s="35">
        <f ca="1"/>
        <v>-100</v>
      </c>
      <c r="U44" s="30">
        <f ca="1"/>
        <v>0</v>
      </c>
      <c r="V44" s="31">
        <v>-2.1750154138583739</v>
      </c>
      <c r="W44" s="32">
        <f ca="1"/>
        <v>2.1750154138583739</v>
      </c>
      <c r="X44" s="28">
        <f ca="1"/>
        <v>0</v>
      </c>
      <c r="Y44" s="28">
        <f t="shared" ca="1" si="33"/>
        <v>0</v>
      </c>
      <c r="Z44" s="33">
        <f t="shared" ca="1" si="14"/>
        <v>1</v>
      </c>
      <c r="AA44" s="33">
        <f t="shared" ca="1" si="45"/>
        <v>1</v>
      </c>
      <c r="AB44" s="33">
        <f t="shared" ca="1" si="35"/>
        <v>1</v>
      </c>
      <c r="AC44" s="21">
        <v>37</v>
      </c>
      <c r="AD44" s="6" t="e">
        <f t="shared" ca="1" si="16"/>
        <v>#N/A</v>
      </c>
      <c r="AE44" s="6" t="e">
        <f t="shared" ca="1" si="17"/>
        <v>#N/A</v>
      </c>
      <c r="AF44" s="6" t="e">
        <f t="shared" ca="1" si="36"/>
        <v>#N/A</v>
      </c>
      <c r="AG44" s="6" t="e">
        <f t="shared" ca="1" si="37"/>
        <v>#N/A</v>
      </c>
      <c r="AH44" s="6" t="e">
        <f t="shared" ca="1" si="38"/>
        <v>#N/A</v>
      </c>
      <c r="AI44" s="6" t="e">
        <f t="shared" ca="1" si="39"/>
        <v>#N/A</v>
      </c>
      <c r="AJ44" s="17"/>
      <c r="AK44" s="6">
        <v>122309.64918933986</v>
      </c>
      <c r="AL44" s="6">
        <f ca="1"/>
        <v>0</v>
      </c>
      <c r="AM44" s="6">
        <f t="shared" ca="1" si="18"/>
        <v>0</v>
      </c>
      <c r="AN44" s="6">
        <f ca="1"/>
        <v>0</v>
      </c>
      <c r="AO44" s="33">
        <f t="shared" ca="1" si="19"/>
        <v>1</v>
      </c>
      <c r="AP44" s="34">
        <f ca="1"/>
        <v>0</v>
      </c>
      <c r="AQ44" s="34">
        <f ca="1"/>
        <v>0</v>
      </c>
      <c r="AR44" s="34">
        <f ca="1"/>
        <v>0</v>
      </c>
      <c r="AS44" s="34">
        <f ca="1"/>
        <v>0</v>
      </c>
      <c r="AT44" s="34">
        <f t="shared" ca="1" si="20"/>
        <v>0</v>
      </c>
      <c r="AU44" s="33">
        <f t="shared" ca="1" si="21"/>
        <v>1</v>
      </c>
      <c r="AV44" s="21">
        <v>37</v>
      </c>
      <c r="AW44" s="6" t="e">
        <f t="shared" ca="1" si="40"/>
        <v>#N/A</v>
      </c>
      <c r="AX44" s="6" t="e">
        <f t="shared" ca="1" si="22"/>
        <v>#N/A</v>
      </c>
      <c r="AY44" s="6" t="e">
        <f t="shared" ca="1" si="41"/>
        <v>#N/A</v>
      </c>
      <c r="AZ44" s="6" t="e">
        <f t="shared" ca="1" si="23"/>
        <v>#N/A</v>
      </c>
      <c r="BA44" s="199"/>
      <c r="BB44" s="36">
        <f t="shared" si="24"/>
        <v>3.4420049402618593</v>
      </c>
      <c r="BC44" s="36">
        <f ca="1"/>
        <v>0</v>
      </c>
      <c r="BD44" s="33">
        <f t="shared" ca="1" si="25"/>
        <v>1</v>
      </c>
      <c r="BE44" s="205">
        <f ca="1"/>
        <v>0</v>
      </c>
      <c r="BF44" s="33">
        <f t="shared" ca="1" si="26"/>
        <v>1</v>
      </c>
      <c r="BG44" s="36">
        <f t="shared" si="27"/>
        <v>8.2458572654651086</v>
      </c>
      <c r="BH44" s="42">
        <f ca="1"/>
        <v>0</v>
      </c>
      <c r="BI44" s="33">
        <f t="shared" ca="1" si="28"/>
        <v>1</v>
      </c>
      <c r="BJ44" s="205">
        <f ca="1"/>
        <v>0</v>
      </c>
      <c r="BK44" s="33">
        <f t="shared" ca="1" si="29"/>
        <v>1</v>
      </c>
      <c r="BL44" s="206">
        <v>37</v>
      </c>
      <c r="BM44" s="6" t="e">
        <f t="shared" ca="1" si="9"/>
        <v>#N/A</v>
      </c>
      <c r="BN44" s="42" t="e">
        <f t="shared" ca="1" si="10"/>
        <v>#N/A</v>
      </c>
      <c r="BO44" s="6" t="e">
        <f t="shared" ca="1" si="30"/>
        <v>#N/A</v>
      </c>
      <c r="BP44" s="42" t="e">
        <f t="shared" ca="1" si="31"/>
        <v>#N/A</v>
      </c>
      <c r="BQ44" s="207">
        <v>37</v>
      </c>
      <c r="BR44" s="6" t="e">
        <f t="shared" ca="1" si="32"/>
        <v>#N/A</v>
      </c>
      <c r="BS44" s="6" t="e">
        <f ca="1">VLOOKUP(BR44,Notes!$A$12:$B$206,2,0)</f>
        <v>#N/A</v>
      </c>
      <c r="BT44" s="42" t="e">
        <f t="shared" ca="1" si="42"/>
        <v>#N/A</v>
      </c>
      <c r="BU44" s="207">
        <v>37</v>
      </c>
      <c r="BV44" s="6" t="e">
        <f t="shared" ca="1" si="43"/>
        <v>#N/A</v>
      </c>
      <c r="BW44" s="6" t="e">
        <f ca="1">VLOOKUP(BV44,Notes!$A$12:$B$206,2,0)</f>
        <v>#N/A</v>
      </c>
      <c r="BX44" s="42" t="e">
        <f t="shared" ca="1" si="44"/>
        <v>#N/A</v>
      </c>
    </row>
    <row r="45" spans="1:76" hidden="1" outlineLevel="1" x14ac:dyDescent="0.2">
      <c r="A45" s="23" t="s">
        <v>265</v>
      </c>
      <c r="B45" s="23" t="str">
        <f>VLOOKUP(A45,Notes!$A$12:$B$206,2,0)</f>
        <v>Wholesale trade, commission trade</v>
      </c>
      <c r="C45" s="24">
        <f>SUM('SAM and Preps'!FS45:GG45)</f>
        <v>0</v>
      </c>
      <c r="D45" s="24">
        <f>'SAM and Preps'!GH45</f>
        <v>0</v>
      </c>
      <c r="E45" s="24">
        <f>'SAM and Preps'!GM45</f>
        <v>0</v>
      </c>
      <c r="F45" s="24">
        <f>'SAM and Preps'!GO45</f>
        <v>0</v>
      </c>
      <c r="G45" s="24">
        <f t="shared" si="34"/>
        <v>0</v>
      </c>
      <c r="H45" s="25">
        <f>SUM('SAM and Preps'!AN$175:AN$179)</f>
        <v>174356.36692392637</v>
      </c>
      <c r="I45" s="24">
        <f>IFERROR(VLOOKUP($A45,Employment!$A$5:$F$66,3,0),0)</f>
        <v>20.439445983042759</v>
      </c>
      <c r="J45" s="24">
        <f>IFERROR(VLOOKUP($A45,Employment!$A$5:$F$66,4,0),0)</f>
        <v>30.629175003781022</v>
      </c>
      <c r="K45" s="24">
        <f>IFERROR(VLOOKUP($A45,Employment!$A$5:$F$66,5,0),0)</f>
        <v>64.204181836125059</v>
      </c>
      <c r="L45" s="24">
        <f>IFERROR(VLOOKUP($A45,Employment!$A$5:$F$66,6,0),0)</f>
        <v>78.138370131050195</v>
      </c>
      <c r="M45" s="24">
        <f t="shared" si="1"/>
        <v>193.41117295399903</v>
      </c>
      <c r="N45" s="25">
        <v>339975.7668392809</v>
      </c>
      <c r="O45" s="26">
        <v>0</v>
      </c>
      <c r="P45" s="27">
        <v>0</v>
      </c>
      <c r="Q45" s="28">
        <f ca="1"/>
        <v>0</v>
      </c>
      <c r="R45" s="28">
        <f>-90%*N45</f>
        <v>-305978.19015535282</v>
      </c>
      <c r="S45" s="28">
        <v>-319290.41110649414</v>
      </c>
      <c r="T45" s="35">
        <f ca="1"/>
        <v>-100</v>
      </c>
      <c r="U45" s="30">
        <f ca="1"/>
        <v>0</v>
      </c>
      <c r="V45" s="31">
        <v>-93.915638186481246</v>
      </c>
      <c r="W45" s="32">
        <f ca="1"/>
        <v>93.915638186481246</v>
      </c>
      <c r="X45" s="28">
        <f ca="1"/>
        <v>0</v>
      </c>
      <c r="Y45" s="28">
        <f t="shared" ca="1" si="33"/>
        <v>0</v>
      </c>
      <c r="Z45" s="33">
        <f t="shared" ca="1" si="14"/>
        <v>1</v>
      </c>
      <c r="AA45" s="33">
        <f t="shared" ca="1" si="45"/>
        <v>1</v>
      </c>
      <c r="AB45" s="33">
        <f t="shared" ca="1" si="35"/>
        <v>1</v>
      </c>
      <c r="AC45" s="21">
        <v>38</v>
      </c>
      <c r="AD45" s="6" t="e">
        <f t="shared" ca="1" si="16"/>
        <v>#N/A</v>
      </c>
      <c r="AE45" s="6" t="e">
        <f t="shared" ca="1" si="17"/>
        <v>#N/A</v>
      </c>
      <c r="AF45" s="6" t="e">
        <f t="shared" ca="1" si="36"/>
        <v>#N/A</v>
      </c>
      <c r="AG45" s="6" t="e">
        <f t="shared" ca="1" si="37"/>
        <v>#N/A</v>
      </c>
      <c r="AH45" s="6" t="e">
        <f t="shared" ca="1" si="38"/>
        <v>#N/A</v>
      </c>
      <c r="AI45" s="6" t="e">
        <f t="shared" ca="1" si="39"/>
        <v>#N/A</v>
      </c>
      <c r="AJ45" s="17"/>
      <c r="AK45" s="6">
        <v>174356.36692392637</v>
      </c>
      <c r="AL45" s="6">
        <f ca="1"/>
        <v>0</v>
      </c>
      <c r="AM45" s="6">
        <f t="shared" ca="1" si="18"/>
        <v>0</v>
      </c>
      <c r="AN45" s="6">
        <f ca="1"/>
        <v>0</v>
      </c>
      <c r="AO45" s="33">
        <f t="shared" ca="1" si="19"/>
        <v>1</v>
      </c>
      <c r="AP45" s="34">
        <f ca="1"/>
        <v>0</v>
      </c>
      <c r="AQ45" s="34">
        <f ca="1"/>
        <v>0</v>
      </c>
      <c r="AR45" s="34">
        <f ca="1"/>
        <v>0</v>
      </c>
      <c r="AS45" s="34">
        <f ca="1"/>
        <v>0</v>
      </c>
      <c r="AT45" s="34">
        <f t="shared" ca="1" si="20"/>
        <v>0</v>
      </c>
      <c r="AU45" s="33">
        <f t="shared" ca="1" si="21"/>
        <v>1</v>
      </c>
      <c r="AV45" s="21">
        <v>38</v>
      </c>
      <c r="AW45" s="6" t="e">
        <f t="shared" ca="1" si="40"/>
        <v>#N/A</v>
      </c>
      <c r="AX45" s="6" t="e">
        <f t="shared" ca="1" si="22"/>
        <v>#N/A</v>
      </c>
      <c r="AY45" s="6" t="e">
        <f t="shared" ca="1" si="41"/>
        <v>#N/A</v>
      </c>
      <c r="AZ45" s="6" t="e">
        <f t="shared" ca="1" si="23"/>
        <v>#N/A</v>
      </c>
      <c r="BA45" s="199"/>
      <c r="BB45" s="36">
        <f t="shared" si="24"/>
        <v>4.9066895399988608</v>
      </c>
      <c r="BC45" s="36">
        <f ca="1"/>
        <v>0</v>
      </c>
      <c r="BD45" s="33">
        <f t="shared" ca="1" si="25"/>
        <v>1</v>
      </c>
      <c r="BE45" s="205">
        <f ca="1"/>
        <v>0</v>
      </c>
      <c r="BF45" s="33">
        <f t="shared" ca="1" si="26"/>
        <v>1</v>
      </c>
      <c r="BG45" s="36">
        <f t="shared" si="27"/>
        <v>1.276894255984677</v>
      </c>
      <c r="BH45" s="42">
        <f ca="1"/>
        <v>0</v>
      </c>
      <c r="BI45" s="33">
        <f t="shared" ca="1" si="28"/>
        <v>1</v>
      </c>
      <c r="BJ45" s="205">
        <f ca="1"/>
        <v>0</v>
      </c>
      <c r="BK45" s="33">
        <f t="shared" ca="1" si="29"/>
        <v>1</v>
      </c>
      <c r="BL45" s="206">
        <v>38</v>
      </c>
      <c r="BM45" s="6" t="e">
        <f t="shared" ca="1" si="9"/>
        <v>#N/A</v>
      </c>
      <c r="BN45" s="42" t="e">
        <f t="shared" ca="1" si="10"/>
        <v>#N/A</v>
      </c>
      <c r="BO45" s="6" t="e">
        <f t="shared" ca="1" si="30"/>
        <v>#N/A</v>
      </c>
      <c r="BP45" s="42" t="e">
        <f t="shared" ca="1" si="31"/>
        <v>#N/A</v>
      </c>
      <c r="BQ45" s="207">
        <v>38</v>
      </c>
      <c r="BR45" s="6" t="e">
        <f t="shared" ca="1" si="32"/>
        <v>#N/A</v>
      </c>
      <c r="BS45" s="6" t="e">
        <f ca="1">VLOOKUP(BR45,Notes!$A$12:$B$206,2,0)</f>
        <v>#N/A</v>
      </c>
      <c r="BT45" s="42" t="e">
        <f t="shared" ca="1" si="42"/>
        <v>#N/A</v>
      </c>
      <c r="BU45" s="207">
        <v>38</v>
      </c>
      <c r="BV45" s="6" t="e">
        <f t="shared" ca="1" si="43"/>
        <v>#N/A</v>
      </c>
      <c r="BW45" s="6" t="e">
        <f ca="1">VLOOKUP(BV45,Notes!$A$12:$B$206,2,0)</f>
        <v>#N/A</v>
      </c>
      <c r="BX45" s="42" t="e">
        <f t="shared" ca="1" si="44"/>
        <v>#N/A</v>
      </c>
    </row>
    <row r="46" spans="1:76" hidden="1" outlineLevel="1" x14ac:dyDescent="0.2">
      <c r="A46" s="23" t="s">
        <v>266</v>
      </c>
      <c r="B46" s="23" t="str">
        <f>VLOOKUP(A46,Notes!$A$12:$B$206,2,0)</f>
        <v>Retail trade</v>
      </c>
      <c r="C46" s="24">
        <f>SUM('SAM and Preps'!FS46:GG46)</f>
        <v>0</v>
      </c>
      <c r="D46" s="24">
        <f>'SAM and Preps'!GH46</f>
        <v>0</v>
      </c>
      <c r="E46" s="24">
        <f>'SAM and Preps'!GM46</f>
        <v>0</v>
      </c>
      <c r="F46" s="24">
        <f>'SAM and Preps'!GO46</f>
        <v>0</v>
      </c>
      <c r="G46" s="24">
        <f t="shared" si="34"/>
        <v>0</v>
      </c>
      <c r="H46" s="25">
        <f>SUM('SAM and Preps'!AO$175:AO$179)</f>
        <v>141810.71158727509</v>
      </c>
      <c r="I46" s="24">
        <f>IFERROR(VLOOKUP($A46,Employment!$A$5:$F$66,3,0),0)</f>
        <v>314.53334817676284</v>
      </c>
      <c r="J46" s="24">
        <f>IFERROR(VLOOKUP($A46,Employment!$A$5:$F$66,4,0),0)</f>
        <v>489.64547147733276</v>
      </c>
      <c r="K46" s="24">
        <f>IFERROR(VLOOKUP($A46,Employment!$A$5:$F$66,5,0),0)</f>
        <v>864.65360126004271</v>
      </c>
      <c r="L46" s="24">
        <f>IFERROR(VLOOKUP($A46,Employment!$A$5:$F$66,6,0),0)</f>
        <v>697.6702936301275</v>
      </c>
      <c r="M46" s="24">
        <f t="shared" si="1"/>
        <v>2366.5027145442659</v>
      </c>
      <c r="N46" s="25">
        <v>272731.14956421324</v>
      </c>
      <c r="O46" s="26">
        <v>0</v>
      </c>
      <c r="P46" s="27">
        <v>0</v>
      </c>
      <c r="Q46" s="28">
        <f ca="1"/>
        <v>0</v>
      </c>
      <c r="R46" s="28">
        <v>0</v>
      </c>
      <c r="S46" s="28">
        <v>-10709.139238438031</v>
      </c>
      <c r="T46" s="35">
        <f ca="1"/>
        <v>-100</v>
      </c>
      <c r="U46" s="30">
        <f ca="1"/>
        <v>0</v>
      </c>
      <c r="V46" s="31">
        <v>-3.9266285701320727</v>
      </c>
      <c r="W46" s="32">
        <f ca="1"/>
        <v>3.9266285701320727</v>
      </c>
      <c r="X46" s="28">
        <f ca="1"/>
        <v>0</v>
      </c>
      <c r="Y46" s="28">
        <f t="shared" ca="1" si="33"/>
        <v>0</v>
      </c>
      <c r="Z46" s="33">
        <f t="shared" ca="1" si="14"/>
        <v>1</v>
      </c>
      <c r="AA46" s="33">
        <f t="shared" ca="1" si="45"/>
        <v>1</v>
      </c>
      <c r="AB46" s="33">
        <f t="shared" ca="1" si="35"/>
        <v>1</v>
      </c>
      <c r="AC46" s="21">
        <v>39</v>
      </c>
      <c r="AD46" s="6" t="e">
        <f t="shared" ca="1" si="16"/>
        <v>#N/A</v>
      </c>
      <c r="AE46" s="6" t="e">
        <f t="shared" ca="1" si="17"/>
        <v>#N/A</v>
      </c>
      <c r="AF46" s="6" t="e">
        <f t="shared" ca="1" si="36"/>
        <v>#N/A</v>
      </c>
      <c r="AG46" s="6" t="e">
        <f t="shared" ca="1" si="37"/>
        <v>#N/A</v>
      </c>
      <c r="AH46" s="6" t="e">
        <f t="shared" ca="1" si="38"/>
        <v>#N/A</v>
      </c>
      <c r="AI46" s="6" t="e">
        <f t="shared" ca="1" si="39"/>
        <v>#N/A</v>
      </c>
      <c r="AJ46" s="17"/>
      <c r="AK46" s="6">
        <v>141810.71158727509</v>
      </c>
      <c r="AL46" s="6">
        <f ca="1"/>
        <v>0</v>
      </c>
      <c r="AM46" s="6">
        <f t="shared" ca="1" si="18"/>
        <v>0</v>
      </c>
      <c r="AN46" s="6">
        <f ca="1"/>
        <v>0</v>
      </c>
      <c r="AO46" s="33">
        <f t="shared" ca="1" si="19"/>
        <v>1</v>
      </c>
      <c r="AP46" s="34">
        <f ca="1"/>
        <v>0</v>
      </c>
      <c r="AQ46" s="34">
        <f ca="1"/>
        <v>0</v>
      </c>
      <c r="AR46" s="34">
        <f ca="1"/>
        <v>0</v>
      </c>
      <c r="AS46" s="34">
        <f ca="1"/>
        <v>0</v>
      </c>
      <c r="AT46" s="34">
        <f t="shared" ca="1" si="20"/>
        <v>0</v>
      </c>
      <c r="AU46" s="33">
        <f t="shared" ca="1" si="21"/>
        <v>1</v>
      </c>
      <c r="AV46" s="21">
        <v>39</v>
      </c>
      <c r="AW46" s="6" t="e">
        <f t="shared" ca="1" si="40"/>
        <v>#N/A</v>
      </c>
      <c r="AX46" s="6" t="e">
        <f t="shared" ca="1" si="22"/>
        <v>#N/A</v>
      </c>
      <c r="AY46" s="6" t="e">
        <f t="shared" ca="1" si="41"/>
        <v>#N/A</v>
      </c>
      <c r="AZ46" s="6" t="e">
        <f t="shared" ca="1" si="23"/>
        <v>#N/A</v>
      </c>
      <c r="BA46" s="199"/>
      <c r="BB46" s="36">
        <f t="shared" si="24"/>
        <v>3.9907985437014322</v>
      </c>
      <c r="BC46" s="36">
        <f ca="1"/>
        <v>0</v>
      </c>
      <c r="BD46" s="33">
        <f t="shared" ca="1" si="25"/>
        <v>1</v>
      </c>
      <c r="BE46" s="205">
        <f ca="1"/>
        <v>0</v>
      </c>
      <c r="BF46" s="33">
        <f t="shared" ca="1" si="26"/>
        <v>1</v>
      </c>
      <c r="BG46" s="36">
        <f t="shared" si="27"/>
        <v>15.623573740966965</v>
      </c>
      <c r="BH46" s="42">
        <f ca="1"/>
        <v>0</v>
      </c>
      <c r="BI46" s="33">
        <f t="shared" ca="1" si="28"/>
        <v>1</v>
      </c>
      <c r="BJ46" s="205">
        <f ca="1"/>
        <v>0</v>
      </c>
      <c r="BK46" s="33">
        <f t="shared" ca="1" si="29"/>
        <v>1</v>
      </c>
      <c r="BL46" s="206">
        <v>39</v>
      </c>
      <c r="BM46" s="6" t="e">
        <f t="shared" ca="1" si="9"/>
        <v>#N/A</v>
      </c>
      <c r="BN46" s="42" t="e">
        <f t="shared" ca="1" si="10"/>
        <v>#N/A</v>
      </c>
      <c r="BO46" s="6" t="e">
        <f t="shared" ca="1" si="30"/>
        <v>#N/A</v>
      </c>
      <c r="BP46" s="42" t="e">
        <f t="shared" ca="1" si="31"/>
        <v>#N/A</v>
      </c>
      <c r="BQ46" s="207">
        <v>39</v>
      </c>
      <c r="BR46" s="6" t="e">
        <f t="shared" ca="1" si="32"/>
        <v>#N/A</v>
      </c>
      <c r="BS46" s="6" t="e">
        <f ca="1">VLOOKUP(BR46,Notes!$A$12:$B$206,2,0)</f>
        <v>#N/A</v>
      </c>
      <c r="BT46" s="42" t="e">
        <f t="shared" ca="1" si="42"/>
        <v>#N/A</v>
      </c>
      <c r="BU46" s="207">
        <v>39</v>
      </c>
      <c r="BV46" s="6" t="e">
        <f t="shared" ca="1" si="43"/>
        <v>#N/A</v>
      </c>
      <c r="BW46" s="6" t="e">
        <f ca="1">VLOOKUP(BV46,Notes!$A$12:$B$206,2,0)</f>
        <v>#N/A</v>
      </c>
      <c r="BX46" s="42" t="e">
        <f t="shared" ca="1" si="44"/>
        <v>#N/A</v>
      </c>
    </row>
    <row r="47" spans="1:76" hidden="1" outlineLevel="1" x14ac:dyDescent="0.2">
      <c r="A47" s="23" t="s">
        <v>267</v>
      </c>
      <c r="B47" s="23" t="str">
        <f>VLOOKUP(A47,Notes!$A$12:$B$206,2,0)</f>
        <v>Sale, maintenance, repair of motor vehicles</v>
      </c>
      <c r="C47" s="24">
        <f>SUM('SAM and Preps'!FS47:GG47)</f>
        <v>0</v>
      </c>
      <c r="D47" s="24">
        <f>'SAM and Preps'!GH47</f>
        <v>0</v>
      </c>
      <c r="E47" s="24">
        <f>'SAM and Preps'!GM47</f>
        <v>0</v>
      </c>
      <c r="F47" s="24">
        <f>'SAM and Preps'!GO47</f>
        <v>0</v>
      </c>
      <c r="G47" s="24">
        <f t="shared" si="34"/>
        <v>0</v>
      </c>
      <c r="H47" s="25">
        <f>SUM('SAM and Preps'!AP$175:AP$179)</f>
        <v>76754.463258311487</v>
      </c>
      <c r="I47" s="24">
        <f>IFERROR(VLOOKUP($A47,Employment!$A$5:$F$66,3,0),0)</f>
        <v>47.06972460802487</v>
      </c>
      <c r="J47" s="24">
        <f>IFERROR(VLOOKUP($A47,Employment!$A$5:$F$66,4,0),0)</f>
        <v>126.43467047703487</v>
      </c>
      <c r="K47" s="24">
        <f>IFERROR(VLOOKUP($A47,Employment!$A$5:$F$66,5,0),0)</f>
        <v>252.33856970235286</v>
      </c>
      <c r="L47" s="24">
        <f>IFERROR(VLOOKUP($A47,Employment!$A$5:$F$66,6,0),0)</f>
        <v>216.24314771432228</v>
      </c>
      <c r="M47" s="24">
        <f t="shared" si="1"/>
        <v>642.08611250173487</v>
      </c>
      <c r="N47" s="25">
        <v>135931.49958819637</v>
      </c>
      <c r="O47" s="26">
        <v>0</v>
      </c>
      <c r="P47" s="27">
        <v>0</v>
      </c>
      <c r="Q47" s="28">
        <f ca="1"/>
        <v>0</v>
      </c>
      <c r="R47" s="28">
        <v>0</v>
      </c>
      <c r="S47" s="28">
        <v>-5554.1282755353041</v>
      </c>
      <c r="T47" s="35">
        <f ca="1"/>
        <v>-100</v>
      </c>
      <c r="U47" s="30">
        <f ca="1"/>
        <v>0</v>
      </c>
      <c r="V47" s="31">
        <v>-4.0859758719366015</v>
      </c>
      <c r="W47" s="32">
        <f ca="1"/>
        <v>4.0859758719366015</v>
      </c>
      <c r="X47" s="28">
        <f ca="1"/>
        <v>0</v>
      </c>
      <c r="Y47" s="28">
        <f t="shared" ca="1" si="33"/>
        <v>0</v>
      </c>
      <c r="Z47" s="33">
        <f t="shared" ca="1" si="14"/>
        <v>1</v>
      </c>
      <c r="AA47" s="33">
        <f t="shared" ca="1" si="45"/>
        <v>1</v>
      </c>
      <c r="AB47" s="33">
        <f t="shared" ca="1" si="35"/>
        <v>1</v>
      </c>
      <c r="AC47" s="21">
        <v>40</v>
      </c>
      <c r="AD47" s="6" t="e">
        <f t="shared" ca="1" si="16"/>
        <v>#N/A</v>
      </c>
      <c r="AE47" s="6" t="e">
        <f t="shared" ca="1" si="17"/>
        <v>#N/A</v>
      </c>
      <c r="AF47" s="6" t="e">
        <f t="shared" ca="1" si="36"/>
        <v>#N/A</v>
      </c>
      <c r="AG47" s="6" t="e">
        <f t="shared" ca="1" si="37"/>
        <v>#N/A</v>
      </c>
      <c r="AH47" s="6" t="e">
        <f t="shared" ca="1" si="38"/>
        <v>#N/A</v>
      </c>
      <c r="AI47" s="6" t="e">
        <f t="shared" ca="1" si="39"/>
        <v>#N/A</v>
      </c>
      <c r="AJ47" s="17"/>
      <c r="AK47" s="6">
        <v>76754.463258311487</v>
      </c>
      <c r="AL47" s="6">
        <f ca="1"/>
        <v>0</v>
      </c>
      <c r="AM47" s="6">
        <f t="shared" ca="1" si="18"/>
        <v>0</v>
      </c>
      <c r="AN47" s="6">
        <f ca="1"/>
        <v>0</v>
      </c>
      <c r="AO47" s="33">
        <f t="shared" ca="1" si="19"/>
        <v>1</v>
      </c>
      <c r="AP47" s="34">
        <f ca="1"/>
        <v>0</v>
      </c>
      <c r="AQ47" s="34">
        <f ca="1"/>
        <v>0</v>
      </c>
      <c r="AR47" s="34">
        <f ca="1"/>
        <v>0</v>
      </c>
      <c r="AS47" s="34">
        <f ca="1"/>
        <v>0</v>
      </c>
      <c r="AT47" s="34">
        <f t="shared" ca="1" si="20"/>
        <v>0</v>
      </c>
      <c r="AU47" s="33">
        <f t="shared" ca="1" si="21"/>
        <v>1</v>
      </c>
      <c r="AV47" s="21">
        <v>40</v>
      </c>
      <c r="AW47" s="6" t="e">
        <f t="shared" ca="1" si="40"/>
        <v>#N/A</v>
      </c>
      <c r="AX47" s="6" t="e">
        <f t="shared" ca="1" si="22"/>
        <v>#N/A</v>
      </c>
      <c r="AY47" s="6" t="e">
        <f t="shared" ca="1" si="41"/>
        <v>#N/A</v>
      </c>
      <c r="AZ47" s="6" t="e">
        <f t="shared" ca="1" si="23"/>
        <v>#N/A</v>
      </c>
      <c r="BA47" s="199"/>
      <c r="BB47" s="36">
        <f t="shared" si="24"/>
        <v>2.1600032660814912</v>
      </c>
      <c r="BC47" s="36">
        <f ca="1"/>
        <v>0</v>
      </c>
      <c r="BD47" s="33">
        <f t="shared" ca="1" si="25"/>
        <v>1</v>
      </c>
      <c r="BE47" s="205">
        <f ca="1"/>
        <v>0</v>
      </c>
      <c r="BF47" s="33">
        <f t="shared" ca="1" si="26"/>
        <v>1</v>
      </c>
      <c r="BG47" s="36">
        <f t="shared" si="27"/>
        <v>4.2390315739204789</v>
      </c>
      <c r="BH47" s="42">
        <f ca="1"/>
        <v>0</v>
      </c>
      <c r="BI47" s="33">
        <f t="shared" ca="1" si="28"/>
        <v>1</v>
      </c>
      <c r="BJ47" s="205">
        <f ca="1"/>
        <v>0</v>
      </c>
      <c r="BK47" s="33">
        <f t="shared" ca="1" si="29"/>
        <v>1</v>
      </c>
      <c r="BL47" s="206">
        <v>40</v>
      </c>
      <c r="BM47" s="6" t="e">
        <f t="shared" ca="1" si="9"/>
        <v>#N/A</v>
      </c>
      <c r="BN47" s="42" t="e">
        <f t="shared" ca="1" si="10"/>
        <v>#N/A</v>
      </c>
      <c r="BO47" s="6" t="e">
        <f t="shared" ca="1" si="30"/>
        <v>#N/A</v>
      </c>
      <c r="BP47" s="42" t="e">
        <f t="shared" ca="1" si="31"/>
        <v>#N/A</v>
      </c>
      <c r="BQ47" s="207">
        <v>40</v>
      </c>
      <c r="BR47" s="6" t="e">
        <f t="shared" ca="1" si="32"/>
        <v>#N/A</v>
      </c>
      <c r="BS47" s="6" t="e">
        <f ca="1">VLOOKUP(BR47,Notes!$A$12:$B$206,2,0)</f>
        <v>#N/A</v>
      </c>
      <c r="BT47" s="42" t="e">
        <f t="shared" ca="1" si="42"/>
        <v>#N/A</v>
      </c>
      <c r="BU47" s="207">
        <v>40</v>
      </c>
      <c r="BV47" s="6" t="e">
        <f t="shared" ca="1" si="43"/>
        <v>#N/A</v>
      </c>
      <c r="BW47" s="6" t="e">
        <f ca="1">VLOOKUP(BV47,Notes!$A$12:$B$206,2,0)</f>
        <v>#N/A</v>
      </c>
      <c r="BX47" s="42" t="e">
        <f t="shared" ca="1" si="44"/>
        <v>#N/A</v>
      </c>
    </row>
    <row r="48" spans="1:76" hidden="1" outlineLevel="1" x14ac:dyDescent="0.2">
      <c r="A48" s="23" t="s">
        <v>40</v>
      </c>
      <c r="B48" s="23" t="str">
        <f>VLOOKUP(A48,Notes!$A$12:$B$206,2,0)</f>
        <v>Hotels and restaurants</v>
      </c>
      <c r="C48" s="24">
        <f>SUM('SAM and Preps'!FS48:GG48)</f>
        <v>0</v>
      </c>
      <c r="D48" s="24">
        <f>'SAM and Preps'!GH48</f>
        <v>0</v>
      </c>
      <c r="E48" s="24">
        <f>'SAM and Preps'!GM48</f>
        <v>0</v>
      </c>
      <c r="F48" s="24">
        <f>'SAM and Preps'!GO48</f>
        <v>0</v>
      </c>
      <c r="G48" s="24">
        <f t="shared" si="34"/>
        <v>0</v>
      </c>
      <c r="H48" s="25">
        <f>SUM('SAM and Preps'!AQ$175:AQ$179)</f>
        <v>30563.962825792696</v>
      </c>
      <c r="I48" s="24">
        <f>IFERROR(VLOOKUP($A48,Employment!$A$5:$F$66,3,0),0)</f>
        <v>26.223213836884071</v>
      </c>
      <c r="J48" s="24">
        <f>IFERROR(VLOOKUP($A48,Employment!$A$5:$F$66,4,0),0)</f>
        <v>62.626530659338719</v>
      </c>
      <c r="K48" s="24">
        <f>IFERROR(VLOOKUP($A48,Employment!$A$5:$F$66,5,0),0)</f>
        <v>153.05617635287237</v>
      </c>
      <c r="L48" s="24">
        <f>IFERROR(VLOOKUP($A48,Employment!$A$5:$F$66,6,0),0)</f>
        <v>118.34092836432882</v>
      </c>
      <c r="M48" s="24">
        <f t="shared" si="1"/>
        <v>360.24684921342396</v>
      </c>
      <c r="N48" s="25">
        <v>80299.546727616951</v>
      </c>
      <c r="O48" s="26">
        <v>0</v>
      </c>
      <c r="P48" s="27">
        <v>0</v>
      </c>
      <c r="Q48" s="28">
        <f ca="1"/>
        <v>0</v>
      </c>
      <c r="R48" s="28">
        <v>0</v>
      </c>
      <c r="S48" s="28">
        <v>-1599.1007032558066</v>
      </c>
      <c r="T48" s="35">
        <f ca="1"/>
        <v>-100</v>
      </c>
      <c r="U48" s="30">
        <f ca="1"/>
        <v>0</v>
      </c>
      <c r="V48" s="31">
        <v>-1.9914193397381124</v>
      </c>
      <c r="W48" s="32">
        <f ca="1"/>
        <v>1.9914193397381124</v>
      </c>
      <c r="X48" s="28">
        <f ca="1"/>
        <v>0</v>
      </c>
      <c r="Y48" s="28">
        <f t="shared" ca="1" si="33"/>
        <v>0</v>
      </c>
      <c r="Z48" s="33">
        <f t="shared" ca="1" si="14"/>
        <v>1</v>
      </c>
      <c r="AA48" s="33">
        <f t="shared" ca="1" si="45"/>
        <v>1</v>
      </c>
      <c r="AB48" s="33">
        <f t="shared" ca="1" si="35"/>
        <v>1</v>
      </c>
      <c r="AC48" s="21">
        <v>41</v>
      </c>
      <c r="AD48" s="6" t="e">
        <f t="shared" ca="1" si="16"/>
        <v>#N/A</v>
      </c>
      <c r="AE48" s="6" t="e">
        <f t="shared" ca="1" si="17"/>
        <v>#N/A</v>
      </c>
      <c r="AF48" s="6" t="e">
        <f t="shared" ca="1" si="36"/>
        <v>#N/A</v>
      </c>
      <c r="AG48" s="6" t="e">
        <f t="shared" ca="1" si="37"/>
        <v>#N/A</v>
      </c>
      <c r="AH48" s="6" t="e">
        <f t="shared" ca="1" si="38"/>
        <v>#N/A</v>
      </c>
      <c r="AI48" s="6" t="e">
        <f t="shared" ca="1" si="39"/>
        <v>#N/A</v>
      </c>
      <c r="AJ48" s="17"/>
      <c r="AK48" s="6">
        <v>30563.962825792696</v>
      </c>
      <c r="AL48" s="6">
        <f ca="1"/>
        <v>0</v>
      </c>
      <c r="AM48" s="6">
        <f t="shared" ca="1" si="18"/>
        <v>0</v>
      </c>
      <c r="AN48" s="6">
        <f ca="1"/>
        <v>0</v>
      </c>
      <c r="AO48" s="33">
        <f t="shared" ca="1" si="19"/>
        <v>1</v>
      </c>
      <c r="AP48" s="34">
        <f ca="1"/>
        <v>0</v>
      </c>
      <c r="AQ48" s="34">
        <f ca="1"/>
        <v>0</v>
      </c>
      <c r="AR48" s="34">
        <f ca="1"/>
        <v>0</v>
      </c>
      <c r="AS48" s="34">
        <f ca="1"/>
        <v>0</v>
      </c>
      <c r="AT48" s="34">
        <f t="shared" ca="1" si="20"/>
        <v>0</v>
      </c>
      <c r="AU48" s="33">
        <f t="shared" ca="1" si="21"/>
        <v>1</v>
      </c>
      <c r="AV48" s="21">
        <v>41</v>
      </c>
      <c r="AW48" s="6" t="e">
        <f t="shared" ca="1" si="40"/>
        <v>#N/A</v>
      </c>
      <c r="AX48" s="6" t="e">
        <f t="shared" ca="1" si="22"/>
        <v>#N/A</v>
      </c>
      <c r="AY48" s="6" t="e">
        <f t="shared" ca="1" si="41"/>
        <v>#N/A</v>
      </c>
      <c r="AZ48" s="6" t="e">
        <f t="shared" ca="1" si="23"/>
        <v>#N/A</v>
      </c>
      <c r="BA48" s="199"/>
      <c r="BB48" s="36">
        <f t="shared" si="24"/>
        <v>0.86012274368887098</v>
      </c>
      <c r="BC48" s="36">
        <f ca="1"/>
        <v>0</v>
      </c>
      <c r="BD48" s="33">
        <f t="shared" ca="1" si="25"/>
        <v>1</v>
      </c>
      <c r="BE48" s="205">
        <f ca="1"/>
        <v>0</v>
      </c>
      <c r="BF48" s="33">
        <f t="shared" ca="1" si="26"/>
        <v>1</v>
      </c>
      <c r="BG48" s="36">
        <f t="shared" si="27"/>
        <v>2.3783379495175545</v>
      </c>
      <c r="BH48" s="42">
        <f ca="1"/>
        <v>0</v>
      </c>
      <c r="BI48" s="33">
        <f t="shared" ca="1" si="28"/>
        <v>1</v>
      </c>
      <c r="BJ48" s="205">
        <f ca="1"/>
        <v>0</v>
      </c>
      <c r="BK48" s="33">
        <f t="shared" ca="1" si="29"/>
        <v>1</v>
      </c>
      <c r="BL48" s="206">
        <v>41</v>
      </c>
      <c r="BM48" s="6" t="e">
        <f t="shared" ca="1" si="9"/>
        <v>#N/A</v>
      </c>
      <c r="BN48" s="42" t="e">
        <f t="shared" ca="1" si="10"/>
        <v>#N/A</v>
      </c>
      <c r="BO48" s="6" t="e">
        <f t="shared" ca="1" si="30"/>
        <v>#N/A</v>
      </c>
      <c r="BP48" s="42" t="e">
        <f t="shared" ca="1" si="31"/>
        <v>#N/A</v>
      </c>
      <c r="BQ48" s="207">
        <v>41</v>
      </c>
      <c r="BR48" s="6" t="e">
        <f t="shared" ca="1" si="32"/>
        <v>#N/A</v>
      </c>
      <c r="BS48" s="6" t="e">
        <f ca="1">VLOOKUP(BR48,Notes!$A$12:$B$206,2,0)</f>
        <v>#N/A</v>
      </c>
      <c r="BT48" s="42" t="e">
        <f t="shared" ca="1" si="42"/>
        <v>#N/A</v>
      </c>
      <c r="BU48" s="207">
        <v>41</v>
      </c>
      <c r="BV48" s="6" t="e">
        <f t="shared" ca="1" si="43"/>
        <v>#N/A</v>
      </c>
      <c r="BW48" s="6" t="e">
        <f ca="1">VLOOKUP(BV48,Notes!$A$12:$B$206,2,0)</f>
        <v>#N/A</v>
      </c>
      <c r="BX48" s="42" t="e">
        <f t="shared" ca="1" si="44"/>
        <v>#N/A</v>
      </c>
    </row>
    <row r="49" spans="1:76" hidden="1" outlineLevel="1" x14ac:dyDescent="0.2">
      <c r="A49" s="23" t="s">
        <v>268</v>
      </c>
      <c r="B49" s="23" t="str">
        <f>VLOOKUP(A49,Notes!$A$12:$B$206,2,0)</f>
        <v>Land transport, transport via pipe lines</v>
      </c>
      <c r="C49" s="24">
        <f>SUM('SAM and Preps'!FS49:GG49)</f>
        <v>0</v>
      </c>
      <c r="D49" s="24">
        <f>'SAM and Preps'!GH49</f>
        <v>0</v>
      </c>
      <c r="E49" s="24">
        <f>'SAM and Preps'!GM49</f>
        <v>0</v>
      </c>
      <c r="F49" s="24">
        <f>'SAM and Preps'!GO49</f>
        <v>0</v>
      </c>
      <c r="G49" s="24">
        <f t="shared" si="34"/>
        <v>0</v>
      </c>
      <c r="H49" s="25">
        <f>SUM('SAM and Preps'!AR$175:AR$179)</f>
        <v>203224.88471910678</v>
      </c>
      <c r="I49" s="24">
        <f>IFERROR(VLOOKUP($A49,Employment!$A$5:$F$66,3,0),0)</f>
        <v>46.009899802760849</v>
      </c>
      <c r="J49" s="24">
        <f>IFERROR(VLOOKUP($A49,Employment!$A$5:$F$66,4,0),0)</f>
        <v>84.22183762871542</v>
      </c>
      <c r="K49" s="24">
        <f>IFERROR(VLOOKUP($A49,Employment!$A$5:$F$66,5,0),0)</f>
        <v>143.9207266792049</v>
      </c>
      <c r="L49" s="24">
        <f>IFERROR(VLOOKUP($A49,Employment!$A$5:$F$66,6,0),0)</f>
        <v>111.23549193580212</v>
      </c>
      <c r="M49" s="24">
        <f t="shared" si="1"/>
        <v>385.38795604648328</v>
      </c>
      <c r="N49" s="25">
        <v>376743.96912243136</v>
      </c>
      <c r="O49" s="26">
        <v>0</v>
      </c>
      <c r="P49" s="27">
        <v>0</v>
      </c>
      <c r="Q49" s="28">
        <f ca="1"/>
        <v>0</v>
      </c>
      <c r="R49" s="28">
        <v>0</v>
      </c>
      <c r="S49" s="28">
        <v>-16303.332033690949</v>
      </c>
      <c r="T49" s="35">
        <f ca="1"/>
        <v>-100</v>
      </c>
      <c r="U49" s="30">
        <f ca="1"/>
        <v>0</v>
      </c>
      <c r="V49" s="31">
        <v>-4.3274301302465759</v>
      </c>
      <c r="W49" s="32">
        <f ca="1"/>
        <v>4.3274301302465759</v>
      </c>
      <c r="X49" s="28">
        <f ca="1"/>
        <v>0</v>
      </c>
      <c r="Y49" s="28">
        <f t="shared" ca="1" si="33"/>
        <v>0</v>
      </c>
      <c r="Z49" s="33">
        <f t="shared" ca="1" si="14"/>
        <v>1</v>
      </c>
      <c r="AA49" s="33">
        <f t="shared" ca="1" si="45"/>
        <v>1</v>
      </c>
      <c r="AB49" s="33">
        <f t="shared" ca="1" si="35"/>
        <v>1</v>
      </c>
      <c r="AC49" s="21">
        <v>42</v>
      </c>
      <c r="AD49" s="6" t="e">
        <f t="shared" ca="1" si="16"/>
        <v>#N/A</v>
      </c>
      <c r="AE49" s="6" t="e">
        <f t="shared" ca="1" si="17"/>
        <v>#N/A</v>
      </c>
      <c r="AF49" s="6" t="e">
        <f t="shared" ca="1" si="36"/>
        <v>#N/A</v>
      </c>
      <c r="AG49" s="6" t="e">
        <f t="shared" ca="1" si="37"/>
        <v>#N/A</v>
      </c>
      <c r="AH49" s="6" t="e">
        <f t="shared" ca="1" si="38"/>
        <v>#N/A</v>
      </c>
      <c r="AI49" s="6" t="e">
        <f t="shared" ca="1" si="39"/>
        <v>#N/A</v>
      </c>
      <c r="AJ49" s="17"/>
      <c r="AK49" s="6">
        <v>203224.88471910675</v>
      </c>
      <c r="AL49" s="6">
        <f ca="1"/>
        <v>0</v>
      </c>
      <c r="AM49" s="6">
        <f t="shared" ca="1" si="18"/>
        <v>0</v>
      </c>
      <c r="AN49" s="6">
        <f ca="1"/>
        <v>0</v>
      </c>
      <c r="AO49" s="33">
        <f t="shared" ca="1" si="19"/>
        <v>1</v>
      </c>
      <c r="AP49" s="34">
        <f ca="1"/>
        <v>0</v>
      </c>
      <c r="AQ49" s="34">
        <f ca="1"/>
        <v>0</v>
      </c>
      <c r="AR49" s="34">
        <f ca="1"/>
        <v>0</v>
      </c>
      <c r="AS49" s="34">
        <f ca="1"/>
        <v>0</v>
      </c>
      <c r="AT49" s="34">
        <f t="shared" ca="1" si="20"/>
        <v>0</v>
      </c>
      <c r="AU49" s="33">
        <f t="shared" ca="1" si="21"/>
        <v>1</v>
      </c>
      <c r="AV49" s="21">
        <v>42</v>
      </c>
      <c r="AW49" s="6" t="e">
        <f t="shared" ca="1" si="40"/>
        <v>#N/A</v>
      </c>
      <c r="AX49" s="6" t="e">
        <f t="shared" ca="1" si="22"/>
        <v>#N/A</v>
      </c>
      <c r="AY49" s="6" t="e">
        <f t="shared" ca="1" si="41"/>
        <v>#N/A</v>
      </c>
      <c r="AZ49" s="6" t="e">
        <f t="shared" ca="1" si="23"/>
        <v>#N/A</v>
      </c>
      <c r="BA49" s="199"/>
      <c r="BB49" s="36">
        <f t="shared" si="24"/>
        <v>5.7190995299517109</v>
      </c>
      <c r="BC49" s="36">
        <f ca="1"/>
        <v>0</v>
      </c>
      <c r="BD49" s="33">
        <f t="shared" ca="1" si="25"/>
        <v>1</v>
      </c>
      <c r="BE49" s="205">
        <f ca="1"/>
        <v>0</v>
      </c>
      <c r="BF49" s="33">
        <f t="shared" ca="1" si="26"/>
        <v>1</v>
      </c>
      <c r="BG49" s="36">
        <f t="shared" si="27"/>
        <v>2.5443187168844212</v>
      </c>
      <c r="BH49" s="42">
        <f ca="1"/>
        <v>0</v>
      </c>
      <c r="BI49" s="33">
        <f t="shared" ca="1" si="28"/>
        <v>1</v>
      </c>
      <c r="BJ49" s="205">
        <f ca="1"/>
        <v>0</v>
      </c>
      <c r="BK49" s="33">
        <f t="shared" ca="1" si="29"/>
        <v>1</v>
      </c>
      <c r="BL49" s="206">
        <v>42</v>
      </c>
      <c r="BM49" s="6" t="e">
        <f t="shared" ca="1" si="9"/>
        <v>#N/A</v>
      </c>
      <c r="BN49" s="42" t="e">
        <f t="shared" ca="1" si="10"/>
        <v>#N/A</v>
      </c>
      <c r="BO49" s="6" t="e">
        <f t="shared" ca="1" si="30"/>
        <v>#N/A</v>
      </c>
      <c r="BP49" s="42" t="e">
        <f t="shared" ca="1" si="31"/>
        <v>#N/A</v>
      </c>
      <c r="BQ49" s="207">
        <v>42</v>
      </c>
      <c r="BR49" s="6" t="e">
        <f t="shared" ca="1" si="32"/>
        <v>#N/A</v>
      </c>
      <c r="BS49" s="6" t="e">
        <f ca="1">VLOOKUP(BR49,Notes!$A$12:$B$206,2,0)</f>
        <v>#N/A</v>
      </c>
      <c r="BT49" s="42" t="e">
        <f t="shared" ca="1" si="42"/>
        <v>#N/A</v>
      </c>
      <c r="BU49" s="207">
        <v>42</v>
      </c>
      <c r="BV49" s="6" t="e">
        <f t="shared" ca="1" si="43"/>
        <v>#N/A</v>
      </c>
      <c r="BW49" s="6" t="e">
        <f ca="1">VLOOKUP(BV49,Notes!$A$12:$B$206,2,0)</f>
        <v>#N/A</v>
      </c>
      <c r="BX49" s="42" t="e">
        <f t="shared" ca="1" si="44"/>
        <v>#N/A</v>
      </c>
    </row>
    <row r="50" spans="1:76" hidden="1" outlineLevel="1" x14ac:dyDescent="0.2">
      <c r="A50" s="23" t="s">
        <v>269</v>
      </c>
      <c r="B50" s="23" t="str">
        <f>VLOOKUP(A50,Notes!$A$12:$B$206,2,0)</f>
        <v>Water transport</v>
      </c>
      <c r="C50" s="24">
        <f>SUM('SAM and Preps'!FS50:GG50)</f>
        <v>0</v>
      </c>
      <c r="D50" s="24">
        <f>'SAM and Preps'!GH50</f>
        <v>0</v>
      </c>
      <c r="E50" s="24">
        <f>'SAM and Preps'!GM50</f>
        <v>0</v>
      </c>
      <c r="F50" s="24">
        <f>'SAM and Preps'!GO50</f>
        <v>0</v>
      </c>
      <c r="G50" s="24">
        <f t="shared" si="34"/>
        <v>0</v>
      </c>
      <c r="H50" s="25">
        <f>SUM('SAM and Preps'!AS$175:AS$179)</f>
        <v>1888.5297348594806</v>
      </c>
      <c r="I50" s="24">
        <f>IFERROR(VLOOKUP($A50,Employment!$A$5:$F$66,3,0),0)</f>
        <v>0</v>
      </c>
      <c r="J50" s="24">
        <f>IFERROR(VLOOKUP($A50,Employment!$A$5:$F$66,4,0),0)</f>
        <v>9.0419883353559133E-2</v>
      </c>
      <c r="K50" s="24">
        <f>IFERROR(VLOOKUP($A50,Employment!$A$5:$F$66,5,0),0)</f>
        <v>1.457682546984066</v>
      </c>
      <c r="L50" s="24">
        <f>IFERROR(VLOOKUP($A50,Employment!$A$5:$F$66,6,0),0)</f>
        <v>2.3019703503026125</v>
      </c>
      <c r="M50" s="24">
        <f t="shared" si="1"/>
        <v>3.8500727806402377</v>
      </c>
      <c r="N50" s="25">
        <v>4328.9991759371369</v>
      </c>
      <c r="O50" s="26">
        <v>0</v>
      </c>
      <c r="P50" s="27">
        <v>0</v>
      </c>
      <c r="Q50" s="28">
        <f ca="1"/>
        <v>0</v>
      </c>
      <c r="R50" s="28">
        <v>0</v>
      </c>
      <c r="S50" s="28">
        <v>-200.24341870393283</v>
      </c>
      <c r="T50" s="35">
        <f ca="1"/>
        <v>-100</v>
      </c>
      <c r="U50" s="30">
        <f ca="1"/>
        <v>0</v>
      </c>
      <c r="V50" s="31">
        <v>-4.6256284782171235</v>
      </c>
      <c r="W50" s="32">
        <f ca="1"/>
        <v>4.6256284782171235</v>
      </c>
      <c r="X50" s="28">
        <f ca="1"/>
        <v>0</v>
      </c>
      <c r="Y50" s="28">
        <f t="shared" ca="1" si="33"/>
        <v>0</v>
      </c>
      <c r="Z50" s="33">
        <f t="shared" ca="1" si="14"/>
        <v>1</v>
      </c>
      <c r="AA50" s="33">
        <f t="shared" ca="1" si="45"/>
        <v>1</v>
      </c>
      <c r="AB50" s="33">
        <f t="shared" ca="1" si="35"/>
        <v>1</v>
      </c>
      <c r="AC50" s="21">
        <v>43</v>
      </c>
      <c r="AD50" s="6" t="e">
        <f t="shared" ca="1" si="16"/>
        <v>#N/A</v>
      </c>
      <c r="AE50" s="6" t="e">
        <f t="shared" ca="1" si="17"/>
        <v>#N/A</v>
      </c>
      <c r="AF50" s="6" t="e">
        <f t="shared" ca="1" si="36"/>
        <v>#N/A</v>
      </c>
      <c r="AG50" s="6" t="e">
        <f t="shared" ca="1" si="37"/>
        <v>#N/A</v>
      </c>
      <c r="AH50" s="6" t="e">
        <f t="shared" ca="1" si="38"/>
        <v>#N/A</v>
      </c>
      <c r="AI50" s="6" t="e">
        <f t="shared" ca="1" si="39"/>
        <v>#N/A</v>
      </c>
      <c r="AJ50" s="17"/>
      <c r="AK50" s="6">
        <v>1888.5297348594806</v>
      </c>
      <c r="AL50" s="6">
        <f ca="1"/>
        <v>0</v>
      </c>
      <c r="AM50" s="6">
        <f t="shared" ca="1" si="18"/>
        <v>0</v>
      </c>
      <c r="AN50" s="6">
        <f ca="1"/>
        <v>0</v>
      </c>
      <c r="AO50" s="33">
        <f t="shared" ca="1" si="19"/>
        <v>1</v>
      </c>
      <c r="AP50" s="34">
        <f ca="1"/>
        <v>0</v>
      </c>
      <c r="AQ50" s="34">
        <f ca="1"/>
        <v>0</v>
      </c>
      <c r="AR50" s="34">
        <f ca="1"/>
        <v>0</v>
      </c>
      <c r="AS50" s="34">
        <f ca="1"/>
        <v>0</v>
      </c>
      <c r="AT50" s="34">
        <f t="shared" ca="1" si="20"/>
        <v>0</v>
      </c>
      <c r="AU50" s="33">
        <f t="shared" ca="1" si="21"/>
        <v>1</v>
      </c>
      <c r="AV50" s="21">
        <v>43</v>
      </c>
      <c r="AW50" s="6" t="e">
        <f t="shared" ca="1" si="40"/>
        <v>#N/A</v>
      </c>
      <c r="AX50" s="6" t="e">
        <f t="shared" ca="1" si="22"/>
        <v>#N/A</v>
      </c>
      <c r="AY50" s="6" t="e">
        <f t="shared" ca="1" si="41"/>
        <v>#N/A</v>
      </c>
      <c r="AZ50" s="6" t="e">
        <f t="shared" ca="1" si="23"/>
        <v>#N/A</v>
      </c>
      <c r="BA50" s="199"/>
      <c r="BB50" s="36">
        <f t="shared" si="24"/>
        <v>5.3146491060202472E-2</v>
      </c>
      <c r="BC50" s="36">
        <f ca="1"/>
        <v>0</v>
      </c>
      <c r="BD50" s="33">
        <f t="shared" ca="1" si="25"/>
        <v>1</v>
      </c>
      <c r="BE50" s="205">
        <f ca="1"/>
        <v>0</v>
      </c>
      <c r="BF50" s="33">
        <f t="shared" ca="1" si="26"/>
        <v>1</v>
      </c>
      <c r="BG50" s="36">
        <f t="shared" si="27"/>
        <v>2.5418054932595482E-2</v>
      </c>
      <c r="BH50" s="42">
        <f ca="1"/>
        <v>0</v>
      </c>
      <c r="BI50" s="33">
        <f t="shared" ca="1" si="28"/>
        <v>1</v>
      </c>
      <c r="BJ50" s="205">
        <f ca="1"/>
        <v>0</v>
      </c>
      <c r="BK50" s="33">
        <f t="shared" ca="1" si="29"/>
        <v>1</v>
      </c>
      <c r="BL50" s="206">
        <v>43</v>
      </c>
      <c r="BM50" s="6" t="e">
        <f t="shared" ca="1" si="9"/>
        <v>#N/A</v>
      </c>
      <c r="BN50" s="42" t="e">
        <f t="shared" ca="1" si="10"/>
        <v>#N/A</v>
      </c>
      <c r="BO50" s="6" t="e">
        <f t="shared" ca="1" si="30"/>
        <v>#N/A</v>
      </c>
      <c r="BP50" s="42" t="e">
        <f t="shared" ca="1" si="31"/>
        <v>#N/A</v>
      </c>
      <c r="BQ50" s="207">
        <v>43</v>
      </c>
      <c r="BR50" s="6" t="e">
        <f t="shared" ca="1" si="32"/>
        <v>#N/A</v>
      </c>
      <c r="BS50" s="6" t="e">
        <f ca="1">VLOOKUP(BR50,Notes!$A$12:$B$206,2,0)</f>
        <v>#N/A</v>
      </c>
      <c r="BT50" s="42" t="e">
        <f t="shared" ca="1" si="42"/>
        <v>#N/A</v>
      </c>
      <c r="BU50" s="207">
        <v>43</v>
      </c>
      <c r="BV50" s="6" t="e">
        <f t="shared" ca="1" si="43"/>
        <v>#N/A</v>
      </c>
      <c r="BW50" s="6" t="e">
        <f ca="1">VLOOKUP(BV50,Notes!$A$12:$B$206,2,0)</f>
        <v>#N/A</v>
      </c>
      <c r="BX50" s="42" t="e">
        <f t="shared" ca="1" si="44"/>
        <v>#N/A</v>
      </c>
    </row>
    <row r="51" spans="1:76" hidden="1" outlineLevel="1" x14ac:dyDescent="0.2">
      <c r="A51" s="23" t="s">
        <v>270</v>
      </c>
      <c r="B51" s="23" t="str">
        <f>VLOOKUP(A51,Notes!$A$12:$B$206,2,0)</f>
        <v>Air transport</v>
      </c>
      <c r="C51" s="24">
        <f>SUM('SAM and Preps'!FS51:GG51)</f>
        <v>0</v>
      </c>
      <c r="D51" s="24">
        <f>'SAM and Preps'!GH51</f>
        <v>0</v>
      </c>
      <c r="E51" s="24">
        <f>'SAM and Preps'!GM51</f>
        <v>0</v>
      </c>
      <c r="F51" s="24">
        <f>'SAM and Preps'!GO51</f>
        <v>0</v>
      </c>
      <c r="G51" s="24">
        <f t="shared" si="34"/>
        <v>0</v>
      </c>
      <c r="H51" s="25">
        <f>SUM('SAM and Preps'!AT$175:AT$179)</f>
        <v>15501.353297354992</v>
      </c>
      <c r="I51" s="24">
        <f>IFERROR(VLOOKUP($A51,Employment!$A$5:$F$66,3,0),0)</f>
        <v>1.7559858570565057</v>
      </c>
      <c r="J51" s="24">
        <f>IFERROR(VLOOKUP($A51,Employment!$A$5:$F$66,4,0),0)</f>
        <v>1.1076059544502974</v>
      </c>
      <c r="K51" s="24">
        <f>IFERROR(VLOOKUP($A51,Employment!$A$5:$F$66,5,0),0)</f>
        <v>8.0504175197137613</v>
      </c>
      <c r="L51" s="24">
        <f>IFERROR(VLOOKUP($A51,Employment!$A$5:$F$66,6,0),0)</f>
        <v>15.310181147381922</v>
      </c>
      <c r="M51" s="24">
        <f t="shared" si="1"/>
        <v>26.224190478602488</v>
      </c>
      <c r="N51" s="25">
        <v>43078.400401787592</v>
      </c>
      <c r="O51" s="26">
        <v>0</v>
      </c>
      <c r="P51" s="27">
        <v>0</v>
      </c>
      <c r="Q51" s="28">
        <f ca="1"/>
        <v>0</v>
      </c>
      <c r="R51" s="28">
        <v>0</v>
      </c>
      <c r="S51" s="28">
        <v>-1685.7167999796252</v>
      </c>
      <c r="T51" s="35">
        <f ca="1"/>
        <v>-100</v>
      </c>
      <c r="U51" s="30">
        <f ca="1"/>
        <v>0</v>
      </c>
      <c r="V51" s="31">
        <v>-3.9131369416160453</v>
      </c>
      <c r="W51" s="32">
        <f ca="1"/>
        <v>3.9131369416160453</v>
      </c>
      <c r="X51" s="28">
        <f ca="1"/>
        <v>0</v>
      </c>
      <c r="Y51" s="28">
        <f t="shared" ca="1" si="33"/>
        <v>0</v>
      </c>
      <c r="Z51" s="33">
        <f t="shared" ca="1" si="14"/>
        <v>1</v>
      </c>
      <c r="AA51" s="33">
        <f t="shared" ca="1" si="45"/>
        <v>1</v>
      </c>
      <c r="AB51" s="33">
        <f t="shared" ca="1" si="35"/>
        <v>1</v>
      </c>
      <c r="AC51" s="21">
        <v>44</v>
      </c>
      <c r="AD51" s="6" t="e">
        <f t="shared" ca="1" si="16"/>
        <v>#N/A</v>
      </c>
      <c r="AE51" s="6" t="e">
        <f t="shared" ca="1" si="17"/>
        <v>#N/A</v>
      </c>
      <c r="AF51" s="6" t="e">
        <f t="shared" ca="1" si="36"/>
        <v>#N/A</v>
      </c>
      <c r="AG51" s="6" t="e">
        <f t="shared" ca="1" si="37"/>
        <v>#N/A</v>
      </c>
      <c r="AH51" s="6" t="e">
        <f t="shared" ca="1" si="38"/>
        <v>#N/A</v>
      </c>
      <c r="AI51" s="6" t="e">
        <f t="shared" ca="1" si="39"/>
        <v>#N/A</v>
      </c>
      <c r="AJ51" s="17"/>
      <c r="AK51" s="6">
        <v>15501.353297354992</v>
      </c>
      <c r="AL51" s="6">
        <f ca="1"/>
        <v>0</v>
      </c>
      <c r="AM51" s="6">
        <f t="shared" ca="1" si="18"/>
        <v>0</v>
      </c>
      <c r="AN51" s="6">
        <f ca="1"/>
        <v>0</v>
      </c>
      <c r="AO51" s="33">
        <f t="shared" ca="1" si="19"/>
        <v>1</v>
      </c>
      <c r="AP51" s="34">
        <f ca="1"/>
        <v>0</v>
      </c>
      <c r="AQ51" s="34">
        <f ca="1"/>
        <v>0</v>
      </c>
      <c r="AR51" s="34">
        <f ca="1"/>
        <v>0</v>
      </c>
      <c r="AS51" s="34">
        <f ca="1"/>
        <v>0</v>
      </c>
      <c r="AT51" s="34">
        <f t="shared" ca="1" si="20"/>
        <v>0</v>
      </c>
      <c r="AU51" s="33">
        <f t="shared" ca="1" si="21"/>
        <v>1</v>
      </c>
      <c r="AV51" s="21">
        <v>44</v>
      </c>
      <c r="AW51" s="6" t="e">
        <f t="shared" ca="1" si="40"/>
        <v>#N/A</v>
      </c>
      <c r="AX51" s="6" t="e">
        <f t="shared" ca="1" si="22"/>
        <v>#N/A</v>
      </c>
      <c r="AY51" s="6" t="e">
        <f t="shared" ca="1" si="41"/>
        <v>#N/A</v>
      </c>
      <c r="AZ51" s="6" t="e">
        <f t="shared" ca="1" si="23"/>
        <v>#N/A</v>
      </c>
      <c r="BA51" s="199"/>
      <c r="BB51" s="36">
        <f t="shared" si="24"/>
        <v>0.43623487585712634</v>
      </c>
      <c r="BC51" s="36">
        <f ca="1"/>
        <v>0</v>
      </c>
      <c r="BD51" s="33">
        <f t="shared" ca="1" si="25"/>
        <v>1</v>
      </c>
      <c r="BE51" s="205">
        <f ca="1"/>
        <v>0</v>
      </c>
      <c r="BF51" s="33">
        <f t="shared" ca="1" si="26"/>
        <v>1</v>
      </c>
      <c r="BG51" s="36">
        <f t="shared" si="27"/>
        <v>0.17313125027135728</v>
      </c>
      <c r="BH51" s="42">
        <f ca="1"/>
        <v>0</v>
      </c>
      <c r="BI51" s="33">
        <f t="shared" ca="1" si="28"/>
        <v>1</v>
      </c>
      <c r="BJ51" s="205">
        <f ca="1"/>
        <v>0</v>
      </c>
      <c r="BK51" s="33">
        <f t="shared" ca="1" si="29"/>
        <v>1</v>
      </c>
      <c r="BL51" s="206">
        <v>44</v>
      </c>
      <c r="BM51" s="6" t="e">
        <f t="shared" ca="1" si="9"/>
        <v>#N/A</v>
      </c>
      <c r="BN51" s="42" t="e">
        <f t="shared" ca="1" si="10"/>
        <v>#N/A</v>
      </c>
      <c r="BO51" s="6" t="e">
        <f t="shared" ca="1" si="30"/>
        <v>#N/A</v>
      </c>
      <c r="BP51" s="42" t="e">
        <f t="shared" ca="1" si="31"/>
        <v>#N/A</v>
      </c>
      <c r="BQ51" s="207">
        <v>44</v>
      </c>
      <c r="BR51" s="6" t="e">
        <f t="shared" ca="1" si="32"/>
        <v>#N/A</v>
      </c>
      <c r="BS51" s="6" t="e">
        <f ca="1">VLOOKUP(BR51,Notes!$A$12:$B$206,2,0)</f>
        <v>#N/A</v>
      </c>
      <c r="BT51" s="42" t="e">
        <f t="shared" ca="1" si="42"/>
        <v>#N/A</v>
      </c>
      <c r="BU51" s="207">
        <v>44</v>
      </c>
      <c r="BV51" s="6" t="e">
        <f t="shared" ca="1" si="43"/>
        <v>#N/A</v>
      </c>
      <c r="BW51" s="6" t="e">
        <f ca="1">VLOOKUP(BV51,Notes!$A$12:$B$206,2,0)</f>
        <v>#N/A</v>
      </c>
      <c r="BX51" s="42" t="e">
        <f t="shared" ca="1" si="44"/>
        <v>#N/A</v>
      </c>
    </row>
    <row r="52" spans="1:76" hidden="1" outlineLevel="1" x14ac:dyDescent="0.2">
      <c r="A52" s="23" t="s">
        <v>42</v>
      </c>
      <c r="B52" s="23" t="str">
        <f>VLOOKUP(A52,Notes!$A$12:$B$206,2,0)</f>
        <v>Auxiliary transport</v>
      </c>
      <c r="C52" s="24">
        <f>SUM('SAM and Preps'!FS52:GG52)</f>
        <v>0</v>
      </c>
      <c r="D52" s="24">
        <f>'SAM and Preps'!GH52</f>
        <v>0</v>
      </c>
      <c r="E52" s="24">
        <f>'SAM and Preps'!GM52</f>
        <v>0</v>
      </c>
      <c r="F52" s="24">
        <f>'SAM and Preps'!GO52</f>
        <v>0</v>
      </c>
      <c r="G52" s="24">
        <f t="shared" si="34"/>
        <v>0</v>
      </c>
      <c r="H52" s="25">
        <f>SUM('SAM and Preps'!AU$175:AU$179)</f>
        <v>41025.123326726563</v>
      </c>
      <c r="I52" s="24">
        <f>IFERROR(VLOOKUP($A52,Employment!$A$5:$F$66,3,0),0)</f>
        <v>2.5991025287322014</v>
      </c>
      <c r="J52" s="24">
        <f>IFERROR(VLOOKUP($A52,Employment!$A$5:$F$66,4,0),0)</f>
        <v>4.704406570060077</v>
      </c>
      <c r="K52" s="24">
        <f>IFERROR(VLOOKUP($A52,Employment!$A$5:$F$66,5,0),0)</f>
        <v>14.885045661303112</v>
      </c>
      <c r="L52" s="24">
        <f>IFERROR(VLOOKUP($A52,Employment!$A$5:$F$66,6,0),0)</f>
        <v>18.293985842623822</v>
      </c>
      <c r="M52" s="24">
        <f t="shared" si="1"/>
        <v>40.482540602719212</v>
      </c>
      <c r="N52" s="25">
        <v>80133.908412976016</v>
      </c>
      <c r="O52" s="26">
        <v>0</v>
      </c>
      <c r="P52" s="27">
        <v>0</v>
      </c>
      <c r="Q52" s="28">
        <f ca="1"/>
        <v>0</v>
      </c>
      <c r="R52" s="28">
        <v>0</v>
      </c>
      <c r="S52" s="28">
        <v>-2426.1048123400574</v>
      </c>
      <c r="T52" s="35">
        <f ca="1"/>
        <v>-100</v>
      </c>
      <c r="U52" s="30">
        <f ca="1"/>
        <v>0</v>
      </c>
      <c r="V52" s="31">
        <v>-3.0275633129448112</v>
      </c>
      <c r="W52" s="32">
        <f ca="1"/>
        <v>3.0275633129448112</v>
      </c>
      <c r="X52" s="28">
        <f ca="1"/>
        <v>0</v>
      </c>
      <c r="Y52" s="28">
        <f t="shared" ca="1" si="33"/>
        <v>0</v>
      </c>
      <c r="Z52" s="33">
        <f t="shared" ca="1" si="14"/>
        <v>1</v>
      </c>
      <c r="AA52" s="33">
        <f t="shared" ca="1" si="45"/>
        <v>1</v>
      </c>
      <c r="AB52" s="33">
        <f t="shared" ca="1" si="35"/>
        <v>1</v>
      </c>
      <c r="AC52" s="21">
        <v>45</v>
      </c>
      <c r="AD52" s="6" t="e">
        <f t="shared" ca="1" si="16"/>
        <v>#N/A</v>
      </c>
      <c r="AE52" s="6" t="e">
        <f t="shared" ca="1" si="17"/>
        <v>#N/A</v>
      </c>
      <c r="AF52" s="6" t="e">
        <f t="shared" ca="1" si="36"/>
        <v>#N/A</v>
      </c>
      <c r="AG52" s="6" t="e">
        <f t="shared" ca="1" si="37"/>
        <v>#N/A</v>
      </c>
      <c r="AH52" s="6" t="e">
        <f t="shared" ca="1" si="38"/>
        <v>#N/A</v>
      </c>
      <c r="AI52" s="6" t="e">
        <f t="shared" ca="1" si="39"/>
        <v>#N/A</v>
      </c>
      <c r="AJ52" s="17"/>
      <c r="AK52" s="6">
        <v>41025.123326726571</v>
      </c>
      <c r="AL52" s="6">
        <f ca="1"/>
        <v>0</v>
      </c>
      <c r="AM52" s="6">
        <f t="shared" ca="1" si="18"/>
        <v>0</v>
      </c>
      <c r="AN52" s="6">
        <f ca="1"/>
        <v>0</v>
      </c>
      <c r="AO52" s="33">
        <f t="shared" ca="1" si="19"/>
        <v>1</v>
      </c>
      <c r="AP52" s="34">
        <f ca="1"/>
        <v>0</v>
      </c>
      <c r="AQ52" s="34">
        <f ca="1"/>
        <v>0</v>
      </c>
      <c r="AR52" s="34">
        <f ca="1"/>
        <v>0</v>
      </c>
      <c r="AS52" s="34">
        <f ca="1"/>
        <v>0</v>
      </c>
      <c r="AT52" s="34">
        <f t="shared" ca="1" si="20"/>
        <v>0</v>
      </c>
      <c r="AU52" s="33">
        <f t="shared" ca="1" si="21"/>
        <v>1</v>
      </c>
      <c r="AV52" s="21">
        <v>45</v>
      </c>
      <c r="AW52" s="6" t="e">
        <f t="shared" ca="1" si="40"/>
        <v>#N/A</v>
      </c>
      <c r="AX52" s="6" t="e">
        <f t="shared" ca="1" si="22"/>
        <v>#N/A</v>
      </c>
      <c r="AY52" s="6" t="e">
        <f t="shared" ca="1" si="41"/>
        <v>#N/A</v>
      </c>
      <c r="AZ52" s="6" t="e">
        <f t="shared" ca="1" si="23"/>
        <v>#N/A</v>
      </c>
      <c r="BA52" s="199"/>
      <c r="BB52" s="36">
        <f t="shared" si="24"/>
        <v>1.154517882287837</v>
      </c>
      <c r="BC52" s="36">
        <f ca="1"/>
        <v>0</v>
      </c>
      <c r="BD52" s="33">
        <f t="shared" ca="1" si="25"/>
        <v>1</v>
      </c>
      <c r="BE52" s="205">
        <f ca="1"/>
        <v>0</v>
      </c>
      <c r="BF52" s="33">
        <f t="shared" ca="1" si="26"/>
        <v>1</v>
      </c>
      <c r="BG52" s="36">
        <f t="shared" si="27"/>
        <v>0.2672644127729531</v>
      </c>
      <c r="BH52" s="42">
        <f ca="1"/>
        <v>0</v>
      </c>
      <c r="BI52" s="33">
        <f t="shared" ca="1" si="28"/>
        <v>1</v>
      </c>
      <c r="BJ52" s="205">
        <f ca="1"/>
        <v>0</v>
      </c>
      <c r="BK52" s="33">
        <f t="shared" ca="1" si="29"/>
        <v>1</v>
      </c>
      <c r="BL52" s="206">
        <v>45</v>
      </c>
      <c r="BM52" s="6" t="e">
        <f t="shared" ca="1" si="9"/>
        <v>#N/A</v>
      </c>
      <c r="BN52" s="42" t="e">
        <f t="shared" ca="1" si="10"/>
        <v>#N/A</v>
      </c>
      <c r="BO52" s="6" t="e">
        <f t="shared" ca="1" si="30"/>
        <v>#N/A</v>
      </c>
      <c r="BP52" s="42" t="e">
        <f t="shared" ca="1" si="31"/>
        <v>#N/A</v>
      </c>
      <c r="BQ52" s="207">
        <v>45</v>
      </c>
      <c r="BR52" s="6" t="e">
        <f t="shared" ca="1" si="32"/>
        <v>#N/A</v>
      </c>
      <c r="BS52" s="6" t="e">
        <f ca="1">VLOOKUP(BR52,Notes!$A$12:$B$206,2,0)</f>
        <v>#N/A</v>
      </c>
      <c r="BT52" s="42" t="e">
        <f t="shared" ca="1" si="42"/>
        <v>#N/A</v>
      </c>
      <c r="BU52" s="207">
        <v>45</v>
      </c>
      <c r="BV52" s="6" t="e">
        <f t="shared" ca="1" si="43"/>
        <v>#N/A</v>
      </c>
      <c r="BW52" s="6" t="e">
        <f ca="1">VLOOKUP(BV52,Notes!$A$12:$B$206,2,0)</f>
        <v>#N/A</v>
      </c>
      <c r="BX52" s="42" t="e">
        <f t="shared" ca="1" si="44"/>
        <v>#N/A</v>
      </c>
    </row>
    <row r="53" spans="1:76" hidden="1" outlineLevel="1" x14ac:dyDescent="0.2">
      <c r="A53" s="23" t="s">
        <v>43</v>
      </c>
      <c r="B53" s="23" t="str">
        <f>VLOOKUP(A53,Notes!$A$12:$B$206,2,0)</f>
        <v>Post and telecommunication</v>
      </c>
      <c r="C53" s="24">
        <f>SUM('SAM and Preps'!FS53:GG53)</f>
        <v>0</v>
      </c>
      <c r="D53" s="24">
        <f>'SAM and Preps'!GH53</f>
        <v>0</v>
      </c>
      <c r="E53" s="24">
        <f>'SAM and Preps'!GM53</f>
        <v>0</v>
      </c>
      <c r="F53" s="24">
        <f>'SAM and Preps'!GO53</f>
        <v>0</v>
      </c>
      <c r="G53" s="24">
        <f t="shared" si="34"/>
        <v>0</v>
      </c>
      <c r="H53" s="25">
        <f>SUM('SAM and Preps'!AV$175:AV$179)</f>
        <v>67561.539773547294</v>
      </c>
      <c r="I53" s="24">
        <f>IFERROR(VLOOKUP($A53,Employment!$A$5:$F$66,3,0),0)</f>
        <v>2.960903646631952</v>
      </c>
      <c r="J53" s="24">
        <f>IFERROR(VLOOKUP($A53,Employment!$A$5:$F$66,4,0),0)</f>
        <v>10.611629914963201</v>
      </c>
      <c r="K53" s="24">
        <f>IFERROR(VLOOKUP($A53,Employment!$A$5:$F$66,5,0),0)</f>
        <v>36.816585492833099</v>
      </c>
      <c r="L53" s="24">
        <f>IFERROR(VLOOKUP($A53,Employment!$A$5:$F$66,6,0),0)</f>
        <v>65.419271823702474</v>
      </c>
      <c r="M53" s="24">
        <f t="shared" si="1"/>
        <v>115.80839087813072</v>
      </c>
      <c r="N53" s="25">
        <v>196920.65187707919</v>
      </c>
      <c r="O53" s="26">
        <v>0</v>
      </c>
      <c r="P53" s="27">
        <v>0</v>
      </c>
      <c r="Q53" s="28">
        <f ca="1"/>
        <v>0</v>
      </c>
      <c r="R53" s="28">
        <v>0</v>
      </c>
      <c r="S53" s="28">
        <v>-11923.539389906617</v>
      </c>
      <c r="T53" s="35">
        <f ca="1"/>
        <v>-100</v>
      </c>
      <c r="U53" s="30">
        <f ca="1"/>
        <v>0</v>
      </c>
      <c r="V53" s="31">
        <v>-6.0549969118269358</v>
      </c>
      <c r="W53" s="32">
        <f ca="1"/>
        <v>6.0549969118269358</v>
      </c>
      <c r="X53" s="28">
        <f ca="1"/>
        <v>0</v>
      </c>
      <c r="Y53" s="28">
        <f t="shared" ca="1" si="33"/>
        <v>0</v>
      </c>
      <c r="Z53" s="33">
        <f t="shared" ca="1" si="14"/>
        <v>1</v>
      </c>
      <c r="AA53" s="33">
        <f t="shared" ca="1" si="45"/>
        <v>1</v>
      </c>
      <c r="AB53" s="33">
        <f t="shared" ca="1" si="35"/>
        <v>1</v>
      </c>
      <c r="AC53" s="21">
        <v>46</v>
      </c>
      <c r="AD53" s="6" t="e">
        <f t="shared" ca="1" si="16"/>
        <v>#N/A</v>
      </c>
      <c r="AE53" s="6" t="e">
        <f t="shared" ca="1" si="17"/>
        <v>#N/A</v>
      </c>
      <c r="AF53" s="6" t="e">
        <f t="shared" ca="1" si="36"/>
        <v>#N/A</v>
      </c>
      <c r="AG53" s="6" t="e">
        <f t="shared" ca="1" si="37"/>
        <v>#N/A</v>
      </c>
      <c r="AH53" s="6" t="e">
        <f t="shared" ca="1" si="38"/>
        <v>#N/A</v>
      </c>
      <c r="AI53" s="6" t="e">
        <f t="shared" ca="1" si="39"/>
        <v>#N/A</v>
      </c>
      <c r="AJ53" s="17"/>
      <c r="AK53" s="6">
        <v>67561.539773547294</v>
      </c>
      <c r="AL53" s="6">
        <f ca="1"/>
        <v>0</v>
      </c>
      <c r="AM53" s="6">
        <f t="shared" ca="1" si="18"/>
        <v>0</v>
      </c>
      <c r="AN53" s="6">
        <f ca="1"/>
        <v>0</v>
      </c>
      <c r="AO53" s="33">
        <f t="shared" ca="1" si="19"/>
        <v>1</v>
      </c>
      <c r="AP53" s="34">
        <f ca="1"/>
        <v>0</v>
      </c>
      <c r="AQ53" s="34">
        <f ca="1"/>
        <v>0</v>
      </c>
      <c r="AR53" s="34">
        <f ca="1"/>
        <v>0</v>
      </c>
      <c r="AS53" s="34">
        <f ca="1"/>
        <v>0</v>
      </c>
      <c r="AT53" s="34">
        <f t="shared" ca="1" si="20"/>
        <v>0</v>
      </c>
      <c r="AU53" s="33">
        <f t="shared" ca="1" si="21"/>
        <v>1</v>
      </c>
      <c r="AV53" s="21">
        <v>46</v>
      </c>
      <c r="AW53" s="6" t="e">
        <f t="shared" ca="1" si="40"/>
        <v>#N/A</v>
      </c>
      <c r="AX53" s="6" t="e">
        <f t="shared" ca="1" si="22"/>
        <v>#N/A</v>
      </c>
      <c r="AY53" s="6" t="e">
        <f t="shared" ca="1" si="41"/>
        <v>#N/A</v>
      </c>
      <c r="AZ53" s="6" t="e">
        <f t="shared" ca="1" si="23"/>
        <v>#N/A</v>
      </c>
      <c r="BA53" s="199"/>
      <c r="BB53" s="36">
        <f t="shared" si="24"/>
        <v>1.9012985092636177</v>
      </c>
      <c r="BC53" s="36">
        <f ca="1"/>
        <v>0</v>
      </c>
      <c r="BD53" s="33">
        <f t="shared" ca="1" si="25"/>
        <v>1</v>
      </c>
      <c r="BE53" s="205">
        <f ca="1"/>
        <v>0</v>
      </c>
      <c r="BF53" s="33">
        <f t="shared" ca="1" si="26"/>
        <v>1</v>
      </c>
      <c r="BG53" s="36">
        <f t="shared" si="27"/>
        <v>0.76456321963511398</v>
      </c>
      <c r="BH53" s="42">
        <f ca="1"/>
        <v>0</v>
      </c>
      <c r="BI53" s="33">
        <f t="shared" ca="1" si="28"/>
        <v>1</v>
      </c>
      <c r="BJ53" s="205">
        <f ca="1"/>
        <v>0</v>
      </c>
      <c r="BK53" s="33">
        <f t="shared" ca="1" si="29"/>
        <v>1</v>
      </c>
      <c r="BL53" s="206">
        <v>46</v>
      </c>
      <c r="BM53" s="6" t="e">
        <f t="shared" ca="1" si="9"/>
        <v>#N/A</v>
      </c>
      <c r="BN53" s="42" t="e">
        <f t="shared" ca="1" si="10"/>
        <v>#N/A</v>
      </c>
      <c r="BO53" s="6" t="e">
        <f t="shared" ca="1" si="30"/>
        <v>#N/A</v>
      </c>
      <c r="BP53" s="42" t="e">
        <f t="shared" ca="1" si="31"/>
        <v>#N/A</v>
      </c>
      <c r="BQ53" s="207">
        <v>46</v>
      </c>
      <c r="BR53" s="6" t="e">
        <f t="shared" ca="1" si="32"/>
        <v>#N/A</v>
      </c>
      <c r="BS53" s="6" t="e">
        <f ca="1">VLOOKUP(BR53,Notes!$A$12:$B$206,2,0)</f>
        <v>#N/A</v>
      </c>
      <c r="BT53" s="42" t="e">
        <f t="shared" ca="1" si="42"/>
        <v>#N/A</v>
      </c>
      <c r="BU53" s="207">
        <v>46</v>
      </c>
      <c r="BV53" s="6" t="e">
        <f t="shared" ca="1" si="43"/>
        <v>#N/A</v>
      </c>
      <c r="BW53" s="6" t="e">
        <f ca="1">VLOOKUP(BV53,Notes!$A$12:$B$206,2,0)</f>
        <v>#N/A</v>
      </c>
      <c r="BX53" s="42" t="e">
        <f t="shared" ca="1" si="44"/>
        <v>#N/A</v>
      </c>
    </row>
    <row r="54" spans="1:76" hidden="1" outlineLevel="1" x14ac:dyDescent="0.2">
      <c r="A54" s="23" t="s">
        <v>44</v>
      </c>
      <c r="B54" s="23" t="str">
        <f>VLOOKUP(A54,Notes!$A$12:$B$206,2,0)</f>
        <v>Financial intermediation</v>
      </c>
      <c r="C54" s="24">
        <f>SUM('SAM and Preps'!FS54:GG54)</f>
        <v>0</v>
      </c>
      <c r="D54" s="24">
        <f>'SAM and Preps'!GH54</f>
        <v>0</v>
      </c>
      <c r="E54" s="24">
        <f>'SAM and Preps'!GM54</f>
        <v>0</v>
      </c>
      <c r="F54" s="24">
        <f>'SAM and Preps'!GO54</f>
        <v>0</v>
      </c>
      <c r="G54" s="24">
        <f t="shared" si="34"/>
        <v>0</v>
      </c>
      <c r="H54" s="25">
        <f>SUM('SAM and Preps'!AW$175:AW$179)</f>
        <v>161420.07249827456</v>
      </c>
      <c r="I54" s="24">
        <f>IFERROR(VLOOKUP($A54,Employment!$A$5:$F$66,3,0),0)</f>
        <v>11.960140132992448</v>
      </c>
      <c r="J54" s="24">
        <f>IFERROR(VLOOKUP($A54,Employment!$A$5:$F$66,4,0),0)</f>
        <v>8.3246964770675369</v>
      </c>
      <c r="K54" s="24">
        <f>IFERROR(VLOOKUP($A54,Employment!$A$5:$F$66,5,0),0)</f>
        <v>52.456308324263681</v>
      </c>
      <c r="L54" s="24">
        <f>IFERROR(VLOOKUP($A54,Employment!$A$5:$F$66,6,0),0)</f>
        <v>171.03662384160197</v>
      </c>
      <c r="M54" s="24">
        <f t="shared" si="1"/>
        <v>243.77776877592564</v>
      </c>
      <c r="N54" s="25">
        <v>251542.74256005799</v>
      </c>
      <c r="O54" s="26">
        <v>0</v>
      </c>
      <c r="P54" s="27">
        <v>0</v>
      </c>
      <c r="Q54" s="28">
        <f ca="1"/>
        <v>0</v>
      </c>
      <c r="R54" s="28">
        <v>0</v>
      </c>
      <c r="S54" s="28">
        <v>-12450.965934822272</v>
      </c>
      <c r="T54" s="35">
        <f ca="1"/>
        <v>-100</v>
      </c>
      <c r="U54" s="30">
        <f ca="1"/>
        <v>0</v>
      </c>
      <c r="V54" s="31">
        <v>-4.9498410521025056</v>
      </c>
      <c r="W54" s="32">
        <f ca="1"/>
        <v>4.9498410521025056</v>
      </c>
      <c r="X54" s="28">
        <f ca="1"/>
        <v>0</v>
      </c>
      <c r="Y54" s="28">
        <f t="shared" ca="1" si="33"/>
        <v>0</v>
      </c>
      <c r="Z54" s="33">
        <f t="shared" ca="1" si="14"/>
        <v>1</v>
      </c>
      <c r="AA54" s="33">
        <f t="shared" ca="1" si="45"/>
        <v>1</v>
      </c>
      <c r="AB54" s="33">
        <f t="shared" ca="1" si="35"/>
        <v>1</v>
      </c>
      <c r="AC54" s="21">
        <v>47</v>
      </c>
      <c r="AD54" s="6" t="e">
        <f t="shared" ca="1" si="16"/>
        <v>#N/A</v>
      </c>
      <c r="AE54" s="6" t="e">
        <f t="shared" ca="1" si="17"/>
        <v>#N/A</v>
      </c>
      <c r="AF54" s="6" t="e">
        <f t="shared" ca="1" si="36"/>
        <v>#N/A</v>
      </c>
      <c r="AG54" s="6" t="e">
        <f t="shared" ca="1" si="37"/>
        <v>#N/A</v>
      </c>
      <c r="AH54" s="6" t="e">
        <f t="shared" ca="1" si="38"/>
        <v>#N/A</v>
      </c>
      <c r="AI54" s="6" t="e">
        <f t="shared" ca="1" si="39"/>
        <v>#N/A</v>
      </c>
      <c r="AJ54" s="17"/>
      <c r="AK54" s="6">
        <v>161420.07249827456</v>
      </c>
      <c r="AL54" s="6">
        <f ca="1"/>
        <v>0</v>
      </c>
      <c r="AM54" s="6">
        <f t="shared" ca="1" si="18"/>
        <v>0</v>
      </c>
      <c r="AN54" s="6">
        <f ca="1"/>
        <v>0</v>
      </c>
      <c r="AO54" s="33">
        <f t="shared" ca="1" si="19"/>
        <v>1</v>
      </c>
      <c r="AP54" s="34">
        <f ca="1"/>
        <v>0</v>
      </c>
      <c r="AQ54" s="34">
        <f ca="1"/>
        <v>0</v>
      </c>
      <c r="AR54" s="34">
        <f ca="1"/>
        <v>0</v>
      </c>
      <c r="AS54" s="34">
        <f ca="1"/>
        <v>0</v>
      </c>
      <c r="AT54" s="34">
        <f t="shared" ca="1" si="20"/>
        <v>0</v>
      </c>
      <c r="AU54" s="33">
        <f t="shared" ca="1" si="21"/>
        <v>1</v>
      </c>
      <c r="AV54" s="21">
        <v>47</v>
      </c>
      <c r="AW54" s="6" t="e">
        <f t="shared" ca="1" si="40"/>
        <v>#N/A</v>
      </c>
      <c r="AX54" s="6" t="e">
        <f t="shared" ca="1" si="22"/>
        <v>#N/A</v>
      </c>
      <c r="AY54" s="6" t="e">
        <f t="shared" ca="1" si="41"/>
        <v>#N/A</v>
      </c>
      <c r="AZ54" s="6" t="e">
        <f t="shared" ca="1" si="23"/>
        <v>#N/A</v>
      </c>
      <c r="BA54" s="199"/>
      <c r="BB54" s="36">
        <f t="shared" si="24"/>
        <v>4.5426398544924753</v>
      </c>
      <c r="BC54" s="36">
        <f ca="1"/>
        <v>0</v>
      </c>
      <c r="BD54" s="33">
        <f t="shared" ca="1" si="25"/>
        <v>1</v>
      </c>
      <c r="BE54" s="205">
        <f ca="1"/>
        <v>0</v>
      </c>
      <c r="BF54" s="33">
        <f t="shared" ca="1" si="26"/>
        <v>1</v>
      </c>
      <c r="BG54" s="36">
        <f t="shared" si="27"/>
        <v>1.6094128789590392</v>
      </c>
      <c r="BH54" s="42">
        <f ca="1"/>
        <v>0</v>
      </c>
      <c r="BI54" s="33">
        <f t="shared" ca="1" si="28"/>
        <v>1</v>
      </c>
      <c r="BJ54" s="205">
        <f ca="1"/>
        <v>0</v>
      </c>
      <c r="BK54" s="33">
        <f t="shared" ca="1" si="29"/>
        <v>1</v>
      </c>
      <c r="BL54" s="206">
        <v>47</v>
      </c>
      <c r="BM54" s="6" t="e">
        <f t="shared" ca="1" si="9"/>
        <v>#N/A</v>
      </c>
      <c r="BN54" s="42" t="e">
        <f t="shared" ca="1" si="10"/>
        <v>#N/A</v>
      </c>
      <c r="BO54" s="6" t="e">
        <f t="shared" ca="1" si="30"/>
        <v>#N/A</v>
      </c>
      <c r="BP54" s="42" t="e">
        <f t="shared" ca="1" si="31"/>
        <v>#N/A</v>
      </c>
      <c r="BQ54" s="207">
        <v>47</v>
      </c>
      <c r="BR54" s="6" t="e">
        <f t="shared" ca="1" si="32"/>
        <v>#N/A</v>
      </c>
      <c r="BS54" s="6" t="e">
        <f ca="1">VLOOKUP(BR54,Notes!$A$12:$B$206,2,0)</f>
        <v>#N/A</v>
      </c>
      <c r="BT54" s="42" t="e">
        <f t="shared" ca="1" si="42"/>
        <v>#N/A</v>
      </c>
      <c r="BU54" s="207">
        <v>47</v>
      </c>
      <c r="BV54" s="6" t="e">
        <f t="shared" ca="1" si="43"/>
        <v>#N/A</v>
      </c>
      <c r="BW54" s="6" t="e">
        <f ca="1">VLOOKUP(BV54,Notes!$A$12:$B$206,2,0)</f>
        <v>#N/A</v>
      </c>
      <c r="BX54" s="42" t="e">
        <f t="shared" ca="1" si="44"/>
        <v>#N/A</v>
      </c>
    </row>
    <row r="55" spans="1:76" hidden="1" outlineLevel="1" x14ac:dyDescent="0.2">
      <c r="A55" s="23" t="s">
        <v>45</v>
      </c>
      <c r="B55" s="23" t="str">
        <f>VLOOKUP(A55,Notes!$A$12:$B$206,2,0)</f>
        <v>Insurance and pension funding</v>
      </c>
      <c r="C55" s="24">
        <f>SUM('SAM and Preps'!FS55:GG55)</f>
        <v>0</v>
      </c>
      <c r="D55" s="24">
        <f>'SAM and Preps'!GH55</f>
        <v>0</v>
      </c>
      <c r="E55" s="24">
        <f>'SAM and Preps'!GM55</f>
        <v>0</v>
      </c>
      <c r="F55" s="24">
        <f>'SAM and Preps'!GO55</f>
        <v>0</v>
      </c>
      <c r="G55" s="24">
        <f t="shared" si="34"/>
        <v>0</v>
      </c>
      <c r="H55" s="25">
        <f>SUM('SAM and Preps'!AX$175:AX$179)</f>
        <v>80488.868949600466</v>
      </c>
      <c r="I55" s="24">
        <f>IFERROR(VLOOKUP($A55,Employment!$A$5:$F$66,3,0),0)</f>
        <v>0.52755285461677515</v>
      </c>
      <c r="J55" s="24">
        <f>IFERROR(VLOOKUP($A55,Employment!$A$5:$F$66,4,0),0)</f>
        <v>4.0950042195550784</v>
      </c>
      <c r="K55" s="24">
        <f>IFERROR(VLOOKUP($A55,Employment!$A$5:$F$66,5,0),0)</f>
        <v>31.024204918096839</v>
      </c>
      <c r="L55" s="24">
        <f>IFERROR(VLOOKUP($A55,Employment!$A$5:$F$66,6,0),0)</f>
        <v>82.150801844472142</v>
      </c>
      <c r="M55" s="24">
        <f t="shared" si="1"/>
        <v>117.79756383674084</v>
      </c>
      <c r="N55" s="25">
        <v>170535.42650543532</v>
      </c>
      <c r="O55" s="26">
        <v>0</v>
      </c>
      <c r="P55" s="27">
        <v>0</v>
      </c>
      <c r="Q55" s="28">
        <f ca="1"/>
        <v>0</v>
      </c>
      <c r="R55" s="28">
        <v>0</v>
      </c>
      <c r="S55" s="28">
        <v>-3633.5795099312209</v>
      </c>
      <c r="T55" s="35">
        <f ca="1"/>
        <v>-100</v>
      </c>
      <c r="U55" s="30">
        <f ca="1"/>
        <v>0</v>
      </c>
      <c r="V55" s="31">
        <v>-2.1306889626334686</v>
      </c>
      <c r="W55" s="32">
        <f ca="1"/>
        <v>2.1306889626334686</v>
      </c>
      <c r="X55" s="28">
        <f ca="1"/>
        <v>0</v>
      </c>
      <c r="Y55" s="28">
        <f t="shared" ca="1" si="33"/>
        <v>0</v>
      </c>
      <c r="Z55" s="33">
        <f t="shared" ca="1" si="14"/>
        <v>1</v>
      </c>
      <c r="AA55" s="33">
        <f t="shared" ca="1" si="45"/>
        <v>1</v>
      </c>
      <c r="AB55" s="33">
        <f t="shared" ca="1" si="35"/>
        <v>1</v>
      </c>
      <c r="AC55" s="21">
        <v>48</v>
      </c>
      <c r="AD55" s="6" t="e">
        <f t="shared" ca="1" si="16"/>
        <v>#N/A</v>
      </c>
      <c r="AE55" s="6" t="e">
        <f t="shared" ca="1" si="17"/>
        <v>#N/A</v>
      </c>
      <c r="AF55" s="6" t="e">
        <f t="shared" ca="1" si="36"/>
        <v>#N/A</v>
      </c>
      <c r="AG55" s="6" t="e">
        <f t="shared" ca="1" si="37"/>
        <v>#N/A</v>
      </c>
      <c r="AH55" s="6" t="e">
        <f t="shared" ca="1" si="38"/>
        <v>#N/A</v>
      </c>
      <c r="AI55" s="6" t="e">
        <f t="shared" ca="1" si="39"/>
        <v>#N/A</v>
      </c>
      <c r="AJ55" s="17"/>
      <c r="AK55" s="6">
        <v>80488.868949600466</v>
      </c>
      <c r="AL55" s="6">
        <f ca="1"/>
        <v>0</v>
      </c>
      <c r="AM55" s="6">
        <f t="shared" ca="1" si="18"/>
        <v>0</v>
      </c>
      <c r="AN55" s="6">
        <f ca="1"/>
        <v>0</v>
      </c>
      <c r="AO55" s="33">
        <f t="shared" ca="1" si="19"/>
        <v>1</v>
      </c>
      <c r="AP55" s="34">
        <f ca="1"/>
        <v>0</v>
      </c>
      <c r="AQ55" s="34">
        <f ca="1"/>
        <v>0</v>
      </c>
      <c r="AR55" s="34">
        <f ca="1"/>
        <v>0</v>
      </c>
      <c r="AS55" s="34">
        <f ca="1"/>
        <v>0</v>
      </c>
      <c r="AT55" s="34">
        <f t="shared" ca="1" si="20"/>
        <v>0</v>
      </c>
      <c r="AU55" s="33">
        <f t="shared" ca="1" si="21"/>
        <v>1</v>
      </c>
      <c r="AV55" s="21">
        <v>48</v>
      </c>
      <c r="AW55" s="6" t="e">
        <f t="shared" ca="1" si="40"/>
        <v>#N/A</v>
      </c>
      <c r="AX55" s="6" t="e">
        <f t="shared" ca="1" si="22"/>
        <v>#N/A</v>
      </c>
      <c r="AY55" s="6" t="e">
        <f t="shared" ca="1" si="41"/>
        <v>#N/A</v>
      </c>
      <c r="AZ55" s="6" t="e">
        <f t="shared" ca="1" si="23"/>
        <v>#N/A</v>
      </c>
      <c r="BA55" s="199"/>
      <c r="BB55" s="36">
        <f t="shared" si="24"/>
        <v>2.2650958971498745</v>
      </c>
      <c r="BC55" s="36">
        <f ca="1"/>
        <v>0</v>
      </c>
      <c r="BD55" s="33">
        <f t="shared" ca="1" si="25"/>
        <v>1</v>
      </c>
      <c r="BE55" s="205">
        <f ca="1"/>
        <v>0</v>
      </c>
      <c r="BF55" s="33">
        <f t="shared" ca="1" si="26"/>
        <v>1</v>
      </c>
      <c r="BG55" s="36">
        <f t="shared" si="27"/>
        <v>0.77769567463353029</v>
      </c>
      <c r="BH55" s="42">
        <f ca="1"/>
        <v>0</v>
      </c>
      <c r="BI55" s="33">
        <f t="shared" ca="1" si="28"/>
        <v>1</v>
      </c>
      <c r="BJ55" s="205">
        <f ca="1"/>
        <v>0</v>
      </c>
      <c r="BK55" s="33">
        <f t="shared" ca="1" si="29"/>
        <v>1</v>
      </c>
      <c r="BL55" s="206">
        <v>48</v>
      </c>
      <c r="BM55" s="6" t="e">
        <f t="shared" ca="1" si="9"/>
        <v>#N/A</v>
      </c>
      <c r="BN55" s="42" t="e">
        <f t="shared" ca="1" si="10"/>
        <v>#N/A</v>
      </c>
      <c r="BO55" s="6" t="e">
        <f t="shared" ca="1" si="30"/>
        <v>#N/A</v>
      </c>
      <c r="BP55" s="42" t="e">
        <f t="shared" ca="1" si="31"/>
        <v>#N/A</v>
      </c>
      <c r="BQ55" s="207">
        <v>48</v>
      </c>
      <c r="BR55" s="6" t="e">
        <f t="shared" ca="1" si="32"/>
        <v>#N/A</v>
      </c>
      <c r="BS55" s="6" t="e">
        <f ca="1">VLOOKUP(BR55,Notes!$A$12:$B$206,2,0)</f>
        <v>#N/A</v>
      </c>
      <c r="BT55" s="42" t="e">
        <f t="shared" ca="1" si="42"/>
        <v>#N/A</v>
      </c>
      <c r="BU55" s="207">
        <v>48</v>
      </c>
      <c r="BV55" s="6" t="e">
        <f t="shared" ca="1" si="43"/>
        <v>#N/A</v>
      </c>
      <c r="BW55" s="6" t="e">
        <f ca="1">VLOOKUP(BV55,Notes!$A$12:$B$206,2,0)</f>
        <v>#N/A</v>
      </c>
      <c r="BX55" s="42" t="e">
        <f t="shared" ca="1" si="44"/>
        <v>#N/A</v>
      </c>
    </row>
    <row r="56" spans="1:76" hidden="1" outlineLevel="1" x14ac:dyDescent="0.2">
      <c r="A56" s="23" t="s">
        <v>46</v>
      </c>
      <c r="B56" s="23" t="str">
        <f>VLOOKUP(A56,Notes!$A$12:$B$206,2,0)</f>
        <v>Activities to financial intermediation</v>
      </c>
      <c r="C56" s="24">
        <f>SUM('SAM and Preps'!FS56:GG56)</f>
        <v>0</v>
      </c>
      <c r="D56" s="24">
        <f>'SAM and Preps'!GH56</f>
        <v>0</v>
      </c>
      <c r="E56" s="24">
        <f>'SAM and Preps'!GM56</f>
        <v>0</v>
      </c>
      <c r="F56" s="24">
        <f>'SAM and Preps'!GO56</f>
        <v>0</v>
      </c>
      <c r="G56" s="24">
        <f t="shared" si="34"/>
        <v>0</v>
      </c>
      <c r="H56" s="25">
        <f>SUM('SAM and Preps'!AY$175:AY$179)</f>
        <v>95648.784677383475</v>
      </c>
      <c r="I56" s="24">
        <f>IFERROR(VLOOKUP($A56,Employment!$A$5:$F$66,3,0),0)</f>
        <v>0.29175205821629818</v>
      </c>
      <c r="J56" s="24">
        <f>IFERROR(VLOOKUP($A56,Employment!$A$5:$F$66,4,0),0)</f>
        <v>0.23161788996633986</v>
      </c>
      <c r="K56" s="24">
        <f>IFERROR(VLOOKUP($A56,Employment!$A$5:$F$66,5,0),0)</f>
        <v>10.310945419045643</v>
      </c>
      <c r="L56" s="24">
        <f>IFERROR(VLOOKUP($A56,Employment!$A$5:$F$66,6,0),0)</f>
        <v>8.5815182117735258</v>
      </c>
      <c r="M56" s="24">
        <f t="shared" si="1"/>
        <v>19.415833579001806</v>
      </c>
      <c r="N56" s="25">
        <v>193787.00027460422</v>
      </c>
      <c r="O56" s="26">
        <v>0</v>
      </c>
      <c r="P56" s="27">
        <v>0</v>
      </c>
      <c r="Q56" s="28">
        <f ca="1"/>
        <v>0</v>
      </c>
      <c r="R56" s="28">
        <v>0</v>
      </c>
      <c r="S56" s="28">
        <v>-6316.4281628142608</v>
      </c>
      <c r="T56" s="35">
        <f ca="1"/>
        <v>-100</v>
      </c>
      <c r="U56" s="30">
        <f ca="1"/>
        <v>0</v>
      </c>
      <c r="V56" s="31">
        <v>-3.2594694968515019</v>
      </c>
      <c r="W56" s="32">
        <f ca="1"/>
        <v>3.2594694968515019</v>
      </c>
      <c r="X56" s="28">
        <f ca="1"/>
        <v>0</v>
      </c>
      <c r="Y56" s="28">
        <f t="shared" ca="1" si="33"/>
        <v>0</v>
      </c>
      <c r="Z56" s="33">
        <f t="shared" ca="1" si="14"/>
        <v>1</v>
      </c>
      <c r="AA56" s="33">
        <f t="shared" ca="1" si="45"/>
        <v>1</v>
      </c>
      <c r="AB56" s="33">
        <f t="shared" ca="1" si="35"/>
        <v>1</v>
      </c>
      <c r="AC56" s="21">
        <v>49</v>
      </c>
      <c r="AD56" s="6" t="e">
        <f t="shared" ca="1" si="16"/>
        <v>#N/A</v>
      </c>
      <c r="AE56" s="6" t="e">
        <f t="shared" ca="1" si="17"/>
        <v>#N/A</v>
      </c>
      <c r="AF56" s="6" t="e">
        <f t="shared" ca="1" si="36"/>
        <v>#N/A</v>
      </c>
      <c r="AG56" s="6" t="e">
        <f t="shared" ca="1" si="37"/>
        <v>#N/A</v>
      </c>
      <c r="AH56" s="6" t="e">
        <f t="shared" ca="1" si="38"/>
        <v>#N/A</v>
      </c>
      <c r="AI56" s="6" t="e">
        <f t="shared" ca="1" si="39"/>
        <v>#N/A</v>
      </c>
      <c r="AJ56" s="17"/>
      <c r="AK56" s="6">
        <v>95648.784677383475</v>
      </c>
      <c r="AL56" s="6">
        <f ca="1"/>
        <v>0</v>
      </c>
      <c r="AM56" s="6">
        <f t="shared" ca="1" si="18"/>
        <v>0</v>
      </c>
      <c r="AN56" s="6">
        <f ca="1"/>
        <v>0</v>
      </c>
      <c r="AO56" s="33">
        <f t="shared" ca="1" si="19"/>
        <v>1</v>
      </c>
      <c r="AP56" s="34">
        <f ca="1"/>
        <v>0</v>
      </c>
      <c r="AQ56" s="34">
        <f ca="1"/>
        <v>0</v>
      </c>
      <c r="AR56" s="34">
        <f ca="1"/>
        <v>0</v>
      </c>
      <c r="AS56" s="34">
        <f ca="1"/>
        <v>0</v>
      </c>
      <c r="AT56" s="34">
        <f t="shared" ca="1" si="20"/>
        <v>0</v>
      </c>
      <c r="AU56" s="33">
        <f t="shared" ca="1" si="21"/>
        <v>1</v>
      </c>
      <c r="AV56" s="21">
        <v>49</v>
      </c>
      <c r="AW56" s="6" t="e">
        <f t="shared" ca="1" si="40"/>
        <v>#N/A</v>
      </c>
      <c r="AX56" s="6" t="e">
        <f t="shared" ca="1" si="22"/>
        <v>#N/A</v>
      </c>
      <c r="AY56" s="6" t="e">
        <f t="shared" ca="1" si="41"/>
        <v>#N/A</v>
      </c>
      <c r="AZ56" s="6" t="e">
        <f t="shared" ca="1" si="23"/>
        <v>#N/A</v>
      </c>
      <c r="BA56" s="199"/>
      <c r="BB56" s="36">
        <f t="shared" si="24"/>
        <v>2.6917221296248384</v>
      </c>
      <c r="BC56" s="36">
        <f ca="1"/>
        <v>0</v>
      </c>
      <c r="BD56" s="33">
        <f t="shared" ca="1" si="25"/>
        <v>1</v>
      </c>
      <c r="BE56" s="205">
        <f ca="1"/>
        <v>0</v>
      </c>
      <c r="BF56" s="33">
        <f t="shared" ca="1" si="26"/>
        <v>1</v>
      </c>
      <c r="BG56" s="36">
        <f t="shared" si="27"/>
        <v>0.12818270006603158</v>
      </c>
      <c r="BH56" s="42">
        <f ca="1"/>
        <v>0</v>
      </c>
      <c r="BI56" s="33">
        <f t="shared" ca="1" si="28"/>
        <v>1</v>
      </c>
      <c r="BJ56" s="205">
        <f ca="1"/>
        <v>0</v>
      </c>
      <c r="BK56" s="33">
        <f t="shared" ca="1" si="29"/>
        <v>1</v>
      </c>
      <c r="BL56" s="206">
        <v>49</v>
      </c>
      <c r="BM56" s="6" t="e">
        <f t="shared" ca="1" si="9"/>
        <v>#N/A</v>
      </c>
      <c r="BN56" s="42" t="e">
        <f t="shared" ca="1" si="10"/>
        <v>#N/A</v>
      </c>
      <c r="BO56" s="6" t="e">
        <f t="shared" ca="1" si="30"/>
        <v>#N/A</v>
      </c>
      <c r="BP56" s="42" t="e">
        <f t="shared" ca="1" si="31"/>
        <v>#N/A</v>
      </c>
      <c r="BQ56" s="207">
        <v>49</v>
      </c>
      <c r="BR56" s="6" t="e">
        <f t="shared" ca="1" si="32"/>
        <v>#N/A</v>
      </c>
      <c r="BS56" s="6" t="e">
        <f ca="1">VLOOKUP(BR56,Notes!$A$12:$B$206,2,0)</f>
        <v>#N/A</v>
      </c>
      <c r="BT56" s="42" t="e">
        <f t="shared" ca="1" si="42"/>
        <v>#N/A</v>
      </c>
      <c r="BU56" s="207">
        <v>49</v>
      </c>
      <c r="BV56" s="6" t="e">
        <f t="shared" ca="1" si="43"/>
        <v>#N/A</v>
      </c>
      <c r="BW56" s="6" t="e">
        <f ca="1">VLOOKUP(BV56,Notes!$A$12:$B$206,2,0)</f>
        <v>#N/A</v>
      </c>
      <c r="BX56" s="42" t="e">
        <f t="shared" ca="1" si="44"/>
        <v>#N/A</v>
      </c>
    </row>
    <row r="57" spans="1:76" hidden="1" outlineLevel="1" x14ac:dyDescent="0.2">
      <c r="A57" s="23" t="s">
        <v>47</v>
      </c>
      <c r="B57" s="23" t="str">
        <f>VLOOKUP(A57,Notes!$A$12:$B$206,2,0)</f>
        <v>Real estate activities</v>
      </c>
      <c r="C57" s="24">
        <f>SUM('SAM and Preps'!FS57:GG57)</f>
        <v>0</v>
      </c>
      <c r="D57" s="24">
        <f>'SAM and Preps'!GH57</f>
        <v>0</v>
      </c>
      <c r="E57" s="24">
        <f>'SAM and Preps'!GM57</f>
        <v>0</v>
      </c>
      <c r="F57" s="24">
        <f>'SAM and Preps'!GO57</f>
        <v>0</v>
      </c>
      <c r="G57" s="24">
        <f t="shared" si="34"/>
        <v>0</v>
      </c>
      <c r="H57" s="25">
        <f>SUM('SAM and Preps'!AZ$175:AZ$179)</f>
        <v>179496.65808090591</v>
      </c>
      <c r="I57" s="24">
        <f>IFERROR(VLOOKUP($A57,Employment!$A$5:$F$66,3,0),0)</f>
        <v>5.0019843903951768</v>
      </c>
      <c r="J57" s="24">
        <f>IFERROR(VLOOKUP($A57,Employment!$A$5:$F$66,4,0),0)</f>
        <v>12.967379913458419</v>
      </c>
      <c r="K57" s="24">
        <f>IFERROR(VLOOKUP($A57,Employment!$A$5:$F$66,5,0),0)</f>
        <v>29.737720506976398</v>
      </c>
      <c r="L57" s="24">
        <f>IFERROR(VLOOKUP($A57,Employment!$A$5:$F$66,6,0),0)</f>
        <v>52.092152248535413</v>
      </c>
      <c r="M57" s="24">
        <f t="shared" si="1"/>
        <v>99.79923705936541</v>
      </c>
      <c r="N57" s="25">
        <v>370520.85393291205</v>
      </c>
      <c r="O57" s="26">
        <v>0</v>
      </c>
      <c r="P57" s="27">
        <v>0</v>
      </c>
      <c r="Q57" s="28">
        <f ca="1"/>
        <v>0</v>
      </c>
      <c r="R57" s="28">
        <v>0</v>
      </c>
      <c r="S57" s="28">
        <v>-11037.916835805807</v>
      </c>
      <c r="T57" s="35">
        <f ca="1"/>
        <v>-100</v>
      </c>
      <c r="U57" s="30">
        <f ca="1"/>
        <v>0</v>
      </c>
      <c r="V57" s="31">
        <v>-2.9790271501976986</v>
      </c>
      <c r="W57" s="32">
        <f ca="1"/>
        <v>2.9790271501976986</v>
      </c>
      <c r="X57" s="28">
        <f ca="1"/>
        <v>0</v>
      </c>
      <c r="Y57" s="28">
        <f t="shared" ca="1" si="33"/>
        <v>0</v>
      </c>
      <c r="Z57" s="33">
        <f t="shared" ca="1" si="14"/>
        <v>1</v>
      </c>
      <c r="AA57" s="33">
        <f t="shared" ca="1" si="45"/>
        <v>1</v>
      </c>
      <c r="AB57" s="33">
        <f t="shared" ca="1" si="35"/>
        <v>1</v>
      </c>
      <c r="AC57" s="21">
        <v>50</v>
      </c>
      <c r="AD57" s="6" t="e">
        <f t="shared" ca="1" si="16"/>
        <v>#N/A</v>
      </c>
      <c r="AE57" s="6" t="e">
        <f t="shared" ca="1" si="17"/>
        <v>#N/A</v>
      </c>
      <c r="AF57" s="6" t="e">
        <f t="shared" ca="1" si="36"/>
        <v>#N/A</v>
      </c>
      <c r="AG57" s="6" t="e">
        <f t="shared" ca="1" si="37"/>
        <v>#N/A</v>
      </c>
      <c r="AH57" s="6" t="e">
        <f t="shared" ca="1" si="38"/>
        <v>#N/A</v>
      </c>
      <c r="AI57" s="6" t="e">
        <f t="shared" ca="1" si="39"/>
        <v>#N/A</v>
      </c>
      <c r="AJ57" s="17"/>
      <c r="AK57" s="6">
        <v>179496.65808090591</v>
      </c>
      <c r="AL57" s="6">
        <f ca="1"/>
        <v>0</v>
      </c>
      <c r="AM57" s="6">
        <f t="shared" ca="1" si="18"/>
        <v>0</v>
      </c>
      <c r="AN57" s="6">
        <f ca="1"/>
        <v>0</v>
      </c>
      <c r="AO57" s="33">
        <f t="shared" ca="1" si="19"/>
        <v>1</v>
      </c>
      <c r="AP57" s="34">
        <f ca="1"/>
        <v>0</v>
      </c>
      <c r="AQ57" s="34">
        <f ca="1"/>
        <v>0</v>
      </c>
      <c r="AR57" s="34">
        <f ca="1"/>
        <v>0</v>
      </c>
      <c r="AS57" s="34">
        <f ca="1"/>
        <v>0</v>
      </c>
      <c r="AT57" s="34">
        <f t="shared" ca="1" si="20"/>
        <v>0</v>
      </c>
      <c r="AU57" s="33">
        <f t="shared" ca="1" si="21"/>
        <v>1</v>
      </c>
      <c r="AV57" s="21">
        <v>50</v>
      </c>
      <c r="AW57" s="6" t="e">
        <f t="shared" ca="1" si="40"/>
        <v>#N/A</v>
      </c>
      <c r="AX57" s="6" t="e">
        <f t="shared" ca="1" si="22"/>
        <v>#N/A</v>
      </c>
      <c r="AY57" s="6" t="e">
        <f t="shared" ca="1" si="41"/>
        <v>#N/A</v>
      </c>
      <c r="AZ57" s="6" t="e">
        <f t="shared" ca="1" si="23"/>
        <v>#N/A</v>
      </c>
      <c r="BA57" s="199"/>
      <c r="BB57" s="36">
        <f t="shared" si="24"/>
        <v>5.0513462181430242</v>
      </c>
      <c r="BC57" s="36">
        <f ca="1"/>
        <v>0</v>
      </c>
      <c r="BD57" s="33">
        <f t="shared" ca="1" si="25"/>
        <v>1</v>
      </c>
      <c r="BE57" s="205">
        <f ca="1"/>
        <v>0</v>
      </c>
      <c r="BF57" s="33">
        <f t="shared" ca="1" si="26"/>
        <v>1</v>
      </c>
      <c r="BG57" s="36">
        <f t="shared" si="27"/>
        <v>0.65887130824166773</v>
      </c>
      <c r="BH57" s="42">
        <f ca="1"/>
        <v>0</v>
      </c>
      <c r="BI57" s="33">
        <f t="shared" ca="1" si="28"/>
        <v>1</v>
      </c>
      <c r="BJ57" s="205">
        <f ca="1"/>
        <v>0</v>
      </c>
      <c r="BK57" s="33">
        <f t="shared" ca="1" si="29"/>
        <v>1</v>
      </c>
      <c r="BL57" s="206">
        <v>50</v>
      </c>
      <c r="BM57" s="6" t="e">
        <f t="shared" ca="1" si="9"/>
        <v>#N/A</v>
      </c>
      <c r="BN57" s="42" t="e">
        <f t="shared" ca="1" si="10"/>
        <v>#N/A</v>
      </c>
      <c r="BO57" s="6" t="e">
        <f t="shared" ca="1" si="30"/>
        <v>#N/A</v>
      </c>
      <c r="BP57" s="42" t="e">
        <f t="shared" ca="1" si="31"/>
        <v>#N/A</v>
      </c>
      <c r="BQ57" s="207">
        <v>50</v>
      </c>
      <c r="BR57" s="6" t="e">
        <f t="shared" ca="1" si="32"/>
        <v>#N/A</v>
      </c>
      <c r="BS57" s="6" t="e">
        <f ca="1">VLOOKUP(BR57,Notes!$A$12:$B$206,2,0)</f>
        <v>#N/A</v>
      </c>
      <c r="BT57" s="42" t="e">
        <f t="shared" ca="1" si="42"/>
        <v>#N/A</v>
      </c>
      <c r="BU57" s="207">
        <v>50</v>
      </c>
      <c r="BV57" s="6" t="e">
        <f t="shared" ca="1" si="43"/>
        <v>#N/A</v>
      </c>
      <c r="BW57" s="6" t="e">
        <f ca="1">VLOOKUP(BV57,Notes!$A$12:$B$206,2,0)</f>
        <v>#N/A</v>
      </c>
      <c r="BX57" s="42" t="e">
        <f t="shared" ca="1" si="44"/>
        <v>#N/A</v>
      </c>
    </row>
    <row r="58" spans="1:76" hidden="1" outlineLevel="1" x14ac:dyDescent="0.2">
      <c r="A58" s="23" t="s">
        <v>48</v>
      </c>
      <c r="B58" s="23" t="str">
        <f>VLOOKUP(A58,Notes!$A$12:$B$206,2,0)</f>
        <v>Renting of machinery and equipment</v>
      </c>
      <c r="C58" s="24">
        <f>SUM('SAM and Preps'!FS58:GG58)</f>
        <v>0</v>
      </c>
      <c r="D58" s="24">
        <f>'SAM and Preps'!GH58</f>
        <v>0</v>
      </c>
      <c r="E58" s="24">
        <f>'SAM and Preps'!GM58</f>
        <v>0</v>
      </c>
      <c r="F58" s="24">
        <f>'SAM and Preps'!GO58</f>
        <v>0</v>
      </c>
      <c r="G58" s="24">
        <f t="shared" si="34"/>
        <v>0</v>
      </c>
      <c r="H58" s="25">
        <f>SUM('SAM and Preps'!BA$175:BA$179)</f>
        <v>7780.678731140526</v>
      </c>
      <c r="I58" s="24">
        <f>IFERROR(VLOOKUP($A58,Employment!$A$5:$F$66,3,0),0)</f>
        <v>2.4726992132302685</v>
      </c>
      <c r="J58" s="24">
        <f>IFERROR(VLOOKUP($A58,Employment!$A$5:$F$66,4,0),0)</f>
        <v>7.7965338908610731</v>
      </c>
      <c r="K58" s="24">
        <f>IFERROR(VLOOKUP($A58,Employment!$A$5:$F$66,5,0),0)</f>
        <v>17.127214019573341</v>
      </c>
      <c r="L58" s="24">
        <f>IFERROR(VLOOKUP($A58,Employment!$A$5:$F$66,6,0),0)</f>
        <v>24.944282998695346</v>
      </c>
      <c r="M58" s="24">
        <f t="shared" si="1"/>
        <v>52.340730122360029</v>
      </c>
      <c r="N58" s="25">
        <v>24803.499596518035</v>
      </c>
      <c r="O58" s="26">
        <v>0</v>
      </c>
      <c r="P58" s="27">
        <v>0</v>
      </c>
      <c r="Q58" s="28">
        <f ca="1"/>
        <v>0</v>
      </c>
      <c r="R58" s="28">
        <v>0</v>
      </c>
      <c r="S58" s="28">
        <v>-1802.5742382161204</v>
      </c>
      <c r="T58" s="35">
        <f ca="1"/>
        <v>-100</v>
      </c>
      <c r="U58" s="30">
        <f ca="1"/>
        <v>0</v>
      </c>
      <c r="V58" s="31">
        <v>-7.2674189833646281</v>
      </c>
      <c r="W58" s="32">
        <f ca="1"/>
        <v>7.2674189833646281</v>
      </c>
      <c r="X58" s="28">
        <f ca="1"/>
        <v>0</v>
      </c>
      <c r="Y58" s="28">
        <f t="shared" ca="1" si="33"/>
        <v>0</v>
      </c>
      <c r="Z58" s="33">
        <f t="shared" ca="1" si="14"/>
        <v>1</v>
      </c>
      <c r="AA58" s="33">
        <f t="shared" ca="1" si="45"/>
        <v>1</v>
      </c>
      <c r="AB58" s="33">
        <f t="shared" ca="1" si="35"/>
        <v>1</v>
      </c>
      <c r="AC58" s="21">
        <v>51</v>
      </c>
      <c r="AD58" s="6" t="e">
        <f t="shared" ca="1" si="16"/>
        <v>#N/A</v>
      </c>
      <c r="AE58" s="6" t="e">
        <f t="shared" ca="1" si="17"/>
        <v>#N/A</v>
      </c>
      <c r="AF58" s="6" t="e">
        <f t="shared" ca="1" si="36"/>
        <v>#N/A</v>
      </c>
      <c r="AG58" s="6" t="e">
        <f t="shared" ca="1" si="37"/>
        <v>#N/A</v>
      </c>
      <c r="AH58" s="6" t="e">
        <f t="shared" ca="1" si="38"/>
        <v>#N/A</v>
      </c>
      <c r="AI58" s="6" t="e">
        <f t="shared" ca="1" si="39"/>
        <v>#N/A</v>
      </c>
      <c r="AJ58" s="17"/>
      <c r="AK58" s="6">
        <v>7780.6787311405251</v>
      </c>
      <c r="AL58" s="6">
        <f ca="1"/>
        <v>0</v>
      </c>
      <c r="AM58" s="6">
        <f t="shared" ca="1" si="18"/>
        <v>0</v>
      </c>
      <c r="AN58" s="6">
        <f ca="1"/>
        <v>0</v>
      </c>
      <c r="AO58" s="33">
        <f t="shared" ca="1" si="19"/>
        <v>1</v>
      </c>
      <c r="AP58" s="34">
        <f ca="1"/>
        <v>0</v>
      </c>
      <c r="AQ58" s="34">
        <f ca="1"/>
        <v>0</v>
      </c>
      <c r="AR58" s="34">
        <f ca="1"/>
        <v>0</v>
      </c>
      <c r="AS58" s="34">
        <f ca="1"/>
        <v>0</v>
      </c>
      <c r="AT58" s="34">
        <f t="shared" ca="1" si="20"/>
        <v>0</v>
      </c>
      <c r="AU58" s="33">
        <f t="shared" ca="1" si="21"/>
        <v>1</v>
      </c>
      <c r="AV58" s="21">
        <v>51</v>
      </c>
      <c r="AW58" s="6" t="e">
        <f t="shared" ca="1" si="40"/>
        <v>#N/A</v>
      </c>
      <c r="AX58" s="6" t="e">
        <f t="shared" ca="1" si="22"/>
        <v>#N/A</v>
      </c>
      <c r="AY58" s="6" t="e">
        <f t="shared" ca="1" si="41"/>
        <v>#N/A</v>
      </c>
      <c r="AZ58" s="6" t="e">
        <f t="shared" ca="1" si="23"/>
        <v>#N/A</v>
      </c>
      <c r="BA58" s="199"/>
      <c r="BB58" s="36">
        <f t="shared" si="24"/>
        <v>0.21896174838763438</v>
      </c>
      <c r="BC58" s="36">
        <f ca="1"/>
        <v>0</v>
      </c>
      <c r="BD58" s="33">
        <f t="shared" ca="1" si="25"/>
        <v>1</v>
      </c>
      <c r="BE58" s="205">
        <f ca="1"/>
        <v>0</v>
      </c>
      <c r="BF58" s="33">
        <f t="shared" ca="1" si="26"/>
        <v>1</v>
      </c>
      <c r="BG58" s="36">
        <f t="shared" si="27"/>
        <v>0.34555179324196228</v>
      </c>
      <c r="BH58" s="42">
        <f ca="1"/>
        <v>0</v>
      </c>
      <c r="BI58" s="33">
        <f t="shared" ca="1" si="28"/>
        <v>1</v>
      </c>
      <c r="BJ58" s="205">
        <f ca="1"/>
        <v>0</v>
      </c>
      <c r="BK58" s="33">
        <f t="shared" ca="1" si="29"/>
        <v>1</v>
      </c>
      <c r="BL58" s="206">
        <v>51</v>
      </c>
      <c r="BM58" s="6" t="e">
        <f t="shared" ca="1" si="9"/>
        <v>#N/A</v>
      </c>
      <c r="BN58" s="42" t="e">
        <f t="shared" ca="1" si="10"/>
        <v>#N/A</v>
      </c>
      <c r="BO58" s="6" t="e">
        <f t="shared" ca="1" si="30"/>
        <v>#N/A</v>
      </c>
      <c r="BP58" s="42" t="e">
        <f t="shared" ca="1" si="31"/>
        <v>#N/A</v>
      </c>
      <c r="BQ58" s="207">
        <v>51</v>
      </c>
      <c r="BR58" s="6" t="e">
        <f t="shared" ca="1" si="32"/>
        <v>#N/A</v>
      </c>
      <c r="BS58" s="6" t="e">
        <f ca="1">VLOOKUP(BR58,Notes!$A$12:$B$206,2,0)</f>
        <v>#N/A</v>
      </c>
      <c r="BT58" s="42" t="e">
        <f t="shared" ca="1" si="42"/>
        <v>#N/A</v>
      </c>
      <c r="BU58" s="207">
        <v>51</v>
      </c>
      <c r="BV58" s="6" t="e">
        <f t="shared" ca="1" si="43"/>
        <v>#N/A</v>
      </c>
      <c r="BW58" s="6" t="e">
        <f ca="1">VLOOKUP(BV58,Notes!$A$12:$B$206,2,0)</f>
        <v>#N/A</v>
      </c>
      <c r="BX58" s="42" t="e">
        <f t="shared" ca="1" si="44"/>
        <v>#N/A</v>
      </c>
    </row>
    <row r="59" spans="1:76" hidden="1" outlineLevel="1" x14ac:dyDescent="0.2">
      <c r="A59" s="23" t="s">
        <v>271</v>
      </c>
      <c r="B59" s="23" t="str">
        <f>VLOOKUP(A59,Notes!$A$12:$B$206,2,0)</f>
        <v>Computer and related activities</v>
      </c>
      <c r="C59" s="24">
        <f>SUM('SAM and Preps'!FS59:GG59)</f>
        <v>0</v>
      </c>
      <c r="D59" s="24">
        <f>'SAM and Preps'!GH59</f>
        <v>0</v>
      </c>
      <c r="E59" s="24">
        <f>'SAM and Preps'!GM59</f>
        <v>0</v>
      </c>
      <c r="F59" s="24">
        <f>'SAM and Preps'!GO59</f>
        <v>0</v>
      </c>
      <c r="G59" s="24">
        <f t="shared" si="34"/>
        <v>0</v>
      </c>
      <c r="H59" s="25">
        <f>SUM('SAM and Preps'!BB$175:BB$179)</f>
        <v>7738.6190775128807</v>
      </c>
      <c r="I59" s="24">
        <f>IFERROR(VLOOKUP($A59,Employment!$A$5:$F$66,3,0),0)</f>
        <v>2.2846519742792495</v>
      </c>
      <c r="J59" s="24">
        <f>IFERROR(VLOOKUP($A59,Employment!$A$5:$F$66,4,0),0)</f>
        <v>6.0423257065885112</v>
      </c>
      <c r="K59" s="24">
        <f>IFERROR(VLOOKUP($A59,Employment!$A$5:$F$66,5,0),0)</f>
        <v>24.315841927390391</v>
      </c>
      <c r="L59" s="24">
        <f>IFERROR(VLOOKUP($A59,Employment!$A$5:$F$66,6,0),0)</f>
        <v>84.493171657461573</v>
      </c>
      <c r="M59" s="24">
        <f t="shared" si="1"/>
        <v>117.13599126571972</v>
      </c>
      <c r="N59" s="25">
        <v>32130.003784832199</v>
      </c>
      <c r="O59" s="26">
        <v>0</v>
      </c>
      <c r="P59" s="27">
        <v>0</v>
      </c>
      <c r="Q59" s="28">
        <f ca="1"/>
        <v>0</v>
      </c>
      <c r="R59" s="28">
        <v>0</v>
      </c>
      <c r="S59" s="28">
        <v>-2208.0271611177782</v>
      </c>
      <c r="T59" s="35">
        <f ca="1"/>
        <v>-100</v>
      </c>
      <c r="U59" s="30">
        <f ca="1"/>
        <v>0</v>
      </c>
      <c r="V59" s="31">
        <v>-6.8721658917455049</v>
      </c>
      <c r="W59" s="32">
        <f ca="1"/>
        <v>6.8721658917455049</v>
      </c>
      <c r="X59" s="28">
        <f ca="1"/>
        <v>0</v>
      </c>
      <c r="Y59" s="28">
        <f t="shared" ca="1" si="33"/>
        <v>0</v>
      </c>
      <c r="Z59" s="33">
        <f t="shared" ca="1" si="14"/>
        <v>1</v>
      </c>
      <c r="AA59" s="33">
        <f t="shared" ca="1" si="45"/>
        <v>1</v>
      </c>
      <c r="AB59" s="33">
        <f t="shared" ca="1" si="35"/>
        <v>1</v>
      </c>
      <c r="AC59" s="21">
        <v>52</v>
      </c>
      <c r="AD59" s="6" t="e">
        <f t="shared" ca="1" si="16"/>
        <v>#N/A</v>
      </c>
      <c r="AE59" s="6" t="e">
        <f t="shared" ca="1" si="17"/>
        <v>#N/A</v>
      </c>
      <c r="AF59" s="6" t="e">
        <f t="shared" ca="1" si="36"/>
        <v>#N/A</v>
      </c>
      <c r="AG59" s="6" t="e">
        <f t="shared" ca="1" si="37"/>
        <v>#N/A</v>
      </c>
      <c r="AH59" s="6" t="e">
        <f t="shared" ca="1" si="38"/>
        <v>#N/A</v>
      </c>
      <c r="AI59" s="6" t="e">
        <f t="shared" ca="1" si="39"/>
        <v>#N/A</v>
      </c>
      <c r="AJ59" s="17"/>
      <c r="AK59" s="6">
        <v>7738.6190775128807</v>
      </c>
      <c r="AL59" s="6">
        <f ca="1"/>
        <v>0</v>
      </c>
      <c r="AM59" s="6">
        <f t="shared" ca="1" si="18"/>
        <v>0</v>
      </c>
      <c r="AN59" s="6">
        <f ca="1"/>
        <v>0</v>
      </c>
      <c r="AO59" s="33">
        <f t="shared" ca="1" si="19"/>
        <v>1</v>
      </c>
      <c r="AP59" s="34">
        <f ca="1"/>
        <v>0</v>
      </c>
      <c r="AQ59" s="34">
        <f ca="1"/>
        <v>0</v>
      </c>
      <c r="AR59" s="34">
        <f ca="1"/>
        <v>0</v>
      </c>
      <c r="AS59" s="34">
        <f ca="1"/>
        <v>0</v>
      </c>
      <c r="AT59" s="34">
        <f t="shared" ca="1" si="20"/>
        <v>0</v>
      </c>
      <c r="AU59" s="33">
        <f t="shared" ca="1" si="21"/>
        <v>1</v>
      </c>
      <c r="AV59" s="21">
        <v>52</v>
      </c>
      <c r="AW59" s="6" t="e">
        <f t="shared" ca="1" si="40"/>
        <v>#N/A</v>
      </c>
      <c r="AX59" s="6" t="e">
        <f t="shared" ca="1" si="22"/>
        <v>#N/A</v>
      </c>
      <c r="AY59" s="6" t="e">
        <f t="shared" ca="1" si="41"/>
        <v>#N/A</v>
      </c>
      <c r="AZ59" s="6" t="e">
        <f t="shared" ca="1" si="23"/>
        <v>#N/A</v>
      </c>
      <c r="BA59" s="199"/>
      <c r="BB59" s="36">
        <f t="shared" si="24"/>
        <v>0.2177781170344944</v>
      </c>
      <c r="BC59" s="36">
        <f ca="1"/>
        <v>0</v>
      </c>
      <c r="BD59" s="33">
        <f t="shared" ca="1" si="25"/>
        <v>1</v>
      </c>
      <c r="BE59" s="205">
        <f ca="1"/>
        <v>0</v>
      </c>
      <c r="BF59" s="33">
        <f t="shared" ca="1" si="26"/>
        <v>1</v>
      </c>
      <c r="BG59" s="36">
        <f t="shared" si="27"/>
        <v>0.77332799409599084</v>
      </c>
      <c r="BH59" s="42">
        <f ca="1"/>
        <v>0</v>
      </c>
      <c r="BI59" s="33">
        <f t="shared" ca="1" si="28"/>
        <v>1</v>
      </c>
      <c r="BJ59" s="205">
        <f ca="1"/>
        <v>0</v>
      </c>
      <c r="BK59" s="33">
        <f t="shared" ca="1" si="29"/>
        <v>1</v>
      </c>
      <c r="BL59" s="206">
        <v>52</v>
      </c>
      <c r="BM59" s="6" t="e">
        <f t="shared" ca="1" si="9"/>
        <v>#N/A</v>
      </c>
      <c r="BN59" s="42" t="e">
        <f t="shared" ca="1" si="10"/>
        <v>#N/A</v>
      </c>
      <c r="BO59" s="6" t="e">
        <f t="shared" ca="1" si="30"/>
        <v>#N/A</v>
      </c>
      <c r="BP59" s="42" t="e">
        <f t="shared" ca="1" si="31"/>
        <v>#N/A</v>
      </c>
      <c r="BQ59" s="207">
        <v>52</v>
      </c>
      <c r="BR59" s="6" t="e">
        <f t="shared" ca="1" si="32"/>
        <v>#N/A</v>
      </c>
      <c r="BS59" s="6" t="e">
        <f ca="1">VLOOKUP(BR59,Notes!$A$12:$B$206,2,0)</f>
        <v>#N/A</v>
      </c>
      <c r="BT59" s="42" t="e">
        <f t="shared" ca="1" si="42"/>
        <v>#N/A</v>
      </c>
      <c r="BU59" s="207">
        <v>52</v>
      </c>
      <c r="BV59" s="6" t="e">
        <f t="shared" ca="1" si="43"/>
        <v>#N/A</v>
      </c>
      <c r="BW59" s="6" t="e">
        <f ca="1">VLOOKUP(BV59,Notes!$A$12:$B$206,2,0)</f>
        <v>#N/A</v>
      </c>
      <c r="BX59" s="42" t="e">
        <f t="shared" ca="1" si="44"/>
        <v>#N/A</v>
      </c>
    </row>
    <row r="60" spans="1:76" hidden="1" outlineLevel="1" x14ac:dyDescent="0.2">
      <c r="A60" s="23" t="s">
        <v>49</v>
      </c>
      <c r="B60" s="23" t="str">
        <f>VLOOKUP(A60,Notes!$A$12:$B$206,2,0)</f>
        <v>Research and experimental development</v>
      </c>
      <c r="C60" s="24">
        <f>SUM('SAM and Preps'!FS60:GG60)</f>
        <v>0</v>
      </c>
      <c r="D60" s="24">
        <f>'SAM and Preps'!GH60</f>
        <v>0</v>
      </c>
      <c r="E60" s="24">
        <f>'SAM and Preps'!GM60</f>
        <v>0</v>
      </c>
      <c r="F60" s="24">
        <f>'SAM and Preps'!GO60</f>
        <v>0</v>
      </c>
      <c r="G60" s="24">
        <f t="shared" si="34"/>
        <v>0</v>
      </c>
      <c r="H60" s="25">
        <f>SUM('SAM and Preps'!BC$175:BC$179)</f>
        <v>10570.496380415614</v>
      </c>
      <c r="I60" s="24">
        <f>IFERROR(VLOOKUP($A60,Employment!$A$5:$F$66,3,0),0)</f>
        <v>0.45788609708030242</v>
      </c>
      <c r="J60" s="24">
        <f>IFERROR(VLOOKUP($A60,Employment!$A$5:$F$66,4,0),0)</f>
        <v>8.4926319257027707</v>
      </c>
      <c r="K60" s="24">
        <f>IFERROR(VLOOKUP($A60,Employment!$A$5:$F$66,5,0),0)</f>
        <v>1.9950223314349831</v>
      </c>
      <c r="L60" s="24">
        <f>IFERROR(VLOOKUP($A60,Employment!$A$5:$F$66,6,0),0)</f>
        <v>12.156722129199844</v>
      </c>
      <c r="M60" s="24">
        <f t="shared" si="1"/>
        <v>23.102262483417903</v>
      </c>
      <c r="N60" s="25">
        <v>15521.997688246714</v>
      </c>
      <c r="O60" s="26">
        <v>0</v>
      </c>
      <c r="P60" s="27">
        <v>0</v>
      </c>
      <c r="Q60" s="28">
        <f ca="1"/>
        <v>0</v>
      </c>
      <c r="R60" s="28">
        <v>0</v>
      </c>
      <c r="S60" s="28">
        <v>-3.2187055980880928</v>
      </c>
      <c r="T60" s="35">
        <f ca="1"/>
        <v>-100</v>
      </c>
      <c r="U60" s="30">
        <f ca="1"/>
        <v>0</v>
      </c>
      <c r="V60" s="31">
        <v>-2.0736413332449487E-2</v>
      </c>
      <c r="W60" s="32">
        <f ca="1"/>
        <v>2.0736413332449487E-2</v>
      </c>
      <c r="X60" s="28">
        <f ca="1"/>
        <v>0</v>
      </c>
      <c r="Y60" s="28">
        <f t="shared" ca="1" si="33"/>
        <v>0</v>
      </c>
      <c r="Z60" s="33">
        <f t="shared" ca="1" si="14"/>
        <v>1</v>
      </c>
      <c r="AA60" s="33">
        <f t="shared" ca="1" si="45"/>
        <v>1</v>
      </c>
      <c r="AB60" s="33">
        <f t="shared" ca="1" si="35"/>
        <v>1</v>
      </c>
      <c r="AC60" s="21">
        <v>53</v>
      </c>
      <c r="AD60" s="6" t="e">
        <f t="shared" ca="1" si="16"/>
        <v>#N/A</v>
      </c>
      <c r="AE60" s="6" t="e">
        <f t="shared" ca="1" si="17"/>
        <v>#N/A</v>
      </c>
      <c r="AF60" s="6" t="e">
        <f t="shared" ca="1" si="36"/>
        <v>#N/A</v>
      </c>
      <c r="AG60" s="6" t="e">
        <f t="shared" ca="1" si="37"/>
        <v>#N/A</v>
      </c>
      <c r="AH60" s="6" t="e">
        <f t="shared" ca="1" si="38"/>
        <v>#N/A</v>
      </c>
      <c r="AI60" s="6" t="e">
        <f t="shared" ca="1" si="39"/>
        <v>#N/A</v>
      </c>
      <c r="AJ60" s="17"/>
      <c r="AK60" s="6">
        <v>10570.496380415614</v>
      </c>
      <c r="AL60" s="6">
        <f ca="1"/>
        <v>0</v>
      </c>
      <c r="AM60" s="6">
        <f t="shared" ca="1" si="18"/>
        <v>0</v>
      </c>
      <c r="AN60" s="6">
        <f ca="1"/>
        <v>0</v>
      </c>
      <c r="AO60" s="33">
        <f t="shared" ca="1" si="19"/>
        <v>1</v>
      </c>
      <c r="AP60" s="34">
        <f ca="1"/>
        <v>0</v>
      </c>
      <c r="AQ60" s="34">
        <f ca="1"/>
        <v>0</v>
      </c>
      <c r="AR60" s="34">
        <f ca="1"/>
        <v>0</v>
      </c>
      <c r="AS60" s="34">
        <f ca="1"/>
        <v>0</v>
      </c>
      <c r="AT60" s="34">
        <f t="shared" ca="1" si="20"/>
        <v>0</v>
      </c>
      <c r="AU60" s="33">
        <f t="shared" ca="1" si="21"/>
        <v>1</v>
      </c>
      <c r="AV60" s="21">
        <v>53</v>
      </c>
      <c r="AW60" s="6" t="e">
        <f t="shared" ca="1" si="40"/>
        <v>#N/A</v>
      </c>
      <c r="AX60" s="6" t="e">
        <f t="shared" ca="1" si="22"/>
        <v>#N/A</v>
      </c>
      <c r="AY60" s="6" t="e">
        <f t="shared" ca="1" si="41"/>
        <v>#N/A</v>
      </c>
      <c r="AZ60" s="6" t="e">
        <f t="shared" ca="1" si="23"/>
        <v>#N/A</v>
      </c>
      <c r="BA60" s="199"/>
      <c r="BB60" s="36">
        <f t="shared" si="24"/>
        <v>0.29747203923451154</v>
      </c>
      <c r="BC60" s="36">
        <f ca="1"/>
        <v>0</v>
      </c>
      <c r="BD60" s="33">
        <f t="shared" ca="1" si="25"/>
        <v>1</v>
      </c>
      <c r="BE60" s="205">
        <f ca="1"/>
        <v>0</v>
      </c>
      <c r="BF60" s="33">
        <f t="shared" ca="1" si="26"/>
        <v>1</v>
      </c>
      <c r="BG60" s="36">
        <f t="shared" si="27"/>
        <v>0.15252038346483068</v>
      </c>
      <c r="BH60" s="42">
        <f ca="1"/>
        <v>0</v>
      </c>
      <c r="BI60" s="33">
        <f t="shared" ca="1" si="28"/>
        <v>1</v>
      </c>
      <c r="BJ60" s="205">
        <f ca="1"/>
        <v>0</v>
      </c>
      <c r="BK60" s="33">
        <f t="shared" ca="1" si="29"/>
        <v>1</v>
      </c>
      <c r="BL60" s="206">
        <v>53</v>
      </c>
      <c r="BM60" s="6" t="e">
        <f t="shared" ca="1" si="9"/>
        <v>#N/A</v>
      </c>
      <c r="BN60" s="42" t="e">
        <f t="shared" ca="1" si="10"/>
        <v>#N/A</v>
      </c>
      <c r="BO60" s="6" t="e">
        <f t="shared" ca="1" si="30"/>
        <v>#N/A</v>
      </c>
      <c r="BP60" s="42" t="e">
        <f t="shared" ca="1" si="31"/>
        <v>#N/A</v>
      </c>
      <c r="BQ60" s="207">
        <v>53</v>
      </c>
      <c r="BR60" s="6" t="e">
        <f t="shared" ca="1" si="32"/>
        <v>#N/A</v>
      </c>
      <c r="BS60" s="6" t="e">
        <f ca="1">VLOOKUP(BR60,Notes!$A$12:$B$206,2,0)</f>
        <v>#N/A</v>
      </c>
      <c r="BT60" s="42" t="e">
        <f t="shared" ca="1" si="42"/>
        <v>#N/A</v>
      </c>
      <c r="BU60" s="207">
        <v>53</v>
      </c>
      <c r="BV60" s="6" t="e">
        <f t="shared" ca="1" si="43"/>
        <v>#N/A</v>
      </c>
      <c r="BW60" s="6" t="e">
        <f ca="1">VLOOKUP(BV60,Notes!$A$12:$B$206,2,0)</f>
        <v>#N/A</v>
      </c>
      <c r="BX60" s="42" t="e">
        <f t="shared" ca="1" si="44"/>
        <v>#N/A</v>
      </c>
    </row>
    <row r="61" spans="1:76" hidden="1" outlineLevel="1" x14ac:dyDescent="0.2">
      <c r="A61" s="23" t="s">
        <v>50</v>
      </c>
      <c r="B61" s="23" t="str">
        <f>VLOOKUP(A61,Notes!$A$12:$B$206,2,0)</f>
        <v>Other business activities</v>
      </c>
      <c r="C61" s="24">
        <f>SUM('SAM and Preps'!FS61:GG61)</f>
        <v>0</v>
      </c>
      <c r="D61" s="24">
        <f>'SAM and Preps'!GH61</f>
        <v>0</v>
      </c>
      <c r="E61" s="24">
        <f>'SAM and Preps'!GM61</f>
        <v>0</v>
      </c>
      <c r="F61" s="24">
        <f>'SAM and Preps'!GO61</f>
        <v>0</v>
      </c>
      <c r="G61" s="24">
        <f t="shared" si="34"/>
        <v>0</v>
      </c>
      <c r="H61" s="25">
        <f>SUM('SAM and Preps'!BD$175:BD$179)</f>
        <v>124240.36579867319</v>
      </c>
      <c r="I61" s="24">
        <f>IFERROR(VLOOKUP($A61,Employment!$A$5:$F$66,3,0),0)</f>
        <v>74.532563293148058</v>
      </c>
      <c r="J61" s="24">
        <f>IFERROR(VLOOKUP($A61,Employment!$A$5:$F$66,4,0),0)</f>
        <v>194.76480161599801</v>
      </c>
      <c r="K61" s="24">
        <f>IFERROR(VLOOKUP($A61,Employment!$A$5:$F$66,5,0),0)</f>
        <v>521.39320481316679</v>
      </c>
      <c r="L61" s="24">
        <f>IFERROR(VLOOKUP($A61,Employment!$A$5:$F$66,6,0),0)</f>
        <v>565.94004315515565</v>
      </c>
      <c r="M61" s="24">
        <f t="shared" si="1"/>
        <v>1356.6306128774686</v>
      </c>
      <c r="N61" s="25">
        <v>314577.91913833882</v>
      </c>
      <c r="O61" s="26">
        <v>0</v>
      </c>
      <c r="P61" s="27">
        <v>0</v>
      </c>
      <c r="Q61" s="28">
        <f ca="1"/>
        <v>0</v>
      </c>
      <c r="R61" s="28">
        <v>0</v>
      </c>
      <c r="S61" s="28">
        <v>-18150.057760691921</v>
      </c>
      <c r="T61" s="35">
        <f ca="1"/>
        <v>-100</v>
      </c>
      <c r="U61" s="30">
        <f ca="1"/>
        <v>0</v>
      </c>
      <c r="V61" s="31">
        <v>-5.7696540845609228</v>
      </c>
      <c r="W61" s="32">
        <f ca="1"/>
        <v>5.7696540845609228</v>
      </c>
      <c r="X61" s="28">
        <f ca="1"/>
        <v>0</v>
      </c>
      <c r="Y61" s="28">
        <f t="shared" ca="1" si="33"/>
        <v>0</v>
      </c>
      <c r="Z61" s="33">
        <f t="shared" ca="1" si="14"/>
        <v>1</v>
      </c>
      <c r="AA61" s="33">
        <f t="shared" ca="1" si="45"/>
        <v>1</v>
      </c>
      <c r="AB61" s="33">
        <f t="shared" ca="1" si="35"/>
        <v>1</v>
      </c>
      <c r="AC61" s="21">
        <v>54</v>
      </c>
      <c r="AD61" s="6" t="e">
        <f t="shared" ca="1" si="16"/>
        <v>#N/A</v>
      </c>
      <c r="AE61" s="6" t="e">
        <f t="shared" ca="1" si="17"/>
        <v>#N/A</v>
      </c>
      <c r="AF61" s="6" t="e">
        <f t="shared" ca="1" si="36"/>
        <v>#N/A</v>
      </c>
      <c r="AG61" s="6" t="e">
        <f t="shared" ca="1" si="37"/>
        <v>#N/A</v>
      </c>
      <c r="AH61" s="6" t="e">
        <f t="shared" ca="1" si="38"/>
        <v>#N/A</v>
      </c>
      <c r="AI61" s="6" t="e">
        <f t="shared" ca="1" si="39"/>
        <v>#N/A</v>
      </c>
      <c r="AJ61" s="17"/>
      <c r="AK61" s="6">
        <v>124240.36579867319</v>
      </c>
      <c r="AL61" s="6">
        <f ca="1"/>
        <v>0</v>
      </c>
      <c r="AM61" s="6">
        <f t="shared" ca="1" si="18"/>
        <v>0</v>
      </c>
      <c r="AN61" s="6">
        <f ca="1"/>
        <v>0</v>
      </c>
      <c r="AO61" s="33">
        <f t="shared" ca="1" si="19"/>
        <v>1</v>
      </c>
      <c r="AP61" s="34">
        <f ca="1"/>
        <v>0</v>
      </c>
      <c r="AQ61" s="34">
        <f ca="1"/>
        <v>0</v>
      </c>
      <c r="AR61" s="34">
        <f ca="1"/>
        <v>0</v>
      </c>
      <c r="AS61" s="34">
        <f ca="1"/>
        <v>0</v>
      </c>
      <c r="AT61" s="34">
        <f t="shared" ca="1" si="20"/>
        <v>0</v>
      </c>
      <c r="AU61" s="33">
        <f t="shared" ca="1" si="21"/>
        <v>1</v>
      </c>
      <c r="AV61" s="21">
        <v>54</v>
      </c>
      <c r="AW61" s="6" t="e">
        <f t="shared" ca="1" si="40"/>
        <v>#N/A</v>
      </c>
      <c r="AX61" s="6" t="e">
        <f t="shared" ca="1" si="22"/>
        <v>#N/A</v>
      </c>
      <c r="AY61" s="6" t="e">
        <f t="shared" ca="1" si="41"/>
        <v>#N/A</v>
      </c>
      <c r="AZ61" s="6" t="e">
        <f t="shared" ca="1" si="23"/>
        <v>#N/A</v>
      </c>
      <c r="BA61" s="199"/>
      <c r="BB61" s="36">
        <f t="shared" si="24"/>
        <v>3.496338642889715</v>
      </c>
      <c r="BC61" s="36">
        <f ca="1"/>
        <v>0</v>
      </c>
      <c r="BD61" s="33">
        <f t="shared" ca="1" si="25"/>
        <v>1</v>
      </c>
      <c r="BE61" s="205">
        <f ca="1"/>
        <v>0</v>
      </c>
      <c r="BF61" s="33">
        <f t="shared" ca="1" si="26"/>
        <v>1</v>
      </c>
      <c r="BG61" s="36">
        <f t="shared" si="27"/>
        <v>8.9564310614476028</v>
      </c>
      <c r="BH61" s="42">
        <f ca="1"/>
        <v>0</v>
      </c>
      <c r="BI61" s="33">
        <f t="shared" ca="1" si="28"/>
        <v>1</v>
      </c>
      <c r="BJ61" s="205">
        <f ca="1"/>
        <v>0</v>
      </c>
      <c r="BK61" s="33">
        <f t="shared" ca="1" si="29"/>
        <v>1</v>
      </c>
      <c r="BL61" s="206">
        <v>54</v>
      </c>
      <c r="BM61" s="6" t="e">
        <f t="shared" ca="1" si="9"/>
        <v>#N/A</v>
      </c>
      <c r="BN61" s="42" t="e">
        <f t="shared" ca="1" si="10"/>
        <v>#N/A</v>
      </c>
      <c r="BO61" s="6" t="e">
        <f t="shared" ca="1" si="30"/>
        <v>#N/A</v>
      </c>
      <c r="BP61" s="42" t="e">
        <f t="shared" ca="1" si="31"/>
        <v>#N/A</v>
      </c>
      <c r="BQ61" s="207">
        <v>54</v>
      </c>
      <c r="BR61" s="6" t="e">
        <f t="shared" ca="1" si="32"/>
        <v>#N/A</v>
      </c>
      <c r="BS61" s="6" t="e">
        <f ca="1">VLOOKUP(BR61,Notes!$A$12:$B$206,2,0)</f>
        <v>#N/A</v>
      </c>
      <c r="BT61" s="42" t="e">
        <f t="shared" ca="1" si="42"/>
        <v>#N/A</v>
      </c>
      <c r="BU61" s="207">
        <v>54</v>
      </c>
      <c r="BV61" s="6" t="e">
        <f t="shared" ca="1" si="43"/>
        <v>#N/A</v>
      </c>
      <c r="BW61" s="6" t="e">
        <f ca="1">VLOOKUP(BV61,Notes!$A$12:$B$206,2,0)</f>
        <v>#N/A</v>
      </c>
      <c r="BX61" s="42" t="e">
        <f t="shared" ca="1" si="44"/>
        <v>#N/A</v>
      </c>
    </row>
    <row r="62" spans="1:76" hidden="1" outlineLevel="1" x14ac:dyDescent="0.2">
      <c r="A62" s="23" t="s">
        <v>51</v>
      </c>
      <c r="B62" s="23" t="str">
        <f>VLOOKUP(A62,Notes!$A$12:$B$206,2,0)</f>
        <v>Government</v>
      </c>
      <c r="C62" s="24">
        <f>SUM('SAM and Preps'!FS62:GG62)</f>
        <v>0</v>
      </c>
      <c r="D62" s="24">
        <f>'SAM and Preps'!GH62</f>
        <v>0</v>
      </c>
      <c r="E62" s="24">
        <f>'SAM and Preps'!GM62</f>
        <v>0</v>
      </c>
      <c r="F62" s="24">
        <f>'SAM and Preps'!GO62</f>
        <v>0</v>
      </c>
      <c r="G62" s="24">
        <f t="shared" si="34"/>
        <v>0</v>
      </c>
      <c r="H62" s="25">
        <f>SUM('SAM and Preps'!BE$175:BE$179)</f>
        <v>619301.6821030922</v>
      </c>
      <c r="I62" s="24">
        <f>IFERROR(VLOOKUP($A62,Employment!$A$5:$F$66,3,0),0)</f>
        <v>46.858761723411241</v>
      </c>
      <c r="J62" s="24">
        <f>IFERROR(VLOOKUP($A62,Employment!$A$5:$F$66,4,0),0)</f>
        <v>78.535668535583397</v>
      </c>
      <c r="K62" s="24">
        <f>IFERROR(VLOOKUP($A62,Employment!$A$5:$F$66,5,0),0)</f>
        <v>260.5323141918883</v>
      </c>
      <c r="L62" s="24">
        <f>IFERROR(VLOOKUP($A62,Employment!$A$5:$F$66,6,0),0)</f>
        <v>560.58296144894825</v>
      </c>
      <c r="M62" s="24">
        <f t="shared" si="1"/>
        <v>946.50970589983126</v>
      </c>
      <c r="N62" s="25">
        <v>922105.48425514111</v>
      </c>
      <c r="O62" s="26">
        <v>0</v>
      </c>
      <c r="P62" s="27">
        <v>0</v>
      </c>
      <c r="Q62" s="28">
        <f ca="1"/>
        <v>0</v>
      </c>
      <c r="R62" s="28">
        <v>0</v>
      </c>
      <c r="S62" s="28">
        <v>-177.07864879146646</v>
      </c>
      <c r="T62" s="35">
        <f ca="1"/>
        <v>-100</v>
      </c>
      <c r="U62" s="30">
        <f ca="1"/>
        <v>0</v>
      </c>
      <c r="V62" s="31">
        <v>-1.9203730138803714E-2</v>
      </c>
      <c r="W62" s="32">
        <f ca="1"/>
        <v>1.9203730138803714E-2</v>
      </c>
      <c r="X62" s="28">
        <f ca="1"/>
        <v>0</v>
      </c>
      <c r="Y62" s="28">
        <f t="shared" ca="1" si="33"/>
        <v>0</v>
      </c>
      <c r="Z62" s="33">
        <f t="shared" ca="1" si="14"/>
        <v>1</v>
      </c>
      <c r="AA62" s="33">
        <f t="shared" ca="1" si="45"/>
        <v>1</v>
      </c>
      <c r="AB62" s="33">
        <f t="shared" ca="1" si="35"/>
        <v>1</v>
      </c>
      <c r="AC62" s="21">
        <v>55</v>
      </c>
      <c r="AD62" s="6" t="e">
        <f t="shared" ca="1" si="16"/>
        <v>#N/A</v>
      </c>
      <c r="AE62" s="6" t="e">
        <f t="shared" ca="1" si="17"/>
        <v>#N/A</v>
      </c>
      <c r="AF62" s="6" t="e">
        <f t="shared" ca="1" si="36"/>
        <v>#N/A</v>
      </c>
      <c r="AG62" s="6" t="e">
        <f t="shared" ca="1" si="37"/>
        <v>#N/A</v>
      </c>
      <c r="AH62" s="6" t="e">
        <f t="shared" ca="1" si="38"/>
        <v>#N/A</v>
      </c>
      <c r="AI62" s="6" t="e">
        <f t="shared" ca="1" si="39"/>
        <v>#N/A</v>
      </c>
      <c r="AJ62" s="17"/>
      <c r="AK62" s="6">
        <v>619301.6821030922</v>
      </c>
      <c r="AL62" s="6">
        <f ca="1"/>
        <v>0</v>
      </c>
      <c r="AM62" s="6">
        <f t="shared" ca="1" si="18"/>
        <v>0</v>
      </c>
      <c r="AN62" s="6">
        <f ca="1"/>
        <v>0</v>
      </c>
      <c r="AO62" s="33">
        <f t="shared" ca="1" si="19"/>
        <v>1</v>
      </c>
      <c r="AP62" s="34">
        <f ca="1"/>
        <v>0</v>
      </c>
      <c r="AQ62" s="34">
        <f ca="1"/>
        <v>0</v>
      </c>
      <c r="AR62" s="34">
        <f ca="1"/>
        <v>0</v>
      </c>
      <c r="AS62" s="34">
        <f ca="1"/>
        <v>0</v>
      </c>
      <c r="AT62" s="34">
        <f t="shared" ca="1" si="20"/>
        <v>0</v>
      </c>
      <c r="AU62" s="33">
        <f t="shared" ca="1" si="21"/>
        <v>1</v>
      </c>
      <c r="AV62" s="21">
        <v>55</v>
      </c>
      <c r="AW62" s="6" t="e">
        <f t="shared" ca="1" si="40"/>
        <v>#N/A</v>
      </c>
      <c r="AX62" s="6" t="e">
        <f t="shared" ca="1" si="22"/>
        <v>#N/A</v>
      </c>
      <c r="AY62" s="6" t="e">
        <f t="shared" ca="1" si="41"/>
        <v>#N/A</v>
      </c>
      <c r="AZ62" s="6" t="e">
        <f t="shared" ca="1" si="23"/>
        <v>#N/A</v>
      </c>
      <c r="BA62" s="199"/>
      <c r="BB62" s="36">
        <f t="shared" si="24"/>
        <v>17.428219796554778</v>
      </c>
      <c r="BC62" s="36">
        <f ca="1"/>
        <v>0</v>
      </c>
      <c r="BD62" s="33">
        <f t="shared" ca="1" si="25"/>
        <v>1</v>
      </c>
      <c r="BE62" s="205">
        <f ca="1"/>
        <v>0</v>
      </c>
      <c r="BF62" s="33">
        <f t="shared" ca="1" si="26"/>
        <v>1</v>
      </c>
      <c r="BG62" s="36">
        <f t="shared" si="27"/>
        <v>6.2488262091492128</v>
      </c>
      <c r="BH62" s="42">
        <f ca="1"/>
        <v>0</v>
      </c>
      <c r="BI62" s="33">
        <f t="shared" ca="1" si="28"/>
        <v>1</v>
      </c>
      <c r="BJ62" s="205">
        <f ca="1"/>
        <v>0</v>
      </c>
      <c r="BK62" s="33">
        <f t="shared" ca="1" si="29"/>
        <v>1</v>
      </c>
      <c r="BL62" s="206">
        <v>55</v>
      </c>
      <c r="BM62" s="6" t="e">
        <f t="shared" ca="1" si="9"/>
        <v>#N/A</v>
      </c>
      <c r="BN62" s="42" t="e">
        <f t="shared" ca="1" si="10"/>
        <v>#N/A</v>
      </c>
      <c r="BO62" s="6" t="e">
        <f t="shared" ca="1" si="30"/>
        <v>#N/A</v>
      </c>
      <c r="BP62" s="42" t="e">
        <f t="shared" ca="1" si="31"/>
        <v>#N/A</v>
      </c>
      <c r="BQ62" s="207">
        <v>55</v>
      </c>
      <c r="BR62" s="6" t="e">
        <f t="shared" ca="1" si="32"/>
        <v>#N/A</v>
      </c>
      <c r="BS62" s="6" t="e">
        <f ca="1">VLOOKUP(BR62,Notes!$A$12:$B$206,2,0)</f>
        <v>#N/A</v>
      </c>
      <c r="BT62" s="42" t="e">
        <f t="shared" ca="1" si="42"/>
        <v>#N/A</v>
      </c>
      <c r="BU62" s="207">
        <v>55</v>
      </c>
      <c r="BV62" s="6" t="e">
        <f t="shared" ca="1" si="43"/>
        <v>#N/A</v>
      </c>
      <c r="BW62" s="6" t="e">
        <f ca="1">VLOOKUP(BV62,Notes!$A$12:$B$206,2,0)</f>
        <v>#N/A</v>
      </c>
      <c r="BX62" s="42" t="e">
        <f t="shared" ca="1" si="44"/>
        <v>#N/A</v>
      </c>
    </row>
    <row r="63" spans="1:76" hidden="1" outlineLevel="1" x14ac:dyDescent="0.2">
      <c r="A63" s="23" t="s">
        <v>52</v>
      </c>
      <c r="B63" s="23" t="str">
        <f>VLOOKUP(A63,Notes!$A$12:$B$206,2,0)</f>
        <v>Education</v>
      </c>
      <c r="C63" s="24">
        <f>SUM('SAM and Preps'!FS63:GG63)</f>
        <v>0</v>
      </c>
      <c r="D63" s="24">
        <f>'SAM and Preps'!GH63</f>
        <v>0</v>
      </c>
      <c r="E63" s="24">
        <f>'SAM and Preps'!GM63</f>
        <v>0</v>
      </c>
      <c r="F63" s="24">
        <f>'SAM and Preps'!GO63</f>
        <v>0</v>
      </c>
      <c r="G63" s="24">
        <f t="shared" si="34"/>
        <v>0</v>
      </c>
      <c r="H63" s="25">
        <f>SUM('SAM and Preps'!BF$175:BF$179)</f>
        <v>36761.890544177797</v>
      </c>
      <c r="I63" s="24">
        <f>IFERROR(VLOOKUP($A63,Employment!$A$5:$F$66,3,0),0)</f>
        <v>50.040186882914398</v>
      </c>
      <c r="J63" s="24">
        <f>IFERROR(VLOOKUP($A63,Employment!$A$5:$F$66,4,0),0)</f>
        <v>59.81517898843304</v>
      </c>
      <c r="K63" s="24">
        <f>IFERROR(VLOOKUP($A63,Employment!$A$5:$F$66,5,0),0)</f>
        <v>149.09652246938208</v>
      </c>
      <c r="L63" s="24">
        <f>IFERROR(VLOOKUP($A63,Employment!$A$5:$F$66,6,0),0)</f>
        <v>740.02951578300929</v>
      </c>
      <c r="M63" s="24">
        <f t="shared" si="1"/>
        <v>998.9814041237388</v>
      </c>
      <c r="N63" s="25">
        <v>82890.795837352242</v>
      </c>
      <c r="O63" s="26">
        <v>0</v>
      </c>
      <c r="P63" s="27">
        <v>0</v>
      </c>
      <c r="Q63" s="28">
        <f ca="1"/>
        <v>0</v>
      </c>
      <c r="R63" s="28">
        <v>0</v>
      </c>
      <c r="S63" s="28">
        <v>-1327.83488069941</v>
      </c>
      <c r="T63" s="35">
        <f ca="1"/>
        <v>-100</v>
      </c>
      <c r="U63" s="30">
        <f ca="1"/>
        <v>0</v>
      </c>
      <c r="V63" s="31">
        <v>-1.6019087128863845</v>
      </c>
      <c r="W63" s="32">
        <f ca="1"/>
        <v>1.6019087128863845</v>
      </c>
      <c r="X63" s="28">
        <f ca="1"/>
        <v>0</v>
      </c>
      <c r="Y63" s="28">
        <f t="shared" ca="1" si="33"/>
        <v>0</v>
      </c>
      <c r="Z63" s="33">
        <f t="shared" ca="1" si="14"/>
        <v>1</v>
      </c>
      <c r="AA63" s="33">
        <f t="shared" ca="1" si="45"/>
        <v>1</v>
      </c>
      <c r="AB63" s="33">
        <f t="shared" ca="1" si="35"/>
        <v>1</v>
      </c>
      <c r="AC63" s="21">
        <v>56</v>
      </c>
      <c r="AD63" s="6" t="e">
        <f t="shared" ca="1" si="16"/>
        <v>#N/A</v>
      </c>
      <c r="AE63" s="6" t="e">
        <f t="shared" ca="1" si="17"/>
        <v>#N/A</v>
      </c>
      <c r="AF63" s="6" t="e">
        <f t="shared" ca="1" si="36"/>
        <v>#N/A</v>
      </c>
      <c r="AG63" s="6" t="e">
        <f t="shared" ca="1" si="37"/>
        <v>#N/A</v>
      </c>
      <c r="AH63" s="6" t="e">
        <f t="shared" ca="1" si="38"/>
        <v>#N/A</v>
      </c>
      <c r="AI63" s="6" t="e">
        <f t="shared" ca="1" si="39"/>
        <v>#N/A</v>
      </c>
      <c r="AJ63" s="17"/>
      <c r="AK63" s="6">
        <v>36761.890544177797</v>
      </c>
      <c r="AL63" s="6">
        <f ca="1"/>
        <v>0</v>
      </c>
      <c r="AM63" s="6">
        <f t="shared" ca="1" si="18"/>
        <v>0</v>
      </c>
      <c r="AN63" s="6">
        <f ca="1"/>
        <v>0</v>
      </c>
      <c r="AO63" s="33">
        <f t="shared" ca="1" si="19"/>
        <v>1</v>
      </c>
      <c r="AP63" s="34">
        <f ca="1"/>
        <v>0</v>
      </c>
      <c r="AQ63" s="34">
        <f ca="1"/>
        <v>0</v>
      </c>
      <c r="AR63" s="34">
        <f ca="1"/>
        <v>0</v>
      </c>
      <c r="AS63" s="34">
        <f ca="1"/>
        <v>0</v>
      </c>
      <c r="AT63" s="34">
        <f t="shared" ca="1" si="20"/>
        <v>0</v>
      </c>
      <c r="AU63" s="33">
        <f t="shared" ca="1" si="21"/>
        <v>1</v>
      </c>
      <c r="AV63" s="21">
        <v>56</v>
      </c>
      <c r="AW63" s="6" t="e">
        <f t="shared" ca="1" si="40"/>
        <v>#N/A</v>
      </c>
      <c r="AX63" s="6" t="e">
        <f t="shared" ca="1" si="22"/>
        <v>#N/A</v>
      </c>
      <c r="AY63" s="6" t="e">
        <f t="shared" ca="1" si="41"/>
        <v>#N/A</v>
      </c>
      <c r="AZ63" s="6" t="e">
        <f t="shared" ca="1" si="23"/>
        <v>#N/A</v>
      </c>
      <c r="BA63" s="199"/>
      <c r="BB63" s="36">
        <f t="shared" si="24"/>
        <v>1.0345431427944451</v>
      </c>
      <c r="BC63" s="36">
        <f ca="1"/>
        <v>0</v>
      </c>
      <c r="BD63" s="33">
        <f t="shared" ca="1" si="25"/>
        <v>1</v>
      </c>
      <c r="BE63" s="205">
        <f ca="1"/>
        <v>0</v>
      </c>
      <c r="BF63" s="33">
        <f t="shared" ca="1" si="26"/>
        <v>1</v>
      </c>
      <c r="BG63" s="36">
        <f t="shared" si="27"/>
        <v>6.5952426495262344</v>
      </c>
      <c r="BH63" s="42">
        <f ca="1"/>
        <v>0</v>
      </c>
      <c r="BI63" s="33">
        <f t="shared" ca="1" si="28"/>
        <v>1</v>
      </c>
      <c r="BJ63" s="205">
        <f ca="1"/>
        <v>0</v>
      </c>
      <c r="BK63" s="33">
        <f t="shared" ca="1" si="29"/>
        <v>1</v>
      </c>
      <c r="BL63" s="206">
        <v>56</v>
      </c>
      <c r="BM63" s="6" t="e">
        <f t="shared" ca="1" si="9"/>
        <v>#N/A</v>
      </c>
      <c r="BN63" s="42" t="e">
        <f t="shared" ca="1" si="10"/>
        <v>#N/A</v>
      </c>
      <c r="BO63" s="6" t="e">
        <f t="shared" ca="1" si="30"/>
        <v>#N/A</v>
      </c>
      <c r="BP63" s="42" t="e">
        <f t="shared" ca="1" si="31"/>
        <v>#N/A</v>
      </c>
      <c r="BQ63" s="207">
        <v>56</v>
      </c>
      <c r="BR63" s="6" t="e">
        <f t="shared" ca="1" si="32"/>
        <v>#N/A</v>
      </c>
      <c r="BS63" s="6" t="e">
        <f ca="1">VLOOKUP(BR63,Notes!$A$12:$B$206,2,0)</f>
        <v>#N/A</v>
      </c>
      <c r="BT63" s="42" t="e">
        <f t="shared" ca="1" si="42"/>
        <v>#N/A</v>
      </c>
      <c r="BU63" s="207">
        <v>56</v>
      </c>
      <c r="BV63" s="6" t="e">
        <f t="shared" ca="1" si="43"/>
        <v>#N/A</v>
      </c>
      <c r="BW63" s="6" t="e">
        <f ca="1">VLOOKUP(BV63,Notes!$A$12:$B$206,2,0)</f>
        <v>#N/A</v>
      </c>
      <c r="BX63" s="42" t="e">
        <f t="shared" ca="1" si="44"/>
        <v>#N/A</v>
      </c>
    </row>
    <row r="64" spans="1:76" hidden="1" outlineLevel="1" x14ac:dyDescent="0.2">
      <c r="A64" s="23" t="s">
        <v>53</v>
      </c>
      <c r="B64" s="23" t="str">
        <f>VLOOKUP(A64,Notes!$A$12:$B$206,2,0)</f>
        <v>Health and social work</v>
      </c>
      <c r="C64" s="24">
        <f>SUM('SAM and Preps'!FS64:GG64)</f>
        <v>0</v>
      </c>
      <c r="D64" s="24">
        <f>'SAM and Preps'!GH64</f>
        <v>0</v>
      </c>
      <c r="E64" s="24">
        <f>'SAM and Preps'!GM64</f>
        <v>0</v>
      </c>
      <c r="F64" s="24">
        <f>'SAM and Preps'!GO64</f>
        <v>0</v>
      </c>
      <c r="G64" s="24">
        <f t="shared" si="34"/>
        <v>0</v>
      </c>
      <c r="H64" s="25">
        <f>SUM('SAM and Preps'!BG$175:BG$179)</f>
        <v>69424.469589733781</v>
      </c>
      <c r="I64" s="24">
        <f>IFERROR(VLOOKUP($A64,Employment!$A$5:$F$66,3,0),0)</f>
        <v>55.397876865141924</v>
      </c>
      <c r="J64" s="24">
        <f>IFERROR(VLOOKUP($A64,Employment!$A$5:$F$66,4,0),0)</f>
        <v>93.866850572877865</v>
      </c>
      <c r="K64" s="24">
        <f>IFERROR(VLOOKUP($A64,Employment!$A$5:$F$66,5,0),0)</f>
        <v>245.94211573619359</v>
      </c>
      <c r="L64" s="24">
        <f>IFERROR(VLOOKUP($A64,Employment!$A$5:$F$66,6,0),0)</f>
        <v>516.03193120049639</v>
      </c>
      <c r="M64" s="24">
        <f t="shared" si="1"/>
        <v>911.23877437470981</v>
      </c>
      <c r="N64" s="25">
        <v>173324.30777815025</v>
      </c>
      <c r="O64" s="26">
        <v>0</v>
      </c>
      <c r="P64" s="27">
        <v>0</v>
      </c>
      <c r="Q64" s="28">
        <f ca="1"/>
        <v>0</v>
      </c>
      <c r="R64" s="28">
        <v>0</v>
      </c>
      <c r="S64" s="28">
        <v>-1895.8616373349271</v>
      </c>
      <c r="T64" s="35">
        <f ca="1"/>
        <v>-100</v>
      </c>
      <c r="U64" s="30">
        <f ca="1"/>
        <v>0</v>
      </c>
      <c r="V64" s="31">
        <v>-1.093823285168732</v>
      </c>
      <c r="W64" s="32">
        <f ca="1"/>
        <v>1.093823285168732</v>
      </c>
      <c r="X64" s="28">
        <f ca="1"/>
        <v>0</v>
      </c>
      <c r="Y64" s="28">
        <f t="shared" ca="1" si="33"/>
        <v>0</v>
      </c>
      <c r="Z64" s="33">
        <f t="shared" ca="1" si="14"/>
        <v>1</v>
      </c>
      <c r="AA64" s="33">
        <f t="shared" ca="1" si="45"/>
        <v>1</v>
      </c>
      <c r="AB64" s="33">
        <f t="shared" ca="1" si="35"/>
        <v>1</v>
      </c>
      <c r="AC64" s="21">
        <v>57</v>
      </c>
      <c r="AD64" s="6" t="e">
        <f t="shared" ca="1" si="16"/>
        <v>#N/A</v>
      </c>
      <c r="AE64" s="6" t="e">
        <f t="shared" ca="1" si="17"/>
        <v>#N/A</v>
      </c>
      <c r="AF64" s="6" t="e">
        <f t="shared" ca="1" si="36"/>
        <v>#N/A</v>
      </c>
      <c r="AG64" s="6" t="e">
        <f t="shared" ca="1" si="37"/>
        <v>#N/A</v>
      </c>
      <c r="AH64" s="6" t="e">
        <f t="shared" ca="1" si="38"/>
        <v>#N/A</v>
      </c>
      <c r="AI64" s="6" t="e">
        <f t="shared" ca="1" si="39"/>
        <v>#N/A</v>
      </c>
      <c r="AJ64" s="17"/>
      <c r="AK64" s="6">
        <v>69424.469589733781</v>
      </c>
      <c r="AL64" s="6">
        <f ca="1"/>
        <v>0</v>
      </c>
      <c r="AM64" s="6">
        <f t="shared" ca="1" si="18"/>
        <v>0</v>
      </c>
      <c r="AN64" s="6">
        <f ca="1"/>
        <v>0</v>
      </c>
      <c r="AO64" s="33">
        <f t="shared" ca="1" si="19"/>
        <v>1</v>
      </c>
      <c r="AP64" s="34">
        <f ca="1"/>
        <v>0</v>
      </c>
      <c r="AQ64" s="34">
        <f ca="1"/>
        <v>0</v>
      </c>
      <c r="AR64" s="34">
        <f ca="1"/>
        <v>0</v>
      </c>
      <c r="AS64" s="34">
        <f ca="1"/>
        <v>0</v>
      </c>
      <c r="AT64" s="34">
        <f t="shared" ca="1" si="20"/>
        <v>0</v>
      </c>
      <c r="AU64" s="33">
        <f t="shared" ca="1" si="21"/>
        <v>1</v>
      </c>
      <c r="AV64" s="21">
        <v>57</v>
      </c>
      <c r="AW64" s="6" t="e">
        <f t="shared" ca="1" si="40"/>
        <v>#N/A</v>
      </c>
      <c r="AX64" s="6" t="e">
        <f t="shared" ca="1" si="22"/>
        <v>#N/A</v>
      </c>
      <c r="AY64" s="6" t="e">
        <f t="shared" ca="1" si="41"/>
        <v>#N/A</v>
      </c>
      <c r="AZ64" s="6" t="e">
        <f t="shared" ca="1" si="23"/>
        <v>#N/A</v>
      </c>
      <c r="BA64" s="199"/>
      <c r="BB64" s="36">
        <f t="shared" si="24"/>
        <v>1.953724574362935</v>
      </c>
      <c r="BC64" s="36">
        <f ca="1"/>
        <v>0</v>
      </c>
      <c r="BD64" s="33">
        <f t="shared" ca="1" si="25"/>
        <v>1</v>
      </c>
      <c r="BE64" s="205">
        <f ca="1"/>
        <v>0</v>
      </c>
      <c r="BF64" s="33">
        <f t="shared" ca="1" si="26"/>
        <v>1</v>
      </c>
      <c r="BG64" s="36">
        <f t="shared" si="27"/>
        <v>6.0159686695366066</v>
      </c>
      <c r="BH64" s="42">
        <f ca="1"/>
        <v>0</v>
      </c>
      <c r="BI64" s="33">
        <f t="shared" ca="1" si="28"/>
        <v>1</v>
      </c>
      <c r="BJ64" s="205">
        <f ca="1"/>
        <v>0</v>
      </c>
      <c r="BK64" s="33">
        <f t="shared" ca="1" si="29"/>
        <v>1</v>
      </c>
      <c r="BL64" s="206">
        <v>57</v>
      </c>
      <c r="BM64" s="6" t="e">
        <f t="shared" ca="1" si="9"/>
        <v>#N/A</v>
      </c>
      <c r="BN64" s="42" t="e">
        <f t="shared" ca="1" si="10"/>
        <v>#N/A</v>
      </c>
      <c r="BO64" s="6" t="e">
        <f t="shared" ca="1" si="30"/>
        <v>#N/A</v>
      </c>
      <c r="BP64" s="42" t="e">
        <f t="shared" ca="1" si="31"/>
        <v>#N/A</v>
      </c>
      <c r="BQ64" s="207">
        <v>57</v>
      </c>
      <c r="BR64" s="6" t="e">
        <f t="shared" ca="1" si="32"/>
        <v>#N/A</v>
      </c>
      <c r="BS64" s="6" t="e">
        <f ca="1">VLOOKUP(BR64,Notes!$A$12:$B$206,2,0)</f>
        <v>#N/A</v>
      </c>
      <c r="BT64" s="42" t="e">
        <f t="shared" ca="1" si="42"/>
        <v>#N/A</v>
      </c>
      <c r="BU64" s="207">
        <v>57</v>
      </c>
      <c r="BV64" s="6" t="e">
        <f t="shared" ca="1" si="43"/>
        <v>#N/A</v>
      </c>
      <c r="BW64" s="6" t="e">
        <f ca="1">VLOOKUP(BV64,Notes!$A$12:$B$206,2,0)</f>
        <v>#N/A</v>
      </c>
      <c r="BX64" s="42" t="e">
        <f t="shared" ca="1" si="44"/>
        <v>#N/A</v>
      </c>
    </row>
    <row r="65" spans="1:76" hidden="1" outlineLevel="1" x14ac:dyDescent="0.2">
      <c r="A65" s="23" t="s">
        <v>272</v>
      </c>
      <c r="B65" s="23" t="str">
        <f>VLOOKUP(A65,Notes!$A$12:$B$206,2,0)</f>
        <v>Sewerage and refuse disposal</v>
      </c>
      <c r="C65" s="24">
        <f>SUM('SAM and Preps'!FS65:GG65)</f>
        <v>0</v>
      </c>
      <c r="D65" s="24">
        <f>'SAM and Preps'!GH65</f>
        <v>0</v>
      </c>
      <c r="E65" s="24">
        <f>'SAM and Preps'!GM65</f>
        <v>0</v>
      </c>
      <c r="F65" s="24">
        <f>'SAM and Preps'!GO65</f>
        <v>0</v>
      </c>
      <c r="G65" s="24">
        <f t="shared" si="34"/>
        <v>0</v>
      </c>
      <c r="H65" s="25">
        <f>SUM('SAM and Preps'!BH$175:BH$179)</f>
        <v>1035.8608151617636</v>
      </c>
      <c r="I65" s="24">
        <f>IFERROR(VLOOKUP($A65,Employment!$A$5:$F$66,3,0),0)</f>
        <v>6.0787656907635848</v>
      </c>
      <c r="J65" s="24">
        <f>IFERROR(VLOOKUP($A65,Employment!$A$5:$F$66,4,0),0)</f>
        <v>5.7946339851378834</v>
      </c>
      <c r="K65" s="24">
        <f>IFERROR(VLOOKUP($A65,Employment!$A$5:$F$66,5,0),0)</f>
        <v>12.109627332182193</v>
      </c>
      <c r="L65" s="24">
        <f>IFERROR(VLOOKUP($A65,Employment!$A$5:$F$66,6,0),0)</f>
        <v>11.592889072258316</v>
      </c>
      <c r="M65" s="24">
        <f t="shared" si="1"/>
        <v>35.575916080341976</v>
      </c>
      <c r="N65" s="25">
        <v>2073.5649469502682</v>
      </c>
      <c r="O65" s="26">
        <v>0</v>
      </c>
      <c r="P65" s="27">
        <v>0</v>
      </c>
      <c r="Q65" s="28">
        <f ca="1"/>
        <v>0</v>
      </c>
      <c r="R65" s="28">
        <v>0</v>
      </c>
      <c r="S65" s="28">
        <v>-2.150009026629832</v>
      </c>
      <c r="T65" s="35">
        <f ca="1"/>
        <v>-100</v>
      </c>
      <c r="U65" s="30">
        <f ca="1"/>
        <v>0</v>
      </c>
      <c r="V65" s="31">
        <v>-0.10368660165634046</v>
      </c>
      <c r="W65" s="32">
        <f ca="1"/>
        <v>0.10368660165634046</v>
      </c>
      <c r="X65" s="28">
        <f ca="1"/>
        <v>0</v>
      </c>
      <c r="Y65" s="28">
        <f t="shared" ca="1" si="33"/>
        <v>0</v>
      </c>
      <c r="Z65" s="33">
        <f t="shared" ca="1" si="14"/>
        <v>1</v>
      </c>
      <c r="AA65" s="33">
        <f t="shared" ca="1" si="45"/>
        <v>1</v>
      </c>
      <c r="AB65" s="33">
        <f t="shared" ca="1" si="35"/>
        <v>1</v>
      </c>
      <c r="AC65" s="21">
        <v>58</v>
      </c>
      <c r="AD65" s="6" t="e">
        <f t="shared" ca="1" si="16"/>
        <v>#N/A</v>
      </c>
      <c r="AE65" s="6" t="e">
        <f t="shared" ca="1" si="17"/>
        <v>#N/A</v>
      </c>
      <c r="AF65" s="6" t="e">
        <f t="shared" ca="1" si="36"/>
        <v>#N/A</v>
      </c>
      <c r="AG65" s="6" t="e">
        <f t="shared" ca="1" si="37"/>
        <v>#N/A</v>
      </c>
      <c r="AH65" s="6" t="e">
        <f t="shared" ca="1" si="38"/>
        <v>#N/A</v>
      </c>
      <c r="AI65" s="6" t="e">
        <f t="shared" ca="1" si="39"/>
        <v>#N/A</v>
      </c>
      <c r="AJ65" s="17"/>
      <c r="AK65" s="6">
        <v>1035.8608151617636</v>
      </c>
      <c r="AL65" s="6">
        <f ca="1"/>
        <v>0</v>
      </c>
      <c r="AM65" s="6">
        <f t="shared" ca="1" si="18"/>
        <v>0</v>
      </c>
      <c r="AN65" s="6">
        <f ca="1"/>
        <v>0</v>
      </c>
      <c r="AO65" s="33">
        <f t="shared" ca="1" si="19"/>
        <v>1</v>
      </c>
      <c r="AP65" s="34">
        <f ca="1"/>
        <v>0</v>
      </c>
      <c r="AQ65" s="34">
        <f ca="1"/>
        <v>0</v>
      </c>
      <c r="AR65" s="34">
        <f ca="1"/>
        <v>0</v>
      </c>
      <c r="AS65" s="34">
        <f ca="1"/>
        <v>0</v>
      </c>
      <c r="AT65" s="34">
        <f t="shared" ca="1" si="20"/>
        <v>0</v>
      </c>
      <c r="AU65" s="33">
        <f t="shared" ca="1" si="21"/>
        <v>1</v>
      </c>
      <c r="AV65" s="21">
        <v>58</v>
      </c>
      <c r="AW65" s="6" t="e">
        <f t="shared" ca="1" si="40"/>
        <v>#N/A</v>
      </c>
      <c r="AX65" s="6" t="e">
        <f t="shared" ca="1" si="22"/>
        <v>#N/A</v>
      </c>
      <c r="AY65" s="6" t="e">
        <f t="shared" ca="1" si="41"/>
        <v>#N/A</v>
      </c>
      <c r="AZ65" s="6" t="e">
        <f t="shared" ca="1" si="23"/>
        <v>#N/A</v>
      </c>
      <c r="BA65" s="199"/>
      <c r="BB65" s="36">
        <f t="shared" si="24"/>
        <v>2.9150913822760111E-2</v>
      </c>
      <c r="BC65" s="36">
        <f ca="1"/>
        <v>0</v>
      </c>
      <c r="BD65" s="33">
        <f t="shared" ca="1" si="25"/>
        <v>1</v>
      </c>
      <c r="BE65" s="205">
        <f ca="1"/>
        <v>0</v>
      </c>
      <c r="BF65" s="33">
        <f t="shared" ca="1" si="26"/>
        <v>1</v>
      </c>
      <c r="BG65" s="36">
        <f t="shared" si="27"/>
        <v>0.2348710376994915</v>
      </c>
      <c r="BH65" s="42">
        <f ca="1"/>
        <v>0</v>
      </c>
      <c r="BI65" s="33">
        <f t="shared" ca="1" si="28"/>
        <v>1</v>
      </c>
      <c r="BJ65" s="205">
        <f ca="1"/>
        <v>0</v>
      </c>
      <c r="BK65" s="33">
        <f t="shared" ca="1" si="29"/>
        <v>1</v>
      </c>
      <c r="BL65" s="206">
        <v>58</v>
      </c>
      <c r="BM65" s="6" t="e">
        <f t="shared" ca="1" si="9"/>
        <v>#N/A</v>
      </c>
      <c r="BN65" s="42" t="e">
        <f t="shared" ca="1" si="10"/>
        <v>#N/A</v>
      </c>
      <c r="BO65" s="6" t="e">
        <f t="shared" ca="1" si="30"/>
        <v>#N/A</v>
      </c>
      <c r="BP65" s="42" t="e">
        <f t="shared" ca="1" si="31"/>
        <v>#N/A</v>
      </c>
      <c r="BQ65" s="207">
        <v>58</v>
      </c>
      <c r="BR65" s="6" t="e">
        <f t="shared" ca="1" si="32"/>
        <v>#N/A</v>
      </c>
      <c r="BS65" s="6" t="e">
        <f ca="1">VLOOKUP(BR65,Notes!$A$12:$B$206,2,0)</f>
        <v>#N/A</v>
      </c>
      <c r="BT65" s="42" t="e">
        <f t="shared" ca="1" si="42"/>
        <v>#N/A</v>
      </c>
      <c r="BU65" s="207">
        <v>58</v>
      </c>
      <c r="BV65" s="6" t="e">
        <f t="shared" ca="1" si="43"/>
        <v>#N/A</v>
      </c>
      <c r="BW65" s="6" t="e">
        <f ca="1">VLOOKUP(BV65,Notes!$A$12:$B$206,2,0)</f>
        <v>#N/A</v>
      </c>
      <c r="BX65" s="42" t="e">
        <f t="shared" ca="1" si="44"/>
        <v>#N/A</v>
      </c>
    </row>
    <row r="66" spans="1:76" hidden="1" outlineLevel="1" x14ac:dyDescent="0.2">
      <c r="A66" s="23" t="s">
        <v>273</v>
      </c>
      <c r="B66" s="23" t="str">
        <f>VLOOKUP(A66,Notes!$A$12:$B$206,2,0)</f>
        <v>Activities of membership organisations</v>
      </c>
      <c r="C66" s="24">
        <f>SUM('SAM and Preps'!FS66:GG66)</f>
        <v>0</v>
      </c>
      <c r="D66" s="24">
        <f>'SAM and Preps'!GH66</f>
        <v>0</v>
      </c>
      <c r="E66" s="24">
        <f>'SAM and Preps'!GM66</f>
        <v>0</v>
      </c>
      <c r="F66" s="24">
        <f>'SAM and Preps'!GO66</f>
        <v>0</v>
      </c>
      <c r="G66" s="24">
        <f t="shared" si="34"/>
        <v>0</v>
      </c>
      <c r="H66" s="25">
        <f>SUM('SAM and Preps'!BI$175:BI$179)</f>
        <v>1750.3424060808345</v>
      </c>
      <c r="I66" s="24">
        <f>IFERROR(VLOOKUP($A66,Employment!$A$5:$F$66,3,0),0)</f>
        <v>3.8318493353494141</v>
      </c>
      <c r="J66" s="24">
        <f>IFERROR(VLOOKUP($A66,Employment!$A$5:$F$66,4,0),0)</f>
        <v>7.5797387489080741</v>
      </c>
      <c r="K66" s="24">
        <f>IFERROR(VLOOKUP($A66,Employment!$A$5:$F$66,5,0),0)</f>
        <v>13.95886461843547</v>
      </c>
      <c r="L66" s="24">
        <f>IFERROR(VLOOKUP($A66,Employment!$A$5:$F$66,6,0),0)</f>
        <v>57.542716297220281</v>
      </c>
      <c r="M66" s="24">
        <f t="shared" si="1"/>
        <v>82.913168999913239</v>
      </c>
      <c r="N66" s="25">
        <v>4450.3127879585363</v>
      </c>
      <c r="O66" s="26">
        <v>0</v>
      </c>
      <c r="P66" s="27">
        <v>0</v>
      </c>
      <c r="Q66" s="28">
        <f ca="1"/>
        <v>0</v>
      </c>
      <c r="R66" s="28">
        <v>0</v>
      </c>
      <c r="S66" s="28">
        <v>-62.854895665203735</v>
      </c>
      <c r="T66" s="35">
        <f ca="1"/>
        <v>-100</v>
      </c>
      <c r="U66" s="30">
        <f ca="1"/>
        <v>0</v>
      </c>
      <c r="V66" s="31">
        <v>-1.4123702908090818</v>
      </c>
      <c r="W66" s="32">
        <f ca="1"/>
        <v>1.4123702908090818</v>
      </c>
      <c r="X66" s="28">
        <f ca="1"/>
        <v>0</v>
      </c>
      <c r="Y66" s="28">
        <f t="shared" ca="1" si="33"/>
        <v>0</v>
      </c>
      <c r="Z66" s="33">
        <f t="shared" ca="1" si="14"/>
        <v>1</v>
      </c>
      <c r="AA66" s="33">
        <f t="shared" ca="1" si="45"/>
        <v>1</v>
      </c>
      <c r="AB66" s="33">
        <f t="shared" ca="1" si="35"/>
        <v>1</v>
      </c>
      <c r="AC66" s="21">
        <v>59</v>
      </c>
      <c r="AD66" s="6" t="e">
        <f t="shared" ca="1" si="16"/>
        <v>#N/A</v>
      </c>
      <c r="AE66" s="6" t="e">
        <f t="shared" ca="1" si="17"/>
        <v>#N/A</v>
      </c>
      <c r="AF66" s="6" t="e">
        <f t="shared" ca="1" si="36"/>
        <v>#N/A</v>
      </c>
      <c r="AG66" s="6" t="e">
        <f t="shared" ca="1" si="37"/>
        <v>#N/A</v>
      </c>
      <c r="AH66" s="6" t="e">
        <f t="shared" ca="1" si="38"/>
        <v>#N/A</v>
      </c>
      <c r="AI66" s="6" t="e">
        <f t="shared" ca="1" si="39"/>
        <v>#N/A</v>
      </c>
      <c r="AJ66" s="17"/>
      <c r="AK66" s="6">
        <v>1750.3424060808345</v>
      </c>
      <c r="AL66" s="6">
        <f ca="1"/>
        <v>0</v>
      </c>
      <c r="AM66" s="6">
        <f t="shared" ca="1" si="18"/>
        <v>0</v>
      </c>
      <c r="AN66" s="6">
        <f ca="1"/>
        <v>0</v>
      </c>
      <c r="AO66" s="33">
        <f t="shared" ca="1" si="19"/>
        <v>1</v>
      </c>
      <c r="AP66" s="34">
        <f ca="1"/>
        <v>0</v>
      </c>
      <c r="AQ66" s="34">
        <f ca="1"/>
        <v>0</v>
      </c>
      <c r="AR66" s="34">
        <f ca="1"/>
        <v>0</v>
      </c>
      <c r="AS66" s="34">
        <f ca="1"/>
        <v>0</v>
      </c>
      <c r="AT66" s="34">
        <f t="shared" ca="1" si="20"/>
        <v>0</v>
      </c>
      <c r="AU66" s="33">
        <f t="shared" ca="1" si="21"/>
        <v>1</v>
      </c>
      <c r="AV66" s="21">
        <v>59</v>
      </c>
      <c r="AW66" s="6" t="e">
        <f t="shared" ca="1" si="40"/>
        <v>#N/A</v>
      </c>
      <c r="AX66" s="6" t="e">
        <f t="shared" ca="1" si="22"/>
        <v>#N/A</v>
      </c>
      <c r="AY66" s="6" t="e">
        <f t="shared" ca="1" si="41"/>
        <v>#N/A</v>
      </c>
      <c r="AZ66" s="6" t="e">
        <f t="shared" ca="1" si="23"/>
        <v>#N/A</v>
      </c>
      <c r="BA66" s="199"/>
      <c r="BB66" s="36">
        <f t="shared" si="24"/>
        <v>4.9257660771748465E-2</v>
      </c>
      <c r="BC66" s="36">
        <f ca="1"/>
        <v>0</v>
      </c>
      <c r="BD66" s="33">
        <f t="shared" ca="1" si="25"/>
        <v>1</v>
      </c>
      <c r="BE66" s="205">
        <f ca="1"/>
        <v>0</v>
      </c>
      <c r="BF66" s="33">
        <f t="shared" ca="1" si="26"/>
        <v>1</v>
      </c>
      <c r="BG66" s="36">
        <f t="shared" si="27"/>
        <v>0.54739003763064131</v>
      </c>
      <c r="BH66" s="42">
        <f ca="1"/>
        <v>0</v>
      </c>
      <c r="BI66" s="33">
        <f t="shared" ca="1" si="28"/>
        <v>1</v>
      </c>
      <c r="BJ66" s="205">
        <f ca="1"/>
        <v>0</v>
      </c>
      <c r="BK66" s="33">
        <f t="shared" ca="1" si="29"/>
        <v>1</v>
      </c>
      <c r="BL66" s="206">
        <v>59</v>
      </c>
      <c r="BM66" s="6" t="e">
        <f t="shared" ca="1" si="9"/>
        <v>#N/A</v>
      </c>
      <c r="BN66" s="42" t="e">
        <f t="shared" ca="1" si="10"/>
        <v>#N/A</v>
      </c>
      <c r="BO66" s="6" t="e">
        <f t="shared" ca="1" si="30"/>
        <v>#N/A</v>
      </c>
      <c r="BP66" s="42" t="e">
        <f t="shared" ca="1" si="31"/>
        <v>#N/A</v>
      </c>
      <c r="BQ66" s="207">
        <v>59</v>
      </c>
      <c r="BR66" s="6" t="e">
        <f t="shared" ca="1" si="32"/>
        <v>#N/A</v>
      </c>
      <c r="BS66" s="6" t="e">
        <f ca="1">VLOOKUP(BR66,Notes!$A$12:$B$206,2,0)</f>
        <v>#N/A</v>
      </c>
      <c r="BT66" s="42" t="e">
        <f t="shared" ca="1" si="42"/>
        <v>#N/A</v>
      </c>
      <c r="BU66" s="207">
        <v>59</v>
      </c>
      <c r="BV66" s="6" t="e">
        <f t="shared" ca="1" si="43"/>
        <v>#N/A</v>
      </c>
      <c r="BW66" s="6" t="e">
        <f ca="1">VLOOKUP(BV66,Notes!$A$12:$B$206,2,0)</f>
        <v>#N/A</v>
      </c>
      <c r="BX66" s="42" t="e">
        <f t="shared" ca="1" si="44"/>
        <v>#N/A</v>
      </c>
    </row>
    <row r="67" spans="1:76" hidden="1" outlineLevel="1" x14ac:dyDescent="0.2">
      <c r="A67" s="23" t="s">
        <v>274</v>
      </c>
      <c r="B67" s="23" t="str">
        <f>VLOOKUP(A67,Notes!$A$12:$B$206,2,0)</f>
        <v>Recreational, cultural and sporting activities</v>
      </c>
      <c r="C67" s="24">
        <f>SUM('SAM and Preps'!FS67:GG67)</f>
        <v>0</v>
      </c>
      <c r="D67" s="24">
        <f>'SAM and Preps'!GH67</f>
        <v>0</v>
      </c>
      <c r="E67" s="24">
        <f>'SAM and Preps'!GM67</f>
        <v>0</v>
      </c>
      <c r="F67" s="24">
        <f>'SAM and Preps'!GO67</f>
        <v>0</v>
      </c>
      <c r="G67" s="24">
        <f t="shared" si="34"/>
        <v>0</v>
      </c>
      <c r="H67" s="25">
        <f>SUM('SAM and Preps'!BJ$175:BJ$179)</f>
        <v>10491.924352275084</v>
      </c>
      <c r="I67" s="24">
        <f>IFERROR(VLOOKUP($A67,Employment!$A$5:$F$66,3,0),0)</f>
        <v>8.2866026865946907</v>
      </c>
      <c r="J67" s="24">
        <f>IFERROR(VLOOKUP($A67,Employment!$A$5:$F$66,4,0),0)</f>
        <v>12.816359498797235</v>
      </c>
      <c r="K67" s="24">
        <f>IFERROR(VLOOKUP($A67,Employment!$A$5:$F$66,5,0),0)</f>
        <v>44.208968262499006</v>
      </c>
      <c r="L67" s="24">
        <f>IFERROR(VLOOKUP($A67,Employment!$A$5:$F$66,6,0),0)</f>
        <v>84.145319146139286</v>
      </c>
      <c r="M67" s="24">
        <f t="shared" si="1"/>
        <v>149.4572495940302</v>
      </c>
      <c r="N67" s="25">
        <v>41670.929862465571</v>
      </c>
      <c r="O67" s="26">
        <v>0</v>
      </c>
      <c r="P67" s="27">
        <v>0</v>
      </c>
      <c r="Q67" s="28">
        <f ca="1"/>
        <v>0</v>
      </c>
      <c r="R67" s="28">
        <v>0</v>
      </c>
      <c r="S67" s="28">
        <v>-972.84050602467198</v>
      </c>
      <c r="T67" s="35">
        <f ca="1"/>
        <v>-100</v>
      </c>
      <c r="U67" s="30">
        <f ca="1"/>
        <v>0</v>
      </c>
      <c r="V67" s="31">
        <v>-2.3345783481086717</v>
      </c>
      <c r="W67" s="32">
        <f ca="1"/>
        <v>2.3345783481086717</v>
      </c>
      <c r="X67" s="28">
        <f ca="1"/>
        <v>0</v>
      </c>
      <c r="Y67" s="28">
        <f t="shared" ca="1" si="33"/>
        <v>0</v>
      </c>
      <c r="Z67" s="33">
        <f t="shared" ca="1" si="14"/>
        <v>1</v>
      </c>
      <c r="AA67" s="33">
        <f t="shared" ca="1" si="45"/>
        <v>1</v>
      </c>
      <c r="AB67" s="33">
        <f t="shared" ca="1" si="35"/>
        <v>1</v>
      </c>
      <c r="AC67" s="21">
        <v>60</v>
      </c>
      <c r="AD67" s="6" t="e">
        <f t="shared" ca="1" si="16"/>
        <v>#N/A</v>
      </c>
      <c r="AE67" s="6" t="e">
        <f t="shared" ca="1" si="17"/>
        <v>#N/A</v>
      </c>
      <c r="AF67" s="6" t="e">
        <f t="shared" ca="1" si="36"/>
        <v>#N/A</v>
      </c>
      <c r="AG67" s="6" t="e">
        <f t="shared" ca="1" si="37"/>
        <v>#N/A</v>
      </c>
      <c r="AH67" s="6" t="e">
        <f t="shared" ca="1" si="38"/>
        <v>#N/A</v>
      </c>
      <c r="AI67" s="6" t="e">
        <f t="shared" ca="1" si="39"/>
        <v>#N/A</v>
      </c>
      <c r="AJ67" s="17"/>
      <c r="AK67" s="6">
        <v>10491.924352275082</v>
      </c>
      <c r="AL67" s="6">
        <f ca="1"/>
        <v>0</v>
      </c>
      <c r="AM67" s="6">
        <f t="shared" ca="1" si="18"/>
        <v>0</v>
      </c>
      <c r="AN67" s="6">
        <f ca="1"/>
        <v>0</v>
      </c>
      <c r="AO67" s="33">
        <f t="shared" ca="1" si="19"/>
        <v>1</v>
      </c>
      <c r="AP67" s="34">
        <f ca="1"/>
        <v>0</v>
      </c>
      <c r="AQ67" s="34">
        <f ca="1"/>
        <v>0</v>
      </c>
      <c r="AR67" s="34">
        <f ca="1"/>
        <v>0</v>
      </c>
      <c r="AS67" s="34">
        <f ca="1"/>
        <v>0</v>
      </c>
      <c r="AT67" s="34">
        <f t="shared" ca="1" si="20"/>
        <v>0</v>
      </c>
      <c r="AU67" s="33">
        <f t="shared" ca="1" si="21"/>
        <v>1</v>
      </c>
      <c r="AV67" s="21">
        <v>60</v>
      </c>
      <c r="AW67" s="6" t="e">
        <f t="shared" ca="1" si="40"/>
        <v>#N/A</v>
      </c>
      <c r="AX67" s="6" t="e">
        <f t="shared" ca="1" si="22"/>
        <v>#N/A</v>
      </c>
      <c r="AY67" s="6" t="e">
        <f t="shared" ca="1" si="41"/>
        <v>#N/A</v>
      </c>
      <c r="AZ67" s="6" t="e">
        <f t="shared" ca="1" si="23"/>
        <v>#N/A</v>
      </c>
      <c r="BA67" s="199"/>
      <c r="BB67" s="36">
        <f t="shared" si="24"/>
        <v>0.29526088655098576</v>
      </c>
      <c r="BC67" s="36">
        <f ca="1"/>
        <v>0</v>
      </c>
      <c r="BD67" s="33">
        <f t="shared" ca="1" si="25"/>
        <v>1</v>
      </c>
      <c r="BE67" s="205">
        <f ca="1"/>
        <v>0</v>
      </c>
      <c r="BF67" s="33">
        <f t="shared" ca="1" si="26"/>
        <v>1</v>
      </c>
      <c r="BG67" s="36">
        <f t="shared" si="27"/>
        <v>0.98671188746306326</v>
      </c>
      <c r="BH67" s="42">
        <f ca="1"/>
        <v>0</v>
      </c>
      <c r="BI67" s="33">
        <f t="shared" ca="1" si="28"/>
        <v>1</v>
      </c>
      <c r="BJ67" s="205">
        <f ca="1"/>
        <v>0</v>
      </c>
      <c r="BK67" s="33">
        <f t="shared" ca="1" si="29"/>
        <v>1</v>
      </c>
      <c r="BL67" s="206">
        <v>60</v>
      </c>
      <c r="BM67" s="6" t="e">
        <f t="shared" ca="1" si="9"/>
        <v>#N/A</v>
      </c>
      <c r="BN67" s="42" t="e">
        <f t="shared" ca="1" si="10"/>
        <v>#N/A</v>
      </c>
      <c r="BO67" s="6" t="e">
        <f t="shared" ca="1" si="30"/>
        <v>#N/A</v>
      </c>
      <c r="BP67" s="42" t="e">
        <f t="shared" ca="1" si="31"/>
        <v>#N/A</v>
      </c>
      <c r="BQ67" s="207">
        <v>60</v>
      </c>
      <c r="BR67" s="6" t="e">
        <f t="shared" ca="1" si="32"/>
        <v>#N/A</v>
      </c>
      <c r="BS67" s="6" t="e">
        <f ca="1">VLOOKUP(BR67,Notes!$A$12:$B$206,2,0)</f>
        <v>#N/A</v>
      </c>
      <c r="BT67" s="42" t="e">
        <f t="shared" ca="1" si="42"/>
        <v>#N/A</v>
      </c>
      <c r="BU67" s="207">
        <v>60</v>
      </c>
      <c r="BV67" s="6" t="e">
        <f t="shared" ca="1" si="43"/>
        <v>#N/A</v>
      </c>
      <c r="BW67" s="6" t="e">
        <f ca="1">VLOOKUP(BV67,Notes!$A$12:$B$206,2,0)</f>
        <v>#N/A</v>
      </c>
      <c r="BX67" s="42" t="e">
        <f t="shared" ca="1" si="44"/>
        <v>#N/A</v>
      </c>
    </row>
    <row r="68" spans="1:76" hidden="1" outlineLevel="1" x14ac:dyDescent="0.2">
      <c r="A68" s="23" t="s">
        <v>275</v>
      </c>
      <c r="B68" s="23" t="str">
        <f>VLOOKUP(A68,Notes!$A$12:$B$206,2,0)</f>
        <v>Other activities</v>
      </c>
      <c r="C68" s="24">
        <f>SUM('SAM and Preps'!FS68:GG68)</f>
        <v>0</v>
      </c>
      <c r="D68" s="24">
        <f>'SAM and Preps'!GH68</f>
        <v>0</v>
      </c>
      <c r="E68" s="24">
        <f>'SAM and Preps'!GM68</f>
        <v>0</v>
      </c>
      <c r="F68" s="24">
        <f>'SAM and Preps'!GO68</f>
        <v>0</v>
      </c>
      <c r="G68" s="24">
        <f t="shared" si="34"/>
        <v>0</v>
      </c>
      <c r="H68" s="25">
        <f>SUM('SAM and Preps'!BK$175:BK$179)</f>
        <v>1483.8064771842241</v>
      </c>
      <c r="I68" s="24">
        <f>IFERROR(VLOOKUP($A68,Employment!$A$5:$F$66,3,0),0)</f>
        <v>44.744782477111187</v>
      </c>
      <c r="J68" s="24">
        <f>IFERROR(VLOOKUP($A68,Employment!$A$5:$F$66,4,0),0)</f>
        <v>79.894421037616794</v>
      </c>
      <c r="K68" s="24">
        <f>IFERROR(VLOOKUP($A68,Employment!$A$5:$F$66,5,0),0)</f>
        <v>119.14518611840292</v>
      </c>
      <c r="L68" s="24">
        <f>IFERROR(VLOOKUP($A68,Employment!$A$5:$F$66,6,0),0)</f>
        <v>71.408067526572765</v>
      </c>
      <c r="M68" s="24">
        <f t="shared" si="1"/>
        <v>315.19245715970368</v>
      </c>
      <c r="N68" s="25">
        <v>5213.5923756012189</v>
      </c>
      <c r="O68" s="26">
        <v>0</v>
      </c>
      <c r="P68" s="27">
        <v>0</v>
      </c>
      <c r="Q68" s="28">
        <f ca="1"/>
        <v>0</v>
      </c>
      <c r="R68" s="28">
        <v>0</v>
      </c>
      <c r="S68" s="28">
        <v>-76.885770738961796</v>
      </c>
      <c r="T68" s="35">
        <f ca="1"/>
        <v>-100</v>
      </c>
      <c r="U68" s="30">
        <f ca="1"/>
        <v>0</v>
      </c>
      <c r="V68" s="31">
        <v>-1.4747177224436445</v>
      </c>
      <c r="W68" s="32">
        <f ca="1"/>
        <v>1.4747177224436445</v>
      </c>
      <c r="X68" s="28">
        <f ca="1"/>
        <v>0</v>
      </c>
      <c r="Y68" s="28">
        <f t="shared" ca="1" si="33"/>
        <v>0</v>
      </c>
      <c r="Z68" s="33">
        <f t="shared" ca="1" si="14"/>
        <v>1</v>
      </c>
      <c r="AA68" s="33">
        <f t="shared" ca="1" si="45"/>
        <v>1</v>
      </c>
      <c r="AB68" s="33">
        <f t="shared" ca="1" si="35"/>
        <v>1</v>
      </c>
      <c r="AC68" s="21">
        <v>61</v>
      </c>
      <c r="AD68" s="6" t="e">
        <f t="shared" ca="1" si="16"/>
        <v>#N/A</v>
      </c>
      <c r="AE68" s="6" t="e">
        <f t="shared" ca="1" si="17"/>
        <v>#N/A</v>
      </c>
      <c r="AF68" s="6" t="e">
        <f t="shared" ca="1" si="36"/>
        <v>#N/A</v>
      </c>
      <c r="AG68" s="6" t="e">
        <f t="shared" ca="1" si="37"/>
        <v>#N/A</v>
      </c>
      <c r="AH68" s="6" t="e">
        <f t="shared" ca="1" si="38"/>
        <v>#N/A</v>
      </c>
      <c r="AI68" s="6" t="e">
        <f t="shared" ca="1" si="39"/>
        <v>#N/A</v>
      </c>
      <c r="AJ68" s="17"/>
      <c r="AK68" s="6">
        <v>1483.8064771842241</v>
      </c>
      <c r="AL68" s="6">
        <f ca="1"/>
        <v>0</v>
      </c>
      <c r="AM68" s="6">
        <f t="shared" ca="1" si="18"/>
        <v>0</v>
      </c>
      <c r="AN68" s="6">
        <f ca="1"/>
        <v>0</v>
      </c>
      <c r="AO68" s="33">
        <f t="shared" ca="1" si="19"/>
        <v>1</v>
      </c>
      <c r="AP68" s="34">
        <f ca="1"/>
        <v>0</v>
      </c>
      <c r="AQ68" s="34">
        <f ca="1"/>
        <v>0</v>
      </c>
      <c r="AR68" s="34">
        <f ca="1"/>
        <v>0</v>
      </c>
      <c r="AS68" s="34">
        <f ca="1"/>
        <v>0</v>
      </c>
      <c r="AT68" s="34">
        <f t="shared" ca="1" si="20"/>
        <v>0</v>
      </c>
      <c r="AU68" s="33">
        <f t="shared" ca="1" si="21"/>
        <v>1</v>
      </c>
      <c r="AV68" s="21">
        <v>61</v>
      </c>
      <c r="AW68" s="6" t="e">
        <f t="shared" ca="1" si="40"/>
        <v>#N/A</v>
      </c>
      <c r="AX68" s="6" t="e">
        <f t="shared" ca="1" si="22"/>
        <v>#N/A</v>
      </c>
      <c r="AY68" s="6" t="e">
        <f t="shared" ca="1" si="41"/>
        <v>#N/A</v>
      </c>
      <c r="AZ68" s="6" t="e">
        <f t="shared" ca="1" si="23"/>
        <v>#N/A</v>
      </c>
      <c r="BA68" s="199"/>
      <c r="BB68" s="36">
        <f t="shared" si="24"/>
        <v>4.1756879025582061E-2</v>
      </c>
      <c r="BC68" s="36">
        <f ca="1"/>
        <v>0</v>
      </c>
      <c r="BD68" s="33">
        <f t="shared" ca="1" si="25"/>
        <v>1</v>
      </c>
      <c r="BE68" s="205">
        <f ca="1"/>
        <v>0</v>
      </c>
      <c r="BF68" s="33">
        <f t="shared" ca="1" si="26"/>
        <v>1</v>
      </c>
      <c r="BG68" s="36">
        <f t="shared" si="27"/>
        <v>2.0808903225701703</v>
      </c>
      <c r="BH68" s="42">
        <f ca="1"/>
        <v>0</v>
      </c>
      <c r="BI68" s="33">
        <f t="shared" ca="1" si="28"/>
        <v>1</v>
      </c>
      <c r="BJ68" s="205">
        <f ca="1"/>
        <v>0</v>
      </c>
      <c r="BK68" s="33">
        <f t="shared" ca="1" si="29"/>
        <v>1</v>
      </c>
      <c r="BL68" s="206">
        <v>61</v>
      </c>
      <c r="BM68" s="6" t="e">
        <f t="shared" ca="1" si="9"/>
        <v>#N/A</v>
      </c>
      <c r="BN68" s="42" t="e">
        <f t="shared" ca="1" si="10"/>
        <v>#N/A</v>
      </c>
      <c r="BO68" s="6" t="e">
        <f t="shared" ca="1" si="30"/>
        <v>#N/A</v>
      </c>
      <c r="BP68" s="42" t="e">
        <f t="shared" ca="1" si="31"/>
        <v>#N/A</v>
      </c>
      <c r="BQ68" s="207">
        <v>61</v>
      </c>
      <c r="BR68" s="6" t="e">
        <f t="shared" ca="1" si="32"/>
        <v>#N/A</v>
      </c>
      <c r="BS68" s="6" t="e">
        <f ca="1">VLOOKUP(BR68,Notes!$A$12:$B$206,2,0)</f>
        <v>#N/A</v>
      </c>
      <c r="BT68" s="42" t="e">
        <f t="shared" ca="1" si="42"/>
        <v>#N/A</v>
      </c>
      <c r="BU68" s="207">
        <v>61</v>
      </c>
      <c r="BV68" s="6" t="e">
        <f t="shared" ca="1" si="43"/>
        <v>#N/A</v>
      </c>
      <c r="BW68" s="6" t="e">
        <f ca="1">VLOOKUP(BV68,Notes!$A$12:$B$206,2,0)</f>
        <v>#N/A</v>
      </c>
      <c r="BX68" s="42" t="e">
        <f t="shared" ca="1" si="44"/>
        <v>#N/A</v>
      </c>
    </row>
    <row r="69" spans="1:76" collapsed="1" x14ac:dyDescent="0.2">
      <c r="A69" s="23" t="s">
        <v>276</v>
      </c>
      <c r="B69" s="23" t="str">
        <f>VLOOKUP(A69,Notes!$A$12:$B$206,2,0)</f>
        <v>Non-observed, informal, non-profit, households,</v>
      </c>
      <c r="C69" s="24">
        <f>SUM('SAM and Preps'!FS69:GG69)</f>
        <v>0</v>
      </c>
      <c r="D69" s="24">
        <f>'SAM and Preps'!GH69</f>
        <v>0</v>
      </c>
      <c r="E69" s="24">
        <f>'SAM and Preps'!GM69</f>
        <v>0</v>
      </c>
      <c r="F69" s="24">
        <f>'SAM and Preps'!GO69</f>
        <v>0</v>
      </c>
      <c r="G69" s="24">
        <f t="shared" si="34"/>
        <v>0</v>
      </c>
      <c r="H69" s="25">
        <f>SUM('SAM and Preps'!BL$175:BL$179)</f>
        <v>301764.38913000497</v>
      </c>
      <c r="I69" s="24">
        <f>IFERROR(VLOOKUP($A69,Employment!$A$5:$F$66,3,0),0)</f>
        <v>608.94702917715688</v>
      </c>
      <c r="J69" s="24">
        <f>IFERROR(VLOOKUP($A69,Employment!$A$5:$F$66,4,0),0)</f>
        <v>436.07541168906477</v>
      </c>
      <c r="K69" s="24">
        <f>IFERROR(VLOOKUP($A69,Employment!$A$5:$F$66,5,0),0)</f>
        <v>183.53696765420383</v>
      </c>
      <c r="L69" s="24">
        <f>IFERROR(VLOOKUP($A69,Employment!$A$5:$F$66,6,0),0)</f>
        <v>58.571915247305562</v>
      </c>
      <c r="M69" s="24">
        <f t="shared" si="1"/>
        <v>1287.1313237677309</v>
      </c>
      <c r="N69" s="25">
        <v>460425.68077190965</v>
      </c>
      <c r="O69" s="26">
        <v>0</v>
      </c>
      <c r="P69" s="27">
        <v>0</v>
      </c>
      <c r="Q69" s="28">
        <f ca="1"/>
        <v>0</v>
      </c>
      <c r="R69" s="28">
        <v>0</v>
      </c>
      <c r="S69" s="28">
        <v>-12941.013958558655</v>
      </c>
      <c r="T69" s="35">
        <f ca="1"/>
        <v>-100</v>
      </c>
      <c r="U69" s="30">
        <f ca="1"/>
        <v>0</v>
      </c>
      <c r="V69" s="31">
        <v>-2.8106629362773328</v>
      </c>
      <c r="W69" s="32">
        <f ca="1"/>
        <v>2.8106629362773328</v>
      </c>
      <c r="X69" s="28">
        <f ca="1"/>
        <v>0</v>
      </c>
      <c r="Y69" s="28">
        <f t="shared" ca="1" si="33"/>
        <v>0</v>
      </c>
      <c r="Z69" s="33">
        <f t="shared" ca="1" si="14"/>
        <v>1</v>
      </c>
      <c r="AA69" s="33">
        <f t="shared" ca="1" si="45"/>
        <v>1</v>
      </c>
      <c r="AB69" s="33">
        <f t="shared" ca="1" si="35"/>
        <v>1</v>
      </c>
      <c r="AC69" s="21">
        <v>62</v>
      </c>
      <c r="AD69" s="6" t="e">
        <f t="shared" ca="1" si="16"/>
        <v>#N/A</v>
      </c>
      <c r="AE69" s="6" t="e">
        <f t="shared" ca="1" si="17"/>
        <v>#N/A</v>
      </c>
      <c r="AF69" s="6" t="e">
        <f t="shared" ca="1" si="36"/>
        <v>#N/A</v>
      </c>
      <c r="AG69" s="6" t="e">
        <f t="shared" ca="1" si="37"/>
        <v>#N/A</v>
      </c>
      <c r="AH69" s="6" t="e">
        <f t="shared" ca="1" si="38"/>
        <v>#N/A</v>
      </c>
      <c r="AI69" s="6" t="e">
        <f t="shared" ca="1" si="39"/>
        <v>#N/A</v>
      </c>
      <c r="AJ69" s="17"/>
      <c r="AK69" s="6">
        <v>301764.38913000497</v>
      </c>
      <c r="AL69" s="6">
        <f ca="1"/>
        <v>0</v>
      </c>
      <c r="AM69" s="6">
        <f t="shared" ca="1" si="18"/>
        <v>0</v>
      </c>
      <c r="AN69" s="6">
        <f ca="1"/>
        <v>0</v>
      </c>
      <c r="AO69" s="33">
        <f t="shared" ca="1" si="19"/>
        <v>1</v>
      </c>
      <c r="AP69" s="34">
        <f ca="1"/>
        <v>0</v>
      </c>
      <c r="AQ69" s="34">
        <f ca="1"/>
        <v>0</v>
      </c>
      <c r="AR69" s="34">
        <f ca="1"/>
        <v>0</v>
      </c>
      <c r="AS69" s="34">
        <f ca="1"/>
        <v>0</v>
      </c>
      <c r="AT69" s="34">
        <f t="shared" ca="1" si="20"/>
        <v>0</v>
      </c>
      <c r="AU69" s="33">
        <f t="shared" ca="1" si="21"/>
        <v>1</v>
      </c>
      <c r="AV69" s="21">
        <v>62</v>
      </c>
      <c r="AW69" s="6" t="e">
        <f t="shared" ca="1" si="40"/>
        <v>#N/A</v>
      </c>
      <c r="AX69" s="6" t="e">
        <f t="shared" ca="1" si="22"/>
        <v>#N/A</v>
      </c>
      <c r="AY69" s="6" t="e">
        <f t="shared" ca="1" si="41"/>
        <v>#N/A</v>
      </c>
      <c r="AZ69" s="6" t="e">
        <f t="shared" ca="1" si="23"/>
        <v>#N/A</v>
      </c>
      <c r="BA69" s="199"/>
      <c r="BB69" s="36">
        <f t="shared" si="24"/>
        <v>8.4921715094830557</v>
      </c>
      <c r="BC69" s="36">
        <f ca="1"/>
        <v>0</v>
      </c>
      <c r="BD69" s="33">
        <f t="shared" ca="1" si="25"/>
        <v>1</v>
      </c>
      <c r="BE69" s="205">
        <f ca="1"/>
        <v>0</v>
      </c>
      <c r="BF69" s="33">
        <f t="shared" ca="1" si="26"/>
        <v>1</v>
      </c>
      <c r="BG69" s="36">
        <f t="shared" si="27"/>
        <v>8.4975990213753949</v>
      </c>
      <c r="BH69" s="42">
        <f ca="1"/>
        <v>0</v>
      </c>
      <c r="BI69" s="33">
        <f t="shared" ca="1" si="28"/>
        <v>1</v>
      </c>
      <c r="BJ69" s="205">
        <f ca="1"/>
        <v>0</v>
      </c>
      <c r="BK69" s="33">
        <f t="shared" ca="1" si="29"/>
        <v>1</v>
      </c>
      <c r="BL69" s="206">
        <v>62</v>
      </c>
      <c r="BM69" s="6" t="e">
        <f t="shared" ca="1" si="9"/>
        <v>#N/A</v>
      </c>
      <c r="BN69" s="42" t="e">
        <f t="shared" ca="1" si="10"/>
        <v>#N/A</v>
      </c>
      <c r="BO69" s="6" t="e">
        <f t="shared" ca="1" si="30"/>
        <v>#N/A</v>
      </c>
      <c r="BP69" s="42" t="e">
        <f t="shared" ca="1" si="31"/>
        <v>#N/A</v>
      </c>
      <c r="BQ69" s="207">
        <v>62</v>
      </c>
      <c r="BR69" s="6" t="e">
        <f t="shared" ca="1" si="32"/>
        <v>#N/A</v>
      </c>
      <c r="BS69" s="6" t="e">
        <f ca="1">VLOOKUP(BR69,Notes!$A$12:$B$206,2,0)</f>
        <v>#N/A</v>
      </c>
      <c r="BT69" s="42" t="e">
        <f t="shared" ca="1" si="42"/>
        <v>#N/A</v>
      </c>
      <c r="BU69" s="207">
        <v>62</v>
      </c>
      <c r="BV69" s="6" t="e">
        <f t="shared" ca="1" si="43"/>
        <v>#N/A</v>
      </c>
      <c r="BW69" s="6" t="e">
        <f ca="1">VLOOKUP(BV69,Notes!$A$12:$B$206,2,0)</f>
        <v>#N/A</v>
      </c>
      <c r="BX69" s="42" t="e">
        <f t="shared" ca="1" si="44"/>
        <v>#N/A</v>
      </c>
    </row>
    <row r="70" spans="1:76" x14ac:dyDescent="0.2">
      <c r="A70" s="13" t="s">
        <v>55</v>
      </c>
      <c r="B70" s="13" t="str">
        <f>VLOOKUP(A70,Notes!$A$12:$B$206,2,0)</f>
        <v xml:space="preserve">Agriculture </v>
      </c>
      <c r="C70" s="24">
        <f>SUM('SAM and Preps'!FS70:GG70)</f>
        <v>84878.728617768196</v>
      </c>
      <c r="D70" s="24">
        <f>'SAM and Preps'!GH70</f>
        <v>0</v>
      </c>
      <c r="E70" s="24">
        <f>'SAM and Preps'!GM70</f>
        <v>0</v>
      </c>
      <c r="F70" s="24">
        <f>'SAM and Preps'!GO70</f>
        <v>24490.805119692399</v>
      </c>
      <c r="G70" s="24">
        <f t="shared" si="34"/>
        <v>109369.53373746059</v>
      </c>
      <c r="H70" s="25">
        <f>SUM('SAM and Preps'!BM$175:BM$179)</f>
        <v>0</v>
      </c>
      <c r="I70" s="24">
        <f>IFERROR(VLOOKUP($A70,Employment!$A$5:$F$66,3,0),0)</f>
        <v>0</v>
      </c>
      <c r="J70" s="24">
        <f>IFERROR(VLOOKUP($A70,Employment!$A$5:$F$66,4,0),0)</f>
        <v>0</v>
      </c>
      <c r="K70" s="24">
        <f>IFERROR(VLOOKUP($A70,Employment!$A$5:$F$66,5,0),0)</f>
        <v>0</v>
      </c>
      <c r="L70" s="24">
        <f>IFERROR(VLOOKUP($A70,Employment!$A$5:$F$66,6,0),0)</f>
        <v>0</v>
      </c>
      <c r="M70" s="24">
        <f t="shared" si="1"/>
        <v>0</v>
      </c>
      <c r="N70" s="25">
        <v>180281.75835517872</v>
      </c>
      <c r="O70" s="26">
        <v>0</v>
      </c>
      <c r="P70" s="27">
        <f ca="1"/>
        <v>0</v>
      </c>
      <c r="Q70" s="28">
        <f ca="1"/>
        <v>0</v>
      </c>
      <c r="R70" s="28">
        <v>0</v>
      </c>
      <c r="S70" s="28">
        <v>-608.2657748494247</v>
      </c>
      <c r="T70" s="35">
        <f ca="1"/>
        <v>-100</v>
      </c>
      <c r="U70" s="30">
        <f ca="1"/>
        <v>0</v>
      </c>
      <c r="V70" s="31">
        <v>-0.33739729432362275</v>
      </c>
      <c r="W70" s="32">
        <f ca="1"/>
        <v>0.33739729432362275</v>
      </c>
      <c r="X70" s="32"/>
      <c r="Y70" s="28">
        <f t="shared" ref="Y70:Y72" ca="1" si="46">Q70-P70</f>
        <v>0</v>
      </c>
      <c r="Z70" s="33"/>
      <c r="AA70" s="36"/>
      <c r="AB70" s="33"/>
      <c r="AC70" s="21"/>
      <c r="AD70" s="6"/>
      <c r="AE70" s="6"/>
      <c r="AH70" s="6"/>
      <c r="AI70" s="6"/>
      <c r="AJ70" s="17"/>
      <c r="AV70" s="21"/>
    </row>
    <row r="71" spans="1:76" hidden="1" outlineLevel="1" x14ac:dyDescent="0.2">
      <c r="A71" s="13" t="s">
        <v>412</v>
      </c>
      <c r="B71" s="13" t="str">
        <f>VLOOKUP(A71,Notes!$A$12:$B$206,2,0)</f>
        <v xml:space="preserve">Live animal </v>
      </c>
      <c r="C71" s="24">
        <f>SUM('SAM and Preps'!FS71:GG71)</f>
        <v>14131.409340087181</v>
      </c>
      <c r="D71" s="24">
        <f>'SAM and Preps'!GH71</f>
        <v>0</v>
      </c>
      <c r="E71" s="24">
        <f>'SAM and Preps'!GM71</f>
        <v>0</v>
      </c>
      <c r="F71" s="24">
        <f>'SAM and Preps'!GO71</f>
        <v>3618.5168897171297</v>
      </c>
      <c r="G71" s="24">
        <f t="shared" si="34"/>
        <v>17749.92622980431</v>
      </c>
      <c r="H71" s="25">
        <f>SUM('SAM and Preps'!BN$175:BN$179)</f>
        <v>0</v>
      </c>
      <c r="I71" s="24">
        <f>IFERROR(VLOOKUP($A71,Employment!$A$5:$F$66,3,0),0)</f>
        <v>0</v>
      </c>
      <c r="J71" s="24">
        <f>IFERROR(VLOOKUP($A71,Employment!$A$5:$F$66,4,0),0)</f>
        <v>0</v>
      </c>
      <c r="K71" s="24">
        <f>IFERROR(VLOOKUP($A71,Employment!$A$5:$F$66,5,0),0)</f>
        <v>0</v>
      </c>
      <c r="L71" s="24">
        <f>IFERROR(VLOOKUP($A71,Employment!$A$5:$F$66,6,0),0)</f>
        <v>0</v>
      </c>
      <c r="M71" s="24">
        <f t="shared" si="1"/>
        <v>0</v>
      </c>
      <c r="N71" s="25">
        <v>60151.966364345659</v>
      </c>
      <c r="O71" s="26">
        <v>0</v>
      </c>
      <c r="P71" s="27">
        <f ca="1"/>
        <v>0</v>
      </c>
      <c r="Q71" s="28">
        <f ca="1"/>
        <v>0</v>
      </c>
      <c r="R71" s="28">
        <v>0</v>
      </c>
      <c r="S71" s="28">
        <v>-415.48994395772269</v>
      </c>
      <c r="T71" s="35">
        <f ca="1"/>
        <v>-100</v>
      </c>
      <c r="U71" s="30">
        <f ca="1"/>
        <v>0</v>
      </c>
      <c r="V71" s="31">
        <v>-0.69073376827128841</v>
      </c>
      <c r="W71" s="32">
        <f ca="1"/>
        <v>0.69073376827128841</v>
      </c>
      <c r="X71" s="32"/>
      <c r="Y71" s="28">
        <f t="shared" ca="1" si="46"/>
        <v>0</v>
      </c>
      <c r="Z71" s="33"/>
      <c r="AA71" s="36"/>
      <c r="AB71" s="33"/>
      <c r="AC71" s="21"/>
      <c r="AD71" s="6"/>
      <c r="AE71" s="6"/>
      <c r="AH71" s="6"/>
      <c r="AI71" s="6"/>
      <c r="AJ71" s="17"/>
      <c r="AV71" s="21"/>
    </row>
    <row r="72" spans="1:76" hidden="1" outlineLevel="1" x14ac:dyDescent="0.2">
      <c r="A72" s="13" t="s">
        <v>56</v>
      </c>
      <c r="B72" s="13" t="str">
        <f>VLOOKUP(A72,Notes!$A$12:$B$206,2,0)</f>
        <v xml:space="preserve">Forestry </v>
      </c>
      <c r="C72" s="24">
        <f>SUM('SAM and Preps'!FS72:GG72)</f>
        <v>6453.9786667763983</v>
      </c>
      <c r="D72" s="24">
        <f>'SAM and Preps'!GH72</f>
        <v>0</v>
      </c>
      <c r="E72" s="24">
        <f>'SAM and Preps'!GM72</f>
        <v>0</v>
      </c>
      <c r="F72" s="24">
        <f>'SAM and Preps'!GO72</f>
        <v>741.06917254284008</v>
      </c>
      <c r="G72" s="24">
        <f t="shared" ref="G72:G103" si="47">SUM(C72:F72)</f>
        <v>7195.0478393192388</v>
      </c>
      <c r="H72" s="25">
        <f>SUM('SAM and Preps'!BO$175:BO$179)</f>
        <v>0</v>
      </c>
      <c r="I72" s="24">
        <f>IFERROR(VLOOKUP($A72,Employment!$A$5:$F$66,3,0),0)</f>
        <v>0</v>
      </c>
      <c r="J72" s="24">
        <f>IFERROR(VLOOKUP($A72,Employment!$A$5:$F$66,4,0),0)</f>
        <v>0</v>
      </c>
      <c r="K72" s="24">
        <f>IFERROR(VLOOKUP($A72,Employment!$A$5:$F$66,5,0),0)</f>
        <v>0</v>
      </c>
      <c r="L72" s="24">
        <f>IFERROR(VLOOKUP($A72,Employment!$A$5:$F$66,6,0),0)</f>
        <v>0</v>
      </c>
      <c r="M72" s="24">
        <f t="shared" ref="M72:M135" si="48">SUM(I72:L72)</f>
        <v>0</v>
      </c>
      <c r="N72" s="25">
        <v>22602.765698920863</v>
      </c>
      <c r="O72" s="26">
        <v>0</v>
      </c>
      <c r="P72" s="27">
        <f ca="1"/>
        <v>0</v>
      </c>
      <c r="Q72" s="28">
        <f ca="1"/>
        <v>0</v>
      </c>
      <c r="R72" s="28">
        <v>0</v>
      </c>
      <c r="S72" s="28">
        <v>-1912.0712394302382</v>
      </c>
      <c r="T72" s="35">
        <f ca="1"/>
        <v>-100</v>
      </c>
      <c r="U72" s="30">
        <f ca="1"/>
        <v>0</v>
      </c>
      <c r="V72" s="31">
        <v>-8.4594569748671393</v>
      </c>
      <c r="W72" s="32">
        <f ca="1"/>
        <v>8.4594569748671393</v>
      </c>
      <c r="X72" s="32"/>
      <c r="Y72" s="28">
        <f t="shared" ca="1" si="46"/>
        <v>0</v>
      </c>
      <c r="Z72" s="33"/>
      <c r="AA72" s="36"/>
      <c r="AB72" s="33"/>
      <c r="AC72" s="21"/>
      <c r="AD72" s="6"/>
      <c r="AE72" s="6"/>
      <c r="AH72" s="6"/>
      <c r="AI72" s="6"/>
      <c r="AJ72" s="17"/>
      <c r="AV72" s="21"/>
    </row>
    <row r="73" spans="1:76" hidden="1" outlineLevel="1" x14ac:dyDescent="0.2">
      <c r="A73" s="13" t="s">
        <v>57</v>
      </c>
      <c r="B73" s="13" t="str">
        <f>VLOOKUP(A73,Notes!$A$12:$B$206,2,0)</f>
        <v xml:space="preserve">Fishing </v>
      </c>
      <c r="C73" s="24">
        <f>SUM('SAM and Preps'!FS73:GG73)</f>
        <v>2493.872809485787</v>
      </c>
      <c r="D73" s="24">
        <f>'SAM and Preps'!GH73</f>
        <v>0</v>
      </c>
      <c r="E73" s="24">
        <f>'SAM and Preps'!GM73</f>
        <v>0</v>
      </c>
      <c r="F73" s="24">
        <f>'SAM and Preps'!GO73</f>
        <v>1992.492107724921</v>
      </c>
      <c r="G73" s="24">
        <f t="shared" si="47"/>
        <v>4486.364917210708</v>
      </c>
      <c r="H73" s="25">
        <f>SUM('SAM and Preps'!BP$175:BP$179)</f>
        <v>0</v>
      </c>
      <c r="I73" s="24">
        <f>IFERROR(VLOOKUP($A73,Employment!$A$5:$F$66,3,0),0)</f>
        <v>0</v>
      </c>
      <c r="J73" s="24">
        <f>IFERROR(VLOOKUP($A73,Employment!$A$5:$F$66,4,0),0)</f>
        <v>0</v>
      </c>
      <c r="K73" s="24">
        <f>IFERROR(VLOOKUP($A73,Employment!$A$5:$F$66,5,0),0)</f>
        <v>0</v>
      </c>
      <c r="L73" s="24">
        <f>IFERROR(VLOOKUP($A73,Employment!$A$5:$F$66,6,0),0)</f>
        <v>0</v>
      </c>
      <c r="M73" s="24">
        <f t="shared" si="48"/>
        <v>0</v>
      </c>
      <c r="N73" s="25">
        <v>9585.6996752807718</v>
      </c>
      <c r="O73" s="26">
        <v>0</v>
      </c>
      <c r="P73" s="27">
        <f ca="1"/>
        <v>0</v>
      </c>
      <c r="Q73" s="28">
        <f ca="1"/>
        <v>0</v>
      </c>
      <c r="R73" s="28">
        <v>0</v>
      </c>
      <c r="S73" s="28">
        <v>-42.183683431197096</v>
      </c>
      <c r="T73" s="35">
        <f ca="1"/>
        <v>-100</v>
      </c>
      <c r="U73" s="30">
        <f ca="1"/>
        <v>0</v>
      </c>
      <c r="V73" s="31">
        <v>-0.44006890326408543</v>
      </c>
      <c r="W73" s="32">
        <f ca="1"/>
        <v>0.44006890326408543</v>
      </c>
      <c r="X73" s="32"/>
      <c r="Y73" s="28">
        <f t="shared" ref="Y73:Y136" ca="1" si="49">Q73-P73</f>
        <v>0</v>
      </c>
      <c r="Z73" s="33"/>
      <c r="AA73" s="36"/>
      <c r="AB73" s="33"/>
      <c r="AC73" s="21"/>
      <c r="AD73" s="6"/>
      <c r="AE73" s="6"/>
      <c r="AH73" s="6"/>
      <c r="AI73" s="6"/>
      <c r="AJ73" s="17"/>
      <c r="AV73" s="21"/>
    </row>
    <row r="74" spans="1:76" hidden="1" outlineLevel="1" x14ac:dyDescent="0.2">
      <c r="A74" s="13" t="s">
        <v>58</v>
      </c>
      <c r="B74" s="13" t="str">
        <f>VLOOKUP(A74,Notes!$A$12:$B$206,2,0)</f>
        <v xml:space="preserve">Coal and lignite </v>
      </c>
      <c r="C74" s="24">
        <f>SUM('SAM and Preps'!FS74:GG74)</f>
        <v>889.60160271780956</v>
      </c>
      <c r="D74" s="24">
        <f>'SAM and Preps'!GH74</f>
        <v>0</v>
      </c>
      <c r="E74" s="24">
        <f>'SAM and Preps'!GM74</f>
        <v>0</v>
      </c>
      <c r="F74" s="24">
        <f>'SAM and Preps'!GO74</f>
        <v>50558.388161126568</v>
      </c>
      <c r="G74" s="24">
        <f t="shared" si="47"/>
        <v>51447.98976384438</v>
      </c>
      <c r="H74" s="25">
        <f>SUM('SAM and Preps'!BQ$175:BQ$179)</f>
        <v>0</v>
      </c>
      <c r="I74" s="24">
        <f>IFERROR(VLOOKUP($A74,Employment!$A$5:$F$66,3,0),0)</f>
        <v>0</v>
      </c>
      <c r="J74" s="24">
        <f>IFERROR(VLOOKUP($A74,Employment!$A$5:$F$66,4,0),0)</f>
        <v>0</v>
      </c>
      <c r="K74" s="24">
        <f>IFERROR(VLOOKUP($A74,Employment!$A$5:$F$66,5,0),0)</f>
        <v>0</v>
      </c>
      <c r="L74" s="24">
        <f>IFERROR(VLOOKUP($A74,Employment!$A$5:$F$66,6,0),0)</f>
        <v>0</v>
      </c>
      <c r="M74" s="24">
        <f t="shared" si="48"/>
        <v>0</v>
      </c>
      <c r="N74" s="25">
        <v>101385.67203815212</v>
      </c>
      <c r="O74" s="26">
        <v>0</v>
      </c>
      <c r="P74" s="27">
        <f ca="1"/>
        <v>0</v>
      </c>
      <c r="Q74" s="28">
        <f ca="1"/>
        <v>0</v>
      </c>
      <c r="R74" s="28">
        <v>0</v>
      </c>
      <c r="S74" s="28">
        <v>-1634.7587643913891</v>
      </c>
      <c r="T74" s="35">
        <f ca="1"/>
        <v>-100</v>
      </c>
      <c r="U74" s="30">
        <f ca="1"/>
        <v>0</v>
      </c>
      <c r="V74" s="31">
        <v>-1.6124159671952645</v>
      </c>
      <c r="W74" s="32">
        <f ca="1"/>
        <v>1.6124159671952645</v>
      </c>
      <c r="X74" s="32"/>
      <c r="Y74" s="28">
        <f t="shared" ca="1" si="49"/>
        <v>0</v>
      </c>
      <c r="Z74" s="33"/>
      <c r="AA74" s="36"/>
      <c r="AB74" s="33"/>
      <c r="AC74" s="21"/>
      <c r="AD74" s="6"/>
      <c r="AE74" s="6"/>
      <c r="AH74" s="6"/>
      <c r="AI74" s="6"/>
      <c r="AJ74" s="17"/>
      <c r="AV74" s="21"/>
    </row>
    <row r="75" spans="1:76" hidden="1" outlineLevel="1" x14ac:dyDescent="0.2">
      <c r="A75" s="13" t="s">
        <v>59</v>
      </c>
      <c r="B75" s="13" t="str">
        <f>VLOOKUP(A75,Notes!$A$12:$B$206,2,0)</f>
        <v>Metal ores</v>
      </c>
      <c r="C75" s="24">
        <f>SUM('SAM and Preps'!FS75:GG75)</f>
        <v>0</v>
      </c>
      <c r="D75" s="24">
        <f>'SAM and Preps'!GH75</f>
        <v>0</v>
      </c>
      <c r="E75" s="24">
        <f>'SAM and Preps'!GM75</f>
        <v>0</v>
      </c>
      <c r="F75" s="24">
        <f>'SAM and Preps'!GO75</f>
        <v>241688.85268383773</v>
      </c>
      <c r="G75" s="24">
        <f t="shared" si="47"/>
        <v>241688.85268383773</v>
      </c>
      <c r="H75" s="25">
        <f>SUM('SAM and Preps'!BR$175:BR$179)</f>
        <v>0</v>
      </c>
      <c r="I75" s="24">
        <f>IFERROR(VLOOKUP($A75,Employment!$A$5:$F$66,3,0),0)</f>
        <v>0</v>
      </c>
      <c r="J75" s="24">
        <f>IFERROR(VLOOKUP($A75,Employment!$A$5:$F$66,4,0),0)</f>
        <v>0</v>
      </c>
      <c r="K75" s="24">
        <f>IFERROR(VLOOKUP($A75,Employment!$A$5:$F$66,5,0),0)</f>
        <v>0</v>
      </c>
      <c r="L75" s="24">
        <f>IFERROR(VLOOKUP($A75,Employment!$A$5:$F$66,6,0),0)</f>
        <v>0</v>
      </c>
      <c r="M75" s="24">
        <f t="shared" si="48"/>
        <v>0</v>
      </c>
      <c r="N75" s="25">
        <v>305813.41510006896</v>
      </c>
      <c r="O75" s="26">
        <v>0</v>
      </c>
      <c r="P75" s="27">
        <f ca="1"/>
        <v>0</v>
      </c>
      <c r="Q75" s="28">
        <f ca="1"/>
        <v>0</v>
      </c>
      <c r="R75" s="28">
        <v>0</v>
      </c>
      <c r="S75" s="28">
        <v>-847.33301533145436</v>
      </c>
      <c r="T75" s="35">
        <f ca="1"/>
        <v>-100</v>
      </c>
      <c r="U75" s="30">
        <f ca="1"/>
        <v>0</v>
      </c>
      <c r="V75" s="31">
        <v>-0.27707516200824223</v>
      </c>
      <c r="W75" s="32">
        <f ca="1"/>
        <v>0.27707516200824223</v>
      </c>
      <c r="X75" s="32"/>
      <c r="Y75" s="28">
        <f t="shared" ca="1" si="49"/>
        <v>0</v>
      </c>
      <c r="Z75" s="33"/>
      <c r="AA75" s="36"/>
      <c r="AB75" s="33"/>
      <c r="AC75" s="21"/>
      <c r="AD75" s="6"/>
      <c r="AE75" s="6"/>
      <c r="AH75" s="6"/>
      <c r="AI75" s="6"/>
      <c r="AJ75" s="17"/>
      <c r="AV75" s="21"/>
    </row>
    <row r="76" spans="1:76" hidden="1" outlineLevel="1" x14ac:dyDescent="0.2">
      <c r="A76" s="13" t="s">
        <v>60</v>
      </c>
      <c r="B76" s="13" t="str">
        <f>VLOOKUP(A76,Notes!$A$12:$B$206,2,0)</f>
        <v>Other minerals</v>
      </c>
      <c r="C76" s="24">
        <f>SUM('SAM and Preps'!FS76:GG76)</f>
        <v>1040.9092600287854</v>
      </c>
      <c r="D76" s="24">
        <f>'SAM and Preps'!GH76</f>
        <v>0</v>
      </c>
      <c r="E76" s="24">
        <f>'SAM and Preps'!GM76</f>
        <v>0</v>
      </c>
      <c r="F76" s="24">
        <f>'SAM and Preps'!GO76</f>
        <v>102212.84865781697</v>
      </c>
      <c r="G76" s="24">
        <f t="shared" si="47"/>
        <v>103253.75791784575</v>
      </c>
      <c r="H76" s="25">
        <f>SUM('SAM and Preps'!BS$175:BS$179)</f>
        <v>0</v>
      </c>
      <c r="I76" s="24">
        <f>IFERROR(VLOOKUP($A76,Employment!$A$5:$F$66,3,0),0)</f>
        <v>0</v>
      </c>
      <c r="J76" s="24">
        <f>IFERROR(VLOOKUP($A76,Employment!$A$5:$F$66,4,0),0)</f>
        <v>0</v>
      </c>
      <c r="K76" s="24">
        <f>IFERROR(VLOOKUP($A76,Employment!$A$5:$F$66,5,0),0)</f>
        <v>0</v>
      </c>
      <c r="L76" s="24">
        <f>IFERROR(VLOOKUP($A76,Employment!$A$5:$F$66,6,0),0)</f>
        <v>0</v>
      </c>
      <c r="M76" s="24">
        <f t="shared" si="48"/>
        <v>0</v>
      </c>
      <c r="N76" s="25">
        <v>281738.18204564741</v>
      </c>
      <c r="O76" s="26">
        <v>0</v>
      </c>
      <c r="P76" s="27">
        <f ca="1"/>
        <v>0</v>
      </c>
      <c r="Q76" s="28">
        <f ca="1"/>
        <v>0</v>
      </c>
      <c r="R76" s="28">
        <v>0</v>
      </c>
      <c r="S76" s="28">
        <v>-7535.366662143887</v>
      </c>
      <c r="T76" s="35">
        <f ca="1"/>
        <v>-100</v>
      </c>
      <c r="U76" s="30">
        <f ca="1"/>
        <v>0</v>
      </c>
      <c r="V76" s="31">
        <v>-2.6745990221953666</v>
      </c>
      <c r="W76" s="32">
        <f ca="1"/>
        <v>2.6745990221953666</v>
      </c>
      <c r="X76" s="32"/>
      <c r="Y76" s="28">
        <f t="shared" ca="1" si="49"/>
        <v>0</v>
      </c>
      <c r="Z76" s="33"/>
      <c r="AA76" s="36"/>
      <c r="AB76" s="33"/>
      <c r="AC76" s="21"/>
      <c r="AD76" s="6"/>
      <c r="AE76" s="6"/>
      <c r="AH76" s="6"/>
      <c r="AI76" s="6"/>
      <c r="AJ76" s="17"/>
      <c r="AV76" s="21"/>
    </row>
    <row r="77" spans="1:76" hidden="1" outlineLevel="1" x14ac:dyDescent="0.2">
      <c r="A77" s="13" t="s">
        <v>74</v>
      </c>
      <c r="B77" s="13" t="str">
        <f>VLOOKUP(A77,Notes!$A$12:$B$206,2,0)</f>
        <v>Electricity and gas</v>
      </c>
      <c r="C77" s="24">
        <f>SUM('SAM and Preps'!FS77:GG77)</f>
        <v>992.68745236748862</v>
      </c>
      <c r="D77" s="24">
        <f>'SAM and Preps'!GH77</f>
        <v>0</v>
      </c>
      <c r="E77" s="24">
        <f>'SAM and Preps'!GM77</f>
        <v>0</v>
      </c>
      <c r="F77" s="24">
        <f>'SAM and Preps'!GO77</f>
        <v>3600.6518393899846</v>
      </c>
      <c r="G77" s="24">
        <f t="shared" si="47"/>
        <v>4593.3392917574729</v>
      </c>
      <c r="H77" s="25">
        <f>SUM('SAM and Preps'!BT$175:BT$179)</f>
        <v>0</v>
      </c>
      <c r="I77" s="24">
        <f>IFERROR(VLOOKUP($A77,Employment!$A$5:$F$66,3,0),0)</f>
        <v>0</v>
      </c>
      <c r="J77" s="24">
        <f>IFERROR(VLOOKUP($A77,Employment!$A$5:$F$66,4,0),0)</f>
        <v>0</v>
      </c>
      <c r="K77" s="24">
        <f>IFERROR(VLOOKUP($A77,Employment!$A$5:$F$66,5,0),0)</f>
        <v>0</v>
      </c>
      <c r="L77" s="24">
        <f>IFERROR(VLOOKUP($A77,Employment!$A$5:$F$66,6,0),0)</f>
        <v>0</v>
      </c>
      <c r="M77" s="24">
        <f t="shared" si="48"/>
        <v>0</v>
      </c>
      <c r="N77" s="25">
        <v>45823.91911010239</v>
      </c>
      <c r="O77" s="26">
        <v>0</v>
      </c>
      <c r="P77" s="27">
        <f ca="1"/>
        <v>0</v>
      </c>
      <c r="Q77" s="28">
        <f ca="1"/>
        <v>0</v>
      </c>
      <c r="R77" s="28">
        <v>0</v>
      </c>
      <c r="S77" s="28">
        <v>-841.08327265434434</v>
      </c>
      <c r="T77" s="35">
        <f ca="1"/>
        <v>-100</v>
      </c>
      <c r="U77" s="30">
        <f ca="1"/>
        <v>0</v>
      </c>
      <c r="V77" s="31">
        <v>-1.8354677840484366</v>
      </c>
      <c r="W77" s="32">
        <f ca="1"/>
        <v>1.8354677840484366</v>
      </c>
      <c r="X77" s="32"/>
      <c r="Y77" s="28">
        <f t="shared" ca="1" si="49"/>
        <v>0</v>
      </c>
      <c r="Z77" s="33"/>
      <c r="AA77" s="36"/>
      <c r="AB77" s="33"/>
      <c r="AC77" s="21"/>
      <c r="AD77" s="6"/>
      <c r="AE77" s="6"/>
      <c r="AH77" s="6"/>
      <c r="AI77" s="6"/>
      <c r="AJ77" s="17"/>
      <c r="AV77" s="21"/>
    </row>
    <row r="78" spans="1:76" hidden="1" outlineLevel="1" x14ac:dyDescent="0.2">
      <c r="A78" s="13" t="s">
        <v>413</v>
      </c>
      <c r="B78" s="13" t="str">
        <f>VLOOKUP(A78,Notes!$A$12:$B$206,2,0)</f>
        <v>Natural water</v>
      </c>
      <c r="C78" s="24">
        <f>SUM('SAM and Preps'!FS78:GG78)</f>
        <v>0</v>
      </c>
      <c r="D78" s="24">
        <f>'SAM and Preps'!GH78</f>
        <v>0</v>
      </c>
      <c r="E78" s="24">
        <f>'SAM and Preps'!GM78</f>
        <v>0</v>
      </c>
      <c r="F78" s="24">
        <f>'SAM and Preps'!GO78</f>
        <v>4.9999989163265868</v>
      </c>
      <c r="G78" s="24">
        <f t="shared" si="47"/>
        <v>4.9999989163265868</v>
      </c>
      <c r="H78" s="25">
        <f>SUM('SAM and Preps'!BU$175:BU$179)</f>
        <v>0</v>
      </c>
      <c r="I78" s="24">
        <f>IFERROR(VLOOKUP($A78,Employment!$A$5:$F$66,3,0),0)</f>
        <v>0</v>
      </c>
      <c r="J78" s="24">
        <f>IFERROR(VLOOKUP($A78,Employment!$A$5:$F$66,4,0),0)</f>
        <v>0</v>
      </c>
      <c r="K78" s="24">
        <f>IFERROR(VLOOKUP($A78,Employment!$A$5:$F$66,5,0),0)</f>
        <v>0</v>
      </c>
      <c r="L78" s="24">
        <f>IFERROR(VLOOKUP($A78,Employment!$A$5:$F$66,6,0),0)</f>
        <v>0</v>
      </c>
      <c r="M78" s="24">
        <f t="shared" si="48"/>
        <v>0</v>
      </c>
      <c r="N78" s="25">
        <v>12808.135164223369</v>
      </c>
      <c r="O78" s="26">
        <v>0</v>
      </c>
      <c r="P78" s="27">
        <f ca="1"/>
        <v>0</v>
      </c>
      <c r="Q78" s="28">
        <f ca="1"/>
        <v>0</v>
      </c>
      <c r="R78" s="28">
        <v>0</v>
      </c>
      <c r="S78" s="28">
        <v>-160.73956444047585</v>
      </c>
      <c r="T78" s="35">
        <f ca="1"/>
        <v>-100</v>
      </c>
      <c r="U78" s="30">
        <f ca="1"/>
        <v>0</v>
      </c>
      <c r="V78" s="31">
        <v>-1.2549802323250421</v>
      </c>
      <c r="W78" s="32">
        <f ca="1"/>
        <v>1.2549802323250421</v>
      </c>
      <c r="X78" s="32"/>
      <c r="Y78" s="28">
        <f t="shared" ca="1" si="49"/>
        <v>0</v>
      </c>
      <c r="Z78" s="33"/>
      <c r="AA78" s="36"/>
      <c r="AB78" s="33"/>
      <c r="AC78" s="21"/>
      <c r="AD78" s="6"/>
      <c r="AE78" s="6"/>
      <c r="AH78" s="6"/>
      <c r="AI78" s="6"/>
      <c r="AJ78" s="17"/>
      <c r="AV78" s="21"/>
    </row>
    <row r="79" spans="1:76" hidden="1" outlineLevel="1" x14ac:dyDescent="0.2">
      <c r="A79" s="13" t="s">
        <v>414</v>
      </c>
      <c r="B79" s="13" t="str">
        <f>VLOOKUP(A79,Notes!$A$12:$B$206,2,0)</f>
        <v xml:space="preserve">Meat </v>
      </c>
      <c r="C79" s="24">
        <f>SUM('SAM and Preps'!FS79:GG79)</f>
        <v>67158.349903375158</v>
      </c>
      <c r="D79" s="24">
        <f>'SAM and Preps'!GH79</f>
        <v>0</v>
      </c>
      <c r="E79" s="24">
        <f>'SAM and Preps'!GM79</f>
        <v>0</v>
      </c>
      <c r="F79" s="24">
        <f>'SAM and Preps'!GO79</f>
        <v>4592.3380965031647</v>
      </c>
      <c r="G79" s="24">
        <f t="shared" si="47"/>
        <v>71750.687999878326</v>
      </c>
      <c r="H79" s="25">
        <f>SUM('SAM and Preps'!BV$175:BV$179)</f>
        <v>0</v>
      </c>
      <c r="I79" s="24">
        <f>IFERROR(VLOOKUP($A79,Employment!$A$5:$F$66,3,0),0)</f>
        <v>0</v>
      </c>
      <c r="J79" s="24">
        <f>IFERROR(VLOOKUP($A79,Employment!$A$5:$F$66,4,0),0)</f>
        <v>0</v>
      </c>
      <c r="K79" s="24">
        <f>IFERROR(VLOOKUP($A79,Employment!$A$5:$F$66,5,0),0)</f>
        <v>0</v>
      </c>
      <c r="L79" s="24">
        <f>IFERROR(VLOOKUP($A79,Employment!$A$5:$F$66,6,0),0)</f>
        <v>0</v>
      </c>
      <c r="M79" s="24">
        <f t="shared" si="48"/>
        <v>0</v>
      </c>
      <c r="N79" s="25">
        <v>80793.267032002725</v>
      </c>
      <c r="O79" s="26">
        <v>0</v>
      </c>
      <c r="P79" s="27">
        <f ca="1"/>
        <v>0</v>
      </c>
      <c r="Q79" s="28">
        <f ca="1"/>
        <v>0</v>
      </c>
      <c r="R79" s="28">
        <v>0</v>
      </c>
      <c r="S79" s="28">
        <v>-170.33911762918015</v>
      </c>
      <c r="T79" s="35">
        <f ca="1"/>
        <v>-100</v>
      </c>
      <c r="U79" s="30">
        <f ca="1"/>
        <v>0</v>
      </c>
      <c r="V79" s="31">
        <v>-0.21083330812913872</v>
      </c>
      <c r="W79" s="32">
        <f ca="1"/>
        <v>0.21083330812913872</v>
      </c>
      <c r="X79" s="32"/>
      <c r="Y79" s="28">
        <f t="shared" ca="1" si="49"/>
        <v>0</v>
      </c>
      <c r="Z79" s="33"/>
      <c r="AA79" s="36"/>
      <c r="AB79" s="33"/>
      <c r="AC79" s="21"/>
      <c r="AD79" s="6"/>
      <c r="AE79" s="6"/>
      <c r="AH79" s="6"/>
      <c r="AI79" s="6"/>
      <c r="AJ79" s="17"/>
      <c r="AV79" s="21"/>
    </row>
    <row r="80" spans="1:76" hidden="1" outlineLevel="1" x14ac:dyDescent="0.2">
      <c r="A80" s="13" t="s">
        <v>415</v>
      </c>
      <c r="B80" s="13" t="str">
        <f>VLOOKUP(A80,Notes!$A$12:$B$206,2,0)</f>
        <v xml:space="preserve">Fish </v>
      </c>
      <c r="C80" s="24">
        <f>SUM('SAM and Preps'!FS80:GG80)</f>
        <v>9797.9073113012801</v>
      </c>
      <c r="D80" s="24">
        <f>'SAM and Preps'!GH80</f>
        <v>0</v>
      </c>
      <c r="E80" s="24">
        <f>'SAM and Preps'!GM80</f>
        <v>0</v>
      </c>
      <c r="F80" s="24">
        <f>'SAM and Preps'!GO80</f>
        <v>6061.6883614830922</v>
      </c>
      <c r="G80" s="24">
        <f t="shared" si="47"/>
        <v>15859.595672784373</v>
      </c>
      <c r="H80" s="25">
        <f>SUM('SAM and Preps'!BW$175:BW$179)</f>
        <v>0</v>
      </c>
      <c r="I80" s="24">
        <f>IFERROR(VLOOKUP($A80,Employment!$A$5:$F$66,3,0),0)</f>
        <v>0</v>
      </c>
      <c r="J80" s="24">
        <f>IFERROR(VLOOKUP($A80,Employment!$A$5:$F$66,4,0),0)</f>
        <v>0</v>
      </c>
      <c r="K80" s="24">
        <f>IFERROR(VLOOKUP($A80,Employment!$A$5:$F$66,5,0),0)</f>
        <v>0</v>
      </c>
      <c r="L80" s="24">
        <f>IFERROR(VLOOKUP($A80,Employment!$A$5:$F$66,6,0),0)</f>
        <v>0</v>
      </c>
      <c r="M80" s="24">
        <f t="shared" si="48"/>
        <v>0</v>
      </c>
      <c r="N80" s="25">
        <v>28952.653246427479</v>
      </c>
      <c r="O80" s="26">
        <v>0</v>
      </c>
      <c r="P80" s="27">
        <f ca="1"/>
        <v>0</v>
      </c>
      <c r="Q80" s="28">
        <f ca="1"/>
        <v>0</v>
      </c>
      <c r="R80" s="28">
        <v>0</v>
      </c>
      <c r="S80" s="28">
        <v>-66.91556801002676</v>
      </c>
      <c r="T80" s="35">
        <f ca="1"/>
        <v>-100</v>
      </c>
      <c r="U80" s="30">
        <f ca="1"/>
        <v>0</v>
      </c>
      <c r="V80" s="31">
        <v>-0.23112067636938799</v>
      </c>
      <c r="W80" s="32">
        <f ca="1"/>
        <v>0.23112067636938799</v>
      </c>
      <c r="X80" s="32"/>
      <c r="Y80" s="28">
        <f t="shared" ca="1" si="49"/>
        <v>0</v>
      </c>
      <c r="Z80" s="33"/>
      <c r="AA80" s="36"/>
      <c r="AB80" s="33"/>
      <c r="AC80" s="21"/>
      <c r="AD80" s="6"/>
      <c r="AE80" s="6"/>
      <c r="AH80" s="6"/>
      <c r="AI80" s="6"/>
      <c r="AJ80" s="17"/>
      <c r="AV80" s="21"/>
    </row>
    <row r="81" spans="1:48" hidden="1" outlineLevel="1" x14ac:dyDescent="0.2">
      <c r="A81" s="13" t="s">
        <v>416</v>
      </c>
      <c r="B81" s="13" t="str">
        <f>VLOOKUP(A81,Notes!$A$12:$B$206,2,0)</f>
        <v xml:space="preserve">Vegetables </v>
      </c>
      <c r="C81" s="24">
        <f>SUM('SAM and Preps'!FS81:GG81)</f>
        <v>10742.847287342298</v>
      </c>
      <c r="D81" s="24">
        <f>'SAM and Preps'!GH81</f>
        <v>0</v>
      </c>
      <c r="E81" s="24">
        <f>'SAM and Preps'!GM81</f>
        <v>0</v>
      </c>
      <c r="F81" s="24">
        <f>'SAM and Preps'!GO81</f>
        <v>1564.3106483925512</v>
      </c>
      <c r="G81" s="24">
        <f t="shared" si="47"/>
        <v>12307.157935734849</v>
      </c>
      <c r="H81" s="25">
        <f>SUM('SAM and Preps'!BX$175:BX$179)</f>
        <v>0</v>
      </c>
      <c r="I81" s="24">
        <f>IFERROR(VLOOKUP($A81,Employment!$A$5:$F$66,3,0),0)</f>
        <v>0</v>
      </c>
      <c r="J81" s="24">
        <f>IFERROR(VLOOKUP($A81,Employment!$A$5:$F$66,4,0),0)</f>
        <v>0</v>
      </c>
      <c r="K81" s="24">
        <f>IFERROR(VLOOKUP($A81,Employment!$A$5:$F$66,5,0),0)</f>
        <v>0</v>
      </c>
      <c r="L81" s="24">
        <f>IFERROR(VLOOKUP($A81,Employment!$A$5:$F$66,6,0),0)</f>
        <v>0</v>
      </c>
      <c r="M81" s="24">
        <f t="shared" si="48"/>
        <v>0</v>
      </c>
      <c r="N81" s="25">
        <v>13427.712410300308</v>
      </c>
      <c r="O81" s="26">
        <v>0</v>
      </c>
      <c r="P81" s="27">
        <f ca="1"/>
        <v>0</v>
      </c>
      <c r="Q81" s="28">
        <f ca="1"/>
        <v>0</v>
      </c>
      <c r="R81" s="28">
        <v>0</v>
      </c>
      <c r="S81" s="28">
        <v>-7.9113879947096226</v>
      </c>
      <c r="T81" s="35">
        <f ca="1"/>
        <v>-100</v>
      </c>
      <c r="U81" s="30">
        <f ca="1"/>
        <v>0</v>
      </c>
      <c r="V81" s="31">
        <v>-5.8918360424824484E-2</v>
      </c>
      <c r="W81" s="32">
        <f ca="1"/>
        <v>5.8918360424824484E-2</v>
      </c>
      <c r="X81" s="32"/>
      <c r="Y81" s="28">
        <f t="shared" ca="1" si="49"/>
        <v>0</v>
      </c>
      <c r="Z81" s="33"/>
      <c r="AA81" s="36"/>
      <c r="AB81" s="33"/>
      <c r="AC81" s="21"/>
      <c r="AD81" s="6"/>
      <c r="AE81" s="6"/>
      <c r="AH81" s="6"/>
      <c r="AI81" s="6"/>
      <c r="AJ81" s="17"/>
      <c r="AV81" s="21"/>
    </row>
    <row r="82" spans="1:48" hidden="1" outlineLevel="1" x14ac:dyDescent="0.2">
      <c r="A82" s="13" t="s">
        <v>417</v>
      </c>
      <c r="B82" s="13" t="str">
        <f>VLOOKUP(A82,Notes!$A$12:$B$206,2,0)</f>
        <v>Fruit and nuts</v>
      </c>
      <c r="C82" s="24">
        <f>SUM('SAM and Preps'!FS82:GG82)</f>
        <v>11519.451488154866</v>
      </c>
      <c r="D82" s="24">
        <f>'SAM and Preps'!GH82</f>
        <v>0</v>
      </c>
      <c r="E82" s="24">
        <f>'SAM and Preps'!GM82</f>
        <v>0</v>
      </c>
      <c r="F82" s="24">
        <f>'SAM and Preps'!GO82</f>
        <v>6696.8579245706733</v>
      </c>
      <c r="G82" s="24">
        <f t="shared" si="47"/>
        <v>18216.309412725539</v>
      </c>
      <c r="H82" s="25">
        <f>SUM('SAM and Preps'!BY$175:BY$179)</f>
        <v>0</v>
      </c>
      <c r="I82" s="24">
        <f>IFERROR(VLOOKUP($A82,Employment!$A$5:$F$66,3,0),0)</f>
        <v>0</v>
      </c>
      <c r="J82" s="24">
        <f>IFERROR(VLOOKUP($A82,Employment!$A$5:$F$66,4,0),0)</f>
        <v>0</v>
      </c>
      <c r="K82" s="24">
        <f>IFERROR(VLOOKUP($A82,Employment!$A$5:$F$66,5,0),0)</f>
        <v>0</v>
      </c>
      <c r="L82" s="24">
        <f>IFERROR(VLOOKUP($A82,Employment!$A$5:$F$66,6,0),0)</f>
        <v>0</v>
      </c>
      <c r="M82" s="24">
        <f t="shared" si="48"/>
        <v>0</v>
      </c>
      <c r="N82" s="25">
        <v>33075.556699126617</v>
      </c>
      <c r="O82" s="26">
        <v>0</v>
      </c>
      <c r="P82" s="27">
        <f ca="1"/>
        <v>0</v>
      </c>
      <c r="Q82" s="28">
        <f ca="1"/>
        <v>0</v>
      </c>
      <c r="R82" s="28">
        <v>0</v>
      </c>
      <c r="S82" s="28">
        <v>-90.362922653472026</v>
      </c>
      <c r="T82" s="35">
        <f ca="1"/>
        <v>-100</v>
      </c>
      <c r="U82" s="30">
        <f ca="1"/>
        <v>0</v>
      </c>
      <c r="V82" s="31">
        <v>-0.27320151698567818</v>
      </c>
      <c r="W82" s="32">
        <f ca="1"/>
        <v>0.27320151698567818</v>
      </c>
      <c r="X82" s="32"/>
      <c r="Y82" s="28">
        <f t="shared" ca="1" si="49"/>
        <v>0</v>
      </c>
      <c r="Z82" s="33"/>
      <c r="AA82" s="36"/>
      <c r="AB82" s="33"/>
      <c r="AC82" s="21"/>
      <c r="AD82" s="6"/>
      <c r="AE82" s="6"/>
      <c r="AH82" s="6"/>
      <c r="AI82" s="6"/>
      <c r="AJ82" s="17"/>
      <c r="AV82" s="21"/>
    </row>
    <row r="83" spans="1:48" hidden="1" outlineLevel="1" x14ac:dyDescent="0.2">
      <c r="A83" s="13" t="s">
        <v>418</v>
      </c>
      <c r="B83" s="13" t="str">
        <f>VLOOKUP(A83,Notes!$A$12:$B$206,2,0)</f>
        <v>Oils and fats</v>
      </c>
      <c r="C83" s="24">
        <f>SUM('SAM and Preps'!FS83:GG83)</f>
        <v>17619.083240406177</v>
      </c>
      <c r="D83" s="24">
        <f>'SAM and Preps'!GH83</f>
        <v>0</v>
      </c>
      <c r="E83" s="24">
        <f>'SAM and Preps'!GM83</f>
        <v>0</v>
      </c>
      <c r="F83" s="24">
        <f>'SAM and Preps'!GO83</f>
        <v>4393.0195030996656</v>
      </c>
      <c r="G83" s="24">
        <f t="shared" si="47"/>
        <v>22012.102743505842</v>
      </c>
      <c r="H83" s="25">
        <f>SUM('SAM and Preps'!BZ$175:BZ$179)</f>
        <v>0</v>
      </c>
      <c r="I83" s="24">
        <f>IFERROR(VLOOKUP($A83,Employment!$A$5:$F$66,3,0),0)</f>
        <v>0</v>
      </c>
      <c r="J83" s="24">
        <f>IFERROR(VLOOKUP($A83,Employment!$A$5:$F$66,4,0),0)</f>
        <v>0</v>
      </c>
      <c r="K83" s="24">
        <f>IFERROR(VLOOKUP($A83,Employment!$A$5:$F$66,5,0),0)</f>
        <v>0</v>
      </c>
      <c r="L83" s="24">
        <f>IFERROR(VLOOKUP($A83,Employment!$A$5:$F$66,6,0),0)</f>
        <v>0</v>
      </c>
      <c r="M83" s="24">
        <f t="shared" si="48"/>
        <v>0</v>
      </c>
      <c r="N83" s="25">
        <v>32010.60607464136</v>
      </c>
      <c r="O83" s="26">
        <v>0</v>
      </c>
      <c r="P83" s="27">
        <f ca="1"/>
        <v>0</v>
      </c>
      <c r="Q83" s="28">
        <f ca="1"/>
        <v>0</v>
      </c>
      <c r="R83" s="28">
        <v>0</v>
      </c>
      <c r="S83" s="28">
        <v>-126.65439722939742</v>
      </c>
      <c r="T83" s="35">
        <f ca="1"/>
        <v>-100</v>
      </c>
      <c r="U83" s="30">
        <f ca="1"/>
        <v>0</v>
      </c>
      <c r="V83" s="31">
        <v>-0.39566385258082443</v>
      </c>
      <c r="W83" s="32">
        <f ca="1"/>
        <v>0.39566385258082443</v>
      </c>
      <c r="X83" s="32"/>
      <c r="Y83" s="28">
        <f t="shared" ca="1" si="49"/>
        <v>0</v>
      </c>
      <c r="Z83" s="33"/>
      <c r="AA83" s="36"/>
      <c r="AB83" s="33"/>
      <c r="AC83" s="21"/>
      <c r="AD83" s="6"/>
      <c r="AE83" s="6"/>
      <c r="AH83" s="6"/>
      <c r="AI83" s="6"/>
      <c r="AJ83" s="17"/>
      <c r="AV83" s="21"/>
    </row>
    <row r="84" spans="1:48" hidden="1" outlineLevel="1" x14ac:dyDescent="0.2">
      <c r="A84" s="13" t="s">
        <v>419</v>
      </c>
      <c r="B84" s="13" t="str">
        <f>VLOOKUP(A84,Notes!$A$12:$B$206,2,0)</f>
        <v>Dairy products</v>
      </c>
      <c r="C84" s="24">
        <f>SUM('SAM and Preps'!FS84:GG84)</f>
        <v>35507.026082036471</v>
      </c>
      <c r="D84" s="24">
        <f>'SAM and Preps'!GH84</f>
        <v>0</v>
      </c>
      <c r="E84" s="24">
        <f>'SAM and Preps'!GM84</f>
        <v>0</v>
      </c>
      <c r="F84" s="24">
        <f>'SAM and Preps'!GO84</f>
        <v>4564.1548438086484</v>
      </c>
      <c r="G84" s="24">
        <f t="shared" si="47"/>
        <v>40071.180925845118</v>
      </c>
      <c r="H84" s="25">
        <f>SUM('SAM and Preps'!CA$175:CA$179)</f>
        <v>0</v>
      </c>
      <c r="I84" s="24">
        <f>IFERROR(VLOOKUP($A84,Employment!$A$5:$F$66,3,0),0)</f>
        <v>0</v>
      </c>
      <c r="J84" s="24">
        <f>IFERROR(VLOOKUP($A84,Employment!$A$5:$F$66,4,0),0)</f>
        <v>0</v>
      </c>
      <c r="K84" s="24">
        <f>IFERROR(VLOOKUP($A84,Employment!$A$5:$F$66,5,0),0)</f>
        <v>0</v>
      </c>
      <c r="L84" s="24">
        <f>IFERROR(VLOOKUP($A84,Employment!$A$5:$F$66,6,0),0)</f>
        <v>0</v>
      </c>
      <c r="M84" s="24">
        <f t="shared" si="48"/>
        <v>0</v>
      </c>
      <c r="N84" s="25">
        <v>54893.985893672892</v>
      </c>
      <c r="O84" s="26">
        <v>0</v>
      </c>
      <c r="P84" s="27">
        <f ca="1"/>
        <v>0</v>
      </c>
      <c r="Q84" s="28">
        <f ca="1"/>
        <v>0</v>
      </c>
      <c r="R84" s="28">
        <v>0</v>
      </c>
      <c r="S84" s="28">
        <v>-282.61449711028962</v>
      </c>
      <c r="T84" s="35">
        <f ca="1"/>
        <v>-100</v>
      </c>
      <c r="U84" s="30">
        <f ca="1"/>
        <v>0</v>
      </c>
      <c r="V84" s="31">
        <v>-0.51483690336806809</v>
      </c>
      <c r="W84" s="32">
        <f ca="1"/>
        <v>0.51483690336806809</v>
      </c>
      <c r="X84" s="32"/>
      <c r="Y84" s="28">
        <f t="shared" ca="1" si="49"/>
        <v>0</v>
      </c>
      <c r="Z84" s="33"/>
      <c r="AA84" s="36"/>
      <c r="AB84" s="33"/>
      <c r="AC84" s="21"/>
      <c r="AD84" s="6"/>
      <c r="AE84" s="6"/>
      <c r="AH84" s="6"/>
      <c r="AI84" s="6"/>
      <c r="AJ84" s="17"/>
      <c r="AV84" s="21"/>
    </row>
    <row r="85" spans="1:48" hidden="1" outlineLevel="1" x14ac:dyDescent="0.2">
      <c r="A85" s="13" t="s">
        <v>420</v>
      </c>
      <c r="B85" s="13" t="str">
        <f>VLOOKUP(A85,Notes!$A$12:$B$206,2,0)</f>
        <v>Grain mill products</v>
      </c>
      <c r="C85" s="24">
        <f>SUM('SAM and Preps'!FS85:GG85)</f>
        <v>35892.385024030867</v>
      </c>
      <c r="D85" s="24">
        <f>'SAM and Preps'!GH85</f>
        <v>0</v>
      </c>
      <c r="E85" s="24">
        <f>'SAM and Preps'!GM85</f>
        <v>0</v>
      </c>
      <c r="F85" s="24">
        <f>'SAM and Preps'!GO85</f>
        <v>3116.117834741789</v>
      </c>
      <c r="G85" s="24">
        <f t="shared" si="47"/>
        <v>39008.502858772656</v>
      </c>
      <c r="H85" s="25">
        <f>SUM('SAM and Preps'!CB$175:CB$179)</f>
        <v>0</v>
      </c>
      <c r="I85" s="24">
        <f>IFERROR(VLOOKUP($A85,Employment!$A$5:$F$66,3,0),0)</f>
        <v>0</v>
      </c>
      <c r="J85" s="24">
        <f>IFERROR(VLOOKUP($A85,Employment!$A$5:$F$66,4,0),0)</f>
        <v>0</v>
      </c>
      <c r="K85" s="24">
        <f>IFERROR(VLOOKUP($A85,Employment!$A$5:$F$66,5,0),0)</f>
        <v>0</v>
      </c>
      <c r="L85" s="24">
        <f>IFERROR(VLOOKUP($A85,Employment!$A$5:$F$66,6,0),0)</f>
        <v>0</v>
      </c>
      <c r="M85" s="24">
        <f t="shared" si="48"/>
        <v>0</v>
      </c>
      <c r="N85" s="25">
        <v>49230.62500502661</v>
      </c>
      <c r="O85" s="26">
        <v>0</v>
      </c>
      <c r="P85" s="27">
        <f ca="1"/>
        <v>0</v>
      </c>
      <c r="Q85" s="28">
        <f ca="1"/>
        <v>0</v>
      </c>
      <c r="R85" s="28">
        <v>0</v>
      </c>
      <c r="S85" s="28">
        <v>-57.908440355791171</v>
      </c>
      <c r="T85" s="35">
        <f ca="1"/>
        <v>-100</v>
      </c>
      <c r="U85" s="30">
        <f ca="1"/>
        <v>0</v>
      </c>
      <c r="V85" s="31">
        <v>-0.11762686407064409</v>
      </c>
      <c r="W85" s="32">
        <f ca="1"/>
        <v>0.11762686407064409</v>
      </c>
      <c r="X85" s="32"/>
      <c r="Y85" s="28">
        <f t="shared" ca="1" si="49"/>
        <v>0</v>
      </c>
      <c r="Z85" s="33"/>
      <c r="AA85" s="36"/>
      <c r="AB85" s="33"/>
      <c r="AC85" s="21"/>
      <c r="AD85" s="6"/>
      <c r="AE85" s="6"/>
      <c r="AH85" s="6"/>
      <c r="AI85" s="6"/>
      <c r="AJ85" s="17"/>
      <c r="AV85" s="21"/>
    </row>
    <row r="86" spans="1:48" hidden="1" outlineLevel="1" x14ac:dyDescent="0.2">
      <c r="A86" s="13" t="s">
        <v>421</v>
      </c>
      <c r="B86" s="13" t="str">
        <f>VLOOKUP(A86,Notes!$A$12:$B$206,2,0)</f>
        <v>Starches products</v>
      </c>
      <c r="C86" s="24">
        <f>SUM('SAM and Preps'!FS86:GG86)</f>
        <v>16600.020109048877</v>
      </c>
      <c r="D86" s="24">
        <f>'SAM and Preps'!GH86</f>
        <v>0</v>
      </c>
      <c r="E86" s="24">
        <f>'SAM and Preps'!GM86</f>
        <v>0</v>
      </c>
      <c r="F86" s="24">
        <f>'SAM and Preps'!GO86</f>
        <v>2048.9693964265862</v>
      </c>
      <c r="G86" s="24">
        <f t="shared" si="47"/>
        <v>18648.989505475463</v>
      </c>
      <c r="H86" s="25">
        <f>SUM('SAM and Preps'!CC$175:CC$179)</f>
        <v>0</v>
      </c>
      <c r="I86" s="24">
        <f>IFERROR(VLOOKUP($A86,Employment!$A$5:$F$66,3,0),0)</f>
        <v>0</v>
      </c>
      <c r="J86" s="24">
        <f>IFERROR(VLOOKUP($A86,Employment!$A$5:$F$66,4,0),0)</f>
        <v>0</v>
      </c>
      <c r="K86" s="24">
        <f>IFERROR(VLOOKUP($A86,Employment!$A$5:$F$66,5,0),0)</f>
        <v>0</v>
      </c>
      <c r="L86" s="24">
        <f>IFERROR(VLOOKUP($A86,Employment!$A$5:$F$66,6,0),0)</f>
        <v>0</v>
      </c>
      <c r="M86" s="24">
        <f t="shared" si="48"/>
        <v>0</v>
      </c>
      <c r="N86" s="25">
        <v>19698.432633790249</v>
      </c>
      <c r="O86" s="26">
        <v>0</v>
      </c>
      <c r="P86" s="27">
        <f ca="1"/>
        <v>0</v>
      </c>
      <c r="Q86" s="28">
        <f ca="1"/>
        <v>0</v>
      </c>
      <c r="R86" s="28">
        <v>0</v>
      </c>
      <c r="S86" s="28">
        <v>-57.070203050701814</v>
      </c>
      <c r="T86" s="35">
        <f ca="1"/>
        <v>-100</v>
      </c>
      <c r="U86" s="30">
        <f ca="1"/>
        <v>0</v>
      </c>
      <c r="V86" s="31">
        <v>-0.28971951277384816</v>
      </c>
      <c r="W86" s="32">
        <f ca="1"/>
        <v>0.28971951277384816</v>
      </c>
      <c r="X86" s="32"/>
      <c r="Y86" s="28">
        <f t="shared" ca="1" si="49"/>
        <v>0</v>
      </c>
      <c r="Z86" s="33"/>
      <c r="AA86" s="36"/>
      <c r="AB86" s="33"/>
      <c r="AC86" s="21"/>
      <c r="AD86" s="6"/>
      <c r="AE86" s="6"/>
      <c r="AH86" s="6"/>
      <c r="AI86" s="6"/>
      <c r="AJ86" s="17"/>
      <c r="AV86" s="21"/>
    </row>
    <row r="87" spans="1:48" hidden="1" outlineLevel="1" x14ac:dyDescent="0.2">
      <c r="A87" s="13" t="s">
        <v>422</v>
      </c>
      <c r="B87" s="13" t="str">
        <f>VLOOKUP(A87,Notes!$A$12:$B$206,2,0)</f>
        <v xml:space="preserve">Animal feeding </v>
      </c>
      <c r="C87" s="24">
        <f>SUM('SAM and Preps'!FS87:GG87)</f>
        <v>12549.138003779037</v>
      </c>
      <c r="D87" s="24">
        <f>'SAM and Preps'!GH87</f>
        <v>0</v>
      </c>
      <c r="E87" s="24">
        <f>'SAM and Preps'!GM87</f>
        <v>0</v>
      </c>
      <c r="F87" s="24">
        <f>'SAM and Preps'!GO87</f>
        <v>1855.2129322737019</v>
      </c>
      <c r="G87" s="24">
        <f t="shared" si="47"/>
        <v>14404.350936052739</v>
      </c>
      <c r="H87" s="25">
        <f>SUM('SAM and Preps'!CD$175:CD$179)</f>
        <v>0</v>
      </c>
      <c r="I87" s="24">
        <f>IFERROR(VLOOKUP($A87,Employment!$A$5:$F$66,3,0),0)</f>
        <v>0</v>
      </c>
      <c r="J87" s="24">
        <f>IFERROR(VLOOKUP($A87,Employment!$A$5:$F$66,4,0),0)</f>
        <v>0</v>
      </c>
      <c r="K87" s="24">
        <f>IFERROR(VLOOKUP($A87,Employment!$A$5:$F$66,5,0),0)</f>
        <v>0</v>
      </c>
      <c r="L87" s="24">
        <f>IFERROR(VLOOKUP($A87,Employment!$A$5:$F$66,6,0),0)</f>
        <v>0</v>
      </c>
      <c r="M87" s="24">
        <f t="shared" si="48"/>
        <v>0</v>
      </c>
      <c r="N87" s="25">
        <v>26962.848204345333</v>
      </c>
      <c r="O87" s="26">
        <v>0</v>
      </c>
      <c r="P87" s="27">
        <f ca="1"/>
        <v>0</v>
      </c>
      <c r="Q87" s="28">
        <f ca="1"/>
        <v>0</v>
      </c>
      <c r="R87" s="28">
        <v>0</v>
      </c>
      <c r="S87" s="28">
        <v>-132.1881825717621</v>
      </c>
      <c r="T87" s="35">
        <f ca="1"/>
        <v>-100</v>
      </c>
      <c r="U87" s="30">
        <f ca="1"/>
        <v>0</v>
      </c>
      <c r="V87" s="31">
        <v>-0.49026045605396629</v>
      </c>
      <c r="W87" s="32">
        <f ca="1"/>
        <v>0.49026045605396629</v>
      </c>
      <c r="X87" s="32"/>
      <c r="Y87" s="28">
        <f t="shared" ca="1" si="49"/>
        <v>0</v>
      </c>
      <c r="Z87" s="33"/>
      <c r="AA87" s="36"/>
      <c r="AB87" s="33"/>
      <c r="AC87" s="21"/>
      <c r="AD87" s="6"/>
      <c r="AE87" s="6"/>
      <c r="AH87" s="6"/>
      <c r="AI87" s="6"/>
      <c r="AJ87" s="17"/>
      <c r="AV87" s="21"/>
    </row>
    <row r="88" spans="1:48" hidden="1" outlineLevel="1" x14ac:dyDescent="0.2">
      <c r="A88" s="13" t="s">
        <v>423</v>
      </c>
      <c r="B88" s="13" t="str">
        <f>VLOOKUP(A88,Notes!$A$12:$B$206,2,0)</f>
        <v>Bakery products</v>
      </c>
      <c r="C88" s="24">
        <f>SUM('SAM and Preps'!FS88:GG88)</f>
        <v>74691.435258881189</v>
      </c>
      <c r="D88" s="24">
        <f>'SAM and Preps'!GH88</f>
        <v>0</v>
      </c>
      <c r="E88" s="24">
        <f>'SAM and Preps'!GM88</f>
        <v>0</v>
      </c>
      <c r="F88" s="24">
        <f>'SAM and Preps'!GO88</f>
        <v>3947.1197783614039</v>
      </c>
      <c r="G88" s="24">
        <f t="shared" si="47"/>
        <v>78638.555037242593</v>
      </c>
      <c r="H88" s="25">
        <f>SUM('SAM and Preps'!CE$175:CE$179)</f>
        <v>0</v>
      </c>
      <c r="I88" s="24">
        <f>IFERROR(VLOOKUP($A88,Employment!$A$5:$F$66,3,0),0)</f>
        <v>0</v>
      </c>
      <c r="J88" s="24">
        <f>IFERROR(VLOOKUP($A88,Employment!$A$5:$F$66,4,0),0)</f>
        <v>0</v>
      </c>
      <c r="K88" s="24">
        <f>IFERROR(VLOOKUP($A88,Employment!$A$5:$F$66,5,0),0)</f>
        <v>0</v>
      </c>
      <c r="L88" s="24">
        <f>IFERROR(VLOOKUP($A88,Employment!$A$5:$F$66,6,0),0)</f>
        <v>0</v>
      </c>
      <c r="M88" s="24">
        <f t="shared" si="48"/>
        <v>0</v>
      </c>
      <c r="N88" s="25">
        <v>94295.121654842413</v>
      </c>
      <c r="O88" s="26">
        <v>0</v>
      </c>
      <c r="P88" s="27">
        <f ca="1"/>
        <v>0</v>
      </c>
      <c r="Q88" s="28">
        <f ca="1"/>
        <v>0</v>
      </c>
      <c r="R88" s="28">
        <v>0</v>
      </c>
      <c r="S88" s="28">
        <v>-359.85123476668196</v>
      </c>
      <c r="T88" s="35">
        <f ca="1"/>
        <v>-100</v>
      </c>
      <c r="U88" s="30">
        <f ca="1"/>
        <v>0</v>
      </c>
      <c r="V88" s="31">
        <v>-0.38162232409422026</v>
      </c>
      <c r="W88" s="32">
        <f ca="1"/>
        <v>0.38162232409422026</v>
      </c>
      <c r="X88" s="32"/>
      <c r="Y88" s="28">
        <f t="shared" ca="1" si="49"/>
        <v>0</v>
      </c>
      <c r="Z88" s="33"/>
      <c r="AA88" s="36"/>
      <c r="AB88" s="33"/>
      <c r="AC88" s="21"/>
      <c r="AD88" s="6"/>
      <c r="AE88" s="6"/>
      <c r="AH88" s="6"/>
      <c r="AI88" s="6"/>
      <c r="AJ88" s="17"/>
      <c r="AV88" s="21"/>
    </row>
    <row r="89" spans="1:48" hidden="1" outlineLevel="1" x14ac:dyDescent="0.2">
      <c r="A89" s="13" t="s">
        <v>424</v>
      </c>
      <c r="B89" s="13" t="str">
        <f>VLOOKUP(A89,Notes!$A$12:$B$206,2,0)</f>
        <v>Sugar</v>
      </c>
      <c r="C89" s="24">
        <f>SUM('SAM and Preps'!FS89:GG89)</f>
        <v>17659.269896387261</v>
      </c>
      <c r="D89" s="24">
        <f>'SAM and Preps'!GH89</f>
        <v>0</v>
      </c>
      <c r="E89" s="24">
        <f>'SAM and Preps'!GM89</f>
        <v>0</v>
      </c>
      <c r="F89" s="24">
        <f>'SAM and Preps'!GO89</f>
        <v>3110.655723477093</v>
      </c>
      <c r="G89" s="24">
        <f t="shared" si="47"/>
        <v>20769.925619864352</v>
      </c>
      <c r="H89" s="25">
        <f>SUM('SAM and Preps'!CF$175:CF$179)</f>
        <v>0</v>
      </c>
      <c r="I89" s="24">
        <f>IFERROR(VLOOKUP($A89,Employment!$A$5:$F$66,3,0),0)</f>
        <v>0</v>
      </c>
      <c r="J89" s="24">
        <f>IFERROR(VLOOKUP($A89,Employment!$A$5:$F$66,4,0),0)</f>
        <v>0</v>
      </c>
      <c r="K89" s="24">
        <f>IFERROR(VLOOKUP($A89,Employment!$A$5:$F$66,5,0),0)</f>
        <v>0</v>
      </c>
      <c r="L89" s="24">
        <f>IFERROR(VLOOKUP($A89,Employment!$A$5:$F$66,6,0),0)</f>
        <v>0</v>
      </c>
      <c r="M89" s="24">
        <f t="shared" si="48"/>
        <v>0</v>
      </c>
      <c r="N89" s="25">
        <v>28901.372623584688</v>
      </c>
      <c r="O89" s="26">
        <v>0</v>
      </c>
      <c r="P89" s="27">
        <f ca="1"/>
        <v>0</v>
      </c>
      <c r="Q89" s="28">
        <f ca="1"/>
        <v>0</v>
      </c>
      <c r="R89" s="28">
        <v>0</v>
      </c>
      <c r="S89" s="28">
        <v>-467.8666668509581</v>
      </c>
      <c r="T89" s="35">
        <f ca="1"/>
        <v>-100</v>
      </c>
      <c r="U89" s="30">
        <f ca="1"/>
        <v>0</v>
      </c>
      <c r="V89" s="31">
        <v>-1.6188389144851896</v>
      </c>
      <c r="W89" s="32">
        <f ca="1"/>
        <v>1.6188389144851896</v>
      </c>
      <c r="X89" s="32"/>
      <c r="Y89" s="28">
        <f t="shared" ca="1" si="49"/>
        <v>0</v>
      </c>
      <c r="Z89" s="33"/>
      <c r="AA89" s="36"/>
      <c r="AB89" s="33"/>
      <c r="AC89" s="21"/>
      <c r="AD89" s="6"/>
      <c r="AE89" s="6"/>
      <c r="AH89" s="6"/>
      <c r="AI89" s="6"/>
      <c r="AJ89" s="17"/>
      <c r="AV89" s="21"/>
    </row>
    <row r="90" spans="1:48" hidden="1" outlineLevel="1" x14ac:dyDescent="0.2">
      <c r="A90" s="13" t="s">
        <v>425</v>
      </c>
      <c r="B90" s="13" t="str">
        <f>VLOOKUP(A90,Notes!$A$12:$B$206,2,0)</f>
        <v>Confectionary products</v>
      </c>
      <c r="C90" s="24">
        <f>SUM('SAM and Preps'!FS90:GG90)</f>
        <v>9340.5747093458067</v>
      </c>
      <c r="D90" s="24">
        <f>'SAM and Preps'!GH90</f>
        <v>0</v>
      </c>
      <c r="E90" s="24">
        <f>'SAM and Preps'!GM90</f>
        <v>0</v>
      </c>
      <c r="F90" s="24">
        <f>'SAM and Preps'!GO90</f>
        <v>1280.6623995685984</v>
      </c>
      <c r="G90" s="24">
        <f t="shared" si="47"/>
        <v>10621.237108914405</v>
      </c>
      <c r="H90" s="25">
        <f>SUM('SAM and Preps'!CG$175:CG$179)</f>
        <v>0</v>
      </c>
      <c r="I90" s="24">
        <f>IFERROR(VLOOKUP($A90,Employment!$A$5:$F$66,3,0),0)</f>
        <v>0</v>
      </c>
      <c r="J90" s="24">
        <f>IFERROR(VLOOKUP($A90,Employment!$A$5:$F$66,4,0),0)</f>
        <v>0</v>
      </c>
      <c r="K90" s="24">
        <f>IFERROR(VLOOKUP($A90,Employment!$A$5:$F$66,5,0),0)</f>
        <v>0</v>
      </c>
      <c r="L90" s="24">
        <f>IFERROR(VLOOKUP($A90,Employment!$A$5:$F$66,6,0),0)</f>
        <v>0</v>
      </c>
      <c r="M90" s="24">
        <f t="shared" si="48"/>
        <v>0</v>
      </c>
      <c r="N90" s="25">
        <v>15114.034984657454</v>
      </c>
      <c r="O90" s="26">
        <v>0</v>
      </c>
      <c r="P90" s="27">
        <f ca="1"/>
        <v>0</v>
      </c>
      <c r="Q90" s="28">
        <f ca="1"/>
        <v>0</v>
      </c>
      <c r="R90" s="28">
        <v>0</v>
      </c>
      <c r="S90" s="28">
        <v>-41.135065615840929</v>
      </c>
      <c r="T90" s="35">
        <f ca="1"/>
        <v>-100</v>
      </c>
      <c r="U90" s="30">
        <f ca="1"/>
        <v>0</v>
      </c>
      <c r="V90" s="31">
        <v>-0.2721646843982955</v>
      </c>
      <c r="W90" s="32">
        <f ca="1"/>
        <v>0.2721646843982955</v>
      </c>
      <c r="X90" s="32"/>
      <c r="Y90" s="28">
        <f t="shared" ca="1" si="49"/>
        <v>0</v>
      </c>
      <c r="Z90" s="33"/>
      <c r="AA90" s="36"/>
      <c r="AB90" s="33"/>
      <c r="AC90" s="21"/>
      <c r="AD90" s="6"/>
      <c r="AE90" s="6"/>
      <c r="AH90" s="6"/>
      <c r="AI90" s="6"/>
      <c r="AJ90" s="17"/>
      <c r="AV90" s="21"/>
    </row>
    <row r="91" spans="1:48" hidden="1" outlineLevel="1" x14ac:dyDescent="0.2">
      <c r="A91" s="13" t="s">
        <v>426</v>
      </c>
      <c r="B91" s="13" t="str">
        <f>VLOOKUP(A91,Notes!$A$12:$B$206,2,0)</f>
        <v>Pasta products</v>
      </c>
      <c r="C91" s="24">
        <f>SUM('SAM and Preps'!FS91:GG91)</f>
        <v>1620.9752802951048</v>
      </c>
      <c r="D91" s="24">
        <f>'SAM and Preps'!GH91</f>
        <v>0</v>
      </c>
      <c r="E91" s="24">
        <f>'SAM and Preps'!GM91</f>
        <v>0</v>
      </c>
      <c r="F91" s="24">
        <f>'SAM and Preps'!GO91</f>
        <v>119.13447677199758</v>
      </c>
      <c r="G91" s="24">
        <f t="shared" si="47"/>
        <v>1740.1097570671022</v>
      </c>
      <c r="H91" s="25">
        <f>SUM('SAM and Preps'!CH$175:CH$179)</f>
        <v>0</v>
      </c>
      <c r="I91" s="24">
        <f>IFERROR(VLOOKUP($A91,Employment!$A$5:$F$66,3,0),0)</f>
        <v>0</v>
      </c>
      <c r="J91" s="24">
        <f>IFERROR(VLOOKUP($A91,Employment!$A$5:$F$66,4,0),0)</f>
        <v>0</v>
      </c>
      <c r="K91" s="24">
        <f>IFERROR(VLOOKUP($A91,Employment!$A$5:$F$66,5,0),0)</f>
        <v>0</v>
      </c>
      <c r="L91" s="24">
        <f>IFERROR(VLOOKUP($A91,Employment!$A$5:$F$66,6,0),0)</f>
        <v>0</v>
      </c>
      <c r="M91" s="24">
        <f t="shared" si="48"/>
        <v>0</v>
      </c>
      <c r="N91" s="25">
        <v>2154.1313570879875</v>
      </c>
      <c r="O91" s="26">
        <v>0</v>
      </c>
      <c r="P91" s="27">
        <f ca="1"/>
        <v>0</v>
      </c>
      <c r="Q91" s="28">
        <f ca="1"/>
        <v>0</v>
      </c>
      <c r="R91" s="28">
        <v>0</v>
      </c>
      <c r="S91" s="28">
        <v>-3.243287805749075</v>
      </c>
      <c r="T91" s="35">
        <f ca="1"/>
        <v>-100</v>
      </c>
      <c r="U91" s="30">
        <f ca="1"/>
        <v>0</v>
      </c>
      <c r="V91" s="31">
        <v>-0.15056128286129397</v>
      </c>
      <c r="W91" s="32">
        <f ca="1"/>
        <v>0.15056128286129397</v>
      </c>
      <c r="X91" s="32"/>
      <c r="Y91" s="28">
        <f t="shared" ca="1" si="49"/>
        <v>0</v>
      </c>
      <c r="Z91" s="33"/>
      <c r="AA91" s="36"/>
      <c r="AB91" s="33"/>
      <c r="AC91" s="21"/>
      <c r="AD91" s="6"/>
      <c r="AE91" s="6"/>
      <c r="AH91" s="6"/>
      <c r="AI91" s="6"/>
      <c r="AJ91" s="17"/>
      <c r="AV91" s="21"/>
    </row>
    <row r="92" spans="1:48" hidden="1" outlineLevel="1" x14ac:dyDescent="0.2">
      <c r="A92" s="13" t="s">
        <v>427</v>
      </c>
      <c r="B92" s="13" t="str">
        <f>VLOOKUP(A92,Notes!$A$12:$B$206,2,0)</f>
        <v>Food n.e.c.</v>
      </c>
      <c r="C92" s="24">
        <f>SUM('SAM and Preps'!FS92:GG92)</f>
        <v>26224.518894851219</v>
      </c>
      <c r="D92" s="24">
        <f>'SAM and Preps'!GH92</f>
        <v>0</v>
      </c>
      <c r="E92" s="24">
        <f>'SAM and Preps'!GM92</f>
        <v>0</v>
      </c>
      <c r="F92" s="24">
        <f>'SAM and Preps'!GO92</f>
        <v>7071.5616888378163</v>
      </c>
      <c r="G92" s="24">
        <f t="shared" si="47"/>
        <v>33296.080583689036</v>
      </c>
      <c r="H92" s="25">
        <f>SUM('SAM and Preps'!CI$175:CI$179)</f>
        <v>0</v>
      </c>
      <c r="I92" s="24">
        <f>IFERROR(VLOOKUP($A92,Employment!$A$5:$F$66,3,0),0)</f>
        <v>0</v>
      </c>
      <c r="J92" s="24">
        <f>IFERROR(VLOOKUP($A92,Employment!$A$5:$F$66,4,0),0)</f>
        <v>0</v>
      </c>
      <c r="K92" s="24">
        <f>IFERROR(VLOOKUP($A92,Employment!$A$5:$F$66,5,0),0)</f>
        <v>0</v>
      </c>
      <c r="L92" s="24">
        <f>IFERROR(VLOOKUP($A92,Employment!$A$5:$F$66,6,0),0)</f>
        <v>0</v>
      </c>
      <c r="M92" s="24">
        <f t="shared" si="48"/>
        <v>0</v>
      </c>
      <c r="N92" s="25">
        <v>48165.285187745067</v>
      </c>
      <c r="O92" s="26">
        <v>0</v>
      </c>
      <c r="P92" s="27">
        <f ca="1"/>
        <v>0</v>
      </c>
      <c r="Q92" s="28">
        <f ca="1"/>
        <v>0</v>
      </c>
      <c r="R92" s="28">
        <v>0</v>
      </c>
      <c r="S92" s="28">
        <v>-1092.7875425082325</v>
      </c>
      <c r="T92" s="35">
        <f ca="1"/>
        <v>-100</v>
      </c>
      <c r="U92" s="30">
        <f ca="1"/>
        <v>0</v>
      </c>
      <c r="V92" s="31">
        <v>-2.2688281367973211</v>
      </c>
      <c r="W92" s="32">
        <f ca="1"/>
        <v>2.2688281367973211</v>
      </c>
      <c r="X92" s="32"/>
      <c r="Y92" s="28">
        <f t="shared" ca="1" si="49"/>
        <v>0</v>
      </c>
      <c r="Z92" s="33"/>
      <c r="AA92" s="36"/>
      <c r="AB92" s="33"/>
      <c r="AC92" s="21"/>
      <c r="AD92" s="6"/>
      <c r="AE92" s="6"/>
      <c r="AH92" s="6"/>
      <c r="AI92" s="6"/>
      <c r="AJ92" s="17"/>
      <c r="AV92" s="21"/>
    </row>
    <row r="93" spans="1:48" hidden="1" outlineLevel="1" x14ac:dyDescent="0.2">
      <c r="A93" s="13" t="s">
        <v>428</v>
      </c>
      <c r="B93" s="13" t="str">
        <f>VLOOKUP(A93,Notes!$A$12:$B$206,2,0)</f>
        <v>Alcohol, beverages</v>
      </c>
      <c r="C93" s="24">
        <f>SUM('SAM and Preps'!FS93:GG93)</f>
        <v>81045.650565879114</v>
      </c>
      <c r="D93" s="24">
        <f>'SAM and Preps'!GH93</f>
        <v>0</v>
      </c>
      <c r="E93" s="24">
        <f>'SAM and Preps'!GM93</f>
        <v>0</v>
      </c>
      <c r="F93" s="24">
        <f>'SAM and Preps'!GO93</f>
        <v>18261.735926522579</v>
      </c>
      <c r="G93" s="24">
        <f t="shared" si="47"/>
        <v>99307.386492401696</v>
      </c>
      <c r="H93" s="25">
        <f>SUM('SAM and Preps'!CJ$175:CJ$179)</f>
        <v>0</v>
      </c>
      <c r="I93" s="24">
        <f>IFERROR(VLOOKUP($A93,Employment!$A$5:$F$66,3,0),0)</f>
        <v>0</v>
      </c>
      <c r="J93" s="24">
        <f>IFERROR(VLOOKUP($A93,Employment!$A$5:$F$66,4,0),0)</f>
        <v>0</v>
      </c>
      <c r="K93" s="24">
        <f>IFERROR(VLOOKUP($A93,Employment!$A$5:$F$66,5,0),0)</f>
        <v>0</v>
      </c>
      <c r="L93" s="24">
        <f>IFERROR(VLOOKUP($A93,Employment!$A$5:$F$66,6,0),0)</f>
        <v>0</v>
      </c>
      <c r="M93" s="24">
        <f t="shared" si="48"/>
        <v>0</v>
      </c>
      <c r="N93" s="25">
        <v>118973.04244221972</v>
      </c>
      <c r="O93" s="26">
        <v>0</v>
      </c>
      <c r="P93" s="27">
        <f ca="1"/>
        <v>0</v>
      </c>
      <c r="Q93" s="28">
        <f ca="1"/>
        <v>0</v>
      </c>
      <c r="R93" s="28">
        <v>0</v>
      </c>
      <c r="S93" s="28">
        <v>-141.72806409753392</v>
      </c>
      <c r="T93" s="35">
        <f ca="1"/>
        <v>-100</v>
      </c>
      <c r="U93" s="30">
        <f ca="1"/>
        <v>0</v>
      </c>
      <c r="V93" s="31">
        <v>-0.11912619967364907</v>
      </c>
      <c r="W93" s="32">
        <f ca="1"/>
        <v>0.11912619967364907</v>
      </c>
      <c r="X93" s="32"/>
      <c r="Y93" s="28">
        <f t="shared" ca="1" si="49"/>
        <v>0</v>
      </c>
      <c r="Z93" s="33"/>
      <c r="AA93" s="36"/>
      <c r="AB93" s="33"/>
      <c r="AC93" s="21"/>
      <c r="AD93" s="6"/>
      <c r="AE93" s="6"/>
      <c r="AH93" s="6"/>
      <c r="AI93" s="6"/>
      <c r="AJ93" s="17"/>
      <c r="AV93" s="21"/>
    </row>
    <row r="94" spans="1:48" hidden="1" outlineLevel="1" x14ac:dyDescent="0.2">
      <c r="A94" s="13" t="s">
        <v>429</v>
      </c>
      <c r="B94" s="13" t="str">
        <f>VLOOKUP(A94,Notes!$A$12:$B$206,2,0)</f>
        <v>Soft drinks</v>
      </c>
      <c r="C94" s="24">
        <f>SUM('SAM and Preps'!FS94:GG94)</f>
        <v>22637.57473153247</v>
      </c>
      <c r="D94" s="24">
        <f>'SAM and Preps'!GH94</f>
        <v>0</v>
      </c>
      <c r="E94" s="24">
        <f>'SAM and Preps'!GM94</f>
        <v>0</v>
      </c>
      <c r="F94" s="24">
        <f>'SAM and Preps'!GO94</f>
        <v>5890.0718275100899</v>
      </c>
      <c r="G94" s="24">
        <f t="shared" si="47"/>
        <v>28527.646559042558</v>
      </c>
      <c r="H94" s="25">
        <f>SUM('SAM and Preps'!CK$175:CK$179)</f>
        <v>0</v>
      </c>
      <c r="I94" s="24">
        <f>IFERROR(VLOOKUP($A94,Employment!$A$5:$F$66,3,0),0)</f>
        <v>0</v>
      </c>
      <c r="J94" s="24">
        <f>IFERROR(VLOOKUP($A94,Employment!$A$5:$F$66,4,0),0)</f>
        <v>0</v>
      </c>
      <c r="K94" s="24">
        <f>IFERROR(VLOOKUP($A94,Employment!$A$5:$F$66,5,0),0)</f>
        <v>0</v>
      </c>
      <c r="L94" s="24">
        <f>IFERROR(VLOOKUP($A94,Employment!$A$5:$F$66,6,0),0)</f>
        <v>0</v>
      </c>
      <c r="M94" s="24">
        <f t="shared" si="48"/>
        <v>0</v>
      </c>
      <c r="N94" s="25">
        <v>52601.015074740819</v>
      </c>
      <c r="O94" s="26">
        <v>0</v>
      </c>
      <c r="P94" s="27">
        <f ca="1"/>
        <v>0</v>
      </c>
      <c r="Q94" s="28">
        <f ca="1"/>
        <v>0</v>
      </c>
      <c r="R94" s="28">
        <v>0</v>
      </c>
      <c r="S94" s="28">
        <v>-571.15475774735899</v>
      </c>
      <c r="T94" s="35">
        <f ca="1"/>
        <v>-100</v>
      </c>
      <c r="U94" s="30">
        <f ca="1"/>
        <v>0</v>
      </c>
      <c r="V94" s="31">
        <v>-1.0858245928064407</v>
      </c>
      <c r="W94" s="32">
        <f ca="1"/>
        <v>1.0858245928064407</v>
      </c>
      <c r="X94" s="32"/>
      <c r="Y94" s="28">
        <f t="shared" ca="1" si="49"/>
        <v>0</v>
      </c>
      <c r="Z94" s="33"/>
      <c r="AA94" s="36"/>
      <c r="AB94" s="33"/>
      <c r="AC94" s="21"/>
      <c r="AD94" s="6"/>
      <c r="AE94" s="6"/>
      <c r="AH94" s="6"/>
      <c r="AI94" s="6"/>
      <c r="AJ94" s="17"/>
      <c r="AV94" s="21"/>
    </row>
    <row r="95" spans="1:48" hidden="1" outlineLevel="1" x14ac:dyDescent="0.2">
      <c r="A95" s="13" t="s">
        <v>430</v>
      </c>
      <c r="B95" s="13" t="str">
        <f>VLOOKUP(A95,Notes!$A$12:$B$206,2,0)</f>
        <v>Tobacco products</v>
      </c>
      <c r="C95" s="24">
        <f>SUM('SAM and Preps'!FS95:GG95)</f>
        <v>40204.479412509725</v>
      </c>
      <c r="D95" s="24">
        <f>'SAM and Preps'!GH95</f>
        <v>0</v>
      </c>
      <c r="E95" s="24">
        <f>'SAM and Preps'!GM95</f>
        <v>0</v>
      </c>
      <c r="F95" s="24">
        <f>'SAM and Preps'!GO95</f>
        <v>9251.5568069278888</v>
      </c>
      <c r="G95" s="24">
        <f t="shared" si="47"/>
        <v>49456.036219437614</v>
      </c>
      <c r="H95" s="25">
        <f>SUM('SAM and Preps'!CL$175:CL$179)</f>
        <v>0</v>
      </c>
      <c r="I95" s="24">
        <f>IFERROR(VLOOKUP($A95,Employment!$A$5:$F$66,3,0),0)</f>
        <v>0</v>
      </c>
      <c r="J95" s="24">
        <f>IFERROR(VLOOKUP($A95,Employment!$A$5:$F$66,4,0),0)</f>
        <v>0</v>
      </c>
      <c r="K95" s="24">
        <f>IFERROR(VLOOKUP($A95,Employment!$A$5:$F$66,5,0),0)</f>
        <v>0</v>
      </c>
      <c r="L95" s="24">
        <f>IFERROR(VLOOKUP($A95,Employment!$A$5:$F$66,6,0),0)</f>
        <v>0</v>
      </c>
      <c r="M95" s="24">
        <f t="shared" si="48"/>
        <v>0</v>
      </c>
      <c r="N95" s="25">
        <v>72628.185352463071</v>
      </c>
      <c r="O95" s="26">
        <v>0</v>
      </c>
      <c r="P95" s="27">
        <f ca="1"/>
        <v>0</v>
      </c>
      <c r="Q95" s="28">
        <f ca="1"/>
        <v>0</v>
      </c>
      <c r="R95" s="28">
        <v>0</v>
      </c>
      <c r="S95" s="28">
        <v>-541.88680736827848</v>
      </c>
      <c r="T95" s="35">
        <f ca="1"/>
        <v>-100</v>
      </c>
      <c r="U95" s="30">
        <f ca="1"/>
        <v>0</v>
      </c>
      <c r="V95" s="31">
        <v>-0.74611089997431856</v>
      </c>
      <c r="W95" s="32">
        <f ca="1"/>
        <v>0.74611089997431856</v>
      </c>
      <c r="X95" s="32"/>
      <c r="Y95" s="28">
        <f t="shared" ca="1" si="49"/>
        <v>0</v>
      </c>
      <c r="Z95" s="33"/>
      <c r="AA95" s="36"/>
      <c r="AB95" s="33"/>
      <c r="AC95" s="21"/>
      <c r="AD95" s="6"/>
      <c r="AE95" s="6"/>
      <c r="AH95" s="6"/>
      <c r="AI95" s="6"/>
      <c r="AJ95" s="17"/>
      <c r="AV95" s="21"/>
    </row>
    <row r="96" spans="1:48" hidden="1" outlineLevel="1" x14ac:dyDescent="0.2">
      <c r="A96" s="13" t="s">
        <v>431</v>
      </c>
      <c r="B96" s="13" t="str">
        <f>VLOOKUP(A96,Notes!$A$12:$B$206,2,0)</f>
        <v>Textile fabrics</v>
      </c>
      <c r="C96" s="24">
        <f>SUM('SAM and Preps'!FS96:GG96)</f>
        <v>1320.4327654107099</v>
      </c>
      <c r="D96" s="24">
        <f>'SAM and Preps'!GH96</f>
        <v>0</v>
      </c>
      <c r="E96" s="24">
        <f>'SAM and Preps'!GM96</f>
        <v>0</v>
      </c>
      <c r="F96" s="24">
        <f>'SAM and Preps'!GO96</f>
        <v>3299.0922100159</v>
      </c>
      <c r="G96" s="24">
        <f t="shared" si="47"/>
        <v>4619.5249754266097</v>
      </c>
      <c r="H96" s="25">
        <f>SUM('SAM and Preps'!CM$175:CM$179)</f>
        <v>0</v>
      </c>
      <c r="I96" s="24">
        <f>IFERROR(VLOOKUP($A96,Employment!$A$5:$F$66,3,0),0)</f>
        <v>0</v>
      </c>
      <c r="J96" s="24">
        <f>IFERROR(VLOOKUP($A96,Employment!$A$5:$F$66,4,0),0)</f>
        <v>0</v>
      </c>
      <c r="K96" s="24">
        <f>IFERROR(VLOOKUP($A96,Employment!$A$5:$F$66,5,0),0)</f>
        <v>0</v>
      </c>
      <c r="L96" s="24">
        <f>IFERROR(VLOOKUP($A96,Employment!$A$5:$F$66,6,0),0)</f>
        <v>0</v>
      </c>
      <c r="M96" s="24">
        <f t="shared" si="48"/>
        <v>0</v>
      </c>
      <c r="N96" s="25">
        <v>32217.334177926456</v>
      </c>
      <c r="O96" s="26">
        <v>0</v>
      </c>
      <c r="P96" s="27">
        <f ca="1"/>
        <v>0</v>
      </c>
      <c r="Q96" s="28">
        <f ca="1"/>
        <v>0</v>
      </c>
      <c r="R96" s="28">
        <v>0</v>
      </c>
      <c r="S96" s="28">
        <v>-1003.5355767947445</v>
      </c>
      <c r="T96" s="35">
        <f ca="1"/>
        <v>-100</v>
      </c>
      <c r="U96" s="30">
        <f ca="1"/>
        <v>0</v>
      </c>
      <c r="V96" s="31">
        <v>-3.114893278421254</v>
      </c>
      <c r="W96" s="32">
        <f ca="1"/>
        <v>3.114893278421254</v>
      </c>
      <c r="X96" s="32"/>
      <c r="Y96" s="28">
        <f t="shared" ca="1" si="49"/>
        <v>0</v>
      </c>
      <c r="Z96" s="33"/>
      <c r="AA96" s="36"/>
      <c r="AB96" s="33"/>
      <c r="AC96" s="21"/>
      <c r="AD96" s="6"/>
      <c r="AE96" s="6"/>
      <c r="AH96" s="6"/>
      <c r="AI96" s="6"/>
      <c r="AJ96" s="17"/>
      <c r="AV96" s="21"/>
    </row>
    <row r="97" spans="1:48" hidden="1" outlineLevel="1" x14ac:dyDescent="0.2">
      <c r="A97" s="13" t="s">
        <v>432</v>
      </c>
      <c r="B97" s="13" t="str">
        <f>VLOOKUP(A97,Notes!$A$12:$B$206,2,0)</f>
        <v>Made-up textile, articles</v>
      </c>
      <c r="C97" s="24">
        <f>SUM('SAM and Preps'!FS97:GG97)</f>
        <v>13154.472625537725</v>
      </c>
      <c r="D97" s="24">
        <f>'SAM and Preps'!GH97</f>
        <v>0</v>
      </c>
      <c r="E97" s="24">
        <f>'SAM and Preps'!GM97</f>
        <v>29.415597912737923</v>
      </c>
      <c r="F97" s="24">
        <f>'SAM and Preps'!GO97</f>
        <v>1522.4447067566771</v>
      </c>
      <c r="G97" s="24">
        <f t="shared" si="47"/>
        <v>14706.33293020714</v>
      </c>
      <c r="H97" s="25">
        <f>SUM('SAM and Preps'!CN$175:CN$179)</f>
        <v>0</v>
      </c>
      <c r="I97" s="24">
        <f>IFERROR(VLOOKUP($A97,Employment!$A$5:$F$66,3,0),0)</f>
        <v>0</v>
      </c>
      <c r="J97" s="24">
        <f>IFERROR(VLOOKUP($A97,Employment!$A$5:$F$66,4,0),0)</f>
        <v>0</v>
      </c>
      <c r="K97" s="24">
        <f>IFERROR(VLOOKUP($A97,Employment!$A$5:$F$66,5,0),0)</f>
        <v>0</v>
      </c>
      <c r="L97" s="24">
        <f>IFERROR(VLOOKUP($A97,Employment!$A$5:$F$66,6,0),0)</f>
        <v>0</v>
      </c>
      <c r="M97" s="24">
        <f t="shared" si="48"/>
        <v>0</v>
      </c>
      <c r="N97" s="25">
        <v>20888.733602694268</v>
      </c>
      <c r="O97" s="26">
        <v>0</v>
      </c>
      <c r="P97" s="27">
        <f ca="1"/>
        <v>0</v>
      </c>
      <c r="Q97" s="28">
        <f ca="1"/>
        <v>0</v>
      </c>
      <c r="R97" s="28">
        <v>0</v>
      </c>
      <c r="S97" s="28">
        <v>-99.637601549906535</v>
      </c>
      <c r="T97" s="35">
        <f ca="1"/>
        <v>-100</v>
      </c>
      <c r="U97" s="30">
        <f ca="1"/>
        <v>0</v>
      </c>
      <c r="V97" s="31">
        <v>-0.47699206397584143</v>
      </c>
      <c r="W97" s="32">
        <f ca="1"/>
        <v>0.47699206397584143</v>
      </c>
      <c r="X97" s="32"/>
      <c r="Y97" s="28">
        <f t="shared" ca="1" si="49"/>
        <v>0</v>
      </c>
      <c r="Z97" s="33"/>
      <c r="AA97" s="36"/>
      <c r="AB97" s="33"/>
      <c r="AC97" s="21"/>
      <c r="AD97" s="6"/>
      <c r="AE97" s="6"/>
      <c r="AH97" s="6"/>
      <c r="AI97" s="6"/>
      <c r="AJ97" s="17"/>
      <c r="AV97" s="21"/>
    </row>
    <row r="98" spans="1:48" hidden="1" outlineLevel="1" x14ac:dyDescent="0.2">
      <c r="A98" s="13" t="s">
        <v>433</v>
      </c>
      <c r="B98" s="13" t="str">
        <f>VLOOKUP(A98,Notes!$A$12:$B$206,2,0)</f>
        <v>Carpets</v>
      </c>
      <c r="C98" s="24">
        <f>SUM('SAM and Preps'!FS98:GG98)</f>
        <v>1633.1895123213287</v>
      </c>
      <c r="D98" s="24">
        <f>'SAM and Preps'!GH98</f>
        <v>0</v>
      </c>
      <c r="E98" s="24">
        <f>'SAM and Preps'!GM98</f>
        <v>0</v>
      </c>
      <c r="F98" s="24">
        <f>'SAM and Preps'!GO98</f>
        <v>1389.6693302203917</v>
      </c>
      <c r="G98" s="24">
        <f t="shared" si="47"/>
        <v>3022.8588425417202</v>
      </c>
      <c r="H98" s="25">
        <f>SUM('SAM and Preps'!CO$175:CO$179)</f>
        <v>0</v>
      </c>
      <c r="I98" s="24">
        <f>IFERROR(VLOOKUP($A98,Employment!$A$5:$F$66,3,0),0)</f>
        <v>0</v>
      </c>
      <c r="J98" s="24">
        <f>IFERROR(VLOOKUP($A98,Employment!$A$5:$F$66,4,0),0)</f>
        <v>0</v>
      </c>
      <c r="K98" s="24">
        <f>IFERROR(VLOOKUP($A98,Employment!$A$5:$F$66,5,0),0)</f>
        <v>0</v>
      </c>
      <c r="L98" s="24">
        <f>IFERROR(VLOOKUP($A98,Employment!$A$5:$F$66,6,0),0)</f>
        <v>0</v>
      </c>
      <c r="M98" s="24">
        <f t="shared" si="48"/>
        <v>0</v>
      </c>
      <c r="N98" s="25">
        <v>4811.7216619722394</v>
      </c>
      <c r="O98" s="26">
        <v>0</v>
      </c>
      <c r="P98" s="27">
        <f ca="1"/>
        <v>0</v>
      </c>
      <c r="Q98" s="28">
        <f ca="1"/>
        <v>0</v>
      </c>
      <c r="R98" s="28">
        <v>0</v>
      </c>
      <c r="S98" s="28">
        <v>-29.082216050758863</v>
      </c>
      <c r="T98" s="35">
        <f ca="1"/>
        <v>-100</v>
      </c>
      <c r="U98" s="30">
        <f ca="1"/>
        <v>0</v>
      </c>
      <c r="V98" s="31">
        <v>-0.60440353980987704</v>
      </c>
      <c r="W98" s="32">
        <f ca="1"/>
        <v>0.60440353980987704</v>
      </c>
      <c r="X98" s="32"/>
      <c r="Y98" s="28">
        <f t="shared" ca="1" si="49"/>
        <v>0</v>
      </c>
      <c r="Z98" s="33"/>
      <c r="AA98" s="36"/>
      <c r="AB98" s="33"/>
      <c r="AC98" s="21"/>
      <c r="AD98" s="6"/>
      <c r="AE98" s="6"/>
      <c r="AH98" s="6"/>
      <c r="AI98" s="6"/>
      <c r="AJ98" s="17"/>
      <c r="AV98" s="21"/>
    </row>
    <row r="99" spans="1:48" hidden="1" outlineLevel="1" x14ac:dyDescent="0.2">
      <c r="A99" s="13" t="s">
        <v>434</v>
      </c>
      <c r="B99" s="13" t="str">
        <f>VLOOKUP(A99,Notes!$A$12:$B$206,2,0)</f>
        <v>Textile n.e.c.</v>
      </c>
      <c r="C99" s="24">
        <f>SUM('SAM and Preps'!FS99:GG99)</f>
        <v>1922.5633722710179</v>
      </c>
      <c r="D99" s="24">
        <f>'SAM and Preps'!GH99</f>
        <v>0</v>
      </c>
      <c r="E99" s="24">
        <f>'SAM and Preps'!GM99</f>
        <v>0</v>
      </c>
      <c r="F99" s="24">
        <f>'SAM and Preps'!GO99</f>
        <v>844.77400071672787</v>
      </c>
      <c r="G99" s="24">
        <f t="shared" si="47"/>
        <v>2767.3373729877458</v>
      </c>
      <c r="H99" s="25">
        <f>SUM('SAM and Preps'!CP$175:CP$179)</f>
        <v>0</v>
      </c>
      <c r="I99" s="24">
        <f>IFERROR(VLOOKUP($A99,Employment!$A$5:$F$66,3,0),0)</f>
        <v>0</v>
      </c>
      <c r="J99" s="24">
        <f>IFERROR(VLOOKUP($A99,Employment!$A$5:$F$66,4,0),0)</f>
        <v>0</v>
      </c>
      <c r="K99" s="24">
        <f>IFERROR(VLOOKUP($A99,Employment!$A$5:$F$66,5,0),0)</f>
        <v>0</v>
      </c>
      <c r="L99" s="24">
        <f>IFERROR(VLOOKUP($A99,Employment!$A$5:$F$66,6,0),0)</f>
        <v>0</v>
      </c>
      <c r="M99" s="24">
        <f t="shared" si="48"/>
        <v>0</v>
      </c>
      <c r="N99" s="25">
        <v>11425.917236291467</v>
      </c>
      <c r="O99" s="26">
        <v>0</v>
      </c>
      <c r="P99" s="27">
        <f ca="1"/>
        <v>0</v>
      </c>
      <c r="Q99" s="28">
        <f ca="1"/>
        <v>0</v>
      </c>
      <c r="R99" s="28">
        <v>0</v>
      </c>
      <c r="S99" s="28">
        <v>-372.66285148788495</v>
      </c>
      <c r="T99" s="35">
        <f ca="1"/>
        <v>-100</v>
      </c>
      <c r="U99" s="30">
        <f ca="1"/>
        <v>0</v>
      </c>
      <c r="V99" s="31">
        <v>-3.2615574205650457</v>
      </c>
      <c r="W99" s="32">
        <f ca="1"/>
        <v>3.2615574205650457</v>
      </c>
      <c r="X99" s="32"/>
      <c r="Y99" s="28">
        <f t="shared" ca="1" si="49"/>
        <v>0</v>
      </c>
      <c r="Z99" s="33"/>
      <c r="AA99" s="36"/>
      <c r="AB99" s="33"/>
      <c r="AC99" s="21"/>
      <c r="AD99" s="6"/>
      <c r="AE99" s="6"/>
      <c r="AH99" s="6"/>
      <c r="AI99" s="6"/>
      <c r="AJ99" s="17"/>
      <c r="AV99" s="21"/>
    </row>
    <row r="100" spans="1:48" hidden="1" outlineLevel="1" x14ac:dyDescent="0.2">
      <c r="A100" s="13" t="s">
        <v>61</v>
      </c>
      <c r="B100" s="13" t="str">
        <f>VLOOKUP(A100,Notes!$A$12:$B$206,2,0)</f>
        <v>Knitting fabrics</v>
      </c>
      <c r="C100" s="24">
        <f>SUM('SAM and Preps'!FS100:GG100)</f>
        <v>447.94265530193809</v>
      </c>
      <c r="D100" s="24">
        <f>'SAM and Preps'!GH100</f>
        <v>0</v>
      </c>
      <c r="E100" s="24">
        <f>'SAM and Preps'!GM100</f>
        <v>0</v>
      </c>
      <c r="F100" s="24">
        <f>'SAM and Preps'!GO100</f>
        <v>3589.2077056605208</v>
      </c>
      <c r="G100" s="24">
        <f t="shared" si="47"/>
        <v>4037.1503609624588</v>
      </c>
      <c r="H100" s="25">
        <f>SUM('SAM and Preps'!CQ$175:CQ$179)</f>
        <v>0</v>
      </c>
      <c r="I100" s="24">
        <f>IFERROR(VLOOKUP($A100,Employment!$A$5:$F$66,3,0),0)</f>
        <v>0</v>
      </c>
      <c r="J100" s="24">
        <f>IFERROR(VLOOKUP($A100,Employment!$A$5:$F$66,4,0),0)</f>
        <v>0</v>
      </c>
      <c r="K100" s="24">
        <f>IFERROR(VLOOKUP($A100,Employment!$A$5:$F$66,5,0),0)</f>
        <v>0</v>
      </c>
      <c r="L100" s="24">
        <f>IFERROR(VLOOKUP($A100,Employment!$A$5:$F$66,6,0),0)</f>
        <v>0</v>
      </c>
      <c r="M100" s="24">
        <f t="shared" si="48"/>
        <v>0</v>
      </c>
      <c r="N100" s="25">
        <v>6070.4200385800614</v>
      </c>
      <c r="O100" s="26">
        <v>0</v>
      </c>
      <c r="P100" s="27">
        <f ca="1"/>
        <v>0</v>
      </c>
      <c r="Q100" s="28">
        <f ca="1"/>
        <v>0</v>
      </c>
      <c r="R100" s="28">
        <v>0</v>
      </c>
      <c r="S100" s="28">
        <v>-59.807771558837715</v>
      </c>
      <c r="T100" s="35">
        <f ca="1"/>
        <v>-100</v>
      </c>
      <c r="U100" s="30">
        <f ca="1"/>
        <v>0</v>
      </c>
      <c r="V100" s="31">
        <v>-0.98523283691629715</v>
      </c>
      <c r="W100" s="32">
        <f ca="1"/>
        <v>0.98523283691629715</v>
      </c>
      <c r="X100" s="32"/>
      <c r="Y100" s="28">
        <f t="shared" ca="1" si="49"/>
        <v>0</v>
      </c>
      <c r="Z100" s="33"/>
      <c r="AA100" s="36"/>
      <c r="AB100" s="33"/>
      <c r="AC100" s="21"/>
      <c r="AD100" s="6"/>
      <c r="AE100" s="6"/>
      <c r="AH100" s="6"/>
      <c r="AI100" s="6"/>
      <c r="AJ100" s="17"/>
      <c r="AV100" s="21"/>
    </row>
    <row r="101" spans="1:48" hidden="1" outlineLevel="1" x14ac:dyDescent="0.2">
      <c r="A101" s="13" t="s">
        <v>435</v>
      </c>
      <c r="B101" s="13" t="str">
        <f>VLOOKUP(A101,Notes!$A$12:$B$206,2,0)</f>
        <v>Wearing apparel</v>
      </c>
      <c r="C101" s="24">
        <f>SUM('SAM and Preps'!FS101:GG101)</f>
        <v>61074.923776259733</v>
      </c>
      <c r="D101" s="24">
        <f>'SAM and Preps'!GH101</f>
        <v>0</v>
      </c>
      <c r="E101" s="24">
        <f>'SAM and Preps'!GM101</f>
        <v>0</v>
      </c>
      <c r="F101" s="24">
        <f>'SAM and Preps'!GO101</f>
        <v>4401.053928905294</v>
      </c>
      <c r="G101" s="24">
        <f t="shared" si="47"/>
        <v>65475.977705165031</v>
      </c>
      <c r="H101" s="25">
        <f>SUM('SAM and Preps'!CR$175:CR$179)</f>
        <v>0</v>
      </c>
      <c r="I101" s="24">
        <f>IFERROR(VLOOKUP($A101,Employment!$A$5:$F$66,3,0),0)</f>
        <v>0</v>
      </c>
      <c r="J101" s="24">
        <f>IFERROR(VLOOKUP($A101,Employment!$A$5:$F$66,4,0),0)</f>
        <v>0</v>
      </c>
      <c r="K101" s="24">
        <f>IFERROR(VLOOKUP($A101,Employment!$A$5:$F$66,5,0),0)</f>
        <v>0</v>
      </c>
      <c r="L101" s="24">
        <f>IFERROR(VLOOKUP($A101,Employment!$A$5:$F$66,6,0),0)</f>
        <v>0</v>
      </c>
      <c r="M101" s="24">
        <f t="shared" si="48"/>
        <v>0</v>
      </c>
      <c r="N101" s="25">
        <v>74845.979898885213</v>
      </c>
      <c r="O101" s="26">
        <v>0</v>
      </c>
      <c r="P101" s="27">
        <f ca="1"/>
        <v>0</v>
      </c>
      <c r="Q101" s="28">
        <f ca="1"/>
        <v>0</v>
      </c>
      <c r="R101" s="28">
        <v>0</v>
      </c>
      <c r="S101" s="28">
        <v>-3052.3654362981652</v>
      </c>
      <c r="T101" s="35">
        <f ca="1"/>
        <v>-100</v>
      </c>
      <c r="U101" s="30">
        <f ca="1"/>
        <v>0</v>
      </c>
      <c r="V101" s="31">
        <v>-4.0781955696509335</v>
      </c>
      <c r="W101" s="32">
        <f ca="1"/>
        <v>4.0781955696509335</v>
      </c>
      <c r="X101" s="32"/>
      <c r="Y101" s="28">
        <f t="shared" ca="1" si="49"/>
        <v>0</v>
      </c>
      <c r="Z101" s="33"/>
      <c r="AA101" s="36"/>
      <c r="AB101" s="33"/>
      <c r="AC101" s="21"/>
      <c r="AD101" s="6"/>
      <c r="AE101" s="6"/>
      <c r="AH101" s="6"/>
      <c r="AI101" s="6"/>
      <c r="AJ101" s="17"/>
      <c r="AV101" s="21"/>
    </row>
    <row r="102" spans="1:48" hidden="1" outlineLevel="1" x14ac:dyDescent="0.2">
      <c r="A102" s="13" t="s">
        <v>62</v>
      </c>
      <c r="B102" s="13" t="str">
        <f>VLOOKUP(A102,Notes!$A$12:$B$206,2,0)</f>
        <v>Leather products</v>
      </c>
      <c r="C102" s="24">
        <f>SUM('SAM and Preps'!FS102:GG102)</f>
        <v>4517.8269316683982</v>
      </c>
      <c r="D102" s="24">
        <f>'SAM and Preps'!GH102</f>
        <v>0</v>
      </c>
      <c r="E102" s="24">
        <f>'SAM and Preps'!GM102</f>
        <v>3.6398994254791137E-2</v>
      </c>
      <c r="F102" s="24">
        <f>'SAM and Preps'!GO102</f>
        <v>7697.7684653708002</v>
      </c>
      <c r="G102" s="24">
        <f t="shared" si="47"/>
        <v>12215.631796033453</v>
      </c>
      <c r="H102" s="25">
        <f>SUM('SAM and Preps'!CS$175:CS$179)</f>
        <v>0</v>
      </c>
      <c r="I102" s="24">
        <f>IFERROR(VLOOKUP($A102,Employment!$A$5:$F$66,3,0),0)</f>
        <v>0</v>
      </c>
      <c r="J102" s="24">
        <f>IFERROR(VLOOKUP($A102,Employment!$A$5:$F$66,4,0),0)</f>
        <v>0</v>
      </c>
      <c r="K102" s="24">
        <f>IFERROR(VLOOKUP($A102,Employment!$A$5:$F$66,5,0),0)</f>
        <v>0</v>
      </c>
      <c r="L102" s="24">
        <f>IFERROR(VLOOKUP($A102,Employment!$A$5:$F$66,6,0),0)</f>
        <v>0</v>
      </c>
      <c r="M102" s="24">
        <f t="shared" si="48"/>
        <v>0</v>
      </c>
      <c r="N102" s="25">
        <v>22157.7484516041</v>
      </c>
      <c r="O102" s="26">
        <v>0</v>
      </c>
      <c r="P102" s="27">
        <f ca="1"/>
        <v>0</v>
      </c>
      <c r="Q102" s="28">
        <f ca="1"/>
        <v>0</v>
      </c>
      <c r="R102" s="28">
        <v>0</v>
      </c>
      <c r="S102" s="28">
        <v>-168.43118591778963</v>
      </c>
      <c r="T102" s="35">
        <f ca="1"/>
        <v>-100</v>
      </c>
      <c r="U102" s="30">
        <f ca="1"/>
        <v>0</v>
      </c>
      <c r="V102" s="31">
        <v>-0.76014576248877008</v>
      </c>
      <c r="W102" s="32">
        <f ca="1"/>
        <v>0.76014576248877008</v>
      </c>
      <c r="X102" s="32"/>
      <c r="Y102" s="28">
        <f t="shared" ca="1" si="49"/>
        <v>0</v>
      </c>
      <c r="Z102" s="33"/>
      <c r="AA102" s="36"/>
      <c r="AB102" s="33"/>
      <c r="AC102" s="21"/>
      <c r="AD102" s="6"/>
      <c r="AE102" s="6"/>
      <c r="AH102" s="6"/>
      <c r="AI102" s="6"/>
      <c r="AJ102" s="17"/>
      <c r="AV102" s="21"/>
    </row>
    <row r="103" spans="1:48" hidden="1" outlineLevel="1" x14ac:dyDescent="0.2">
      <c r="A103" s="13" t="s">
        <v>63</v>
      </c>
      <c r="B103" s="13" t="str">
        <f>VLOOKUP(A103,Notes!$A$12:$B$206,2,0)</f>
        <v>Footwear</v>
      </c>
      <c r="C103" s="24">
        <f>SUM('SAM and Preps'!FS103:GG103)</f>
        <v>22393.639295390134</v>
      </c>
      <c r="D103" s="24">
        <f>'SAM and Preps'!GH103</f>
        <v>0</v>
      </c>
      <c r="E103" s="24">
        <f>'SAM and Preps'!GM103</f>
        <v>0</v>
      </c>
      <c r="F103" s="24">
        <f>'SAM and Preps'!GO103</f>
        <v>3677.2616240701477</v>
      </c>
      <c r="G103" s="24">
        <f t="shared" si="47"/>
        <v>26070.90091946028</v>
      </c>
      <c r="H103" s="25">
        <f>SUM('SAM and Preps'!CT$175:CT$179)</f>
        <v>0</v>
      </c>
      <c r="I103" s="24">
        <f>IFERROR(VLOOKUP($A103,Employment!$A$5:$F$66,3,0),0)</f>
        <v>0</v>
      </c>
      <c r="J103" s="24">
        <f>IFERROR(VLOOKUP($A103,Employment!$A$5:$F$66,4,0),0)</f>
        <v>0</v>
      </c>
      <c r="K103" s="24">
        <f>IFERROR(VLOOKUP($A103,Employment!$A$5:$F$66,5,0),0)</f>
        <v>0</v>
      </c>
      <c r="L103" s="24">
        <f>IFERROR(VLOOKUP($A103,Employment!$A$5:$F$66,6,0),0)</f>
        <v>0</v>
      </c>
      <c r="M103" s="24">
        <f t="shared" si="48"/>
        <v>0</v>
      </c>
      <c r="N103" s="25">
        <v>33570.329360378229</v>
      </c>
      <c r="O103" s="26">
        <v>0</v>
      </c>
      <c r="P103" s="27">
        <f ca="1"/>
        <v>0</v>
      </c>
      <c r="Q103" s="28">
        <f ca="1"/>
        <v>0</v>
      </c>
      <c r="R103" s="28">
        <v>0</v>
      </c>
      <c r="S103" s="28">
        <v>-413.36327932020004</v>
      </c>
      <c r="T103" s="35">
        <f ca="1"/>
        <v>-100</v>
      </c>
      <c r="U103" s="30">
        <f ca="1"/>
        <v>0</v>
      </c>
      <c r="V103" s="31">
        <v>-1.231335191510146</v>
      </c>
      <c r="W103" s="32">
        <f ca="1"/>
        <v>1.231335191510146</v>
      </c>
      <c r="X103" s="32"/>
      <c r="Y103" s="28">
        <f t="shared" ca="1" si="49"/>
        <v>0</v>
      </c>
      <c r="Z103" s="33"/>
      <c r="AA103" s="36"/>
      <c r="AB103" s="33"/>
      <c r="AC103" s="21"/>
      <c r="AD103" s="6"/>
      <c r="AE103" s="6"/>
      <c r="AH103" s="6"/>
      <c r="AI103" s="6"/>
      <c r="AJ103" s="17"/>
      <c r="AV103" s="21"/>
    </row>
    <row r="104" spans="1:48" hidden="1" outlineLevel="1" x14ac:dyDescent="0.2">
      <c r="A104" s="13" t="s">
        <v>64</v>
      </c>
      <c r="B104" s="13" t="str">
        <f>VLOOKUP(A104,Notes!$A$12:$B$206,2,0)</f>
        <v>Wood products</v>
      </c>
      <c r="C104" s="24">
        <f>SUM('SAM and Preps'!FS104:GG104)</f>
        <v>1673.8875113666616</v>
      </c>
      <c r="D104" s="24">
        <f>'SAM and Preps'!GH104</f>
        <v>0</v>
      </c>
      <c r="E104" s="24">
        <f>'SAM and Preps'!GM104</f>
        <v>0</v>
      </c>
      <c r="F104" s="24">
        <f>'SAM and Preps'!GO104</f>
        <v>10604.599906757876</v>
      </c>
      <c r="G104" s="24">
        <f t="shared" ref="G104:G135" si="50">SUM(C104:F104)</f>
        <v>12278.487418124538</v>
      </c>
      <c r="H104" s="25">
        <f>SUM('SAM and Preps'!CU$175:CU$179)</f>
        <v>0</v>
      </c>
      <c r="I104" s="24">
        <f>IFERROR(VLOOKUP($A104,Employment!$A$5:$F$66,3,0),0)</f>
        <v>0</v>
      </c>
      <c r="J104" s="24">
        <f>IFERROR(VLOOKUP($A104,Employment!$A$5:$F$66,4,0),0)</f>
        <v>0</v>
      </c>
      <c r="K104" s="24">
        <f>IFERROR(VLOOKUP($A104,Employment!$A$5:$F$66,5,0),0)</f>
        <v>0</v>
      </c>
      <c r="L104" s="24">
        <f>IFERROR(VLOOKUP($A104,Employment!$A$5:$F$66,6,0),0)</f>
        <v>0</v>
      </c>
      <c r="M104" s="24">
        <f t="shared" si="48"/>
        <v>0</v>
      </c>
      <c r="N104" s="25">
        <v>71705.780420255018</v>
      </c>
      <c r="O104" s="26">
        <v>0</v>
      </c>
      <c r="P104" s="27">
        <f ca="1"/>
        <v>0</v>
      </c>
      <c r="Q104" s="28">
        <f ca="1"/>
        <v>0</v>
      </c>
      <c r="R104" s="28">
        <v>0</v>
      </c>
      <c r="S104" s="28">
        <v>-3904.2306839211901</v>
      </c>
      <c r="T104" s="35">
        <f ca="1"/>
        <v>-100</v>
      </c>
      <c r="U104" s="30">
        <f ca="1"/>
        <v>0</v>
      </c>
      <c r="V104" s="31">
        <v>-5.444792122809595</v>
      </c>
      <c r="W104" s="32">
        <f ca="1"/>
        <v>5.444792122809595</v>
      </c>
      <c r="X104" s="32"/>
      <c r="Y104" s="28">
        <f t="shared" ca="1" si="49"/>
        <v>0</v>
      </c>
      <c r="Z104" s="33"/>
      <c r="AA104" s="36"/>
      <c r="AB104" s="33"/>
      <c r="AC104" s="21"/>
      <c r="AD104" s="6"/>
      <c r="AE104" s="6"/>
      <c r="AH104" s="6"/>
      <c r="AI104" s="6"/>
      <c r="AJ104" s="17"/>
      <c r="AV104" s="21"/>
    </row>
    <row r="105" spans="1:48" hidden="1" outlineLevel="1" x14ac:dyDescent="0.2">
      <c r="A105" s="13" t="s">
        <v>436</v>
      </c>
      <c r="B105" s="13" t="str">
        <f>VLOOKUP(A105,Notes!$A$12:$B$206,2,0)</f>
        <v>Paper products</v>
      </c>
      <c r="C105" s="24">
        <f>SUM('SAM and Preps'!FS105:GG105)</f>
        <v>12449.900615225666</v>
      </c>
      <c r="D105" s="24">
        <f>'SAM and Preps'!GH105</f>
        <v>0</v>
      </c>
      <c r="E105" s="24">
        <f>'SAM and Preps'!GM105</f>
        <v>0</v>
      </c>
      <c r="F105" s="24">
        <f>'SAM and Preps'!GO105</f>
        <v>15454.926203972511</v>
      </c>
      <c r="G105" s="24">
        <f t="shared" si="50"/>
        <v>27904.826819198177</v>
      </c>
      <c r="H105" s="25">
        <f>SUM('SAM and Preps'!CV$175:CV$179)</f>
        <v>0</v>
      </c>
      <c r="I105" s="24">
        <f>IFERROR(VLOOKUP($A105,Employment!$A$5:$F$66,3,0),0)</f>
        <v>0</v>
      </c>
      <c r="J105" s="24">
        <f>IFERROR(VLOOKUP($A105,Employment!$A$5:$F$66,4,0),0)</f>
        <v>0</v>
      </c>
      <c r="K105" s="24">
        <f>IFERROR(VLOOKUP($A105,Employment!$A$5:$F$66,5,0),0)</f>
        <v>0</v>
      </c>
      <c r="L105" s="24">
        <f>IFERROR(VLOOKUP($A105,Employment!$A$5:$F$66,6,0),0)</f>
        <v>0</v>
      </c>
      <c r="M105" s="24">
        <f t="shared" si="48"/>
        <v>0</v>
      </c>
      <c r="N105" s="25">
        <v>128260.10148129714</v>
      </c>
      <c r="O105" s="26">
        <v>0</v>
      </c>
      <c r="P105" s="27">
        <f ca="1"/>
        <v>0</v>
      </c>
      <c r="Q105" s="28">
        <f ca="1"/>
        <v>0</v>
      </c>
      <c r="R105" s="28">
        <v>0</v>
      </c>
      <c r="S105" s="28">
        <v>-23673.813163199175</v>
      </c>
      <c r="T105" s="35">
        <f ca="1"/>
        <v>-100</v>
      </c>
      <c r="U105" s="30">
        <f ca="1"/>
        <v>0</v>
      </c>
      <c r="V105" s="31">
        <v>-18.457659778673481</v>
      </c>
      <c r="W105" s="32">
        <f ca="1"/>
        <v>18.457659778673481</v>
      </c>
      <c r="X105" s="32"/>
      <c r="Y105" s="28">
        <f t="shared" ca="1" si="49"/>
        <v>0</v>
      </c>
      <c r="Z105" s="33"/>
      <c r="AA105" s="36"/>
      <c r="AB105" s="33"/>
      <c r="AC105" s="21"/>
      <c r="AD105" s="6"/>
      <c r="AE105" s="6"/>
      <c r="AH105" s="6"/>
      <c r="AI105" s="6"/>
      <c r="AJ105" s="17"/>
      <c r="AV105" s="21"/>
    </row>
    <row r="106" spans="1:48" hidden="1" outlineLevel="1" x14ac:dyDescent="0.2">
      <c r="A106" s="13" t="s">
        <v>65</v>
      </c>
      <c r="B106" s="13" t="str">
        <f>VLOOKUP(A106,Notes!$A$12:$B$206,2,0)</f>
        <v>Printing</v>
      </c>
      <c r="C106" s="24">
        <f>SUM('SAM and Preps'!FS106:GG106)</f>
        <v>12294.73988592971</v>
      </c>
      <c r="D106" s="24">
        <f>'SAM and Preps'!GH106</f>
        <v>0</v>
      </c>
      <c r="E106" s="24">
        <f>'SAM and Preps'!GM106</f>
        <v>1.5310346155832129</v>
      </c>
      <c r="F106" s="24">
        <f>'SAM and Preps'!GO106</f>
        <v>1796.4609689872484</v>
      </c>
      <c r="G106" s="24">
        <f t="shared" si="50"/>
        <v>14092.731889532542</v>
      </c>
      <c r="H106" s="25">
        <f>SUM('SAM and Preps'!CW$175:CW$179)</f>
        <v>0</v>
      </c>
      <c r="I106" s="24">
        <f>IFERROR(VLOOKUP($A106,Employment!$A$5:$F$66,3,0),0)</f>
        <v>0</v>
      </c>
      <c r="J106" s="24">
        <f>IFERROR(VLOOKUP($A106,Employment!$A$5:$F$66,4,0),0)</f>
        <v>0</v>
      </c>
      <c r="K106" s="24">
        <f>IFERROR(VLOOKUP($A106,Employment!$A$5:$F$66,5,0),0)</f>
        <v>0</v>
      </c>
      <c r="L106" s="24">
        <f>IFERROR(VLOOKUP($A106,Employment!$A$5:$F$66,6,0),0)</f>
        <v>0</v>
      </c>
      <c r="M106" s="24">
        <f t="shared" si="48"/>
        <v>0</v>
      </c>
      <c r="N106" s="25">
        <v>82740.047567993897</v>
      </c>
      <c r="O106" s="26">
        <v>0</v>
      </c>
      <c r="P106" s="27">
        <f ca="1"/>
        <v>0</v>
      </c>
      <c r="Q106" s="28">
        <f ca="1"/>
        <v>0</v>
      </c>
      <c r="R106" s="28">
        <v>0</v>
      </c>
      <c r="S106" s="28">
        <v>-20399.949750248634</v>
      </c>
      <c r="T106" s="35">
        <f ca="1"/>
        <v>-100</v>
      </c>
      <c r="U106" s="30">
        <f ca="1"/>
        <v>0</v>
      </c>
      <c r="V106" s="31">
        <v>-24.655472591412781</v>
      </c>
      <c r="W106" s="32">
        <f ca="1"/>
        <v>24.655472591412781</v>
      </c>
      <c r="X106" s="32"/>
      <c r="Y106" s="28">
        <f t="shared" ca="1" si="49"/>
        <v>0</v>
      </c>
      <c r="Z106" s="33"/>
      <c r="AA106" s="36"/>
      <c r="AB106" s="33"/>
      <c r="AC106" s="21"/>
      <c r="AD106" s="6"/>
      <c r="AE106" s="6"/>
      <c r="AH106" s="6"/>
      <c r="AI106" s="6"/>
      <c r="AJ106" s="17"/>
      <c r="AV106" s="21"/>
    </row>
    <row r="107" spans="1:48" hidden="1" outlineLevel="1" x14ac:dyDescent="0.2">
      <c r="A107" s="13" t="s">
        <v>66</v>
      </c>
      <c r="B107" s="13" t="str">
        <f>VLOOKUP(A107,Notes!$A$12:$B$206,2,0)</f>
        <v>Petroleum products</v>
      </c>
      <c r="C107" s="24">
        <f>SUM('SAM and Preps'!FS107:GG107)</f>
        <v>93526.098125314849</v>
      </c>
      <c r="D107" s="24">
        <f>'SAM and Preps'!GH107</f>
        <v>0</v>
      </c>
      <c r="E107" s="24">
        <f>'SAM and Preps'!GM107</f>
        <v>943.71565981045001</v>
      </c>
      <c r="F107" s="24">
        <f>'SAM and Preps'!GO107</f>
        <v>39208.056081359675</v>
      </c>
      <c r="G107" s="24">
        <f t="shared" si="50"/>
        <v>133677.86986648498</v>
      </c>
      <c r="H107" s="25">
        <f>SUM('SAM and Preps'!CX$175:CX$179)</f>
        <v>0</v>
      </c>
      <c r="I107" s="24">
        <f>IFERROR(VLOOKUP($A107,Employment!$A$5:$F$66,3,0),0)</f>
        <v>0</v>
      </c>
      <c r="J107" s="24">
        <f>IFERROR(VLOOKUP($A107,Employment!$A$5:$F$66,4,0),0)</f>
        <v>0</v>
      </c>
      <c r="K107" s="24">
        <f>IFERROR(VLOOKUP($A107,Employment!$A$5:$F$66,5,0),0)</f>
        <v>0</v>
      </c>
      <c r="L107" s="24">
        <f>IFERROR(VLOOKUP($A107,Employment!$A$5:$F$66,6,0),0)</f>
        <v>0</v>
      </c>
      <c r="M107" s="24">
        <f t="shared" si="48"/>
        <v>0</v>
      </c>
      <c r="N107" s="25">
        <v>391528.82529913692</v>
      </c>
      <c r="O107" s="26">
        <v>0</v>
      </c>
      <c r="P107" s="27">
        <f ca="1"/>
        <v>0</v>
      </c>
      <c r="Q107" s="28">
        <f ca="1"/>
        <v>0</v>
      </c>
      <c r="R107" s="28">
        <v>0</v>
      </c>
      <c r="S107" s="28">
        <v>-23618.067293170621</v>
      </c>
      <c r="T107" s="35">
        <f ca="1"/>
        <v>-100</v>
      </c>
      <c r="U107" s="30">
        <f ca="1"/>
        <v>0</v>
      </c>
      <c r="V107" s="31">
        <v>-6.0322678094329021</v>
      </c>
      <c r="W107" s="32">
        <f ca="1"/>
        <v>6.0322678094329021</v>
      </c>
      <c r="X107" s="32"/>
      <c r="Y107" s="28">
        <f t="shared" ca="1" si="49"/>
        <v>0</v>
      </c>
      <c r="Z107" s="33"/>
      <c r="AA107" s="36"/>
      <c r="AB107" s="33"/>
      <c r="AC107" s="21"/>
      <c r="AD107" s="6"/>
      <c r="AE107" s="6"/>
      <c r="AH107" s="6"/>
      <c r="AI107" s="6"/>
      <c r="AJ107" s="17"/>
      <c r="AV107" s="21"/>
    </row>
    <row r="108" spans="1:48" hidden="1" outlineLevel="1" x14ac:dyDescent="0.2">
      <c r="A108" s="13" t="s">
        <v>67</v>
      </c>
      <c r="B108" s="13" t="str">
        <f>VLOOKUP(A108,Notes!$A$12:$B$206,2,0)</f>
        <v xml:space="preserve">Basic chemicals </v>
      </c>
      <c r="C108" s="24">
        <f>SUM('SAM and Preps'!FS108:GG108)</f>
        <v>1089.9148640856115</v>
      </c>
      <c r="D108" s="24">
        <f>'SAM and Preps'!GH108</f>
        <v>0</v>
      </c>
      <c r="E108" s="24">
        <f>'SAM and Preps'!GM108</f>
        <v>0</v>
      </c>
      <c r="F108" s="24">
        <f>'SAM and Preps'!GO108</f>
        <v>50287.468355007499</v>
      </c>
      <c r="G108" s="24">
        <f t="shared" si="50"/>
        <v>51377.383219093113</v>
      </c>
      <c r="H108" s="25">
        <f>SUM('SAM and Preps'!CY$175:CY$179)</f>
        <v>0</v>
      </c>
      <c r="I108" s="24">
        <f>IFERROR(VLOOKUP($A108,Employment!$A$5:$F$66,3,0),0)</f>
        <v>0</v>
      </c>
      <c r="J108" s="24">
        <f>IFERROR(VLOOKUP($A108,Employment!$A$5:$F$66,4,0),0)</f>
        <v>0</v>
      </c>
      <c r="K108" s="24">
        <f>IFERROR(VLOOKUP($A108,Employment!$A$5:$F$66,5,0),0)</f>
        <v>0</v>
      </c>
      <c r="L108" s="24">
        <f>IFERROR(VLOOKUP($A108,Employment!$A$5:$F$66,6,0),0)</f>
        <v>0</v>
      </c>
      <c r="M108" s="24">
        <f t="shared" si="48"/>
        <v>0</v>
      </c>
      <c r="N108" s="25">
        <v>189458.13683035813</v>
      </c>
      <c r="O108" s="26">
        <v>0</v>
      </c>
      <c r="P108" s="27">
        <f ca="1"/>
        <v>0</v>
      </c>
      <c r="Q108" s="28">
        <f ca="1"/>
        <v>0</v>
      </c>
      <c r="R108" s="28">
        <v>0</v>
      </c>
      <c r="S108" s="28">
        <v>-5726.9888992823844</v>
      </c>
      <c r="T108" s="35">
        <f ca="1"/>
        <v>-100</v>
      </c>
      <c r="U108" s="30">
        <f ca="1"/>
        <v>0</v>
      </c>
      <c r="V108" s="31">
        <v>-3.0228255144356044</v>
      </c>
      <c r="W108" s="32">
        <f ca="1"/>
        <v>3.0228255144356044</v>
      </c>
      <c r="X108" s="32"/>
      <c r="Y108" s="28">
        <f t="shared" ca="1" si="49"/>
        <v>0</v>
      </c>
      <c r="Z108" s="33"/>
      <c r="AA108" s="36"/>
      <c r="AB108" s="33"/>
      <c r="AC108" s="21"/>
      <c r="AD108" s="6"/>
      <c r="AE108" s="6"/>
      <c r="AH108" s="6"/>
      <c r="AI108" s="6"/>
      <c r="AJ108" s="17"/>
      <c r="AV108" s="21"/>
    </row>
    <row r="109" spans="1:48" hidden="1" outlineLevel="1" x14ac:dyDescent="0.2">
      <c r="A109" s="13" t="s">
        <v>437</v>
      </c>
      <c r="B109" s="13" t="str">
        <f>VLOOKUP(A109,Notes!$A$12:$B$206,2,0)</f>
        <v>Fertilizers, pesticides</v>
      </c>
      <c r="C109" s="24">
        <f>SUM('SAM and Preps'!FS109:GG109)</f>
        <v>3539.8557907325285</v>
      </c>
      <c r="D109" s="24">
        <f>'SAM and Preps'!GH109</f>
        <v>0</v>
      </c>
      <c r="E109" s="24">
        <f>'SAM and Preps'!GM109</f>
        <v>0</v>
      </c>
      <c r="F109" s="24">
        <f>'SAM and Preps'!GO109</f>
        <v>7393.0137799204385</v>
      </c>
      <c r="G109" s="24">
        <f t="shared" si="50"/>
        <v>10932.869570652967</v>
      </c>
      <c r="H109" s="25">
        <f>SUM('SAM and Preps'!CZ$175:CZ$179)</f>
        <v>0</v>
      </c>
      <c r="I109" s="24">
        <f>IFERROR(VLOOKUP($A109,Employment!$A$5:$F$66,3,0),0)</f>
        <v>0</v>
      </c>
      <c r="J109" s="24">
        <f>IFERROR(VLOOKUP($A109,Employment!$A$5:$F$66,4,0),0)</f>
        <v>0</v>
      </c>
      <c r="K109" s="24">
        <f>IFERROR(VLOOKUP($A109,Employment!$A$5:$F$66,5,0),0)</f>
        <v>0</v>
      </c>
      <c r="L109" s="24">
        <f>IFERROR(VLOOKUP($A109,Employment!$A$5:$F$66,6,0),0)</f>
        <v>0</v>
      </c>
      <c r="M109" s="24">
        <f t="shared" si="48"/>
        <v>0</v>
      </c>
      <c r="N109" s="25">
        <v>41738.580128815491</v>
      </c>
      <c r="O109" s="26">
        <v>0</v>
      </c>
      <c r="P109" s="27">
        <f ca="1"/>
        <v>0</v>
      </c>
      <c r="Q109" s="28">
        <f ca="1"/>
        <v>0</v>
      </c>
      <c r="R109" s="28">
        <v>0</v>
      </c>
      <c r="S109" s="28">
        <v>-654.08794619183664</v>
      </c>
      <c r="T109" s="35">
        <f ca="1"/>
        <v>-100</v>
      </c>
      <c r="U109" s="30">
        <f ca="1"/>
        <v>0</v>
      </c>
      <c r="V109" s="31">
        <v>-1.5671063657967301</v>
      </c>
      <c r="W109" s="32">
        <f ca="1"/>
        <v>1.5671063657967301</v>
      </c>
      <c r="X109" s="32"/>
      <c r="Y109" s="28">
        <f t="shared" ca="1" si="49"/>
        <v>0</v>
      </c>
      <c r="Z109" s="33"/>
      <c r="AA109" s="36"/>
      <c r="AB109" s="33"/>
      <c r="AC109" s="21"/>
      <c r="AD109" s="6"/>
      <c r="AE109" s="6"/>
      <c r="AH109" s="6"/>
      <c r="AI109" s="6"/>
      <c r="AJ109" s="17"/>
      <c r="AV109" s="21"/>
    </row>
    <row r="110" spans="1:48" hidden="1" outlineLevel="1" x14ac:dyDescent="0.2">
      <c r="A110" s="13" t="s">
        <v>438</v>
      </c>
      <c r="B110" s="13" t="str">
        <f>VLOOKUP(A110,Notes!$A$12:$B$206,2,0)</f>
        <v>Paint, related products</v>
      </c>
      <c r="C110" s="24">
        <f>SUM('SAM and Preps'!FS110:GG110)</f>
        <v>844.35463037838315</v>
      </c>
      <c r="D110" s="24">
        <f>'SAM and Preps'!GH110</f>
        <v>0</v>
      </c>
      <c r="E110" s="24">
        <f>'SAM and Preps'!GM110</f>
        <v>0</v>
      </c>
      <c r="F110" s="24">
        <f>'SAM and Preps'!GO110</f>
        <v>2366.437591165422</v>
      </c>
      <c r="G110" s="24">
        <f t="shared" si="50"/>
        <v>3210.7922215438052</v>
      </c>
      <c r="H110" s="25">
        <f>SUM('SAM and Preps'!DA$175:DA$179)</f>
        <v>0</v>
      </c>
      <c r="I110" s="24">
        <f>IFERROR(VLOOKUP($A110,Employment!$A$5:$F$66,3,0),0)</f>
        <v>0</v>
      </c>
      <c r="J110" s="24">
        <f>IFERROR(VLOOKUP($A110,Employment!$A$5:$F$66,4,0),0)</f>
        <v>0</v>
      </c>
      <c r="K110" s="24">
        <f>IFERROR(VLOOKUP($A110,Employment!$A$5:$F$66,5,0),0)</f>
        <v>0</v>
      </c>
      <c r="L110" s="24">
        <f>IFERROR(VLOOKUP($A110,Employment!$A$5:$F$66,6,0),0)</f>
        <v>0</v>
      </c>
      <c r="M110" s="24">
        <f t="shared" si="48"/>
        <v>0</v>
      </c>
      <c r="N110" s="25">
        <v>41305.047776195424</v>
      </c>
      <c r="O110" s="26">
        <v>0</v>
      </c>
      <c r="P110" s="27">
        <f ca="1"/>
        <v>0</v>
      </c>
      <c r="Q110" s="28">
        <f ca="1"/>
        <v>0</v>
      </c>
      <c r="R110" s="28">
        <v>0</v>
      </c>
      <c r="S110" s="28">
        <v>-2568.1375599934454</v>
      </c>
      <c r="T110" s="35">
        <f ca="1"/>
        <v>-100</v>
      </c>
      <c r="U110" s="30">
        <f ca="1"/>
        <v>0</v>
      </c>
      <c r="V110" s="31">
        <v>-6.2174908352811364</v>
      </c>
      <c r="W110" s="32">
        <f ca="1"/>
        <v>6.2174908352811364</v>
      </c>
      <c r="X110" s="32"/>
      <c r="Y110" s="28">
        <f t="shared" ca="1" si="49"/>
        <v>0</v>
      </c>
      <c r="Z110" s="33"/>
      <c r="AA110" s="36"/>
      <c r="AB110" s="33"/>
      <c r="AC110" s="21"/>
      <c r="AD110" s="6"/>
      <c r="AE110" s="6"/>
      <c r="AH110" s="6"/>
      <c r="AI110" s="6"/>
      <c r="AJ110" s="17"/>
      <c r="AV110" s="21"/>
    </row>
    <row r="111" spans="1:48" hidden="1" outlineLevel="1" x14ac:dyDescent="0.2">
      <c r="A111" s="13" t="s">
        <v>439</v>
      </c>
      <c r="B111" s="13" t="str">
        <f>VLOOKUP(A111,Notes!$A$12:$B$206,2,0)</f>
        <v>Pharmaceutical products</v>
      </c>
      <c r="C111" s="24">
        <f>SUM('SAM and Preps'!FS111:GG111)</f>
        <v>35191.472401180916</v>
      </c>
      <c r="D111" s="24">
        <f>'SAM and Preps'!GH111</f>
        <v>0</v>
      </c>
      <c r="E111" s="24">
        <f>'SAM and Preps'!GM111</f>
        <v>0</v>
      </c>
      <c r="F111" s="24">
        <f>'SAM and Preps'!GO111</f>
        <v>7909.8855975000397</v>
      </c>
      <c r="G111" s="24">
        <f t="shared" si="50"/>
        <v>43101.357998680956</v>
      </c>
      <c r="H111" s="25">
        <f>SUM('SAM and Preps'!DB$175:DB$179)</f>
        <v>0</v>
      </c>
      <c r="I111" s="24">
        <f>IFERROR(VLOOKUP($A111,Employment!$A$5:$F$66,3,0),0)</f>
        <v>0</v>
      </c>
      <c r="J111" s="24">
        <f>IFERROR(VLOOKUP($A111,Employment!$A$5:$F$66,4,0),0)</f>
        <v>0</v>
      </c>
      <c r="K111" s="24">
        <f>IFERROR(VLOOKUP($A111,Employment!$A$5:$F$66,5,0),0)</f>
        <v>0</v>
      </c>
      <c r="L111" s="24">
        <f>IFERROR(VLOOKUP($A111,Employment!$A$5:$F$66,6,0),0)</f>
        <v>0</v>
      </c>
      <c r="M111" s="24">
        <f t="shared" si="48"/>
        <v>0</v>
      </c>
      <c r="N111" s="25">
        <v>72926.366766978666</v>
      </c>
      <c r="O111" s="26">
        <v>0</v>
      </c>
      <c r="P111" s="27">
        <f ca="1"/>
        <v>0</v>
      </c>
      <c r="Q111" s="28">
        <f ca="1"/>
        <v>0</v>
      </c>
      <c r="R111" s="28">
        <v>0</v>
      </c>
      <c r="S111" s="28">
        <v>-427.50375008483542</v>
      </c>
      <c r="T111" s="35">
        <f ca="1"/>
        <v>-100</v>
      </c>
      <c r="U111" s="30">
        <f ca="1"/>
        <v>0</v>
      </c>
      <c r="V111" s="31">
        <v>-0.58621287339164518</v>
      </c>
      <c r="W111" s="32">
        <f ca="1"/>
        <v>0.58621287339164518</v>
      </c>
      <c r="X111" s="32"/>
      <c r="Y111" s="28">
        <f t="shared" ca="1" si="49"/>
        <v>0</v>
      </c>
      <c r="Z111" s="33"/>
      <c r="AA111" s="36"/>
      <c r="AB111" s="33"/>
      <c r="AC111" s="21"/>
      <c r="AD111" s="6"/>
      <c r="AE111" s="6"/>
      <c r="AH111" s="6"/>
      <c r="AI111" s="6"/>
      <c r="AJ111" s="17"/>
      <c r="AV111" s="21"/>
    </row>
    <row r="112" spans="1:48" hidden="1" outlineLevel="1" x14ac:dyDescent="0.2">
      <c r="A112" s="13" t="s">
        <v>440</v>
      </c>
      <c r="B112" s="13" t="str">
        <f>VLOOKUP(A112,Notes!$A$12:$B$206,2,0)</f>
        <v>Soap, cleaning, perfume</v>
      </c>
      <c r="C112" s="24">
        <f>SUM('SAM and Preps'!FS112:GG112)</f>
        <v>52751.406555837537</v>
      </c>
      <c r="D112" s="24">
        <f>'SAM and Preps'!GH112</f>
        <v>0</v>
      </c>
      <c r="E112" s="24">
        <f>'SAM and Preps'!GM112</f>
        <v>0</v>
      </c>
      <c r="F112" s="24">
        <f>'SAM and Preps'!GO112</f>
        <v>7800.1159843679725</v>
      </c>
      <c r="G112" s="24">
        <f t="shared" si="50"/>
        <v>60551.522540205508</v>
      </c>
      <c r="H112" s="25">
        <f>SUM('SAM and Preps'!DC$175:DC$179)</f>
        <v>0</v>
      </c>
      <c r="I112" s="24">
        <f>IFERROR(VLOOKUP($A112,Employment!$A$5:$F$66,3,0),0)</f>
        <v>0</v>
      </c>
      <c r="J112" s="24">
        <f>IFERROR(VLOOKUP($A112,Employment!$A$5:$F$66,4,0),0)</f>
        <v>0</v>
      </c>
      <c r="K112" s="24">
        <f>IFERROR(VLOOKUP($A112,Employment!$A$5:$F$66,5,0),0)</f>
        <v>0</v>
      </c>
      <c r="L112" s="24">
        <f>IFERROR(VLOOKUP($A112,Employment!$A$5:$F$66,6,0),0)</f>
        <v>0</v>
      </c>
      <c r="M112" s="24">
        <f t="shared" si="48"/>
        <v>0</v>
      </c>
      <c r="N112" s="25">
        <v>66794.935241650674</v>
      </c>
      <c r="O112" s="26">
        <v>0</v>
      </c>
      <c r="P112" s="27">
        <f ca="1"/>
        <v>0</v>
      </c>
      <c r="Q112" s="28">
        <f ca="1"/>
        <v>0</v>
      </c>
      <c r="R112" s="28">
        <v>0</v>
      </c>
      <c r="S112" s="28">
        <v>-1130.7562700595249</v>
      </c>
      <c r="T112" s="35">
        <f ca="1"/>
        <v>-100</v>
      </c>
      <c r="U112" s="30">
        <f ca="1"/>
        <v>0</v>
      </c>
      <c r="V112" s="31">
        <v>-1.6928772607813385</v>
      </c>
      <c r="W112" s="32">
        <f ca="1"/>
        <v>1.6928772607813385</v>
      </c>
      <c r="X112" s="32"/>
      <c r="Y112" s="28">
        <f t="shared" ca="1" si="49"/>
        <v>0</v>
      </c>
      <c r="Z112" s="33"/>
      <c r="AA112" s="36"/>
      <c r="AB112" s="33"/>
      <c r="AC112" s="21"/>
      <c r="AD112" s="6"/>
      <c r="AE112" s="6"/>
      <c r="AH112" s="6"/>
      <c r="AI112" s="6"/>
      <c r="AJ112" s="17"/>
      <c r="AV112" s="21"/>
    </row>
    <row r="113" spans="1:48" hidden="1" outlineLevel="1" x14ac:dyDescent="0.2">
      <c r="A113" s="13" t="s">
        <v>441</v>
      </c>
      <c r="B113" s="13" t="str">
        <f>VLOOKUP(A113,Notes!$A$12:$B$206,2,0)</f>
        <v>Chemical products, n.e.c.</v>
      </c>
      <c r="C113" s="24">
        <f>SUM('SAM and Preps'!FS113:GG113)</f>
        <v>383.30323347214608</v>
      </c>
      <c r="D113" s="24">
        <f>'SAM and Preps'!GH113</f>
        <v>0</v>
      </c>
      <c r="E113" s="24">
        <f>'SAM and Preps'!GM113</f>
        <v>0</v>
      </c>
      <c r="F113" s="24">
        <f>'SAM and Preps'!GO113</f>
        <v>16852.978256044342</v>
      </c>
      <c r="G113" s="24">
        <f t="shared" si="50"/>
        <v>17236.281489516488</v>
      </c>
      <c r="H113" s="25">
        <f>SUM('SAM and Preps'!DD$175:DD$179)</f>
        <v>0</v>
      </c>
      <c r="I113" s="24">
        <f>IFERROR(VLOOKUP($A113,Employment!$A$5:$F$66,3,0),0)</f>
        <v>0</v>
      </c>
      <c r="J113" s="24">
        <f>IFERROR(VLOOKUP($A113,Employment!$A$5:$F$66,4,0),0)</f>
        <v>0</v>
      </c>
      <c r="K113" s="24">
        <f>IFERROR(VLOOKUP($A113,Employment!$A$5:$F$66,5,0),0)</f>
        <v>0</v>
      </c>
      <c r="L113" s="24">
        <f>IFERROR(VLOOKUP($A113,Employment!$A$5:$F$66,6,0),0)</f>
        <v>0</v>
      </c>
      <c r="M113" s="24">
        <f t="shared" si="48"/>
        <v>0</v>
      </c>
      <c r="N113" s="25">
        <v>49003.545617293945</v>
      </c>
      <c r="O113" s="26">
        <v>0</v>
      </c>
      <c r="P113" s="27">
        <f ca="1"/>
        <v>0</v>
      </c>
      <c r="Q113" s="28">
        <f ca="1"/>
        <v>0</v>
      </c>
      <c r="R113" s="28">
        <v>0</v>
      </c>
      <c r="S113" s="28">
        <v>-1448.0732777207286</v>
      </c>
      <c r="T113" s="35">
        <f ca="1"/>
        <v>-100</v>
      </c>
      <c r="U113" s="30">
        <f ca="1"/>
        <v>0</v>
      </c>
      <c r="V113" s="31">
        <v>-2.9550377620220321</v>
      </c>
      <c r="W113" s="32">
        <f ca="1"/>
        <v>2.9550377620220321</v>
      </c>
      <c r="X113" s="32"/>
      <c r="Y113" s="28">
        <f t="shared" ca="1" si="49"/>
        <v>0</v>
      </c>
      <c r="Z113" s="33"/>
      <c r="AA113" s="36"/>
      <c r="AB113" s="33"/>
      <c r="AC113" s="21"/>
      <c r="AD113" s="6"/>
      <c r="AE113" s="6"/>
      <c r="AH113" s="6"/>
      <c r="AI113" s="6"/>
      <c r="AJ113" s="17"/>
      <c r="AV113" s="21"/>
    </row>
    <row r="114" spans="1:48" hidden="1" outlineLevel="1" x14ac:dyDescent="0.2">
      <c r="A114" s="13" t="s">
        <v>442</v>
      </c>
      <c r="B114" s="13" t="str">
        <f>VLOOKUP(A114,Notes!$A$12:$B$206,2,0)</f>
        <v>Rubber tyres</v>
      </c>
      <c r="C114" s="24">
        <f>SUM('SAM and Preps'!FS114:GG114)</f>
        <v>9891.2823908249575</v>
      </c>
      <c r="D114" s="24">
        <f>'SAM and Preps'!GH114</f>
        <v>0</v>
      </c>
      <c r="E114" s="24">
        <f>'SAM and Preps'!GM114</f>
        <v>463.28677107133552</v>
      </c>
      <c r="F114" s="24">
        <f>'SAM and Preps'!GO114</f>
        <v>3368.3655268455536</v>
      </c>
      <c r="G114" s="24">
        <f t="shared" si="50"/>
        <v>13722.934688741847</v>
      </c>
      <c r="H114" s="25">
        <f>SUM('SAM and Preps'!DE$175:DE$179)</f>
        <v>0</v>
      </c>
      <c r="I114" s="24">
        <f>IFERROR(VLOOKUP($A114,Employment!$A$5:$F$66,3,0),0)</f>
        <v>0</v>
      </c>
      <c r="J114" s="24">
        <f>IFERROR(VLOOKUP($A114,Employment!$A$5:$F$66,4,0),0)</f>
        <v>0</v>
      </c>
      <c r="K114" s="24">
        <f>IFERROR(VLOOKUP($A114,Employment!$A$5:$F$66,5,0),0)</f>
        <v>0</v>
      </c>
      <c r="L114" s="24">
        <f>IFERROR(VLOOKUP($A114,Employment!$A$5:$F$66,6,0),0)</f>
        <v>0</v>
      </c>
      <c r="M114" s="24">
        <f t="shared" si="48"/>
        <v>0</v>
      </c>
      <c r="N114" s="25">
        <v>30955.849879213376</v>
      </c>
      <c r="O114" s="26">
        <v>0</v>
      </c>
      <c r="P114" s="27">
        <f ca="1"/>
        <v>0</v>
      </c>
      <c r="Q114" s="28">
        <f ca="1"/>
        <v>0</v>
      </c>
      <c r="R114" s="28">
        <v>0</v>
      </c>
      <c r="S114" s="28">
        <v>-627.40575347133472</v>
      </c>
      <c r="T114" s="35">
        <f ca="1"/>
        <v>-100</v>
      </c>
      <c r="U114" s="30">
        <f ca="1"/>
        <v>0</v>
      </c>
      <c r="V114" s="31">
        <v>-2.0267760566077464</v>
      </c>
      <c r="W114" s="32">
        <f ca="1"/>
        <v>2.0267760566077464</v>
      </c>
      <c r="X114" s="32"/>
      <c r="Y114" s="28">
        <f t="shared" ca="1" si="49"/>
        <v>0</v>
      </c>
      <c r="Z114" s="33"/>
      <c r="AA114" s="36"/>
      <c r="AB114" s="33"/>
      <c r="AC114" s="21"/>
      <c r="AD114" s="6"/>
      <c r="AE114" s="6"/>
      <c r="AH114" s="6"/>
      <c r="AI114" s="6"/>
      <c r="AJ114" s="17"/>
      <c r="AV114" s="21"/>
    </row>
    <row r="115" spans="1:48" hidden="1" outlineLevel="1" x14ac:dyDescent="0.2">
      <c r="A115" s="13" t="s">
        <v>443</v>
      </c>
      <c r="B115" s="13" t="str">
        <f>VLOOKUP(A115,Notes!$A$12:$B$206,2,0)</f>
        <v>Other rubber products</v>
      </c>
      <c r="C115" s="24">
        <f>SUM('SAM and Preps'!FS115:GG115)</f>
        <v>224.79590252359276</v>
      </c>
      <c r="D115" s="24">
        <f>'SAM and Preps'!GH115</f>
        <v>0</v>
      </c>
      <c r="E115" s="24">
        <f>'SAM and Preps'!GM115</f>
        <v>0</v>
      </c>
      <c r="F115" s="24">
        <f>'SAM and Preps'!GO115</f>
        <v>2313.2758646292941</v>
      </c>
      <c r="G115" s="24">
        <f t="shared" si="50"/>
        <v>2538.0717671528869</v>
      </c>
      <c r="H115" s="25">
        <f>SUM('SAM and Preps'!DF$175:DF$179)</f>
        <v>0</v>
      </c>
      <c r="I115" s="24">
        <f>IFERROR(VLOOKUP($A115,Employment!$A$5:$F$66,3,0),0)</f>
        <v>0</v>
      </c>
      <c r="J115" s="24">
        <f>IFERROR(VLOOKUP($A115,Employment!$A$5:$F$66,4,0),0)</f>
        <v>0</v>
      </c>
      <c r="K115" s="24">
        <f>IFERROR(VLOOKUP($A115,Employment!$A$5:$F$66,5,0),0)</f>
        <v>0</v>
      </c>
      <c r="L115" s="24">
        <f>IFERROR(VLOOKUP($A115,Employment!$A$5:$F$66,6,0),0)</f>
        <v>0</v>
      </c>
      <c r="M115" s="24">
        <f t="shared" si="48"/>
        <v>0</v>
      </c>
      <c r="N115" s="25">
        <v>13217.025142979855</v>
      </c>
      <c r="O115" s="26">
        <v>0</v>
      </c>
      <c r="P115" s="27">
        <f ca="1"/>
        <v>0</v>
      </c>
      <c r="Q115" s="28">
        <f ca="1"/>
        <v>0</v>
      </c>
      <c r="R115" s="28">
        <v>0</v>
      </c>
      <c r="S115" s="28">
        <v>-201.78777787880355</v>
      </c>
      <c r="T115" s="35">
        <f ca="1"/>
        <v>-100</v>
      </c>
      <c r="U115" s="30">
        <f ca="1"/>
        <v>0</v>
      </c>
      <c r="V115" s="31">
        <v>-1.5267261406851595</v>
      </c>
      <c r="W115" s="32">
        <f ca="1"/>
        <v>1.5267261406851595</v>
      </c>
      <c r="X115" s="32"/>
      <c r="Y115" s="28">
        <f t="shared" ca="1" si="49"/>
        <v>0</v>
      </c>
      <c r="Z115" s="33"/>
      <c r="AA115" s="36"/>
      <c r="AB115" s="33"/>
      <c r="AC115" s="21"/>
      <c r="AD115" s="6"/>
      <c r="AE115" s="6"/>
      <c r="AH115" s="6"/>
      <c r="AI115" s="6"/>
      <c r="AJ115" s="17"/>
      <c r="AV115" s="21"/>
    </row>
    <row r="116" spans="1:48" hidden="1" outlineLevel="1" x14ac:dyDescent="0.2">
      <c r="A116" s="13" t="s">
        <v>68</v>
      </c>
      <c r="B116" s="13" t="str">
        <f>VLOOKUP(A116,Notes!$A$12:$B$206,2,0)</f>
        <v>Plastic products</v>
      </c>
      <c r="C116" s="24">
        <f>SUM('SAM and Preps'!FS116:GG116)</f>
        <v>6227.8744520285954</v>
      </c>
      <c r="D116" s="24">
        <f>'SAM and Preps'!GH116</f>
        <v>0</v>
      </c>
      <c r="E116" s="24">
        <f>'SAM and Preps'!GM116</f>
        <v>712.75116009078511</v>
      </c>
      <c r="F116" s="24">
        <f>'SAM and Preps'!GO116</f>
        <v>4811.0212216215996</v>
      </c>
      <c r="G116" s="24">
        <f t="shared" si="50"/>
        <v>11751.646833740979</v>
      </c>
      <c r="H116" s="25">
        <f>SUM('SAM and Preps'!DG$175:DG$179)</f>
        <v>0</v>
      </c>
      <c r="I116" s="24">
        <f>IFERROR(VLOOKUP($A116,Employment!$A$5:$F$66,3,0),0)</f>
        <v>0</v>
      </c>
      <c r="J116" s="24">
        <f>IFERROR(VLOOKUP($A116,Employment!$A$5:$F$66,4,0),0)</f>
        <v>0</v>
      </c>
      <c r="K116" s="24">
        <f>IFERROR(VLOOKUP($A116,Employment!$A$5:$F$66,5,0),0)</f>
        <v>0</v>
      </c>
      <c r="L116" s="24">
        <f>IFERROR(VLOOKUP($A116,Employment!$A$5:$F$66,6,0),0)</f>
        <v>0</v>
      </c>
      <c r="M116" s="24">
        <f t="shared" si="48"/>
        <v>0</v>
      </c>
      <c r="N116" s="25">
        <v>87447.264669503682</v>
      </c>
      <c r="O116" s="26">
        <v>0</v>
      </c>
      <c r="P116" s="27">
        <f ca="1"/>
        <v>0</v>
      </c>
      <c r="Q116" s="28">
        <f ca="1"/>
        <v>0</v>
      </c>
      <c r="R116" s="28">
        <v>0</v>
      </c>
      <c r="S116" s="28">
        <v>-11469.381647222952</v>
      </c>
      <c r="T116" s="35">
        <f ca="1"/>
        <v>-100</v>
      </c>
      <c r="U116" s="30">
        <f ca="1"/>
        <v>0</v>
      </c>
      <c r="V116" s="31">
        <v>-13.115769476118079</v>
      </c>
      <c r="W116" s="32">
        <f ca="1"/>
        <v>13.115769476118079</v>
      </c>
      <c r="X116" s="32"/>
      <c r="Y116" s="28">
        <f t="shared" ca="1" si="49"/>
        <v>0</v>
      </c>
      <c r="Z116" s="33"/>
      <c r="AA116" s="36"/>
      <c r="AB116" s="33"/>
      <c r="AC116" s="21"/>
      <c r="AD116" s="6"/>
      <c r="AE116" s="6"/>
      <c r="AH116" s="6"/>
      <c r="AI116" s="6"/>
      <c r="AJ116" s="17"/>
      <c r="AV116" s="21"/>
    </row>
    <row r="117" spans="1:48" hidden="1" outlineLevel="1" x14ac:dyDescent="0.2">
      <c r="A117" s="13" t="s">
        <v>444</v>
      </c>
      <c r="B117" s="13" t="str">
        <f>VLOOKUP(A117,Notes!$A$12:$B$206,2,0)</f>
        <v>Glass products</v>
      </c>
      <c r="C117" s="24">
        <f>SUM('SAM and Preps'!FS117:GG117)</f>
        <v>5886.9770674921492</v>
      </c>
      <c r="D117" s="24">
        <f>'SAM and Preps'!GH117</f>
        <v>0</v>
      </c>
      <c r="E117" s="24">
        <f>'SAM and Preps'!GM117</f>
        <v>0.12371561787838438</v>
      </c>
      <c r="F117" s="24">
        <f>'SAM and Preps'!GO117</f>
        <v>2112.1725283966603</v>
      </c>
      <c r="G117" s="24">
        <f t="shared" si="50"/>
        <v>7999.2733115066876</v>
      </c>
      <c r="H117" s="25">
        <f>SUM('SAM and Preps'!DH$175:DH$179)</f>
        <v>0</v>
      </c>
      <c r="I117" s="24">
        <f>IFERROR(VLOOKUP($A117,Employment!$A$5:$F$66,3,0),0)</f>
        <v>0</v>
      </c>
      <c r="J117" s="24">
        <f>IFERROR(VLOOKUP($A117,Employment!$A$5:$F$66,4,0),0)</f>
        <v>0</v>
      </c>
      <c r="K117" s="24">
        <f>IFERROR(VLOOKUP($A117,Employment!$A$5:$F$66,5,0),0)</f>
        <v>0</v>
      </c>
      <c r="L117" s="24">
        <f>IFERROR(VLOOKUP($A117,Employment!$A$5:$F$66,6,0),0)</f>
        <v>0</v>
      </c>
      <c r="M117" s="24">
        <f t="shared" si="48"/>
        <v>0</v>
      </c>
      <c r="N117" s="25">
        <v>22664.796909738627</v>
      </c>
      <c r="O117" s="26">
        <v>0</v>
      </c>
      <c r="P117" s="27">
        <f ca="1"/>
        <v>0</v>
      </c>
      <c r="Q117" s="28">
        <f ca="1"/>
        <v>0</v>
      </c>
      <c r="R117" s="28">
        <v>0</v>
      </c>
      <c r="S117" s="28">
        <v>-280.70493660821728</v>
      </c>
      <c r="T117" s="35">
        <f ca="1"/>
        <v>-100</v>
      </c>
      <c r="U117" s="30">
        <f ca="1"/>
        <v>0</v>
      </c>
      <c r="V117" s="31">
        <v>-1.2385062955830139</v>
      </c>
      <c r="W117" s="32">
        <f ca="1"/>
        <v>1.2385062955830139</v>
      </c>
      <c r="X117" s="32"/>
      <c r="Y117" s="28">
        <f t="shared" ca="1" si="49"/>
        <v>0</v>
      </c>
      <c r="Z117" s="33"/>
      <c r="AA117" s="36"/>
      <c r="AB117" s="33"/>
      <c r="AC117" s="21"/>
      <c r="AD117" s="6"/>
      <c r="AE117" s="6"/>
      <c r="AH117" s="6"/>
      <c r="AI117" s="6"/>
      <c r="AJ117" s="17"/>
      <c r="AV117" s="21"/>
    </row>
    <row r="118" spans="1:48" hidden="1" outlineLevel="1" x14ac:dyDescent="0.2">
      <c r="A118" s="13" t="s">
        <v>445</v>
      </c>
      <c r="B118" s="13" t="str">
        <f>VLOOKUP(A118,Notes!$A$12:$B$206,2,0)</f>
        <v>Non-structural ceramic</v>
      </c>
      <c r="C118" s="24">
        <f>SUM('SAM and Preps'!FS118:GG118)</f>
        <v>2630.5538947751147</v>
      </c>
      <c r="D118" s="24">
        <f>'SAM and Preps'!GH118</f>
        <v>0</v>
      </c>
      <c r="E118" s="24">
        <f>'SAM and Preps'!GM118</f>
        <v>19.364326792168381</v>
      </c>
      <c r="F118" s="24">
        <f>'SAM and Preps'!GO118</f>
        <v>383.17140904717775</v>
      </c>
      <c r="G118" s="24">
        <f t="shared" si="50"/>
        <v>3033.0896306144609</v>
      </c>
      <c r="H118" s="25">
        <f>SUM('SAM and Preps'!DI$175:DI$179)</f>
        <v>0</v>
      </c>
      <c r="I118" s="24">
        <f>IFERROR(VLOOKUP($A118,Employment!$A$5:$F$66,3,0),0)</f>
        <v>0</v>
      </c>
      <c r="J118" s="24">
        <f>IFERROR(VLOOKUP($A118,Employment!$A$5:$F$66,4,0),0)</f>
        <v>0</v>
      </c>
      <c r="K118" s="24">
        <f>IFERROR(VLOOKUP($A118,Employment!$A$5:$F$66,5,0),0)</f>
        <v>0</v>
      </c>
      <c r="L118" s="24">
        <f>IFERROR(VLOOKUP($A118,Employment!$A$5:$F$66,6,0),0)</f>
        <v>0</v>
      </c>
      <c r="M118" s="24">
        <f t="shared" si="48"/>
        <v>0</v>
      </c>
      <c r="N118" s="25">
        <v>8266.0090429103147</v>
      </c>
      <c r="O118" s="26">
        <v>0</v>
      </c>
      <c r="P118" s="27">
        <f ca="1"/>
        <v>0</v>
      </c>
      <c r="Q118" s="28">
        <f ca="1"/>
        <v>0</v>
      </c>
      <c r="R118" s="28">
        <v>0</v>
      </c>
      <c r="S118" s="28">
        <v>-949.97094255216916</v>
      </c>
      <c r="T118" s="35">
        <f ca="1"/>
        <v>-100</v>
      </c>
      <c r="U118" s="30">
        <f ca="1"/>
        <v>0</v>
      </c>
      <c r="V118" s="31">
        <v>-11.492498225210038</v>
      </c>
      <c r="W118" s="32">
        <f ca="1"/>
        <v>11.492498225210038</v>
      </c>
      <c r="X118" s="32"/>
      <c r="Y118" s="28">
        <f t="shared" ca="1" si="49"/>
        <v>0</v>
      </c>
      <c r="Z118" s="33"/>
      <c r="AA118" s="36"/>
      <c r="AB118" s="33"/>
      <c r="AC118" s="21"/>
      <c r="AD118" s="6"/>
      <c r="AE118" s="6"/>
      <c r="AH118" s="6"/>
      <c r="AI118" s="6"/>
      <c r="AJ118" s="17"/>
      <c r="AV118" s="21"/>
    </row>
    <row r="119" spans="1:48" hidden="1" outlineLevel="1" x14ac:dyDescent="0.2">
      <c r="A119" s="13" t="s">
        <v>446</v>
      </c>
      <c r="B119" s="13" t="str">
        <f>VLOOKUP(A119,Notes!$A$12:$B$206,2,0)</f>
        <v>Structure non-refractory clay</v>
      </c>
      <c r="C119" s="24">
        <f>SUM('SAM and Preps'!FS119:GG119)</f>
        <v>815.85172333020785</v>
      </c>
      <c r="D119" s="24">
        <f>'SAM and Preps'!GH119</f>
        <v>0</v>
      </c>
      <c r="E119" s="24">
        <f>'SAM and Preps'!GM119</f>
        <v>0</v>
      </c>
      <c r="F119" s="24">
        <f>'SAM and Preps'!GO119</f>
        <v>2124.7204777191569</v>
      </c>
      <c r="G119" s="24">
        <f t="shared" si="50"/>
        <v>2940.5722010493646</v>
      </c>
      <c r="H119" s="25">
        <f>SUM('SAM and Preps'!DJ$175:DJ$179)</f>
        <v>0</v>
      </c>
      <c r="I119" s="24">
        <f>IFERROR(VLOOKUP($A119,Employment!$A$5:$F$66,3,0),0)</f>
        <v>0</v>
      </c>
      <c r="J119" s="24">
        <f>IFERROR(VLOOKUP($A119,Employment!$A$5:$F$66,4,0),0)</f>
        <v>0</v>
      </c>
      <c r="K119" s="24">
        <f>IFERROR(VLOOKUP($A119,Employment!$A$5:$F$66,5,0),0)</f>
        <v>0</v>
      </c>
      <c r="L119" s="24">
        <f>IFERROR(VLOOKUP($A119,Employment!$A$5:$F$66,6,0),0)</f>
        <v>0</v>
      </c>
      <c r="M119" s="24">
        <f t="shared" si="48"/>
        <v>0</v>
      </c>
      <c r="N119" s="25">
        <v>23792.18277746598</v>
      </c>
      <c r="O119" s="26">
        <v>0</v>
      </c>
      <c r="P119" s="27">
        <f ca="1"/>
        <v>0</v>
      </c>
      <c r="Q119" s="28">
        <f ca="1"/>
        <v>0</v>
      </c>
      <c r="R119" s="28">
        <v>0</v>
      </c>
      <c r="S119" s="28">
        <v>-462.94226418850354</v>
      </c>
      <c r="T119" s="35">
        <f ca="1"/>
        <v>-100</v>
      </c>
      <c r="U119" s="30">
        <f ca="1"/>
        <v>0</v>
      </c>
      <c r="V119" s="31">
        <v>-1.9457746627054531</v>
      </c>
      <c r="W119" s="32">
        <f ca="1"/>
        <v>1.9457746627054531</v>
      </c>
      <c r="X119" s="32"/>
      <c r="Y119" s="28">
        <f t="shared" ca="1" si="49"/>
        <v>0</v>
      </c>
      <c r="Z119" s="33"/>
      <c r="AA119" s="36"/>
      <c r="AB119" s="33"/>
      <c r="AC119" s="21"/>
      <c r="AD119" s="6"/>
      <c r="AE119" s="6"/>
      <c r="AH119" s="6"/>
      <c r="AI119" s="6"/>
      <c r="AJ119" s="17"/>
      <c r="AV119" s="21"/>
    </row>
    <row r="120" spans="1:48" hidden="1" outlineLevel="1" x14ac:dyDescent="0.2">
      <c r="A120" s="13" t="s">
        <v>447</v>
      </c>
      <c r="B120" s="13" t="str">
        <f>VLOOKUP(A120,Notes!$A$12:$B$206,2,0)</f>
        <v>Plaster, cement</v>
      </c>
      <c r="C120" s="24">
        <f>SUM('SAM and Preps'!FS120:GG120)</f>
        <v>610.43422081059873</v>
      </c>
      <c r="D120" s="24">
        <f>'SAM and Preps'!GH120</f>
        <v>0</v>
      </c>
      <c r="E120" s="24">
        <f>'SAM and Preps'!GM120</f>
        <v>0</v>
      </c>
      <c r="F120" s="24">
        <f>'SAM and Preps'!GO120</f>
        <v>625.99310627073646</v>
      </c>
      <c r="G120" s="24">
        <f t="shared" si="50"/>
        <v>1236.4273270813351</v>
      </c>
      <c r="H120" s="25">
        <f>SUM('SAM and Preps'!DK$175:DK$179)</f>
        <v>0</v>
      </c>
      <c r="I120" s="24">
        <f>IFERROR(VLOOKUP($A120,Employment!$A$5:$F$66,3,0),0)</f>
        <v>0</v>
      </c>
      <c r="J120" s="24">
        <f>IFERROR(VLOOKUP($A120,Employment!$A$5:$F$66,4,0),0)</f>
        <v>0</v>
      </c>
      <c r="K120" s="24">
        <f>IFERROR(VLOOKUP($A120,Employment!$A$5:$F$66,5,0),0)</f>
        <v>0</v>
      </c>
      <c r="L120" s="24">
        <f>IFERROR(VLOOKUP($A120,Employment!$A$5:$F$66,6,0),0)</f>
        <v>0</v>
      </c>
      <c r="M120" s="24">
        <f t="shared" si="48"/>
        <v>0</v>
      </c>
      <c r="N120" s="25">
        <v>18417.012453668827</v>
      </c>
      <c r="O120" s="26">
        <v>0</v>
      </c>
      <c r="P120" s="27">
        <f ca="1"/>
        <v>0</v>
      </c>
      <c r="Q120" s="28">
        <f ca="1"/>
        <v>0</v>
      </c>
      <c r="R120" s="28">
        <v>0</v>
      </c>
      <c r="S120" s="28">
        <v>-405.72232350160209</v>
      </c>
      <c r="T120" s="35">
        <f ca="1"/>
        <v>-100</v>
      </c>
      <c r="U120" s="30">
        <f ca="1"/>
        <v>0</v>
      </c>
      <c r="V120" s="31">
        <v>-2.202975778630039</v>
      </c>
      <c r="W120" s="32">
        <f ca="1"/>
        <v>2.202975778630039</v>
      </c>
      <c r="X120" s="32"/>
      <c r="Y120" s="28">
        <f t="shared" ca="1" si="49"/>
        <v>0</v>
      </c>
      <c r="Z120" s="33"/>
      <c r="AA120" s="36"/>
      <c r="AB120" s="33"/>
      <c r="AC120" s="21"/>
      <c r="AD120" s="6"/>
      <c r="AE120" s="6"/>
      <c r="AH120" s="6"/>
      <c r="AI120" s="6"/>
      <c r="AJ120" s="17"/>
      <c r="AV120" s="21"/>
    </row>
    <row r="121" spans="1:48" hidden="1" outlineLevel="1" x14ac:dyDescent="0.2">
      <c r="A121" s="13" t="s">
        <v>448</v>
      </c>
      <c r="B121" s="13" t="str">
        <f>VLOOKUP(A121,Notes!$A$12:$B$206,2,0)</f>
        <v>Articles of concrete</v>
      </c>
      <c r="C121" s="24">
        <f>SUM('SAM and Preps'!FS121:GG121)</f>
        <v>0</v>
      </c>
      <c r="D121" s="24">
        <f>'SAM and Preps'!GH121</f>
        <v>0</v>
      </c>
      <c r="E121" s="24">
        <f>'SAM and Preps'!GM121</f>
        <v>0</v>
      </c>
      <c r="F121" s="24">
        <f>'SAM and Preps'!GO121</f>
        <v>1889.5518825568595</v>
      </c>
      <c r="G121" s="24">
        <f t="shared" si="50"/>
        <v>1889.5518825568595</v>
      </c>
      <c r="H121" s="25">
        <f>SUM('SAM and Preps'!DL$175:DL$179)</f>
        <v>0</v>
      </c>
      <c r="I121" s="24">
        <f>IFERROR(VLOOKUP($A121,Employment!$A$5:$F$66,3,0),0)</f>
        <v>0</v>
      </c>
      <c r="J121" s="24">
        <f>IFERROR(VLOOKUP($A121,Employment!$A$5:$F$66,4,0),0)</f>
        <v>0</v>
      </c>
      <c r="K121" s="24">
        <f>IFERROR(VLOOKUP($A121,Employment!$A$5:$F$66,5,0),0)</f>
        <v>0</v>
      </c>
      <c r="L121" s="24">
        <f>IFERROR(VLOOKUP($A121,Employment!$A$5:$F$66,6,0),0)</f>
        <v>0</v>
      </c>
      <c r="M121" s="24">
        <f t="shared" si="48"/>
        <v>0</v>
      </c>
      <c r="N121" s="25">
        <v>30187.653877255405</v>
      </c>
      <c r="O121" s="26">
        <v>0</v>
      </c>
      <c r="P121" s="27">
        <f ca="1"/>
        <v>0</v>
      </c>
      <c r="Q121" s="28">
        <f ca="1"/>
        <v>0</v>
      </c>
      <c r="R121" s="28">
        <v>0</v>
      </c>
      <c r="S121" s="28">
        <v>-632.85798331260276</v>
      </c>
      <c r="T121" s="35">
        <f ca="1"/>
        <v>-100</v>
      </c>
      <c r="U121" s="30">
        <f ca="1"/>
        <v>0</v>
      </c>
      <c r="V121" s="31">
        <v>-2.0964132750621718</v>
      </c>
      <c r="W121" s="32">
        <f ca="1"/>
        <v>2.0964132750621718</v>
      </c>
      <c r="X121" s="32"/>
      <c r="Y121" s="28">
        <f t="shared" ca="1" si="49"/>
        <v>0</v>
      </c>
      <c r="Z121" s="33"/>
      <c r="AA121" s="36"/>
      <c r="AB121" s="33"/>
      <c r="AC121" s="21"/>
      <c r="AD121" s="6"/>
      <c r="AE121" s="6"/>
      <c r="AH121" s="6"/>
      <c r="AI121" s="6"/>
      <c r="AJ121" s="17"/>
      <c r="AV121" s="21"/>
    </row>
    <row r="122" spans="1:48" hidden="1" outlineLevel="1" x14ac:dyDescent="0.2">
      <c r="A122" s="13" t="s">
        <v>449</v>
      </c>
      <c r="B122" s="13" t="str">
        <f>VLOOKUP(A122,Notes!$A$12:$B$206,2,0)</f>
        <v>Non-metallic products n.e.c.</v>
      </c>
      <c r="C122" s="24">
        <f>SUM('SAM and Preps'!FS122:GG122)</f>
        <v>0</v>
      </c>
      <c r="D122" s="24">
        <f>'SAM and Preps'!GH122</f>
        <v>0</v>
      </c>
      <c r="E122" s="24">
        <f>'SAM and Preps'!GM122</f>
        <v>0</v>
      </c>
      <c r="F122" s="24">
        <f>'SAM and Preps'!GO122</f>
        <v>3016.3305260266188</v>
      </c>
      <c r="G122" s="24">
        <f t="shared" si="50"/>
        <v>3016.3305260266188</v>
      </c>
      <c r="H122" s="25">
        <f>SUM('SAM and Preps'!DM$175:DM$179)</f>
        <v>0</v>
      </c>
      <c r="I122" s="24">
        <f>IFERROR(VLOOKUP($A122,Employment!$A$5:$F$66,3,0),0)</f>
        <v>0</v>
      </c>
      <c r="J122" s="24">
        <f>IFERROR(VLOOKUP($A122,Employment!$A$5:$F$66,4,0),0)</f>
        <v>0</v>
      </c>
      <c r="K122" s="24">
        <f>IFERROR(VLOOKUP($A122,Employment!$A$5:$F$66,5,0),0)</f>
        <v>0</v>
      </c>
      <c r="L122" s="24">
        <f>IFERROR(VLOOKUP($A122,Employment!$A$5:$F$66,6,0),0)</f>
        <v>0</v>
      </c>
      <c r="M122" s="24">
        <f t="shared" si="48"/>
        <v>0</v>
      </c>
      <c r="N122" s="25">
        <v>15993.323203889777</v>
      </c>
      <c r="O122" s="26">
        <v>0</v>
      </c>
      <c r="P122" s="27">
        <f ca="1"/>
        <v>0</v>
      </c>
      <c r="Q122" s="28">
        <f ca="1"/>
        <v>0</v>
      </c>
      <c r="R122" s="28">
        <v>0</v>
      </c>
      <c r="S122" s="28">
        <v>-306.08779451138525</v>
      </c>
      <c r="T122" s="35">
        <f ca="1"/>
        <v>-100</v>
      </c>
      <c r="U122" s="30">
        <f ca="1"/>
        <v>0</v>
      </c>
      <c r="V122" s="31">
        <v>-1.9138473637357674</v>
      </c>
      <c r="W122" s="32">
        <f ca="1"/>
        <v>1.9138473637357674</v>
      </c>
      <c r="X122" s="32"/>
      <c r="Y122" s="28">
        <f t="shared" ca="1" si="49"/>
        <v>0</v>
      </c>
      <c r="Z122" s="33"/>
      <c r="AA122" s="36"/>
      <c r="AB122" s="33"/>
      <c r="AC122" s="21"/>
      <c r="AD122" s="6"/>
      <c r="AE122" s="6"/>
      <c r="AH122" s="6"/>
      <c r="AI122" s="6"/>
      <c r="AJ122" s="17"/>
      <c r="AV122" s="21"/>
    </row>
    <row r="123" spans="1:48" hidden="1" outlineLevel="1" x14ac:dyDescent="0.2">
      <c r="A123" s="13" t="s">
        <v>72</v>
      </c>
      <c r="B123" s="13" t="str">
        <f>VLOOKUP(A123,Notes!$A$12:$B$206,2,0)</f>
        <v>Furniture</v>
      </c>
      <c r="C123" s="24">
        <f>SUM('SAM and Preps'!FS123:GG123)</f>
        <v>17553.850767118172</v>
      </c>
      <c r="D123" s="24">
        <f>'SAM and Preps'!GH123</f>
        <v>0</v>
      </c>
      <c r="E123" s="24">
        <f>'SAM and Preps'!GM123</f>
        <v>9000.0679871745724</v>
      </c>
      <c r="F123" s="24">
        <f>'SAM and Preps'!GO123</f>
        <v>5985.6763321654862</v>
      </c>
      <c r="G123" s="24">
        <f t="shared" si="50"/>
        <v>32539.595086458234</v>
      </c>
      <c r="H123" s="25">
        <f>SUM('SAM and Preps'!DN$175:DN$179)</f>
        <v>0</v>
      </c>
      <c r="I123" s="24">
        <f>IFERROR(VLOOKUP($A123,Employment!$A$5:$F$66,3,0),0)</f>
        <v>0</v>
      </c>
      <c r="J123" s="24">
        <f>IFERROR(VLOOKUP($A123,Employment!$A$5:$F$66,4,0),0)</f>
        <v>0</v>
      </c>
      <c r="K123" s="24">
        <f>IFERROR(VLOOKUP($A123,Employment!$A$5:$F$66,5,0),0)</f>
        <v>0</v>
      </c>
      <c r="L123" s="24">
        <f>IFERROR(VLOOKUP($A123,Employment!$A$5:$F$66,6,0),0)</f>
        <v>0</v>
      </c>
      <c r="M123" s="24">
        <f t="shared" si="48"/>
        <v>0</v>
      </c>
      <c r="N123" s="25">
        <v>40435.996196369502</v>
      </c>
      <c r="O123" s="26">
        <v>0</v>
      </c>
      <c r="P123" s="27">
        <f ca="1"/>
        <v>0</v>
      </c>
      <c r="Q123" s="28">
        <f ca="1"/>
        <v>0</v>
      </c>
      <c r="R123" s="28">
        <v>0</v>
      </c>
      <c r="S123" s="28">
        <v>-1616.4622218962354</v>
      </c>
      <c r="T123" s="35">
        <f ca="1"/>
        <v>-100</v>
      </c>
      <c r="U123" s="30">
        <f ca="1"/>
        <v>0</v>
      </c>
      <c r="V123" s="31">
        <v>-3.9975822879352418</v>
      </c>
      <c r="W123" s="32">
        <f ca="1"/>
        <v>3.9975822879352418</v>
      </c>
      <c r="X123" s="32"/>
      <c r="Y123" s="28">
        <f t="shared" ca="1" si="49"/>
        <v>0</v>
      </c>
      <c r="Z123" s="33"/>
      <c r="AA123" s="36"/>
      <c r="AB123" s="33"/>
      <c r="AC123" s="21"/>
      <c r="AD123" s="6"/>
      <c r="AE123" s="6"/>
      <c r="AH123" s="6"/>
      <c r="AI123" s="6"/>
      <c r="AJ123" s="17"/>
      <c r="AV123" s="21"/>
    </row>
    <row r="124" spans="1:48" hidden="1" outlineLevel="1" x14ac:dyDescent="0.2">
      <c r="A124" s="13" t="s">
        <v>450</v>
      </c>
      <c r="B124" s="13" t="str">
        <f>VLOOKUP(A124,Notes!$A$12:$B$206,2,0)</f>
        <v>Jewellery</v>
      </c>
      <c r="C124" s="24">
        <f>SUM('SAM and Preps'!FS124:GG124)</f>
        <v>5719.0421563099062</v>
      </c>
      <c r="D124" s="24">
        <f>'SAM and Preps'!GH124</f>
        <v>0</v>
      </c>
      <c r="E124" s="24">
        <f>'SAM and Preps'!GM124</f>
        <v>0</v>
      </c>
      <c r="F124" s="24">
        <f>'SAM and Preps'!GO124</f>
        <v>8163.3739676706236</v>
      </c>
      <c r="G124" s="24">
        <f t="shared" si="50"/>
        <v>13882.416123980529</v>
      </c>
      <c r="H124" s="25">
        <f>SUM('SAM and Preps'!DO$175:DO$179)</f>
        <v>0</v>
      </c>
      <c r="I124" s="24">
        <f>IFERROR(VLOOKUP($A124,Employment!$A$5:$F$66,3,0),0)</f>
        <v>0</v>
      </c>
      <c r="J124" s="24">
        <f>IFERROR(VLOOKUP($A124,Employment!$A$5:$F$66,4,0),0)</f>
        <v>0</v>
      </c>
      <c r="K124" s="24">
        <f>IFERROR(VLOOKUP($A124,Employment!$A$5:$F$66,5,0),0)</f>
        <v>0</v>
      </c>
      <c r="L124" s="24">
        <f>IFERROR(VLOOKUP($A124,Employment!$A$5:$F$66,6,0),0)</f>
        <v>0</v>
      </c>
      <c r="M124" s="24">
        <f t="shared" si="48"/>
        <v>0</v>
      </c>
      <c r="N124" s="25">
        <v>20283.649769994921</v>
      </c>
      <c r="O124" s="26">
        <v>0</v>
      </c>
      <c r="P124" s="27">
        <f ca="1"/>
        <v>0</v>
      </c>
      <c r="Q124" s="28">
        <f ca="1"/>
        <v>0</v>
      </c>
      <c r="R124" s="28">
        <v>0</v>
      </c>
      <c r="S124" s="28">
        <v>-47.489645117402887</v>
      </c>
      <c r="T124" s="35">
        <f ca="1"/>
        <v>-100</v>
      </c>
      <c r="U124" s="30">
        <f ca="1"/>
        <v>0</v>
      </c>
      <c r="V124" s="31">
        <v>-0.2341277120040452</v>
      </c>
      <c r="W124" s="32">
        <f ca="1"/>
        <v>0.2341277120040452</v>
      </c>
      <c r="X124" s="32"/>
      <c r="Y124" s="28">
        <f t="shared" ca="1" si="49"/>
        <v>0</v>
      </c>
      <c r="Z124" s="33"/>
      <c r="AA124" s="36"/>
      <c r="AB124" s="33"/>
      <c r="AC124" s="21"/>
      <c r="AD124" s="6"/>
      <c r="AE124" s="6"/>
      <c r="AH124" s="6"/>
      <c r="AI124" s="6"/>
      <c r="AJ124" s="17"/>
      <c r="AV124" s="21"/>
    </row>
    <row r="125" spans="1:48" hidden="1" outlineLevel="1" x14ac:dyDescent="0.2">
      <c r="A125" s="13" t="s">
        <v>73</v>
      </c>
      <c r="B125" s="13" t="str">
        <f>VLOOKUP(A125,Notes!$A$12:$B$206,2,0)</f>
        <v>Manufactured products n.e.c.</v>
      </c>
      <c r="C125" s="24">
        <f>SUM('SAM and Preps'!FS125:GG125)</f>
        <v>12002.119578337752</v>
      </c>
      <c r="D125" s="24">
        <f>'SAM and Preps'!GH125</f>
        <v>0</v>
      </c>
      <c r="E125" s="24">
        <f>'SAM and Preps'!GM125</f>
        <v>1508.6397911123329</v>
      </c>
      <c r="F125" s="24">
        <f>'SAM and Preps'!GO125</f>
        <v>4507.7562150015538</v>
      </c>
      <c r="G125" s="24">
        <f t="shared" si="50"/>
        <v>18018.515584451638</v>
      </c>
      <c r="H125" s="25">
        <f>SUM('SAM and Preps'!DP$175:DP$179)</f>
        <v>0</v>
      </c>
      <c r="I125" s="24">
        <f>IFERROR(VLOOKUP($A125,Employment!$A$5:$F$66,3,0),0)</f>
        <v>0</v>
      </c>
      <c r="J125" s="24">
        <f>IFERROR(VLOOKUP($A125,Employment!$A$5:$F$66,4,0),0)</f>
        <v>0</v>
      </c>
      <c r="K125" s="24">
        <f>IFERROR(VLOOKUP($A125,Employment!$A$5:$F$66,5,0),0)</f>
        <v>0</v>
      </c>
      <c r="L125" s="24">
        <f>IFERROR(VLOOKUP($A125,Employment!$A$5:$F$66,6,0),0)</f>
        <v>0</v>
      </c>
      <c r="M125" s="24">
        <f t="shared" si="48"/>
        <v>0</v>
      </c>
      <c r="N125" s="25">
        <v>24446.684629615116</v>
      </c>
      <c r="O125" s="26">
        <v>0</v>
      </c>
      <c r="P125" s="27">
        <f ca="1"/>
        <v>0</v>
      </c>
      <c r="Q125" s="28">
        <f ca="1"/>
        <v>0</v>
      </c>
      <c r="R125" s="28">
        <v>0</v>
      </c>
      <c r="S125" s="28">
        <v>-572.24448372887878</v>
      </c>
      <c r="T125" s="35">
        <f ca="1"/>
        <v>-100</v>
      </c>
      <c r="U125" s="30">
        <f ca="1"/>
        <v>0</v>
      </c>
      <c r="V125" s="31">
        <v>-2.3407856418929396</v>
      </c>
      <c r="W125" s="32">
        <f ca="1"/>
        <v>2.3407856418929396</v>
      </c>
      <c r="X125" s="32"/>
      <c r="Y125" s="28">
        <f t="shared" ca="1" si="49"/>
        <v>0</v>
      </c>
      <c r="Z125" s="33"/>
      <c r="AA125" s="36"/>
      <c r="AB125" s="33"/>
      <c r="AC125" s="21"/>
      <c r="AD125" s="6"/>
      <c r="AE125" s="6"/>
      <c r="AH125" s="6"/>
      <c r="AI125" s="6"/>
      <c r="AJ125" s="17"/>
      <c r="AV125" s="21"/>
    </row>
    <row r="126" spans="1:48" hidden="1" outlineLevel="1" x14ac:dyDescent="0.2">
      <c r="A126" s="13" t="s">
        <v>451</v>
      </c>
      <c r="B126" s="13" t="str">
        <f>VLOOKUP(A126,Notes!$A$12:$B$206,2,0)</f>
        <v>Wastes, scraps</v>
      </c>
      <c r="C126" s="24">
        <f>SUM('SAM and Preps'!FS126:GG126)</f>
        <v>160.09341831515374</v>
      </c>
      <c r="D126" s="24">
        <f>'SAM and Preps'!GH126</f>
        <v>0</v>
      </c>
      <c r="E126" s="24">
        <f>'SAM and Preps'!GM126</f>
        <v>0</v>
      </c>
      <c r="F126" s="24">
        <f>'SAM and Preps'!GO126</f>
        <v>7612.6317653539836</v>
      </c>
      <c r="G126" s="24">
        <f t="shared" si="50"/>
        <v>7772.7251836691376</v>
      </c>
      <c r="H126" s="25">
        <f>SUM('SAM and Preps'!DQ$175:DQ$179)</f>
        <v>0</v>
      </c>
      <c r="I126" s="24">
        <f>IFERROR(VLOOKUP($A126,Employment!$A$5:$F$66,3,0),0)</f>
        <v>0</v>
      </c>
      <c r="J126" s="24">
        <f>IFERROR(VLOOKUP($A126,Employment!$A$5:$F$66,4,0),0)</f>
        <v>0</v>
      </c>
      <c r="K126" s="24">
        <f>IFERROR(VLOOKUP($A126,Employment!$A$5:$F$66,5,0),0)</f>
        <v>0</v>
      </c>
      <c r="L126" s="24">
        <f>IFERROR(VLOOKUP($A126,Employment!$A$5:$F$66,6,0),0)</f>
        <v>0</v>
      </c>
      <c r="M126" s="24">
        <f t="shared" si="48"/>
        <v>0</v>
      </c>
      <c r="N126" s="25">
        <v>28900.97379323568</v>
      </c>
      <c r="O126" s="26">
        <v>0</v>
      </c>
      <c r="P126" s="27">
        <f ca="1"/>
        <v>0</v>
      </c>
      <c r="Q126" s="28">
        <f ca="1"/>
        <v>0</v>
      </c>
      <c r="R126" s="28">
        <v>0</v>
      </c>
      <c r="S126" s="28">
        <v>-323.73492438762628</v>
      </c>
      <c r="T126" s="35">
        <f ca="1"/>
        <v>-100</v>
      </c>
      <c r="U126" s="30">
        <f ca="1"/>
        <v>0</v>
      </c>
      <c r="V126" s="31">
        <v>-1.120152305952393</v>
      </c>
      <c r="W126" s="32">
        <f ca="1"/>
        <v>1.120152305952393</v>
      </c>
      <c r="X126" s="32"/>
      <c r="Y126" s="28">
        <f t="shared" ca="1" si="49"/>
        <v>0</v>
      </c>
      <c r="Z126" s="33"/>
      <c r="AA126" s="36"/>
      <c r="AB126" s="33"/>
      <c r="AC126" s="21"/>
      <c r="AD126" s="6"/>
      <c r="AE126" s="6"/>
      <c r="AH126" s="6"/>
      <c r="AI126" s="6"/>
      <c r="AJ126" s="17"/>
      <c r="AV126" s="21"/>
    </row>
    <row r="127" spans="1:48" hidden="1" outlineLevel="1" x14ac:dyDescent="0.2">
      <c r="A127" s="13" t="s">
        <v>452</v>
      </c>
      <c r="B127" s="13" t="str">
        <f>VLOOKUP(A127,Notes!$A$12:$B$206,2,0)</f>
        <v>Iron, steel products</v>
      </c>
      <c r="C127" s="24">
        <f>SUM('SAM and Preps'!FS127:GG127)</f>
        <v>0</v>
      </c>
      <c r="D127" s="24">
        <f>'SAM and Preps'!GH127</f>
        <v>0</v>
      </c>
      <c r="E127" s="24">
        <f>'SAM and Preps'!GM127</f>
        <v>0</v>
      </c>
      <c r="F127" s="24">
        <f>'SAM and Preps'!GO127</f>
        <v>104266.22068489504</v>
      </c>
      <c r="G127" s="24">
        <f t="shared" si="50"/>
        <v>104266.22068489504</v>
      </c>
      <c r="H127" s="25">
        <f>SUM('SAM and Preps'!DR$175:DR$179)</f>
        <v>0</v>
      </c>
      <c r="I127" s="24">
        <f>IFERROR(VLOOKUP($A127,Employment!$A$5:$F$66,3,0),0)</f>
        <v>0</v>
      </c>
      <c r="J127" s="24">
        <f>IFERROR(VLOOKUP($A127,Employment!$A$5:$F$66,4,0),0)</f>
        <v>0</v>
      </c>
      <c r="K127" s="24">
        <f>IFERROR(VLOOKUP($A127,Employment!$A$5:$F$66,5,0),0)</f>
        <v>0</v>
      </c>
      <c r="L127" s="24">
        <f>IFERROR(VLOOKUP($A127,Employment!$A$5:$F$66,6,0),0)</f>
        <v>0</v>
      </c>
      <c r="M127" s="24">
        <f t="shared" si="48"/>
        <v>0</v>
      </c>
      <c r="N127" s="25">
        <v>227432.6959549243</v>
      </c>
      <c r="O127" s="26">
        <v>0</v>
      </c>
      <c r="P127" s="27">
        <f ca="1"/>
        <v>0</v>
      </c>
      <c r="Q127" s="28">
        <f ca="1"/>
        <v>0</v>
      </c>
      <c r="R127" s="28">
        <v>0</v>
      </c>
      <c r="S127" s="28">
        <v>-2965.4604871239303</v>
      </c>
      <c r="T127" s="35">
        <f ca="1"/>
        <v>-100</v>
      </c>
      <c r="U127" s="30">
        <f ca="1"/>
        <v>0</v>
      </c>
      <c r="V127" s="31">
        <v>-1.3038848590669063</v>
      </c>
      <c r="W127" s="32">
        <f ca="1"/>
        <v>1.3038848590669063</v>
      </c>
      <c r="X127" s="32"/>
      <c r="Y127" s="28">
        <f t="shared" ca="1" si="49"/>
        <v>0</v>
      </c>
      <c r="Z127" s="33"/>
      <c r="AA127" s="36"/>
      <c r="AB127" s="33"/>
      <c r="AC127" s="21"/>
      <c r="AD127" s="6"/>
      <c r="AE127" s="6"/>
      <c r="AH127" s="6"/>
      <c r="AI127" s="6"/>
      <c r="AJ127" s="17"/>
      <c r="AV127" s="21"/>
    </row>
    <row r="128" spans="1:48" hidden="1" outlineLevel="1" x14ac:dyDescent="0.2">
      <c r="A128" s="13" t="s">
        <v>69</v>
      </c>
      <c r="B128" s="13" t="str">
        <f>VLOOKUP(A128,Notes!$A$12:$B$206,2,0)</f>
        <v>Non-ferrous metals</v>
      </c>
      <c r="C128" s="24">
        <f>SUM('SAM and Preps'!FS128:GG128)</f>
        <v>0</v>
      </c>
      <c r="D128" s="24">
        <f>'SAM and Preps'!GH128</f>
        <v>0</v>
      </c>
      <c r="E128" s="24">
        <f>'SAM and Preps'!GM128</f>
        <v>1616.2450215176889</v>
      </c>
      <c r="F128" s="24">
        <f>'SAM and Preps'!GO128</f>
        <v>36047.031722453314</v>
      </c>
      <c r="G128" s="24">
        <f t="shared" si="50"/>
        <v>37663.276743971001</v>
      </c>
      <c r="H128" s="25">
        <f>SUM('SAM and Preps'!DS$175:DS$179)</f>
        <v>0</v>
      </c>
      <c r="I128" s="24">
        <f>IFERROR(VLOOKUP($A128,Employment!$A$5:$F$66,3,0),0)</f>
        <v>0</v>
      </c>
      <c r="J128" s="24">
        <f>IFERROR(VLOOKUP($A128,Employment!$A$5:$F$66,4,0),0)</f>
        <v>0</v>
      </c>
      <c r="K128" s="24">
        <f>IFERROR(VLOOKUP($A128,Employment!$A$5:$F$66,5,0),0)</f>
        <v>0</v>
      </c>
      <c r="L128" s="24">
        <f>IFERROR(VLOOKUP($A128,Employment!$A$5:$F$66,6,0),0)</f>
        <v>0</v>
      </c>
      <c r="M128" s="24">
        <f t="shared" si="48"/>
        <v>0</v>
      </c>
      <c r="N128" s="25">
        <v>112516.67265559745</v>
      </c>
      <c r="O128" s="26">
        <v>0</v>
      </c>
      <c r="P128" s="27">
        <f ca="1"/>
        <v>0</v>
      </c>
      <c r="Q128" s="28">
        <f ca="1"/>
        <v>0</v>
      </c>
      <c r="R128" s="28">
        <v>0</v>
      </c>
      <c r="S128" s="28">
        <v>-1638.2847882939523</v>
      </c>
      <c r="T128" s="35">
        <f ca="1"/>
        <v>-100</v>
      </c>
      <c r="U128" s="30">
        <f ca="1"/>
        <v>0</v>
      </c>
      <c r="V128" s="31">
        <v>-1.4560373583998365</v>
      </c>
      <c r="W128" s="32">
        <f ca="1"/>
        <v>1.4560373583998365</v>
      </c>
      <c r="X128" s="32"/>
      <c r="Y128" s="28">
        <f t="shared" ca="1" si="49"/>
        <v>0</v>
      </c>
      <c r="Z128" s="33"/>
      <c r="AA128" s="36"/>
      <c r="AB128" s="33"/>
      <c r="AC128" s="21"/>
      <c r="AD128" s="6"/>
      <c r="AE128" s="6"/>
      <c r="AH128" s="6"/>
      <c r="AI128" s="6"/>
      <c r="AJ128" s="17"/>
      <c r="AV128" s="21"/>
    </row>
    <row r="129" spans="1:48" hidden="1" outlineLevel="1" x14ac:dyDescent="0.2">
      <c r="A129" s="13" t="s">
        <v>453</v>
      </c>
      <c r="B129" s="13" t="str">
        <f>VLOOKUP(A129,Notes!$A$12:$B$206,2,0)</f>
        <v>Structural metal products</v>
      </c>
      <c r="C129" s="24">
        <f>SUM('SAM and Preps'!FS129:GG129)</f>
        <v>0</v>
      </c>
      <c r="D129" s="24">
        <f>'SAM and Preps'!GH129</f>
        <v>0</v>
      </c>
      <c r="E129" s="24">
        <f>'SAM and Preps'!GM129</f>
        <v>2231.1128999548528</v>
      </c>
      <c r="F129" s="24">
        <f>'SAM and Preps'!GO129</f>
        <v>7458.1284729673316</v>
      </c>
      <c r="G129" s="24">
        <f t="shared" si="50"/>
        <v>9689.2413729221844</v>
      </c>
      <c r="H129" s="25">
        <f>SUM('SAM and Preps'!DT$175:DT$179)</f>
        <v>0</v>
      </c>
      <c r="I129" s="24">
        <f>IFERROR(VLOOKUP($A129,Employment!$A$5:$F$66,3,0),0)</f>
        <v>0</v>
      </c>
      <c r="J129" s="24">
        <f>IFERROR(VLOOKUP($A129,Employment!$A$5:$F$66,4,0),0)</f>
        <v>0</v>
      </c>
      <c r="K129" s="24">
        <f>IFERROR(VLOOKUP($A129,Employment!$A$5:$F$66,5,0),0)</f>
        <v>0</v>
      </c>
      <c r="L129" s="24">
        <f>IFERROR(VLOOKUP($A129,Employment!$A$5:$F$66,6,0),0)</f>
        <v>0</v>
      </c>
      <c r="M129" s="24">
        <f t="shared" si="48"/>
        <v>0</v>
      </c>
      <c r="N129" s="25">
        <v>50537.283902945928</v>
      </c>
      <c r="O129" s="26">
        <v>0</v>
      </c>
      <c r="P129" s="27">
        <f ca="1"/>
        <v>0</v>
      </c>
      <c r="Q129" s="28">
        <f ca="1"/>
        <v>0</v>
      </c>
      <c r="R129" s="28">
        <v>0</v>
      </c>
      <c r="S129" s="28">
        <v>-914.76981777843071</v>
      </c>
      <c r="T129" s="35">
        <f ca="1"/>
        <v>-100</v>
      </c>
      <c r="U129" s="30">
        <f ca="1"/>
        <v>0</v>
      </c>
      <c r="V129" s="31">
        <v>-1.8100890018846201</v>
      </c>
      <c r="W129" s="32">
        <f ca="1"/>
        <v>1.8100890018846201</v>
      </c>
      <c r="X129" s="32"/>
      <c r="Y129" s="28">
        <f t="shared" ca="1" si="49"/>
        <v>0</v>
      </c>
      <c r="Z129" s="33"/>
      <c r="AA129" s="36"/>
      <c r="AB129" s="33"/>
      <c r="AC129" s="21"/>
      <c r="AD129" s="6"/>
      <c r="AE129" s="6"/>
      <c r="AH129" s="6"/>
      <c r="AI129" s="6"/>
      <c r="AJ129" s="17"/>
      <c r="AV129" s="21"/>
    </row>
    <row r="130" spans="1:48" hidden="1" outlineLevel="1" x14ac:dyDescent="0.2">
      <c r="A130" s="13" t="s">
        <v>454</v>
      </c>
      <c r="B130" s="13" t="str">
        <f>VLOOKUP(A130,Notes!$A$12:$B$206,2,0)</f>
        <v>Tanks, reservoirs</v>
      </c>
      <c r="C130" s="24">
        <f>SUM('SAM and Preps'!FS130:GG130)</f>
        <v>0</v>
      </c>
      <c r="D130" s="24">
        <f>'SAM and Preps'!GH130</f>
        <v>0</v>
      </c>
      <c r="E130" s="24">
        <f>'SAM and Preps'!GM130</f>
        <v>1163.2178214056119</v>
      </c>
      <c r="F130" s="24">
        <f>'SAM and Preps'!GO130</f>
        <v>468.2004225145879</v>
      </c>
      <c r="G130" s="24">
        <f t="shared" si="50"/>
        <v>1631.4182439201998</v>
      </c>
      <c r="H130" s="25">
        <f>SUM('SAM and Preps'!DU$175:DU$179)</f>
        <v>0</v>
      </c>
      <c r="I130" s="24">
        <f>IFERROR(VLOOKUP($A130,Employment!$A$5:$F$66,3,0),0)</f>
        <v>0</v>
      </c>
      <c r="J130" s="24">
        <f>IFERROR(VLOOKUP($A130,Employment!$A$5:$F$66,4,0),0)</f>
        <v>0</v>
      </c>
      <c r="K130" s="24">
        <f>IFERROR(VLOOKUP($A130,Employment!$A$5:$F$66,5,0),0)</f>
        <v>0</v>
      </c>
      <c r="L130" s="24">
        <f>IFERROR(VLOOKUP($A130,Employment!$A$5:$F$66,6,0),0)</f>
        <v>0</v>
      </c>
      <c r="M130" s="24">
        <f t="shared" si="48"/>
        <v>0</v>
      </c>
      <c r="N130" s="25">
        <v>10008.334557223723</v>
      </c>
      <c r="O130" s="26">
        <v>0</v>
      </c>
      <c r="P130" s="27">
        <f ca="1"/>
        <v>0</v>
      </c>
      <c r="Q130" s="28">
        <f ca="1"/>
        <v>0</v>
      </c>
      <c r="R130" s="28">
        <v>0</v>
      </c>
      <c r="S130" s="28">
        <v>-2239.9208422374991</v>
      </c>
      <c r="T130" s="35">
        <f ca="1"/>
        <v>-100</v>
      </c>
      <c r="U130" s="30">
        <f ca="1"/>
        <v>0</v>
      </c>
      <c r="V130" s="31">
        <v>-22.380555220556548</v>
      </c>
      <c r="W130" s="32">
        <f ca="1"/>
        <v>22.380555220556548</v>
      </c>
      <c r="X130" s="32"/>
      <c r="Y130" s="28">
        <f t="shared" ca="1" si="49"/>
        <v>0</v>
      </c>
      <c r="Z130" s="33"/>
      <c r="AA130" s="36"/>
      <c r="AB130" s="33"/>
      <c r="AC130" s="21"/>
      <c r="AD130" s="6"/>
      <c r="AE130" s="6"/>
      <c r="AH130" s="6"/>
      <c r="AI130" s="6"/>
      <c r="AJ130" s="17"/>
      <c r="AV130" s="21"/>
    </row>
    <row r="131" spans="1:48" hidden="1" outlineLevel="1" x14ac:dyDescent="0.2">
      <c r="A131" s="13" t="s">
        <v>455</v>
      </c>
      <c r="B131" s="13" t="str">
        <f>VLOOKUP(A131,Notes!$A$12:$B$206,2,0)</f>
        <v xml:space="preserve">Other fabricated metal </v>
      </c>
      <c r="C131" s="24">
        <f>SUM('SAM and Preps'!FS131:GG131)</f>
        <v>5154.6380363886938</v>
      </c>
      <c r="D131" s="24">
        <f>'SAM and Preps'!GH131</f>
        <v>0</v>
      </c>
      <c r="E131" s="24">
        <f>'SAM and Preps'!GM131</f>
        <v>74.735805087617678</v>
      </c>
      <c r="F131" s="24">
        <f>'SAM and Preps'!GO131</f>
        <v>12807.346617913918</v>
      </c>
      <c r="G131" s="24">
        <f t="shared" si="50"/>
        <v>18036.720459390228</v>
      </c>
      <c r="H131" s="25">
        <f>SUM('SAM and Preps'!DV$175:DV$179)</f>
        <v>0</v>
      </c>
      <c r="I131" s="24">
        <f>IFERROR(VLOOKUP($A131,Employment!$A$5:$F$66,3,0),0)</f>
        <v>0</v>
      </c>
      <c r="J131" s="24">
        <f>IFERROR(VLOOKUP($A131,Employment!$A$5:$F$66,4,0),0)</f>
        <v>0</v>
      </c>
      <c r="K131" s="24">
        <f>IFERROR(VLOOKUP($A131,Employment!$A$5:$F$66,5,0),0)</f>
        <v>0</v>
      </c>
      <c r="L131" s="24">
        <f>IFERROR(VLOOKUP($A131,Employment!$A$5:$F$66,6,0),0)</f>
        <v>0</v>
      </c>
      <c r="M131" s="24">
        <f t="shared" si="48"/>
        <v>0</v>
      </c>
      <c r="N131" s="25">
        <v>84475.043216879538</v>
      </c>
      <c r="O131" s="26">
        <v>0</v>
      </c>
      <c r="P131" s="27">
        <f ca="1"/>
        <v>0</v>
      </c>
      <c r="Q131" s="28">
        <f ca="1"/>
        <v>0</v>
      </c>
      <c r="R131" s="28">
        <v>0</v>
      </c>
      <c r="S131" s="28">
        <v>-3637.4323890631563</v>
      </c>
      <c r="T131" s="35">
        <f ca="1"/>
        <v>-100</v>
      </c>
      <c r="U131" s="30">
        <f ca="1"/>
        <v>0</v>
      </c>
      <c r="V131" s="31">
        <v>-4.3059254550772881</v>
      </c>
      <c r="W131" s="32">
        <f ca="1"/>
        <v>4.3059254550772881</v>
      </c>
      <c r="X131" s="32"/>
      <c r="Y131" s="28">
        <f t="shared" ca="1" si="49"/>
        <v>0</v>
      </c>
      <c r="Z131" s="33"/>
      <c r="AA131" s="36"/>
      <c r="AB131" s="33"/>
      <c r="AC131" s="21"/>
      <c r="AD131" s="6"/>
      <c r="AE131" s="6"/>
      <c r="AH131" s="6"/>
      <c r="AI131" s="6"/>
      <c r="AJ131" s="17"/>
      <c r="AV131" s="21"/>
    </row>
    <row r="132" spans="1:48" hidden="1" outlineLevel="1" x14ac:dyDescent="0.2">
      <c r="A132" s="13" t="s">
        <v>456</v>
      </c>
      <c r="B132" s="13" t="str">
        <f>VLOOKUP(A132,Notes!$A$12:$B$206,2,0)</f>
        <v>Engines, turbines</v>
      </c>
      <c r="C132" s="24">
        <f>SUM('SAM and Preps'!FS132:GG132)</f>
        <v>0</v>
      </c>
      <c r="D132" s="24">
        <f>'SAM and Preps'!GH132</f>
        <v>0</v>
      </c>
      <c r="E132" s="24">
        <f>'SAM and Preps'!GM132</f>
        <v>19021.258725817421</v>
      </c>
      <c r="F132" s="24">
        <f>'SAM and Preps'!GO132</f>
        <v>9450.8778594501418</v>
      </c>
      <c r="G132" s="24">
        <f t="shared" si="50"/>
        <v>28472.136585267563</v>
      </c>
      <c r="H132" s="25">
        <f>SUM('SAM and Preps'!DW$175:DW$179)</f>
        <v>0</v>
      </c>
      <c r="I132" s="24">
        <f>IFERROR(VLOOKUP($A132,Employment!$A$5:$F$66,3,0),0)</f>
        <v>0</v>
      </c>
      <c r="J132" s="24">
        <f>IFERROR(VLOOKUP($A132,Employment!$A$5:$F$66,4,0),0)</f>
        <v>0</v>
      </c>
      <c r="K132" s="24">
        <f>IFERROR(VLOOKUP($A132,Employment!$A$5:$F$66,5,0),0)</f>
        <v>0</v>
      </c>
      <c r="L132" s="24">
        <f>IFERROR(VLOOKUP($A132,Employment!$A$5:$F$66,6,0),0)</f>
        <v>0</v>
      </c>
      <c r="M132" s="24">
        <f t="shared" si="48"/>
        <v>0</v>
      </c>
      <c r="N132" s="25">
        <v>22203.026640408076</v>
      </c>
      <c r="O132" s="26">
        <v>0</v>
      </c>
      <c r="P132" s="27">
        <f ca="1"/>
        <v>0</v>
      </c>
      <c r="Q132" s="28">
        <f ca="1"/>
        <v>0</v>
      </c>
      <c r="R132" s="28">
        <v>0</v>
      </c>
      <c r="S132" s="28">
        <v>-35.713486713951085</v>
      </c>
      <c r="T132" s="35">
        <f ca="1"/>
        <v>-100</v>
      </c>
      <c r="U132" s="30">
        <f ca="1"/>
        <v>0</v>
      </c>
      <c r="V132" s="31">
        <v>-0.1608496323152396</v>
      </c>
      <c r="W132" s="32">
        <f ca="1"/>
        <v>0.1608496323152396</v>
      </c>
      <c r="X132" s="32"/>
      <c r="Y132" s="28">
        <f t="shared" ca="1" si="49"/>
        <v>0</v>
      </c>
      <c r="Z132" s="33"/>
      <c r="AA132" s="36"/>
      <c r="AB132" s="33"/>
      <c r="AC132" s="21"/>
      <c r="AJ132" s="17"/>
      <c r="AV132" s="21"/>
    </row>
    <row r="133" spans="1:48" hidden="1" outlineLevel="1" x14ac:dyDescent="0.2">
      <c r="A133" s="13" t="s">
        <v>457</v>
      </c>
      <c r="B133" s="13" t="str">
        <f>VLOOKUP(A133,Notes!$A$12:$B$206,2,0)</f>
        <v>Pumps, compressors</v>
      </c>
      <c r="C133" s="24">
        <f>SUM('SAM and Preps'!FS133:GG133)</f>
        <v>413.78358163040878</v>
      </c>
      <c r="D133" s="24">
        <f>'SAM and Preps'!GH133</f>
        <v>0</v>
      </c>
      <c r="E133" s="24">
        <f>'SAM and Preps'!GM133</f>
        <v>11847.009182061998</v>
      </c>
      <c r="F133" s="24">
        <f>'SAM and Preps'!GO133</f>
        <v>4719.0899529487451</v>
      </c>
      <c r="G133" s="24">
        <f t="shared" si="50"/>
        <v>16979.88271664115</v>
      </c>
      <c r="H133" s="25">
        <f>SUM('SAM and Preps'!DX$175:DX$179)</f>
        <v>0</v>
      </c>
      <c r="I133" s="24">
        <f>IFERROR(VLOOKUP($A133,Employment!$A$5:$F$66,3,0),0)</f>
        <v>0</v>
      </c>
      <c r="J133" s="24">
        <f>IFERROR(VLOOKUP($A133,Employment!$A$5:$F$66,4,0),0)</f>
        <v>0</v>
      </c>
      <c r="K133" s="24">
        <f>IFERROR(VLOOKUP($A133,Employment!$A$5:$F$66,5,0),0)</f>
        <v>0</v>
      </c>
      <c r="L133" s="24">
        <f>IFERROR(VLOOKUP($A133,Employment!$A$5:$F$66,6,0),0)</f>
        <v>0</v>
      </c>
      <c r="M133" s="24">
        <f t="shared" si="48"/>
        <v>0</v>
      </c>
      <c r="N133" s="25">
        <v>26702.701909743511</v>
      </c>
      <c r="O133" s="26">
        <v>0</v>
      </c>
      <c r="P133" s="27">
        <f ca="1"/>
        <v>0</v>
      </c>
      <c r="Q133" s="28">
        <f ca="1"/>
        <v>0</v>
      </c>
      <c r="R133" s="28">
        <v>0</v>
      </c>
      <c r="S133" s="28">
        <v>-216.27479748416494</v>
      </c>
      <c r="T133" s="35">
        <f ca="1"/>
        <v>-100</v>
      </c>
      <c r="U133" s="30">
        <f ca="1"/>
        <v>0</v>
      </c>
      <c r="V133" s="31">
        <v>-0.80993600653291464</v>
      </c>
      <c r="W133" s="32">
        <f ca="1"/>
        <v>0.80993600653291464</v>
      </c>
      <c r="X133" s="32"/>
      <c r="Y133" s="28">
        <f t="shared" ca="1" si="49"/>
        <v>0</v>
      </c>
      <c r="Z133" s="33"/>
      <c r="AA133" s="36"/>
      <c r="AB133" s="33"/>
      <c r="AC133" s="21"/>
      <c r="AJ133" s="17"/>
      <c r="AV133" s="21"/>
    </row>
    <row r="134" spans="1:48" hidden="1" outlineLevel="1" x14ac:dyDescent="0.2">
      <c r="A134" s="13" t="s">
        <v>458</v>
      </c>
      <c r="B134" s="13" t="str">
        <f>VLOOKUP(A134,Notes!$A$12:$B$206,2,0)</f>
        <v>Bearings, gears</v>
      </c>
      <c r="C134" s="24">
        <f>SUM('SAM and Preps'!FS134:GG134)</f>
        <v>0</v>
      </c>
      <c r="D134" s="24">
        <f>'SAM and Preps'!GH134</f>
        <v>0</v>
      </c>
      <c r="E134" s="24">
        <f>'SAM and Preps'!GM134</f>
        <v>2247.7351682334079</v>
      </c>
      <c r="F134" s="24">
        <f>'SAM and Preps'!GO134</f>
        <v>5123.173527336091</v>
      </c>
      <c r="G134" s="24">
        <f t="shared" si="50"/>
        <v>7370.9086955694984</v>
      </c>
      <c r="H134" s="25">
        <f>SUM('SAM and Preps'!DY$175:DY$179)</f>
        <v>0</v>
      </c>
      <c r="I134" s="24">
        <f>IFERROR(VLOOKUP($A134,Employment!$A$5:$F$66,3,0),0)</f>
        <v>0</v>
      </c>
      <c r="J134" s="24">
        <f>IFERROR(VLOOKUP($A134,Employment!$A$5:$F$66,4,0),0)</f>
        <v>0</v>
      </c>
      <c r="K134" s="24">
        <f>IFERROR(VLOOKUP($A134,Employment!$A$5:$F$66,5,0),0)</f>
        <v>0</v>
      </c>
      <c r="L134" s="24">
        <f>IFERROR(VLOOKUP($A134,Employment!$A$5:$F$66,6,0),0)</f>
        <v>0</v>
      </c>
      <c r="M134" s="24">
        <f t="shared" si="48"/>
        <v>0</v>
      </c>
      <c r="N134" s="25">
        <v>14521.061396237146</v>
      </c>
      <c r="O134" s="26">
        <v>0</v>
      </c>
      <c r="P134" s="27">
        <f ca="1"/>
        <v>0</v>
      </c>
      <c r="Q134" s="28">
        <f ca="1"/>
        <v>0</v>
      </c>
      <c r="R134" s="28">
        <v>0</v>
      </c>
      <c r="S134" s="28">
        <v>-141.03635564357432</v>
      </c>
      <c r="T134" s="35">
        <f ca="1"/>
        <v>-100</v>
      </c>
      <c r="U134" s="30">
        <f ca="1"/>
        <v>0</v>
      </c>
      <c r="V134" s="31">
        <v>-0.9712537657896082</v>
      </c>
      <c r="W134" s="32">
        <f ca="1"/>
        <v>0.9712537657896082</v>
      </c>
      <c r="X134" s="32"/>
      <c r="Y134" s="28">
        <f t="shared" ca="1" si="49"/>
        <v>0</v>
      </c>
      <c r="Z134" s="33"/>
      <c r="AA134" s="36"/>
      <c r="AB134" s="33"/>
      <c r="AC134" s="21"/>
      <c r="AJ134" s="17"/>
      <c r="AV134" s="21"/>
    </row>
    <row r="135" spans="1:48" hidden="1" outlineLevel="1" x14ac:dyDescent="0.2">
      <c r="A135" s="13" t="s">
        <v>459</v>
      </c>
      <c r="B135" s="13" t="str">
        <f>VLOOKUP(A135,Notes!$A$12:$B$206,2,0)</f>
        <v>Lifting equipment</v>
      </c>
      <c r="C135" s="24">
        <f>SUM('SAM and Preps'!FS135:GG135)</f>
        <v>0</v>
      </c>
      <c r="D135" s="24">
        <f>'SAM and Preps'!GH135</f>
        <v>0</v>
      </c>
      <c r="E135" s="24">
        <f>'SAM and Preps'!GM135</f>
        <v>4016.5415568887265</v>
      </c>
      <c r="F135" s="24">
        <f>'SAM and Preps'!GO135</f>
        <v>3272.8559682847963</v>
      </c>
      <c r="G135" s="24">
        <f t="shared" si="50"/>
        <v>7289.3975251735228</v>
      </c>
      <c r="H135" s="25">
        <f>SUM('SAM and Preps'!DZ$175:DZ$179)</f>
        <v>0</v>
      </c>
      <c r="I135" s="24">
        <f>IFERROR(VLOOKUP($A135,Employment!$A$5:$F$66,3,0),0)</f>
        <v>0</v>
      </c>
      <c r="J135" s="24">
        <f>IFERROR(VLOOKUP($A135,Employment!$A$5:$F$66,4,0),0)</f>
        <v>0</v>
      </c>
      <c r="K135" s="24">
        <f>IFERROR(VLOOKUP($A135,Employment!$A$5:$F$66,5,0),0)</f>
        <v>0</v>
      </c>
      <c r="L135" s="24">
        <f>IFERROR(VLOOKUP($A135,Employment!$A$5:$F$66,6,0),0)</f>
        <v>0</v>
      </c>
      <c r="M135" s="24">
        <f t="shared" si="48"/>
        <v>0</v>
      </c>
      <c r="N135" s="25">
        <v>16566.84997703306</v>
      </c>
      <c r="O135" s="26">
        <v>0</v>
      </c>
      <c r="P135" s="27">
        <f ca="1"/>
        <v>0</v>
      </c>
      <c r="Q135" s="28">
        <f ca="1"/>
        <v>0</v>
      </c>
      <c r="R135" s="28">
        <v>0</v>
      </c>
      <c r="S135" s="28">
        <v>-3069.3456517191335</v>
      </c>
      <c r="T135" s="35">
        <f ca="1"/>
        <v>-100</v>
      </c>
      <c r="U135" s="30">
        <f ca="1"/>
        <v>0</v>
      </c>
      <c r="V135" s="31">
        <v>-18.527032332484605</v>
      </c>
      <c r="W135" s="32">
        <f ca="1"/>
        <v>18.527032332484605</v>
      </c>
      <c r="X135" s="32"/>
      <c r="Y135" s="28">
        <f t="shared" ca="1" si="49"/>
        <v>0</v>
      </c>
      <c r="Z135" s="33"/>
      <c r="AA135" s="36"/>
      <c r="AB135" s="33"/>
      <c r="AC135" s="21"/>
      <c r="AJ135" s="17"/>
      <c r="AV135" s="21"/>
    </row>
    <row r="136" spans="1:48" hidden="1" outlineLevel="1" x14ac:dyDescent="0.2">
      <c r="A136" s="13" t="s">
        <v>460</v>
      </c>
      <c r="B136" s="13" t="str">
        <f>VLOOKUP(A136,Notes!$A$12:$B$206,2,0)</f>
        <v>General machinery</v>
      </c>
      <c r="C136" s="24">
        <f>SUM('SAM and Preps'!FS136:GG136)</f>
        <v>414.87231771558015</v>
      </c>
      <c r="D136" s="24">
        <f>'SAM and Preps'!GH136</f>
        <v>0</v>
      </c>
      <c r="E136" s="24">
        <f>'SAM and Preps'!GM136</f>
        <v>12977.688294371559</v>
      </c>
      <c r="F136" s="24">
        <f>'SAM and Preps'!GO136</f>
        <v>17737.823473910456</v>
      </c>
      <c r="G136" s="24">
        <f t="shared" ref="G136:G167" si="51">SUM(C136:F136)</f>
        <v>31130.384085997597</v>
      </c>
      <c r="H136" s="25">
        <f>SUM('SAM and Preps'!EA$175:EA$179)</f>
        <v>0</v>
      </c>
      <c r="I136" s="24">
        <f>IFERROR(VLOOKUP($A136,Employment!$A$5:$F$66,3,0),0)</f>
        <v>0</v>
      </c>
      <c r="J136" s="24">
        <f>IFERROR(VLOOKUP($A136,Employment!$A$5:$F$66,4,0),0)</f>
        <v>0</v>
      </c>
      <c r="K136" s="24">
        <f>IFERROR(VLOOKUP($A136,Employment!$A$5:$F$66,5,0),0)</f>
        <v>0</v>
      </c>
      <c r="L136" s="24">
        <f>IFERROR(VLOOKUP($A136,Employment!$A$5:$F$66,6,0),0)</f>
        <v>0</v>
      </c>
      <c r="M136" s="24">
        <f t="shared" ref="M136:M179" si="52">SUM(I136:L136)</f>
        <v>0</v>
      </c>
      <c r="N136" s="25">
        <v>39840.269394808085</v>
      </c>
      <c r="O136" s="26">
        <v>0</v>
      </c>
      <c r="P136" s="27">
        <f ca="1"/>
        <v>0</v>
      </c>
      <c r="Q136" s="28">
        <f ca="1"/>
        <v>0</v>
      </c>
      <c r="R136" s="28">
        <v>0</v>
      </c>
      <c r="S136" s="28">
        <v>-1079.862504366615</v>
      </c>
      <c r="T136" s="35">
        <f ca="1"/>
        <v>-100</v>
      </c>
      <c r="U136" s="30">
        <f ca="1"/>
        <v>0</v>
      </c>
      <c r="V136" s="31">
        <v>-2.7104799258896093</v>
      </c>
      <c r="W136" s="32">
        <f ca="1"/>
        <v>2.7104799258896093</v>
      </c>
      <c r="X136" s="32"/>
      <c r="Y136" s="28">
        <f t="shared" ca="1" si="49"/>
        <v>0</v>
      </c>
      <c r="Z136" s="33"/>
      <c r="AA136" s="36"/>
      <c r="AB136" s="33"/>
      <c r="AC136" s="21"/>
      <c r="AJ136" s="17"/>
      <c r="AV136" s="21"/>
    </row>
    <row r="137" spans="1:48" hidden="1" outlineLevel="1" x14ac:dyDescent="0.2">
      <c r="A137" s="13" t="s">
        <v>461</v>
      </c>
      <c r="B137" s="13" t="str">
        <f>VLOOKUP(A137,Notes!$A$12:$B$206,2,0)</f>
        <v>Special machinery</v>
      </c>
      <c r="C137" s="24">
        <f>SUM('SAM and Preps'!FS137:GG137)</f>
        <v>1009.9321729421947</v>
      </c>
      <c r="D137" s="24">
        <f>'SAM and Preps'!GH137</f>
        <v>0</v>
      </c>
      <c r="E137" s="24">
        <f>'SAM and Preps'!GM137</f>
        <v>84311.532812867707</v>
      </c>
      <c r="F137" s="24">
        <f>'SAM and Preps'!GO137</f>
        <v>8721.3091634990196</v>
      </c>
      <c r="G137" s="24">
        <f t="shared" si="51"/>
        <v>94042.774149308912</v>
      </c>
      <c r="H137" s="25">
        <f>SUM('SAM and Preps'!EB$175:EB$179)</f>
        <v>0</v>
      </c>
      <c r="I137" s="24">
        <f>IFERROR(VLOOKUP($A137,Employment!$A$5:$F$66,3,0),0)</f>
        <v>0</v>
      </c>
      <c r="J137" s="24">
        <f>IFERROR(VLOOKUP($A137,Employment!$A$5:$F$66,4,0),0)</f>
        <v>0</v>
      </c>
      <c r="K137" s="24">
        <f>IFERROR(VLOOKUP($A137,Employment!$A$5:$F$66,5,0),0)</f>
        <v>0</v>
      </c>
      <c r="L137" s="24">
        <f>IFERROR(VLOOKUP($A137,Employment!$A$5:$F$66,6,0),0)</f>
        <v>0</v>
      </c>
      <c r="M137" s="24">
        <f t="shared" si="52"/>
        <v>0</v>
      </c>
      <c r="N137" s="25">
        <v>129122.73465730433</v>
      </c>
      <c r="O137" s="26">
        <v>0</v>
      </c>
      <c r="P137" s="27">
        <f ca="1"/>
        <v>0</v>
      </c>
      <c r="Q137" s="28">
        <f ca="1"/>
        <v>0</v>
      </c>
      <c r="R137" s="28">
        <v>0</v>
      </c>
      <c r="S137" s="28">
        <v>-1124.0891921016539</v>
      </c>
      <c r="T137" s="35">
        <f ca="1"/>
        <v>-100</v>
      </c>
      <c r="U137" s="30">
        <f ca="1"/>
        <v>0</v>
      </c>
      <c r="V137" s="31">
        <v>-0.87055869369946415</v>
      </c>
      <c r="W137" s="32">
        <f ca="1"/>
        <v>0.87055869369946415</v>
      </c>
      <c r="X137" s="32"/>
      <c r="Y137" s="28">
        <f t="shared" ref="Y137:Y179" ca="1" si="53">Q137-P137</f>
        <v>0</v>
      </c>
      <c r="Z137" s="33"/>
      <c r="AA137" s="36"/>
      <c r="AB137" s="33"/>
      <c r="AC137" s="21"/>
      <c r="AJ137" s="17"/>
      <c r="AV137" s="21"/>
    </row>
    <row r="138" spans="1:48" hidden="1" outlineLevel="1" x14ac:dyDescent="0.2">
      <c r="A138" s="13" t="s">
        <v>462</v>
      </c>
      <c r="B138" s="13" t="str">
        <f>VLOOKUP(A138,Notes!$A$12:$B$206,2,0)</f>
        <v>Domestic appliances</v>
      </c>
      <c r="C138" s="24">
        <f>SUM('SAM and Preps'!FS138:GG138)</f>
        <v>10589.371254685149</v>
      </c>
      <c r="D138" s="24">
        <f>'SAM and Preps'!GH138</f>
        <v>0</v>
      </c>
      <c r="E138" s="24">
        <f>'SAM and Preps'!GM138</f>
        <v>4839.784617481343</v>
      </c>
      <c r="F138" s="24">
        <f>'SAM and Preps'!GO138</f>
        <v>1655.1988442479969</v>
      </c>
      <c r="G138" s="24">
        <f t="shared" si="51"/>
        <v>17084.354716414487</v>
      </c>
      <c r="H138" s="25">
        <f>SUM('SAM and Preps'!EC$175:EC$179)</f>
        <v>0</v>
      </c>
      <c r="I138" s="24">
        <f>IFERROR(VLOOKUP($A138,Employment!$A$5:$F$66,3,0),0)</f>
        <v>0</v>
      </c>
      <c r="J138" s="24">
        <f>IFERROR(VLOOKUP($A138,Employment!$A$5:$F$66,4,0),0)</f>
        <v>0</v>
      </c>
      <c r="K138" s="24">
        <f>IFERROR(VLOOKUP($A138,Employment!$A$5:$F$66,5,0),0)</f>
        <v>0</v>
      </c>
      <c r="L138" s="24">
        <f>IFERROR(VLOOKUP($A138,Employment!$A$5:$F$66,6,0),0)</f>
        <v>0</v>
      </c>
      <c r="M138" s="24">
        <f t="shared" si="52"/>
        <v>0</v>
      </c>
      <c r="N138" s="25">
        <v>20964.210068887114</v>
      </c>
      <c r="O138" s="26">
        <v>0</v>
      </c>
      <c r="P138" s="27">
        <f ca="1"/>
        <v>0</v>
      </c>
      <c r="Q138" s="28">
        <f ca="1"/>
        <v>0</v>
      </c>
      <c r="R138" s="28">
        <v>0</v>
      </c>
      <c r="S138" s="28">
        <v>-119.93518150278155</v>
      </c>
      <c r="T138" s="35">
        <f ca="1"/>
        <v>-100</v>
      </c>
      <c r="U138" s="30">
        <f ca="1"/>
        <v>0</v>
      </c>
      <c r="V138" s="31">
        <v>-0.57209492324624622</v>
      </c>
      <c r="W138" s="32">
        <f ca="1"/>
        <v>0.57209492324624622</v>
      </c>
      <c r="X138" s="32"/>
      <c r="Y138" s="28">
        <f t="shared" ca="1" si="53"/>
        <v>0</v>
      </c>
      <c r="Z138" s="33"/>
      <c r="AA138" s="36"/>
      <c r="AB138" s="33"/>
      <c r="AC138" s="21"/>
      <c r="AJ138" s="17"/>
      <c r="AV138" s="21"/>
    </row>
    <row r="139" spans="1:48" hidden="1" outlineLevel="1" x14ac:dyDescent="0.2">
      <c r="A139" s="13" t="s">
        <v>463</v>
      </c>
      <c r="B139" s="13" t="str">
        <f>VLOOKUP(A139,Notes!$A$12:$B$206,2,0)</f>
        <v>Office machinery</v>
      </c>
      <c r="C139" s="24">
        <f>SUM('SAM and Preps'!FS139:GG139)</f>
        <v>6319.2105696311792</v>
      </c>
      <c r="D139" s="24">
        <f>'SAM and Preps'!GH139</f>
        <v>0</v>
      </c>
      <c r="E139" s="24">
        <f>'SAM and Preps'!GM139</f>
        <v>35948.848584368432</v>
      </c>
      <c r="F139" s="24">
        <f>'SAM and Preps'!GO139</f>
        <v>4728.0958290197859</v>
      </c>
      <c r="G139" s="24">
        <f t="shared" si="51"/>
        <v>46996.154983019398</v>
      </c>
      <c r="H139" s="25">
        <f>SUM('SAM and Preps'!ED$175:ED$179)</f>
        <v>0</v>
      </c>
      <c r="I139" s="24">
        <f>IFERROR(VLOOKUP($A139,Employment!$A$5:$F$66,3,0),0)</f>
        <v>0</v>
      </c>
      <c r="J139" s="24">
        <f>IFERROR(VLOOKUP($A139,Employment!$A$5:$F$66,4,0),0)</f>
        <v>0</v>
      </c>
      <c r="K139" s="24">
        <f>IFERROR(VLOOKUP($A139,Employment!$A$5:$F$66,5,0),0)</f>
        <v>0</v>
      </c>
      <c r="L139" s="24">
        <f>IFERROR(VLOOKUP($A139,Employment!$A$5:$F$66,6,0),0)</f>
        <v>0</v>
      </c>
      <c r="M139" s="24">
        <f t="shared" si="52"/>
        <v>0</v>
      </c>
      <c r="N139" s="25">
        <v>41819.827179430424</v>
      </c>
      <c r="O139" s="26">
        <v>0</v>
      </c>
      <c r="P139" s="27">
        <f ca="1"/>
        <v>0</v>
      </c>
      <c r="Q139" s="28">
        <f ca="1"/>
        <v>0</v>
      </c>
      <c r="R139" s="28">
        <v>0</v>
      </c>
      <c r="S139" s="28">
        <v>-242.37867440347182</v>
      </c>
      <c r="T139" s="35">
        <f ca="1"/>
        <v>-100</v>
      </c>
      <c r="U139" s="30">
        <f ca="1"/>
        <v>0</v>
      </c>
      <c r="V139" s="31">
        <v>-0.57957837406532531</v>
      </c>
      <c r="W139" s="32">
        <f ca="1"/>
        <v>0.57957837406532531</v>
      </c>
      <c r="X139" s="32"/>
      <c r="Y139" s="28">
        <f t="shared" ca="1" si="53"/>
        <v>0</v>
      </c>
      <c r="Z139" s="33"/>
      <c r="AA139" s="36"/>
      <c r="AB139" s="33"/>
      <c r="AC139" s="21"/>
      <c r="AJ139" s="17"/>
      <c r="AV139" s="21"/>
    </row>
    <row r="140" spans="1:48" hidden="1" outlineLevel="1" x14ac:dyDescent="0.2">
      <c r="A140" s="13" t="s">
        <v>464</v>
      </c>
      <c r="B140" s="13" t="str">
        <f>VLOOKUP(A140,Notes!$A$12:$B$206,2,0)</f>
        <v>Electrical machinery</v>
      </c>
      <c r="C140" s="24">
        <f>SUM('SAM and Preps'!FS140:GG140)</f>
        <v>2507.99964971905</v>
      </c>
      <c r="D140" s="24">
        <f>'SAM and Preps'!GH140</f>
        <v>0</v>
      </c>
      <c r="E140" s="24">
        <f>'SAM and Preps'!GM140</f>
        <v>40438.311034789549</v>
      </c>
      <c r="F140" s="24">
        <f>'SAM and Preps'!GO140</f>
        <v>15344.519778023594</v>
      </c>
      <c r="G140" s="24">
        <f t="shared" si="51"/>
        <v>58290.830462532191</v>
      </c>
      <c r="H140" s="25">
        <f>SUM('SAM and Preps'!EE$175:EE$179)</f>
        <v>0</v>
      </c>
      <c r="I140" s="24">
        <f>IFERROR(VLOOKUP($A140,Employment!$A$5:$F$66,3,0),0)</f>
        <v>0</v>
      </c>
      <c r="J140" s="24">
        <f>IFERROR(VLOOKUP($A140,Employment!$A$5:$F$66,4,0),0)</f>
        <v>0</v>
      </c>
      <c r="K140" s="24">
        <f>IFERROR(VLOOKUP($A140,Employment!$A$5:$F$66,5,0),0)</f>
        <v>0</v>
      </c>
      <c r="L140" s="24">
        <f>IFERROR(VLOOKUP($A140,Employment!$A$5:$F$66,6,0),0)</f>
        <v>0</v>
      </c>
      <c r="M140" s="24">
        <f t="shared" si="52"/>
        <v>0</v>
      </c>
      <c r="N140" s="25">
        <v>115367.59220536525</v>
      </c>
      <c r="O140" s="26">
        <v>0</v>
      </c>
      <c r="P140" s="27">
        <f ca="1"/>
        <v>0</v>
      </c>
      <c r="Q140" s="28">
        <f ca="1"/>
        <v>0</v>
      </c>
      <c r="R140" s="28">
        <v>0</v>
      </c>
      <c r="S140" s="28">
        <v>-2155.4041465685291</v>
      </c>
      <c r="T140" s="35">
        <f ca="1"/>
        <v>-100</v>
      </c>
      <c r="U140" s="30">
        <f ca="1"/>
        <v>0</v>
      </c>
      <c r="V140" s="31">
        <v>-1.8682925641125503</v>
      </c>
      <c r="W140" s="32">
        <f ca="1"/>
        <v>1.8682925641125503</v>
      </c>
      <c r="X140" s="32"/>
      <c r="Y140" s="28">
        <f t="shared" ca="1" si="53"/>
        <v>0</v>
      </c>
      <c r="Z140" s="33"/>
      <c r="AA140" s="36"/>
      <c r="AB140" s="33"/>
      <c r="AC140" s="21"/>
      <c r="AJ140" s="17"/>
      <c r="AV140" s="21"/>
    </row>
    <row r="141" spans="1:48" hidden="1" outlineLevel="1" x14ac:dyDescent="0.2">
      <c r="A141" s="13" t="s">
        <v>70</v>
      </c>
      <c r="B141" s="13" t="str">
        <f>VLOOKUP(A141,Notes!$A$12:$B$206,2,0)</f>
        <v>Radio, television</v>
      </c>
      <c r="C141" s="24">
        <f>SUM('SAM and Preps'!FS141:GG141)</f>
        <v>6450.2007804909799</v>
      </c>
      <c r="D141" s="24">
        <f>'SAM and Preps'!GH141</f>
        <v>0</v>
      </c>
      <c r="E141" s="24">
        <f>'SAM and Preps'!GM141</f>
        <v>2868.6351807442065</v>
      </c>
      <c r="F141" s="24">
        <f>'SAM and Preps'!GO141</f>
        <v>5002.496826283701</v>
      </c>
      <c r="G141" s="24">
        <f t="shared" si="51"/>
        <v>14321.332787518888</v>
      </c>
      <c r="H141" s="25">
        <f>SUM('SAM and Preps'!EF$175:EF$179)</f>
        <v>0</v>
      </c>
      <c r="I141" s="24">
        <f>IFERROR(VLOOKUP($A141,Employment!$A$5:$F$66,3,0),0)</f>
        <v>0</v>
      </c>
      <c r="J141" s="24">
        <f>IFERROR(VLOOKUP($A141,Employment!$A$5:$F$66,4,0),0)</f>
        <v>0</v>
      </c>
      <c r="K141" s="24">
        <f>IFERROR(VLOOKUP($A141,Employment!$A$5:$F$66,5,0),0)</f>
        <v>0</v>
      </c>
      <c r="L141" s="24">
        <f>IFERROR(VLOOKUP($A141,Employment!$A$5:$F$66,6,0),0)</f>
        <v>0</v>
      </c>
      <c r="M141" s="24">
        <f t="shared" si="52"/>
        <v>0</v>
      </c>
      <c r="N141" s="25">
        <v>111495.09533238443</v>
      </c>
      <c r="O141" s="26">
        <v>0</v>
      </c>
      <c r="P141" s="27">
        <f ca="1"/>
        <v>0</v>
      </c>
      <c r="Q141" s="28">
        <f ca="1"/>
        <v>0</v>
      </c>
      <c r="R141" s="28">
        <v>0</v>
      </c>
      <c r="S141" s="28">
        <v>-4779.3389099096848</v>
      </c>
      <c r="T141" s="35">
        <f ca="1"/>
        <v>-100</v>
      </c>
      <c r="U141" s="30">
        <f ca="1"/>
        <v>0</v>
      </c>
      <c r="V141" s="31">
        <v>-4.2865911685726825</v>
      </c>
      <c r="W141" s="32">
        <f ca="1"/>
        <v>4.2865911685726825</v>
      </c>
      <c r="X141" s="32"/>
      <c r="Y141" s="28">
        <f t="shared" ca="1" si="53"/>
        <v>0</v>
      </c>
      <c r="Z141" s="33"/>
      <c r="AA141" s="36"/>
      <c r="AB141" s="33"/>
      <c r="AC141" s="21"/>
      <c r="AJ141" s="17"/>
      <c r="AV141" s="21"/>
    </row>
    <row r="142" spans="1:48" hidden="1" outlineLevel="1" x14ac:dyDescent="0.2">
      <c r="A142" s="13" t="s">
        <v>465</v>
      </c>
      <c r="B142" s="13" t="str">
        <f>VLOOKUP(A142,Notes!$A$12:$B$206,2,0)</f>
        <v>Medical appliances</v>
      </c>
      <c r="C142" s="24">
        <f>SUM('SAM and Preps'!FS142:GG142)</f>
        <v>9297.4290531848455</v>
      </c>
      <c r="D142" s="24">
        <f>'SAM and Preps'!GH142</f>
        <v>0</v>
      </c>
      <c r="E142" s="24">
        <f>'SAM and Preps'!GM142</f>
        <v>27846.151039941229</v>
      </c>
      <c r="F142" s="24">
        <f>'SAM and Preps'!GO142</f>
        <v>4411.0683676072231</v>
      </c>
      <c r="G142" s="24">
        <f t="shared" si="51"/>
        <v>41554.648460733297</v>
      </c>
      <c r="H142" s="25">
        <f>SUM('SAM and Preps'!EG$175:EG$179)</f>
        <v>0</v>
      </c>
      <c r="I142" s="24">
        <f>IFERROR(VLOOKUP($A142,Employment!$A$5:$F$66,3,0),0)</f>
        <v>0</v>
      </c>
      <c r="J142" s="24">
        <f>IFERROR(VLOOKUP($A142,Employment!$A$5:$F$66,4,0),0)</f>
        <v>0</v>
      </c>
      <c r="K142" s="24">
        <f>IFERROR(VLOOKUP($A142,Employment!$A$5:$F$66,5,0),0)</f>
        <v>0</v>
      </c>
      <c r="L142" s="24">
        <f>IFERROR(VLOOKUP($A142,Employment!$A$5:$F$66,6,0),0)</f>
        <v>0</v>
      </c>
      <c r="M142" s="24">
        <f t="shared" si="52"/>
        <v>0</v>
      </c>
      <c r="N142" s="25">
        <v>48771.170658711169</v>
      </c>
      <c r="O142" s="26">
        <v>0</v>
      </c>
      <c r="P142" s="27">
        <f ca="1"/>
        <v>0</v>
      </c>
      <c r="Q142" s="28">
        <f ca="1"/>
        <v>0</v>
      </c>
      <c r="R142" s="28">
        <v>0</v>
      </c>
      <c r="S142" s="28">
        <v>-248.33128692838662</v>
      </c>
      <c r="T142" s="35">
        <f ca="1"/>
        <v>-100</v>
      </c>
      <c r="U142" s="30">
        <f ca="1"/>
        <v>0</v>
      </c>
      <c r="V142" s="31">
        <v>-0.50917639165594109</v>
      </c>
      <c r="W142" s="32">
        <f ca="1"/>
        <v>0.50917639165594109</v>
      </c>
      <c r="X142" s="32"/>
      <c r="Y142" s="28">
        <f t="shared" ca="1" si="53"/>
        <v>0</v>
      </c>
      <c r="Z142" s="33"/>
      <c r="AA142" s="36"/>
      <c r="AB142" s="33"/>
      <c r="AC142" s="21"/>
      <c r="AJ142" s="17"/>
      <c r="AV142" s="21"/>
    </row>
    <row r="143" spans="1:48" hidden="1" outlineLevel="1" x14ac:dyDescent="0.2">
      <c r="A143" s="13" t="s">
        <v>71</v>
      </c>
      <c r="B143" s="13" t="str">
        <f>VLOOKUP(A143,Notes!$A$12:$B$206,2,0)</f>
        <v xml:space="preserve">Motor vehicles, parts </v>
      </c>
      <c r="C143" s="24">
        <f>SUM('SAM and Preps'!FS143:GG143)</f>
        <v>106563.48703761221</v>
      </c>
      <c r="D143" s="24">
        <f>'SAM and Preps'!GH143</f>
        <v>0</v>
      </c>
      <c r="E143" s="24">
        <f>'SAM and Preps'!GM143</f>
        <v>124203.3363528737</v>
      </c>
      <c r="F143" s="24">
        <f>'SAM and Preps'!GO143</f>
        <v>68563.399786204929</v>
      </c>
      <c r="G143" s="24">
        <f t="shared" si="51"/>
        <v>299330.22317669081</v>
      </c>
      <c r="H143" s="25">
        <f>SUM('SAM and Preps'!EH$175:EH$179)</f>
        <v>0</v>
      </c>
      <c r="I143" s="24">
        <f>IFERROR(VLOOKUP($A143,Employment!$A$5:$F$66,3,0),0)</f>
        <v>0</v>
      </c>
      <c r="J143" s="24">
        <f>IFERROR(VLOOKUP($A143,Employment!$A$5:$F$66,4,0),0)</f>
        <v>0</v>
      </c>
      <c r="K143" s="24">
        <f>IFERROR(VLOOKUP($A143,Employment!$A$5:$F$66,5,0),0)</f>
        <v>0</v>
      </c>
      <c r="L143" s="24">
        <f>IFERROR(VLOOKUP($A143,Employment!$A$5:$F$66,6,0),0)</f>
        <v>0</v>
      </c>
      <c r="M143" s="24">
        <f t="shared" si="52"/>
        <v>0</v>
      </c>
      <c r="N143" s="25">
        <v>473755.70133184211</v>
      </c>
      <c r="O143" s="26">
        <v>0</v>
      </c>
      <c r="P143" s="27">
        <f ca="1"/>
        <v>0</v>
      </c>
      <c r="Q143" s="28">
        <f ca="1"/>
        <v>0</v>
      </c>
      <c r="R143" s="28">
        <v>0</v>
      </c>
      <c r="S143" s="28">
        <v>-6894.0688526963404</v>
      </c>
      <c r="T143" s="35">
        <f ca="1"/>
        <v>-100</v>
      </c>
      <c r="U143" s="30">
        <f ca="1"/>
        <v>0</v>
      </c>
      <c r="V143" s="31">
        <v>-1.4551949102280863</v>
      </c>
      <c r="W143" s="32">
        <f ca="1"/>
        <v>1.4551949102280863</v>
      </c>
      <c r="X143" s="32"/>
      <c r="Y143" s="28">
        <f t="shared" ca="1" si="53"/>
        <v>0</v>
      </c>
      <c r="Z143" s="33"/>
      <c r="AA143" s="36"/>
      <c r="AB143" s="33"/>
      <c r="AC143" s="21"/>
      <c r="AJ143" s="17"/>
      <c r="AV143" s="21"/>
    </row>
    <row r="144" spans="1:48" hidden="1" outlineLevel="1" x14ac:dyDescent="0.2">
      <c r="A144" s="13" t="s">
        <v>466</v>
      </c>
      <c r="B144" s="13" t="str">
        <f>VLOOKUP(A144,Notes!$A$12:$B$206,2,0)</f>
        <v>Ships and boats</v>
      </c>
      <c r="C144" s="24">
        <f>SUM('SAM and Preps'!FS144:GG144)</f>
        <v>676.9574250292037</v>
      </c>
      <c r="D144" s="24">
        <f>'SAM and Preps'!GH144</f>
        <v>0</v>
      </c>
      <c r="E144" s="24">
        <f>'SAM and Preps'!GM144</f>
        <v>15583.999349475404</v>
      </c>
      <c r="F144" s="24">
        <f>'SAM and Preps'!GO144</f>
        <v>3466.8395224016544</v>
      </c>
      <c r="G144" s="24">
        <f t="shared" si="51"/>
        <v>19727.796296906261</v>
      </c>
      <c r="H144" s="25">
        <f>SUM('SAM and Preps'!EI$175:EI$179)</f>
        <v>0</v>
      </c>
      <c r="I144" s="24">
        <f>IFERROR(VLOOKUP($A144,Employment!$A$5:$F$66,3,0),0)</f>
        <v>0</v>
      </c>
      <c r="J144" s="24">
        <f>IFERROR(VLOOKUP($A144,Employment!$A$5:$F$66,4,0),0)</f>
        <v>0</v>
      </c>
      <c r="K144" s="24">
        <f>IFERROR(VLOOKUP($A144,Employment!$A$5:$F$66,5,0),0)</f>
        <v>0</v>
      </c>
      <c r="L144" s="24">
        <f>IFERROR(VLOOKUP($A144,Employment!$A$5:$F$66,6,0),0)</f>
        <v>0</v>
      </c>
      <c r="M144" s="24">
        <f t="shared" si="52"/>
        <v>0</v>
      </c>
      <c r="N144" s="25">
        <v>21339.970038275762</v>
      </c>
      <c r="O144" s="26">
        <v>0</v>
      </c>
      <c r="P144" s="27">
        <f ca="1"/>
        <v>0</v>
      </c>
      <c r="Q144" s="28">
        <f ca="1"/>
        <v>0</v>
      </c>
      <c r="R144" s="28">
        <v>0</v>
      </c>
      <c r="S144" s="28">
        <v>-3.2924804706100188</v>
      </c>
      <c r="T144" s="35">
        <f ca="1"/>
        <v>-100</v>
      </c>
      <c r="U144" s="30">
        <f ca="1"/>
        <v>0</v>
      </c>
      <c r="V144" s="31">
        <v>-1.5428702405413715E-2</v>
      </c>
      <c r="W144" s="32">
        <f ca="1"/>
        <v>1.5428702405413715E-2</v>
      </c>
      <c r="X144" s="32"/>
      <c r="Y144" s="28">
        <f t="shared" ca="1" si="53"/>
        <v>0</v>
      </c>
      <c r="Z144" s="33"/>
      <c r="AA144" s="36"/>
      <c r="AB144" s="33"/>
      <c r="AC144" s="21"/>
      <c r="AJ144" s="17"/>
      <c r="AV144" s="21"/>
    </row>
    <row r="145" spans="1:48" hidden="1" outlineLevel="1" x14ac:dyDescent="0.2">
      <c r="A145" s="13" t="s">
        <v>467</v>
      </c>
      <c r="B145" s="13" t="str">
        <f>VLOOKUP(A145,Notes!$A$12:$B$206,2,0)</f>
        <v>Railway and trams</v>
      </c>
      <c r="C145" s="24">
        <f>SUM('SAM and Preps'!FS145:GG145)</f>
        <v>0</v>
      </c>
      <c r="D145" s="24">
        <f>'SAM and Preps'!GH145</f>
        <v>0</v>
      </c>
      <c r="E145" s="24">
        <f>'SAM and Preps'!GM145</f>
        <v>3278.2849365949746</v>
      </c>
      <c r="F145" s="24">
        <f>'SAM and Preps'!GO145</f>
        <v>1579.1161115363263</v>
      </c>
      <c r="G145" s="24">
        <f t="shared" si="51"/>
        <v>4857.4010481313007</v>
      </c>
      <c r="H145" s="25">
        <f>SUM('SAM and Preps'!EJ$175:EJ$179)</f>
        <v>0</v>
      </c>
      <c r="I145" s="24">
        <f>IFERROR(VLOOKUP($A145,Employment!$A$5:$F$66,3,0),0)</f>
        <v>0</v>
      </c>
      <c r="J145" s="24">
        <f>IFERROR(VLOOKUP($A145,Employment!$A$5:$F$66,4,0),0)</f>
        <v>0</v>
      </c>
      <c r="K145" s="24">
        <f>IFERROR(VLOOKUP($A145,Employment!$A$5:$F$66,5,0),0)</f>
        <v>0</v>
      </c>
      <c r="L145" s="24">
        <f>IFERROR(VLOOKUP($A145,Employment!$A$5:$F$66,6,0),0)</f>
        <v>0</v>
      </c>
      <c r="M145" s="24">
        <f t="shared" si="52"/>
        <v>0</v>
      </c>
      <c r="N145" s="25">
        <v>6397.2507748040789</v>
      </c>
      <c r="O145" s="26">
        <v>0</v>
      </c>
      <c r="P145" s="27">
        <f ca="1"/>
        <v>0</v>
      </c>
      <c r="Q145" s="28">
        <f ca="1"/>
        <v>0</v>
      </c>
      <c r="R145" s="28">
        <v>0</v>
      </c>
      <c r="S145" s="28">
        <v>-35.658943380697927</v>
      </c>
      <c r="T145" s="35">
        <f ca="1"/>
        <v>-100</v>
      </c>
      <c r="U145" s="30">
        <f ca="1"/>
        <v>0</v>
      </c>
      <c r="V145" s="31">
        <v>-0.55741043513789734</v>
      </c>
      <c r="W145" s="32">
        <f ca="1"/>
        <v>0.55741043513789734</v>
      </c>
      <c r="X145" s="32"/>
      <c r="Y145" s="28">
        <f t="shared" ca="1" si="53"/>
        <v>0</v>
      </c>
      <c r="Z145" s="33"/>
      <c r="AA145" s="36"/>
      <c r="AB145" s="33"/>
      <c r="AC145" s="21"/>
      <c r="AJ145" s="17"/>
      <c r="AV145" s="21"/>
    </row>
    <row r="146" spans="1:48" hidden="1" outlineLevel="1" x14ac:dyDescent="0.2">
      <c r="A146" s="13" t="s">
        <v>468</v>
      </c>
      <c r="B146" s="13" t="str">
        <f>VLOOKUP(A146,Notes!$A$12:$B$206,2,0)</f>
        <v xml:space="preserve">Aircrafts </v>
      </c>
      <c r="C146" s="24">
        <f>SUM('SAM and Preps'!FS146:GG146)</f>
        <v>0</v>
      </c>
      <c r="D146" s="24">
        <f>'SAM and Preps'!GH146</f>
        <v>0</v>
      </c>
      <c r="E146" s="24">
        <f>'SAM and Preps'!GM146</f>
        <v>6994.070920624441</v>
      </c>
      <c r="F146" s="24">
        <f>'SAM and Preps'!GO146</f>
        <v>12969.537522841709</v>
      </c>
      <c r="G146" s="24">
        <f t="shared" si="51"/>
        <v>19963.60844346615</v>
      </c>
      <c r="H146" s="25">
        <f>SUM('SAM and Preps'!EK$175:EK$179)</f>
        <v>0</v>
      </c>
      <c r="I146" s="24">
        <f>IFERROR(VLOOKUP($A146,Employment!$A$5:$F$66,3,0),0)</f>
        <v>0</v>
      </c>
      <c r="J146" s="24">
        <f>IFERROR(VLOOKUP($A146,Employment!$A$5:$F$66,4,0),0)</f>
        <v>0</v>
      </c>
      <c r="K146" s="24">
        <f>IFERROR(VLOOKUP($A146,Employment!$A$5:$F$66,5,0),0)</f>
        <v>0</v>
      </c>
      <c r="L146" s="24">
        <f>IFERROR(VLOOKUP($A146,Employment!$A$5:$F$66,6,0),0)</f>
        <v>0</v>
      </c>
      <c r="M146" s="24">
        <f t="shared" si="52"/>
        <v>0</v>
      </c>
      <c r="N146" s="25">
        <v>20472.559324667352</v>
      </c>
      <c r="O146" s="26">
        <v>0</v>
      </c>
      <c r="P146" s="27">
        <f ca="1"/>
        <v>0</v>
      </c>
      <c r="Q146" s="28">
        <f ca="1"/>
        <v>0</v>
      </c>
      <c r="R146" s="28">
        <v>0</v>
      </c>
      <c r="S146" s="28">
        <v>-3.7269565048438071</v>
      </c>
      <c r="T146" s="35">
        <f ca="1"/>
        <v>-100</v>
      </c>
      <c r="U146" s="30">
        <f ca="1"/>
        <v>0</v>
      </c>
      <c r="V146" s="31">
        <v>-1.8204643814870785E-2</v>
      </c>
      <c r="W146" s="32">
        <f ca="1"/>
        <v>1.8204643814870785E-2</v>
      </c>
      <c r="X146" s="32"/>
      <c r="Y146" s="28">
        <f t="shared" ca="1" si="53"/>
        <v>0</v>
      </c>
      <c r="Z146" s="33"/>
      <c r="AA146" s="36"/>
      <c r="AB146" s="33"/>
      <c r="AC146" s="21"/>
      <c r="AJ146" s="17"/>
      <c r="AV146" s="21"/>
    </row>
    <row r="147" spans="1:48" hidden="1" outlineLevel="1" x14ac:dyDescent="0.2">
      <c r="A147" s="13" t="s">
        <v>469</v>
      </c>
      <c r="B147" s="13" t="str">
        <f>VLOOKUP(A147,Notes!$A$12:$B$206,2,0)</f>
        <v>Other transport equipment</v>
      </c>
      <c r="C147" s="24">
        <f>SUM('SAM and Preps'!FS147:GG147)</f>
        <v>1625.2536470633481</v>
      </c>
      <c r="D147" s="24">
        <f>'SAM and Preps'!GH147</f>
        <v>0</v>
      </c>
      <c r="E147" s="24">
        <f>'SAM and Preps'!GM147</f>
        <v>0</v>
      </c>
      <c r="F147" s="24">
        <f>'SAM and Preps'!GO147</f>
        <v>282.22199549154408</v>
      </c>
      <c r="G147" s="24">
        <f t="shared" si="51"/>
        <v>1907.4756425548921</v>
      </c>
      <c r="H147" s="25">
        <f>SUM('SAM and Preps'!EL$175:EL$179)</f>
        <v>0</v>
      </c>
      <c r="I147" s="24">
        <f>IFERROR(VLOOKUP($A147,Employment!$A$5:$F$66,3,0),0)</f>
        <v>0</v>
      </c>
      <c r="J147" s="24">
        <f>IFERROR(VLOOKUP($A147,Employment!$A$5:$F$66,4,0),0)</f>
        <v>0</v>
      </c>
      <c r="K147" s="24">
        <f>IFERROR(VLOOKUP($A147,Employment!$A$5:$F$66,5,0),0)</f>
        <v>0</v>
      </c>
      <c r="L147" s="24">
        <f>IFERROR(VLOOKUP($A147,Employment!$A$5:$F$66,6,0),0)</f>
        <v>0</v>
      </c>
      <c r="M147" s="24">
        <f t="shared" si="52"/>
        <v>0</v>
      </c>
      <c r="N147" s="25">
        <v>5179.3054235105501</v>
      </c>
      <c r="O147" s="26">
        <v>0</v>
      </c>
      <c r="P147" s="27">
        <f ca="1"/>
        <v>0</v>
      </c>
      <c r="Q147" s="28">
        <f ca="1"/>
        <v>0</v>
      </c>
      <c r="R147" s="28">
        <v>0</v>
      </c>
      <c r="S147" s="28">
        <v>-76.144922970171081</v>
      </c>
      <c r="T147" s="35">
        <f ca="1"/>
        <v>-100</v>
      </c>
      <c r="U147" s="30">
        <f ca="1"/>
        <v>0</v>
      </c>
      <c r="V147" s="31">
        <v>-1.4701763411079125</v>
      </c>
      <c r="W147" s="32">
        <f ca="1"/>
        <v>1.4701763411079125</v>
      </c>
      <c r="X147" s="32"/>
      <c r="Y147" s="28">
        <f t="shared" ca="1" si="53"/>
        <v>0</v>
      </c>
      <c r="Z147" s="33"/>
      <c r="AA147" s="36"/>
      <c r="AB147" s="33"/>
      <c r="AC147" s="21"/>
      <c r="AJ147" s="17"/>
      <c r="AV147" s="21"/>
    </row>
    <row r="148" spans="1:48" hidden="1" outlineLevel="1" x14ac:dyDescent="0.2">
      <c r="A148" s="13" t="s">
        <v>76</v>
      </c>
      <c r="B148" s="13" t="str">
        <f>VLOOKUP(A148,Notes!$A$12:$B$206,2,0)</f>
        <v>Construction</v>
      </c>
      <c r="C148" s="24">
        <f>SUM('SAM and Preps'!FS148:GG148)</f>
        <v>0</v>
      </c>
      <c r="D148" s="24">
        <f>'SAM and Preps'!GH148</f>
        <v>0</v>
      </c>
      <c r="E148" s="24">
        <f>'SAM and Preps'!GM148</f>
        <v>183530.60164912924</v>
      </c>
      <c r="F148" s="24">
        <f>'SAM and Preps'!GO148</f>
        <v>273.22159998498108</v>
      </c>
      <c r="G148" s="24">
        <f t="shared" si="51"/>
        <v>183803.82324911421</v>
      </c>
      <c r="H148" s="25">
        <f>SUM('SAM and Preps'!EM$175:EM$179)</f>
        <v>0</v>
      </c>
      <c r="I148" s="24">
        <f>IFERROR(VLOOKUP($A148,Employment!$A$5:$F$66,3,0),0)</f>
        <v>0</v>
      </c>
      <c r="J148" s="24">
        <f>IFERROR(VLOOKUP($A148,Employment!$A$5:$F$66,4,0),0)</f>
        <v>0</v>
      </c>
      <c r="K148" s="24">
        <f>IFERROR(VLOOKUP($A148,Employment!$A$5:$F$66,5,0),0)</f>
        <v>0</v>
      </c>
      <c r="L148" s="24">
        <f>IFERROR(VLOOKUP($A148,Employment!$A$5:$F$66,6,0),0)</f>
        <v>0</v>
      </c>
      <c r="M148" s="24">
        <f t="shared" si="52"/>
        <v>0</v>
      </c>
      <c r="N148" s="25">
        <v>188445.9907894409</v>
      </c>
      <c r="O148" s="26">
        <v>0</v>
      </c>
      <c r="P148" s="27">
        <f ca="1"/>
        <v>0</v>
      </c>
      <c r="Q148" s="28">
        <f ca="1"/>
        <v>0</v>
      </c>
      <c r="R148" s="28">
        <v>0</v>
      </c>
      <c r="S148" s="28">
        <v>-217.30094004110424</v>
      </c>
      <c r="T148" s="35">
        <f ca="1"/>
        <v>-100</v>
      </c>
      <c r="U148" s="30">
        <f ca="1"/>
        <v>0</v>
      </c>
      <c r="V148" s="31">
        <v>-0.11531205261029101</v>
      </c>
      <c r="W148" s="32">
        <f ca="1"/>
        <v>0.11531205261029101</v>
      </c>
      <c r="X148" s="32"/>
      <c r="Y148" s="28">
        <f t="shared" ca="1" si="53"/>
        <v>0</v>
      </c>
      <c r="Z148" s="33"/>
      <c r="AA148" s="36"/>
      <c r="AB148" s="33"/>
      <c r="AC148" s="21"/>
      <c r="AJ148" s="17"/>
      <c r="AV148" s="21"/>
    </row>
    <row r="149" spans="1:48" hidden="1" outlineLevel="1" x14ac:dyDescent="0.2">
      <c r="A149" s="13" t="s">
        <v>470</v>
      </c>
      <c r="B149" s="13" t="str">
        <f>VLOOKUP(A149,Notes!$A$12:$B$206,2,0)</f>
        <v>Construction services</v>
      </c>
      <c r="C149" s="24">
        <f>SUM('SAM and Preps'!FS149:GG149)</f>
        <v>3520.6639064283186</v>
      </c>
      <c r="D149" s="24">
        <f>'SAM and Preps'!GH149</f>
        <v>0</v>
      </c>
      <c r="E149" s="24">
        <f>'SAM and Preps'!GM149</f>
        <v>166673.12392239421</v>
      </c>
      <c r="F149" s="24">
        <f>'SAM and Preps'!GO149</f>
        <v>847.68925279563734</v>
      </c>
      <c r="G149" s="24">
        <f t="shared" si="51"/>
        <v>171041.47708161818</v>
      </c>
      <c r="H149" s="25">
        <f>SUM('SAM and Preps'!EN$175:EN$179)</f>
        <v>0</v>
      </c>
      <c r="I149" s="24">
        <f>IFERROR(VLOOKUP($A149,Employment!$A$5:$F$66,3,0),0)</f>
        <v>0</v>
      </c>
      <c r="J149" s="24">
        <f>IFERROR(VLOOKUP($A149,Employment!$A$5:$F$66,4,0),0)</f>
        <v>0</v>
      </c>
      <c r="K149" s="24">
        <f>IFERROR(VLOOKUP($A149,Employment!$A$5:$F$66,5,0),0)</f>
        <v>0</v>
      </c>
      <c r="L149" s="24">
        <f>IFERROR(VLOOKUP($A149,Employment!$A$5:$F$66,6,0),0)</f>
        <v>0</v>
      </c>
      <c r="M149" s="24">
        <f t="shared" si="52"/>
        <v>0</v>
      </c>
      <c r="N149" s="25">
        <v>174152.70058884719</v>
      </c>
      <c r="O149" s="26">
        <v>0</v>
      </c>
      <c r="P149" s="27">
        <f ca="1"/>
        <v>0</v>
      </c>
      <c r="Q149" s="28">
        <f ca="1"/>
        <v>0</v>
      </c>
      <c r="R149" s="28">
        <v>0</v>
      </c>
      <c r="S149" s="28">
        <v>-129.43165416248806</v>
      </c>
      <c r="T149" s="35">
        <f ca="1"/>
        <v>-100</v>
      </c>
      <c r="U149" s="30">
        <f ca="1"/>
        <v>0</v>
      </c>
      <c r="V149" s="31">
        <v>-7.4320784992051345E-2</v>
      </c>
      <c r="W149" s="32">
        <f ca="1"/>
        <v>7.4320784992051345E-2</v>
      </c>
      <c r="X149" s="32"/>
      <c r="Y149" s="28">
        <f t="shared" ca="1" si="53"/>
        <v>0</v>
      </c>
      <c r="Z149" s="33"/>
      <c r="AA149" s="36"/>
      <c r="AB149" s="33"/>
      <c r="AC149" s="21"/>
      <c r="AJ149" s="17"/>
      <c r="AV149" s="21"/>
    </row>
    <row r="150" spans="1:48" hidden="1" outlineLevel="1" x14ac:dyDescent="0.2">
      <c r="A150" s="13" t="s">
        <v>77</v>
      </c>
      <c r="B150" s="13" t="str">
        <f>VLOOKUP(A150,Notes!$A$12:$B$206,2,0)</f>
        <v>Trade services</v>
      </c>
      <c r="C150" s="24">
        <f>SUM('SAM and Preps'!FS150:GG150)</f>
        <v>0</v>
      </c>
      <c r="D150" s="24">
        <f>'SAM and Preps'!GH150</f>
        <v>0</v>
      </c>
      <c r="E150" s="24">
        <f>'SAM and Preps'!GM150</f>
        <v>0</v>
      </c>
      <c r="F150" s="24">
        <f>'SAM and Preps'!GO150</f>
        <v>787.89511067582703</v>
      </c>
      <c r="G150" s="24">
        <f t="shared" si="51"/>
        <v>787.89511067582703</v>
      </c>
      <c r="H150" s="25">
        <f>SUM('SAM and Preps'!EO$175:EO$179)</f>
        <v>0</v>
      </c>
      <c r="I150" s="24">
        <f>IFERROR(VLOOKUP($A150,Employment!$A$5:$F$66,3,0),0)</f>
        <v>0</v>
      </c>
      <c r="J150" s="24">
        <f>IFERROR(VLOOKUP($A150,Employment!$A$5:$F$66,4,0),0)</f>
        <v>0</v>
      </c>
      <c r="K150" s="24">
        <f>IFERROR(VLOOKUP($A150,Employment!$A$5:$F$66,5,0),0)</f>
        <v>0</v>
      </c>
      <c r="L150" s="24">
        <f>IFERROR(VLOOKUP($A150,Employment!$A$5:$F$66,6,0),0)</f>
        <v>0</v>
      </c>
      <c r="M150" s="24">
        <f t="shared" si="52"/>
        <v>0</v>
      </c>
      <c r="N150" s="25">
        <v>824432.15622058453</v>
      </c>
      <c r="O150" s="26">
        <v>0</v>
      </c>
      <c r="P150" s="27">
        <f ca="1"/>
        <v>0</v>
      </c>
      <c r="Q150" s="28">
        <f ca="1"/>
        <v>0</v>
      </c>
      <c r="R150" s="28">
        <v>0</v>
      </c>
      <c r="S150" s="28">
        <v>-32355.047447418045</v>
      </c>
      <c r="T150" s="35">
        <f ca="1"/>
        <v>-100</v>
      </c>
      <c r="U150" s="30">
        <f ca="1"/>
        <v>0</v>
      </c>
      <c r="V150" s="31">
        <v>-3.9245251659933005</v>
      </c>
      <c r="W150" s="32">
        <f ca="1"/>
        <v>3.9245251659933005</v>
      </c>
      <c r="X150" s="32"/>
      <c r="Y150" s="28">
        <f t="shared" ca="1" si="53"/>
        <v>0</v>
      </c>
      <c r="Z150" s="33"/>
      <c r="AA150" s="36"/>
      <c r="AB150" s="33"/>
      <c r="AC150" s="21"/>
      <c r="AJ150" s="17"/>
      <c r="AV150" s="21"/>
    </row>
    <row r="151" spans="1:48" hidden="1" outlineLevel="1" x14ac:dyDescent="0.2">
      <c r="A151" s="13" t="s">
        <v>471</v>
      </c>
      <c r="B151" s="13" t="str">
        <f>VLOOKUP(A151,Notes!$A$12:$B$206,2,0)</f>
        <v xml:space="preserve">Accommodation </v>
      </c>
      <c r="C151" s="24">
        <f>SUM('SAM and Preps'!FS151:GG151)</f>
        <v>24911.096918348347</v>
      </c>
      <c r="D151" s="24">
        <f>'SAM and Preps'!GH151</f>
        <v>0</v>
      </c>
      <c r="E151" s="24">
        <f>'SAM and Preps'!GM151</f>
        <v>0</v>
      </c>
      <c r="F151" s="24">
        <f>'SAM and Preps'!GO151</f>
        <v>12374.45898055504</v>
      </c>
      <c r="G151" s="24">
        <f t="shared" si="51"/>
        <v>37285.555898903389</v>
      </c>
      <c r="H151" s="25">
        <f>SUM('SAM and Preps'!EP$175:EP$179)</f>
        <v>0</v>
      </c>
      <c r="I151" s="24">
        <f>IFERROR(VLOOKUP($A151,Employment!$A$5:$F$66,3,0),0)</f>
        <v>0</v>
      </c>
      <c r="J151" s="24">
        <f>IFERROR(VLOOKUP($A151,Employment!$A$5:$F$66,4,0),0)</f>
        <v>0</v>
      </c>
      <c r="K151" s="24">
        <f>IFERROR(VLOOKUP($A151,Employment!$A$5:$F$66,5,0),0)</f>
        <v>0</v>
      </c>
      <c r="L151" s="24">
        <f>IFERROR(VLOOKUP($A151,Employment!$A$5:$F$66,6,0),0)</f>
        <v>0</v>
      </c>
      <c r="M151" s="24">
        <f t="shared" si="52"/>
        <v>0</v>
      </c>
      <c r="N151" s="25">
        <v>53514.470054187921</v>
      </c>
      <c r="O151" s="26">
        <v>0</v>
      </c>
      <c r="P151" s="27">
        <f ca="1"/>
        <v>0</v>
      </c>
      <c r="Q151" s="28">
        <f ca="1"/>
        <v>0</v>
      </c>
      <c r="R151" s="28">
        <v>0</v>
      </c>
      <c r="S151" s="28">
        <v>-1096.521278228917</v>
      </c>
      <c r="T151" s="35">
        <f ca="1"/>
        <v>-100</v>
      </c>
      <c r="U151" s="30">
        <f ca="1"/>
        <v>0</v>
      </c>
      <c r="V151" s="31">
        <v>-2.0490182881725194</v>
      </c>
      <c r="W151" s="32">
        <f ca="1"/>
        <v>2.0490182881725194</v>
      </c>
      <c r="X151" s="32"/>
      <c r="Y151" s="28">
        <f t="shared" ca="1" si="53"/>
        <v>0</v>
      </c>
      <c r="Z151" s="33"/>
      <c r="AA151" s="36"/>
      <c r="AB151" s="33"/>
      <c r="AC151" s="21"/>
      <c r="AJ151" s="17"/>
      <c r="AV151" s="21"/>
    </row>
    <row r="152" spans="1:48" hidden="1" outlineLevel="1" x14ac:dyDescent="0.2">
      <c r="A152" s="13" t="s">
        <v>472</v>
      </c>
      <c r="B152" s="13" t="str">
        <f>VLOOKUP(A152,Notes!$A$12:$B$206,2,0)</f>
        <v>Catering services</v>
      </c>
      <c r="C152" s="24">
        <f>SUM('SAM and Preps'!FS152:GG152)</f>
        <v>50133.216142010424</v>
      </c>
      <c r="D152" s="24">
        <f>'SAM and Preps'!GH152</f>
        <v>0</v>
      </c>
      <c r="E152" s="24">
        <f>'SAM and Preps'!GM152</f>
        <v>0</v>
      </c>
      <c r="F152" s="24">
        <f>'SAM and Preps'!GO152</f>
        <v>3395.2585411950008</v>
      </c>
      <c r="G152" s="24">
        <f t="shared" si="51"/>
        <v>53528.474683205422</v>
      </c>
      <c r="H152" s="25">
        <f>SUM('SAM and Preps'!EQ$175:EQ$179)</f>
        <v>0</v>
      </c>
      <c r="I152" s="24">
        <f>IFERROR(VLOOKUP($A152,Employment!$A$5:$F$66,3,0),0)</f>
        <v>0</v>
      </c>
      <c r="J152" s="24">
        <f>IFERROR(VLOOKUP($A152,Employment!$A$5:$F$66,4,0),0)</f>
        <v>0</v>
      </c>
      <c r="K152" s="24">
        <f>IFERROR(VLOOKUP($A152,Employment!$A$5:$F$66,5,0),0)</f>
        <v>0</v>
      </c>
      <c r="L152" s="24">
        <f>IFERROR(VLOOKUP($A152,Employment!$A$5:$F$66,6,0),0)</f>
        <v>0</v>
      </c>
      <c r="M152" s="24">
        <f t="shared" si="52"/>
        <v>0</v>
      </c>
      <c r="N152" s="25">
        <v>61746.934988471519</v>
      </c>
      <c r="O152" s="26">
        <v>0</v>
      </c>
      <c r="P152" s="27">
        <f ca="1"/>
        <v>0</v>
      </c>
      <c r="Q152" s="28">
        <f ca="1"/>
        <v>0</v>
      </c>
      <c r="R152" s="28">
        <v>0</v>
      </c>
      <c r="S152" s="28">
        <v>-1095.0781618613935</v>
      </c>
      <c r="T152" s="35">
        <f ca="1"/>
        <v>-100</v>
      </c>
      <c r="U152" s="30">
        <f ca="1"/>
        <v>0</v>
      </c>
      <c r="V152" s="31">
        <v>-1.773493958956587</v>
      </c>
      <c r="W152" s="32">
        <f ca="1"/>
        <v>1.773493958956587</v>
      </c>
      <c r="X152" s="32"/>
      <c r="Y152" s="28">
        <f t="shared" ca="1" si="53"/>
        <v>0</v>
      </c>
      <c r="Z152" s="33"/>
      <c r="AA152" s="36"/>
      <c r="AB152" s="33"/>
      <c r="AC152" s="21"/>
      <c r="AJ152" s="17"/>
      <c r="AV152" s="21"/>
    </row>
    <row r="153" spans="1:48" hidden="1" outlineLevel="1" x14ac:dyDescent="0.2">
      <c r="A153" s="13" t="s">
        <v>473</v>
      </c>
      <c r="B153" s="13" t="str">
        <f>VLOOKUP(A153,Notes!$A$12:$B$206,2,0)</f>
        <v xml:space="preserve">Passenger transport </v>
      </c>
      <c r="C153" s="24">
        <f>SUM('SAM and Preps'!FS153:GG153)</f>
        <v>119204.99288511279</v>
      </c>
      <c r="D153" s="24">
        <f>'SAM and Preps'!GH153</f>
        <v>0</v>
      </c>
      <c r="E153" s="24">
        <f>'SAM and Preps'!GM153</f>
        <v>0</v>
      </c>
      <c r="F153" s="24">
        <f>'SAM and Preps'!GO153</f>
        <v>24908.353928978464</v>
      </c>
      <c r="G153" s="24">
        <f t="shared" si="51"/>
        <v>144113.34681409126</v>
      </c>
      <c r="H153" s="25">
        <f>SUM('SAM and Preps'!ER$175:ER$179)</f>
        <v>0</v>
      </c>
      <c r="I153" s="24">
        <f>IFERROR(VLOOKUP($A153,Employment!$A$5:$F$66,3,0),0)</f>
        <v>0</v>
      </c>
      <c r="J153" s="24">
        <f>IFERROR(VLOOKUP($A153,Employment!$A$5:$F$66,4,0),0)</f>
        <v>0</v>
      </c>
      <c r="K153" s="24">
        <f>IFERROR(VLOOKUP($A153,Employment!$A$5:$F$66,5,0),0)</f>
        <v>0</v>
      </c>
      <c r="L153" s="24">
        <f>IFERROR(VLOOKUP($A153,Employment!$A$5:$F$66,6,0),0)</f>
        <v>0</v>
      </c>
      <c r="M153" s="24">
        <f t="shared" si="52"/>
        <v>0</v>
      </c>
      <c r="N153" s="25">
        <v>211954.6671077754</v>
      </c>
      <c r="O153" s="26">
        <v>0</v>
      </c>
      <c r="P153" s="27">
        <f ca="1"/>
        <v>0</v>
      </c>
      <c r="Q153" s="28">
        <f ca="1"/>
        <v>0</v>
      </c>
      <c r="R153" s="28">
        <v>0</v>
      </c>
      <c r="S153" s="28">
        <v>-8032.9101427189644</v>
      </c>
      <c r="T153" s="35">
        <f ca="1"/>
        <v>-100</v>
      </c>
      <c r="U153" s="30">
        <f ca="1"/>
        <v>0</v>
      </c>
      <c r="V153" s="31">
        <v>-3.7899189729256419</v>
      </c>
      <c r="W153" s="32">
        <f ca="1"/>
        <v>3.7899189729256419</v>
      </c>
      <c r="X153" s="32"/>
      <c r="Y153" s="28">
        <f t="shared" ca="1" si="53"/>
        <v>0</v>
      </c>
      <c r="Z153" s="33"/>
      <c r="AA153" s="36"/>
      <c r="AB153" s="33"/>
      <c r="AC153" s="21"/>
      <c r="AJ153" s="17"/>
      <c r="AV153" s="21"/>
    </row>
    <row r="154" spans="1:48" hidden="1" outlineLevel="1" x14ac:dyDescent="0.2">
      <c r="A154" s="13" t="s">
        <v>474</v>
      </c>
      <c r="B154" s="13" t="str">
        <f>VLOOKUP(A154,Notes!$A$12:$B$206,2,0)</f>
        <v xml:space="preserve">Freight transport </v>
      </c>
      <c r="C154" s="24">
        <f>SUM('SAM and Preps'!FS154:GG154)</f>
        <v>34161.667433467679</v>
      </c>
      <c r="D154" s="24">
        <f>'SAM and Preps'!GH154</f>
        <v>0</v>
      </c>
      <c r="E154" s="24">
        <f>'SAM and Preps'!GM154</f>
        <v>0</v>
      </c>
      <c r="F154" s="24">
        <f>'SAM and Preps'!GO154</f>
        <v>4090.0560562974297</v>
      </c>
      <c r="G154" s="24">
        <f t="shared" si="51"/>
        <v>38251.723489765107</v>
      </c>
      <c r="H154" s="25">
        <f>SUM('SAM and Preps'!ES$175:ES$179)</f>
        <v>0</v>
      </c>
      <c r="I154" s="24">
        <f>IFERROR(VLOOKUP($A154,Employment!$A$5:$F$66,3,0),0)</f>
        <v>0</v>
      </c>
      <c r="J154" s="24">
        <f>IFERROR(VLOOKUP($A154,Employment!$A$5:$F$66,4,0),0)</f>
        <v>0</v>
      </c>
      <c r="K154" s="24">
        <f>IFERROR(VLOOKUP($A154,Employment!$A$5:$F$66,5,0),0)</f>
        <v>0</v>
      </c>
      <c r="L154" s="24">
        <f>IFERROR(VLOOKUP($A154,Employment!$A$5:$F$66,6,0),0)</f>
        <v>0</v>
      </c>
      <c r="M154" s="24">
        <f t="shared" si="52"/>
        <v>0</v>
      </c>
      <c r="N154" s="25">
        <v>286152.78013556259</v>
      </c>
      <c r="O154" s="26">
        <v>0</v>
      </c>
      <c r="P154" s="27">
        <f ca="1"/>
        <v>0</v>
      </c>
      <c r="Q154" s="28">
        <f ca="1"/>
        <v>0</v>
      </c>
      <c r="R154" s="28">
        <v>0</v>
      </c>
      <c r="S154" s="28">
        <v>-13336.924117070308</v>
      </c>
      <c r="T154" s="35">
        <f ca="1"/>
        <v>-100</v>
      </c>
      <c r="U154" s="30">
        <f ca="1"/>
        <v>0</v>
      </c>
      <c r="V154" s="31">
        <v>-4.6607704145848405</v>
      </c>
      <c r="W154" s="32">
        <f ca="1"/>
        <v>4.6607704145848405</v>
      </c>
      <c r="X154" s="32"/>
      <c r="Y154" s="28">
        <f t="shared" ca="1" si="53"/>
        <v>0</v>
      </c>
      <c r="Z154" s="33"/>
      <c r="AA154" s="36"/>
      <c r="AB154" s="33"/>
      <c r="AC154" s="21"/>
      <c r="AJ154" s="17"/>
      <c r="AV154" s="21"/>
    </row>
    <row r="155" spans="1:48" hidden="1" outlineLevel="1" x14ac:dyDescent="0.2">
      <c r="A155" s="13" t="s">
        <v>78</v>
      </c>
      <c r="B155" s="13" t="str">
        <f>VLOOKUP(A155,Notes!$A$12:$B$206,2,0)</f>
        <v>Supporting transport services</v>
      </c>
      <c r="C155" s="24">
        <f>SUM('SAM and Preps'!FS155:GG155)</f>
        <v>12136.805903261444</v>
      </c>
      <c r="D155" s="24">
        <f>'SAM and Preps'!GH155</f>
        <v>0</v>
      </c>
      <c r="E155" s="24">
        <f>'SAM and Preps'!GM155</f>
        <v>0</v>
      </c>
      <c r="F155" s="24">
        <f>'SAM and Preps'!GO155</f>
        <v>1488.0090470336436</v>
      </c>
      <c r="G155" s="24">
        <f t="shared" si="51"/>
        <v>13624.814950295087</v>
      </c>
      <c r="H155" s="25">
        <f>SUM('SAM and Preps'!ET$175:ET$179)</f>
        <v>0</v>
      </c>
      <c r="I155" s="24">
        <f>IFERROR(VLOOKUP($A155,Employment!$A$5:$F$66,3,0),0)</f>
        <v>0</v>
      </c>
      <c r="J155" s="24">
        <f>IFERROR(VLOOKUP($A155,Employment!$A$5:$F$66,4,0),0)</f>
        <v>0</v>
      </c>
      <c r="K155" s="24">
        <f>IFERROR(VLOOKUP($A155,Employment!$A$5:$F$66,5,0),0)</f>
        <v>0</v>
      </c>
      <c r="L155" s="24">
        <f>IFERROR(VLOOKUP($A155,Employment!$A$5:$F$66,6,0),0)</f>
        <v>0</v>
      </c>
      <c r="M155" s="24">
        <f t="shared" si="52"/>
        <v>0</v>
      </c>
      <c r="N155" s="25">
        <v>77099.408472930445</v>
      </c>
      <c r="O155" s="26">
        <v>0</v>
      </c>
      <c r="P155" s="27">
        <f ca="1"/>
        <v>0</v>
      </c>
      <c r="Q155" s="28">
        <f ca="1"/>
        <v>0</v>
      </c>
      <c r="R155" s="28">
        <v>0</v>
      </c>
      <c r="S155" s="28">
        <v>-2312.3066508303887</v>
      </c>
      <c r="T155" s="35">
        <f ca="1"/>
        <v>-100</v>
      </c>
      <c r="U155" s="30">
        <f ca="1"/>
        <v>0</v>
      </c>
      <c r="V155" s="31">
        <v>-2.9991237243308269</v>
      </c>
      <c r="W155" s="32">
        <f ca="1"/>
        <v>2.9991237243308269</v>
      </c>
      <c r="X155" s="32"/>
      <c r="Y155" s="28">
        <f t="shared" ca="1" si="53"/>
        <v>0</v>
      </c>
      <c r="Z155" s="33"/>
      <c r="AA155" s="36"/>
      <c r="AB155" s="33"/>
      <c r="AC155" s="21"/>
      <c r="AJ155" s="17"/>
      <c r="AV155" s="21"/>
    </row>
    <row r="156" spans="1:48" hidden="1" outlineLevel="1" x14ac:dyDescent="0.2">
      <c r="A156" s="13" t="s">
        <v>79</v>
      </c>
      <c r="B156" s="13" t="str">
        <f>VLOOKUP(A156,Notes!$A$12:$B$206,2,0)</f>
        <v>Postal,  courier services</v>
      </c>
      <c r="C156" s="24">
        <f>SUM('SAM and Preps'!FS156:GG156)</f>
        <v>1353.8486631428436</v>
      </c>
      <c r="D156" s="24">
        <f>'SAM and Preps'!GH156</f>
        <v>0</v>
      </c>
      <c r="E156" s="24">
        <f>'SAM and Preps'!GM156</f>
        <v>0</v>
      </c>
      <c r="F156" s="24">
        <f>'SAM and Preps'!GO156</f>
        <v>1075.7520533070958</v>
      </c>
      <c r="G156" s="24">
        <f t="shared" si="51"/>
        <v>2429.6007164499397</v>
      </c>
      <c r="H156" s="25">
        <f>SUM('SAM and Preps'!EU$175:EU$179)</f>
        <v>0</v>
      </c>
      <c r="I156" s="24">
        <f>IFERROR(VLOOKUP($A156,Employment!$A$5:$F$66,3,0),0)</f>
        <v>0</v>
      </c>
      <c r="J156" s="24">
        <f>IFERROR(VLOOKUP($A156,Employment!$A$5:$F$66,4,0),0)</f>
        <v>0</v>
      </c>
      <c r="K156" s="24">
        <f>IFERROR(VLOOKUP($A156,Employment!$A$5:$F$66,5,0),0)</f>
        <v>0</v>
      </c>
      <c r="L156" s="24">
        <f>IFERROR(VLOOKUP($A156,Employment!$A$5:$F$66,6,0),0)</f>
        <v>0</v>
      </c>
      <c r="M156" s="24">
        <f t="shared" si="52"/>
        <v>0</v>
      </c>
      <c r="N156" s="25">
        <v>14995.719556268348</v>
      </c>
      <c r="O156" s="26">
        <v>0</v>
      </c>
      <c r="P156" s="27">
        <f ca="1"/>
        <v>0</v>
      </c>
      <c r="Q156" s="28">
        <f ca="1"/>
        <v>0</v>
      </c>
      <c r="R156" s="28">
        <v>0</v>
      </c>
      <c r="S156" s="28">
        <v>-1755.1718290795354</v>
      </c>
      <c r="T156" s="35">
        <f ca="1"/>
        <v>-100</v>
      </c>
      <c r="U156" s="30">
        <f ca="1"/>
        <v>0</v>
      </c>
      <c r="V156" s="31">
        <v>-11.704485553318165</v>
      </c>
      <c r="W156" s="32">
        <f ca="1"/>
        <v>11.704485553318165</v>
      </c>
      <c r="X156" s="32"/>
      <c r="Y156" s="28">
        <f t="shared" ca="1" si="53"/>
        <v>0</v>
      </c>
      <c r="Z156" s="33"/>
      <c r="AA156" s="36"/>
      <c r="AB156" s="33"/>
      <c r="AC156" s="21"/>
      <c r="AJ156" s="17"/>
      <c r="AV156" s="21"/>
    </row>
    <row r="157" spans="1:48" hidden="1" outlineLevel="1" x14ac:dyDescent="0.2">
      <c r="A157" s="13" t="s">
        <v>475</v>
      </c>
      <c r="B157" s="13" t="str">
        <f>VLOOKUP(A157,Notes!$A$12:$B$206,2,0)</f>
        <v xml:space="preserve">Electricity distribution </v>
      </c>
      <c r="C157" s="24">
        <f>SUM('SAM and Preps'!FS157:GG157)</f>
        <v>76931.437742112379</v>
      </c>
      <c r="D157" s="24">
        <f>'SAM and Preps'!GH157</f>
        <v>0</v>
      </c>
      <c r="E157" s="24">
        <f>'SAM and Preps'!GM157</f>
        <v>0</v>
      </c>
      <c r="F157" s="24">
        <f>'SAM and Preps'!GO157</f>
        <v>3027.8058607202929</v>
      </c>
      <c r="G157" s="24">
        <f t="shared" si="51"/>
        <v>79959.243602832677</v>
      </c>
      <c r="H157" s="25">
        <f>SUM('SAM and Preps'!EV$175:EV$179)</f>
        <v>0</v>
      </c>
      <c r="I157" s="24">
        <f>IFERROR(VLOOKUP($A157,Employment!$A$5:$F$66,3,0),0)</f>
        <v>0</v>
      </c>
      <c r="J157" s="24">
        <f>IFERROR(VLOOKUP($A157,Employment!$A$5:$F$66,4,0),0)</f>
        <v>0</v>
      </c>
      <c r="K157" s="24">
        <f>IFERROR(VLOOKUP($A157,Employment!$A$5:$F$66,5,0),0)</f>
        <v>0</v>
      </c>
      <c r="L157" s="24">
        <f>IFERROR(VLOOKUP($A157,Employment!$A$5:$F$66,6,0),0)</f>
        <v>0</v>
      </c>
      <c r="M157" s="24">
        <f t="shared" si="52"/>
        <v>0</v>
      </c>
      <c r="N157" s="25">
        <v>153255.30013837732</v>
      </c>
      <c r="O157" s="26">
        <v>0</v>
      </c>
      <c r="P157" s="27">
        <f ca="1"/>
        <v>0</v>
      </c>
      <c r="Q157" s="28">
        <f ca="1"/>
        <v>0</v>
      </c>
      <c r="R157" s="28">
        <v>0</v>
      </c>
      <c r="S157" s="28">
        <v>-3330.2836397784158</v>
      </c>
      <c r="T157" s="35">
        <f ca="1"/>
        <v>-100</v>
      </c>
      <c r="U157" s="30">
        <f ca="1"/>
        <v>0</v>
      </c>
      <c r="V157" s="31">
        <v>-2.1730299942458333</v>
      </c>
      <c r="W157" s="32">
        <f ca="1"/>
        <v>2.1730299942458333</v>
      </c>
      <c r="X157" s="32"/>
      <c r="Y157" s="28">
        <f t="shared" ca="1" si="53"/>
        <v>0</v>
      </c>
      <c r="Z157" s="33"/>
      <c r="AA157" s="36"/>
      <c r="AB157" s="33"/>
      <c r="AC157" s="21"/>
      <c r="AJ157" s="17"/>
      <c r="AV157" s="21"/>
    </row>
    <row r="158" spans="1:48" hidden="1" outlineLevel="1" x14ac:dyDescent="0.2">
      <c r="A158" s="13" t="s">
        <v>75</v>
      </c>
      <c r="B158" s="13" t="str">
        <f>VLOOKUP(A158,Notes!$A$12:$B$206,2,0)</f>
        <v xml:space="preserve">Water distribution </v>
      </c>
      <c r="C158" s="24">
        <f>SUM('SAM and Preps'!FS158:GG158)</f>
        <v>23216.874584238805</v>
      </c>
      <c r="D158" s="24">
        <f>'SAM and Preps'!GH158</f>
        <v>0</v>
      </c>
      <c r="E158" s="24">
        <f>'SAM and Preps'!GM158</f>
        <v>0</v>
      </c>
      <c r="F158" s="24">
        <f>'SAM and Preps'!GO158</f>
        <v>913.75113993594391</v>
      </c>
      <c r="G158" s="24">
        <f t="shared" si="51"/>
        <v>24130.625724174748</v>
      </c>
      <c r="H158" s="25">
        <f>SUM('SAM and Preps'!EW$175:EW$179)</f>
        <v>0</v>
      </c>
      <c r="I158" s="24">
        <f>IFERROR(VLOOKUP($A158,Employment!$A$5:$F$66,3,0),0)</f>
        <v>0</v>
      </c>
      <c r="J158" s="24">
        <f>IFERROR(VLOOKUP($A158,Employment!$A$5:$F$66,4,0),0)</f>
        <v>0</v>
      </c>
      <c r="K158" s="24">
        <f>IFERROR(VLOOKUP($A158,Employment!$A$5:$F$66,5,0),0)</f>
        <v>0</v>
      </c>
      <c r="L158" s="24">
        <f>IFERROR(VLOOKUP($A158,Employment!$A$5:$F$66,6,0),0)</f>
        <v>0</v>
      </c>
      <c r="M158" s="24">
        <f t="shared" si="52"/>
        <v>0</v>
      </c>
      <c r="N158" s="25">
        <v>58306.417121761428</v>
      </c>
      <c r="O158" s="26">
        <v>0</v>
      </c>
      <c r="P158" s="27">
        <f ca="1"/>
        <v>0</v>
      </c>
      <c r="Q158" s="28">
        <f ca="1"/>
        <v>0</v>
      </c>
      <c r="R158" s="28">
        <v>0</v>
      </c>
      <c r="S158" s="28">
        <v>-823.14235574806719</v>
      </c>
      <c r="T158" s="35">
        <f ca="1"/>
        <v>-100</v>
      </c>
      <c r="U158" s="30">
        <f ca="1"/>
        <v>0</v>
      </c>
      <c r="V158" s="31">
        <v>-1.4117525932507515</v>
      </c>
      <c r="W158" s="32">
        <f ca="1"/>
        <v>1.4117525932507515</v>
      </c>
      <c r="X158" s="32"/>
      <c r="Y158" s="28">
        <f t="shared" ca="1" si="53"/>
        <v>0</v>
      </c>
      <c r="Z158" s="33"/>
      <c r="AA158" s="36"/>
      <c r="AB158" s="33"/>
      <c r="AC158" s="21"/>
      <c r="AJ158" s="17"/>
      <c r="AV158" s="21"/>
    </row>
    <row r="159" spans="1:48" hidden="1" outlineLevel="1" x14ac:dyDescent="0.2">
      <c r="A159" s="13" t="s">
        <v>80</v>
      </c>
      <c r="B159" s="13" t="str">
        <f>VLOOKUP(A159,Notes!$A$12:$B$206,2,0)</f>
        <v>Financial services</v>
      </c>
      <c r="C159" s="24">
        <f>SUM('SAM and Preps'!FS159:GG159)</f>
        <v>61848.654575608591</v>
      </c>
      <c r="D159" s="24">
        <f>'SAM and Preps'!GH159</f>
        <v>0</v>
      </c>
      <c r="E159" s="24">
        <f>'SAM and Preps'!GM159</f>
        <v>0</v>
      </c>
      <c r="F159" s="24">
        <f>'SAM and Preps'!GO159</f>
        <v>3607.1266854076503</v>
      </c>
      <c r="G159" s="24">
        <f t="shared" si="51"/>
        <v>65455.781261016244</v>
      </c>
      <c r="H159" s="25">
        <f>SUM('SAM and Preps'!EX$175:EX$179)</f>
        <v>0</v>
      </c>
      <c r="I159" s="24">
        <f>IFERROR(VLOOKUP($A159,Employment!$A$5:$F$66,3,0),0)</f>
        <v>0</v>
      </c>
      <c r="J159" s="24">
        <f>IFERROR(VLOOKUP($A159,Employment!$A$5:$F$66,4,0),0)</f>
        <v>0</v>
      </c>
      <c r="K159" s="24">
        <f>IFERROR(VLOOKUP($A159,Employment!$A$5:$F$66,5,0),0)</f>
        <v>0</v>
      </c>
      <c r="L159" s="24">
        <f>IFERROR(VLOOKUP($A159,Employment!$A$5:$F$66,6,0),0)</f>
        <v>0</v>
      </c>
      <c r="M159" s="24">
        <f t="shared" si="52"/>
        <v>0</v>
      </c>
      <c r="N159" s="25">
        <v>317039.70116928627</v>
      </c>
      <c r="O159" s="26">
        <v>0</v>
      </c>
      <c r="P159" s="27">
        <f ca="1"/>
        <v>0</v>
      </c>
      <c r="Q159" s="28">
        <f ca="1"/>
        <v>0</v>
      </c>
      <c r="R159" s="28">
        <v>0</v>
      </c>
      <c r="S159" s="28">
        <v>-16065.334303302428</v>
      </c>
      <c r="T159" s="35">
        <f ca="1"/>
        <v>-100</v>
      </c>
      <c r="U159" s="30">
        <f ca="1"/>
        <v>0</v>
      </c>
      <c r="V159" s="31">
        <v>-5.0672941729541296</v>
      </c>
      <c r="W159" s="32">
        <f ca="1"/>
        <v>5.0672941729541296</v>
      </c>
      <c r="X159" s="32"/>
      <c r="Y159" s="28">
        <f t="shared" ca="1" si="53"/>
        <v>0</v>
      </c>
      <c r="Z159" s="33"/>
      <c r="AA159" s="36"/>
      <c r="AB159" s="33"/>
      <c r="AC159" s="21"/>
      <c r="AJ159" s="17"/>
      <c r="AV159" s="21"/>
    </row>
    <row r="160" spans="1:48" hidden="1" outlineLevel="1" x14ac:dyDescent="0.2">
      <c r="A160" s="13" t="s">
        <v>81</v>
      </c>
      <c r="B160" s="13" t="str">
        <f>VLOOKUP(A160,Notes!$A$12:$B$206,2,0)</f>
        <v xml:space="preserve">Insurance, pension </v>
      </c>
      <c r="C160" s="24">
        <f>SUM('SAM and Preps'!FS160:GG160)</f>
        <v>113950.49437137764</v>
      </c>
      <c r="D160" s="24">
        <f>'SAM and Preps'!GH160</f>
        <v>0</v>
      </c>
      <c r="E160" s="24">
        <f>'SAM and Preps'!GM160</f>
        <v>0</v>
      </c>
      <c r="F160" s="24">
        <f>'SAM and Preps'!GO160</f>
        <v>17885.111129619814</v>
      </c>
      <c r="G160" s="24">
        <f t="shared" si="51"/>
        <v>131835.60550099745</v>
      </c>
      <c r="H160" s="25">
        <f>SUM('SAM and Preps'!EY$175:EY$179)</f>
        <v>0</v>
      </c>
      <c r="I160" s="24">
        <f>IFERROR(VLOOKUP($A160,Employment!$A$5:$F$66,3,0),0)</f>
        <v>0</v>
      </c>
      <c r="J160" s="24">
        <f>IFERROR(VLOOKUP($A160,Employment!$A$5:$F$66,4,0),0)</f>
        <v>0</v>
      </c>
      <c r="K160" s="24">
        <f>IFERROR(VLOOKUP($A160,Employment!$A$5:$F$66,5,0),0)</f>
        <v>0</v>
      </c>
      <c r="L160" s="24">
        <f>IFERROR(VLOOKUP($A160,Employment!$A$5:$F$66,6,0),0)</f>
        <v>0</v>
      </c>
      <c r="M160" s="24">
        <f t="shared" si="52"/>
        <v>0</v>
      </c>
      <c r="N160" s="25">
        <v>172499.36013214334</v>
      </c>
      <c r="O160" s="26">
        <v>0</v>
      </c>
      <c r="P160" s="27">
        <f ca="1"/>
        <v>0</v>
      </c>
      <c r="Q160" s="28">
        <f ca="1"/>
        <v>0</v>
      </c>
      <c r="R160" s="28">
        <v>0</v>
      </c>
      <c r="S160" s="28">
        <v>-3543.8178692412957</v>
      </c>
      <c r="T160" s="35">
        <f ca="1"/>
        <v>-100</v>
      </c>
      <c r="U160" s="30">
        <f ca="1"/>
        <v>0</v>
      </c>
      <c r="V160" s="31">
        <v>-2.0543947911033116</v>
      </c>
      <c r="W160" s="32">
        <f ca="1"/>
        <v>2.0543947911033116</v>
      </c>
      <c r="X160" s="32"/>
      <c r="Y160" s="28">
        <f t="shared" ca="1" si="53"/>
        <v>0</v>
      </c>
      <c r="Z160" s="33"/>
      <c r="AA160" s="36"/>
      <c r="AB160" s="33"/>
      <c r="AC160" s="21"/>
      <c r="AJ160" s="17"/>
      <c r="AV160" s="21"/>
    </row>
    <row r="161" spans="1:48" hidden="1" outlineLevel="1" x14ac:dyDescent="0.2">
      <c r="A161" s="13" t="s">
        <v>82</v>
      </c>
      <c r="B161" s="13" t="str">
        <f>VLOOKUP(A161,Notes!$A$12:$B$206,2,0)</f>
        <v>Other financial services</v>
      </c>
      <c r="C161" s="24">
        <f>SUM('SAM and Preps'!FS161:GG161)</f>
        <v>218.19466774810155</v>
      </c>
      <c r="D161" s="24">
        <f>'SAM and Preps'!GH161</f>
        <v>0</v>
      </c>
      <c r="E161" s="24">
        <f>'SAM and Preps'!GM161</f>
        <v>8095.9996620477968</v>
      </c>
      <c r="F161" s="24">
        <f>'SAM and Preps'!GO161</f>
        <v>6980.5441323458208</v>
      </c>
      <c r="G161" s="24">
        <f t="shared" si="51"/>
        <v>15294.738462141719</v>
      </c>
      <c r="H161" s="25">
        <f>SUM('SAM and Preps'!EZ$175:EZ$179)</f>
        <v>0</v>
      </c>
      <c r="I161" s="24">
        <f>IFERROR(VLOOKUP($A161,Employment!$A$5:$F$66,3,0),0)</f>
        <v>0</v>
      </c>
      <c r="J161" s="24">
        <f>IFERROR(VLOOKUP($A161,Employment!$A$5:$F$66,4,0),0)</f>
        <v>0</v>
      </c>
      <c r="K161" s="24">
        <f>IFERROR(VLOOKUP($A161,Employment!$A$5:$F$66,5,0),0)</f>
        <v>0</v>
      </c>
      <c r="L161" s="24">
        <f>IFERROR(VLOOKUP($A161,Employment!$A$5:$F$66,6,0),0)</f>
        <v>0</v>
      </c>
      <c r="M161" s="24">
        <f t="shared" si="52"/>
        <v>0</v>
      </c>
      <c r="N161" s="25">
        <v>201102.83998606825</v>
      </c>
      <c r="O161" s="26">
        <v>0</v>
      </c>
      <c r="P161" s="27">
        <f ca="1"/>
        <v>0</v>
      </c>
      <c r="Q161" s="28">
        <f ca="1"/>
        <v>0</v>
      </c>
      <c r="R161" s="28">
        <v>0</v>
      </c>
      <c r="S161" s="28">
        <v>-6555.1559927301741</v>
      </c>
      <c r="T161" s="35">
        <f ca="1"/>
        <v>-100</v>
      </c>
      <c r="U161" s="30">
        <f ca="1"/>
        <v>0</v>
      </c>
      <c r="V161" s="31">
        <v>-3.2596038888283698</v>
      </c>
      <c r="W161" s="32">
        <f ca="1"/>
        <v>3.2596038888283698</v>
      </c>
      <c r="X161" s="32"/>
      <c r="Y161" s="28">
        <f t="shared" ca="1" si="53"/>
        <v>0</v>
      </c>
      <c r="Z161" s="33"/>
      <c r="AA161" s="36"/>
      <c r="AB161" s="33"/>
      <c r="AC161" s="21"/>
      <c r="AJ161" s="17"/>
      <c r="AV161" s="21"/>
    </row>
    <row r="162" spans="1:48" hidden="1" outlineLevel="1" x14ac:dyDescent="0.2">
      <c r="A162" s="13" t="s">
        <v>83</v>
      </c>
      <c r="B162" s="13" t="str">
        <f>VLOOKUP(A162,Notes!$A$12:$B$206,2,0)</f>
        <v>Real estate services</v>
      </c>
      <c r="C162" s="24">
        <f>SUM('SAM and Preps'!FS162:GG162)</f>
        <v>269934.89401119656</v>
      </c>
      <c r="D162" s="24">
        <f>'SAM and Preps'!GH162</f>
        <v>0</v>
      </c>
      <c r="E162" s="24">
        <f>'SAM and Preps'!GM162</f>
        <v>27204.556687454791</v>
      </c>
      <c r="F162" s="24">
        <f>'SAM and Preps'!GO162</f>
        <v>11669.845675060018</v>
      </c>
      <c r="G162" s="24">
        <f t="shared" si="51"/>
        <v>308809.29637371138</v>
      </c>
      <c r="H162" s="25">
        <f>SUM('SAM and Preps'!FA$175:FA$179)</f>
        <v>0</v>
      </c>
      <c r="I162" s="24">
        <f>IFERROR(VLOOKUP($A162,Employment!$A$5:$F$66,3,0),0)</f>
        <v>0</v>
      </c>
      <c r="J162" s="24">
        <f>IFERROR(VLOOKUP($A162,Employment!$A$5:$F$66,4,0),0)</f>
        <v>0</v>
      </c>
      <c r="K162" s="24">
        <f>IFERROR(VLOOKUP($A162,Employment!$A$5:$F$66,5,0),0)</f>
        <v>0</v>
      </c>
      <c r="L162" s="24">
        <f>IFERROR(VLOOKUP($A162,Employment!$A$5:$F$66,6,0),0)</f>
        <v>0</v>
      </c>
      <c r="M162" s="24">
        <f t="shared" si="52"/>
        <v>0</v>
      </c>
      <c r="N162" s="25">
        <v>451571.71421698225</v>
      </c>
      <c r="O162" s="26">
        <v>0</v>
      </c>
      <c r="P162" s="27">
        <f ca="1"/>
        <v>0</v>
      </c>
      <c r="Q162" s="28">
        <f ca="1"/>
        <v>0</v>
      </c>
      <c r="R162" s="28">
        <v>0</v>
      </c>
      <c r="S162" s="28">
        <v>-13443.366393233815</v>
      </c>
      <c r="T162" s="35">
        <f ca="1"/>
        <v>-100</v>
      </c>
      <c r="U162" s="30">
        <f ca="1"/>
        <v>0</v>
      </c>
      <c r="V162" s="31">
        <v>-2.9770169321930151</v>
      </c>
      <c r="W162" s="32">
        <f ca="1"/>
        <v>2.9770169321930151</v>
      </c>
      <c r="X162" s="32"/>
      <c r="Y162" s="28">
        <f t="shared" ca="1" si="53"/>
        <v>0</v>
      </c>
      <c r="Z162" s="33"/>
      <c r="AA162" s="36"/>
      <c r="AB162" s="33"/>
      <c r="AC162" s="21"/>
      <c r="AJ162" s="17"/>
      <c r="AV162" s="21"/>
    </row>
    <row r="163" spans="1:48" hidden="1" outlineLevel="1" x14ac:dyDescent="0.2">
      <c r="A163" s="13" t="s">
        <v>84</v>
      </c>
      <c r="B163" s="13" t="str">
        <f>VLOOKUP(A163,Notes!$A$12:$B$206,2,0)</f>
        <v>Leasing, Rental services</v>
      </c>
      <c r="C163" s="24">
        <f>SUM('SAM and Preps'!FS163:GG163)</f>
        <v>8960.1804251973026</v>
      </c>
      <c r="D163" s="24">
        <f>'SAM and Preps'!GH163</f>
        <v>0</v>
      </c>
      <c r="E163" s="24">
        <f>'SAM and Preps'!GM163</f>
        <v>0</v>
      </c>
      <c r="F163" s="24">
        <f>'SAM and Preps'!GO163</f>
        <v>352.64759896295061</v>
      </c>
      <c r="G163" s="24">
        <f t="shared" si="51"/>
        <v>9312.8280241602533</v>
      </c>
      <c r="H163" s="25">
        <f>SUM('SAM and Preps'!FB$175:FB$179)</f>
        <v>0</v>
      </c>
      <c r="I163" s="24">
        <f>IFERROR(VLOOKUP($A163,Employment!$A$5:$F$66,3,0),0)</f>
        <v>0</v>
      </c>
      <c r="J163" s="24">
        <f>IFERROR(VLOOKUP($A163,Employment!$A$5:$F$66,4,0),0)</f>
        <v>0</v>
      </c>
      <c r="K163" s="24">
        <f>IFERROR(VLOOKUP($A163,Employment!$A$5:$F$66,5,0),0)</f>
        <v>0</v>
      </c>
      <c r="L163" s="24">
        <f>IFERROR(VLOOKUP($A163,Employment!$A$5:$F$66,6,0),0)</f>
        <v>0</v>
      </c>
      <c r="M163" s="24">
        <f t="shared" si="52"/>
        <v>0</v>
      </c>
      <c r="N163" s="25">
        <v>124570.90721670371</v>
      </c>
      <c r="O163" s="26">
        <v>0</v>
      </c>
      <c r="P163" s="27">
        <f ca="1"/>
        <v>0</v>
      </c>
      <c r="Q163" s="28">
        <f ca="1"/>
        <v>0</v>
      </c>
      <c r="R163" s="28">
        <v>0</v>
      </c>
      <c r="S163" s="28">
        <v>-9528.7484652079493</v>
      </c>
      <c r="T163" s="35">
        <f ca="1"/>
        <v>-100</v>
      </c>
      <c r="U163" s="30">
        <f ca="1"/>
        <v>0</v>
      </c>
      <c r="V163" s="31">
        <v>-7.6492566989431383</v>
      </c>
      <c r="W163" s="32">
        <f ca="1"/>
        <v>7.6492566989431383</v>
      </c>
      <c r="X163" s="32"/>
      <c r="Y163" s="28">
        <f t="shared" ca="1" si="53"/>
        <v>0</v>
      </c>
      <c r="Z163" s="33"/>
      <c r="AA163" s="36"/>
      <c r="AB163" s="33"/>
      <c r="AC163" s="21"/>
      <c r="AJ163" s="17"/>
      <c r="AV163" s="21"/>
    </row>
    <row r="164" spans="1:48" hidden="1" outlineLevel="1" x14ac:dyDescent="0.2">
      <c r="A164" s="13" t="s">
        <v>85</v>
      </c>
      <c r="B164" s="13" t="str">
        <f>VLOOKUP(A164,Notes!$A$12:$B$206,2,0)</f>
        <v>Research, development</v>
      </c>
      <c r="C164" s="24">
        <f>SUM('SAM and Preps'!FS164:GG164)</f>
        <v>0</v>
      </c>
      <c r="D164" s="24">
        <f>'SAM and Preps'!GH164</f>
        <v>0</v>
      </c>
      <c r="E164" s="24">
        <f>'SAM and Preps'!GM164</f>
        <v>21323.999109869961</v>
      </c>
      <c r="F164" s="24">
        <f>'SAM and Preps'!GO164</f>
        <v>170.52338649417928</v>
      </c>
      <c r="G164" s="24">
        <f t="shared" si="51"/>
        <v>21494.522496364141</v>
      </c>
      <c r="H164" s="25">
        <f>SUM('SAM and Preps'!FC$175:FC$179)</f>
        <v>0</v>
      </c>
      <c r="I164" s="24">
        <f>IFERROR(VLOOKUP($A164,Employment!$A$5:$F$66,3,0),0)</f>
        <v>0</v>
      </c>
      <c r="J164" s="24">
        <f>IFERROR(VLOOKUP($A164,Employment!$A$5:$F$66,4,0),0)</f>
        <v>0</v>
      </c>
      <c r="K164" s="24">
        <f>IFERROR(VLOOKUP($A164,Employment!$A$5:$F$66,5,0),0)</f>
        <v>0</v>
      </c>
      <c r="L164" s="24">
        <f>IFERROR(VLOOKUP($A164,Employment!$A$5:$F$66,6,0),0)</f>
        <v>0</v>
      </c>
      <c r="M164" s="24">
        <f t="shared" si="52"/>
        <v>0</v>
      </c>
      <c r="N164" s="25">
        <v>37075.085327606466</v>
      </c>
      <c r="O164" s="26">
        <v>0</v>
      </c>
      <c r="P164" s="27">
        <f ca="1"/>
        <v>0</v>
      </c>
      <c r="Q164" s="28">
        <f ca="1"/>
        <v>0</v>
      </c>
      <c r="R164" s="28">
        <v>0</v>
      </c>
      <c r="S164" s="28">
        <v>-1.5484914301070478</v>
      </c>
      <c r="T164" s="35">
        <f ca="1"/>
        <v>-100</v>
      </c>
      <c r="U164" s="30">
        <f ca="1"/>
        <v>0</v>
      </c>
      <c r="V164" s="31">
        <v>-4.1766361868735237E-3</v>
      </c>
      <c r="W164" s="32">
        <f ca="1"/>
        <v>4.1766361868735237E-3</v>
      </c>
      <c r="X164" s="32"/>
      <c r="Y164" s="28">
        <f t="shared" ca="1" si="53"/>
        <v>0</v>
      </c>
      <c r="Z164" s="33"/>
      <c r="AA164" s="36"/>
      <c r="AB164" s="33"/>
      <c r="AC164" s="21"/>
      <c r="AJ164" s="17"/>
      <c r="AV164" s="21"/>
    </row>
    <row r="165" spans="1:48" hidden="1" outlineLevel="1" x14ac:dyDescent="0.2">
      <c r="A165" s="13" t="s">
        <v>476</v>
      </c>
      <c r="B165" s="13" t="str">
        <f>VLOOKUP(A165,Notes!$A$12:$B$206,2,0)</f>
        <v xml:space="preserve">Legal, accounting </v>
      </c>
      <c r="C165" s="24">
        <f>SUM('SAM and Preps'!FS165:GG165)</f>
        <v>11212.088051142862</v>
      </c>
      <c r="D165" s="24">
        <f>'SAM and Preps'!GH165</f>
        <v>0</v>
      </c>
      <c r="E165" s="24">
        <f>'SAM and Preps'!GM165</f>
        <v>7229.2872208119988</v>
      </c>
      <c r="F165" s="24">
        <f>'SAM and Preps'!GO165</f>
        <v>4151.4121701170561</v>
      </c>
      <c r="G165" s="24">
        <f t="shared" si="51"/>
        <v>22592.787442071916</v>
      </c>
      <c r="H165" s="25">
        <f>SUM('SAM and Preps'!FD$175:FD$179)</f>
        <v>0</v>
      </c>
      <c r="I165" s="24">
        <f>IFERROR(VLOOKUP($A165,Employment!$A$5:$F$66,3,0),0)</f>
        <v>0</v>
      </c>
      <c r="J165" s="24">
        <f>IFERROR(VLOOKUP($A165,Employment!$A$5:$F$66,4,0),0)</f>
        <v>0</v>
      </c>
      <c r="K165" s="24">
        <f>IFERROR(VLOOKUP($A165,Employment!$A$5:$F$66,5,0),0)</f>
        <v>0</v>
      </c>
      <c r="L165" s="24">
        <f>IFERROR(VLOOKUP($A165,Employment!$A$5:$F$66,6,0),0)</f>
        <v>0</v>
      </c>
      <c r="M165" s="24">
        <f t="shared" si="52"/>
        <v>0</v>
      </c>
      <c r="N165" s="25">
        <v>56988.943996470829</v>
      </c>
      <c r="O165" s="26">
        <v>0</v>
      </c>
      <c r="P165" s="27">
        <f ca="1"/>
        <v>0</v>
      </c>
      <c r="Q165" s="28">
        <f ca="1"/>
        <v>0</v>
      </c>
      <c r="R165" s="28">
        <v>0</v>
      </c>
      <c r="S165" s="28">
        <v>-1792.4814988017665</v>
      </c>
      <c r="T165" s="35">
        <f ca="1"/>
        <v>-100</v>
      </c>
      <c r="U165" s="30">
        <f ca="1"/>
        <v>0</v>
      </c>
      <c r="V165" s="31">
        <v>-3.1453144647017326</v>
      </c>
      <c r="W165" s="32">
        <f ca="1"/>
        <v>3.1453144647017326</v>
      </c>
      <c r="X165" s="32"/>
      <c r="Y165" s="28">
        <f t="shared" ca="1" si="53"/>
        <v>0</v>
      </c>
      <c r="Z165" s="33"/>
      <c r="AA165" s="36"/>
      <c r="AB165" s="33"/>
      <c r="AC165" s="21"/>
      <c r="AJ165" s="17"/>
      <c r="AV165" s="21"/>
    </row>
    <row r="166" spans="1:48" hidden="1" outlineLevel="1" x14ac:dyDescent="0.2">
      <c r="A166" s="13" t="s">
        <v>86</v>
      </c>
      <c r="B166" s="13" t="str">
        <f>VLOOKUP(A166,Notes!$A$12:$B$206,2,0)</f>
        <v>Other business services</v>
      </c>
      <c r="C166" s="24">
        <f>SUM('SAM and Preps'!FS166:GG166)</f>
        <v>8907.0517611902851</v>
      </c>
      <c r="D166" s="24">
        <f>'SAM and Preps'!GH166</f>
        <v>0</v>
      </c>
      <c r="E166" s="24">
        <f>'SAM and Preps'!GM166</f>
        <v>0</v>
      </c>
      <c r="F166" s="24">
        <f>'SAM and Preps'!GO166</f>
        <v>8160.5624190297276</v>
      </c>
      <c r="G166" s="24">
        <f t="shared" si="51"/>
        <v>17067.614180220015</v>
      </c>
      <c r="H166" s="25">
        <f>SUM('SAM and Preps'!FE$175:FE$179)</f>
        <v>0</v>
      </c>
      <c r="I166" s="24">
        <f>IFERROR(VLOOKUP($A166,Employment!$A$5:$F$66,3,0),0)</f>
        <v>0</v>
      </c>
      <c r="J166" s="24">
        <f>IFERROR(VLOOKUP($A166,Employment!$A$5:$F$66,4,0),0)</f>
        <v>0</v>
      </c>
      <c r="K166" s="24">
        <f>IFERROR(VLOOKUP($A166,Employment!$A$5:$F$66,5,0),0)</f>
        <v>0</v>
      </c>
      <c r="L166" s="24">
        <f>IFERROR(VLOOKUP($A166,Employment!$A$5:$F$66,6,0),0)</f>
        <v>0</v>
      </c>
      <c r="M166" s="24">
        <f t="shared" si="52"/>
        <v>0</v>
      </c>
      <c r="N166" s="25">
        <v>255457.25330775339</v>
      </c>
      <c r="O166" s="26">
        <v>0</v>
      </c>
      <c r="P166" s="27">
        <f ca="1"/>
        <v>0</v>
      </c>
      <c r="Q166" s="28">
        <f ca="1"/>
        <v>0</v>
      </c>
      <c r="R166" s="28">
        <v>0</v>
      </c>
      <c r="S166" s="28">
        <v>-18490.443065327032</v>
      </c>
      <c r="T166" s="35">
        <f ca="1"/>
        <v>-100</v>
      </c>
      <c r="U166" s="30">
        <f ca="1"/>
        <v>0</v>
      </c>
      <c r="V166" s="31">
        <v>-7.2381750081103799</v>
      </c>
      <c r="W166" s="32">
        <f ca="1"/>
        <v>7.2381750081103799</v>
      </c>
      <c r="X166" s="32"/>
      <c r="Y166" s="28">
        <f t="shared" ca="1" si="53"/>
        <v>0</v>
      </c>
      <c r="Z166" s="33"/>
      <c r="AA166" s="36"/>
      <c r="AB166" s="33"/>
      <c r="AC166" s="21"/>
      <c r="AJ166" s="17"/>
      <c r="AV166" s="21"/>
    </row>
    <row r="167" spans="1:48" hidden="1" outlineLevel="1" x14ac:dyDescent="0.2">
      <c r="A167" s="13" t="s">
        <v>477</v>
      </c>
      <c r="B167" s="13" t="str">
        <f>VLOOKUP(A167,Notes!$A$12:$B$206,2,0)</f>
        <v>Telecommunications</v>
      </c>
      <c r="C167" s="24">
        <f>SUM('SAM and Preps'!FS167:GG167)</f>
        <v>64732.192625652599</v>
      </c>
      <c r="D167" s="24">
        <f>'SAM and Preps'!GH167</f>
        <v>0</v>
      </c>
      <c r="E167" s="24">
        <f>'SAM and Preps'!GM167</f>
        <v>0</v>
      </c>
      <c r="F167" s="24">
        <f>'SAM and Preps'!GO167</f>
        <v>12460.830663540566</v>
      </c>
      <c r="G167" s="24">
        <f t="shared" si="51"/>
        <v>77193.023289193166</v>
      </c>
      <c r="H167" s="25">
        <f>SUM('SAM and Preps'!FF$175:FF$179)</f>
        <v>0</v>
      </c>
      <c r="I167" s="24">
        <f>IFERROR(VLOOKUP($A167,Employment!$A$5:$F$66,3,0),0)</f>
        <v>0</v>
      </c>
      <c r="J167" s="24">
        <f>IFERROR(VLOOKUP($A167,Employment!$A$5:$F$66,4,0),0)</f>
        <v>0</v>
      </c>
      <c r="K167" s="24">
        <f>IFERROR(VLOOKUP($A167,Employment!$A$5:$F$66,5,0),0)</f>
        <v>0</v>
      </c>
      <c r="L167" s="24">
        <f>IFERROR(VLOOKUP($A167,Employment!$A$5:$F$66,6,0),0)</f>
        <v>0</v>
      </c>
      <c r="M167" s="24">
        <f t="shared" si="52"/>
        <v>0</v>
      </c>
      <c r="N167" s="25">
        <v>206060.37053750767</v>
      </c>
      <c r="O167" s="26">
        <v>0</v>
      </c>
      <c r="P167" s="27">
        <f ca="1"/>
        <v>0</v>
      </c>
      <c r="Q167" s="28">
        <f ca="1"/>
        <v>0</v>
      </c>
      <c r="R167" s="28">
        <v>0</v>
      </c>
      <c r="S167" s="28">
        <v>-11772.656246130944</v>
      </c>
      <c r="T167" s="35">
        <f ca="1"/>
        <v>-100</v>
      </c>
      <c r="U167" s="30">
        <f ca="1"/>
        <v>0</v>
      </c>
      <c r="V167" s="31">
        <v>-5.7132073554085228</v>
      </c>
      <c r="W167" s="32">
        <f ca="1"/>
        <v>5.7132073554085228</v>
      </c>
      <c r="X167" s="32"/>
      <c r="Y167" s="28">
        <f t="shared" ca="1" si="53"/>
        <v>0</v>
      </c>
      <c r="Z167" s="33"/>
      <c r="AA167" s="36"/>
      <c r="AB167" s="33"/>
      <c r="AC167" s="21"/>
      <c r="AJ167" s="17"/>
      <c r="AV167" s="21"/>
    </row>
    <row r="168" spans="1:48" hidden="1" outlineLevel="1" x14ac:dyDescent="0.2">
      <c r="A168" s="13" t="s">
        <v>478</v>
      </c>
      <c r="B168" s="13" t="str">
        <f>VLOOKUP(A168,Notes!$A$12:$B$206,2,0)</f>
        <v>Support services</v>
      </c>
      <c r="C168" s="24">
        <f>SUM('SAM and Preps'!FS168:GG168)</f>
        <v>65355.056311880748</v>
      </c>
      <c r="D168" s="24">
        <f>'SAM and Preps'!GH168</f>
        <v>0</v>
      </c>
      <c r="E168" s="24">
        <f>'SAM and Preps'!GM168</f>
        <v>0</v>
      </c>
      <c r="F168" s="24">
        <f>'SAM and Preps'!GO168</f>
        <v>3380.7307835185629</v>
      </c>
      <c r="G168" s="24">
        <f t="shared" ref="G168:G180" si="54">SUM(C168:F168)</f>
        <v>68735.787095399312</v>
      </c>
      <c r="H168" s="25">
        <f>SUM('SAM and Preps'!FG$175:FG$179)</f>
        <v>0</v>
      </c>
      <c r="I168" s="24">
        <f>IFERROR(VLOOKUP($A168,Employment!$A$5:$F$66,3,0),0)</f>
        <v>0</v>
      </c>
      <c r="J168" s="24">
        <f>IFERROR(VLOOKUP($A168,Employment!$A$5:$F$66,4,0),0)</f>
        <v>0</v>
      </c>
      <c r="K168" s="24">
        <f>IFERROR(VLOOKUP($A168,Employment!$A$5:$F$66,5,0),0)</f>
        <v>0</v>
      </c>
      <c r="L168" s="24">
        <f>IFERROR(VLOOKUP($A168,Employment!$A$5:$F$66,6,0),0)</f>
        <v>0</v>
      </c>
      <c r="M168" s="24">
        <f t="shared" si="52"/>
        <v>0</v>
      </c>
      <c r="N168" s="25">
        <v>152487.89284875704</v>
      </c>
      <c r="O168" s="26">
        <v>0</v>
      </c>
      <c r="P168" s="27">
        <f ca="1"/>
        <v>0</v>
      </c>
      <c r="Q168" s="28">
        <f ca="1"/>
        <v>0</v>
      </c>
      <c r="R168" s="28">
        <v>0</v>
      </c>
      <c r="S168" s="28">
        <v>-6825.2653609741037</v>
      </c>
      <c r="T168" s="35">
        <f ca="1"/>
        <v>-100</v>
      </c>
      <c r="U168" s="30">
        <f ca="1"/>
        <v>0</v>
      </c>
      <c r="V168" s="31">
        <v>-4.4759391932470649</v>
      </c>
      <c r="W168" s="32">
        <f ca="1"/>
        <v>4.4759391932470649</v>
      </c>
      <c r="X168" s="32"/>
      <c r="Y168" s="28">
        <f t="shared" ca="1" si="53"/>
        <v>0</v>
      </c>
      <c r="Z168" s="33"/>
      <c r="AA168" s="36"/>
      <c r="AB168" s="33"/>
      <c r="AC168" s="21"/>
      <c r="AJ168" s="17"/>
      <c r="AV168" s="21"/>
    </row>
    <row r="169" spans="1:48" hidden="1" outlineLevel="1" x14ac:dyDescent="0.2">
      <c r="A169" s="13" t="s">
        <v>479</v>
      </c>
      <c r="B169" s="13" t="str">
        <f>VLOOKUP(A169,Notes!$A$12:$B$206,2,0)</f>
        <v>Manufactured services n.e.c.</v>
      </c>
      <c r="C169" s="24">
        <f>SUM('SAM and Preps'!FS169:GG169)</f>
        <v>0</v>
      </c>
      <c r="D169" s="24">
        <f>'SAM and Preps'!GH169</f>
        <v>0</v>
      </c>
      <c r="E169" s="24">
        <f>'SAM and Preps'!GM169</f>
        <v>0</v>
      </c>
      <c r="F169" s="24">
        <f>'SAM and Preps'!GO169</f>
        <v>806.07790346998797</v>
      </c>
      <c r="G169" s="24">
        <f t="shared" si="54"/>
        <v>806.07790346998797</v>
      </c>
      <c r="H169" s="25">
        <f>SUM('SAM and Preps'!FH$175:FH$179)</f>
        <v>0</v>
      </c>
      <c r="I169" s="24">
        <f>IFERROR(VLOOKUP($A169,Employment!$A$5:$F$66,3,0),0)</f>
        <v>0</v>
      </c>
      <c r="J169" s="24">
        <f>IFERROR(VLOOKUP($A169,Employment!$A$5:$F$66,4,0),0)</f>
        <v>0</v>
      </c>
      <c r="K169" s="24">
        <f>IFERROR(VLOOKUP($A169,Employment!$A$5:$F$66,5,0),0)</f>
        <v>0</v>
      </c>
      <c r="L169" s="24">
        <f>IFERROR(VLOOKUP($A169,Employment!$A$5:$F$66,6,0),0)</f>
        <v>0</v>
      </c>
      <c r="M169" s="24">
        <f t="shared" si="52"/>
        <v>0</v>
      </c>
      <c r="N169" s="25">
        <v>6553.7218911599039</v>
      </c>
      <c r="O169" s="26">
        <v>0</v>
      </c>
      <c r="P169" s="27">
        <f ca="1"/>
        <v>0</v>
      </c>
      <c r="Q169" s="28">
        <f ca="1"/>
        <v>0</v>
      </c>
      <c r="R169" s="28">
        <v>0</v>
      </c>
      <c r="S169" s="28">
        <v>-777.51257576092621</v>
      </c>
      <c r="T169" s="35">
        <f ca="1"/>
        <v>-100</v>
      </c>
      <c r="U169" s="30">
        <f ca="1"/>
        <v>0</v>
      </c>
      <c r="V169" s="31">
        <v>-11.863679733033635</v>
      </c>
      <c r="W169" s="32">
        <f ca="1"/>
        <v>11.863679733033635</v>
      </c>
      <c r="X169" s="32"/>
      <c r="Y169" s="28">
        <f t="shared" ca="1" si="53"/>
        <v>0</v>
      </c>
      <c r="Z169" s="33"/>
      <c r="AA169" s="36"/>
      <c r="AB169" s="33"/>
      <c r="AC169" s="21"/>
      <c r="AJ169" s="17"/>
      <c r="AV169" s="21"/>
    </row>
    <row r="170" spans="1:48" hidden="1" outlineLevel="1" x14ac:dyDescent="0.2">
      <c r="A170" s="13" t="s">
        <v>87</v>
      </c>
      <c r="B170" s="13" t="str">
        <f>VLOOKUP(A170,Notes!$A$12:$B$206,2,0)</f>
        <v>Public administration</v>
      </c>
      <c r="C170" s="24">
        <f>SUM('SAM and Preps'!FS170:GG170)</f>
        <v>28381.063418196427</v>
      </c>
      <c r="D170" s="24">
        <f>'SAM and Preps'!GH170</f>
        <v>828934</v>
      </c>
      <c r="E170" s="24">
        <f>'SAM and Preps'!GM170</f>
        <v>0</v>
      </c>
      <c r="F170" s="24">
        <f>'SAM and Preps'!GO170</f>
        <v>1116.9991446039228</v>
      </c>
      <c r="G170" s="24">
        <f t="shared" si="54"/>
        <v>858432.06256280036</v>
      </c>
      <c r="H170" s="25">
        <f>SUM('SAM and Preps'!FI$175:FI$179)</f>
        <v>0</v>
      </c>
      <c r="I170" s="24">
        <f>IFERROR(VLOOKUP($A170,Employment!$A$5:$F$66,3,0),0)</f>
        <v>0</v>
      </c>
      <c r="J170" s="24">
        <f>IFERROR(VLOOKUP($A170,Employment!$A$5:$F$66,4,0),0)</f>
        <v>0</v>
      </c>
      <c r="K170" s="24">
        <f>IFERROR(VLOOKUP($A170,Employment!$A$5:$F$66,5,0),0)</f>
        <v>0</v>
      </c>
      <c r="L170" s="24">
        <f>IFERROR(VLOOKUP($A170,Employment!$A$5:$F$66,6,0),0)</f>
        <v>0</v>
      </c>
      <c r="M170" s="24">
        <f t="shared" si="52"/>
        <v>0</v>
      </c>
      <c r="N170" s="25">
        <v>942597.87961709592</v>
      </c>
      <c r="O170" s="26">
        <v>0</v>
      </c>
      <c r="P170" s="27">
        <f ca="1"/>
        <v>0</v>
      </c>
      <c r="Q170" s="28">
        <f ca="1"/>
        <v>0</v>
      </c>
      <c r="R170" s="28">
        <v>0</v>
      </c>
      <c r="S170" s="28">
        <v>-181.40041319767977</v>
      </c>
      <c r="T170" s="35">
        <f ca="1"/>
        <v>-100</v>
      </c>
      <c r="U170" s="30">
        <f ca="1"/>
        <v>0</v>
      </c>
      <c r="V170" s="31">
        <v>-1.9244729605308323E-2</v>
      </c>
      <c r="W170" s="32">
        <f ca="1"/>
        <v>1.9244729605308323E-2</v>
      </c>
      <c r="X170" s="32"/>
      <c r="Y170" s="28">
        <f t="shared" ca="1" si="53"/>
        <v>0</v>
      </c>
      <c r="Z170" s="33"/>
      <c r="AA170" s="36"/>
      <c r="AB170" s="33"/>
      <c r="AC170" s="21"/>
      <c r="AJ170" s="17"/>
      <c r="AV170" s="21"/>
    </row>
    <row r="171" spans="1:48" hidden="1" outlineLevel="1" x14ac:dyDescent="0.2">
      <c r="A171" s="13" t="s">
        <v>88</v>
      </c>
      <c r="B171" s="13" t="str">
        <f>VLOOKUP(A171,Notes!$A$12:$B$206,2,0)</f>
        <v>Education services</v>
      </c>
      <c r="C171" s="24">
        <f>SUM('SAM and Preps'!FS171:GG171)</f>
        <v>50558.582534513684</v>
      </c>
      <c r="D171" s="24">
        <f>'SAM and Preps'!GH171</f>
        <v>0</v>
      </c>
      <c r="E171" s="24">
        <f>'SAM and Preps'!GM171</f>
        <v>0</v>
      </c>
      <c r="F171" s="24">
        <f>'SAM and Preps'!GO171</f>
        <v>1989.84416514959</v>
      </c>
      <c r="G171" s="24">
        <f t="shared" si="54"/>
        <v>52548.426699663272</v>
      </c>
      <c r="H171" s="25">
        <f>SUM('SAM and Preps'!FJ$175:FJ$179)</f>
        <v>0</v>
      </c>
      <c r="I171" s="24">
        <f>IFERROR(VLOOKUP($A171,Employment!$A$5:$F$66,3,0),0)</f>
        <v>0</v>
      </c>
      <c r="J171" s="24">
        <f>IFERROR(VLOOKUP($A171,Employment!$A$5:$F$66,4,0),0)</f>
        <v>0</v>
      </c>
      <c r="K171" s="24">
        <f>IFERROR(VLOOKUP($A171,Employment!$A$5:$F$66,5,0),0)</f>
        <v>0</v>
      </c>
      <c r="L171" s="24">
        <f>IFERROR(VLOOKUP($A171,Employment!$A$5:$F$66,6,0),0)</f>
        <v>0</v>
      </c>
      <c r="M171" s="24">
        <f t="shared" si="52"/>
        <v>0</v>
      </c>
      <c r="N171" s="25">
        <v>70882.125710214474</v>
      </c>
      <c r="O171" s="26">
        <v>0</v>
      </c>
      <c r="P171" s="27">
        <f ca="1"/>
        <v>0</v>
      </c>
      <c r="Q171" s="28">
        <f ca="1"/>
        <v>0</v>
      </c>
      <c r="R171" s="28">
        <v>0</v>
      </c>
      <c r="S171" s="28">
        <v>-1052.2130300393799</v>
      </c>
      <c r="T171" s="35">
        <f ca="1"/>
        <v>-100</v>
      </c>
      <c r="U171" s="30">
        <f ca="1"/>
        <v>0</v>
      </c>
      <c r="V171" s="31">
        <v>-1.4844546766855082</v>
      </c>
      <c r="W171" s="32">
        <f ca="1"/>
        <v>1.4844546766855082</v>
      </c>
      <c r="X171" s="32"/>
      <c r="Y171" s="28">
        <f t="shared" ca="1" si="53"/>
        <v>0</v>
      </c>
      <c r="Z171" s="33"/>
      <c r="AA171" s="36"/>
      <c r="AB171" s="33"/>
      <c r="AC171" s="21"/>
      <c r="AJ171" s="17"/>
      <c r="AV171" s="21"/>
    </row>
    <row r="172" spans="1:48" hidden="1" outlineLevel="1" x14ac:dyDescent="0.2">
      <c r="A172" s="13" t="s">
        <v>89</v>
      </c>
      <c r="B172" s="13" t="str">
        <f>VLOOKUP(A172,Notes!$A$12:$B$206,2,0)</f>
        <v>Health, social services</v>
      </c>
      <c r="C172" s="24">
        <f>SUM('SAM and Preps'!FS172:GG172)</f>
        <v>125243.70326037481</v>
      </c>
      <c r="D172" s="24">
        <f>'SAM and Preps'!GH172</f>
        <v>0</v>
      </c>
      <c r="E172" s="24">
        <f>'SAM and Preps'!GM172</f>
        <v>0</v>
      </c>
      <c r="F172" s="24">
        <f>'SAM and Preps'!GO172</f>
        <v>7137.6664785760895</v>
      </c>
      <c r="G172" s="24">
        <f t="shared" si="54"/>
        <v>132381.36973895089</v>
      </c>
      <c r="H172" s="25">
        <f>SUM('SAM and Preps'!FK$175:FK$179)</f>
        <v>0</v>
      </c>
      <c r="I172" s="24">
        <f>IFERROR(VLOOKUP($A172,Employment!$A$5:$F$66,3,0),0)</f>
        <v>0</v>
      </c>
      <c r="J172" s="24">
        <f>IFERROR(VLOOKUP($A172,Employment!$A$5:$F$66,4,0),0)</f>
        <v>0</v>
      </c>
      <c r="K172" s="24">
        <f>IFERROR(VLOOKUP($A172,Employment!$A$5:$F$66,5,0),0)</f>
        <v>0</v>
      </c>
      <c r="L172" s="24">
        <f>IFERROR(VLOOKUP($A172,Employment!$A$5:$F$66,6,0),0)</f>
        <v>0</v>
      </c>
      <c r="M172" s="24">
        <f t="shared" si="52"/>
        <v>0</v>
      </c>
      <c r="N172" s="25">
        <v>190455.98786548473</v>
      </c>
      <c r="O172" s="26">
        <v>0</v>
      </c>
      <c r="P172" s="27">
        <f ca="1"/>
        <v>0</v>
      </c>
      <c r="Q172" s="28">
        <f ca="1"/>
        <v>0</v>
      </c>
      <c r="R172" s="28">
        <v>0</v>
      </c>
      <c r="S172" s="28">
        <v>-1652.9260840790059</v>
      </c>
      <c r="T172" s="35">
        <f ca="1"/>
        <v>-100</v>
      </c>
      <c r="U172" s="30">
        <f ca="1"/>
        <v>0</v>
      </c>
      <c r="V172" s="31">
        <v>-0.86787824452462714</v>
      </c>
      <c r="W172" s="32">
        <f ca="1"/>
        <v>0.86787824452462714</v>
      </c>
      <c r="X172" s="32"/>
      <c r="Y172" s="28">
        <f t="shared" ca="1" si="53"/>
        <v>0</v>
      </c>
      <c r="Z172" s="33"/>
      <c r="AA172" s="36"/>
      <c r="AB172" s="33"/>
      <c r="AC172" s="21"/>
      <c r="AJ172" s="17"/>
      <c r="AV172" s="21"/>
    </row>
    <row r="173" spans="1:48" collapsed="1" x14ac:dyDescent="0.2">
      <c r="A173" s="13" t="s">
        <v>90</v>
      </c>
      <c r="B173" s="13" t="str">
        <f>VLOOKUP(A173,Notes!$A$12:$B$206,2,0)</f>
        <v>Other services n.e.c.</v>
      </c>
      <c r="C173" s="24">
        <f>SUM('SAM and Preps'!FS173:GG173)</f>
        <v>127750.42921376471</v>
      </c>
      <c r="D173" s="24">
        <f>'SAM and Preps'!GH173</f>
        <v>0</v>
      </c>
      <c r="E173" s="24">
        <f>'SAM and Preps'!GM173</f>
        <v>0</v>
      </c>
      <c r="F173" s="24">
        <f>'SAM and Preps'!GO173</f>
        <v>14878.225322645849</v>
      </c>
      <c r="G173" s="24">
        <f t="shared" si="54"/>
        <v>142628.65453641056</v>
      </c>
      <c r="H173" s="25">
        <f>SUM('SAM and Preps'!FL$175:FL$179)</f>
        <v>0</v>
      </c>
      <c r="I173" s="24">
        <f>IFERROR(VLOOKUP($A173,Employment!$A$5:$F$66,3,0),0)</f>
        <v>0</v>
      </c>
      <c r="J173" s="24">
        <f>IFERROR(VLOOKUP($A173,Employment!$A$5:$F$66,4,0),0)</f>
        <v>0</v>
      </c>
      <c r="K173" s="24">
        <f>IFERROR(VLOOKUP($A173,Employment!$A$5:$F$66,5,0),0)</f>
        <v>0</v>
      </c>
      <c r="L173" s="24">
        <f>IFERROR(VLOOKUP($A173,Employment!$A$5:$F$66,6,0),0)</f>
        <v>0</v>
      </c>
      <c r="M173" s="24">
        <f t="shared" si="52"/>
        <v>0</v>
      </c>
      <c r="N173" s="25">
        <v>220234.90508768329</v>
      </c>
      <c r="O173" s="26">
        <v>0</v>
      </c>
      <c r="P173" s="27">
        <f ca="1"/>
        <v>0</v>
      </c>
      <c r="Q173" s="28">
        <f ca="1"/>
        <v>0</v>
      </c>
      <c r="R173" s="28">
        <v>0</v>
      </c>
      <c r="S173" s="28">
        <v>-3206.2330605768084</v>
      </c>
      <c r="T173" s="35">
        <f ca="1"/>
        <v>-100</v>
      </c>
      <c r="U173" s="30">
        <f ca="1"/>
        <v>0</v>
      </c>
      <c r="V173" s="31">
        <v>-1.4558242070212684</v>
      </c>
      <c r="W173" s="32">
        <f ca="1"/>
        <v>1.4558242070212684</v>
      </c>
      <c r="X173" s="32"/>
      <c r="Y173" s="28">
        <f t="shared" ca="1" si="53"/>
        <v>0</v>
      </c>
      <c r="Z173" s="33"/>
      <c r="AA173" s="36"/>
      <c r="AB173" s="33"/>
      <c r="AC173" s="21"/>
      <c r="AJ173" s="17"/>
      <c r="AV173" s="21"/>
    </row>
    <row r="174" spans="1:48" x14ac:dyDescent="0.2">
      <c r="A174" s="23" t="s">
        <v>480</v>
      </c>
      <c r="B174" s="23" t="str">
        <f>VLOOKUP(A174,Notes!$A$12:$B$206,2,0)</f>
        <v>Margins</v>
      </c>
      <c r="C174" s="24">
        <f>SUM('SAM and Preps'!FS174:GG174)</f>
        <v>0</v>
      </c>
      <c r="D174" s="24">
        <f>'SAM and Preps'!GH174</f>
        <v>0</v>
      </c>
      <c r="E174" s="24">
        <f>'SAM and Preps'!GM174</f>
        <v>0</v>
      </c>
      <c r="F174" s="24">
        <f>'SAM and Preps'!GO174</f>
        <v>0</v>
      </c>
      <c r="G174" s="24">
        <f t="shared" si="54"/>
        <v>0</v>
      </c>
      <c r="H174" s="25">
        <f>SUM('SAM and Preps'!FM$175:FM$179)</f>
        <v>0</v>
      </c>
      <c r="I174" s="24">
        <f>IFERROR(VLOOKUP($A174,Employment!$A$5:$F$66,3,0),0)</f>
        <v>0</v>
      </c>
      <c r="J174" s="24">
        <f>IFERROR(VLOOKUP($A174,Employment!$A$5:$F$66,4,0),0)</f>
        <v>0</v>
      </c>
      <c r="K174" s="24">
        <f>IFERROR(VLOOKUP($A174,Employment!$A$5:$F$66,5,0),0)</f>
        <v>0</v>
      </c>
      <c r="L174" s="24">
        <f>IFERROR(VLOOKUP($A174,Employment!$A$5:$F$66,6,0),0)</f>
        <v>0</v>
      </c>
      <c r="M174" s="24">
        <f t="shared" si="52"/>
        <v>0</v>
      </c>
      <c r="N174" s="25">
        <v>984008.95401885267</v>
      </c>
      <c r="O174" s="26">
        <v>0</v>
      </c>
      <c r="P174" s="27">
        <v>0</v>
      </c>
      <c r="Q174" s="28">
        <f ca="1"/>
        <v>0</v>
      </c>
      <c r="R174" s="28">
        <v>0</v>
      </c>
      <c r="S174" s="28">
        <v>-38521.437994765925</v>
      </c>
      <c r="T174" s="35">
        <f ca="1"/>
        <v>-100</v>
      </c>
      <c r="U174" s="30">
        <f ca="1"/>
        <v>0</v>
      </c>
      <c r="V174" s="31">
        <v>-3.9147446613608654</v>
      </c>
      <c r="W174" s="32">
        <f ca="1"/>
        <v>3.9147446613608654</v>
      </c>
      <c r="X174" s="32"/>
      <c r="Y174" s="28">
        <f t="shared" ca="1" si="53"/>
        <v>0</v>
      </c>
      <c r="Z174" s="33"/>
      <c r="AA174" s="36"/>
      <c r="AB174" s="33"/>
      <c r="AC174" s="21"/>
      <c r="AJ174" s="17"/>
      <c r="AV174" s="21"/>
    </row>
    <row r="175" spans="1:48" x14ac:dyDescent="0.2">
      <c r="A175" s="13" t="s">
        <v>91</v>
      </c>
      <c r="B175" s="13" t="str">
        <f>VLOOKUP(A175,Notes!$A$12:$B$206,2,0)</f>
        <v>Labor with primary school education (grades 1-7)</v>
      </c>
      <c r="C175" s="24">
        <f>SUM('SAM and Preps'!FS175:GG175)</f>
        <v>0</v>
      </c>
      <c r="D175" s="24">
        <f>'SAM and Preps'!GH175</f>
        <v>0</v>
      </c>
      <c r="E175" s="24">
        <f>'SAM and Preps'!GM175</f>
        <v>0</v>
      </c>
      <c r="F175" s="24">
        <f>'SAM and Preps'!GO175</f>
        <v>558.8534566711279</v>
      </c>
      <c r="G175" s="24">
        <f t="shared" si="54"/>
        <v>558.8534566711279</v>
      </c>
      <c r="H175" s="25">
        <f>SUM('SAM and Preps'!FN$175:FN$179)</f>
        <v>0</v>
      </c>
      <c r="I175" s="24">
        <f>IFERROR(VLOOKUP($A175,Employment!$A$5:$F$66,3,0),0)</f>
        <v>0</v>
      </c>
      <c r="J175" s="24">
        <f>IFERROR(VLOOKUP($A175,Employment!$A$5:$F$66,4,0),0)</f>
        <v>0</v>
      </c>
      <c r="K175" s="24">
        <f>IFERROR(VLOOKUP($A175,Employment!$A$5:$F$66,5,0),0)</f>
        <v>0</v>
      </c>
      <c r="L175" s="24">
        <f>IFERROR(VLOOKUP($A175,Employment!$A$5:$F$66,6,0),0)</f>
        <v>0</v>
      </c>
      <c r="M175" s="24">
        <f t="shared" si="52"/>
        <v>0</v>
      </c>
      <c r="N175" s="25">
        <v>102122.90273154878</v>
      </c>
      <c r="O175" s="26">
        <v>0</v>
      </c>
      <c r="P175" s="27">
        <v>0</v>
      </c>
      <c r="Q175" s="28">
        <f ca="1"/>
        <v>0</v>
      </c>
      <c r="R175" s="28">
        <v>0</v>
      </c>
      <c r="S175" s="28">
        <v>-5956.3775128702391</v>
      </c>
      <c r="T175" s="35">
        <f ca="1"/>
        <v>-100</v>
      </c>
      <c r="U175" s="30">
        <f ca="1"/>
        <v>0</v>
      </c>
      <c r="V175" s="31">
        <v>-5.8325579801896277</v>
      </c>
      <c r="W175" s="32">
        <f ca="1"/>
        <v>5.8325579801896277</v>
      </c>
      <c r="X175" s="32"/>
      <c r="Y175" s="28">
        <f t="shared" ca="1" si="53"/>
        <v>0</v>
      </c>
      <c r="Z175" s="33"/>
      <c r="AA175" s="36"/>
      <c r="AB175" s="33"/>
      <c r="AC175" s="21"/>
      <c r="AJ175" s="17"/>
      <c r="AV175" s="21"/>
    </row>
    <row r="176" spans="1:48" hidden="1" outlineLevel="1" x14ac:dyDescent="0.2">
      <c r="A176" s="13" t="s">
        <v>92</v>
      </c>
      <c r="B176" s="13" t="str">
        <f>VLOOKUP(A176,Notes!$A$12:$B$206,2,0)</f>
        <v>Labor with middle school education (grades 8-11)</v>
      </c>
      <c r="C176" s="24">
        <f>SUM('SAM and Preps'!FS176:GG176)</f>
        <v>0</v>
      </c>
      <c r="D176" s="24">
        <f>'SAM and Preps'!GH176</f>
        <v>0</v>
      </c>
      <c r="E176" s="24">
        <f>'SAM and Preps'!GM176</f>
        <v>0</v>
      </c>
      <c r="F176" s="24">
        <f>'SAM and Preps'!GO176</f>
        <v>1020.275501172206</v>
      </c>
      <c r="G176" s="24">
        <f t="shared" si="54"/>
        <v>1020.275501172206</v>
      </c>
      <c r="H176" s="25">
        <f>SUM('SAM and Preps'!FO$175:FO$179)</f>
        <v>0</v>
      </c>
      <c r="I176" s="24">
        <f>IFERROR(VLOOKUP($A176,Employment!$A$5:$F$66,3,0),0)</f>
        <v>0</v>
      </c>
      <c r="J176" s="24">
        <f>IFERROR(VLOOKUP($A176,Employment!$A$5:$F$66,4,0),0)</f>
        <v>0</v>
      </c>
      <c r="K176" s="24">
        <f>IFERROR(VLOOKUP($A176,Employment!$A$5:$F$66,5,0),0)</f>
        <v>0</v>
      </c>
      <c r="L176" s="24">
        <f>IFERROR(VLOOKUP($A176,Employment!$A$5:$F$66,6,0),0)</f>
        <v>0</v>
      </c>
      <c r="M176" s="24">
        <f t="shared" si="52"/>
        <v>0</v>
      </c>
      <c r="N176" s="25">
        <v>186441.53404048242</v>
      </c>
      <c r="O176" s="26">
        <v>0</v>
      </c>
      <c r="P176" s="27">
        <v>0</v>
      </c>
      <c r="Q176" s="28">
        <f ca="1"/>
        <v>0</v>
      </c>
      <c r="R176" s="28">
        <v>0</v>
      </c>
      <c r="S176" s="28">
        <v>-12662.043640232694</v>
      </c>
      <c r="T176" s="35">
        <f ca="1"/>
        <v>-100</v>
      </c>
      <c r="U176" s="30">
        <f ca="1"/>
        <v>0</v>
      </c>
      <c r="V176" s="31">
        <v>-6.7914285866599657</v>
      </c>
      <c r="W176" s="32">
        <f ca="1"/>
        <v>6.7914285866599657</v>
      </c>
      <c r="X176" s="32"/>
      <c r="Y176" s="28">
        <f t="shared" ca="1" si="53"/>
        <v>0</v>
      </c>
      <c r="Z176" s="33"/>
      <c r="AA176" s="36"/>
      <c r="AB176" s="33"/>
      <c r="AC176" s="21"/>
      <c r="AJ176" s="17"/>
      <c r="AV176" s="21"/>
    </row>
    <row r="177" spans="1:76" hidden="1" outlineLevel="1" x14ac:dyDescent="0.2">
      <c r="A177" s="13" t="s">
        <v>93</v>
      </c>
      <c r="B177" s="13" t="str">
        <f>VLOOKUP(A177,Notes!$A$12:$B$206,2,0)</f>
        <v>Labor completed sedondary school education (grade 12)</v>
      </c>
      <c r="C177" s="24">
        <f>SUM('SAM and Preps'!FS177:GG177)</f>
        <v>0</v>
      </c>
      <c r="D177" s="24">
        <f>'SAM and Preps'!GH177</f>
        <v>0</v>
      </c>
      <c r="E177" s="24">
        <f>'SAM and Preps'!GM177</f>
        <v>0</v>
      </c>
      <c r="F177" s="24">
        <f>'SAM and Preps'!GO177</f>
        <v>2632.342070812927</v>
      </c>
      <c r="G177" s="24">
        <f t="shared" si="54"/>
        <v>2632.342070812927</v>
      </c>
      <c r="H177" s="25">
        <f>SUM('SAM and Preps'!FP$175:FP$179)</f>
        <v>0</v>
      </c>
      <c r="I177" s="24">
        <f>IFERROR(VLOOKUP($A177,Employment!$A$5:$F$66,3,0),0)</f>
        <v>0</v>
      </c>
      <c r="J177" s="24">
        <f>IFERROR(VLOOKUP($A177,Employment!$A$5:$F$66,4,0),0)</f>
        <v>0</v>
      </c>
      <c r="K177" s="24">
        <f>IFERROR(VLOOKUP($A177,Employment!$A$5:$F$66,5,0),0)</f>
        <v>0</v>
      </c>
      <c r="L177" s="24">
        <f>IFERROR(VLOOKUP($A177,Employment!$A$5:$F$66,6,0),0)</f>
        <v>0</v>
      </c>
      <c r="M177" s="24">
        <f t="shared" si="52"/>
        <v>0</v>
      </c>
      <c r="N177" s="25">
        <v>481024.87341683905</v>
      </c>
      <c r="O177" s="26">
        <v>0</v>
      </c>
      <c r="P177" s="27">
        <v>0</v>
      </c>
      <c r="Q177" s="28">
        <f ca="1"/>
        <v>0</v>
      </c>
      <c r="R177" s="28">
        <v>0</v>
      </c>
      <c r="S177" s="28">
        <v>-31735.069347612181</v>
      </c>
      <c r="T177" s="35">
        <f ca="1"/>
        <v>-100</v>
      </c>
      <c r="U177" s="30">
        <f ca="1"/>
        <v>0</v>
      </c>
      <c r="V177" s="31">
        <v>-6.5973863518096492</v>
      </c>
      <c r="W177" s="32">
        <f ca="1"/>
        <v>6.5973863518096492</v>
      </c>
      <c r="X177" s="32"/>
      <c r="Y177" s="28">
        <f t="shared" ca="1" si="53"/>
        <v>0</v>
      </c>
      <c r="Z177" s="33"/>
      <c r="AA177" s="36"/>
      <c r="AB177" s="33"/>
      <c r="AC177" s="21"/>
      <c r="AJ177" s="17"/>
      <c r="AV177" s="21"/>
    </row>
    <row r="178" spans="1:76" hidden="1" outlineLevel="1" x14ac:dyDescent="0.2">
      <c r="A178" s="13" t="s">
        <v>94</v>
      </c>
      <c r="B178" s="13" t="str">
        <f>VLOOKUP(A178,Notes!$A$12:$B$206,2,0)</f>
        <v>Labor with tertiary education (certificates, diplomas or degrees)</v>
      </c>
      <c r="C178" s="24">
        <f>SUM('SAM and Preps'!FS178:GG178)</f>
        <v>0</v>
      </c>
      <c r="D178" s="24">
        <f>'SAM and Preps'!GH178</f>
        <v>0</v>
      </c>
      <c r="E178" s="24">
        <f>'SAM and Preps'!GM178</f>
        <v>0</v>
      </c>
      <c r="F178" s="24">
        <f>'SAM and Preps'!GO178</f>
        <v>6276.5289713437396</v>
      </c>
      <c r="G178" s="24">
        <f t="shared" si="54"/>
        <v>6276.5289713437396</v>
      </c>
      <c r="H178" s="25">
        <f>SUM('SAM and Preps'!FQ$175:FQ$179)</f>
        <v>0</v>
      </c>
      <c r="I178" s="24">
        <f>IFERROR(VLOOKUP($A178,Employment!$A$5:$F$66,3,0),0)</f>
        <v>0</v>
      </c>
      <c r="J178" s="24">
        <f>IFERROR(VLOOKUP($A178,Employment!$A$5:$F$66,4,0),0)</f>
        <v>0</v>
      </c>
      <c r="K178" s="24">
        <f>IFERROR(VLOOKUP($A178,Employment!$A$5:$F$66,5,0),0)</f>
        <v>0</v>
      </c>
      <c r="L178" s="24">
        <f>IFERROR(VLOOKUP($A178,Employment!$A$5:$F$66,6,0),0)</f>
        <v>0</v>
      </c>
      <c r="M178" s="24">
        <f t="shared" si="52"/>
        <v>0</v>
      </c>
      <c r="N178" s="25">
        <v>1146950.6898111301</v>
      </c>
      <c r="O178" s="26">
        <v>0</v>
      </c>
      <c r="P178" s="27">
        <v>0</v>
      </c>
      <c r="Q178" s="28">
        <f ca="1"/>
        <v>0</v>
      </c>
      <c r="R178" s="28">
        <v>0</v>
      </c>
      <c r="S178" s="28">
        <v>-77433.731053201191</v>
      </c>
      <c r="T178" s="35">
        <f ca="1"/>
        <v>-100</v>
      </c>
      <c r="U178" s="30">
        <f ca="1"/>
        <v>0</v>
      </c>
      <c r="V178" s="31">
        <v>-6.7512694086222931</v>
      </c>
      <c r="W178" s="32">
        <f ca="1"/>
        <v>6.7512694086222931</v>
      </c>
      <c r="X178" s="32"/>
      <c r="Y178" s="28">
        <f t="shared" ca="1" si="53"/>
        <v>0</v>
      </c>
      <c r="Z178" s="33"/>
      <c r="AA178" s="36"/>
      <c r="AB178" s="33"/>
      <c r="AC178" s="21"/>
      <c r="AJ178" s="17"/>
      <c r="AV178" s="21"/>
    </row>
    <row r="179" spans="1:76" collapsed="1" x14ac:dyDescent="0.2">
      <c r="A179" s="13" t="s">
        <v>95</v>
      </c>
      <c r="B179" s="13" t="str">
        <f>VLOOKUP(A179,Notes!$A$12:$B$206,2,0)</f>
        <v>Capital</v>
      </c>
      <c r="C179" s="24">
        <f>SUM('SAM and Preps'!FS179:GG179)</f>
        <v>0</v>
      </c>
      <c r="D179" s="24">
        <f>'SAM and Preps'!GH179</f>
        <v>0</v>
      </c>
      <c r="E179" s="24">
        <f>'SAM and Preps'!GM179</f>
        <v>0</v>
      </c>
      <c r="F179" s="24">
        <f>'SAM and Preps'!GO179</f>
        <v>87528</v>
      </c>
      <c r="G179" s="24">
        <f t="shared" si="54"/>
        <v>87528</v>
      </c>
      <c r="H179" s="25">
        <f>SUM('SAM and Preps'!FR$175:FR$179)</f>
        <v>0</v>
      </c>
      <c r="I179" s="24">
        <f>IFERROR(VLOOKUP($A179,Employment!$A$5:$F$66,3,0),0)</f>
        <v>0</v>
      </c>
      <c r="J179" s="24">
        <f>IFERROR(VLOOKUP($A179,Employment!$A$5:$F$66,4,0),0)</f>
        <v>0</v>
      </c>
      <c r="K179" s="24">
        <f>IFERROR(VLOOKUP($A179,Employment!$A$5:$F$66,5,0),0)</f>
        <v>0</v>
      </c>
      <c r="L179" s="24">
        <f>IFERROR(VLOOKUP($A179,Employment!$A$5:$F$66,6,0),0)</f>
        <v>0</v>
      </c>
      <c r="M179" s="24">
        <f t="shared" si="52"/>
        <v>0</v>
      </c>
      <c r="N179" s="25">
        <v>1734917.9999999993</v>
      </c>
      <c r="O179" s="26">
        <v>0</v>
      </c>
      <c r="P179" s="27">
        <v>0</v>
      </c>
      <c r="Q179" s="28">
        <f ca="1"/>
        <v>0</v>
      </c>
      <c r="R179" s="28">
        <v>0</v>
      </c>
      <c r="S179" s="28">
        <v>-124050.68751973793</v>
      </c>
      <c r="T179" s="35">
        <f ca="1"/>
        <v>-100</v>
      </c>
      <c r="U179" s="30">
        <f ca="1"/>
        <v>0</v>
      </c>
      <c r="V179" s="31">
        <v>-7.1502334703852268</v>
      </c>
      <c r="W179" s="32">
        <f ca="1"/>
        <v>7.1502334703852268</v>
      </c>
      <c r="X179" s="32"/>
      <c r="Y179" s="28">
        <f t="shared" ca="1" si="53"/>
        <v>0</v>
      </c>
      <c r="Z179" s="33"/>
      <c r="AA179" s="36"/>
      <c r="AB179" s="33"/>
      <c r="AC179" s="21"/>
      <c r="AJ179" s="17"/>
      <c r="AV179" s="21"/>
    </row>
    <row r="180" spans="1:76" x14ac:dyDescent="0.2">
      <c r="A180" s="13" t="s">
        <v>96</v>
      </c>
      <c r="B180" s="13" t="str">
        <f>VLOOKUP(A180,Notes!$A$12:$B$206,2,0)</f>
        <v>Enterprises</v>
      </c>
      <c r="C180" s="24">
        <f>SUM('SAM and Preps'!FS180:GG180)</f>
        <v>514814</v>
      </c>
      <c r="D180" s="24">
        <f>'SAM and Preps'!GH180</f>
        <v>383518</v>
      </c>
      <c r="E180" s="24">
        <f>'SAM and Preps'!GM180</f>
        <v>0</v>
      </c>
      <c r="F180" s="24">
        <f>'SAM and Preps'!GO180</f>
        <v>0</v>
      </c>
      <c r="G180" s="24">
        <f t="shared" si="54"/>
        <v>898332</v>
      </c>
      <c r="H180" s="25">
        <f t="array" ref="H180">SUM('SAM and Preps'!FS$175:FS$179)</f>
        <v>0</v>
      </c>
      <c r="I180" s="24">
        <f>IFERROR(VLOOKUP($A180,Employment!$A$5:$F$66,3,0),0)</f>
        <v>0</v>
      </c>
      <c r="J180" s="24">
        <f>IFERROR(VLOOKUP($A180,Employment!$A$5:$F$66,4,0),0)</f>
        <v>0</v>
      </c>
      <c r="K180" s="24">
        <f>IFERROR(VLOOKUP($A180,Employment!$A$5:$F$66,5,0),0)</f>
        <v>0</v>
      </c>
      <c r="L180" s="24">
        <f>IFERROR(VLOOKUP($A180,Employment!$A$5:$F$66,6,0),0)</f>
        <v>0</v>
      </c>
      <c r="M180" s="24">
        <f t="shared" ref="M180" si="55">SUM(I180:L180)</f>
        <v>0</v>
      </c>
      <c r="N180" s="25">
        <v>1837795.0000000002</v>
      </c>
      <c r="O180" s="26">
        <v>0</v>
      </c>
      <c r="P180" s="27">
        <v>0</v>
      </c>
      <c r="Q180" s="28">
        <f ca="1"/>
        <v>0</v>
      </c>
      <c r="R180" s="28">
        <v>0</v>
      </c>
      <c r="S180" s="28">
        <v>-74344.425840923766</v>
      </c>
      <c r="T180" s="35">
        <f ca="1"/>
        <v>-100</v>
      </c>
      <c r="U180" s="30">
        <f t="array" ref="U180" ca="1">dm_endo/x*100</f>
        <v>0</v>
      </c>
      <c r="V180" s="31">
        <v>-4.0453056973668851</v>
      </c>
      <c r="W180" s="32">
        <f ca="1"/>
        <v>4.0453056973668851</v>
      </c>
      <c r="X180" s="32"/>
      <c r="Y180" s="28">
        <f t="shared" ref="Y180" ca="1" si="56">Q180-P180</f>
        <v>0</v>
      </c>
      <c r="Z180" s="33"/>
      <c r="AA180" s="36"/>
      <c r="AB180" s="33"/>
      <c r="AC180" s="21"/>
      <c r="AJ180" s="17"/>
      <c r="AV180" s="21"/>
    </row>
    <row r="181" spans="1:76" x14ac:dyDescent="0.2">
      <c r="A181" s="13"/>
      <c r="B181" s="13" t="s">
        <v>252</v>
      </c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38">
        <f t="shared" ref="M181" si="57">SUM(M8:M179)</f>
        <v>15147</v>
      </c>
      <c r="N181" s="13"/>
      <c r="O181" s="13"/>
      <c r="P181" s="37">
        <f ca="1">SUM(dm_exo)</f>
        <v>0</v>
      </c>
      <c r="Q181" s="13"/>
      <c r="R181" s="13"/>
      <c r="S181" s="13"/>
      <c r="T181" s="13"/>
      <c r="U181" s="13"/>
      <c r="V181" s="13"/>
      <c r="W181" s="13"/>
      <c r="X181" s="13"/>
      <c r="Y181" s="13"/>
      <c r="Z181" s="23"/>
      <c r="AA181" s="23"/>
      <c r="AB181" s="23"/>
      <c r="AC181" s="21"/>
      <c r="AD181" s="21"/>
      <c r="AE181" s="21"/>
      <c r="AF181" s="21"/>
      <c r="AG181" s="21"/>
      <c r="AH181" s="21"/>
      <c r="AI181" s="21"/>
      <c r="AJ181" s="17"/>
      <c r="AK181" s="38">
        <f t="shared" ref="AK181" si="58">SUM(AK8:AK179)</f>
        <v>3553442.0000000009</v>
      </c>
      <c r="AL181" s="38">
        <f t="shared" ref="AL181:AM181" ca="1" si="59">SUM(AL8:AL179)</f>
        <v>0</v>
      </c>
      <c r="AM181" s="38">
        <f t="shared" ca="1" si="59"/>
        <v>0</v>
      </c>
      <c r="AN181" s="38">
        <f ca="1">SUM(AN8:AN179)</f>
        <v>0</v>
      </c>
      <c r="AO181" s="17"/>
      <c r="AP181" s="17"/>
      <c r="AQ181" s="17"/>
      <c r="AR181" s="17"/>
      <c r="AS181" s="17"/>
      <c r="AT181" s="38">
        <f ca="1">SUM(AT8:AT179)</f>
        <v>0</v>
      </c>
      <c r="AU181" s="17"/>
      <c r="AV181" s="21"/>
      <c r="AW181" s="21"/>
      <c r="AX181" s="21"/>
      <c r="AY181" s="21"/>
      <c r="AZ181" s="21"/>
      <c r="BA181" s="199"/>
      <c r="BB181" s="208">
        <f t="shared" ref="BB181:BG181" si="60">SUM(BB8:BB180)</f>
        <v>99.999999999999972</v>
      </c>
      <c r="BC181" s="208">
        <f ca="1">100*AN181/AK181</f>
        <v>0</v>
      </c>
      <c r="BD181" s="208"/>
      <c r="BE181" s="208">
        <f t="shared" ca="1" si="60"/>
        <v>0</v>
      </c>
      <c r="BF181" s="209"/>
      <c r="BG181" s="208">
        <f t="shared" si="60"/>
        <v>99.999999999999986</v>
      </c>
      <c r="BH181" s="210">
        <f ca="1">100*AT181/M181</f>
        <v>0</v>
      </c>
      <c r="BI181" s="210"/>
      <c r="BJ181" s="208">
        <f ca="1">SUM(BJ8:BJ180)</f>
        <v>0</v>
      </c>
      <c r="BK181" s="209"/>
      <c r="BL181" s="199"/>
      <c r="BM181" s="201"/>
      <c r="BN181" s="211" t="e">
        <f ca="1">SUM(BN8:BN180)</f>
        <v>#N/A</v>
      </c>
      <c r="BO181" s="201"/>
      <c r="BP181" s="211" t="e">
        <f ca="1">SUM(BP8:BP180)</f>
        <v>#N/A</v>
      </c>
      <c r="BQ181" s="90"/>
      <c r="BR181" s="90"/>
      <c r="BS181" s="90"/>
      <c r="BT181" s="90"/>
      <c r="BU181" s="90"/>
      <c r="BV181" s="90"/>
      <c r="BW181" s="90"/>
      <c r="BX181" s="90"/>
    </row>
    <row r="182" spans="1:76" x14ac:dyDescent="0.2">
      <c r="A182" s="67"/>
    </row>
    <row r="183" spans="1:76" x14ac:dyDescent="0.2">
      <c r="A183" s="8"/>
      <c r="B183" s="8" t="s">
        <v>576</v>
      </c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</row>
    <row r="184" spans="1:76" x14ac:dyDescent="0.2">
      <c r="A184" s="11"/>
      <c r="B184" s="11" t="s">
        <v>574</v>
      </c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40">
        <f>SUM(N8:N69)</f>
        <v>7924002.9999999991</v>
      </c>
      <c r="P184" s="6"/>
      <c r="Q184" s="40">
        <f ca="1">SUM(Q8:Q69)</f>
        <v>0</v>
      </c>
      <c r="U184" s="41">
        <f t="shared" ref="U184:U193" ca="1" si="61">100*Q184/N184</f>
        <v>0</v>
      </c>
      <c r="Z184" s="42"/>
      <c r="AA184" s="42"/>
      <c r="AB184" s="42"/>
    </row>
    <row r="185" spans="1:76" x14ac:dyDescent="0.2">
      <c r="A185" s="13"/>
      <c r="B185" s="13" t="s">
        <v>697</v>
      </c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40">
        <f>SUM('SAM and Preps'!FT70:GG173)</f>
        <v>2417271</v>
      </c>
      <c r="Q185" s="27">
        <f t="array" aca="1" ref="Q185:Q187" ca="1">TRANSPOSE(Q1Shock!N180:P180)</f>
        <v>0</v>
      </c>
      <c r="U185" s="41">
        <f t="shared" ca="1" si="61"/>
        <v>0</v>
      </c>
      <c r="Z185" s="42"/>
      <c r="AA185" s="42"/>
      <c r="AB185" s="42"/>
    </row>
    <row r="186" spans="1:76" x14ac:dyDescent="0.2">
      <c r="A186" s="13"/>
      <c r="B186" s="13" t="s">
        <v>564</v>
      </c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40">
        <f t="array" ref="N186">SUM('SAM and Preps'!GH70:GH173)</f>
        <v>828934</v>
      </c>
      <c r="Q186" s="27">
        <f ca="1"/>
        <v>0</v>
      </c>
      <c r="U186" s="41">
        <f t="shared" ca="1" si="61"/>
        <v>0</v>
      </c>
      <c r="Z186" s="42"/>
      <c r="AA186" s="42"/>
      <c r="AB186" s="42"/>
    </row>
    <row r="187" spans="1:76" x14ac:dyDescent="0.2">
      <c r="A187" s="13"/>
      <c r="B187" s="13" t="s">
        <v>565</v>
      </c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40">
        <f t="array" ref="N187">SUM('SAM and Preps'!GM70:GM173)</f>
        <v>828245</v>
      </c>
      <c r="Q187" s="27">
        <f ca="1"/>
        <v>0</v>
      </c>
      <c r="U187" s="41">
        <f t="shared" ca="1" si="61"/>
        <v>0</v>
      </c>
      <c r="Z187" s="42"/>
      <c r="AA187" s="42"/>
      <c r="AB187" s="42"/>
    </row>
    <row r="188" spans="1:76" x14ac:dyDescent="0.2">
      <c r="A188" s="13"/>
      <c r="B188" s="13" t="s">
        <v>566</v>
      </c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40">
        <f t="array" ref="N188">SUM('SAM and Preps'!GN70:GN173)</f>
        <v>29154.999999999909</v>
      </c>
      <c r="Q188" s="6">
        <v>0</v>
      </c>
      <c r="U188" s="41">
        <f t="shared" si="61"/>
        <v>0</v>
      </c>
      <c r="Z188" s="42"/>
      <c r="AA188" s="42"/>
      <c r="AB188" s="42"/>
    </row>
    <row r="189" spans="1:76" x14ac:dyDescent="0.2">
      <c r="A189" s="13"/>
      <c r="B189" s="13" t="s">
        <v>563</v>
      </c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40">
        <f t="array" ref="N189">SUM('SAM and Preps'!GO70:GO173)</f>
        <v>1221748.0000000007</v>
      </c>
      <c r="Q189" s="27">
        <f ca="1">Q1Shock!Q180</f>
        <v>0</v>
      </c>
      <c r="U189" s="41">
        <f t="shared" ca="1" si="61"/>
        <v>0</v>
      </c>
      <c r="Z189" s="42"/>
      <c r="AA189" s="42"/>
      <c r="AB189" s="42"/>
    </row>
    <row r="190" spans="1:76" x14ac:dyDescent="0.2">
      <c r="A190" s="13"/>
      <c r="B190" s="13" t="s">
        <v>594</v>
      </c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40">
        <f>SUM('SAM and Preps'!BM202:FL202)</f>
        <v>1273933.0000000007</v>
      </c>
      <c r="Q190" s="6" cm="1">
        <f t="array" aca="1" ref="Q190" ca="1">MMULT(imports/TRANSPOSE(x),dm_endo)</f>
        <v>0</v>
      </c>
      <c r="U190" s="41">
        <f t="shared" ca="1" si="61"/>
        <v>0</v>
      </c>
      <c r="Z190" s="42"/>
      <c r="AA190" s="42"/>
      <c r="AB190" s="42"/>
    </row>
    <row r="191" spans="1:76" x14ac:dyDescent="0.2">
      <c r="A191" s="13"/>
      <c r="B191" s="13" t="s">
        <v>567</v>
      </c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40">
        <f>SUM(N185:N189)-N190</f>
        <v>4051420</v>
      </c>
      <c r="Q191" s="40">
        <f ca="1">SUM(Q185:Q189)-Q190</f>
        <v>0</v>
      </c>
      <c r="U191" s="41">
        <f t="shared" ca="1" si="61"/>
        <v>0</v>
      </c>
      <c r="Z191" s="42"/>
      <c r="AA191" s="42"/>
      <c r="AB191" s="42"/>
    </row>
    <row r="192" spans="1:76" x14ac:dyDescent="0.2">
      <c r="A192" s="13"/>
      <c r="B192" s="13" t="s">
        <v>758</v>
      </c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40">
        <f>-'SAM and Preps'!GO200</f>
        <v>-186084</v>
      </c>
      <c r="O192" s="232">
        <f>N192/N191%</f>
        <v>-4.5930562617551383</v>
      </c>
      <c r="Q192" s="6">
        <f ca="1">Q189-Q190</f>
        <v>0</v>
      </c>
      <c r="U192" s="233">
        <f ca="1">(N192+Q192)/(N191+Q191)%</f>
        <v>-4.5930562617551383</v>
      </c>
      <c r="Z192" s="42"/>
      <c r="AA192" s="42"/>
      <c r="AB192" s="42"/>
    </row>
    <row r="193" spans="1:28" x14ac:dyDescent="0.2">
      <c r="A193" s="11"/>
      <c r="B193" s="11" t="s">
        <v>699</v>
      </c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40">
        <f>N175</f>
        <v>102122.90273154878</v>
      </c>
      <c r="Q193" s="40">
        <f ca="1">Q175</f>
        <v>0</v>
      </c>
      <c r="U193" s="41">
        <f t="shared" ca="1" si="61"/>
        <v>0</v>
      </c>
      <c r="Z193" s="42"/>
      <c r="AA193" s="42"/>
      <c r="AB193" s="42"/>
    </row>
    <row r="194" spans="1:28" x14ac:dyDescent="0.2">
      <c r="A194" s="11"/>
      <c r="B194" s="11" t="s">
        <v>700</v>
      </c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40">
        <f t="shared" ref="N194:N196" si="62">N176</f>
        <v>186441.53404048242</v>
      </c>
      <c r="Q194" s="40">
        <f t="shared" ref="Q194:Q196" ca="1" si="63">Q176</f>
        <v>0</v>
      </c>
      <c r="U194" s="41">
        <f t="shared" ref="U194:U196" ca="1" si="64">100*Q194/N194</f>
        <v>0</v>
      </c>
      <c r="Z194" s="42"/>
      <c r="AA194" s="42"/>
      <c r="AB194" s="42"/>
    </row>
    <row r="195" spans="1:28" x14ac:dyDescent="0.2">
      <c r="A195" s="11"/>
      <c r="B195" s="11" t="s">
        <v>701</v>
      </c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40">
        <f t="shared" si="62"/>
        <v>481024.87341683905</v>
      </c>
      <c r="Q195" s="40">
        <f t="shared" ca="1" si="63"/>
        <v>0</v>
      </c>
      <c r="U195" s="41">
        <f t="shared" ca="1" si="64"/>
        <v>0</v>
      </c>
      <c r="Z195" s="42"/>
      <c r="AA195" s="42"/>
      <c r="AB195" s="42"/>
    </row>
    <row r="196" spans="1:28" x14ac:dyDescent="0.2">
      <c r="A196" s="11"/>
      <c r="B196" s="11" t="s">
        <v>702</v>
      </c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40">
        <f t="shared" si="62"/>
        <v>1146950.6898111301</v>
      </c>
      <c r="Q196" s="40">
        <f t="shared" ca="1" si="63"/>
        <v>0</v>
      </c>
      <c r="U196" s="41">
        <f t="shared" ca="1" si="64"/>
        <v>0</v>
      </c>
      <c r="Z196" s="42"/>
      <c r="AA196" s="42"/>
      <c r="AB196" s="42"/>
    </row>
    <row r="197" spans="1:28" x14ac:dyDescent="0.2">
      <c r="A197" s="11"/>
      <c r="B197" s="11" t="s">
        <v>698</v>
      </c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40">
        <f>SUM('SAM and Preps'!C175:BL178)</f>
        <v>1906052</v>
      </c>
      <c r="Q197" s="40">
        <f ca="1">SUM(Q175:Q178)</f>
        <v>0</v>
      </c>
      <c r="U197" s="41">
        <f ca="1">100*Q197/N197</f>
        <v>0</v>
      </c>
      <c r="Z197" s="42"/>
      <c r="AA197" s="42"/>
      <c r="AB197" s="42"/>
    </row>
    <row r="198" spans="1:28" x14ac:dyDescent="0.2">
      <c r="A198" s="11"/>
      <c r="B198" s="11" t="s">
        <v>623</v>
      </c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40">
        <f>SUM('SAM and Preps'!C179:BL179)</f>
        <v>1647389.9999999993</v>
      </c>
      <c r="Q198" s="40">
        <f ca="1">Q179</f>
        <v>0</v>
      </c>
      <c r="U198" s="41">
        <f ca="1">100*Q198/N198</f>
        <v>0</v>
      </c>
      <c r="Z198" s="42"/>
      <c r="AA198" s="42"/>
      <c r="AB198" s="42"/>
    </row>
    <row r="199" spans="1:28" x14ac:dyDescent="0.2">
      <c r="A199" s="11"/>
      <c r="B199" s="11" t="s">
        <v>568</v>
      </c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40">
        <f>SUM(N197:N198)</f>
        <v>3553441.9999999991</v>
      </c>
      <c r="Q199" s="40">
        <f ca="1">SUM(Q197:Q198)</f>
        <v>0</v>
      </c>
      <c r="U199" s="41">
        <f ca="1">100*Q199/N199</f>
        <v>0</v>
      </c>
      <c r="Z199" s="42"/>
      <c r="AA199" s="42"/>
      <c r="AB199" s="42"/>
    </row>
    <row r="200" spans="1:28" x14ac:dyDescent="0.2">
      <c r="A200" s="11"/>
      <c r="B200" s="11" t="s">
        <v>297</v>
      </c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40">
        <f>'SAM and Preps'!GP196</f>
        <v>72271.000000000029</v>
      </c>
      <c r="Q200" s="40">
        <f t="array" aca="1" ref="Q200" ca="1">MMULT(tax_a/TRANSPOSE(x),dm_endo)</f>
        <v>0</v>
      </c>
      <c r="U200" s="41">
        <f t="shared" ref="U200:U203" ca="1" si="65">100*Q200/N200</f>
        <v>0</v>
      </c>
      <c r="Z200" s="42"/>
      <c r="AA200" s="42"/>
      <c r="AB200" s="42"/>
    </row>
    <row r="201" spans="1:28" x14ac:dyDescent="0.2">
      <c r="A201" s="11"/>
      <c r="B201" s="11" t="s">
        <v>624</v>
      </c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40">
        <f>SUM(N199:N200)</f>
        <v>3625712.9999999991</v>
      </c>
      <c r="Q201" s="40">
        <f ca="1">SUM(Q199:Q200)</f>
        <v>0</v>
      </c>
      <c r="U201" s="41">
        <f t="shared" ca="1" si="65"/>
        <v>0</v>
      </c>
      <c r="Z201" s="42"/>
      <c r="AA201" s="42"/>
      <c r="AB201" s="42"/>
    </row>
    <row r="202" spans="1:28" x14ac:dyDescent="0.2">
      <c r="A202" s="11"/>
      <c r="B202" s="11" t="s">
        <v>298</v>
      </c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40">
        <f>'SAM and Preps'!GP198</f>
        <v>44308.000000000007</v>
      </c>
      <c r="Q202" s="40">
        <f t="array" aca="1" ref="Q202" ca="1">MMULT(tax_m/TRANSPOSE(x),dm_endo)</f>
        <v>0</v>
      </c>
      <c r="U202" s="41">
        <f t="shared" ca="1" si="65"/>
        <v>0</v>
      </c>
      <c r="Z202" s="42"/>
      <c r="AA202" s="42"/>
      <c r="AB202" s="42"/>
    </row>
    <row r="203" spans="1:28" x14ac:dyDescent="0.2">
      <c r="A203" s="11"/>
      <c r="B203" s="11" t="s">
        <v>299</v>
      </c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40">
        <f>'SAM and Preps'!GP199</f>
        <v>381399</v>
      </c>
      <c r="Q203" s="40" cm="1">
        <f t="array" aca="1" ref="Q203" ca="1">MMULT(tax_s/TRANSPOSE(x),dm_endo)</f>
        <v>0</v>
      </c>
      <c r="U203" s="41">
        <f t="shared" ca="1" si="65"/>
        <v>0</v>
      </c>
      <c r="Z203" s="42"/>
      <c r="AA203" s="42"/>
      <c r="AB203" s="42"/>
    </row>
    <row r="204" spans="1:28" x14ac:dyDescent="0.2">
      <c r="A204" s="11"/>
      <c r="B204" s="11" t="s">
        <v>567</v>
      </c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40">
        <f>SUM(N201:N203)</f>
        <v>4051419.9999999991</v>
      </c>
      <c r="Q204" s="40">
        <f ca="1">SUM(Q201:Q203)</f>
        <v>0</v>
      </c>
      <c r="U204" s="41">
        <f t="shared" ref="U204" ca="1" si="66">100*Q204/N204</f>
        <v>0</v>
      </c>
      <c r="Z204" s="42"/>
      <c r="AA204" s="42"/>
      <c r="AB204" s="42"/>
    </row>
    <row r="205" spans="1:28" x14ac:dyDescent="0.2">
      <c r="A205" s="13"/>
      <c r="B205" s="13" t="s">
        <v>569</v>
      </c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46">
        <f>N204-N191</f>
        <v>0</v>
      </c>
      <c r="Q205" s="46">
        <f ca="1">Q204-Q191</f>
        <v>0</v>
      </c>
      <c r="U205" s="41"/>
      <c r="Z205" s="42"/>
      <c r="AA205" s="42"/>
      <c r="AB205" s="42"/>
    </row>
    <row r="206" spans="1:28" x14ac:dyDescent="0.2">
      <c r="A206" s="11"/>
      <c r="B206" s="11" t="s">
        <v>625</v>
      </c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40">
        <f>'SAM and Preps'!GP197</f>
        <v>607551.99999999988</v>
      </c>
      <c r="Q206" s="40" cm="1">
        <f t="array" aca="1" ref="Q206" ca="1">MMULT(tax_d/TRANSPOSE(x),dm_endo)+SUM(TRANSPOSE(hh_tax/hh_outlays)*hh_post_impacts)</f>
        <v>0</v>
      </c>
      <c r="U206" s="41">
        <f ca="1">100*Q206/N206</f>
        <v>0</v>
      </c>
      <c r="Z206" s="42"/>
      <c r="AA206" s="42"/>
      <c r="AB206" s="42"/>
    </row>
    <row r="207" spans="1:28" x14ac:dyDescent="0.2">
      <c r="A207" s="11"/>
      <c r="B207" s="11" t="s">
        <v>300</v>
      </c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40">
        <f>N200+N202+N204+N206</f>
        <v>4775550.9999999991</v>
      </c>
      <c r="Q207" s="40">
        <f ca="1">SUM(Q200:Q203)</f>
        <v>0</v>
      </c>
      <c r="U207" s="41">
        <f ca="1">100*Q207/N207</f>
        <v>0</v>
      </c>
      <c r="Z207" s="42"/>
      <c r="AA207" s="42"/>
      <c r="AB207" s="42"/>
    </row>
    <row r="208" spans="1:28" x14ac:dyDescent="0.2">
      <c r="A208" s="13" t="s">
        <v>97</v>
      </c>
      <c r="B208" s="13" t="str">
        <f>VLOOKUP(A208,Notes!$A$12:$B$206,2,0)</f>
        <v>Households - Decile 1</v>
      </c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>
        <f>'SAM and Preps'!GP181</f>
        <v>65989.543662945609</v>
      </c>
      <c r="O208" s="39"/>
      <c r="P208" s="40"/>
      <c r="Q208" s="40">
        <f t="array" aca="1" ref="Q208:Q221" ca="1">MMULT(hh_inc/TRANSPOSE(x),dm_endo)</f>
        <v>0</v>
      </c>
      <c r="R208" s="40"/>
      <c r="S208" s="40"/>
      <c r="T208" s="43"/>
      <c r="U208" s="41">
        <f t="shared" ref="U208:U221" ca="1" si="67">100*Q208/N208</f>
        <v>0</v>
      </c>
      <c r="V208" s="44"/>
      <c r="W208" s="45"/>
      <c r="X208" s="45"/>
      <c r="Y208" s="40"/>
      <c r="Z208" s="42"/>
      <c r="AA208" s="42"/>
      <c r="AB208" s="42"/>
    </row>
    <row r="209" spans="1:140" hidden="1" outlineLevel="1" x14ac:dyDescent="0.2">
      <c r="A209" s="13" t="s">
        <v>98</v>
      </c>
      <c r="B209" s="13" t="str">
        <f>VLOOKUP(A209,Notes!$A$12:$B$206,2,0)</f>
        <v>Households - Decile 2</v>
      </c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>
        <f>'SAM and Preps'!GP182</f>
        <v>90984.902699491911</v>
      </c>
      <c r="O209" s="39"/>
      <c r="P209" s="40"/>
      <c r="Q209" s="40">
        <f ca="1"/>
        <v>0</v>
      </c>
      <c r="R209" s="40"/>
      <c r="S209" s="40"/>
      <c r="T209" s="43"/>
      <c r="U209" s="41">
        <f t="shared" ca="1" si="67"/>
        <v>0</v>
      </c>
      <c r="V209" s="44"/>
      <c r="W209" s="45"/>
      <c r="X209" s="45"/>
      <c r="Y209" s="40"/>
      <c r="Z209" s="42"/>
      <c r="AA209" s="42"/>
      <c r="AB209" s="42"/>
    </row>
    <row r="210" spans="1:140" hidden="1" outlineLevel="1" x14ac:dyDescent="0.2">
      <c r="A210" s="13" t="s">
        <v>99</v>
      </c>
      <c r="B210" s="13" t="str">
        <f>VLOOKUP(A210,Notes!$A$12:$B$206,2,0)</f>
        <v>Households - Decile 3</v>
      </c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>
        <f>'SAM and Preps'!GP183</f>
        <v>106450.11198261232</v>
      </c>
      <c r="O210" s="39"/>
      <c r="P210" s="40"/>
      <c r="Q210" s="40">
        <f ca="1"/>
        <v>0</v>
      </c>
      <c r="R210" s="40"/>
      <c r="S210" s="40"/>
      <c r="T210" s="43"/>
      <c r="U210" s="41">
        <f t="shared" ca="1" si="67"/>
        <v>0</v>
      </c>
      <c r="V210" s="44"/>
      <c r="W210" s="45"/>
      <c r="X210" s="45"/>
      <c r="Y210" s="40"/>
      <c r="Z210" s="42"/>
      <c r="AA210" s="42"/>
      <c r="AB210" s="42"/>
    </row>
    <row r="211" spans="1:140" hidden="1" outlineLevel="1" x14ac:dyDescent="0.2">
      <c r="A211" s="13" t="s">
        <v>100</v>
      </c>
      <c r="B211" s="13" t="str">
        <f>VLOOKUP(A211,Notes!$A$12:$B$206,2,0)</f>
        <v>Households - Decile 4</v>
      </c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>
        <f>'SAM and Preps'!GP184</f>
        <v>123492.06290570777</v>
      </c>
      <c r="O211" s="39"/>
      <c r="P211" s="40"/>
      <c r="Q211" s="40">
        <f ca="1"/>
        <v>0</v>
      </c>
      <c r="R211" s="40"/>
      <c r="S211" s="40"/>
      <c r="T211" s="43"/>
      <c r="U211" s="41">
        <f t="shared" ca="1" si="67"/>
        <v>0</v>
      </c>
      <c r="V211" s="44"/>
      <c r="W211" s="45"/>
      <c r="X211" s="45"/>
      <c r="Y211" s="40"/>
      <c r="Z211" s="42"/>
      <c r="AA211" s="42"/>
      <c r="AB211" s="42"/>
    </row>
    <row r="212" spans="1:140" hidden="1" outlineLevel="1" x14ac:dyDescent="0.2">
      <c r="A212" s="13" t="s">
        <v>101</v>
      </c>
      <c r="B212" s="13" t="str">
        <f>VLOOKUP(A212,Notes!$A$12:$B$206,2,0)</f>
        <v>Households - Decile 5</v>
      </c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>
        <f>'SAM and Preps'!GP185</f>
        <v>139019.68510979667</v>
      </c>
      <c r="O212" s="39"/>
      <c r="P212" s="40"/>
      <c r="Q212" s="40">
        <f ca="1"/>
        <v>0</v>
      </c>
      <c r="R212" s="40"/>
      <c r="S212" s="40"/>
      <c r="T212" s="43"/>
      <c r="U212" s="41">
        <f t="shared" ca="1" si="67"/>
        <v>0</v>
      </c>
      <c r="V212" s="44"/>
      <c r="W212" s="45"/>
      <c r="X212" s="45"/>
      <c r="Y212" s="40"/>
      <c r="Z212" s="42"/>
      <c r="AA212" s="42"/>
      <c r="AB212" s="42"/>
    </row>
    <row r="213" spans="1:140" hidden="1" outlineLevel="1" x14ac:dyDescent="0.2">
      <c r="A213" s="13" t="s">
        <v>102</v>
      </c>
      <c r="B213" s="13" t="str">
        <f>VLOOKUP(A213,Notes!$A$12:$B$206,2,0)</f>
        <v>Households - Decile 6</v>
      </c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>
        <f>'SAM and Preps'!GP186</f>
        <v>183900.30086333427</v>
      </c>
      <c r="O213" s="39"/>
      <c r="P213" s="40"/>
      <c r="Q213" s="40">
        <f ca="1"/>
        <v>0</v>
      </c>
      <c r="R213" s="40"/>
      <c r="S213" s="40"/>
      <c r="T213" s="43"/>
      <c r="U213" s="41">
        <f t="shared" ca="1" si="67"/>
        <v>0</v>
      </c>
      <c r="V213" s="44"/>
      <c r="W213" s="45"/>
      <c r="X213" s="45"/>
      <c r="Y213" s="40"/>
      <c r="Z213" s="42"/>
      <c r="AA213" s="42"/>
      <c r="AB213" s="42"/>
    </row>
    <row r="214" spans="1:140" hidden="1" outlineLevel="1" x14ac:dyDescent="0.2">
      <c r="A214" s="13" t="s">
        <v>103</v>
      </c>
      <c r="B214" s="13" t="str">
        <f>VLOOKUP(A214,Notes!$A$12:$B$206,2,0)</f>
        <v>Households - Decile 7</v>
      </c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>
        <f>'SAM and Preps'!GP187</f>
        <v>222467.41769264181</v>
      </c>
      <c r="O214" s="39"/>
      <c r="P214" s="40"/>
      <c r="Q214" s="40">
        <f ca="1"/>
        <v>0</v>
      </c>
      <c r="R214" s="40"/>
      <c r="S214" s="40"/>
      <c r="T214" s="43"/>
      <c r="U214" s="41">
        <f t="shared" ca="1" si="67"/>
        <v>0</v>
      </c>
      <c r="V214" s="44"/>
      <c r="W214" s="45"/>
      <c r="X214" s="45"/>
      <c r="Y214" s="40"/>
      <c r="Z214" s="42"/>
      <c r="AA214" s="42"/>
      <c r="AB214" s="42"/>
    </row>
    <row r="215" spans="1:140" hidden="1" outlineLevel="1" x14ac:dyDescent="0.2">
      <c r="A215" s="13" t="s">
        <v>104</v>
      </c>
      <c r="B215" s="13" t="str">
        <f>VLOOKUP(A215,Notes!$A$12:$B$206,2,0)</f>
        <v>Households - Decile 8</v>
      </c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>
        <f>'SAM and Preps'!GP188</f>
        <v>340905.81117327488</v>
      </c>
      <c r="O215" s="39"/>
      <c r="P215" s="40"/>
      <c r="Q215" s="40">
        <f ca="1"/>
        <v>0</v>
      </c>
      <c r="R215" s="40"/>
      <c r="S215" s="40"/>
      <c r="T215" s="43"/>
      <c r="U215" s="41">
        <f t="shared" ca="1" si="67"/>
        <v>0</v>
      </c>
      <c r="V215" s="44"/>
      <c r="W215" s="45"/>
      <c r="X215" s="45"/>
      <c r="Y215" s="40"/>
      <c r="Z215" s="42"/>
      <c r="AA215" s="42"/>
      <c r="AB215" s="42"/>
    </row>
    <row r="216" spans="1:140" hidden="1" outlineLevel="1" x14ac:dyDescent="0.2">
      <c r="A216" s="13" t="s">
        <v>105</v>
      </c>
      <c r="B216" s="13" t="str">
        <f>VLOOKUP(A216,Notes!$A$12:$B$206,2,0)</f>
        <v>Households - Decile 9</v>
      </c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>
        <f>'SAM and Preps'!GP189</f>
        <v>639532.41294474725</v>
      </c>
      <c r="O216" s="39"/>
      <c r="P216" s="40"/>
      <c r="Q216" s="40">
        <f ca="1"/>
        <v>0</v>
      </c>
      <c r="R216" s="40"/>
      <c r="S216" s="40"/>
      <c r="T216" s="43"/>
      <c r="U216" s="41">
        <f t="shared" ca="1" si="67"/>
        <v>0</v>
      </c>
      <c r="V216" s="44"/>
      <c r="W216" s="45"/>
      <c r="X216" s="45"/>
      <c r="Y216" s="40"/>
      <c r="Z216" s="42"/>
      <c r="AA216" s="42"/>
      <c r="AB216" s="42"/>
    </row>
    <row r="217" spans="1:140" hidden="1" outlineLevel="1" x14ac:dyDescent="0.2">
      <c r="A217" s="13" t="s">
        <v>106</v>
      </c>
      <c r="B217" s="13" t="str">
        <f>VLOOKUP(A217,Notes!$A$12:$B$206,2,0)</f>
        <v>Households - Percentile 90-92</v>
      </c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>
        <f>'SAM and Preps'!GP190</f>
        <v>177769.09754421673</v>
      </c>
      <c r="O217" s="39"/>
      <c r="P217" s="40"/>
      <c r="Q217" s="40">
        <f ca="1"/>
        <v>0</v>
      </c>
      <c r="R217" s="40"/>
      <c r="S217" s="40"/>
      <c r="T217" s="43"/>
      <c r="U217" s="41">
        <f t="shared" ca="1" si="67"/>
        <v>0</v>
      </c>
      <c r="V217" s="44"/>
      <c r="W217" s="45"/>
      <c r="X217" s="45"/>
      <c r="Y217" s="40"/>
      <c r="Z217" s="42"/>
      <c r="AA217" s="42"/>
      <c r="AB217" s="42"/>
    </row>
    <row r="218" spans="1:140" hidden="1" outlineLevel="1" x14ac:dyDescent="0.2">
      <c r="A218" s="13" t="s">
        <v>107</v>
      </c>
      <c r="B218" s="13" t="str">
        <f>VLOOKUP(A218,Notes!$A$12:$B$206,2,0)</f>
        <v>Households - Percentile 92-94</v>
      </c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>
        <f>'SAM and Preps'!GP191</f>
        <v>205886.07030306937</v>
      </c>
      <c r="O218" s="39"/>
      <c r="P218" s="40"/>
      <c r="Q218" s="40">
        <f ca="1"/>
        <v>0</v>
      </c>
      <c r="R218" s="40"/>
      <c r="S218" s="40"/>
      <c r="T218" s="43"/>
      <c r="U218" s="41">
        <f t="shared" ca="1" si="67"/>
        <v>0</v>
      </c>
      <c r="V218" s="44"/>
      <c r="W218" s="45"/>
      <c r="X218" s="45"/>
      <c r="Y218" s="40"/>
      <c r="Z218" s="42"/>
      <c r="AA218" s="42"/>
      <c r="AB218" s="42"/>
    </row>
    <row r="219" spans="1:140" hidden="1" outlineLevel="1" x14ac:dyDescent="0.2">
      <c r="A219" s="13" t="s">
        <v>108</v>
      </c>
      <c r="B219" s="13" t="str">
        <f>VLOOKUP(A219,Notes!$A$12:$B$206,2,0)</f>
        <v>Households - Percentile 94-96</v>
      </c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>
        <f>'SAM and Preps'!GP192</f>
        <v>258606.67678101637</v>
      </c>
      <c r="O219" s="39"/>
      <c r="P219" s="40"/>
      <c r="Q219" s="40">
        <f ca="1"/>
        <v>0</v>
      </c>
      <c r="R219" s="40"/>
      <c r="S219" s="40"/>
      <c r="T219" s="43"/>
      <c r="U219" s="41">
        <f t="shared" ca="1" si="67"/>
        <v>0</v>
      </c>
      <c r="V219" s="44"/>
      <c r="W219" s="45"/>
      <c r="X219" s="45"/>
      <c r="Y219" s="40"/>
      <c r="Z219" s="42"/>
      <c r="AA219" s="42"/>
      <c r="AB219" s="42"/>
    </row>
    <row r="220" spans="1:140" hidden="1" outlineLevel="1" x14ac:dyDescent="0.2">
      <c r="A220" s="13" t="s">
        <v>109</v>
      </c>
      <c r="B220" s="13" t="str">
        <f>VLOOKUP(A220,Notes!$A$12:$B$206,2,0)</f>
        <v>Households - Percentile 96-98</v>
      </c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>
        <f>'SAM and Preps'!GP193</f>
        <v>326808.24485675589</v>
      </c>
      <c r="O220" s="39"/>
      <c r="P220" s="40"/>
      <c r="Q220" s="40">
        <f ca="1"/>
        <v>0</v>
      </c>
      <c r="R220" s="40"/>
      <c r="S220" s="40"/>
      <c r="T220" s="43"/>
      <c r="U220" s="41">
        <f t="shared" ca="1" si="67"/>
        <v>0</v>
      </c>
      <c r="V220" s="44"/>
      <c r="W220" s="45"/>
      <c r="X220" s="45"/>
      <c r="Y220" s="40"/>
      <c r="Z220" s="42"/>
      <c r="AA220" s="42"/>
      <c r="AB220" s="42"/>
    </row>
    <row r="221" spans="1:140" collapsed="1" x14ac:dyDescent="0.2">
      <c r="A221" s="13" t="s">
        <v>110</v>
      </c>
      <c r="B221" s="13" t="str">
        <f>VLOOKUP(A221,Notes!$A$12:$B$206,2,0)</f>
        <v>Households - Percentile 98-100</v>
      </c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>
        <f>'SAM and Preps'!GP194</f>
        <v>553080.66148038954</v>
      </c>
      <c r="O221" s="39"/>
      <c r="P221" s="40"/>
      <c r="Q221" s="40">
        <f ca="1"/>
        <v>0</v>
      </c>
      <c r="R221" s="40"/>
      <c r="S221" s="40"/>
      <c r="T221" s="43"/>
      <c r="U221" s="41">
        <f t="shared" ca="1" si="67"/>
        <v>0</v>
      </c>
      <c r="V221" s="44"/>
      <c r="W221" s="45"/>
      <c r="X221" s="45"/>
      <c r="Y221" s="40"/>
      <c r="Z221" s="42"/>
      <c r="AA221" s="42"/>
      <c r="AB221" s="42"/>
    </row>
    <row r="222" spans="1:140" x14ac:dyDescent="0.2">
      <c r="A222" s="13"/>
      <c r="B222" s="13" t="s">
        <v>295</v>
      </c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>
        <f>SUM(N208:N214)</f>
        <v>932304.02491653047</v>
      </c>
      <c r="O222" s="6"/>
      <c r="P222" s="6"/>
      <c r="Q222" s="40">
        <f ca="1">SUM(Q208:Q214)</f>
        <v>0</v>
      </c>
      <c r="R222" s="6"/>
      <c r="S222" s="6"/>
      <c r="T222" s="6"/>
      <c r="U222" s="41">
        <f t="shared" ref="U222:U230" ca="1" si="68">100*Q222/N222</f>
        <v>0</v>
      </c>
      <c r="V222" s="6"/>
      <c r="W222" s="6"/>
      <c r="X222" s="6"/>
      <c r="Y222" s="6"/>
      <c r="Z222" s="42"/>
      <c r="AA222" s="42"/>
      <c r="AB222" s="42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P222" s="6"/>
      <c r="AQ222" s="6"/>
      <c r="AR222" s="6"/>
      <c r="AS222" s="6"/>
      <c r="AT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</row>
    <row r="223" spans="1:140" x14ac:dyDescent="0.2">
      <c r="A223" s="13"/>
      <c r="B223" s="13" t="s">
        <v>296</v>
      </c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40">
        <f>SUM(N215:N221)</f>
        <v>2502588.9750834703</v>
      </c>
      <c r="Q223" s="40">
        <f ca="1">SUM(Q215:Q221)</f>
        <v>0</v>
      </c>
      <c r="U223" s="41">
        <f t="shared" ca="1" si="68"/>
        <v>0</v>
      </c>
      <c r="Z223" s="42"/>
      <c r="AA223" s="42"/>
      <c r="AB223" s="42"/>
    </row>
    <row r="224" spans="1:140" x14ac:dyDescent="0.2">
      <c r="A224" s="13"/>
      <c r="B224" s="13" t="s">
        <v>551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40">
        <f>SUM(N222:N223)</f>
        <v>3434893.0000000009</v>
      </c>
      <c r="Q224" s="40">
        <f ca="1">SUM(Q222:Q223)</f>
        <v>0</v>
      </c>
      <c r="U224" s="41">
        <f t="shared" ca="1" si="68"/>
        <v>0</v>
      </c>
      <c r="Z224" s="42"/>
      <c r="AA224" s="42"/>
      <c r="AB224" s="42"/>
    </row>
    <row r="225" spans="1:28" x14ac:dyDescent="0.2">
      <c r="A225" s="11" t="s">
        <v>261</v>
      </c>
      <c r="B225" s="11" t="s">
        <v>91</v>
      </c>
      <c r="C225" s="39"/>
      <c r="D225" s="39"/>
      <c r="E225" s="39"/>
      <c r="F225" s="39"/>
      <c r="G225" s="39"/>
      <c r="H225" s="39"/>
      <c r="I225" s="40"/>
      <c r="J225" s="40"/>
      <c r="K225" s="40"/>
      <c r="L225" s="40"/>
      <c r="M225" s="39"/>
      <c r="N225" s="40">
        <f>SUM(I$8:I$69)</f>
        <v>2179.216118601737</v>
      </c>
      <c r="Q225" s="40">
        <f t="array" aca="1" ref="Q225:Q228" ca="1">MMULT(TRANSPOSE(EMP_all*EMP_ELAS_all/x_act),dm_endo_act)</f>
        <v>0</v>
      </c>
      <c r="U225" s="41">
        <f t="shared" ca="1" si="68"/>
        <v>0</v>
      </c>
      <c r="Z225" s="42"/>
      <c r="AA225" s="42"/>
      <c r="AB225" s="42"/>
    </row>
    <row r="226" spans="1:28" hidden="1" outlineLevel="1" x14ac:dyDescent="0.2">
      <c r="A226" s="11" t="s">
        <v>261</v>
      </c>
      <c r="B226" s="11" t="s">
        <v>92</v>
      </c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40">
        <f>SUM(J$8:J$69)</f>
        <v>2816.6439376564531</v>
      </c>
      <c r="Q226" s="40">
        <f ca="1"/>
        <v>0</v>
      </c>
      <c r="U226" s="41">
        <f t="shared" ca="1" si="68"/>
        <v>0</v>
      </c>
      <c r="Z226" s="42"/>
      <c r="AA226" s="42"/>
      <c r="AB226" s="42"/>
    </row>
    <row r="227" spans="1:28" hidden="1" outlineLevel="1" x14ac:dyDescent="0.2">
      <c r="A227" s="11" t="s">
        <v>261</v>
      </c>
      <c r="B227" s="11" t="s">
        <v>93</v>
      </c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40">
        <f>SUM(K$8:K$69)</f>
        <v>4553.0454768995132</v>
      </c>
      <c r="Q227" s="40">
        <f ca="1"/>
        <v>0</v>
      </c>
      <c r="U227" s="41">
        <f t="shared" ca="1" si="68"/>
        <v>0</v>
      </c>
      <c r="Z227" s="42"/>
      <c r="AA227" s="42"/>
      <c r="AB227" s="42"/>
    </row>
    <row r="228" spans="1:28" hidden="1" outlineLevel="1" x14ac:dyDescent="0.2">
      <c r="A228" s="11" t="s">
        <v>261</v>
      </c>
      <c r="B228" s="11" t="s">
        <v>94</v>
      </c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40">
        <f>SUM(L$8:L$69)</f>
        <v>5598.0944668422981</v>
      </c>
      <c r="Q228" s="40">
        <f ca="1"/>
        <v>0</v>
      </c>
      <c r="U228" s="41">
        <f t="shared" ca="1" si="68"/>
        <v>0</v>
      </c>
      <c r="Z228" s="42"/>
      <c r="AA228" s="42"/>
      <c r="AB228" s="42"/>
    </row>
    <row r="229" spans="1:28" collapsed="1" x14ac:dyDescent="0.2">
      <c r="A229" s="11" t="s">
        <v>261</v>
      </c>
      <c r="B229" s="11" t="s">
        <v>301</v>
      </c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40">
        <f>SUM(N225:N228)</f>
        <v>15147.000000000002</v>
      </c>
      <c r="Q229" s="40">
        <f ca="1">SUM(Q225:Q228)</f>
        <v>0</v>
      </c>
      <c r="U229" s="41">
        <f t="shared" ca="1" si="68"/>
        <v>0</v>
      </c>
      <c r="Z229" s="42"/>
      <c r="AA229" s="42"/>
      <c r="AB229" s="42"/>
    </row>
    <row r="230" spans="1:28" x14ac:dyDescent="0.2">
      <c r="A230" s="13" t="s">
        <v>620</v>
      </c>
      <c r="B230" s="13" t="s">
        <v>597</v>
      </c>
      <c r="N230" s="6">
        <f>SUMIF(Notes!$C$12:$C$73,$A230,N$8:N$69)</f>
        <v>218790.30262229464</v>
      </c>
      <c r="Q230" s="6">
        <f ca="1">SUMIF(Notes!$C$12:$C$73,$A230,Q$8:Q$69)</f>
        <v>0</v>
      </c>
      <c r="U230" s="41">
        <f t="shared" ca="1" si="68"/>
        <v>0</v>
      </c>
      <c r="X230" s="6"/>
      <c r="Y230" s="6"/>
      <c r="Z230" s="42"/>
    </row>
    <row r="231" spans="1:28" x14ac:dyDescent="0.2">
      <c r="A231" s="13" t="s">
        <v>611</v>
      </c>
      <c r="B231" s="13" t="s">
        <v>598</v>
      </c>
      <c r="N231" s="6">
        <f>SUMIF(Notes!$C$12:$C$73,$A231,N$8:N$69)</f>
        <v>533556.96420921688</v>
      </c>
      <c r="Q231" s="6">
        <f ca="1">SUMIF(Notes!$C$12:$C$73,$A231,Q$8:Q$69)</f>
        <v>0</v>
      </c>
      <c r="U231" s="41">
        <f t="shared" ref="U231:U240" ca="1" si="69">100*Q231/N231</f>
        <v>0</v>
      </c>
      <c r="X231" s="6"/>
      <c r="Y231" s="6"/>
      <c r="Z231" s="42"/>
    </row>
    <row r="232" spans="1:28" x14ac:dyDescent="0.2">
      <c r="A232" s="13" t="s">
        <v>612</v>
      </c>
      <c r="B232" s="13" t="s">
        <v>599</v>
      </c>
      <c r="N232" s="6">
        <f>SUMIF(Notes!$C$12:$C$73,$A232,N$8:N$69)</f>
        <v>1925579.6472207431</v>
      </c>
      <c r="Q232" s="6">
        <f ca="1">SUMIF(Notes!$C$12:$C$73,$A232,Q$8:Q$69)</f>
        <v>0</v>
      </c>
      <c r="U232" s="41">
        <f t="shared" ca="1" si="69"/>
        <v>0</v>
      </c>
      <c r="X232" s="6"/>
      <c r="Y232" s="6"/>
      <c r="Z232" s="42"/>
    </row>
    <row r="233" spans="1:28" x14ac:dyDescent="0.2">
      <c r="A233" s="13" t="s">
        <v>613</v>
      </c>
      <c r="B233" s="13" t="s">
        <v>600</v>
      </c>
      <c r="N233" s="6">
        <f>SUMIF(Notes!$C$12:$C$73,$A233,N$8:N$69)</f>
        <v>240822.91066950708</v>
      </c>
      <c r="Q233" s="6">
        <f ca="1">SUMIF(Notes!$C$12:$C$73,$A233,Q$8:Q$69)</f>
        <v>0</v>
      </c>
      <c r="U233" s="41">
        <f t="shared" ca="1" si="69"/>
        <v>0</v>
      </c>
      <c r="X233" s="6"/>
      <c r="Y233" s="6"/>
      <c r="Z233" s="42"/>
    </row>
    <row r="234" spans="1:28" x14ac:dyDescent="0.2">
      <c r="A234" s="13" t="s">
        <v>606</v>
      </c>
      <c r="B234" s="13" t="s">
        <v>177</v>
      </c>
      <c r="N234" s="6">
        <f>SUMIF(Notes!$C$12:$C$73,$A234,N$8:N$69)</f>
        <v>409535.17147224495</v>
      </c>
      <c r="Q234" s="6">
        <f ca="1">SUMIF(Notes!$C$12:$C$73,$A234,Q$8:Q$69)</f>
        <v>0</v>
      </c>
      <c r="U234" s="41">
        <f t="shared" ca="1" si="69"/>
        <v>0</v>
      </c>
      <c r="X234" s="6"/>
      <c r="Y234" s="6"/>
      <c r="Z234" s="42"/>
    </row>
    <row r="235" spans="1:28" x14ac:dyDescent="0.2">
      <c r="A235" s="13" t="s">
        <v>618</v>
      </c>
      <c r="B235" s="13" t="s">
        <v>601</v>
      </c>
      <c r="N235" s="6">
        <f>SUMIF(Notes!$C$12:$C$73,$A235,N$8:N$69)</f>
        <v>828937.9627193074</v>
      </c>
      <c r="Q235" s="6">
        <f ca="1">SUMIF(Notes!$C$12:$C$73,$A235,Q$8:Q$69)</f>
        <v>0</v>
      </c>
      <c r="U235" s="41">
        <f t="shared" ca="1" si="69"/>
        <v>0</v>
      </c>
      <c r="X235" s="6"/>
      <c r="Y235" s="6"/>
      <c r="Z235" s="42"/>
    </row>
    <row r="236" spans="1:28" x14ac:dyDescent="0.2">
      <c r="A236" s="13" t="s">
        <v>617</v>
      </c>
      <c r="B236" s="13" t="s">
        <v>602</v>
      </c>
      <c r="N236" s="6">
        <f>SUMIF(Notes!$C$12:$C$73,$A236,N$8:N$69)</f>
        <v>701205.92899021134</v>
      </c>
      <c r="Q236" s="6">
        <f ca="1">SUMIF(Notes!$C$12:$C$73,$A236,Q$8:Q$69)</f>
        <v>0</v>
      </c>
      <c r="U236" s="41">
        <f t="shared" ca="1" si="69"/>
        <v>0</v>
      </c>
      <c r="X236" s="6"/>
      <c r="Y236" s="6"/>
      <c r="Z236" s="42"/>
    </row>
    <row r="237" spans="1:28" x14ac:dyDescent="0.2">
      <c r="A237" s="13" t="s">
        <v>614</v>
      </c>
      <c r="B237" s="13" t="s">
        <v>603</v>
      </c>
      <c r="N237" s="6">
        <f>SUMIF(Notes!$C$12:$C$73,$A237,N$8:N$69)</f>
        <v>1373419.4434809454</v>
      </c>
      <c r="Q237" s="6">
        <f ca="1">SUMIF(Notes!$C$12:$C$73,$A237,Q$8:Q$69)</f>
        <v>0</v>
      </c>
      <c r="U237" s="41">
        <f t="shared" ca="1" si="69"/>
        <v>0</v>
      </c>
      <c r="X237" s="6"/>
      <c r="Y237" s="6"/>
      <c r="Z237" s="42"/>
    </row>
    <row r="238" spans="1:28" x14ac:dyDescent="0.2">
      <c r="A238" s="13" t="s">
        <v>615</v>
      </c>
      <c r="B238" s="13" t="s">
        <v>604</v>
      </c>
      <c r="N238" s="6">
        <f>SUMIF(Notes!$C$12:$C$73,$A238,N$8:N$69)</f>
        <v>1180394.1528175939</v>
      </c>
      <c r="Q238" s="6">
        <f ca="1">SUMIF(Notes!$C$12:$C$73,$A238,Q$8:Q$69)</f>
        <v>0</v>
      </c>
      <c r="U238" s="41">
        <f t="shared" ca="1" si="69"/>
        <v>0</v>
      </c>
      <c r="X238" s="6"/>
      <c r="Y238" s="6"/>
      <c r="Z238" s="42"/>
    </row>
    <row r="239" spans="1:28" x14ac:dyDescent="0.2">
      <c r="A239" s="13" t="s">
        <v>616</v>
      </c>
      <c r="B239" s="13" t="s">
        <v>605</v>
      </c>
      <c r="N239" s="6">
        <f>SUMIF(Notes!$C$12:$C$73,$A239,N$8:N$69)</f>
        <v>511760.51579793496</v>
      </c>
      <c r="Q239" s="6">
        <f ca="1">SUMIF(Notes!$C$12:$C$73,$A239,Q$8:Q$69)</f>
        <v>0</v>
      </c>
      <c r="U239" s="41">
        <f t="shared" ca="1" si="69"/>
        <v>0</v>
      </c>
      <c r="X239" s="6"/>
      <c r="Y239" s="6"/>
      <c r="Z239" s="42"/>
    </row>
    <row r="240" spans="1:28" x14ac:dyDescent="0.2">
      <c r="A240" s="13"/>
      <c r="B240" s="16" t="s">
        <v>252</v>
      </c>
      <c r="N240" s="6">
        <f>SUM(N230:N239)</f>
        <v>7924002.9999999981</v>
      </c>
      <c r="Q240" s="6">
        <f ca="1">SUM(Q230:Q239)</f>
        <v>0</v>
      </c>
      <c r="U240" s="41">
        <f t="shared" ca="1" si="69"/>
        <v>0</v>
      </c>
      <c r="X240" s="6"/>
      <c r="Y240" s="6"/>
      <c r="Z240" s="42"/>
    </row>
  </sheetData>
  <conditionalFormatting sqref="P8:P180 W174:X181 R8:R181 W205:X224 P205:P224 R205:R224 W185:X203 P185:P191 R185:R191 R193:R203 P193:P203">
    <cfRule type="cellIs" dxfId="519" priority="10" operator="notEqual">
      <formula>0</formula>
    </cfRule>
  </conditionalFormatting>
  <conditionalFormatting sqref="O8:O181 O205:O224 O185:O191 O193:O203">
    <cfRule type="cellIs" dxfId="518" priority="9" operator="equal">
      <formula>1</formula>
    </cfRule>
  </conditionalFormatting>
  <conditionalFormatting sqref="Y181">
    <cfRule type="cellIs" dxfId="517" priority="3" operator="notEqual">
      <formula>0</formula>
    </cfRule>
  </conditionalFormatting>
  <conditionalFormatting sqref="P192 R192">
    <cfRule type="cellIs" dxfId="516" priority="2" operator="notEqual">
      <formula>0</formula>
    </cfRule>
  </conditionalFormatting>
  <conditionalFormatting sqref="O192">
    <cfRule type="cellIs" dxfId="515" priority="1" operator="equal">
      <formula>1</formula>
    </cfRule>
  </conditionalFormatting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10CE1-447F-47EB-9661-0F34CA4DD779}">
  <sheetPr>
    <tabColor rgb="FF00B0F0"/>
  </sheetPr>
  <dimension ref="A1:BJ112"/>
  <sheetViews>
    <sheetView zoomScale="85" zoomScaleNormal="85" workbookViewId="0">
      <pane xSplit="21" ySplit="7" topLeftCell="AL8" activePane="bottomRight" state="frozen"/>
      <selection activeCell="V8" sqref="V8"/>
      <selection pane="topRight" activeCell="V8" sqref="V8"/>
      <selection pane="bottomLeft" activeCell="V8" sqref="V8"/>
      <selection pane="bottomRight" activeCell="AS1" sqref="AS1:AU1"/>
    </sheetView>
  </sheetViews>
  <sheetFormatPr defaultRowHeight="12.75" x14ac:dyDescent="0.2"/>
  <cols>
    <col min="1" max="1" width="9.140625" style="2"/>
    <col min="2" max="2" width="18.7109375" style="2" bestFit="1" customWidth="1"/>
    <col min="3" max="3" width="3.42578125" style="2" customWidth="1"/>
    <col min="4" max="15" width="4.7109375" style="2" customWidth="1"/>
    <col min="16" max="17" width="5.7109375" style="2" customWidth="1"/>
    <col min="18" max="44" width="4.7109375" style="2" customWidth="1"/>
    <col min="45" max="45" width="9.140625" style="2"/>
    <col min="46" max="46" width="5.42578125" style="2" bestFit="1" customWidth="1"/>
    <col min="47" max="48" width="4.7109375" style="2" bestFit="1" customWidth="1"/>
    <col min="49" max="49" width="3.7109375" style="2" bestFit="1" customWidth="1"/>
    <col min="50" max="50" width="4.7109375" style="2" bestFit="1" customWidth="1"/>
    <col min="51" max="51" width="9.140625" style="2"/>
    <col min="52" max="52" width="7" style="2" customWidth="1"/>
    <col min="53" max="56" width="3.5703125" style="2" customWidth="1"/>
    <col min="57" max="57" width="7" style="2" customWidth="1"/>
    <col min="58" max="58" width="9.140625" style="2"/>
    <col min="59" max="62" width="3.5703125" style="2" customWidth="1"/>
    <col min="63" max="16384" width="9.140625" style="2"/>
  </cols>
  <sheetData>
    <row r="1" spans="1:62" s="259" customFormat="1" ht="27" customHeight="1" x14ac:dyDescent="0.2">
      <c r="D1" s="299" t="s">
        <v>737</v>
      </c>
      <c r="E1" s="300"/>
      <c r="F1" s="300"/>
      <c r="G1" s="300"/>
      <c r="H1" s="301"/>
      <c r="J1" s="299" t="s">
        <v>809</v>
      </c>
      <c r="K1" s="300"/>
      <c r="L1" s="300"/>
      <c r="M1" s="300"/>
      <c r="N1" s="301"/>
      <c r="P1" s="302" t="s">
        <v>738</v>
      </c>
      <c r="Q1" s="302"/>
      <c r="R1" s="302"/>
      <c r="S1" s="302"/>
      <c r="T1" s="302"/>
    </row>
    <row r="2" spans="1:62" ht="15.75" customHeight="1" x14ac:dyDescent="0.2">
      <c r="D2" s="309" t="s">
        <v>717</v>
      </c>
      <c r="E2" s="310"/>
      <c r="F2" s="310"/>
      <c r="G2" s="310"/>
      <c r="H2" s="311"/>
      <c r="J2" s="312" t="s">
        <v>722</v>
      </c>
      <c r="K2" s="313"/>
      <c r="L2" s="313"/>
      <c r="M2" s="313"/>
      <c r="N2" s="314"/>
      <c r="P2" s="318" t="s">
        <v>733</v>
      </c>
      <c r="Q2" s="319"/>
      <c r="R2" s="322" t="s">
        <v>728</v>
      </c>
      <c r="S2" s="323"/>
      <c r="T2" s="324"/>
      <c r="V2" s="303" t="s">
        <v>724</v>
      </c>
      <c r="W2" s="304"/>
      <c r="X2" s="304"/>
      <c r="Y2" s="304"/>
      <c r="Z2" s="305"/>
      <c r="AB2" s="271" t="s">
        <v>731</v>
      </c>
      <c r="AC2" s="272"/>
      <c r="AD2" s="272"/>
      <c r="AE2" s="272"/>
      <c r="AF2" s="273"/>
      <c r="AH2" s="303" t="s">
        <v>732</v>
      </c>
      <c r="AI2" s="304"/>
      <c r="AJ2" s="304"/>
      <c r="AK2" s="304"/>
      <c r="AL2" s="305"/>
      <c r="AN2" s="271" t="s">
        <v>760</v>
      </c>
      <c r="AO2" s="272"/>
      <c r="AP2" s="272"/>
      <c r="AQ2" s="272"/>
      <c r="AR2" s="273"/>
      <c r="AT2" s="271" t="s">
        <v>762</v>
      </c>
      <c r="AU2" s="272"/>
      <c r="AV2" s="272"/>
      <c r="AW2" s="272"/>
      <c r="AX2" s="273"/>
      <c r="AZ2" s="280" t="s">
        <v>764</v>
      </c>
      <c r="BA2" s="281"/>
      <c r="BB2" s="281"/>
      <c r="BC2" s="281"/>
      <c r="BD2" s="282"/>
      <c r="BF2" s="280" t="s">
        <v>763</v>
      </c>
      <c r="BG2" s="281"/>
      <c r="BH2" s="281"/>
      <c r="BI2" s="281"/>
      <c r="BJ2" s="282"/>
    </row>
    <row r="3" spans="1:62" ht="15.75" customHeight="1" x14ac:dyDescent="0.2">
      <c r="A3" s="298" t="s">
        <v>808</v>
      </c>
      <c r="B3" s="298"/>
      <c r="D3" s="126"/>
      <c r="E3" s="127" t="s">
        <v>591</v>
      </c>
      <c r="F3" s="127" t="s">
        <v>554</v>
      </c>
      <c r="G3" s="127" t="s">
        <v>592</v>
      </c>
      <c r="H3" s="128" t="s">
        <v>593</v>
      </c>
      <c r="J3" s="315"/>
      <c r="K3" s="316"/>
      <c r="L3" s="316"/>
      <c r="M3" s="316"/>
      <c r="N3" s="317"/>
      <c r="P3" s="320"/>
      <c r="Q3" s="321"/>
      <c r="R3" s="325"/>
      <c r="S3" s="326"/>
      <c r="T3" s="327"/>
      <c r="V3" s="306"/>
      <c r="W3" s="307"/>
      <c r="X3" s="307"/>
      <c r="Y3" s="307"/>
      <c r="Z3" s="308"/>
      <c r="AB3" s="274"/>
      <c r="AC3" s="275"/>
      <c r="AD3" s="275"/>
      <c r="AE3" s="275"/>
      <c r="AF3" s="276"/>
      <c r="AH3" s="306"/>
      <c r="AI3" s="307"/>
      <c r="AJ3" s="307"/>
      <c r="AK3" s="307"/>
      <c r="AL3" s="308"/>
      <c r="AN3" s="274"/>
      <c r="AO3" s="275"/>
      <c r="AP3" s="275"/>
      <c r="AQ3" s="275"/>
      <c r="AR3" s="276"/>
      <c r="AT3" s="274"/>
      <c r="AU3" s="275"/>
      <c r="AV3" s="275"/>
      <c r="AW3" s="275"/>
      <c r="AX3" s="276"/>
      <c r="AZ3" s="283"/>
      <c r="BA3" s="284"/>
      <c r="BB3" s="284"/>
      <c r="BC3" s="284"/>
      <c r="BD3" s="285"/>
      <c r="BF3" s="283"/>
      <c r="BG3" s="284"/>
      <c r="BH3" s="284"/>
      <c r="BI3" s="284"/>
      <c r="BJ3" s="285"/>
    </row>
    <row r="4" spans="1:62" ht="15.75" customHeight="1" x14ac:dyDescent="0.2">
      <c r="A4" s="298"/>
      <c r="B4" s="298"/>
      <c r="D4" s="126"/>
      <c r="E4" s="129"/>
      <c r="F4" s="129"/>
      <c r="G4" s="129"/>
      <c r="H4" s="130"/>
      <c r="J4" s="315"/>
      <c r="K4" s="316"/>
      <c r="L4" s="316"/>
      <c r="M4" s="316"/>
      <c r="N4" s="317"/>
      <c r="P4" s="320"/>
      <c r="Q4" s="321"/>
      <c r="R4" s="328"/>
      <c r="S4" s="329"/>
      <c r="T4" s="330"/>
      <c r="V4" s="306"/>
      <c r="W4" s="307"/>
      <c r="X4" s="307"/>
      <c r="Y4" s="307"/>
      <c r="Z4" s="308"/>
      <c r="AB4" s="274"/>
      <c r="AC4" s="275"/>
      <c r="AD4" s="275"/>
      <c r="AE4" s="275"/>
      <c r="AF4" s="276"/>
      <c r="AH4" s="306"/>
      <c r="AI4" s="307"/>
      <c r="AJ4" s="307"/>
      <c r="AK4" s="307"/>
      <c r="AL4" s="308"/>
      <c r="AN4" s="274"/>
      <c r="AO4" s="275"/>
      <c r="AP4" s="275"/>
      <c r="AQ4" s="275"/>
      <c r="AR4" s="276"/>
      <c r="AT4" s="274"/>
      <c r="AU4" s="275"/>
      <c r="AV4" s="275"/>
      <c r="AW4" s="275"/>
      <c r="AX4" s="276"/>
      <c r="AZ4" s="283"/>
      <c r="BA4" s="284"/>
      <c r="BB4" s="284"/>
      <c r="BC4" s="284"/>
      <c r="BD4" s="285"/>
      <c r="BF4" s="283"/>
      <c r="BG4" s="284"/>
      <c r="BH4" s="284"/>
      <c r="BI4" s="284"/>
      <c r="BJ4" s="285"/>
    </row>
    <row r="5" spans="1:62" x14ac:dyDescent="0.2">
      <c r="A5" s="141" t="s">
        <v>723</v>
      </c>
      <c r="B5" s="141" t="s">
        <v>713</v>
      </c>
      <c r="D5" s="277" t="s">
        <v>573</v>
      </c>
      <c r="E5" s="278"/>
      <c r="F5" s="278"/>
      <c r="G5" s="278"/>
      <c r="H5" s="279"/>
      <c r="J5" s="289" t="s">
        <v>573</v>
      </c>
      <c r="K5" s="290"/>
      <c r="L5" s="290"/>
      <c r="M5" s="290"/>
      <c r="N5" s="291"/>
      <c r="O5" s="34"/>
      <c r="P5" s="277" t="s">
        <v>573</v>
      </c>
      <c r="Q5" s="278"/>
      <c r="R5" s="278"/>
      <c r="S5" s="278"/>
      <c r="T5" s="279"/>
      <c r="U5" s="34"/>
      <c r="V5" s="292" t="s">
        <v>573</v>
      </c>
      <c r="W5" s="293"/>
      <c r="X5" s="293"/>
      <c r="Y5" s="293"/>
      <c r="Z5" s="294"/>
      <c r="AB5" s="295" t="s">
        <v>573</v>
      </c>
      <c r="AC5" s="296"/>
      <c r="AD5" s="296"/>
      <c r="AE5" s="296"/>
      <c r="AF5" s="297"/>
      <c r="AH5" s="292" t="s">
        <v>573</v>
      </c>
      <c r="AI5" s="293"/>
      <c r="AJ5" s="293"/>
      <c r="AK5" s="293"/>
      <c r="AL5" s="294"/>
      <c r="AN5" s="277" t="s">
        <v>573</v>
      </c>
      <c r="AO5" s="278"/>
      <c r="AP5" s="278"/>
      <c r="AQ5" s="278"/>
      <c r="AR5" s="279"/>
      <c r="AT5" s="277" t="s">
        <v>573</v>
      </c>
      <c r="AU5" s="278"/>
      <c r="AV5" s="278"/>
      <c r="AW5" s="278"/>
      <c r="AX5" s="279"/>
      <c r="AZ5" s="286" t="s">
        <v>573</v>
      </c>
      <c r="BA5" s="287"/>
      <c r="BB5" s="287"/>
      <c r="BC5" s="287"/>
      <c r="BD5" s="288"/>
      <c r="BF5" s="286" t="s">
        <v>573</v>
      </c>
      <c r="BG5" s="287"/>
      <c r="BH5" s="287"/>
      <c r="BI5" s="287"/>
      <c r="BJ5" s="288"/>
    </row>
    <row r="6" spans="1:62" s="133" customFormat="1" x14ac:dyDescent="0.2">
      <c r="A6" s="142" t="s">
        <v>725</v>
      </c>
      <c r="B6" s="142" t="s">
        <v>729</v>
      </c>
      <c r="D6" s="134"/>
      <c r="E6" s="135" t="s">
        <v>718</v>
      </c>
      <c r="F6" s="135" t="s">
        <v>719</v>
      </c>
      <c r="G6" s="135" t="s">
        <v>720</v>
      </c>
      <c r="H6" s="136" t="s">
        <v>721</v>
      </c>
      <c r="J6" s="137"/>
      <c r="K6" s="138" t="s">
        <v>718</v>
      </c>
      <c r="L6" s="138" t="s">
        <v>719</v>
      </c>
      <c r="M6" s="138" t="s">
        <v>720</v>
      </c>
      <c r="N6" s="139" t="s">
        <v>721</v>
      </c>
      <c r="O6" s="140"/>
      <c r="P6" s="134"/>
      <c r="Q6" s="135" t="s">
        <v>718</v>
      </c>
      <c r="R6" s="135" t="s">
        <v>719</v>
      </c>
      <c r="S6" s="135" t="s">
        <v>720</v>
      </c>
      <c r="T6" s="136" t="s">
        <v>721</v>
      </c>
      <c r="U6" s="140"/>
      <c r="V6" s="137"/>
      <c r="W6" s="138" t="s">
        <v>718</v>
      </c>
      <c r="X6" s="138" t="s">
        <v>719</v>
      </c>
      <c r="Y6" s="138" t="s">
        <v>720</v>
      </c>
      <c r="Z6" s="139" t="s">
        <v>721</v>
      </c>
      <c r="AB6" s="134"/>
      <c r="AC6" s="135" t="s">
        <v>718</v>
      </c>
      <c r="AD6" s="135" t="s">
        <v>719</v>
      </c>
      <c r="AE6" s="135" t="s">
        <v>720</v>
      </c>
      <c r="AF6" s="136" t="s">
        <v>721</v>
      </c>
      <c r="AH6" s="137"/>
      <c r="AI6" s="138" t="s">
        <v>718</v>
      </c>
      <c r="AJ6" s="138" t="s">
        <v>719</v>
      </c>
      <c r="AK6" s="138" t="s">
        <v>720</v>
      </c>
      <c r="AL6" s="139" t="s">
        <v>721</v>
      </c>
      <c r="AN6" s="134"/>
      <c r="AO6" s="135" t="s">
        <v>718</v>
      </c>
      <c r="AP6" s="135" t="s">
        <v>719</v>
      </c>
      <c r="AQ6" s="135" t="s">
        <v>720</v>
      </c>
      <c r="AR6" s="136" t="s">
        <v>721</v>
      </c>
      <c r="AT6" s="134"/>
      <c r="AU6" s="135" t="s">
        <v>718</v>
      </c>
      <c r="AV6" s="135" t="s">
        <v>719</v>
      </c>
      <c r="AW6" s="135" t="s">
        <v>720</v>
      </c>
      <c r="AX6" s="136" t="s">
        <v>721</v>
      </c>
      <c r="AZ6" s="238"/>
      <c r="BA6" s="239" t="s">
        <v>718</v>
      </c>
      <c r="BB6" s="239" t="s">
        <v>719</v>
      </c>
      <c r="BC6" s="239" t="s">
        <v>720</v>
      </c>
      <c r="BD6" s="240" t="s">
        <v>721</v>
      </c>
      <c r="BF6" s="238"/>
      <c r="BG6" s="239" t="s">
        <v>718</v>
      </c>
      <c r="BH6" s="239" t="s">
        <v>719</v>
      </c>
      <c r="BI6" s="239" t="s">
        <v>720</v>
      </c>
      <c r="BJ6" s="240" t="s">
        <v>721</v>
      </c>
    </row>
    <row r="7" spans="1:62" x14ac:dyDescent="0.2">
      <c r="A7" s="141" t="s">
        <v>726</v>
      </c>
      <c r="B7" s="141" t="s">
        <v>730</v>
      </c>
      <c r="D7" s="131" t="s">
        <v>55</v>
      </c>
      <c r="E7" s="181">
        <f ca="1">IF(K7*Q7*E$112&lt;'Summary Results'!M$2,'Summary Results'!M$2/E$112,K7*Q7)</f>
        <v>-5</v>
      </c>
      <c r="F7" s="181">
        <f ca="1">IF(L7*R7*F$112&lt;'Summary Results'!N$2,'Summary Results'!N$2/F$112,L7*R7)</f>
        <v>-65</v>
      </c>
      <c r="G7" s="181">
        <f ca="1">IF(M7*S7*G$112&lt;'Summary Results'!O$2,'Summary Results'!O$2/G$112,M7*S7)</f>
        <v>0</v>
      </c>
      <c r="H7" s="182">
        <f ca="1">IF(N7*T7*H$112&lt;'Summary Results'!P$2,'Summary Results'!P$2/H$112,N7*T7)</f>
        <v>-40</v>
      </c>
      <c r="I7" s="42"/>
      <c r="J7" s="177" t="s">
        <v>55</v>
      </c>
      <c r="K7" s="178">
        <f ca="1">IF(Q7&gt;0,IF(E$112&lt;&gt;0,1/E$112,1),1)</f>
        <v>1</v>
      </c>
      <c r="L7" s="178">
        <f t="shared" ref="L7:L70" ca="1" si="0">IF(R7&gt;0,IF(F$112&lt;&gt;0,1/F$112,1),1)</f>
        <v>1</v>
      </c>
      <c r="M7" s="178">
        <f t="shared" ref="M7:M70" ca="1" si="1">IF(S7&gt;0,IF(G$112&lt;&gt;0,1/G$112,1),1)</f>
        <v>1</v>
      </c>
      <c r="N7" s="179">
        <f t="shared" ref="N7:N70" ca="1" si="2">IF(T7&gt;0,IF(H$112&lt;&gt;0,1/H$112,1),1)</f>
        <v>1</v>
      </c>
      <c r="O7" s="42"/>
      <c r="P7" s="180" t="s">
        <v>55</v>
      </c>
      <c r="Q7" s="181">
        <f t="array" ref="Q7:T110" ca="1">INDIRECT(R2,)</f>
        <v>-5</v>
      </c>
      <c r="R7" s="181">
        <f ca="1"/>
        <v>-65</v>
      </c>
      <c r="S7" s="181">
        <f ca="1"/>
        <v>0</v>
      </c>
      <c r="T7" s="182">
        <f ca="1"/>
        <v>-40</v>
      </c>
      <c r="U7" s="42"/>
      <c r="V7" s="177" t="s">
        <v>55</v>
      </c>
      <c r="W7" s="183">
        <v>-5</v>
      </c>
      <c r="X7" s="184"/>
      <c r="Y7" s="184"/>
      <c r="Z7" s="185"/>
      <c r="AA7" s="42"/>
      <c r="AB7" s="180" t="s">
        <v>55</v>
      </c>
      <c r="AC7" s="181">
        <v>-5</v>
      </c>
      <c r="AD7" s="186"/>
      <c r="AE7" s="186"/>
      <c r="AF7" s="187"/>
      <c r="AG7" s="42"/>
      <c r="AH7" s="177" t="s">
        <v>55</v>
      </c>
      <c r="AI7" s="183">
        <v>-5</v>
      </c>
      <c r="AJ7" s="184"/>
      <c r="AK7" s="184"/>
      <c r="AL7" s="185">
        <v>-40</v>
      </c>
      <c r="AM7" s="42"/>
      <c r="AN7" s="180" t="s">
        <v>55</v>
      </c>
      <c r="AO7" s="181">
        <v>-5</v>
      </c>
      <c r="AP7" s="181">
        <v>-65</v>
      </c>
      <c r="AQ7" s="181"/>
      <c r="AR7" s="182">
        <v>-40</v>
      </c>
      <c r="AT7" s="180" t="s">
        <v>55</v>
      </c>
      <c r="AU7" s="181">
        <f>VLOOKUP($AT7,[1]Scn3!Scn3_Q2_LR,MATCH(AU$6,[1]!Scn_CH,0),0)</f>
        <v>-5</v>
      </c>
      <c r="AV7" s="181">
        <f>VLOOKUP($AT7,[1]Scn3!Scn3_Q2_LR,MATCH(AV$6,[1]!Scn_CH,0),0)</f>
        <v>-65</v>
      </c>
      <c r="AW7" s="181">
        <f>VLOOKUP($AT7,[1]Scn3!Scn3_Q2_LR,MATCH(AW$6,[1]!Scn_CH,0),0)</f>
        <v>0</v>
      </c>
      <c r="AX7" s="182">
        <f>VLOOKUP($AT7,[1]Scn3!Scn3_Q2_LR,MATCH(AX$6,[1]!Scn_CH,0),0)</f>
        <v>-40</v>
      </c>
      <c r="AZ7" s="241" t="s">
        <v>55</v>
      </c>
      <c r="BA7" s="242"/>
      <c r="BB7" s="242"/>
      <c r="BC7" s="242"/>
      <c r="BD7" s="243"/>
      <c r="BF7" s="241" t="s">
        <v>55</v>
      </c>
      <c r="BG7" s="242"/>
      <c r="BH7" s="242"/>
      <c r="BI7" s="242"/>
      <c r="BJ7" s="243"/>
    </row>
    <row r="8" spans="1:62" x14ac:dyDescent="0.2">
      <c r="A8" s="141" t="s">
        <v>727</v>
      </c>
      <c r="B8" s="141" t="s">
        <v>752</v>
      </c>
      <c r="D8" s="131" t="s">
        <v>412</v>
      </c>
      <c r="E8" s="181">
        <f ca="1">IF(K8*Q8*E$112&lt;'Summary Results'!M$2,'Summary Results'!M$2/E$112,K8*Q8)</f>
        <v>-5</v>
      </c>
      <c r="F8" s="181">
        <f ca="1">IF(L8*R8*F$112&lt;'Summary Results'!N$2,'Summary Results'!N$2/F$112,L8*R8)</f>
        <v>-65</v>
      </c>
      <c r="G8" s="181">
        <f ca="1">IF(M8*S8*G$112&lt;'Summary Results'!O$2,'Summary Results'!O$2/G$112,M8*S8)</f>
        <v>0</v>
      </c>
      <c r="H8" s="182">
        <f ca="1">IF(N8*T8*H$112&lt;'Summary Results'!P$2,'Summary Results'!P$2/H$112,N8*T8)</f>
        <v>-40</v>
      </c>
      <c r="I8" s="42"/>
      <c r="J8" s="177" t="s">
        <v>412</v>
      </c>
      <c r="K8" s="178">
        <f t="shared" ref="K8:K71" ca="1" si="3">IF(Q8&gt;0,IF(E$112&lt;&gt;0,1/E$112,1),1)</f>
        <v>1</v>
      </c>
      <c r="L8" s="178">
        <f t="shared" ca="1" si="0"/>
        <v>1</v>
      </c>
      <c r="M8" s="178">
        <f t="shared" ca="1" si="1"/>
        <v>1</v>
      </c>
      <c r="N8" s="179">
        <f t="shared" ca="1" si="2"/>
        <v>1</v>
      </c>
      <c r="O8" s="42"/>
      <c r="P8" s="180" t="s">
        <v>412</v>
      </c>
      <c r="Q8" s="181">
        <f ca="1"/>
        <v>-5</v>
      </c>
      <c r="R8" s="181">
        <f ca="1"/>
        <v>-65</v>
      </c>
      <c r="S8" s="181">
        <f ca="1"/>
        <v>0</v>
      </c>
      <c r="T8" s="182">
        <f ca="1"/>
        <v>-40</v>
      </c>
      <c r="U8" s="42"/>
      <c r="V8" s="177" t="s">
        <v>412</v>
      </c>
      <c r="W8" s="183">
        <v>-5</v>
      </c>
      <c r="X8" s="184"/>
      <c r="Y8" s="184"/>
      <c r="Z8" s="185"/>
      <c r="AA8" s="42"/>
      <c r="AB8" s="180" t="s">
        <v>412</v>
      </c>
      <c r="AC8" s="181">
        <v>-5</v>
      </c>
      <c r="AD8" s="186"/>
      <c r="AE8" s="186"/>
      <c r="AF8" s="187"/>
      <c r="AG8" s="42"/>
      <c r="AH8" s="177" t="s">
        <v>412</v>
      </c>
      <c r="AI8" s="183">
        <v>-5</v>
      </c>
      <c r="AJ8" s="184"/>
      <c r="AK8" s="184"/>
      <c r="AL8" s="185">
        <v>-40</v>
      </c>
      <c r="AM8" s="42"/>
      <c r="AN8" s="180" t="s">
        <v>412</v>
      </c>
      <c r="AO8" s="181">
        <v>-5</v>
      </c>
      <c r="AP8" s="181">
        <v>-65</v>
      </c>
      <c r="AQ8" s="181"/>
      <c r="AR8" s="182">
        <v>-40</v>
      </c>
      <c r="AT8" s="180" t="s">
        <v>412</v>
      </c>
      <c r="AU8" s="181">
        <f>VLOOKUP($AT8,[1]Scn3!Scn3_Q2_LR,MATCH(AU$6,[1]!Scn_CH,0),0)</f>
        <v>-5</v>
      </c>
      <c r="AV8" s="181">
        <f>VLOOKUP($AT8,[1]Scn3!Scn3_Q2_LR,MATCH(AV$6,[1]!Scn_CH,0),0)</f>
        <v>-65</v>
      </c>
      <c r="AW8" s="181">
        <f>VLOOKUP($AT8,[1]Scn3!Scn3_Q2_LR,MATCH(AW$6,[1]!Scn_CH,0),0)</f>
        <v>0</v>
      </c>
      <c r="AX8" s="182">
        <f>VLOOKUP($AT8,[1]Scn3!Scn3_Q2_LR,MATCH(AX$6,[1]!Scn_CH,0),0)</f>
        <v>-40</v>
      </c>
      <c r="AZ8" s="241" t="s">
        <v>412</v>
      </c>
      <c r="BA8" s="242"/>
      <c r="BB8" s="242"/>
      <c r="BC8" s="242"/>
      <c r="BD8" s="243"/>
      <c r="BF8" s="241" t="s">
        <v>412</v>
      </c>
      <c r="BG8" s="242"/>
      <c r="BH8" s="242"/>
      <c r="BI8" s="242"/>
      <c r="BJ8" s="243"/>
    </row>
    <row r="9" spans="1:62" x14ac:dyDescent="0.2">
      <c r="A9" s="141" t="s">
        <v>728</v>
      </c>
      <c r="B9" s="141" t="s">
        <v>761</v>
      </c>
      <c r="D9" s="131" t="s">
        <v>56</v>
      </c>
      <c r="E9" s="181">
        <f ca="1">IF(K9*Q9*E$112&lt;'Summary Results'!M$2,'Summary Results'!M$2/E$112,K9*Q9)</f>
        <v>-5</v>
      </c>
      <c r="F9" s="181">
        <f ca="1">IF(L9*R9*F$112&lt;'Summary Results'!N$2,'Summary Results'!N$2/F$112,L9*R9)</f>
        <v>-65</v>
      </c>
      <c r="G9" s="181">
        <f ca="1">IF(M9*S9*G$112&lt;'Summary Results'!O$2,'Summary Results'!O$2/G$112,M9*S9)</f>
        <v>0</v>
      </c>
      <c r="H9" s="182">
        <f ca="1">IF(N9*T9*H$112&lt;'Summary Results'!P$2,'Summary Results'!P$2/H$112,N9*T9)</f>
        <v>-40</v>
      </c>
      <c r="I9" s="42"/>
      <c r="J9" s="177" t="s">
        <v>56</v>
      </c>
      <c r="K9" s="178">
        <f t="shared" ca="1" si="3"/>
        <v>1</v>
      </c>
      <c r="L9" s="178">
        <f t="shared" ca="1" si="0"/>
        <v>1</v>
      </c>
      <c r="M9" s="178">
        <f t="shared" ca="1" si="1"/>
        <v>1</v>
      </c>
      <c r="N9" s="179">
        <f t="shared" ca="1" si="2"/>
        <v>1</v>
      </c>
      <c r="O9" s="42"/>
      <c r="P9" s="180" t="s">
        <v>56</v>
      </c>
      <c r="Q9" s="181">
        <f ca="1"/>
        <v>-5</v>
      </c>
      <c r="R9" s="181">
        <f ca="1"/>
        <v>-65</v>
      </c>
      <c r="S9" s="181">
        <f ca="1"/>
        <v>0</v>
      </c>
      <c r="T9" s="182">
        <f ca="1"/>
        <v>-40</v>
      </c>
      <c r="U9" s="42"/>
      <c r="V9" s="177" t="s">
        <v>56</v>
      </c>
      <c r="W9" s="183">
        <v>-5</v>
      </c>
      <c r="X9" s="184"/>
      <c r="Y9" s="184"/>
      <c r="Z9" s="185"/>
      <c r="AA9" s="42"/>
      <c r="AB9" s="180" t="s">
        <v>56</v>
      </c>
      <c r="AC9" s="181">
        <v>-5</v>
      </c>
      <c r="AD9" s="186"/>
      <c r="AE9" s="186"/>
      <c r="AF9" s="187"/>
      <c r="AG9" s="42"/>
      <c r="AH9" s="177" t="s">
        <v>56</v>
      </c>
      <c r="AI9" s="183">
        <v>-5</v>
      </c>
      <c r="AJ9" s="184"/>
      <c r="AK9" s="184"/>
      <c r="AL9" s="185">
        <v>-40</v>
      </c>
      <c r="AM9" s="42"/>
      <c r="AN9" s="180" t="s">
        <v>56</v>
      </c>
      <c r="AO9" s="181">
        <v>-5</v>
      </c>
      <c r="AP9" s="181">
        <v>-65</v>
      </c>
      <c r="AQ9" s="181"/>
      <c r="AR9" s="182">
        <v>-40</v>
      </c>
      <c r="AT9" s="180" t="s">
        <v>56</v>
      </c>
      <c r="AU9" s="181">
        <f>VLOOKUP($AT9,[1]Scn3!Scn3_Q2_LR,MATCH(AU$6,[1]!Scn_CH,0),0)</f>
        <v>-5</v>
      </c>
      <c r="AV9" s="181">
        <f>VLOOKUP($AT9,[1]Scn3!Scn3_Q2_LR,MATCH(AV$6,[1]!Scn_CH,0),0)</f>
        <v>-65</v>
      </c>
      <c r="AW9" s="181">
        <f>VLOOKUP($AT9,[1]Scn3!Scn3_Q2_LR,MATCH(AW$6,[1]!Scn_CH,0),0)</f>
        <v>0</v>
      </c>
      <c r="AX9" s="182">
        <f>VLOOKUP($AT9,[1]Scn3!Scn3_Q2_LR,MATCH(AX$6,[1]!Scn_CH,0),0)</f>
        <v>-40</v>
      </c>
      <c r="AZ9" s="241" t="s">
        <v>56</v>
      </c>
      <c r="BA9" s="242"/>
      <c r="BB9" s="242"/>
      <c r="BC9" s="242"/>
      <c r="BD9" s="243"/>
      <c r="BF9" s="241" t="s">
        <v>56</v>
      </c>
      <c r="BG9" s="242"/>
      <c r="BH9" s="242"/>
      <c r="BI9" s="242"/>
      <c r="BJ9" s="243"/>
    </row>
    <row r="10" spans="1:62" x14ac:dyDescent="0.2">
      <c r="A10" s="141" t="s">
        <v>765</v>
      </c>
      <c r="B10" s="247" t="s">
        <v>767</v>
      </c>
      <c r="D10" s="131" t="s">
        <v>57</v>
      </c>
      <c r="E10" s="181">
        <f ca="1">IF(K10*Q10*E$112&lt;'Summary Results'!M$2,'Summary Results'!M$2/E$112,K10*Q10)</f>
        <v>-5</v>
      </c>
      <c r="F10" s="181">
        <f ca="1">IF(L10*R10*F$112&lt;'Summary Results'!N$2,'Summary Results'!N$2/F$112,L10*R10)</f>
        <v>-65</v>
      </c>
      <c r="G10" s="181">
        <f ca="1">IF(M10*S10*G$112&lt;'Summary Results'!O$2,'Summary Results'!O$2/G$112,M10*S10)</f>
        <v>0</v>
      </c>
      <c r="H10" s="182">
        <f ca="1">IF(N10*T10*H$112&lt;'Summary Results'!P$2,'Summary Results'!P$2/H$112,N10*T10)</f>
        <v>-40</v>
      </c>
      <c r="I10" s="42"/>
      <c r="J10" s="177" t="s">
        <v>57</v>
      </c>
      <c r="K10" s="178">
        <f t="shared" ca="1" si="3"/>
        <v>1</v>
      </c>
      <c r="L10" s="178">
        <f t="shared" ca="1" si="0"/>
        <v>1</v>
      </c>
      <c r="M10" s="178">
        <f t="shared" ca="1" si="1"/>
        <v>1</v>
      </c>
      <c r="N10" s="179">
        <f t="shared" ca="1" si="2"/>
        <v>1</v>
      </c>
      <c r="O10" s="42"/>
      <c r="P10" s="180" t="s">
        <v>57</v>
      </c>
      <c r="Q10" s="181">
        <f ca="1"/>
        <v>-5</v>
      </c>
      <c r="R10" s="181">
        <f ca="1"/>
        <v>-65</v>
      </c>
      <c r="S10" s="181">
        <f ca="1"/>
        <v>0</v>
      </c>
      <c r="T10" s="182">
        <f ca="1"/>
        <v>-40</v>
      </c>
      <c r="U10" s="42"/>
      <c r="V10" s="177" t="s">
        <v>57</v>
      </c>
      <c r="W10" s="183">
        <v>-5</v>
      </c>
      <c r="X10" s="184"/>
      <c r="Y10" s="184"/>
      <c r="Z10" s="185"/>
      <c r="AA10" s="42"/>
      <c r="AB10" s="180" t="s">
        <v>57</v>
      </c>
      <c r="AC10" s="181">
        <v>-5</v>
      </c>
      <c r="AD10" s="186"/>
      <c r="AE10" s="186"/>
      <c r="AF10" s="187"/>
      <c r="AG10" s="42"/>
      <c r="AH10" s="177" t="s">
        <v>57</v>
      </c>
      <c r="AI10" s="183">
        <v>-5</v>
      </c>
      <c r="AJ10" s="184"/>
      <c r="AK10" s="184"/>
      <c r="AL10" s="185">
        <v>-40</v>
      </c>
      <c r="AM10" s="42"/>
      <c r="AN10" s="180" t="s">
        <v>57</v>
      </c>
      <c r="AO10" s="181">
        <v>-5</v>
      </c>
      <c r="AP10" s="181">
        <v>-65</v>
      </c>
      <c r="AQ10" s="181"/>
      <c r="AR10" s="182">
        <v>-40</v>
      </c>
      <c r="AT10" s="180" t="s">
        <v>57</v>
      </c>
      <c r="AU10" s="181">
        <f>VLOOKUP($AT10,[1]Scn3!Scn3_Q2_LR,MATCH(AU$6,[1]!Scn_CH,0),0)</f>
        <v>-5</v>
      </c>
      <c r="AV10" s="181">
        <f>VLOOKUP($AT10,[1]Scn3!Scn3_Q2_LR,MATCH(AV$6,[1]!Scn_CH,0),0)</f>
        <v>-65</v>
      </c>
      <c r="AW10" s="181">
        <f>VLOOKUP($AT10,[1]Scn3!Scn3_Q2_LR,MATCH(AW$6,[1]!Scn_CH,0),0)</f>
        <v>0</v>
      </c>
      <c r="AX10" s="182">
        <f>VLOOKUP($AT10,[1]Scn3!Scn3_Q2_LR,MATCH(AX$6,[1]!Scn_CH,0),0)</f>
        <v>-40</v>
      </c>
      <c r="AZ10" s="241" t="s">
        <v>57</v>
      </c>
      <c r="BA10" s="242"/>
      <c r="BB10" s="242"/>
      <c r="BC10" s="242"/>
      <c r="BD10" s="243"/>
      <c r="BF10" s="241" t="s">
        <v>57</v>
      </c>
      <c r="BG10" s="242"/>
      <c r="BH10" s="242"/>
      <c r="BI10" s="242"/>
      <c r="BJ10" s="243"/>
    </row>
    <row r="11" spans="1:62" x14ac:dyDescent="0.2">
      <c r="A11" s="141" t="s">
        <v>766</v>
      </c>
      <c r="B11" s="247" t="s">
        <v>767</v>
      </c>
      <c r="D11" s="131" t="s">
        <v>58</v>
      </c>
      <c r="E11" s="181">
        <f ca="1">IF(K11*Q11*E$112&lt;'Summary Results'!M$2,'Summary Results'!M$2/E$112,K11*Q11)</f>
        <v>0</v>
      </c>
      <c r="F11" s="181">
        <f ca="1">IF(L11*R11*F$112&lt;'Summary Results'!N$2,'Summary Results'!N$2/F$112,L11*R11)</f>
        <v>-65</v>
      </c>
      <c r="G11" s="181">
        <f ca="1">IF(M11*S11*G$112&lt;'Summary Results'!O$2,'Summary Results'!O$2/G$112,M11*S11)</f>
        <v>0</v>
      </c>
      <c r="H11" s="182">
        <f ca="1">IF(N11*T11*H$112&lt;'Summary Results'!P$2,'Summary Results'!P$2/H$112,N11*T11)</f>
        <v>-40</v>
      </c>
      <c r="I11" s="42"/>
      <c r="J11" s="177" t="s">
        <v>58</v>
      </c>
      <c r="K11" s="178">
        <f t="shared" ca="1" si="3"/>
        <v>1</v>
      </c>
      <c r="L11" s="178">
        <f t="shared" ca="1" si="0"/>
        <v>1</v>
      </c>
      <c r="M11" s="178">
        <f t="shared" ca="1" si="1"/>
        <v>1</v>
      </c>
      <c r="N11" s="179">
        <f t="shared" ca="1" si="2"/>
        <v>1</v>
      </c>
      <c r="O11" s="42"/>
      <c r="P11" s="180" t="s">
        <v>58</v>
      </c>
      <c r="Q11" s="181">
        <f ca="1"/>
        <v>0</v>
      </c>
      <c r="R11" s="181">
        <f ca="1"/>
        <v>-65</v>
      </c>
      <c r="S11" s="181">
        <f ca="1"/>
        <v>0</v>
      </c>
      <c r="T11" s="182">
        <f ca="1"/>
        <v>-40</v>
      </c>
      <c r="U11" s="42"/>
      <c r="V11" s="177" t="s">
        <v>58</v>
      </c>
      <c r="W11" s="183"/>
      <c r="X11" s="184"/>
      <c r="Y11" s="184"/>
      <c r="Z11" s="185">
        <v>-40</v>
      </c>
      <c r="AA11" s="42"/>
      <c r="AB11" s="180" t="s">
        <v>58</v>
      </c>
      <c r="AC11" s="181"/>
      <c r="AD11" s="186"/>
      <c r="AE11" s="186"/>
      <c r="AF11" s="187">
        <v>-40</v>
      </c>
      <c r="AG11" s="42"/>
      <c r="AH11" s="177" t="s">
        <v>58</v>
      </c>
      <c r="AI11" s="183"/>
      <c r="AJ11" s="184"/>
      <c r="AK11" s="184"/>
      <c r="AL11" s="185">
        <v>-40</v>
      </c>
      <c r="AM11" s="42"/>
      <c r="AN11" s="180" t="s">
        <v>58</v>
      </c>
      <c r="AO11" s="181"/>
      <c r="AP11" s="181">
        <v>-65</v>
      </c>
      <c r="AQ11" s="181"/>
      <c r="AR11" s="182">
        <v>-40</v>
      </c>
      <c r="AT11" s="180" t="s">
        <v>58</v>
      </c>
      <c r="AU11" s="181">
        <f>VLOOKUP($AT11,[1]Scn3!Scn3_Q2_LR,MATCH(AU$6,[1]!Scn_CH,0),0)</f>
        <v>0</v>
      </c>
      <c r="AV11" s="181">
        <f>VLOOKUP($AT11,[1]Scn3!Scn3_Q2_LR,MATCH(AV$6,[1]!Scn_CH,0),0)</f>
        <v>-65</v>
      </c>
      <c r="AW11" s="181">
        <f>VLOOKUP($AT11,[1]Scn3!Scn3_Q2_LR,MATCH(AW$6,[1]!Scn_CH,0),0)</f>
        <v>0</v>
      </c>
      <c r="AX11" s="182">
        <f>VLOOKUP($AT11,[1]Scn3!Scn3_Q2_LR,MATCH(AX$6,[1]!Scn_CH,0),0)</f>
        <v>-40</v>
      </c>
      <c r="AZ11" s="241" t="s">
        <v>58</v>
      </c>
      <c r="BA11" s="242"/>
      <c r="BB11" s="242"/>
      <c r="BC11" s="242"/>
      <c r="BD11" s="243"/>
      <c r="BF11" s="241" t="s">
        <v>58</v>
      </c>
      <c r="BG11" s="242"/>
      <c r="BH11" s="242"/>
      <c r="BI11" s="242"/>
      <c r="BJ11" s="243"/>
    </row>
    <row r="12" spans="1:62" x14ac:dyDescent="0.2">
      <c r="A12" s="141"/>
      <c r="B12" s="141"/>
      <c r="D12" s="131" t="s">
        <v>59</v>
      </c>
      <c r="E12" s="181">
        <f ca="1">IF(K12*Q12*E$112&lt;'Summary Results'!M$2,'Summary Results'!M$2/E$112,K12*Q12)</f>
        <v>0</v>
      </c>
      <c r="F12" s="181">
        <f ca="1">IF(L12*R12*F$112&lt;'Summary Results'!N$2,'Summary Results'!N$2/F$112,L12*R12)</f>
        <v>-65</v>
      </c>
      <c r="G12" s="181">
        <f ca="1">IF(M12*S12*G$112&lt;'Summary Results'!O$2,'Summary Results'!O$2/G$112,M12*S12)</f>
        <v>0</v>
      </c>
      <c r="H12" s="182">
        <f ca="1">IF(N12*T12*H$112&lt;'Summary Results'!P$2,'Summary Results'!P$2/H$112,N12*T12)</f>
        <v>-40</v>
      </c>
      <c r="I12" s="42"/>
      <c r="J12" s="177" t="s">
        <v>59</v>
      </c>
      <c r="K12" s="178">
        <f t="shared" ca="1" si="3"/>
        <v>1</v>
      </c>
      <c r="L12" s="178">
        <f t="shared" ca="1" si="0"/>
        <v>1</v>
      </c>
      <c r="M12" s="178">
        <f t="shared" ca="1" si="1"/>
        <v>1</v>
      </c>
      <c r="N12" s="179">
        <f t="shared" ca="1" si="2"/>
        <v>1</v>
      </c>
      <c r="O12" s="42"/>
      <c r="P12" s="180" t="s">
        <v>59</v>
      </c>
      <c r="Q12" s="181">
        <f ca="1"/>
        <v>0</v>
      </c>
      <c r="R12" s="181">
        <f ca="1"/>
        <v>-65</v>
      </c>
      <c r="S12" s="181">
        <f ca="1"/>
        <v>0</v>
      </c>
      <c r="T12" s="182">
        <f ca="1"/>
        <v>-40</v>
      </c>
      <c r="U12" s="42"/>
      <c r="V12" s="177" t="s">
        <v>59</v>
      </c>
      <c r="W12" s="183"/>
      <c r="X12" s="184"/>
      <c r="Y12" s="184"/>
      <c r="Z12" s="185">
        <v>-40</v>
      </c>
      <c r="AA12" s="42"/>
      <c r="AB12" s="180" t="s">
        <v>59</v>
      </c>
      <c r="AC12" s="181"/>
      <c r="AD12" s="186"/>
      <c r="AE12" s="186"/>
      <c r="AF12" s="187">
        <v>-40</v>
      </c>
      <c r="AG12" s="42"/>
      <c r="AH12" s="177" t="s">
        <v>59</v>
      </c>
      <c r="AI12" s="183"/>
      <c r="AJ12" s="184"/>
      <c r="AK12" s="184"/>
      <c r="AL12" s="185">
        <v>-40</v>
      </c>
      <c r="AM12" s="42"/>
      <c r="AN12" s="180" t="s">
        <v>59</v>
      </c>
      <c r="AO12" s="181"/>
      <c r="AP12" s="181">
        <v>-65</v>
      </c>
      <c r="AQ12" s="181"/>
      <c r="AR12" s="182">
        <v>-40</v>
      </c>
      <c r="AT12" s="180" t="s">
        <v>59</v>
      </c>
      <c r="AU12" s="181">
        <f>VLOOKUP($AT12,[1]Scn3!Scn3_Q2_LR,MATCH(AU$6,[1]!Scn_CH,0),0)</f>
        <v>0</v>
      </c>
      <c r="AV12" s="181">
        <f>VLOOKUP($AT12,[1]Scn3!Scn3_Q2_LR,MATCH(AV$6,[1]!Scn_CH,0),0)</f>
        <v>-65</v>
      </c>
      <c r="AW12" s="181">
        <f>VLOOKUP($AT12,[1]Scn3!Scn3_Q2_LR,MATCH(AW$6,[1]!Scn_CH,0),0)</f>
        <v>0</v>
      </c>
      <c r="AX12" s="182">
        <f>VLOOKUP($AT12,[1]Scn3!Scn3_Q2_LR,MATCH(AX$6,[1]!Scn_CH,0),0)</f>
        <v>-40</v>
      </c>
      <c r="AZ12" s="241" t="s">
        <v>59</v>
      </c>
      <c r="BA12" s="242"/>
      <c r="BB12" s="242"/>
      <c r="BC12" s="242"/>
      <c r="BD12" s="243"/>
      <c r="BF12" s="241" t="s">
        <v>59</v>
      </c>
      <c r="BG12" s="242"/>
      <c r="BH12" s="242"/>
      <c r="BI12" s="242"/>
      <c r="BJ12" s="243"/>
    </row>
    <row r="13" spans="1:62" x14ac:dyDescent="0.2">
      <c r="A13" s="141"/>
      <c r="B13" s="141"/>
      <c r="D13" s="131" t="s">
        <v>60</v>
      </c>
      <c r="E13" s="181">
        <f ca="1">IF(K13*Q13*E$112&lt;'Summary Results'!M$2,'Summary Results'!M$2/E$112,K13*Q13)</f>
        <v>0</v>
      </c>
      <c r="F13" s="181">
        <f ca="1">IF(L13*R13*F$112&lt;'Summary Results'!N$2,'Summary Results'!N$2/F$112,L13*R13)</f>
        <v>-65</v>
      </c>
      <c r="G13" s="181">
        <f ca="1">IF(M13*S13*G$112&lt;'Summary Results'!O$2,'Summary Results'!O$2/G$112,M13*S13)</f>
        <v>0</v>
      </c>
      <c r="H13" s="182">
        <f ca="1">IF(N13*T13*H$112&lt;'Summary Results'!P$2,'Summary Results'!P$2/H$112,N13*T13)</f>
        <v>-40</v>
      </c>
      <c r="I13" s="42"/>
      <c r="J13" s="177" t="s">
        <v>60</v>
      </c>
      <c r="K13" s="178">
        <f t="shared" ca="1" si="3"/>
        <v>1</v>
      </c>
      <c r="L13" s="178">
        <f t="shared" ca="1" si="0"/>
        <v>1</v>
      </c>
      <c r="M13" s="178">
        <f t="shared" ca="1" si="1"/>
        <v>1</v>
      </c>
      <c r="N13" s="179">
        <f t="shared" ca="1" si="2"/>
        <v>1</v>
      </c>
      <c r="O13" s="42"/>
      <c r="P13" s="180" t="s">
        <v>60</v>
      </c>
      <c r="Q13" s="181">
        <f ca="1"/>
        <v>0</v>
      </c>
      <c r="R13" s="181">
        <f ca="1"/>
        <v>-65</v>
      </c>
      <c r="S13" s="181">
        <f ca="1"/>
        <v>0</v>
      </c>
      <c r="T13" s="182">
        <f ca="1"/>
        <v>-40</v>
      </c>
      <c r="U13" s="42"/>
      <c r="V13" s="177" t="s">
        <v>60</v>
      </c>
      <c r="W13" s="183"/>
      <c r="X13" s="184"/>
      <c r="Y13" s="184"/>
      <c r="Z13" s="185">
        <v>-40</v>
      </c>
      <c r="AA13" s="42"/>
      <c r="AB13" s="180" t="s">
        <v>60</v>
      </c>
      <c r="AC13" s="181"/>
      <c r="AD13" s="186"/>
      <c r="AE13" s="186"/>
      <c r="AF13" s="187">
        <v>-40</v>
      </c>
      <c r="AG13" s="42"/>
      <c r="AH13" s="177" t="s">
        <v>60</v>
      </c>
      <c r="AI13" s="183"/>
      <c r="AJ13" s="184"/>
      <c r="AK13" s="184"/>
      <c r="AL13" s="185">
        <v>-40</v>
      </c>
      <c r="AM13" s="42"/>
      <c r="AN13" s="180" t="s">
        <v>60</v>
      </c>
      <c r="AO13" s="181"/>
      <c r="AP13" s="181">
        <v>-65</v>
      </c>
      <c r="AQ13" s="181"/>
      <c r="AR13" s="182">
        <v>-40</v>
      </c>
      <c r="AT13" s="180" t="s">
        <v>60</v>
      </c>
      <c r="AU13" s="181">
        <f>VLOOKUP($AT13,[1]Scn3!Scn3_Q2_LR,MATCH(AU$6,[1]!Scn_CH,0),0)</f>
        <v>0</v>
      </c>
      <c r="AV13" s="181">
        <f>VLOOKUP($AT13,[1]Scn3!Scn3_Q2_LR,MATCH(AV$6,[1]!Scn_CH,0),0)</f>
        <v>-65</v>
      </c>
      <c r="AW13" s="181">
        <f>VLOOKUP($AT13,[1]Scn3!Scn3_Q2_LR,MATCH(AW$6,[1]!Scn_CH,0),0)</f>
        <v>0</v>
      </c>
      <c r="AX13" s="182">
        <f>VLOOKUP($AT13,[1]Scn3!Scn3_Q2_LR,MATCH(AX$6,[1]!Scn_CH,0),0)</f>
        <v>-40</v>
      </c>
      <c r="AZ13" s="241" t="s">
        <v>60</v>
      </c>
      <c r="BA13" s="242"/>
      <c r="BB13" s="242"/>
      <c r="BC13" s="242"/>
      <c r="BD13" s="243"/>
      <c r="BF13" s="241" t="s">
        <v>60</v>
      </c>
      <c r="BG13" s="242"/>
      <c r="BH13" s="242"/>
      <c r="BI13" s="242"/>
      <c r="BJ13" s="243"/>
    </row>
    <row r="14" spans="1:62" x14ac:dyDescent="0.2">
      <c r="D14" s="131" t="s">
        <v>74</v>
      </c>
      <c r="E14" s="181">
        <f ca="1">IF(K14*Q14*E$112&lt;'Summary Results'!M$2,'Summary Results'!M$2/E$112,K14*Q14)</f>
        <v>0</v>
      </c>
      <c r="F14" s="181">
        <f ca="1">IF(L14*R14*F$112&lt;'Summary Results'!N$2,'Summary Results'!N$2/F$112,L14*R14)</f>
        <v>-65</v>
      </c>
      <c r="G14" s="181">
        <f ca="1">IF(M14*S14*G$112&lt;'Summary Results'!O$2,'Summary Results'!O$2/G$112,M14*S14)</f>
        <v>0</v>
      </c>
      <c r="H14" s="182">
        <f ca="1">IF(N14*T14*H$112&lt;'Summary Results'!P$2,'Summary Results'!P$2/H$112,N14*T14)</f>
        <v>-40</v>
      </c>
      <c r="I14" s="42"/>
      <c r="J14" s="177" t="s">
        <v>74</v>
      </c>
      <c r="K14" s="178">
        <f t="shared" ca="1" si="3"/>
        <v>1</v>
      </c>
      <c r="L14" s="178">
        <f t="shared" ca="1" si="0"/>
        <v>1</v>
      </c>
      <c r="M14" s="178">
        <f t="shared" ca="1" si="1"/>
        <v>1</v>
      </c>
      <c r="N14" s="179">
        <f t="shared" ca="1" si="2"/>
        <v>1</v>
      </c>
      <c r="O14" s="42"/>
      <c r="P14" s="180" t="s">
        <v>74</v>
      </c>
      <c r="Q14" s="181">
        <f ca="1"/>
        <v>0</v>
      </c>
      <c r="R14" s="181">
        <f ca="1"/>
        <v>-65</v>
      </c>
      <c r="S14" s="181">
        <f ca="1"/>
        <v>0</v>
      </c>
      <c r="T14" s="182">
        <f ca="1"/>
        <v>-40</v>
      </c>
      <c r="U14" s="42"/>
      <c r="V14" s="177" t="s">
        <v>74</v>
      </c>
      <c r="W14" s="183"/>
      <c r="X14" s="184"/>
      <c r="Y14" s="184"/>
      <c r="Z14" s="185">
        <v>-40</v>
      </c>
      <c r="AA14" s="42"/>
      <c r="AB14" s="180" t="s">
        <v>74</v>
      </c>
      <c r="AC14" s="181"/>
      <c r="AD14" s="186"/>
      <c r="AE14" s="186"/>
      <c r="AF14" s="187">
        <v>-40</v>
      </c>
      <c r="AG14" s="42"/>
      <c r="AH14" s="177" t="s">
        <v>74</v>
      </c>
      <c r="AI14" s="183"/>
      <c r="AJ14" s="184"/>
      <c r="AK14" s="184"/>
      <c r="AL14" s="185">
        <v>-40</v>
      </c>
      <c r="AM14" s="42"/>
      <c r="AN14" s="180" t="s">
        <v>74</v>
      </c>
      <c r="AO14" s="181"/>
      <c r="AP14" s="181">
        <v>-65</v>
      </c>
      <c r="AQ14" s="181"/>
      <c r="AR14" s="182">
        <v>-40</v>
      </c>
      <c r="AT14" s="180" t="s">
        <v>74</v>
      </c>
      <c r="AU14" s="181">
        <f>VLOOKUP($AT14,[1]Scn3!Scn3_Q2_LR,MATCH(AU$6,[1]!Scn_CH,0),0)</f>
        <v>0</v>
      </c>
      <c r="AV14" s="181">
        <f>VLOOKUP($AT14,[1]Scn3!Scn3_Q2_LR,MATCH(AV$6,[1]!Scn_CH,0),0)</f>
        <v>-65</v>
      </c>
      <c r="AW14" s="181">
        <f>VLOOKUP($AT14,[1]Scn3!Scn3_Q2_LR,MATCH(AW$6,[1]!Scn_CH,0),0)</f>
        <v>0</v>
      </c>
      <c r="AX14" s="182">
        <f>VLOOKUP($AT14,[1]Scn3!Scn3_Q2_LR,MATCH(AX$6,[1]!Scn_CH,0),0)</f>
        <v>-40</v>
      </c>
      <c r="AZ14" s="241" t="s">
        <v>74</v>
      </c>
      <c r="BA14" s="242"/>
      <c r="BB14" s="242"/>
      <c r="BC14" s="242"/>
      <c r="BD14" s="243"/>
      <c r="BF14" s="241" t="s">
        <v>74</v>
      </c>
      <c r="BG14" s="242"/>
      <c r="BH14" s="242"/>
      <c r="BI14" s="242"/>
      <c r="BJ14" s="243"/>
    </row>
    <row r="15" spans="1:62" x14ac:dyDescent="0.2">
      <c r="D15" s="131" t="s">
        <v>413</v>
      </c>
      <c r="E15" s="181">
        <f ca="1">IF(K15*Q15*E$112&lt;'Summary Results'!M$2,'Summary Results'!M$2/E$112,K15*Q15)</f>
        <v>0</v>
      </c>
      <c r="F15" s="181">
        <f ca="1">IF(L15*R15*F$112&lt;'Summary Results'!N$2,'Summary Results'!N$2/F$112,L15*R15)</f>
        <v>-65</v>
      </c>
      <c r="G15" s="181">
        <f ca="1">IF(M15*S15*G$112&lt;'Summary Results'!O$2,'Summary Results'!O$2/G$112,M15*S15)</f>
        <v>0</v>
      </c>
      <c r="H15" s="182">
        <f ca="1">IF(N15*T15*H$112&lt;'Summary Results'!P$2,'Summary Results'!P$2/H$112,N15*T15)</f>
        <v>-40</v>
      </c>
      <c r="I15" s="42"/>
      <c r="J15" s="177" t="s">
        <v>413</v>
      </c>
      <c r="K15" s="178">
        <f t="shared" ca="1" si="3"/>
        <v>1</v>
      </c>
      <c r="L15" s="178">
        <f t="shared" ca="1" si="0"/>
        <v>1</v>
      </c>
      <c r="M15" s="178">
        <f t="shared" ca="1" si="1"/>
        <v>1</v>
      </c>
      <c r="N15" s="179">
        <f t="shared" ca="1" si="2"/>
        <v>1</v>
      </c>
      <c r="O15" s="42"/>
      <c r="P15" s="180" t="s">
        <v>413</v>
      </c>
      <c r="Q15" s="181">
        <f ca="1"/>
        <v>0</v>
      </c>
      <c r="R15" s="181">
        <f ca="1"/>
        <v>-65</v>
      </c>
      <c r="S15" s="181">
        <f ca="1"/>
        <v>0</v>
      </c>
      <c r="T15" s="182">
        <f ca="1"/>
        <v>-40</v>
      </c>
      <c r="U15" s="42"/>
      <c r="V15" s="177" t="s">
        <v>413</v>
      </c>
      <c r="W15" s="183"/>
      <c r="X15" s="184"/>
      <c r="Y15" s="184"/>
      <c r="Z15" s="185">
        <v>-40</v>
      </c>
      <c r="AA15" s="42"/>
      <c r="AB15" s="180" t="s">
        <v>413</v>
      </c>
      <c r="AC15" s="181"/>
      <c r="AD15" s="186"/>
      <c r="AE15" s="186"/>
      <c r="AF15" s="187">
        <v>-40</v>
      </c>
      <c r="AG15" s="42"/>
      <c r="AH15" s="177" t="s">
        <v>413</v>
      </c>
      <c r="AI15" s="183"/>
      <c r="AJ15" s="184"/>
      <c r="AK15" s="184"/>
      <c r="AL15" s="185">
        <v>-40</v>
      </c>
      <c r="AM15" s="42"/>
      <c r="AN15" s="180" t="s">
        <v>413</v>
      </c>
      <c r="AO15" s="181"/>
      <c r="AP15" s="181">
        <v>-65</v>
      </c>
      <c r="AQ15" s="181"/>
      <c r="AR15" s="182">
        <v>-40</v>
      </c>
      <c r="AT15" s="180" t="s">
        <v>413</v>
      </c>
      <c r="AU15" s="181">
        <f>VLOOKUP($AT15,[1]Scn3!Scn3_Q2_LR,MATCH(AU$6,[1]!Scn_CH,0),0)</f>
        <v>0</v>
      </c>
      <c r="AV15" s="181">
        <f>VLOOKUP($AT15,[1]Scn3!Scn3_Q2_LR,MATCH(AV$6,[1]!Scn_CH,0),0)</f>
        <v>-65</v>
      </c>
      <c r="AW15" s="181">
        <f>VLOOKUP($AT15,[1]Scn3!Scn3_Q2_LR,MATCH(AW$6,[1]!Scn_CH,0),0)</f>
        <v>0</v>
      </c>
      <c r="AX15" s="182">
        <f>VLOOKUP($AT15,[1]Scn3!Scn3_Q2_LR,MATCH(AX$6,[1]!Scn_CH,0),0)</f>
        <v>-40</v>
      </c>
      <c r="AZ15" s="241" t="s">
        <v>413</v>
      </c>
      <c r="BA15" s="242"/>
      <c r="BB15" s="242"/>
      <c r="BC15" s="242"/>
      <c r="BD15" s="243"/>
      <c r="BF15" s="241" t="s">
        <v>413</v>
      </c>
      <c r="BG15" s="242"/>
      <c r="BH15" s="242"/>
      <c r="BI15" s="242"/>
      <c r="BJ15" s="243"/>
    </row>
    <row r="16" spans="1:62" x14ac:dyDescent="0.2">
      <c r="D16" s="131" t="s">
        <v>414</v>
      </c>
      <c r="E16" s="181">
        <f ca="1">IF(K16*Q16*E$112&lt;'Summary Results'!M$2,'Summary Results'!M$2/E$112,K16*Q16)</f>
        <v>-25</v>
      </c>
      <c r="F16" s="181">
        <f ca="1">IF(L16*R16*F$112&lt;'Summary Results'!N$2,'Summary Results'!N$2/F$112,L16*R16)</f>
        <v>-65</v>
      </c>
      <c r="G16" s="181">
        <f ca="1">IF(M16*S16*G$112&lt;'Summary Results'!O$2,'Summary Results'!O$2/G$112,M16*S16)</f>
        <v>0</v>
      </c>
      <c r="H16" s="182">
        <f ca="1">IF(N16*T16*H$112&lt;'Summary Results'!P$2,'Summary Results'!P$2/H$112,N16*T16)</f>
        <v>-50</v>
      </c>
      <c r="I16" s="42"/>
      <c r="J16" s="177" t="s">
        <v>414</v>
      </c>
      <c r="K16" s="178">
        <f t="shared" ca="1" si="3"/>
        <v>1</v>
      </c>
      <c r="L16" s="178">
        <f t="shared" ca="1" si="0"/>
        <v>1</v>
      </c>
      <c r="M16" s="178">
        <f t="shared" ca="1" si="1"/>
        <v>1</v>
      </c>
      <c r="N16" s="179">
        <f t="shared" ca="1" si="2"/>
        <v>1</v>
      </c>
      <c r="O16" s="42"/>
      <c r="P16" s="180" t="s">
        <v>414</v>
      </c>
      <c r="Q16" s="181">
        <f ca="1"/>
        <v>-25</v>
      </c>
      <c r="R16" s="181">
        <f ca="1"/>
        <v>-65</v>
      </c>
      <c r="S16" s="181">
        <f ca="1"/>
        <v>0</v>
      </c>
      <c r="T16" s="182">
        <f ca="1"/>
        <v>-50</v>
      </c>
      <c r="U16" s="42"/>
      <c r="V16" s="177" t="s">
        <v>414</v>
      </c>
      <c r="W16" s="183">
        <v>-20</v>
      </c>
      <c r="X16" s="184"/>
      <c r="Y16" s="184"/>
      <c r="Z16" s="185"/>
      <c r="AA16" s="42"/>
      <c r="AB16" s="180" t="s">
        <v>414</v>
      </c>
      <c r="AC16" s="181">
        <v>-25</v>
      </c>
      <c r="AD16" s="186"/>
      <c r="AE16" s="186"/>
      <c r="AF16" s="187"/>
      <c r="AG16" s="42"/>
      <c r="AH16" s="177" t="s">
        <v>414</v>
      </c>
      <c r="AI16" s="183">
        <v>-25</v>
      </c>
      <c r="AJ16" s="184"/>
      <c r="AK16" s="184"/>
      <c r="AL16" s="185">
        <v>-50</v>
      </c>
      <c r="AM16" s="42"/>
      <c r="AN16" s="180" t="s">
        <v>414</v>
      </c>
      <c r="AO16" s="181">
        <v>-25</v>
      </c>
      <c r="AP16" s="181">
        <v>-65</v>
      </c>
      <c r="AQ16" s="181"/>
      <c r="AR16" s="182">
        <v>-50</v>
      </c>
      <c r="AT16" s="180" t="s">
        <v>414</v>
      </c>
      <c r="AU16" s="181">
        <f>VLOOKUP($AT16,[1]Scn3!Scn3_Q2_LR,MATCH(AU$6,[1]!Scn_CH,0),0)</f>
        <v>-25</v>
      </c>
      <c r="AV16" s="181">
        <f>VLOOKUP($AT16,[1]Scn3!Scn3_Q2_LR,MATCH(AV$6,[1]!Scn_CH,0),0)</f>
        <v>-65</v>
      </c>
      <c r="AW16" s="181">
        <f>VLOOKUP($AT16,[1]Scn3!Scn3_Q2_LR,MATCH(AW$6,[1]!Scn_CH,0),0)</f>
        <v>0</v>
      </c>
      <c r="AX16" s="182">
        <f>VLOOKUP($AT16,[1]Scn3!Scn3_Q2_LR,MATCH(AX$6,[1]!Scn_CH,0),0)</f>
        <v>-50</v>
      </c>
      <c r="AZ16" s="241" t="s">
        <v>414</v>
      </c>
      <c r="BA16" s="242"/>
      <c r="BB16" s="242"/>
      <c r="BC16" s="242"/>
      <c r="BD16" s="243"/>
      <c r="BF16" s="241" t="s">
        <v>414</v>
      </c>
      <c r="BG16" s="242"/>
      <c r="BH16" s="242"/>
      <c r="BI16" s="242"/>
      <c r="BJ16" s="243"/>
    </row>
    <row r="17" spans="4:62" x14ac:dyDescent="0.2">
      <c r="D17" s="131" t="s">
        <v>415</v>
      </c>
      <c r="E17" s="181">
        <f ca="1">IF(K17*Q17*E$112&lt;'Summary Results'!M$2,'Summary Results'!M$2/E$112,K17*Q17)</f>
        <v>-25</v>
      </c>
      <c r="F17" s="181">
        <f ca="1">IF(L17*R17*F$112&lt;'Summary Results'!N$2,'Summary Results'!N$2/F$112,L17*R17)</f>
        <v>-65</v>
      </c>
      <c r="G17" s="181">
        <f ca="1">IF(M17*S17*G$112&lt;'Summary Results'!O$2,'Summary Results'!O$2/G$112,M17*S17)</f>
        <v>0</v>
      </c>
      <c r="H17" s="182">
        <f ca="1">IF(N17*T17*H$112&lt;'Summary Results'!P$2,'Summary Results'!P$2/H$112,N17*T17)</f>
        <v>-50</v>
      </c>
      <c r="I17" s="42"/>
      <c r="J17" s="177" t="s">
        <v>415</v>
      </c>
      <c r="K17" s="178">
        <f t="shared" ca="1" si="3"/>
        <v>1</v>
      </c>
      <c r="L17" s="178">
        <f t="shared" ca="1" si="0"/>
        <v>1</v>
      </c>
      <c r="M17" s="178">
        <f t="shared" ca="1" si="1"/>
        <v>1</v>
      </c>
      <c r="N17" s="179">
        <f t="shared" ca="1" si="2"/>
        <v>1</v>
      </c>
      <c r="O17" s="42"/>
      <c r="P17" s="180" t="s">
        <v>415</v>
      </c>
      <c r="Q17" s="181">
        <f ca="1"/>
        <v>-25</v>
      </c>
      <c r="R17" s="181">
        <f ca="1"/>
        <v>-65</v>
      </c>
      <c r="S17" s="181">
        <f ca="1"/>
        <v>0</v>
      </c>
      <c r="T17" s="182">
        <f ca="1"/>
        <v>-50</v>
      </c>
      <c r="U17" s="42"/>
      <c r="V17" s="177" t="s">
        <v>415</v>
      </c>
      <c r="W17" s="183">
        <v>-20</v>
      </c>
      <c r="X17" s="184"/>
      <c r="Y17" s="184"/>
      <c r="Z17" s="185"/>
      <c r="AA17" s="42"/>
      <c r="AB17" s="180" t="s">
        <v>415</v>
      </c>
      <c r="AC17" s="181">
        <v>-25</v>
      </c>
      <c r="AD17" s="186"/>
      <c r="AE17" s="186"/>
      <c r="AF17" s="187"/>
      <c r="AG17" s="42"/>
      <c r="AH17" s="177" t="s">
        <v>415</v>
      </c>
      <c r="AI17" s="183">
        <v>-25</v>
      </c>
      <c r="AJ17" s="184"/>
      <c r="AK17" s="184"/>
      <c r="AL17" s="185">
        <v>-50</v>
      </c>
      <c r="AM17" s="42"/>
      <c r="AN17" s="180" t="s">
        <v>415</v>
      </c>
      <c r="AO17" s="181">
        <v>-25</v>
      </c>
      <c r="AP17" s="181">
        <v>-65</v>
      </c>
      <c r="AQ17" s="181"/>
      <c r="AR17" s="182">
        <v>-50</v>
      </c>
      <c r="AT17" s="180" t="s">
        <v>415</v>
      </c>
      <c r="AU17" s="181">
        <f>VLOOKUP($AT17,[1]Scn3!Scn3_Q2_LR,MATCH(AU$6,[1]!Scn_CH,0),0)</f>
        <v>-25</v>
      </c>
      <c r="AV17" s="181">
        <f>VLOOKUP($AT17,[1]Scn3!Scn3_Q2_LR,MATCH(AV$6,[1]!Scn_CH,0),0)</f>
        <v>-65</v>
      </c>
      <c r="AW17" s="181">
        <f>VLOOKUP($AT17,[1]Scn3!Scn3_Q2_LR,MATCH(AW$6,[1]!Scn_CH,0),0)</f>
        <v>0</v>
      </c>
      <c r="AX17" s="182">
        <f>VLOOKUP($AT17,[1]Scn3!Scn3_Q2_LR,MATCH(AX$6,[1]!Scn_CH,0),0)</f>
        <v>-50</v>
      </c>
      <c r="AZ17" s="241" t="s">
        <v>415</v>
      </c>
      <c r="BA17" s="242"/>
      <c r="BB17" s="242"/>
      <c r="BC17" s="242"/>
      <c r="BD17" s="243"/>
      <c r="BF17" s="241" t="s">
        <v>415</v>
      </c>
      <c r="BG17" s="242"/>
      <c r="BH17" s="242"/>
      <c r="BI17" s="242"/>
      <c r="BJ17" s="243"/>
    </row>
    <row r="18" spans="4:62" x14ac:dyDescent="0.2">
      <c r="D18" s="131" t="s">
        <v>416</v>
      </c>
      <c r="E18" s="181">
        <f ca="1">IF(K18*Q18*E$112&lt;'Summary Results'!M$2,'Summary Results'!M$2/E$112,K18*Q18)</f>
        <v>-25</v>
      </c>
      <c r="F18" s="181">
        <f ca="1">IF(L18*R18*F$112&lt;'Summary Results'!N$2,'Summary Results'!N$2/F$112,L18*R18)</f>
        <v>-65</v>
      </c>
      <c r="G18" s="181">
        <f ca="1">IF(M18*S18*G$112&lt;'Summary Results'!O$2,'Summary Results'!O$2/G$112,M18*S18)</f>
        <v>0</v>
      </c>
      <c r="H18" s="182">
        <f ca="1">IF(N18*T18*H$112&lt;'Summary Results'!P$2,'Summary Results'!P$2/H$112,N18*T18)</f>
        <v>-50</v>
      </c>
      <c r="I18" s="42"/>
      <c r="J18" s="177" t="s">
        <v>416</v>
      </c>
      <c r="K18" s="178">
        <f t="shared" ca="1" si="3"/>
        <v>1</v>
      </c>
      <c r="L18" s="178">
        <f t="shared" ca="1" si="0"/>
        <v>1</v>
      </c>
      <c r="M18" s="178">
        <f t="shared" ca="1" si="1"/>
        <v>1</v>
      </c>
      <c r="N18" s="179">
        <f t="shared" ca="1" si="2"/>
        <v>1</v>
      </c>
      <c r="O18" s="42"/>
      <c r="P18" s="180" t="s">
        <v>416</v>
      </c>
      <c r="Q18" s="181">
        <f ca="1"/>
        <v>-25</v>
      </c>
      <c r="R18" s="181">
        <f ca="1"/>
        <v>-65</v>
      </c>
      <c r="S18" s="181">
        <f ca="1"/>
        <v>0</v>
      </c>
      <c r="T18" s="182">
        <f ca="1"/>
        <v>-50</v>
      </c>
      <c r="U18" s="42"/>
      <c r="V18" s="177" t="s">
        <v>416</v>
      </c>
      <c r="W18" s="183">
        <v>-20</v>
      </c>
      <c r="X18" s="184"/>
      <c r="Y18" s="184"/>
      <c r="Z18" s="185"/>
      <c r="AA18" s="42"/>
      <c r="AB18" s="180" t="s">
        <v>416</v>
      </c>
      <c r="AC18" s="181">
        <v>-25</v>
      </c>
      <c r="AD18" s="186"/>
      <c r="AE18" s="186"/>
      <c r="AF18" s="187"/>
      <c r="AG18" s="42"/>
      <c r="AH18" s="177" t="s">
        <v>416</v>
      </c>
      <c r="AI18" s="183">
        <v>-25</v>
      </c>
      <c r="AJ18" s="184"/>
      <c r="AK18" s="184"/>
      <c r="AL18" s="185">
        <v>-50</v>
      </c>
      <c r="AM18" s="42"/>
      <c r="AN18" s="180" t="s">
        <v>416</v>
      </c>
      <c r="AO18" s="181">
        <v>-25</v>
      </c>
      <c r="AP18" s="181">
        <v>-65</v>
      </c>
      <c r="AQ18" s="181"/>
      <c r="AR18" s="182">
        <v>-50</v>
      </c>
      <c r="AT18" s="180" t="s">
        <v>416</v>
      </c>
      <c r="AU18" s="181">
        <f>VLOOKUP($AT18,[1]Scn3!Scn3_Q2_LR,MATCH(AU$6,[1]!Scn_CH,0),0)</f>
        <v>-25</v>
      </c>
      <c r="AV18" s="181">
        <f>VLOOKUP($AT18,[1]Scn3!Scn3_Q2_LR,MATCH(AV$6,[1]!Scn_CH,0),0)</f>
        <v>-65</v>
      </c>
      <c r="AW18" s="181">
        <f>VLOOKUP($AT18,[1]Scn3!Scn3_Q2_LR,MATCH(AW$6,[1]!Scn_CH,0),0)</f>
        <v>0</v>
      </c>
      <c r="AX18" s="182">
        <f>VLOOKUP($AT18,[1]Scn3!Scn3_Q2_LR,MATCH(AX$6,[1]!Scn_CH,0),0)</f>
        <v>-50</v>
      </c>
      <c r="AZ18" s="241" t="s">
        <v>416</v>
      </c>
      <c r="BA18" s="242"/>
      <c r="BB18" s="242"/>
      <c r="BC18" s="242"/>
      <c r="BD18" s="243"/>
      <c r="BF18" s="241" t="s">
        <v>416</v>
      </c>
      <c r="BG18" s="242"/>
      <c r="BH18" s="242"/>
      <c r="BI18" s="242"/>
      <c r="BJ18" s="243"/>
    </row>
    <row r="19" spans="4:62" x14ac:dyDescent="0.2">
      <c r="D19" s="131" t="s">
        <v>417</v>
      </c>
      <c r="E19" s="181">
        <f ca="1">IF(K19*Q19*E$112&lt;'Summary Results'!M$2,'Summary Results'!M$2/E$112,K19*Q19)</f>
        <v>-25</v>
      </c>
      <c r="F19" s="181">
        <f ca="1">IF(L19*R19*F$112&lt;'Summary Results'!N$2,'Summary Results'!N$2/F$112,L19*R19)</f>
        <v>-65</v>
      </c>
      <c r="G19" s="181">
        <f ca="1">IF(M19*S19*G$112&lt;'Summary Results'!O$2,'Summary Results'!O$2/G$112,M19*S19)</f>
        <v>0</v>
      </c>
      <c r="H19" s="182">
        <f ca="1">IF(N19*T19*H$112&lt;'Summary Results'!P$2,'Summary Results'!P$2/H$112,N19*T19)</f>
        <v>-50</v>
      </c>
      <c r="I19" s="42"/>
      <c r="J19" s="177" t="s">
        <v>417</v>
      </c>
      <c r="K19" s="178">
        <f t="shared" ca="1" si="3"/>
        <v>1</v>
      </c>
      <c r="L19" s="178">
        <f t="shared" ca="1" si="0"/>
        <v>1</v>
      </c>
      <c r="M19" s="178">
        <f t="shared" ca="1" si="1"/>
        <v>1</v>
      </c>
      <c r="N19" s="179">
        <f t="shared" ca="1" si="2"/>
        <v>1</v>
      </c>
      <c r="O19" s="42"/>
      <c r="P19" s="180" t="s">
        <v>417</v>
      </c>
      <c r="Q19" s="181">
        <f ca="1"/>
        <v>-25</v>
      </c>
      <c r="R19" s="181">
        <f ca="1"/>
        <v>-65</v>
      </c>
      <c r="S19" s="181">
        <f ca="1"/>
        <v>0</v>
      </c>
      <c r="T19" s="182">
        <f ca="1"/>
        <v>-50</v>
      </c>
      <c r="U19" s="42"/>
      <c r="V19" s="177" t="s">
        <v>417</v>
      </c>
      <c r="W19" s="183">
        <v>-20</v>
      </c>
      <c r="X19" s="184"/>
      <c r="Y19" s="184"/>
      <c r="Z19" s="185"/>
      <c r="AA19" s="42"/>
      <c r="AB19" s="180" t="s">
        <v>417</v>
      </c>
      <c r="AC19" s="181">
        <v>-25</v>
      </c>
      <c r="AD19" s="186"/>
      <c r="AE19" s="186"/>
      <c r="AF19" s="187"/>
      <c r="AG19" s="42"/>
      <c r="AH19" s="177" t="s">
        <v>417</v>
      </c>
      <c r="AI19" s="183">
        <v>-25</v>
      </c>
      <c r="AJ19" s="184"/>
      <c r="AK19" s="184"/>
      <c r="AL19" s="185">
        <v>-50</v>
      </c>
      <c r="AM19" s="42"/>
      <c r="AN19" s="180" t="s">
        <v>417</v>
      </c>
      <c r="AO19" s="181">
        <v>-25</v>
      </c>
      <c r="AP19" s="181">
        <v>-65</v>
      </c>
      <c r="AQ19" s="181"/>
      <c r="AR19" s="182">
        <v>-50</v>
      </c>
      <c r="AT19" s="180" t="s">
        <v>417</v>
      </c>
      <c r="AU19" s="181">
        <f>VLOOKUP($AT19,[1]Scn3!Scn3_Q2_LR,MATCH(AU$6,[1]!Scn_CH,0),0)</f>
        <v>-25</v>
      </c>
      <c r="AV19" s="181">
        <f>VLOOKUP($AT19,[1]Scn3!Scn3_Q2_LR,MATCH(AV$6,[1]!Scn_CH,0),0)</f>
        <v>-65</v>
      </c>
      <c r="AW19" s="181">
        <f>VLOOKUP($AT19,[1]Scn3!Scn3_Q2_LR,MATCH(AW$6,[1]!Scn_CH,0),0)</f>
        <v>0</v>
      </c>
      <c r="AX19" s="182">
        <f>VLOOKUP($AT19,[1]Scn3!Scn3_Q2_LR,MATCH(AX$6,[1]!Scn_CH,0),0)</f>
        <v>-50</v>
      </c>
      <c r="AZ19" s="241" t="s">
        <v>417</v>
      </c>
      <c r="BA19" s="242"/>
      <c r="BB19" s="242"/>
      <c r="BC19" s="242"/>
      <c r="BD19" s="243"/>
      <c r="BF19" s="241" t="s">
        <v>417</v>
      </c>
      <c r="BG19" s="242"/>
      <c r="BH19" s="242"/>
      <c r="BI19" s="242"/>
      <c r="BJ19" s="243"/>
    </row>
    <row r="20" spans="4:62" x14ac:dyDescent="0.2">
      <c r="D20" s="131" t="s">
        <v>418</v>
      </c>
      <c r="E20" s="181">
        <f ca="1">IF(K20*Q20*E$112&lt;'Summary Results'!M$2,'Summary Results'!M$2/E$112,K20*Q20)</f>
        <v>-25</v>
      </c>
      <c r="F20" s="181">
        <f ca="1">IF(L20*R20*F$112&lt;'Summary Results'!N$2,'Summary Results'!N$2/F$112,L20*R20)</f>
        <v>-65</v>
      </c>
      <c r="G20" s="181">
        <f ca="1">IF(M20*S20*G$112&lt;'Summary Results'!O$2,'Summary Results'!O$2/G$112,M20*S20)</f>
        <v>0</v>
      </c>
      <c r="H20" s="182">
        <f ca="1">IF(N20*T20*H$112&lt;'Summary Results'!P$2,'Summary Results'!P$2/H$112,N20*T20)</f>
        <v>-50</v>
      </c>
      <c r="I20" s="42"/>
      <c r="J20" s="177" t="s">
        <v>418</v>
      </c>
      <c r="K20" s="178">
        <f t="shared" ca="1" si="3"/>
        <v>1</v>
      </c>
      <c r="L20" s="178">
        <f t="shared" ca="1" si="0"/>
        <v>1</v>
      </c>
      <c r="M20" s="178">
        <f t="shared" ca="1" si="1"/>
        <v>1</v>
      </c>
      <c r="N20" s="179">
        <f t="shared" ca="1" si="2"/>
        <v>1</v>
      </c>
      <c r="O20" s="42"/>
      <c r="P20" s="180" t="s">
        <v>418</v>
      </c>
      <c r="Q20" s="181">
        <f ca="1"/>
        <v>-25</v>
      </c>
      <c r="R20" s="181">
        <f ca="1"/>
        <v>-65</v>
      </c>
      <c r="S20" s="181">
        <f ca="1"/>
        <v>0</v>
      </c>
      <c r="T20" s="182">
        <f ca="1"/>
        <v>-50</v>
      </c>
      <c r="U20" s="42"/>
      <c r="V20" s="177" t="s">
        <v>418</v>
      </c>
      <c r="W20" s="183">
        <v>-20</v>
      </c>
      <c r="X20" s="184"/>
      <c r="Y20" s="184"/>
      <c r="Z20" s="185"/>
      <c r="AA20" s="42"/>
      <c r="AB20" s="180" t="s">
        <v>418</v>
      </c>
      <c r="AC20" s="181">
        <v>-25</v>
      </c>
      <c r="AD20" s="186"/>
      <c r="AE20" s="186"/>
      <c r="AF20" s="187"/>
      <c r="AG20" s="42"/>
      <c r="AH20" s="177" t="s">
        <v>418</v>
      </c>
      <c r="AI20" s="183">
        <v>-25</v>
      </c>
      <c r="AJ20" s="184"/>
      <c r="AK20" s="184"/>
      <c r="AL20" s="185">
        <v>-50</v>
      </c>
      <c r="AM20" s="42"/>
      <c r="AN20" s="180" t="s">
        <v>418</v>
      </c>
      <c r="AO20" s="181">
        <v>-25</v>
      </c>
      <c r="AP20" s="181">
        <v>-65</v>
      </c>
      <c r="AQ20" s="181"/>
      <c r="AR20" s="182">
        <v>-50</v>
      </c>
      <c r="AT20" s="180" t="s">
        <v>418</v>
      </c>
      <c r="AU20" s="181">
        <f>VLOOKUP($AT20,[1]Scn3!Scn3_Q2_LR,MATCH(AU$6,[1]!Scn_CH,0),0)</f>
        <v>-25</v>
      </c>
      <c r="AV20" s="181">
        <f>VLOOKUP($AT20,[1]Scn3!Scn3_Q2_LR,MATCH(AV$6,[1]!Scn_CH,0),0)</f>
        <v>-65</v>
      </c>
      <c r="AW20" s="181">
        <f>VLOOKUP($AT20,[1]Scn3!Scn3_Q2_LR,MATCH(AW$6,[1]!Scn_CH,0),0)</f>
        <v>0</v>
      </c>
      <c r="AX20" s="182">
        <f>VLOOKUP($AT20,[1]Scn3!Scn3_Q2_LR,MATCH(AX$6,[1]!Scn_CH,0),0)</f>
        <v>-50</v>
      </c>
      <c r="AZ20" s="241" t="s">
        <v>418</v>
      </c>
      <c r="BA20" s="242"/>
      <c r="BB20" s="242"/>
      <c r="BC20" s="242"/>
      <c r="BD20" s="243"/>
      <c r="BF20" s="241" t="s">
        <v>418</v>
      </c>
      <c r="BG20" s="242"/>
      <c r="BH20" s="242"/>
      <c r="BI20" s="242"/>
      <c r="BJ20" s="243"/>
    </row>
    <row r="21" spans="4:62" x14ac:dyDescent="0.2">
      <c r="D21" s="131" t="s">
        <v>419</v>
      </c>
      <c r="E21" s="181">
        <f ca="1">IF(K21*Q21*E$112&lt;'Summary Results'!M$2,'Summary Results'!M$2/E$112,K21*Q21)</f>
        <v>-25</v>
      </c>
      <c r="F21" s="181">
        <f ca="1">IF(L21*R21*F$112&lt;'Summary Results'!N$2,'Summary Results'!N$2/F$112,L21*R21)</f>
        <v>-65</v>
      </c>
      <c r="G21" s="181">
        <f ca="1">IF(M21*S21*G$112&lt;'Summary Results'!O$2,'Summary Results'!O$2/G$112,M21*S21)</f>
        <v>0</v>
      </c>
      <c r="H21" s="182">
        <f ca="1">IF(N21*T21*H$112&lt;'Summary Results'!P$2,'Summary Results'!P$2/H$112,N21*T21)</f>
        <v>-50</v>
      </c>
      <c r="I21" s="42"/>
      <c r="J21" s="177" t="s">
        <v>419</v>
      </c>
      <c r="K21" s="178">
        <f t="shared" ca="1" si="3"/>
        <v>1</v>
      </c>
      <c r="L21" s="178">
        <f t="shared" ca="1" si="0"/>
        <v>1</v>
      </c>
      <c r="M21" s="178">
        <f t="shared" ca="1" si="1"/>
        <v>1</v>
      </c>
      <c r="N21" s="179">
        <f t="shared" ca="1" si="2"/>
        <v>1</v>
      </c>
      <c r="O21" s="42"/>
      <c r="P21" s="180" t="s">
        <v>419</v>
      </c>
      <c r="Q21" s="181">
        <f ca="1"/>
        <v>-25</v>
      </c>
      <c r="R21" s="181">
        <f ca="1"/>
        <v>-65</v>
      </c>
      <c r="S21" s="181">
        <f ca="1"/>
        <v>0</v>
      </c>
      <c r="T21" s="182">
        <f ca="1"/>
        <v>-50</v>
      </c>
      <c r="U21" s="42"/>
      <c r="V21" s="177" t="s">
        <v>419</v>
      </c>
      <c r="W21" s="183">
        <v>-20</v>
      </c>
      <c r="X21" s="184"/>
      <c r="Y21" s="184"/>
      <c r="Z21" s="185"/>
      <c r="AA21" s="42"/>
      <c r="AB21" s="180" t="s">
        <v>419</v>
      </c>
      <c r="AC21" s="181">
        <v>-25</v>
      </c>
      <c r="AD21" s="186"/>
      <c r="AE21" s="186"/>
      <c r="AF21" s="187"/>
      <c r="AG21" s="42"/>
      <c r="AH21" s="177" t="s">
        <v>419</v>
      </c>
      <c r="AI21" s="183">
        <v>-25</v>
      </c>
      <c r="AJ21" s="184"/>
      <c r="AK21" s="184"/>
      <c r="AL21" s="185">
        <v>-50</v>
      </c>
      <c r="AM21" s="42"/>
      <c r="AN21" s="180" t="s">
        <v>419</v>
      </c>
      <c r="AO21" s="181">
        <v>-25</v>
      </c>
      <c r="AP21" s="181">
        <v>-65</v>
      </c>
      <c r="AQ21" s="181"/>
      <c r="AR21" s="182">
        <v>-50</v>
      </c>
      <c r="AT21" s="180" t="s">
        <v>419</v>
      </c>
      <c r="AU21" s="181">
        <f>VLOOKUP($AT21,[1]Scn3!Scn3_Q2_LR,MATCH(AU$6,[1]!Scn_CH,0),0)</f>
        <v>-25</v>
      </c>
      <c r="AV21" s="181">
        <f>VLOOKUP($AT21,[1]Scn3!Scn3_Q2_LR,MATCH(AV$6,[1]!Scn_CH,0),0)</f>
        <v>-65</v>
      </c>
      <c r="AW21" s="181">
        <f>VLOOKUP($AT21,[1]Scn3!Scn3_Q2_LR,MATCH(AW$6,[1]!Scn_CH,0),0)</f>
        <v>0</v>
      </c>
      <c r="AX21" s="182">
        <f>VLOOKUP($AT21,[1]Scn3!Scn3_Q2_LR,MATCH(AX$6,[1]!Scn_CH,0),0)</f>
        <v>-50</v>
      </c>
      <c r="AZ21" s="241" t="s">
        <v>419</v>
      </c>
      <c r="BA21" s="242"/>
      <c r="BB21" s="242"/>
      <c r="BC21" s="242"/>
      <c r="BD21" s="243"/>
      <c r="BF21" s="241" t="s">
        <v>419</v>
      </c>
      <c r="BG21" s="242"/>
      <c r="BH21" s="242"/>
      <c r="BI21" s="242"/>
      <c r="BJ21" s="243"/>
    </row>
    <row r="22" spans="4:62" x14ac:dyDescent="0.2">
      <c r="D22" s="131" t="s">
        <v>420</v>
      </c>
      <c r="E22" s="181">
        <f ca="1">IF(K22*Q22*E$112&lt;'Summary Results'!M$2,'Summary Results'!M$2/E$112,K22*Q22)</f>
        <v>-25</v>
      </c>
      <c r="F22" s="181">
        <f ca="1">IF(L22*R22*F$112&lt;'Summary Results'!N$2,'Summary Results'!N$2/F$112,L22*R22)</f>
        <v>-65</v>
      </c>
      <c r="G22" s="181">
        <f ca="1">IF(M22*S22*G$112&lt;'Summary Results'!O$2,'Summary Results'!O$2/G$112,M22*S22)</f>
        <v>0</v>
      </c>
      <c r="H22" s="182">
        <f ca="1">IF(N22*T22*H$112&lt;'Summary Results'!P$2,'Summary Results'!P$2/H$112,N22*T22)</f>
        <v>-50</v>
      </c>
      <c r="I22" s="42"/>
      <c r="J22" s="177" t="s">
        <v>420</v>
      </c>
      <c r="K22" s="178">
        <f t="shared" ca="1" si="3"/>
        <v>1</v>
      </c>
      <c r="L22" s="178">
        <f t="shared" ca="1" si="0"/>
        <v>1</v>
      </c>
      <c r="M22" s="178">
        <f t="shared" ca="1" si="1"/>
        <v>1</v>
      </c>
      <c r="N22" s="179">
        <f t="shared" ca="1" si="2"/>
        <v>1</v>
      </c>
      <c r="O22" s="42"/>
      <c r="P22" s="180" t="s">
        <v>420</v>
      </c>
      <c r="Q22" s="181">
        <f ca="1"/>
        <v>-25</v>
      </c>
      <c r="R22" s="181">
        <f ca="1"/>
        <v>-65</v>
      </c>
      <c r="S22" s="181">
        <f ca="1"/>
        <v>0</v>
      </c>
      <c r="T22" s="182">
        <f ca="1"/>
        <v>-50</v>
      </c>
      <c r="U22" s="42"/>
      <c r="V22" s="177" t="s">
        <v>420</v>
      </c>
      <c r="W22" s="183">
        <v>-20</v>
      </c>
      <c r="X22" s="184"/>
      <c r="Y22" s="184"/>
      <c r="Z22" s="185"/>
      <c r="AA22" s="42"/>
      <c r="AB22" s="180" t="s">
        <v>420</v>
      </c>
      <c r="AC22" s="181">
        <v>-25</v>
      </c>
      <c r="AD22" s="186"/>
      <c r="AE22" s="186"/>
      <c r="AF22" s="187"/>
      <c r="AG22" s="42"/>
      <c r="AH22" s="177" t="s">
        <v>420</v>
      </c>
      <c r="AI22" s="183">
        <v>-25</v>
      </c>
      <c r="AJ22" s="184"/>
      <c r="AK22" s="184"/>
      <c r="AL22" s="185">
        <v>-50</v>
      </c>
      <c r="AM22" s="42"/>
      <c r="AN22" s="180" t="s">
        <v>420</v>
      </c>
      <c r="AO22" s="181">
        <v>-25</v>
      </c>
      <c r="AP22" s="181">
        <v>-65</v>
      </c>
      <c r="AQ22" s="181"/>
      <c r="AR22" s="182">
        <v>-50</v>
      </c>
      <c r="AT22" s="180" t="s">
        <v>420</v>
      </c>
      <c r="AU22" s="181">
        <f>VLOOKUP($AT22,[1]Scn3!Scn3_Q2_LR,MATCH(AU$6,[1]!Scn_CH,0),0)</f>
        <v>-25</v>
      </c>
      <c r="AV22" s="181">
        <f>VLOOKUP($AT22,[1]Scn3!Scn3_Q2_LR,MATCH(AV$6,[1]!Scn_CH,0),0)</f>
        <v>-65</v>
      </c>
      <c r="AW22" s="181">
        <f>VLOOKUP($AT22,[1]Scn3!Scn3_Q2_LR,MATCH(AW$6,[1]!Scn_CH,0),0)</f>
        <v>0</v>
      </c>
      <c r="AX22" s="182">
        <f>VLOOKUP($AT22,[1]Scn3!Scn3_Q2_LR,MATCH(AX$6,[1]!Scn_CH,0),0)</f>
        <v>-50</v>
      </c>
      <c r="AZ22" s="241" t="s">
        <v>420</v>
      </c>
      <c r="BA22" s="242"/>
      <c r="BB22" s="242"/>
      <c r="BC22" s="242"/>
      <c r="BD22" s="243"/>
      <c r="BF22" s="241" t="s">
        <v>420</v>
      </c>
      <c r="BG22" s="242"/>
      <c r="BH22" s="242"/>
      <c r="BI22" s="242"/>
      <c r="BJ22" s="243"/>
    </row>
    <row r="23" spans="4:62" x14ac:dyDescent="0.2">
      <c r="D23" s="131" t="s">
        <v>421</v>
      </c>
      <c r="E23" s="181">
        <f ca="1">IF(K23*Q23*E$112&lt;'Summary Results'!M$2,'Summary Results'!M$2/E$112,K23*Q23)</f>
        <v>-25</v>
      </c>
      <c r="F23" s="181">
        <f ca="1">IF(L23*R23*F$112&lt;'Summary Results'!N$2,'Summary Results'!N$2/F$112,L23*R23)</f>
        <v>-65</v>
      </c>
      <c r="G23" s="181">
        <f ca="1">IF(M23*S23*G$112&lt;'Summary Results'!O$2,'Summary Results'!O$2/G$112,M23*S23)</f>
        <v>0</v>
      </c>
      <c r="H23" s="182">
        <f ca="1">IF(N23*T23*H$112&lt;'Summary Results'!P$2,'Summary Results'!P$2/H$112,N23*T23)</f>
        <v>-50</v>
      </c>
      <c r="I23" s="42"/>
      <c r="J23" s="177" t="s">
        <v>421</v>
      </c>
      <c r="K23" s="178">
        <f t="shared" ca="1" si="3"/>
        <v>1</v>
      </c>
      <c r="L23" s="178">
        <f t="shared" ca="1" si="0"/>
        <v>1</v>
      </c>
      <c r="M23" s="178">
        <f t="shared" ca="1" si="1"/>
        <v>1</v>
      </c>
      <c r="N23" s="179">
        <f t="shared" ca="1" si="2"/>
        <v>1</v>
      </c>
      <c r="O23" s="42"/>
      <c r="P23" s="180" t="s">
        <v>421</v>
      </c>
      <c r="Q23" s="181">
        <f ca="1"/>
        <v>-25</v>
      </c>
      <c r="R23" s="181">
        <f ca="1"/>
        <v>-65</v>
      </c>
      <c r="S23" s="181">
        <f ca="1"/>
        <v>0</v>
      </c>
      <c r="T23" s="182">
        <f ca="1"/>
        <v>-50</v>
      </c>
      <c r="U23" s="42"/>
      <c r="V23" s="177" t="s">
        <v>421</v>
      </c>
      <c r="W23" s="183">
        <v>-20</v>
      </c>
      <c r="X23" s="184"/>
      <c r="Y23" s="184"/>
      <c r="Z23" s="185"/>
      <c r="AA23" s="42"/>
      <c r="AB23" s="180" t="s">
        <v>421</v>
      </c>
      <c r="AC23" s="181">
        <v>-25</v>
      </c>
      <c r="AD23" s="186"/>
      <c r="AE23" s="186"/>
      <c r="AF23" s="187"/>
      <c r="AG23" s="42"/>
      <c r="AH23" s="177" t="s">
        <v>421</v>
      </c>
      <c r="AI23" s="183">
        <v>-25</v>
      </c>
      <c r="AJ23" s="184"/>
      <c r="AK23" s="184"/>
      <c r="AL23" s="185">
        <v>-50</v>
      </c>
      <c r="AM23" s="42"/>
      <c r="AN23" s="180" t="s">
        <v>421</v>
      </c>
      <c r="AO23" s="181">
        <v>-25</v>
      </c>
      <c r="AP23" s="181">
        <v>-65</v>
      </c>
      <c r="AQ23" s="181"/>
      <c r="AR23" s="182">
        <v>-50</v>
      </c>
      <c r="AT23" s="180" t="s">
        <v>421</v>
      </c>
      <c r="AU23" s="181">
        <f>VLOOKUP($AT23,[1]Scn3!Scn3_Q2_LR,MATCH(AU$6,[1]!Scn_CH,0),0)</f>
        <v>-25</v>
      </c>
      <c r="AV23" s="181">
        <f>VLOOKUP($AT23,[1]Scn3!Scn3_Q2_LR,MATCH(AV$6,[1]!Scn_CH,0),0)</f>
        <v>-65</v>
      </c>
      <c r="AW23" s="181">
        <f>VLOOKUP($AT23,[1]Scn3!Scn3_Q2_LR,MATCH(AW$6,[1]!Scn_CH,0),0)</f>
        <v>0</v>
      </c>
      <c r="AX23" s="182">
        <f>VLOOKUP($AT23,[1]Scn3!Scn3_Q2_LR,MATCH(AX$6,[1]!Scn_CH,0),0)</f>
        <v>-50</v>
      </c>
      <c r="AZ23" s="241" t="s">
        <v>421</v>
      </c>
      <c r="BA23" s="242"/>
      <c r="BB23" s="242"/>
      <c r="BC23" s="242"/>
      <c r="BD23" s="243"/>
      <c r="BF23" s="241" t="s">
        <v>421</v>
      </c>
      <c r="BG23" s="242"/>
      <c r="BH23" s="242"/>
      <c r="BI23" s="242"/>
      <c r="BJ23" s="243"/>
    </row>
    <row r="24" spans="4:62" x14ac:dyDescent="0.2">
      <c r="D24" s="131" t="s">
        <v>422</v>
      </c>
      <c r="E24" s="181">
        <f ca="1">IF(K24*Q24*E$112&lt;'Summary Results'!M$2,'Summary Results'!M$2/E$112,K24*Q24)</f>
        <v>-25</v>
      </c>
      <c r="F24" s="181">
        <f ca="1">IF(L24*R24*F$112&lt;'Summary Results'!N$2,'Summary Results'!N$2/F$112,L24*R24)</f>
        <v>-65</v>
      </c>
      <c r="G24" s="181">
        <f ca="1">IF(M24*S24*G$112&lt;'Summary Results'!O$2,'Summary Results'!O$2/G$112,M24*S24)</f>
        <v>0</v>
      </c>
      <c r="H24" s="182">
        <f ca="1">IF(N24*T24*H$112&lt;'Summary Results'!P$2,'Summary Results'!P$2/H$112,N24*T24)</f>
        <v>-50</v>
      </c>
      <c r="I24" s="42"/>
      <c r="J24" s="177" t="s">
        <v>422</v>
      </c>
      <c r="K24" s="178">
        <f t="shared" ca="1" si="3"/>
        <v>1</v>
      </c>
      <c r="L24" s="178">
        <f t="shared" ca="1" si="0"/>
        <v>1</v>
      </c>
      <c r="M24" s="178">
        <f t="shared" ca="1" si="1"/>
        <v>1</v>
      </c>
      <c r="N24" s="179">
        <f t="shared" ca="1" si="2"/>
        <v>1</v>
      </c>
      <c r="O24" s="42"/>
      <c r="P24" s="180" t="s">
        <v>422</v>
      </c>
      <c r="Q24" s="181">
        <f ca="1"/>
        <v>-25</v>
      </c>
      <c r="R24" s="181">
        <f ca="1"/>
        <v>-65</v>
      </c>
      <c r="S24" s="181">
        <f ca="1"/>
        <v>0</v>
      </c>
      <c r="T24" s="182">
        <f ca="1"/>
        <v>-50</v>
      </c>
      <c r="U24" s="42"/>
      <c r="V24" s="177" t="s">
        <v>422</v>
      </c>
      <c r="W24" s="183">
        <v>-20</v>
      </c>
      <c r="X24" s="184"/>
      <c r="Y24" s="184"/>
      <c r="Z24" s="185"/>
      <c r="AA24" s="42"/>
      <c r="AB24" s="180" t="s">
        <v>422</v>
      </c>
      <c r="AC24" s="181">
        <v>-25</v>
      </c>
      <c r="AD24" s="186"/>
      <c r="AE24" s="186"/>
      <c r="AF24" s="187"/>
      <c r="AG24" s="42"/>
      <c r="AH24" s="177" t="s">
        <v>422</v>
      </c>
      <c r="AI24" s="183">
        <v>-25</v>
      </c>
      <c r="AJ24" s="184"/>
      <c r="AK24" s="184"/>
      <c r="AL24" s="185">
        <v>-50</v>
      </c>
      <c r="AM24" s="42"/>
      <c r="AN24" s="180" t="s">
        <v>422</v>
      </c>
      <c r="AO24" s="181">
        <v>-25</v>
      </c>
      <c r="AP24" s="181">
        <v>-65</v>
      </c>
      <c r="AQ24" s="181"/>
      <c r="AR24" s="182">
        <v>-50</v>
      </c>
      <c r="AT24" s="180" t="s">
        <v>422</v>
      </c>
      <c r="AU24" s="181">
        <f>VLOOKUP($AT24,[1]Scn3!Scn3_Q2_LR,MATCH(AU$6,[1]!Scn_CH,0),0)</f>
        <v>-25</v>
      </c>
      <c r="AV24" s="181">
        <f>VLOOKUP($AT24,[1]Scn3!Scn3_Q2_LR,MATCH(AV$6,[1]!Scn_CH,0),0)</f>
        <v>-65</v>
      </c>
      <c r="AW24" s="181">
        <f>VLOOKUP($AT24,[1]Scn3!Scn3_Q2_LR,MATCH(AW$6,[1]!Scn_CH,0),0)</f>
        <v>0</v>
      </c>
      <c r="AX24" s="182">
        <f>VLOOKUP($AT24,[1]Scn3!Scn3_Q2_LR,MATCH(AX$6,[1]!Scn_CH,0),0)</f>
        <v>-50</v>
      </c>
      <c r="AZ24" s="241" t="s">
        <v>422</v>
      </c>
      <c r="BA24" s="242"/>
      <c r="BB24" s="242"/>
      <c r="BC24" s="242"/>
      <c r="BD24" s="243"/>
      <c r="BF24" s="241" t="s">
        <v>422</v>
      </c>
      <c r="BG24" s="242"/>
      <c r="BH24" s="242"/>
      <c r="BI24" s="242"/>
      <c r="BJ24" s="243"/>
    </row>
    <row r="25" spans="4:62" x14ac:dyDescent="0.2">
      <c r="D25" s="131" t="s">
        <v>423</v>
      </c>
      <c r="E25" s="181">
        <f ca="1">IF(K25*Q25*E$112&lt;'Summary Results'!M$2,'Summary Results'!M$2/E$112,K25*Q25)</f>
        <v>-25</v>
      </c>
      <c r="F25" s="181">
        <f ca="1">IF(L25*R25*F$112&lt;'Summary Results'!N$2,'Summary Results'!N$2/F$112,L25*R25)</f>
        <v>-65</v>
      </c>
      <c r="G25" s="181">
        <f ca="1">IF(M25*S25*G$112&lt;'Summary Results'!O$2,'Summary Results'!O$2/G$112,M25*S25)</f>
        <v>0</v>
      </c>
      <c r="H25" s="182">
        <f ca="1">IF(N25*T25*H$112&lt;'Summary Results'!P$2,'Summary Results'!P$2/H$112,N25*T25)</f>
        <v>-50</v>
      </c>
      <c r="I25" s="42"/>
      <c r="J25" s="177" t="s">
        <v>423</v>
      </c>
      <c r="K25" s="178">
        <f t="shared" ca="1" si="3"/>
        <v>1</v>
      </c>
      <c r="L25" s="178">
        <f t="shared" ca="1" si="0"/>
        <v>1</v>
      </c>
      <c r="M25" s="178">
        <f t="shared" ca="1" si="1"/>
        <v>1</v>
      </c>
      <c r="N25" s="179">
        <f t="shared" ca="1" si="2"/>
        <v>1</v>
      </c>
      <c r="O25" s="42"/>
      <c r="P25" s="180" t="s">
        <v>423</v>
      </c>
      <c r="Q25" s="181">
        <f ca="1"/>
        <v>-25</v>
      </c>
      <c r="R25" s="181">
        <f ca="1"/>
        <v>-65</v>
      </c>
      <c r="S25" s="181">
        <f ca="1"/>
        <v>0</v>
      </c>
      <c r="T25" s="182">
        <f ca="1"/>
        <v>-50</v>
      </c>
      <c r="U25" s="42"/>
      <c r="V25" s="177" t="s">
        <v>423</v>
      </c>
      <c r="W25" s="183">
        <v>-20</v>
      </c>
      <c r="X25" s="184"/>
      <c r="Y25" s="184"/>
      <c r="Z25" s="185"/>
      <c r="AA25" s="42"/>
      <c r="AB25" s="180" t="s">
        <v>423</v>
      </c>
      <c r="AC25" s="181">
        <v>-25</v>
      </c>
      <c r="AD25" s="186"/>
      <c r="AE25" s="186"/>
      <c r="AF25" s="187"/>
      <c r="AG25" s="42"/>
      <c r="AH25" s="177" t="s">
        <v>423</v>
      </c>
      <c r="AI25" s="183">
        <v>-25</v>
      </c>
      <c r="AJ25" s="184"/>
      <c r="AK25" s="184"/>
      <c r="AL25" s="185">
        <v>-50</v>
      </c>
      <c r="AM25" s="42"/>
      <c r="AN25" s="180" t="s">
        <v>423</v>
      </c>
      <c r="AO25" s="181">
        <v>-25</v>
      </c>
      <c r="AP25" s="181">
        <v>-65</v>
      </c>
      <c r="AQ25" s="181"/>
      <c r="AR25" s="182">
        <v>-50</v>
      </c>
      <c r="AT25" s="180" t="s">
        <v>423</v>
      </c>
      <c r="AU25" s="181">
        <f>VLOOKUP($AT25,[1]Scn3!Scn3_Q2_LR,MATCH(AU$6,[1]!Scn_CH,0),0)</f>
        <v>-25</v>
      </c>
      <c r="AV25" s="181">
        <f>VLOOKUP($AT25,[1]Scn3!Scn3_Q2_LR,MATCH(AV$6,[1]!Scn_CH,0),0)</f>
        <v>-65</v>
      </c>
      <c r="AW25" s="181">
        <f>VLOOKUP($AT25,[1]Scn3!Scn3_Q2_LR,MATCH(AW$6,[1]!Scn_CH,0),0)</f>
        <v>0</v>
      </c>
      <c r="AX25" s="182">
        <f>VLOOKUP($AT25,[1]Scn3!Scn3_Q2_LR,MATCH(AX$6,[1]!Scn_CH,0),0)</f>
        <v>-50</v>
      </c>
      <c r="AZ25" s="241" t="s">
        <v>423</v>
      </c>
      <c r="BA25" s="242"/>
      <c r="BB25" s="242"/>
      <c r="BC25" s="242"/>
      <c r="BD25" s="243"/>
      <c r="BF25" s="241" t="s">
        <v>423</v>
      </c>
      <c r="BG25" s="242"/>
      <c r="BH25" s="242"/>
      <c r="BI25" s="242"/>
      <c r="BJ25" s="243"/>
    </row>
    <row r="26" spans="4:62" x14ac:dyDescent="0.2">
      <c r="D26" s="131" t="s">
        <v>424</v>
      </c>
      <c r="E26" s="181">
        <f ca="1">IF(K26*Q26*E$112&lt;'Summary Results'!M$2,'Summary Results'!M$2/E$112,K26*Q26)</f>
        <v>-25</v>
      </c>
      <c r="F26" s="181">
        <f ca="1">IF(L26*R26*F$112&lt;'Summary Results'!N$2,'Summary Results'!N$2/F$112,L26*R26)</f>
        <v>-65</v>
      </c>
      <c r="G26" s="181">
        <f ca="1">IF(M26*S26*G$112&lt;'Summary Results'!O$2,'Summary Results'!O$2/G$112,M26*S26)</f>
        <v>0</v>
      </c>
      <c r="H26" s="182">
        <f ca="1">IF(N26*T26*H$112&lt;'Summary Results'!P$2,'Summary Results'!P$2/H$112,N26*T26)</f>
        <v>-50</v>
      </c>
      <c r="I26" s="42"/>
      <c r="J26" s="177" t="s">
        <v>424</v>
      </c>
      <c r="K26" s="178">
        <f t="shared" ca="1" si="3"/>
        <v>1</v>
      </c>
      <c r="L26" s="178">
        <f t="shared" ca="1" si="0"/>
        <v>1</v>
      </c>
      <c r="M26" s="178">
        <f t="shared" ca="1" si="1"/>
        <v>1</v>
      </c>
      <c r="N26" s="179">
        <f t="shared" ca="1" si="2"/>
        <v>1</v>
      </c>
      <c r="O26" s="42"/>
      <c r="P26" s="180" t="s">
        <v>424</v>
      </c>
      <c r="Q26" s="181">
        <f ca="1"/>
        <v>-25</v>
      </c>
      <c r="R26" s="181">
        <f ca="1"/>
        <v>-65</v>
      </c>
      <c r="S26" s="181">
        <f ca="1"/>
        <v>0</v>
      </c>
      <c r="T26" s="182">
        <f ca="1"/>
        <v>-50</v>
      </c>
      <c r="U26" s="42"/>
      <c r="V26" s="177" t="s">
        <v>424</v>
      </c>
      <c r="W26" s="183">
        <v>-20</v>
      </c>
      <c r="X26" s="184"/>
      <c r="Y26" s="184"/>
      <c r="Z26" s="185"/>
      <c r="AA26" s="42"/>
      <c r="AB26" s="180" t="s">
        <v>424</v>
      </c>
      <c r="AC26" s="181">
        <v>-25</v>
      </c>
      <c r="AD26" s="186"/>
      <c r="AE26" s="186"/>
      <c r="AF26" s="187"/>
      <c r="AG26" s="42"/>
      <c r="AH26" s="177" t="s">
        <v>424</v>
      </c>
      <c r="AI26" s="183">
        <v>-25</v>
      </c>
      <c r="AJ26" s="184"/>
      <c r="AK26" s="184"/>
      <c r="AL26" s="185">
        <v>-50</v>
      </c>
      <c r="AM26" s="42"/>
      <c r="AN26" s="180" t="s">
        <v>424</v>
      </c>
      <c r="AO26" s="181">
        <v>-25</v>
      </c>
      <c r="AP26" s="181">
        <v>-65</v>
      </c>
      <c r="AQ26" s="181"/>
      <c r="AR26" s="182">
        <v>-50</v>
      </c>
      <c r="AT26" s="180" t="s">
        <v>424</v>
      </c>
      <c r="AU26" s="181">
        <f>VLOOKUP($AT26,[1]Scn3!Scn3_Q2_LR,MATCH(AU$6,[1]!Scn_CH,0),0)</f>
        <v>-25</v>
      </c>
      <c r="AV26" s="181">
        <f>VLOOKUP($AT26,[1]Scn3!Scn3_Q2_LR,MATCH(AV$6,[1]!Scn_CH,0),0)</f>
        <v>-65</v>
      </c>
      <c r="AW26" s="181">
        <f>VLOOKUP($AT26,[1]Scn3!Scn3_Q2_LR,MATCH(AW$6,[1]!Scn_CH,0),0)</f>
        <v>0</v>
      </c>
      <c r="AX26" s="182">
        <f>VLOOKUP($AT26,[1]Scn3!Scn3_Q2_LR,MATCH(AX$6,[1]!Scn_CH,0),0)</f>
        <v>-50</v>
      </c>
      <c r="AZ26" s="241" t="s">
        <v>424</v>
      </c>
      <c r="BA26" s="242"/>
      <c r="BB26" s="242"/>
      <c r="BC26" s="242"/>
      <c r="BD26" s="243"/>
      <c r="BF26" s="241" t="s">
        <v>424</v>
      </c>
      <c r="BG26" s="242"/>
      <c r="BH26" s="242"/>
      <c r="BI26" s="242"/>
      <c r="BJ26" s="243"/>
    </row>
    <row r="27" spans="4:62" x14ac:dyDescent="0.2">
      <c r="D27" s="131" t="s">
        <v>425</v>
      </c>
      <c r="E27" s="181">
        <f ca="1">IF(K27*Q27*E$112&lt;'Summary Results'!M$2,'Summary Results'!M$2/E$112,K27*Q27)</f>
        <v>-25</v>
      </c>
      <c r="F27" s="181">
        <f ca="1">IF(L27*R27*F$112&lt;'Summary Results'!N$2,'Summary Results'!N$2/F$112,L27*R27)</f>
        <v>-65</v>
      </c>
      <c r="G27" s="181">
        <f ca="1">IF(M27*S27*G$112&lt;'Summary Results'!O$2,'Summary Results'!O$2/G$112,M27*S27)</f>
        <v>0</v>
      </c>
      <c r="H27" s="182">
        <f ca="1">IF(N27*T27*H$112&lt;'Summary Results'!P$2,'Summary Results'!P$2/H$112,N27*T27)</f>
        <v>-50</v>
      </c>
      <c r="I27" s="42"/>
      <c r="J27" s="177" t="s">
        <v>425</v>
      </c>
      <c r="K27" s="178">
        <f t="shared" ca="1" si="3"/>
        <v>1</v>
      </c>
      <c r="L27" s="178">
        <f t="shared" ca="1" si="0"/>
        <v>1</v>
      </c>
      <c r="M27" s="178">
        <f t="shared" ca="1" si="1"/>
        <v>1</v>
      </c>
      <c r="N27" s="179">
        <f t="shared" ca="1" si="2"/>
        <v>1</v>
      </c>
      <c r="O27" s="42"/>
      <c r="P27" s="180" t="s">
        <v>425</v>
      </c>
      <c r="Q27" s="181">
        <f ca="1"/>
        <v>-25</v>
      </c>
      <c r="R27" s="181">
        <f ca="1"/>
        <v>-65</v>
      </c>
      <c r="S27" s="181">
        <f ca="1"/>
        <v>0</v>
      </c>
      <c r="T27" s="182">
        <f ca="1"/>
        <v>-50</v>
      </c>
      <c r="U27" s="42"/>
      <c r="V27" s="177" t="s">
        <v>425</v>
      </c>
      <c r="W27" s="183">
        <v>-20</v>
      </c>
      <c r="X27" s="184"/>
      <c r="Y27" s="184"/>
      <c r="Z27" s="185"/>
      <c r="AA27" s="42"/>
      <c r="AB27" s="180" t="s">
        <v>425</v>
      </c>
      <c r="AC27" s="181">
        <v>-25</v>
      </c>
      <c r="AD27" s="186"/>
      <c r="AE27" s="186"/>
      <c r="AF27" s="187"/>
      <c r="AG27" s="42"/>
      <c r="AH27" s="177" t="s">
        <v>425</v>
      </c>
      <c r="AI27" s="183">
        <v>-25</v>
      </c>
      <c r="AJ27" s="184"/>
      <c r="AK27" s="184"/>
      <c r="AL27" s="185">
        <v>-50</v>
      </c>
      <c r="AM27" s="42"/>
      <c r="AN27" s="180" t="s">
        <v>425</v>
      </c>
      <c r="AO27" s="181">
        <v>-25</v>
      </c>
      <c r="AP27" s="181">
        <v>-65</v>
      </c>
      <c r="AQ27" s="181"/>
      <c r="AR27" s="182">
        <v>-50</v>
      </c>
      <c r="AT27" s="180" t="s">
        <v>425</v>
      </c>
      <c r="AU27" s="181">
        <f>VLOOKUP($AT27,[1]Scn3!Scn3_Q2_LR,MATCH(AU$6,[1]!Scn_CH,0),0)</f>
        <v>-25</v>
      </c>
      <c r="AV27" s="181">
        <f>VLOOKUP($AT27,[1]Scn3!Scn3_Q2_LR,MATCH(AV$6,[1]!Scn_CH,0),0)</f>
        <v>-65</v>
      </c>
      <c r="AW27" s="181">
        <f>VLOOKUP($AT27,[1]Scn3!Scn3_Q2_LR,MATCH(AW$6,[1]!Scn_CH,0),0)</f>
        <v>0</v>
      </c>
      <c r="AX27" s="182">
        <f>VLOOKUP($AT27,[1]Scn3!Scn3_Q2_LR,MATCH(AX$6,[1]!Scn_CH,0),0)</f>
        <v>-50</v>
      </c>
      <c r="AZ27" s="241" t="s">
        <v>425</v>
      </c>
      <c r="BA27" s="242"/>
      <c r="BB27" s="242"/>
      <c r="BC27" s="242"/>
      <c r="BD27" s="243"/>
      <c r="BF27" s="241" t="s">
        <v>425</v>
      </c>
      <c r="BG27" s="242"/>
      <c r="BH27" s="242"/>
      <c r="BI27" s="242"/>
      <c r="BJ27" s="243"/>
    </row>
    <row r="28" spans="4:62" x14ac:dyDescent="0.2">
      <c r="D28" s="131" t="s">
        <v>426</v>
      </c>
      <c r="E28" s="181">
        <f ca="1">IF(K28*Q28*E$112&lt;'Summary Results'!M$2,'Summary Results'!M$2/E$112,K28*Q28)</f>
        <v>-25</v>
      </c>
      <c r="F28" s="181">
        <f ca="1">IF(L28*R28*F$112&lt;'Summary Results'!N$2,'Summary Results'!N$2/F$112,L28*R28)</f>
        <v>-65</v>
      </c>
      <c r="G28" s="181">
        <f ca="1">IF(M28*S28*G$112&lt;'Summary Results'!O$2,'Summary Results'!O$2/G$112,M28*S28)</f>
        <v>0</v>
      </c>
      <c r="H28" s="182">
        <f ca="1">IF(N28*T28*H$112&lt;'Summary Results'!P$2,'Summary Results'!P$2/H$112,N28*T28)</f>
        <v>-50</v>
      </c>
      <c r="I28" s="42"/>
      <c r="J28" s="177" t="s">
        <v>426</v>
      </c>
      <c r="K28" s="178">
        <f t="shared" ca="1" si="3"/>
        <v>1</v>
      </c>
      <c r="L28" s="178">
        <f t="shared" ca="1" si="0"/>
        <v>1</v>
      </c>
      <c r="M28" s="178">
        <f t="shared" ca="1" si="1"/>
        <v>1</v>
      </c>
      <c r="N28" s="179">
        <f t="shared" ca="1" si="2"/>
        <v>1</v>
      </c>
      <c r="O28" s="42"/>
      <c r="P28" s="180" t="s">
        <v>426</v>
      </c>
      <c r="Q28" s="181">
        <f ca="1"/>
        <v>-25</v>
      </c>
      <c r="R28" s="181">
        <f ca="1"/>
        <v>-65</v>
      </c>
      <c r="S28" s="181">
        <f ca="1"/>
        <v>0</v>
      </c>
      <c r="T28" s="182">
        <f ca="1"/>
        <v>-50</v>
      </c>
      <c r="U28" s="42"/>
      <c r="V28" s="177" t="s">
        <v>426</v>
      </c>
      <c r="W28" s="183">
        <v>-20</v>
      </c>
      <c r="X28" s="184"/>
      <c r="Y28" s="184"/>
      <c r="Z28" s="185"/>
      <c r="AA28" s="42"/>
      <c r="AB28" s="180" t="s">
        <v>426</v>
      </c>
      <c r="AC28" s="181">
        <v>-25</v>
      </c>
      <c r="AD28" s="186"/>
      <c r="AE28" s="186"/>
      <c r="AF28" s="187"/>
      <c r="AG28" s="42"/>
      <c r="AH28" s="177" t="s">
        <v>426</v>
      </c>
      <c r="AI28" s="183">
        <v>-25</v>
      </c>
      <c r="AJ28" s="184"/>
      <c r="AK28" s="184"/>
      <c r="AL28" s="185">
        <v>-50</v>
      </c>
      <c r="AM28" s="42"/>
      <c r="AN28" s="180" t="s">
        <v>426</v>
      </c>
      <c r="AO28" s="181">
        <v>-25</v>
      </c>
      <c r="AP28" s="181">
        <v>-65</v>
      </c>
      <c r="AQ28" s="181"/>
      <c r="AR28" s="182">
        <v>-50</v>
      </c>
      <c r="AT28" s="180" t="s">
        <v>426</v>
      </c>
      <c r="AU28" s="181">
        <f>VLOOKUP($AT28,[1]Scn3!Scn3_Q2_LR,MATCH(AU$6,[1]!Scn_CH,0),0)</f>
        <v>-25</v>
      </c>
      <c r="AV28" s="181">
        <f>VLOOKUP($AT28,[1]Scn3!Scn3_Q2_LR,MATCH(AV$6,[1]!Scn_CH,0),0)</f>
        <v>-65</v>
      </c>
      <c r="AW28" s="181">
        <f>VLOOKUP($AT28,[1]Scn3!Scn3_Q2_LR,MATCH(AW$6,[1]!Scn_CH,0),0)</f>
        <v>0</v>
      </c>
      <c r="AX28" s="182">
        <f>VLOOKUP($AT28,[1]Scn3!Scn3_Q2_LR,MATCH(AX$6,[1]!Scn_CH,0),0)</f>
        <v>-50</v>
      </c>
      <c r="AZ28" s="241" t="s">
        <v>426</v>
      </c>
      <c r="BA28" s="242"/>
      <c r="BB28" s="242"/>
      <c r="BC28" s="242"/>
      <c r="BD28" s="243"/>
      <c r="BF28" s="241" t="s">
        <v>426</v>
      </c>
      <c r="BG28" s="242"/>
      <c r="BH28" s="242"/>
      <c r="BI28" s="242"/>
      <c r="BJ28" s="243"/>
    </row>
    <row r="29" spans="4:62" x14ac:dyDescent="0.2">
      <c r="D29" s="131" t="s">
        <v>427</v>
      </c>
      <c r="E29" s="181">
        <f ca="1">IF(K29*Q29*E$112&lt;'Summary Results'!M$2,'Summary Results'!M$2/E$112,K29*Q29)</f>
        <v>-25</v>
      </c>
      <c r="F29" s="181">
        <f ca="1">IF(L29*R29*F$112&lt;'Summary Results'!N$2,'Summary Results'!N$2/F$112,L29*R29)</f>
        <v>-65</v>
      </c>
      <c r="G29" s="181">
        <f ca="1">IF(M29*S29*G$112&lt;'Summary Results'!O$2,'Summary Results'!O$2/G$112,M29*S29)</f>
        <v>0</v>
      </c>
      <c r="H29" s="182">
        <f ca="1">IF(N29*T29*H$112&lt;'Summary Results'!P$2,'Summary Results'!P$2/H$112,N29*T29)</f>
        <v>-50</v>
      </c>
      <c r="I29" s="42"/>
      <c r="J29" s="177" t="s">
        <v>427</v>
      </c>
      <c r="K29" s="178">
        <f t="shared" ca="1" si="3"/>
        <v>1</v>
      </c>
      <c r="L29" s="178">
        <f t="shared" ca="1" si="0"/>
        <v>1</v>
      </c>
      <c r="M29" s="178">
        <f t="shared" ca="1" si="1"/>
        <v>1</v>
      </c>
      <c r="N29" s="179">
        <f t="shared" ca="1" si="2"/>
        <v>1</v>
      </c>
      <c r="O29" s="42"/>
      <c r="P29" s="180" t="s">
        <v>427</v>
      </c>
      <c r="Q29" s="181">
        <f ca="1"/>
        <v>-25</v>
      </c>
      <c r="R29" s="181">
        <f ca="1"/>
        <v>-65</v>
      </c>
      <c r="S29" s="181">
        <f ca="1"/>
        <v>0</v>
      </c>
      <c r="T29" s="182">
        <f ca="1"/>
        <v>-50</v>
      </c>
      <c r="U29" s="42"/>
      <c r="V29" s="177" t="s">
        <v>427</v>
      </c>
      <c r="W29" s="183">
        <v>-20</v>
      </c>
      <c r="X29" s="184"/>
      <c r="Y29" s="184"/>
      <c r="Z29" s="185"/>
      <c r="AA29" s="42"/>
      <c r="AB29" s="180" t="s">
        <v>427</v>
      </c>
      <c r="AC29" s="181">
        <v>-25</v>
      </c>
      <c r="AD29" s="186"/>
      <c r="AE29" s="186"/>
      <c r="AF29" s="187"/>
      <c r="AG29" s="42"/>
      <c r="AH29" s="177" t="s">
        <v>427</v>
      </c>
      <c r="AI29" s="183">
        <v>-25</v>
      </c>
      <c r="AJ29" s="184"/>
      <c r="AK29" s="184"/>
      <c r="AL29" s="185">
        <v>-50</v>
      </c>
      <c r="AM29" s="42"/>
      <c r="AN29" s="180" t="s">
        <v>427</v>
      </c>
      <c r="AO29" s="181">
        <v>-25</v>
      </c>
      <c r="AP29" s="181">
        <v>-65</v>
      </c>
      <c r="AQ29" s="181"/>
      <c r="AR29" s="182">
        <v>-50</v>
      </c>
      <c r="AT29" s="180" t="s">
        <v>427</v>
      </c>
      <c r="AU29" s="181">
        <f>VLOOKUP($AT29,[1]Scn3!Scn3_Q2_LR,MATCH(AU$6,[1]!Scn_CH,0),0)</f>
        <v>-25</v>
      </c>
      <c r="AV29" s="181">
        <f>VLOOKUP($AT29,[1]Scn3!Scn3_Q2_LR,MATCH(AV$6,[1]!Scn_CH,0),0)</f>
        <v>-65</v>
      </c>
      <c r="AW29" s="181">
        <f>VLOOKUP($AT29,[1]Scn3!Scn3_Q2_LR,MATCH(AW$6,[1]!Scn_CH,0),0)</f>
        <v>0</v>
      </c>
      <c r="AX29" s="182">
        <f>VLOOKUP($AT29,[1]Scn3!Scn3_Q2_LR,MATCH(AX$6,[1]!Scn_CH,0),0)</f>
        <v>-50</v>
      </c>
      <c r="AZ29" s="241" t="s">
        <v>427</v>
      </c>
      <c r="BA29" s="242"/>
      <c r="BB29" s="242"/>
      <c r="BC29" s="242"/>
      <c r="BD29" s="243"/>
      <c r="BF29" s="241" t="s">
        <v>427</v>
      </c>
      <c r="BG29" s="242"/>
      <c r="BH29" s="242"/>
      <c r="BI29" s="242"/>
      <c r="BJ29" s="243"/>
    </row>
    <row r="30" spans="4:62" x14ac:dyDescent="0.2">
      <c r="D30" s="131" t="s">
        <v>428</v>
      </c>
      <c r="E30" s="181">
        <f ca="1">IF(K30*Q30*E$112&lt;'Summary Results'!M$2,'Summary Results'!M$2/E$112,K30*Q30)</f>
        <v>-71.428571428571431</v>
      </c>
      <c r="F30" s="181">
        <f ca="1">IF(L30*R30*F$112&lt;'Summary Results'!N$2,'Summary Results'!N$2/F$112,L30*R30)</f>
        <v>-75</v>
      </c>
      <c r="G30" s="181">
        <f ca="1">IF(M30*S30*G$112&lt;'Summary Results'!O$2,'Summary Results'!O$2/G$112,M30*S30)</f>
        <v>0</v>
      </c>
      <c r="H30" s="182">
        <f ca="1">IF(N30*T30*H$112&lt;'Summary Results'!P$2,'Summary Results'!P$2/H$112,N30*T30)</f>
        <v>-75</v>
      </c>
      <c r="I30" s="42"/>
      <c r="J30" s="177" t="s">
        <v>428</v>
      </c>
      <c r="K30" s="178">
        <f t="shared" ca="1" si="3"/>
        <v>1</v>
      </c>
      <c r="L30" s="178">
        <f t="shared" ca="1" si="0"/>
        <v>1</v>
      </c>
      <c r="M30" s="178">
        <f t="shared" ca="1" si="1"/>
        <v>1</v>
      </c>
      <c r="N30" s="179">
        <f t="shared" ca="1" si="2"/>
        <v>1</v>
      </c>
      <c r="O30" s="42"/>
      <c r="P30" s="180" t="s">
        <v>428</v>
      </c>
      <c r="Q30" s="181">
        <f ca="1"/>
        <v>-75</v>
      </c>
      <c r="R30" s="181">
        <f ca="1"/>
        <v>-75</v>
      </c>
      <c r="S30" s="181">
        <f ca="1"/>
        <v>0</v>
      </c>
      <c r="T30" s="182">
        <f ca="1"/>
        <v>-75</v>
      </c>
      <c r="U30" s="42"/>
      <c r="V30" s="177" t="s">
        <v>428</v>
      </c>
      <c r="W30" s="183">
        <v>-75</v>
      </c>
      <c r="X30" s="184"/>
      <c r="Y30" s="184"/>
      <c r="Z30" s="185"/>
      <c r="AA30" s="42"/>
      <c r="AB30" s="180" t="s">
        <v>428</v>
      </c>
      <c r="AC30" s="181">
        <v>-75</v>
      </c>
      <c r="AD30" s="186"/>
      <c r="AE30" s="186"/>
      <c r="AF30" s="187"/>
      <c r="AG30" s="42"/>
      <c r="AH30" s="177" t="s">
        <v>428</v>
      </c>
      <c r="AI30" s="183">
        <v>-75</v>
      </c>
      <c r="AJ30" s="184"/>
      <c r="AK30" s="184"/>
      <c r="AL30" s="185">
        <v>-75</v>
      </c>
      <c r="AM30" s="42"/>
      <c r="AN30" s="180" t="s">
        <v>428</v>
      </c>
      <c r="AO30" s="181">
        <v>-75</v>
      </c>
      <c r="AP30" s="181">
        <v>-75</v>
      </c>
      <c r="AQ30" s="181"/>
      <c r="AR30" s="182">
        <v>-75</v>
      </c>
      <c r="AT30" s="180" t="s">
        <v>428</v>
      </c>
      <c r="AU30" s="181">
        <f>VLOOKUP($AT30,[1]Scn3!Scn3_Q2_LR,MATCH(AU$6,[1]!Scn_CH,0),0)</f>
        <v>-75</v>
      </c>
      <c r="AV30" s="181">
        <f>VLOOKUP($AT30,[1]Scn3!Scn3_Q2_LR,MATCH(AV$6,[1]!Scn_CH,0),0)</f>
        <v>-75</v>
      </c>
      <c r="AW30" s="181">
        <f>VLOOKUP($AT30,[1]Scn3!Scn3_Q2_LR,MATCH(AW$6,[1]!Scn_CH,0),0)</f>
        <v>0</v>
      </c>
      <c r="AX30" s="182">
        <f>VLOOKUP($AT30,[1]Scn3!Scn3_Q2_LR,MATCH(AX$6,[1]!Scn_CH,0),0)</f>
        <v>-75</v>
      </c>
      <c r="AZ30" s="241" t="s">
        <v>428</v>
      </c>
      <c r="BA30" s="242"/>
      <c r="BB30" s="242"/>
      <c r="BC30" s="242"/>
      <c r="BD30" s="243"/>
      <c r="BF30" s="241" t="s">
        <v>428</v>
      </c>
      <c r="BG30" s="242"/>
      <c r="BH30" s="242"/>
      <c r="BI30" s="242"/>
      <c r="BJ30" s="243"/>
    </row>
    <row r="31" spans="4:62" x14ac:dyDescent="0.2">
      <c r="D31" s="131" t="s">
        <v>429</v>
      </c>
      <c r="E31" s="181">
        <f ca="1">IF(K31*Q31*E$112&lt;'Summary Results'!M$2,'Summary Results'!M$2/E$112,K31*Q31)</f>
        <v>-25</v>
      </c>
      <c r="F31" s="181">
        <f ca="1">IF(L31*R31*F$112&lt;'Summary Results'!N$2,'Summary Results'!N$2/F$112,L31*R31)</f>
        <v>-65</v>
      </c>
      <c r="G31" s="181">
        <f ca="1">IF(M31*S31*G$112&lt;'Summary Results'!O$2,'Summary Results'!O$2/G$112,M31*S31)</f>
        <v>0</v>
      </c>
      <c r="H31" s="182">
        <f ca="1">IF(N31*T31*H$112&lt;'Summary Results'!P$2,'Summary Results'!P$2/H$112,N31*T31)</f>
        <v>-50</v>
      </c>
      <c r="I31" s="42"/>
      <c r="J31" s="177" t="s">
        <v>429</v>
      </c>
      <c r="K31" s="178">
        <f t="shared" ca="1" si="3"/>
        <v>1</v>
      </c>
      <c r="L31" s="178">
        <f t="shared" ca="1" si="0"/>
        <v>1</v>
      </c>
      <c r="M31" s="178">
        <f t="shared" ca="1" si="1"/>
        <v>1</v>
      </c>
      <c r="N31" s="179">
        <f t="shared" ca="1" si="2"/>
        <v>1</v>
      </c>
      <c r="O31" s="42"/>
      <c r="P31" s="180" t="s">
        <v>429</v>
      </c>
      <c r="Q31" s="181">
        <f ca="1"/>
        <v>-25</v>
      </c>
      <c r="R31" s="181">
        <f ca="1"/>
        <v>-65</v>
      </c>
      <c r="S31" s="181">
        <f ca="1"/>
        <v>0</v>
      </c>
      <c r="T31" s="182">
        <f ca="1"/>
        <v>-50</v>
      </c>
      <c r="U31" s="42"/>
      <c r="V31" s="177" t="s">
        <v>429</v>
      </c>
      <c r="W31" s="183">
        <v>-20</v>
      </c>
      <c r="X31" s="184"/>
      <c r="Y31" s="184"/>
      <c r="Z31" s="185"/>
      <c r="AA31" s="42"/>
      <c r="AB31" s="180" t="s">
        <v>429</v>
      </c>
      <c r="AC31" s="181">
        <v>-25</v>
      </c>
      <c r="AD31" s="186"/>
      <c r="AE31" s="186"/>
      <c r="AF31" s="187"/>
      <c r="AG31" s="42"/>
      <c r="AH31" s="177" t="s">
        <v>429</v>
      </c>
      <c r="AI31" s="183">
        <v>-25</v>
      </c>
      <c r="AJ31" s="184"/>
      <c r="AK31" s="184"/>
      <c r="AL31" s="185">
        <v>-50</v>
      </c>
      <c r="AM31" s="42"/>
      <c r="AN31" s="180" t="s">
        <v>429</v>
      </c>
      <c r="AO31" s="181">
        <v>-25</v>
      </c>
      <c r="AP31" s="181">
        <v>-65</v>
      </c>
      <c r="AQ31" s="181"/>
      <c r="AR31" s="182">
        <v>-50</v>
      </c>
      <c r="AT31" s="180" t="s">
        <v>429</v>
      </c>
      <c r="AU31" s="181">
        <f>VLOOKUP($AT31,[1]Scn3!Scn3_Q2_LR,MATCH(AU$6,[1]!Scn_CH,0),0)</f>
        <v>-25</v>
      </c>
      <c r="AV31" s="181">
        <f>VLOOKUP($AT31,[1]Scn3!Scn3_Q2_LR,MATCH(AV$6,[1]!Scn_CH,0),0)</f>
        <v>-65</v>
      </c>
      <c r="AW31" s="181">
        <f>VLOOKUP($AT31,[1]Scn3!Scn3_Q2_LR,MATCH(AW$6,[1]!Scn_CH,0),0)</f>
        <v>0</v>
      </c>
      <c r="AX31" s="182">
        <f>VLOOKUP($AT31,[1]Scn3!Scn3_Q2_LR,MATCH(AX$6,[1]!Scn_CH,0),0)</f>
        <v>-50</v>
      </c>
      <c r="AZ31" s="241" t="s">
        <v>429</v>
      </c>
      <c r="BA31" s="242"/>
      <c r="BB31" s="242"/>
      <c r="BC31" s="242"/>
      <c r="BD31" s="243"/>
      <c r="BF31" s="241" t="s">
        <v>429</v>
      </c>
      <c r="BG31" s="242"/>
      <c r="BH31" s="242"/>
      <c r="BI31" s="242"/>
      <c r="BJ31" s="243"/>
    </row>
    <row r="32" spans="4:62" x14ac:dyDescent="0.2">
      <c r="D32" s="131" t="s">
        <v>430</v>
      </c>
      <c r="E32" s="181">
        <f ca="1">IF(K32*Q32*E$112&lt;'Summary Results'!M$2,'Summary Results'!M$2/E$112,K32*Q32)</f>
        <v>-71.428571428571431</v>
      </c>
      <c r="F32" s="181">
        <f ca="1">IF(L32*R32*F$112&lt;'Summary Results'!N$2,'Summary Results'!N$2/F$112,L32*R32)</f>
        <v>-75</v>
      </c>
      <c r="G32" s="181">
        <f ca="1">IF(M32*S32*G$112&lt;'Summary Results'!O$2,'Summary Results'!O$2/G$112,M32*S32)</f>
        <v>0</v>
      </c>
      <c r="H32" s="182">
        <f ca="1">IF(N32*T32*H$112&lt;'Summary Results'!P$2,'Summary Results'!P$2/H$112,N32*T32)</f>
        <v>-75</v>
      </c>
      <c r="I32" s="42"/>
      <c r="J32" s="177" t="s">
        <v>430</v>
      </c>
      <c r="K32" s="178">
        <f t="shared" ca="1" si="3"/>
        <v>1</v>
      </c>
      <c r="L32" s="178">
        <f t="shared" ca="1" si="0"/>
        <v>1</v>
      </c>
      <c r="M32" s="178">
        <f t="shared" ca="1" si="1"/>
        <v>1</v>
      </c>
      <c r="N32" s="179">
        <f t="shared" ca="1" si="2"/>
        <v>1</v>
      </c>
      <c r="O32" s="42"/>
      <c r="P32" s="180" t="s">
        <v>430</v>
      </c>
      <c r="Q32" s="181">
        <f ca="1"/>
        <v>-75</v>
      </c>
      <c r="R32" s="181">
        <f ca="1"/>
        <v>-75</v>
      </c>
      <c r="S32" s="181">
        <f ca="1"/>
        <v>0</v>
      </c>
      <c r="T32" s="182">
        <f ca="1"/>
        <v>-75</v>
      </c>
      <c r="U32" s="42"/>
      <c r="V32" s="177" t="s">
        <v>430</v>
      </c>
      <c r="W32" s="183">
        <v>-75</v>
      </c>
      <c r="X32" s="184"/>
      <c r="Y32" s="184"/>
      <c r="Z32" s="185"/>
      <c r="AA32" s="42"/>
      <c r="AB32" s="180" t="s">
        <v>430</v>
      </c>
      <c r="AC32" s="181">
        <v>-75</v>
      </c>
      <c r="AD32" s="186"/>
      <c r="AE32" s="186"/>
      <c r="AF32" s="187"/>
      <c r="AG32" s="42"/>
      <c r="AH32" s="177" t="s">
        <v>430</v>
      </c>
      <c r="AI32" s="183">
        <v>-75</v>
      </c>
      <c r="AJ32" s="184"/>
      <c r="AK32" s="184"/>
      <c r="AL32" s="185">
        <v>-75</v>
      </c>
      <c r="AM32" s="42"/>
      <c r="AN32" s="180" t="s">
        <v>430</v>
      </c>
      <c r="AO32" s="181">
        <v>-75</v>
      </c>
      <c r="AP32" s="181">
        <v>-75</v>
      </c>
      <c r="AQ32" s="181"/>
      <c r="AR32" s="182">
        <v>-75</v>
      </c>
      <c r="AT32" s="180" t="s">
        <v>430</v>
      </c>
      <c r="AU32" s="181">
        <f>VLOOKUP($AT32,[1]Scn3!Scn3_Q2_LR,MATCH(AU$6,[1]!Scn_CH,0),0)</f>
        <v>-75</v>
      </c>
      <c r="AV32" s="181">
        <f>VLOOKUP($AT32,[1]Scn3!Scn3_Q2_LR,MATCH(AV$6,[1]!Scn_CH,0),0)</f>
        <v>-75</v>
      </c>
      <c r="AW32" s="181">
        <f>VLOOKUP($AT32,[1]Scn3!Scn3_Q2_LR,MATCH(AW$6,[1]!Scn_CH,0),0)</f>
        <v>0</v>
      </c>
      <c r="AX32" s="182">
        <f>VLOOKUP($AT32,[1]Scn3!Scn3_Q2_LR,MATCH(AX$6,[1]!Scn_CH,0),0)</f>
        <v>-75</v>
      </c>
      <c r="AZ32" s="241" t="s">
        <v>430</v>
      </c>
      <c r="BA32" s="242"/>
      <c r="BB32" s="242"/>
      <c r="BC32" s="242"/>
      <c r="BD32" s="243"/>
      <c r="BF32" s="241" t="s">
        <v>430</v>
      </c>
      <c r="BG32" s="242"/>
      <c r="BH32" s="242"/>
      <c r="BI32" s="242"/>
      <c r="BJ32" s="243"/>
    </row>
    <row r="33" spans="4:62" x14ac:dyDescent="0.2">
      <c r="D33" s="131" t="s">
        <v>431</v>
      </c>
      <c r="E33" s="181">
        <f ca="1">IF(K33*Q33*E$112&lt;'Summary Results'!M$2,'Summary Results'!M$2/E$112,K33*Q33)</f>
        <v>-50</v>
      </c>
      <c r="F33" s="181">
        <f ca="1">IF(L33*R33*F$112&lt;'Summary Results'!N$2,'Summary Results'!N$2/F$112,L33*R33)</f>
        <v>-65</v>
      </c>
      <c r="G33" s="181">
        <f ca="1">IF(M33*S33*G$112&lt;'Summary Results'!O$2,'Summary Results'!O$2/G$112,M33*S33)</f>
        <v>0</v>
      </c>
      <c r="H33" s="182">
        <f ca="1">IF(N33*T33*H$112&lt;'Summary Results'!P$2,'Summary Results'!P$2/H$112,N33*T33)</f>
        <v>-75</v>
      </c>
      <c r="I33" s="42"/>
      <c r="J33" s="177" t="s">
        <v>431</v>
      </c>
      <c r="K33" s="178">
        <f t="shared" ca="1" si="3"/>
        <v>1</v>
      </c>
      <c r="L33" s="178">
        <f t="shared" ca="1" si="0"/>
        <v>1</v>
      </c>
      <c r="M33" s="178">
        <f t="shared" ca="1" si="1"/>
        <v>1</v>
      </c>
      <c r="N33" s="179">
        <f t="shared" ca="1" si="2"/>
        <v>1</v>
      </c>
      <c r="O33" s="42"/>
      <c r="P33" s="180" t="s">
        <v>431</v>
      </c>
      <c r="Q33" s="181">
        <f ca="1"/>
        <v>-50</v>
      </c>
      <c r="R33" s="181">
        <f ca="1"/>
        <v>-65</v>
      </c>
      <c r="S33" s="181">
        <f ca="1"/>
        <v>0</v>
      </c>
      <c r="T33" s="182">
        <f ca="1"/>
        <v>-75</v>
      </c>
      <c r="U33" s="42"/>
      <c r="V33" s="177" t="s">
        <v>431</v>
      </c>
      <c r="W33" s="183"/>
      <c r="X33" s="184"/>
      <c r="Y33" s="184"/>
      <c r="Z33" s="185">
        <v>-75</v>
      </c>
      <c r="AA33" s="42"/>
      <c r="AB33" s="180" t="s">
        <v>431</v>
      </c>
      <c r="AC33" s="181">
        <v>-50</v>
      </c>
      <c r="AD33" s="186"/>
      <c r="AE33" s="186"/>
      <c r="AF33" s="187">
        <v>-75</v>
      </c>
      <c r="AG33" s="42"/>
      <c r="AH33" s="177" t="s">
        <v>431</v>
      </c>
      <c r="AI33" s="183">
        <v>-50</v>
      </c>
      <c r="AJ33" s="184"/>
      <c r="AK33" s="184"/>
      <c r="AL33" s="185">
        <v>-75</v>
      </c>
      <c r="AM33" s="42"/>
      <c r="AN33" s="180" t="s">
        <v>431</v>
      </c>
      <c r="AO33" s="181">
        <v>-50</v>
      </c>
      <c r="AP33" s="181">
        <v>-65</v>
      </c>
      <c r="AQ33" s="181"/>
      <c r="AR33" s="182">
        <v>-75</v>
      </c>
      <c r="AT33" s="180" t="s">
        <v>431</v>
      </c>
      <c r="AU33" s="181">
        <f>VLOOKUP($AT33,[1]Scn3!Scn3_Q2_LR,MATCH(AU$6,[1]!Scn_CH,0),0)</f>
        <v>-50</v>
      </c>
      <c r="AV33" s="181">
        <f>VLOOKUP($AT33,[1]Scn3!Scn3_Q2_LR,MATCH(AV$6,[1]!Scn_CH,0),0)</f>
        <v>-65</v>
      </c>
      <c r="AW33" s="181">
        <f>VLOOKUP($AT33,[1]Scn3!Scn3_Q2_LR,MATCH(AW$6,[1]!Scn_CH,0),0)</f>
        <v>0</v>
      </c>
      <c r="AX33" s="182">
        <f>VLOOKUP($AT33,[1]Scn3!Scn3_Q2_LR,MATCH(AX$6,[1]!Scn_CH,0),0)</f>
        <v>-75</v>
      </c>
      <c r="AZ33" s="241" t="s">
        <v>431</v>
      </c>
      <c r="BA33" s="242"/>
      <c r="BB33" s="242"/>
      <c r="BC33" s="242"/>
      <c r="BD33" s="243"/>
      <c r="BF33" s="241" t="s">
        <v>431</v>
      </c>
      <c r="BG33" s="242"/>
      <c r="BH33" s="242"/>
      <c r="BI33" s="242"/>
      <c r="BJ33" s="243"/>
    </row>
    <row r="34" spans="4:62" x14ac:dyDescent="0.2">
      <c r="D34" s="131" t="s">
        <v>432</v>
      </c>
      <c r="E34" s="181">
        <f ca="1">IF(K34*Q34*E$112&lt;'Summary Results'!M$2,'Summary Results'!M$2/E$112,K34*Q34)</f>
        <v>-50</v>
      </c>
      <c r="F34" s="181">
        <f ca="1">IF(L34*R34*F$112&lt;'Summary Results'!N$2,'Summary Results'!N$2/F$112,L34*R34)</f>
        <v>-65</v>
      </c>
      <c r="G34" s="181">
        <f ca="1">IF(M34*S34*G$112&lt;'Summary Results'!O$2,'Summary Results'!O$2/G$112,M34*S34)</f>
        <v>0</v>
      </c>
      <c r="H34" s="182">
        <f ca="1">IF(N34*T34*H$112&lt;'Summary Results'!P$2,'Summary Results'!P$2/H$112,N34*T34)</f>
        <v>-75</v>
      </c>
      <c r="I34" s="42"/>
      <c r="J34" s="177" t="s">
        <v>432</v>
      </c>
      <c r="K34" s="178">
        <f t="shared" ca="1" si="3"/>
        <v>1</v>
      </c>
      <c r="L34" s="178">
        <f t="shared" ca="1" si="0"/>
        <v>1</v>
      </c>
      <c r="M34" s="178">
        <f t="shared" ca="1" si="1"/>
        <v>1</v>
      </c>
      <c r="N34" s="179">
        <f t="shared" ca="1" si="2"/>
        <v>1</v>
      </c>
      <c r="O34" s="42"/>
      <c r="P34" s="180" t="s">
        <v>432</v>
      </c>
      <c r="Q34" s="181">
        <f ca="1"/>
        <v>-50</v>
      </c>
      <c r="R34" s="181">
        <f ca="1"/>
        <v>-65</v>
      </c>
      <c r="S34" s="181">
        <f ca="1"/>
        <v>0</v>
      </c>
      <c r="T34" s="182">
        <f ca="1"/>
        <v>-75</v>
      </c>
      <c r="U34" s="42"/>
      <c r="V34" s="177" t="s">
        <v>432</v>
      </c>
      <c r="W34" s="183">
        <v>-50</v>
      </c>
      <c r="X34" s="184"/>
      <c r="Y34" s="184"/>
      <c r="Z34" s="185"/>
      <c r="AA34" s="42"/>
      <c r="AB34" s="180" t="s">
        <v>432</v>
      </c>
      <c r="AC34" s="181">
        <v>-50</v>
      </c>
      <c r="AD34" s="186"/>
      <c r="AE34" s="186"/>
      <c r="AF34" s="187"/>
      <c r="AG34" s="42"/>
      <c r="AH34" s="177" t="s">
        <v>432</v>
      </c>
      <c r="AI34" s="183">
        <v>-50</v>
      </c>
      <c r="AJ34" s="184"/>
      <c r="AK34" s="184"/>
      <c r="AL34" s="185">
        <v>-75</v>
      </c>
      <c r="AM34" s="42"/>
      <c r="AN34" s="180" t="s">
        <v>432</v>
      </c>
      <c r="AO34" s="181">
        <v>-50</v>
      </c>
      <c r="AP34" s="181">
        <v>-65</v>
      </c>
      <c r="AQ34" s="181"/>
      <c r="AR34" s="182">
        <v>-75</v>
      </c>
      <c r="AT34" s="180" t="s">
        <v>432</v>
      </c>
      <c r="AU34" s="181">
        <f>VLOOKUP($AT34,[1]Scn3!Scn3_Q2_LR,MATCH(AU$6,[1]!Scn_CH,0),0)</f>
        <v>-50</v>
      </c>
      <c r="AV34" s="181">
        <f>VLOOKUP($AT34,[1]Scn3!Scn3_Q2_LR,MATCH(AV$6,[1]!Scn_CH,0),0)</f>
        <v>-65</v>
      </c>
      <c r="AW34" s="181">
        <f>VLOOKUP($AT34,[1]Scn3!Scn3_Q2_LR,MATCH(AW$6,[1]!Scn_CH,0),0)</f>
        <v>0</v>
      </c>
      <c r="AX34" s="182">
        <f>VLOOKUP($AT34,[1]Scn3!Scn3_Q2_LR,MATCH(AX$6,[1]!Scn_CH,0),0)</f>
        <v>-75</v>
      </c>
      <c r="AZ34" s="241" t="s">
        <v>432</v>
      </c>
      <c r="BA34" s="242"/>
      <c r="BB34" s="242"/>
      <c r="BC34" s="242"/>
      <c r="BD34" s="243"/>
      <c r="BF34" s="241" t="s">
        <v>432</v>
      </c>
      <c r="BG34" s="242"/>
      <c r="BH34" s="242"/>
      <c r="BI34" s="242"/>
      <c r="BJ34" s="243"/>
    </row>
    <row r="35" spans="4:62" x14ac:dyDescent="0.2">
      <c r="D35" s="131" t="s">
        <v>433</v>
      </c>
      <c r="E35" s="181">
        <f ca="1">IF(K35*Q35*E$112&lt;'Summary Results'!M$2,'Summary Results'!M$2/E$112,K35*Q35)</f>
        <v>-50</v>
      </c>
      <c r="F35" s="181">
        <f ca="1">IF(L35*R35*F$112&lt;'Summary Results'!N$2,'Summary Results'!N$2/F$112,L35*R35)</f>
        <v>-65</v>
      </c>
      <c r="G35" s="181">
        <f ca="1">IF(M35*S35*G$112&lt;'Summary Results'!O$2,'Summary Results'!O$2/G$112,M35*S35)</f>
        <v>0</v>
      </c>
      <c r="H35" s="182">
        <f ca="1">IF(N35*T35*H$112&lt;'Summary Results'!P$2,'Summary Results'!P$2/H$112,N35*T35)</f>
        <v>-75</v>
      </c>
      <c r="I35" s="42"/>
      <c r="J35" s="177" t="s">
        <v>433</v>
      </c>
      <c r="K35" s="178">
        <f t="shared" ca="1" si="3"/>
        <v>1</v>
      </c>
      <c r="L35" s="178">
        <f t="shared" ca="1" si="0"/>
        <v>1</v>
      </c>
      <c r="M35" s="178">
        <f t="shared" ca="1" si="1"/>
        <v>1</v>
      </c>
      <c r="N35" s="179">
        <f t="shared" ca="1" si="2"/>
        <v>1</v>
      </c>
      <c r="O35" s="42"/>
      <c r="P35" s="180" t="s">
        <v>433</v>
      </c>
      <c r="Q35" s="181">
        <f ca="1"/>
        <v>-50</v>
      </c>
      <c r="R35" s="181">
        <f ca="1"/>
        <v>-65</v>
      </c>
      <c r="S35" s="181">
        <f ca="1"/>
        <v>0</v>
      </c>
      <c r="T35" s="182">
        <f ca="1"/>
        <v>-75</v>
      </c>
      <c r="U35" s="42"/>
      <c r="V35" s="177" t="s">
        <v>433</v>
      </c>
      <c r="W35" s="183">
        <v>-50</v>
      </c>
      <c r="X35" s="184"/>
      <c r="Y35" s="184"/>
      <c r="Z35" s="185">
        <v>-75</v>
      </c>
      <c r="AA35" s="42"/>
      <c r="AB35" s="180" t="s">
        <v>433</v>
      </c>
      <c r="AC35" s="181">
        <v>-50</v>
      </c>
      <c r="AD35" s="186"/>
      <c r="AE35" s="186"/>
      <c r="AF35" s="187">
        <v>-75</v>
      </c>
      <c r="AG35" s="42"/>
      <c r="AH35" s="177" t="s">
        <v>433</v>
      </c>
      <c r="AI35" s="183">
        <v>-50</v>
      </c>
      <c r="AJ35" s="184"/>
      <c r="AK35" s="184"/>
      <c r="AL35" s="185">
        <v>-75</v>
      </c>
      <c r="AM35" s="42"/>
      <c r="AN35" s="180" t="s">
        <v>433</v>
      </c>
      <c r="AO35" s="181">
        <v>-50</v>
      </c>
      <c r="AP35" s="181">
        <v>-65</v>
      </c>
      <c r="AQ35" s="181"/>
      <c r="AR35" s="182">
        <v>-75</v>
      </c>
      <c r="AT35" s="180" t="s">
        <v>433</v>
      </c>
      <c r="AU35" s="181">
        <f>VLOOKUP($AT35,[1]Scn3!Scn3_Q2_LR,MATCH(AU$6,[1]!Scn_CH,0),0)</f>
        <v>-50</v>
      </c>
      <c r="AV35" s="181">
        <f>VLOOKUP($AT35,[1]Scn3!Scn3_Q2_LR,MATCH(AV$6,[1]!Scn_CH,0),0)</f>
        <v>-65</v>
      </c>
      <c r="AW35" s="181">
        <f>VLOOKUP($AT35,[1]Scn3!Scn3_Q2_LR,MATCH(AW$6,[1]!Scn_CH,0),0)</f>
        <v>0</v>
      </c>
      <c r="AX35" s="182">
        <f>VLOOKUP($AT35,[1]Scn3!Scn3_Q2_LR,MATCH(AX$6,[1]!Scn_CH,0),0)</f>
        <v>-75</v>
      </c>
      <c r="AZ35" s="241" t="s">
        <v>433</v>
      </c>
      <c r="BA35" s="242"/>
      <c r="BB35" s="242"/>
      <c r="BC35" s="242"/>
      <c r="BD35" s="243"/>
      <c r="BF35" s="241" t="s">
        <v>433</v>
      </c>
      <c r="BG35" s="242"/>
      <c r="BH35" s="242"/>
      <c r="BI35" s="242"/>
      <c r="BJ35" s="243"/>
    </row>
    <row r="36" spans="4:62" x14ac:dyDescent="0.2">
      <c r="D36" s="131" t="s">
        <v>434</v>
      </c>
      <c r="E36" s="181">
        <f ca="1">IF(K36*Q36*E$112&lt;'Summary Results'!M$2,'Summary Results'!M$2/E$112,K36*Q36)</f>
        <v>-50</v>
      </c>
      <c r="F36" s="181">
        <f ca="1">IF(L36*R36*F$112&lt;'Summary Results'!N$2,'Summary Results'!N$2/F$112,L36*R36)</f>
        <v>-65</v>
      </c>
      <c r="G36" s="181">
        <f ca="1">IF(M36*S36*G$112&lt;'Summary Results'!O$2,'Summary Results'!O$2/G$112,M36*S36)</f>
        <v>0</v>
      </c>
      <c r="H36" s="182">
        <f ca="1">IF(N36*T36*H$112&lt;'Summary Results'!P$2,'Summary Results'!P$2/H$112,N36*T36)</f>
        <v>-75</v>
      </c>
      <c r="I36" s="42"/>
      <c r="J36" s="177" t="s">
        <v>434</v>
      </c>
      <c r="K36" s="178">
        <f t="shared" ca="1" si="3"/>
        <v>1</v>
      </c>
      <c r="L36" s="178">
        <f t="shared" ca="1" si="0"/>
        <v>1</v>
      </c>
      <c r="M36" s="178">
        <f t="shared" ca="1" si="1"/>
        <v>1</v>
      </c>
      <c r="N36" s="179">
        <f t="shared" ca="1" si="2"/>
        <v>1</v>
      </c>
      <c r="O36" s="42"/>
      <c r="P36" s="180" t="s">
        <v>434</v>
      </c>
      <c r="Q36" s="181">
        <f ca="1"/>
        <v>-50</v>
      </c>
      <c r="R36" s="181">
        <f ca="1"/>
        <v>-65</v>
      </c>
      <c r="S36" s="181">
        <f ca="1"/>
        <v>0</v>
      </c>
      <c r="T36" s="182">
        <f ca="1"/>
        <v>-75</v>
      </c>
      <c r="U36" s="42"/>
      <c r="V36" s="177" t="s">
        <v>434</v>
      </c>
      <c r="W36" s="183">
        <v>-50</v>
      </c>
      <c r="X36" s="184"/>
      <c r="Y36" s="184"/>
      <c r="Z36" s="185"/>
      <c r="AA36" s="42"/>
      <c r="AB36" s="180" t="s">
        <v>434</v>
      </c>
      <c r="AC36" s="181">
        <v>-50</v>
      </c>
      <c r="AD36" s="186"/>
      <c r="AE36" s="186"/>
      <c r="AF36" s="187"/>
      <c r="AG36" s="42"/>
      <c r="AH36" s="177" t="s">
        <v>434</v>
      </c>
      <c r="AI36" s="183">
        <v>-50</v>
      </c>
      <c r="AJ36" s="184"/>
      <c r="AK36" s="184"/>
      <c r="AL36" s="185">
        <v>-75</v>
      </c>
      <c r="AM36" s="42"/>
      <c r="AN36" s="180" t="s">
        <v>434</v>
      </c>
      <c r="AO36" s="181">
        <v>-50</v>
      </c>
      <c r="AP36" s="181">
        <v>-65</v>
      </c>
      <c r="AQ36" s="181"/>
      <c r="AR36" s="182">
        <v>-75</v>
      </c>
      <c r="AT36" s="180" t="s">
        <v>434</v>
      </c>
      <c r="AU36" s="181">
        <f>VLOOKUP($AT36,[1]Scn3!Scn3_Q2_LR,MATCH(AU$6,[1]!Scn_CH,0),0)</f>
        <v>-50</v>
      </c>
      <c r="AV36" s="181">
        <f>VLOOKUP($AT36,[1]Scn3!Scn3_Q2_LR,MATCH(AV$6,[1]!Scn_CH,0),0)</f>
        <v>-65</v>
      </c>
      <c r="AW36" s="181">
        <f>VLOOKUP($AT36,[1]Scn3!Scn3_Q2_LR,MATCH(AW$6,[1]!Scn_CH,0),0)</f>
        <v>0</v>
      </c>
      <c r="AX36" s="182">
        <f>VLOOKUP($AT36,[1]Scn3!Scn3_Q2_LR,MATCH(AX$6,[1]!Scn_CH,0),0)</f>
        <v>-75</v>
      </c>
      <c r="AZ36" s="241" t="s">
        <v>434</v>
      </c>
      <c r="BA36" s="242"/>
      <c r="BB36" s="242"/>
      <c r="BC36" s="242"/>
      <c r="BD36" s="243"/>
      <c r="BF36" s="241" t="s">
        <v>434</v>
      </c>
      <c r="BG36" s="242"/>
      <c r="BH36" s="242"/>
      <c r="BI36" s="242"/>
      <c r="BJ36" s="243"/>
    </row>
    <row r="37" spans="4:62" x14ac:dyDescent="0.2">
      <c r="D37" s="131" t="s">
        <v>61</v>
      </c>
      <c r="E37" s="181">
        <f ca="1">IF(K37*Q37*E$112&lt;'Summary Results'!M$2,'Summary Results'!M$2/E$112,K37*Q37)</f>
        <v>-50</v>
      </c>
      <c r="F37" s="181">
        <f ca="1">IF(L37*R37*F$112&lt;'Summary Results'!N$2,'Summary Results'!N$2/F$112,L37*R37)</f>
        <v>-65</v>
      </c>
      <c r="G37" s="181">
        <f ca="1">IF(M37*S37*G$112&lt;'Summary Results'!O$2,'Summary Results'!O$2/G$112,M37*S37)</f>
        <v>0</v>
      </c>
      <c r="H37" s="182">
        <f ca="1">IF(N37*T37*H$112&lt;'Summary Results'!P$2,'Summary Results'!P$2/H$112,N37*T37)</f>
        <v>-50</v>
      </c>
      <c r="I37" s="42"/>
      <c r="J37" s="177" t="s">
        <v>61</v>
      </c>
      <c r="K37" s="178">
        <f t="shared" ca="1" si="3"/>
        <v>1</v>
      </c>
      <c r="L37" s="178">
        <f t="shared" ca="1" si="0"/>
        <v>1</v>
      </c>
      <c r="M37" s="178">
        <f t="shared" ca="1" si="1"/>
        <v>1</v>
      </c>
      <c r="N37" s="179">
        <f t="shared" ca="1" si="2"/>
        <v>1</v>
      </c>
      <c r="O37" s="42"/>
      <c r="P37" s="180" t="s">
        <v>61</v>
      </c>
      <c r="Q37" s="181">
        <f ca="1"/>
        <v>-50</v>
      </c>
      <c r="R37" s="181">
        <f ca="1"/>
        <v>-65</v>
      </c>
      <c r="S37" s="181">
        <f ca="1"/>
        <v>0</v>
      </c>
      <c r="T37" s="182">
        <f ca="1"/>
        <v>-50</v>
      </c>
      <c r="U37" s="42"/>
      <c r="V37" s="177" t="s">
        <v>61</v>
      </c>
      <c r="W37" s="183"/>
      <c r="X37" s="184"/>
      <c r="Y37" s="184"/>
      <c r="Z37" s="185">
        <v>-45</v>
      </c>
      <c r="AA37" s="42"/>
      <c r="AB37" s="180" t="s">
        <v>61</v>
      </c>
      <c r="AC37" s="181">
        <v>-50</v>
      </c>
      <c r="AD37" s="186"/>
      <c r="AE37" s="186"/>
      <c r="AF37" s="187">
        <v>-50</v>
      </c>
      <c r="AG37" s="42"/>
      <c r="AH37" s="177" t="s">
        <v>61</v>
      </c>
      <c r="AI37" s="183">
        <v>-50</v>
      </c>
      <c r="AJ37" s="184"/>
      <c r="AK37" s="184"/>
      <c r="AL37" s="185">
        <v>-50</v>
      </c>
      <c r="AM37" s="42"/>
      <c r="AN37" s="180" t="s">
        <v>61</v>
      </c>
      <c r="AO37" s="181">
        <v>-50</v>
      </c>
      <c r="AP37" s="181">
        <v>-65</v>
      </c>
      <c r="AQ37" s="181"/>
      <c r="AR37" s="182">
        <v>-50</v>
      </c>
      <c r="AT37" s="180" t="s">
        <v>61</v>
      </c>
      <c r="AU37" s="181">
        <f>VLOOKUP($AT37,[1]Scn3!Scn3_Q2_LR,MATCH(AU$6,[1]!Scn_CH,0),0)</f>
        <v>-50</v>
      </c>
      <c r="AV37" s="181">
        <f>VLOOKUP($AT37,[1]Scn3!Scn3_Q2_LR,MATCH(AV$6,[1]!Scn_CH,0),0)</f>
        <v>-65</v>
      </c>
      <c r="AW37" s="181">
        <f>VLOOKUP($AT37,[1]Scn3!Scn3_Q2_LR,MATCH(AW$6,[1]!Scn_CH,0),0)</f>
        <v>0</v>
      </c>
      <c r="AX37" s="182">
        <f>VLOOKUP($AT37,[1]Scn3!Scn3_Q2_LR,MATCH(AX$6,[1]!Scn_CH,0),0)</f>
        <v>-50</v>
      </c>
      <c r="AZ37" s="241" t="s">
        <v>61</v>
      </c>
      <c r="BA37" s="242"/>
      <c r="BB37" s="242"/>
      <c r="BC37" s="242"/>
      <c r="BD37" s="243"/>
      <c r="BF37" s="241" t="s">
        <v>61</v>
      </c>
      <c r="BG37" s="242"/>
      <c r="BH37" s="242"/>
      <c r="BI37" s="242"/>
      <c r="BJ37" s="243"/>
    </row>
    <row r="38" spans="4:62" x14ac:dyDescent="0.2">
      <c r="D38" s="131" t="s">
        <v>435</v>
      </c>
      <c r="E38" s="181">
        <f ca="1">IF(K38*Q38*E$112&lt;'Summary Results'!M$2,'Summary Results'!M$2/E$112,K38*Q38)</f>
        <v>-50</v>
      </c>
      <c r="F38" s="181">
        <f ca="1">IF(L38*R38*F$112&lt;'Summary Results'!N$2,'Summary Results'!N$2/F$112,L38*R38)</f>
        <v>-65</v>
      </c>
      <c r="G38" s="181">
        <f ca="1">IF(M38*S38*G$112&lt;'Summary Results'!O$2,'Summary Results'!O$2/G$112,M38*S38)</f>
        <v>0</v>
      </c>
      <c r="H38" s="182">
        <f ca="1">IF(N38*T38*H$112&lt;'Summary Results'!P$2,'Summary Results'!P$2/H$112,N38*T38)</f>
        <v>-50</v>
      </c>
      <c r="I38" s="42"/>
      <c r="J38" s="177" t="s">
        <v>435</v>
      </c>
      <c r="K38" s="178">
        <f t="shared" ca="1" si="3"/>
        <v>1</v>
      </c>
      <c r="L38" s="178">
        <f t="shared" ca="1" si="0"/>
        <v>1</v>
      </c>
      <c r="M38" s="178">
        <f t="shared" ca="1" si="1"/>
        <v>1</v>
      </c>
      <c r="N38" s="179">
        <f t="shared" ca="1" si="2"/>
        <v>1</v>
      </c>
      <c r="O38" s="42"/>
      <c r="P38" s="180" t="s">
        <v>435</v>
      </c>
      <c r="Q38" s="181">
        <f ca="1"/>
        <v>-50</v>
      </c>
      <c r="R38" s="181">
        <f ca="1"/>
        <v>-65</v>
      </c>
      <c r="S38" s="181">
        <f ca="1"/>
        <v>0</v>
      </c>
      <c r="T38" s="182">
        <f ca="1"/>
        <v>-50</v>
      </c>
      <c r="U38" s="42"/>
      <c r="V38" s="177" t="s">
        <v>435</v>
      </c>
      <c r="W38" s="183">
        <v>-50</v>
      </c>
      <c r="X38" s="184"/>
      <c r="Y38" s="184"/>
      <c r="Z38" s="185"/>
      <c r="AA38" s="42"/>
      <c r="AB38" s="180" t="s">
        <v>435</v>
      </c>
      <c r="AC38" s="181">
        <v>-50</v>
      </c>
      <c r="AD38" s="186"/>
      <c r="AE38" s="186"/>
      <c r="AF38" s="187"/>
      <c r="AG38" s="42"/>
      <c r="AH38" s="177" t="s">
        <v>435</v>
      </c>
      <c r="AI38" s="183">
        <v>-50</v>
      </c>
      <c r="AJ38" s="184"/>
      <c r="AK38" s="184"/>
      <c r="AL38" s="185">
        <v>-50</v>
      </c>
      <c r="AM38" s="42"/>
      <c r="AN38" s="180" t="s">
        <v>435</v>
      </c>
      <c r="AO38" s="181">
        <v>-50</v>
      </c>
      <c r="AP38" s="181">
        <v>-65</v>
      </c>
      <c r="AQ38" s="181"/>
      <c r="AR38" s="182">
        <v>-50</v>
      </c>
      <c r="AT38" s="180" t="s">
        <v>435</v>
      </c>
      <c r="AU38" s="181">
        <f>VLOOKUP($AT38,[1]Scn3!Scn3_Q2_LR,MATCH(AU$6,[1]!Scn_CH,0),0)</f>
        <v>-50</v>
      </c>
      <c r="AV38" s="181">
        <f>VLOOKUP($AT38,[1]Scn3!Scn3_Q2_LR,MATCH(AV$6,[1]!Scn_CH,0),0)</f>
        <v>-65</v>
      </c>
      <c r="AW38" s="181">
        <f>VLOOKUP($AT38,[1]Scn3!Scn3_Q2_LR,MATCH(AW$6,[1]!Scn_CH,0),0)</f>
        <v>0</v>
      </c>
      <c r="AX38" s="182">
        <f>VLOOKUP($AT38,[1]Scn3!Scn3_Q2_LR,MATCH(AX$6,[1]!Scn_CH,0),0)</f>
        <v>-50</v>
      </c>
      <c r="AZ38" s="241" t="s">
        <v>435</v>
      </c>
      <c r="BA38" s="242"/>
      <c r="BB38" s="242"/>
      <c r="BC38" s="242"/>
      <c r="BD38" s="243"/>
      <c r="BF38" s="241" t="s">
        <v>435</v>
      </c>
      <c r="BG38" s="242"/>
      <c r="BH38" s="242"/>
      <c r="BI38" s="242"/>
      <c r="BJ38" s="243"/>
    </row>
    <row r="39" spans="4:62" x14ac:dyDescent="0.2">
      <c r="D39" s="131" t="s">
        <v>62</v>
      </c>
      <c r="E39" s="181">
        <f ca="1">IF(K39*Q39*E$112&lt;'Summary Results'!M$2,'Summary Results'!M$2/E$112,K39*Q39)</f>
        <v>-71.428571428571431</v>
      </c>
      <c r="F39" s="181">
        <f ca="1">IF(L39*R39*F$112&lt;'Summary Results'!N$2,'Summary Results'!N$2/F$112,L39*R39)</f>
        <v>-75</v>
      </c>
      <c r="G39" s="181">
        <f ca="1">IF(M39*S39*G$112&lt;'Summary Results'!O$2,'Summary Results'!O$2/G$112,M39*S39)</f>
        <v>0</v>
      </c>
      <c r="H39" s="182">
        <f ca="1">IF(N39*T39*H$112&lt;'Summary Results'!P$2,'Summary Results'!P$2/H$112,N39*T39)</f>
        <v>-75</v>
      </c>
      <c r="I39" s="42"/>
      <c r="J39" s="177" t="s">
        <v>62</v>
      </c>
      <c r="K39" s="178">
        <f t="shared" ca="1" si="3"/>
        <v>1</v>
      </c>
      <c r="L39" s="178">
        <f t="shared" ca="1" si="0"/>
        <v>1</v>
      </c>
      <c r="M39" s="178">
        <f t="shared" ca="1" si="1"/>
        <v>1</v>
      </c>
      <c r="N39" s="179">
        <f t="shared" ca="1" si="2"/>
        <v>1</v>
      </c>
      <c r="O39" s="42"/>
      <c r="P39" s="180" t="s">
        <v>62</v>
      </c>
      <c r="Q39" s="181">
        <f ca="1"/>
        <v>-75</v>
      </c>
      <c r="R39" s="181">
        <f ca="1"/>
        <v>-75</v>
      </c>
      <c r="S39" s="181">
        <f ca="1"/>
        <v>0</v>
      </c>
      <c r="T39" s="182">
        <f ca="1"/>
        <v>-75</v>
      </c>
      <c r="U39" s="42"/>
      <c r="V39" s="177" t="s">
        <v>62</v>
      </c>
      <c r="W39" s="183"/>
      <c r="X39" s="184"/>
      <c r="Y39" s="184"/>
      <c r="Z39" s="185">
        <v>-75</v>
      </c>
      <c r="AA39" s="42"/>
      <c r="AB39" s="180" t="s">
        <v>62</v>
      </c>
      <c r="AC39" s="181">
        <v>-75</v>
      </c>
      <c r="AD39" s="186"/>
      <c r="AE39" s="186"/>
      <c r="AF39" s="187">
        <v>-75</v>
      </c>
      <c r="AG39" s="42"/>
      <c r="AH39" s="177" t="s">
        <v>62</v>
      </c>
      <c r="AI39" s="183">
        <v>-75</v>
      </c>
      <c r="AJ39" s="184"/>
      <c r="AK39" s="184"/>
      <c r="AL39" s="185">
        <v>-75</v>
      </c>
      <c r="AM39" s="42"/>
      <c r="AN39" s="180" t="s">
        <v>62</v>
      </c>
      <c r="AO39" s="181">
        <v>-75</v>
      </c>
      <c r="AP39" s="181">
        <v>-75</v>
      </c>
      <c r="AQ39" s="181"/>
      <c r="AR39" s="182">
        <v>-75</v>
      </c>
      <c r="AT39" s="180" t="s">
        <v>62</v>
      </c>
      <c r="AU39" s="181">
        <f>VLOOKUP($AT39,[1]Scn3!Scn3_Q2_LR,MATCH(AU$6,[1]!Scn_CH,0),0)</f>
        <v>-75</v>
      </c>
      <c r="AV39" s="181">
        <f>VLOOKUP($AT39,[1]Scn3!Scn3_Q2_LR,MATCH(AV$6,[1]!Scn_CH,0),0)</f>
        <v>-75</v>
      </c>
      <c r="AW39" s="181">
        <f>VLOOKUP($AT39,[1]Scn3!Scn3_Q2_LR,MATCH(AW$6,[1]!Scn_CH,0),0)</f>
        <v>0</v>
      </c>
      <c r="AX39" s="182">
        <f>VLOOKUP($AT39,[1]Scn3!Scn3_Q2_LR,MATCH(AX$6,[1]!Scn_CH,0),0)</f>
        <v>-75</v>
      </c>
      <c r="AZ39" s="241" t="s">
        <v>62</v>
      </c>
      <c r="BA39" s="242"/>
      <c r="BB39" s="242"/>
      <c r="BC39" s="242"/>
      <c r="BD39" s="243"/>
      <c r="BF39" s="241" t="s">
        <v>62</v>
      </c>
      <c r="BG39" s="242"/>
      <c r="BH39" s="242"/>
      <c r="BI39" s="242"/>
      <c r="BJ39" s="243"/>
    </row>
    <row r="40" spans="4:62" x14ac:dyDescent="0.2">
      <c r="D40" s="131" t="s">
        <v>63</v>
      </c>
      <c r="E40" s="181">
        <f ca="1">IF(K40*Q40*E$112&lt;'Summary Results'!M$2,'Summary Results'!M$2/E$112,K40*Q40)</f>
        <v>-71.428571428571431</v>
      </c>
      <c r="F40" s="181">
        <f ca="1">IF(L40*R40*F$112&lt;'Summary Results'!N$2,'Summary Results'!N$2/F$112,L40*R40)</f>
        <v>-75</v>
      </c>
      <c r="G40" s="181">
        <f ca="1">IF(M40*S40*G$112&lt;'Summary Results'!O$2,'Summary Results'!O$2/G$112,M40*S40)</f>
        <v>0</v>
      </c>
      <c r="H40" s="182">
        <f ca="1">IF(N40*T40*H$112&lt;'Summary Results'!P$2,'Summary Results'!P$2/H$112,N40*T40)</f>
        <v>-75</v>
      </c>
      <c r="I40" s="42"/>
      <c r="J40" s="177" t="s">
        <v>63</v>
      </c>
      <c r="K40" s="178">
        <f t="shared" ca="1" si="3"/>
        <v>1</v>
      </c>
      <c r="L40" s="178">
        <f t="shared" ca="1" si="0"/>
        <v>1</v>
      </c>
      <c r="M40" s="178">
        <f t="shared" ca="1" si="1"/>
        <v>1</v>
      </c>
      <c r="N40" s="179">
        <f t="shared" ca="1" si="2"/>
        <v>1</v>
      </c>
      <c r="O40" s="42"/>
      <c r="P40" s="180" t="s">
        <v>63</v>
      </c>
      <c r="Q40" s="181">
        <f ca="1"/>
        <v>-75</v>
      </c>
      <c r="R40" s="181">
        <f ca="1"/>
        <v>-75</v>
      </c>
      <c r="S40" s="181">
        <f ca="1"/>
        <v>0</v>
      </c>
      <c r="T40" s="182">
        <f ca="1"/>
        <v>-75</v>
      </c>
      <c r="U40" s="42"/>
      <c r="V40" s="177" t="s">
        <v>63</v>
      </c>
      <c r="W40" s="183">
        <v>-75</v>
      </c>
      <c r="X40" s="184"/>
      <c r="Y40" s="184"/>
      <c r="Z40" s="185"/>
      <c r="AA40" s="42"/>
      <c r="AB40" s="180" t="s">
        <v>63</v>
      </c>
      <c r="AC40" s="181">
        <v>-75</v>
      </c>
      <c r="AD40" s="186"/>
      <c r="AE40" s="186"/>
      <c r="AF40" s="187"/>
      <c r="AG40" s="42"/>
      <c r="AH40" s="177" t="s">
        <v>63</v>
      </c>
      <c r="AI40" s="183">
        <v>-75</v>
      </c>
      <c r="AJ40" s="184"/>
      <c r="AK40" s="184"/>
      <c r="AL40" s="185">
        <v>-75</v>
      </c>
      <c r="AM40" s="42"/>
      <c r="AN40" s="180" t="s">
        <v>63</v>
      </c>
      <c r="AO40" s="181">
        <v>-75</v>
      </c>
      <c r="AP40" s="181">
        <v>-75</v>
      </c>
      <c r="AQ40" s="181"/>
      <c r="AR40" s="182">
        <v>-75</v>
      </c>
      <c r="AT40" s="180" t="s">
        <v>63</v>
      </c>
      <c r="AU40" s="181">
        <f>VLOOKUP($AT40,[1]Scn3!Scn3_Q2_LR,MATCH(AU$6,[1]!Scn_CH,0),0)</f>
        <v>-75</v>
      </c>
      <c r="AV40" s="181">
        <f>VLOOKUP($AT40,[1]Scn3!Scn3_Q2_LR,MATCH(AV$6,[1]!Scn_CH,0),0)</f>
        <v>-75</v>
      </c>
      <c r="AW40" s="181">
        <f>VLOOKUP($AT40,[1]Scn3!Scn3_Q2_LR,MATCH(AW$6,[1]!Scn_CH,0),0)</f>
        <v>0</v>
      </c>
      <c r="AX40" s="182">
        <f>VLOOKUP($AT40,[1]Scn3!Scn3_Q2_LR,MATCH(AX$6,[1]!Scn_CH,0),0)</f>
        <v>-75</v>
      </c>
      <c r="AZ40" s="241" t="s">
        <v>63</v>
      </c>
      <c r="BA40" s="242"/>
      <c r="BB40" s="242"/>
      <c r="BC40" s="242"/>
      <c r="BD40" s="243"/>
      <c r="BF40" s="241" t="s">
        <v>63</v>
      </c>
      <c r="BG40" s="242"/>
      <c r="BH40" s="242"/>
      <c r="BI40" s="242"/>
      <c r="BJ40" s="243"/>
    </row>
    <row r="41" spans="4:62" x14ac:dyDescent="0.2">
      <c r="D41" s="131" t="s">
        <v>64</v>
      </c>
      <c r="E41" s="181">
        <f ca="1">IF(K41*Q41*E$112&lt;'Summary Results'!M$2,'Summary Results'!M$2/E$112,K41*Q41)</f>
        <v>-71.428571428571431</v>
      </c>
      <c r="F41" s="181">
        <f ca="1">IF(L41*R41*F$112&lt;'Summary Results'!N$2,'Summary Results'!N$2/F$112,L41*R41)</f>
        <v>-75</v>
      </c>
      <c r="G41" s="181">
        <f ca="1">IF(M41*S41*G$112&lt;'Summary Results'!O$2,'Summary Results'!O$2/G$112,M41*S41)</f>
        <v>0</v>
      </c>
      <c r="H41" s="182">
        <f ca="1">IF(N41*T41*H$112&lt;'Summary Results'!P$2,'Summary Results'!P$2/H$112,N41*T41)</f>
        <v>-75</v>
      </c>
      <c r="I41" s="42"/>
      <c r="J41" s="177" t="s">
        <v>64</v>
      </c>
      <c r="K41" s="178">
        <f t="shared" ca="1" si="3"/>
        <v>1</v>
      </c>
      <c r="L41" s="178">
        <f t="shared" ca="1" si="0"/>
        <v>1</v>
      </c>
      <c r="M41" s="178">
        <f t="shared" ca="1" si="1"/>
        <v>1</v>
      </c>
      <c r="N41" s="179">
        <f t="shared" ca="1" si="2"/>
        <v>1</v>
      </c>
      <c r="O41" s="42"/>
      <c r="P41" s="180" t="s">
        <v>64</v>
      </c>
      <c r="Q41" s="181">
        <f ca="1"/>
        <v>-75</v>
      </c>
      <c r="R41" s="181">
        <f ca="1"/>
        <v>-75</v>
      </c>
      <c r="S41" s="181">
        <f ca="1"/>
        <v>0</v>
      </c>
      <c r="T41" s="182">
        <f ca="1"/>
        <v>-75</v>
      </c>
      <c r="U41" s="42"/>
      <c r="V41" s="177" t="s">
        <v>64</v>
      </c>
      <c r="W41" s="183"/>
      <c r="X41" s="184"/>
      <c r="Y41" s="184"/>
      <c r="Z41" s="185">
        <v>-75</v>
      </c>
      <c r="AA41" s="42"/>
      <c r="AB41" s="180" t="s">
        <v>64</v>
      </c>
      <c r="AC41" s="181">
        <v>-75</v>
      </c>
      <c r="AD41" s="186"/>
      <c r="AE41" s="186"/>
      <c r="AF41" s="187">
        <v>-75</v>
      </c>
      <c r="AG41" s="42"/>
      <c r="AH41" s="177" t="s">
        <v>64</v>
      </c>
      <c r="AI41" s="183">
        <v>-75</v>
      </c>
      <c r="AJ41" s="184"/>
      <c r="AK41" s="184"/>
      <c r="AL41" s="185">
        <v>-75</v>
      </c>
      <c r="AM41" s="42"/>
      <c r="AN41" s="180" t="s">
        <v>64</v>
      </c>
      <c r="AO41" s="181">
        <v>-75</v>
      </c>
      <c r="AP41" s="181">
        <v>-75</v>
      </c>
      <c r="AQ41" s="181"/>
      <c r="AR41" s="182">
        <v>-75</v>
      </c>
      <c r="AT41" s="180" t="s">
        <v>64</v>
      </c>
      <c r="AU41" s="181">
        <f>VLOOKUP($AT41,[1]Scn3!Scn3_Q2_LR,MATCH(AU$6,[1]!Scn_CH,0),0)</f>
        <v>-75</v>
      </c>
      <c r="AV41" s="181">
        <f>VLOOKUP($AT41,[1]Scn3!Scn3_Q2_LR,MATCH(AV$6,[1]!Scn_CH,0),0)</f>
        <v>-75</v>
      </c>
      <c r="AW41" s="181">
        <f>VLOOKUP($AT41,[1]Scn3!Scn3_Q2_LR,MATCH(AW$6,[1]!Scn_CH,0),0)</f>
        <v>0</v>
      </c>
      <c r="AX41" s="182">
        <f>VLOOKUP($AT41,[1]Scn3!Scn3_Q2_LR,MATCH(AX$6,[1]!Scn_CH,0),0)</f>
        <v>-75</v>
      </c>
      <c r="AZ41" s="241" t="s">
        <v>64</v>
      </c>
      <c r="BA41" s="242"/>
      <c r="BB41" s="242"/>
      <c r="BC41" s="242"/>
      <c r="BD41" s="243"/>
      <c r="BF41" s="241" t="s">
        <v>64</v>
      </c>
      <c r="BG41" s="242"/>
      <c r="BH41" s="242"/>
      <c r="BI41" s="242"/>
      <c r="BJ41" s="243"/>
    </row>
    <row r="42" spans="4:62" x14ac:dyDescent="0.2">
      <c r="D42" s="131" t="s">
        <v>436</v>
      </c>
      <c r="E42" s="181">
        <f ca="1">IF(K42*Q42*E$112&lt;'Summary Results'!M$2,'Summary Results'!M$2/E$112,K42*Q42)</f>
        <v>-15</v>
      </c>
      <c r="F42" s="181">
        <f ca="1">IF(L42*R42*F$112&lt;'Summary Results'!N$2,'Summary Results'!N$2/F$112,L42*R42)</f>
        <v>-65</v>
      </c>
      <c r="G42" s="181">
        <f ca="1">IF(M42*S42*G$112&lt;'Summary Results'!O$2,'Summary Results'!O$2/G$112,M42*S42)</f>
        <v>0</v>
      </c>
      <c r="H42" s="182">
        <f ca="1">IF(N42*T42*H$112&lt;'Summary Results'!P$2,'Summary Results'!P$2/H$112,N42*T42)</f>
        <v>-40</v>
      </c>
      <c r="I42" s="42"/>
      <c r="J42" s="177" t="s">
        <v>436</v>
      </c>
      <c r="K42" s="178">
        <f t="shared" ca="1" si="3"/>
        <v>1</v>
      </c>
      <c r="L42" s="178">
        <f t="shared" ca="1" si="0"/>
        <v>1</v>
      </c>
      <c r="M42" s="178">
        <f t="shared" ca="1" si="1"/>
        <v>1</v>
      </c>
      <c r="N42" s="179">
        <f t="shared" ca="1" si="2"/>
        <v>1</v>
      </c>
      <c r="O42" s="42"/>
      <c r="P42" s="180" t="s">
        <v>436</v>
      </c>
      <c r="Q42" s="181">
        <f ca="1"/>
        <v>-15</v>
      </c>
      <c r="R42" s="181">
        <f ca="1"/>
        <v>-65</v>
      </c>
      <c r="S42" s="181">
        <f ca="1"/>
        <v>0</v>
      </c>
      <c r="T42" s="182">
        <f ca="1"/>
        <v>-40</v>
      </c>
      <c r="U42" s="42"/>
      <c r="V42" s="177" t="s">
        <v>436</v>
      </c>
      <c r="W42" s="183"/>
      <c r="X42" s="184"/>
      <c r="Y42" s="184"/>
      <c r="Z42" s="185">
        <v>-40</v>
      </c>
      <c r="AA42" s="42"/>
      <c r="AB42" s="180" t="s">
        <v>436</v>
      </c>
      <c r="AC42" s="181">
        <v>-15</v>
      </c>
      <c r="AD42" s="186"/>
      <c r="AE42" s="186"/>
      <c r="AF42" s="187">
        <v>-40</v>
      </c>
      <c r="AG42" s="42"/>
      <c r="AH42" s="177" t="s">
        <v>436</v>
      </c>
      <c r="AI42" s="183">
        <v>-15</v>
      </c>
      <c r="AJ42" s="184"/>
      <c r="AK42" s="184"/>
      <c r="AL42" s="185">
        <v>-40</v>
      </c>
      <c r="AM42" s="42"/>
      <c r="AN42" s="180" t="s">
        <v>436</v>
      </c>
      <c r="AO42" s="181">
        <v>-15</v>
      </c>
      <c r="AP42" s="181">
        <v>-65</v>
      </c>
      <c r="AQ42" s="181"/>
      <c r="AR42" s="182">
        <v>-40</v>
      </c>
      <c r="AT42" s="180" t="s">
        <v>436</v>
      </c>
      <c r="AU42" s="181">
        <f>VLOOKUP($AT42,[1]Scn3!Scn3_Q2_LR,MATCH(AU$6,[1]!Scn_CH,0),0)</f>
        <v>-15</v>
      </c>
      <c r="AV42" s="181">
        <f>VLOOKUP($AT42,[1]Scn3!Scn3_Q2_LR,MATCH(AV$6,[1]!Scn_CH,0),0)</f>
        <v>-65</v>
      </c>
      <c r="AW42" s="181">
        <f>VLOOKUP($AT42,[1]Scn3!Scn3_Q2_LR,MATCH(AW$6,[1]!Scn_CH,0),0)</f>
        <v>0</v>
      </c>
      <c r="AX42" s="182">
        <f>VLOOKUP($AT42,[1]Scn3!Scn3_Q2_LR,MATCH(AX$6,[1]!Scn_CH,0),0)</f>
        <v>-40</v>
      </c>
      <c r="AZ42" s="241" t="s">
        <v>436</v>
      </c>
      <c r="BA42" s="242"/>
      <c r="BB42" s="242"/>
      <c r="BC42" s="242"/>
      <c r="BD42" s="243"/>
      <c r="BF42" s="241" t="s">
        <v>436</v>
      </c>
      <c r="BG42" s="242"/>
      <c r="BH42" s="242"/>
      <c r="BI42" s="242"/>
      <c r="BJ42" s="243"/>
    </row>
    <row r="43" spans="4:62" x14ac:dyDescent="0.2">
      <c r="D43" s="131" t="s">
        <v>65</v>
      </c>
      <c r="E43" s="181">
        <f ca="1">IF(K43*Q43*E$112&lt;'Summary Results'!M$2,'Summary Results'!M$2/E$112,K43*Q43)</f>
        <v>0</v>
      </c>
      <c r="F43" s="181">
        <f ca="1">IF(L43*R43*F$112&lt;'Summary Results'!N$2,'Summary Results'!N$2/F$112,L43*R43)</f>
        <v>-65</v>
      </c>
      <c r="G43" s="181">
        <f ca="1">IF(M43*S43*G$112&lt;'Summary Results'!O$2,'Summary Results'!O$2/G$112,M43*S43)</f>
        <v>0</v>
      </c>
      <c r="H43" s="182">
        <f ca="1">IF(N43*T43*H$112&lt;'Summary Results'!P$2,'Summary Results'!P$2/H$112,N43*T43)</f>
        <v>-40</v>
      </c>
      <c r="I43" s="42"/>
      <c r="J43" s="177" t="s">
        <v>65</v>
      </c>
      <c r="K43" s="178">
        <f t="shared" ca="1" si="3"/>
        <v>1</v>
      </c>
      <c r="L43" s="178">
        <f t="shared" ca="1" si="0"/>
        <v>1</v>
      </c>
      <c r="M43" s="178">
        <f t="shared" ca="1" si="1"/>
        <v>1</v>
      </c>
      <c r="N43" s="179">
        <f t="shared" ca="1" si="2"/>
        <v>1</v>
      </c>
      <c r="O43" s="42"/>
      <c r="P43" s="180" t="s">
        <v>65</v>
      </c>
      <c r="Q43" s="181">
        <f ca="1"/>
        <v>0</v>
      </c>
      <c r="R43" s="181">
        <f ca="1"/>
        <v>-65</v>
      </c>
      <c r="S43" s="181">
        <f ca="1"/>
        <v>0</v>
      </c>
      <c r="T43" s="182">
        <f ca="1"/>
        <v>-40</v>
      </c>
      <c r="U43" s="42"/>
      <c r="V43" s="177" t="s">
        <v>65</v>
      </c>
      <c r="W43" s="183"/>
      <c r="X43" s="184"/>
      <c r="Y43" s="184"/>
      <c r="Z43" s="185"/>
      <c r="AA43" s="42"/>
      <c r="AB43" s="180" t="s">
        <v>65</v>
      </c>
      <c r="AC43" s="181"/>
      <c r="AD43" s="186"/>
      <c r="AE43" s="186"/>
      <c r="AF43" s="187"/>
      <c r="AG43" s="42"/>
      <c r="AH43" s="177" t="s">
        <v>65</v>
      </c>
      <c r="AI43" s="183"/>
      <c r="AJ43" s="184"/>
      <c r="AK43" s="184"/>
      <c r="AL43" s="185">
        <v>-40</v>
      </c>
      <c r="AM43" s="42"/>
      <c r="AN43" s="180" t="s">
        <v>65</v>
      </c>
      <c r="AO43" s="181"/>
      <c r="AP43" s="181">
        <v>-65</v>
      </c>
      <c r="AQ43" s="181"/>
      <c r="AR43" s="182">
        <v>-40</v>
      </c>
      <c r="AT43" s="180" t="s">
        <v>65</v>
      </c>
      <c r="AU43" s="181">
        <f>VLOOKUP($AT43,[1]Scn3!Scn3_Q2_LR,MATCH(AU$6,[1]!Scn_CH,0),0)</f>
        <v>0</v>
      </c>
      <c r="AV43" s="181">
        <f>VLOOKUP($AT43,[1]Scn3!Scn3_Q2_LR,MATCH(AV$6,[1]!Scn_CH,0),0)</f>
        <v>-65</v>
      </c>
      <c r="AW43" s="181">
        <f>VLOOKUP($AT43,[1]Scn3!Scn3_Q2_LR,MATCH(AW$6,[1]!Scn_CH,0),0)</f>
        <v>0</v>
      </c>
      <c r="AX43" s="182">
        <f>VLOOKUP($AT43,[1]Scn3!Scn3_Q2_LR,MATCH(AX$6,[1]!Scn_CH,0),0)</f>
        <v>-40</v>
      </c>
      <c r="AZ43" s="241" t="s">
        <v>65</v>
      </c>
      <c r="BA43" s="242"/>
      <c r="BB43" s="242"/>
      <c r="BC43" s="242"/>
      <c r="BD43" s="243"/>
      <c r="BF43" s="241" t="s">
        <v>65</v>
      </c>
      <c r="BG43" s="242"/>
      <c r="BH43" s="242"/>
      <c r="BI43" s="242"/>
      <c r="BJ43" s="243"/>
    </row>
    <row r="44" spans="4:62" x14ac:dyDescent="0.2">
      <c r="D44" s="131" t="s">
        <v>66</v>
      </c>
      <c r="E44" s="181">
        <f ca="1">IF(K44*Q44*E$112&lt;'Summary Results'!M$2,'Summary Results'!M$2/E$112,K44*Q44)</f>
        <v>-15</v>
      </c>
      <c r="F44" s="181">
        <f ca="1">IF(L44*R44*F$112&lt;'Summary Results'!N$2,'Summary Results'!N$2/F$112,L44*R44)</f>
        <v>-65</v>
      </c>
      <c r="G44" s="181">
        <f ca="1">IF(M44*S44*G$112&lt;'Summary Results'!O$2,'Summary Results'!O$2/G$112,M44*S44)</f>
        <v>0</v>
      </c>
      <c r="H44" s="182">
        <f ca="1">IF(N44*T44*H$112&lt;'Summary Results'!P$2,'Summary Results'!P$2/H$112,N44*T44)</f>
        <v>-40</v>
      </c>
      <c r="I44" s="42"/>
      <c r="J44" s="177" t="s">
        <v>66</v>
      </c>
      <c r="K44" s="178">
        <f t="shared" ca="1" si="3"/>
        <v>1</v>
      </c>
      <c r="L44" s="178">
        <f t="shared" ca="1" si="0"/>
        <v>1</v>
      </c>
      <c r="M44" s="178">
        <f t="shared" ca="1" si="1"/>
        <v>1</v>
      </c>
      <c r="N44" s="179">
        <f t="shared" ca="1" si="2"/>
        <v>1</v>
      </c>
      <c r="O44" s="42"/>
      <c r="P44" s="180" t="s">
        <v>66</v>
      </c>
      <c r="Q44" s="181">
        <f ca="1"/>
        <v>-15</v>
      </c>
      <c r="R44" s="181">
        <f ca="1"/>
        <v>-65</v>
      </c>
      <c r="S44" s="181">
        <f ca="1"/>
        <v>0</v>
      </c>
      <c r="T44" s="182">
        <f ca="1"/>
        <v>-40</v>
      </c>
      <c r="U44" s="42"/>
      <c r="V44" s="177" t="s">
        <v>66</v>
      </c>
      <c r="W44" s="183">
        <v>-15</v>
      </c>
      <c r="X44" s="184"/>
      <c r="Y44" s="184"/>
      <c r="Z44" s="185"/>
      <c r="AA44" s="42"/>
      <c r="AB44" s="180" t="s">
        <v>66</v>
      </c>
      <c r="AC44" s="181">
        <v>-15</v>
      </c>
      <c r="AD44" s="186"/>
      <c r="AE44" s="186"/>
      <c r="AF44" s="187"/>
      <c r="AG44" s="42"/>
      <c r="AH44" s="177" t="s">
        <v>66</v>
      </c>
      <c r="AI44" s="183">
        <v>-15</v>
      </c>
      <c r="AJ44" s="184"/>
      <c r="AK44" s="184"/>
      <c r="AL44" s="185">
        <v>-40</v>
      </c>
      <c r="AM44" s="42"/>
      <c r="AN44" s="180" t="s">
        <v>66</v>
      </c>
      <c r="AO44" s="181">
        <v>-15</v>
      </c>
      <c r="AP44" s="181">
        <v>-65</v>
      </c>
      <c r="AQ44" s="181"/>
      <c r="AR44" s="182">
        <v>-40</v>
      </c>
      <c r="AT44" s="180" t="s">
        <v>66</v>
      </c>
      <c r="AU44" s="181">
        <f>VLOOKUP($AT44,[1]Scn3!Scn3_Q2_LR,MATCH(AU$6,[1]!Scn_CH,0),0)</f>
        <v>-15</v>
      </c>
      <c r="AV44" s="181">
        <f>VLOOKUP($AT44,[1]Scn3!Scn3_Q2_LR,MATCH(AV$6,[1]!Scn_CH,0),0)</f>
        <v>-65</v>
      </c>
      <c r="AW44" s="181">
        <f>VLOOKUP($AT44,[1]Scn3!Scn3_Q2_LR,MATCH(AW$6,[1]!Scn_CH,0),0)</f>
        <v>0</v>
      </c>
      <c r="AX44" s="182">
        <f>VLOOKUP($AT44,[1]Scn3!Scn3_Q2_LR,MATCH(AX$6,[1]!Scn_CH,0),0)</f>
        <v>-40</v>
      </c>
      <c r="AZ44" s="241" t="s">
        <v>66</v>
      </c>
      <c r="BA44" s="242"/>
      <c r="BB44" s="242"/>
      <c r="BC44" s="242"/>
      <c r="BD44" s="243"/>
      <c r="BF44" s="241" t="s">
        <v>66</v>
      </c>
      <c r="BG44" s="242"/>
      <c r="BH44" s="242"/>
      <c r="BI44" s="242"/>
      <c r="BJ44" s="243"/>
    </row>
    <row r="45" spans="4:62" x14ac:dyDescent="0.2">
      <c r="D45" s="131" t="s">
        <v>67</v>
      </c>
      <c r="E45" s="181">
        <f ca="1">IF(K45*Q45*E$112&lt;'Summary Results'!M$2,'Summary Results'!M$2/E$112,K45*Q45)</f>
        <v>-15</v>
      </c>
      <c r="F45" s="181">
        <f ca="1">IF(L45*R45*F$112&lt;'Summary Results'!N$2,'Summary Results'!N$2/F$112,L45*R45)</f>
        <v>-65</v>
      </c>
      <c r="G45" s="181">
        <f ca="1">IF(M45*S45*G$112&lt;'Summary Results'!O$2,'Summary Results'!O$2/G$112,M45*S45)</f>
        <v>0</v>
      </c>
      <c r="H45" s="182">
        <f ca="1">IF(N45*T45*H$112&lt;'Summary Results'!P$2,'Summary Results'!P$2/H$112,N45*T45)</f>
        <v>-40</v>
      </c>
      <c r="I45" s="42"/>
      <c r="J45" s="177" t="s">
        <v>67</v>
      </c>
      <c r="K45" s="178">
        <f t="shared" ca="1" si="3"/>
        <v>1</v>
      </c>
      <c r="L45" s="178">
        <f t="shared" ca="1" si="0"/>
        <v>1</v>
      </c>
      <c r="M45" s="178">
        <f t="shared" ca="1" si="1"/>
        <v>1</v>
      </c>
      <c r="N45" s="179">
        <f t="shared" ca="1" si="2"/>
        <v>1</v>
      </c>
      <c r="O45" s="42"/>
      <c r="P45" s="180" t="s">
        <v>67</v>
      </c>
      <c r="Q45" s="181">
        <f ca="1"/>
        <v>-15</v>
      </c>
      <c r="R45" s="181">
        <f ca="1"/>
        <v>-65</v>
      </c>
      <c r="S45" s="181">
        <f ca="1"/>
        <v>0</v>
      </c>
      <c r="T45" s="182">
        <f ca="1"/>
        <v>-40</v>
      </c>
      <c r="U45" s="42"/>
      <c r="V45" s="177" t="s">
        <v>67</v>
      </c>
      <c r="W45" s="183"/>
      <c r="X45" s="184"/>
      <c r="Y45" s="184"/>
      <c r="Z45" s="185">
        <v>-40</v>
      </c>
      <c r="AA45" s="42"/>
      <c r="AB45" s="180" t="s">
        <v>67</v>
      </c>
      <c r="AC45" s="181">
        <v>-15</v>
      </c>
      <c r="AD45" s="186"/>
      <c r="AE45" s="186"/>
      <c r="AF45" s="187">
        <v>-40</v>
      </c>
      <c r="AG45" s="42"/>
      <c r="AH45" s="177" t="s">
        <v>67</v>
      </c>
      <c r="AI45" s="183">
        <v>-15</v>
      </c>
      <c r="AJ45" s="184"/>
      <c r="AK45" s="184"/>
      <c r="AL45" s="185">
        <v>-40</v>
      </c>
      <c r="AM45" s="42"/>
      <c r="AN45" s="180" t="s">
        <v>67</v>
      </c>
      <c r="AO45" s="181">
        <v>-15</v>
      </c>
      <c r="AP45" s="181">
        <v>-65</v>
      </c>
      <c r="AQ45" s="181"/>
      <c r="AR45" s="182">
        <v>-40</v>
      </c>
      <c r="AT45" s="180" t="s">
        <v>67</v>
      </c>
      <c r="AU45" s="181">
        <f>VLOOKUP($AT45,[1]Scn3!Scn3_Q2_LR,MATCH(AU$6,[1]!Scn_CH,0),0)</f>
        <v>-15</v>
      </c>
      <c r="AV45" s="181">
        <f>VLOOKUP($AT45,[1]Scn3!Scn3_Q2_LR,MATCH(AV$6,[1]!Scn_CH,0),0)</f>
        <v>-65</v>
      </c>
      <c r="AW45" s="181">
        <f>VLOOKUP($AT45,[1]Scn3!Scn3_Q2_LR,MATCH(AW$6,[1]!Scn_CH,0),0)</f>
        <v>0</v>
      </c>
      <c r="AX45" s="182">
        <f>VLOOKUP($AT45,[1]Scn3!Scn3_Q2_LR,MATCH(AX$6,[1]!Scn_CH,0),0)</f>
        <v>-40</v>
      </c>
      <c r="AZ45" s="241" t="s">
        <v>67</v>
      </c>
      <c r="BA45" s="242"/>
      <c r="BB45" s="242"/>
      <c r="BC45" s="242"/>
      <c r="BD45" s="243"/>
      <c r="BF45" s="241" t="s">
        <v>67</v>
      </c>
      <c r="BG45" s="242"/>
      <c r="BH45" s="242"/>
      <c r="BI45" s="242"/>
      <c r="BJ45" s="243"/>
    </row>
    <row r="46" spans="4:62" x14ac:dyDescent="0.2">
      <c r="D46" s="131" t="s">
        <v>437</v>
      </c>
      <c r="E46" s="181">
        <f ca="1">IF(K46*Q46*E$112&lt;'Summary Results'!M$2,'Summary Results'!M$2/E$112,K46*Q46)</f>
        <v>-15</v>
      </c>
      <c r="F46" s="181">
        <f ca="1">IF(L46*R46*F$112&lt;'Summary Results'!N$2,'Summary Results'!N$2/F$112,L46*R46)</f>
        <v>-65</v>
      </c>
      <c r="G46" s="181">
        <f ca="1">IF(M46*S46*G$112&lt;'Summary Results'!O$2,'Summary Results'!O$2/G$112,M46*S46)</f>
        <v>0</v>
      </c>
      <c r="H46" s="182">
        <f ca="1">IF(N46*T46*H$112&lt;'Summary Results'!P$2,'Summary Results'!P$2/H$112,N46*T46)</f>
        <v>-40</v>
      </c>
      <c r="I46" s="42"/>
      <c r="J46" s="177" t="s">
        <v>437</v>
      </c>
      <c r="K46" s="178">
        <f t="shared" ca="1" si="3"/>
        <v>1</v>
      </c>
      <c r="L46" s="178">
        <f t="shared" ca="1" si="0"/>
        <v>1</v>
      </c>
      <c r="M46" s="178">
        <f t="shared" ca="1" si="1"/>
        <v>1</v>
      </c>
      <c r="N46" s="179">
        <f t="shared" ca="1" si="2"/>
        <v>1</v>
      </c>
      <c r="O46" s="42"/>
      <c r="P46" s="180" t="s">
        <v>437</v>
      </c>
      <c r="Q46" s="181">
        <f ca="1"/>
        <v>-15</v>
      </c>
      <c r="R46" s="181">
        <f ca="1"/>
        <v>-65</v>
      </c>
      <c r="S46" s="181">
        <f ca="1"/>
        <v>0</v>
      </c>
      <c r="T46" s="182">
        <f ca="1"/>
        <v>-40</v>
      </c>
      <c r="U46" s="42"/>
      <c r="V46" s="177" t="s">
        <v>437</v>
      </c>
      <c r="W46" s="183"/>
      <c r="X46" s="184"/>
      <c r="Y46" s="184"/>
      <c r="Z46" s="185">
        <v>-40</v>
      </c>
      <c r="AA46" s="42"/>
      <c r="AB46" s="180" t="s">
        <v>437</v>
      </c>
      <c r="AC46" s="181">
        <v>-15</v>
      </c>
      <c r="AD46" s="186"/>
      <c r="AE46" s="186"/>
      <c r="AF46" s="187">
        <v>-40</v>
      </c>
      <c r="AG46" s="42"/>
      <c r="AH46" s="177" t="s">
        <v>437</v>
      </c>
      <c r="AI46" s="183">
        <v>-15</v>
      </c>
      <c r="AJ46" s="184"/>
      <c r="AK46" s="184"/>
      <c r="AL46" s="185">
        <v>-40</v>
      </c>
      <c r="AM46" s="42"/>
      <c r="AN46" s="180" t="s">
        <v>437</v>
      </c>
      <c r="AO46" s="181">
        <v>-15</v>
      </c>
      <c r="AP46" s="181">
        <v>-65</v>
      </c>
      <c r="AQ46" s="181"/>
      <c r="AR46" s="182">
        <v>-40</v>
      </c>
      <c r="AT46" s="180" t="s">
        <v>437</v>
      </c>
      <c r="AU46" s="181">
        <f>VLOOKUP($AT46,[1]Scn3!Scn3_Q2_LR,MATCH(AU$6,[1]!Scn_CH,0),0)</f>
        <v>-15</v>
      </c>
      <c r="AV46" s="181">
        <f>VLOOKUP($AT46,[1]Scn3!Scn3_Q2_LR,MATCH(AV$6,[1]!Scn_CH,0),0)</f>
        <v>-65</v>
      </c>
      <c r="AW46" s="181">
        <f>VLOOKUP($AT46,[1]Scn3!Scn3_Q2_LR,MATCH(AW$6,[1]!Scn_CH,0),0)</f>
        <v>0</v>
      </c>
      <c r="AX46" s="182">
        <f>VLOOKUP($AT46,[1]Scn3!Scn3_Q2_LR,MATCH(AX$6,[1]!Scn_CH,0),0)</f>
        <v>-40</v>
      </c>
      <c r="AZ46" s="241" t="s">
        <v>437</v>
      </c>
      <c r="BA46" s="242"/>
      <c r="BB46" s="242"/>
      <c r="BC46" s="242"/>
      <c r="BD46" s="243"/>
      <c r="BF46" s="241" t="s">
        <v>437</v>
      </c>
      <c r="BG46" s="242"/>
      <c r="BH46" s="242"/>
      <c r="BI46" s="242"/>
      <c r="BJ46" s="243"/>
    </row>
    <row r="47" spans="4:62" x14ac:dyDescent="0.2">
      <c r="D47" s="131" t="s">
        <v>438</v>
      </c>
      <c r="E47" s="181">
        <f ca="1">IF(K47*Q47*E$112&lt;'Summary Results'!M$2,'Summary Results'!M$2/E$112,K47*Q47)</f>
        <v>-15</v>
      </c>
      <c r="F47" s="181">
        <f ca="1">IF(L47*R47*F$112&lt;'Summary Results'!N$2,'Summary Results'!N$2/F$112,L47*R47)</f>
        <v>-65</v>
      </c>
      <c r="G47" s="181">
        <f ca="1">IF(M47*S47*G$112&lt;'Summary Results'!O$2,'Summary Results'!O$2/G$112,M47*S47)</f>
        <v>0</v>
      </c>
      <c r="H47" s="182">
        <f ca="1">IF(N47*T47*H$112&lt;'Summary Results'!P$2,'Summary Results'!P$2/H$112,N47*T47)</f>
        <v>-40</v>
      </c>
      <c r="I47" s="42"/>
      <c r="J47" s="177" t="s">
        <v>438</v>
      </c>
      <c r="K47" s="178">
        <f t="shared" ca="1" si="3"/>
        <v>1</v>
      </c>
      <c r="L47" s="178">
        <f t="shared" ca="1" si="0"/>
        <v>1</v>
      </c>
      <c r="M47" s="178">
        <f t="shared" ca="1" si="1"/>
        <v>1</v>
      </c>
      <c r="N47" s="179">
        <f t="shared" ca="1" si="2"/>
        <v>1</v>
      </c>
      <c r="O47" s="42"/>
      <c r="P47" s="180" t="s">
        <v>438</v>
      </c>
      <c r="Q47" s="181">
        <f ca="1"/>
        <v>-15</v>
      </c>
      <c r="R47" s="181">
        <f ca="1"/>
        <v>-65</v>
      </c>
      <c r="S47" s="181">
        <f ca="1"/>
        <v>0</v>
      </c>
      <c r="T47" s="182">
        <f ca="1"/>
        <v>-40</v>
      </c>
      <c r="U47" s="42"/>
      <c r="V47" s="177" t="s">
        <v>438</v>
      </c>
      <c r="W47" s="183"/>
      <c r="X47" s="184"/>
      <c r="Y47" s="184"/>
      <c r="Z47" s="185">
        <v>-40</v>
      </c>
      <c r="AA47" s="42"/>
      <c r="AB47" s="180" t="s">
        <v>438</v>
      </c>
      <c r="AC47" s="181">
        <v>-15</v>
      </c>
      <c r="AD47" s="186"/>
      <c r="AE47" s="186"/>
      <c r="AF47" s="187">
        <v>-40</v>
      </c>
      <c r="AG47" s="42"/>
      <c r="AH47" s="177" t="s">
        <v>438</v>
      </c>
      <c r="AI47" s="183">
        <v>-15</v>
      </c>
      <c r="AJ47" s="184"/>
      <c r="AK47" s="184"/>
      <c r="AL47" s="185">
        <v>-40</v>
      </c>
      <c r="AM47" s="42"/>
      <c r="AN47" s="180" t="s">
        <v>438</v>
      </c>
      <c r="AO47" s="181">
        <v>-15</v>
      </c>
      <c r="AP47" s="181">
        <v>-65</v>
      </c>
      <c r="AQ47" s="181"/>
      <c r="AR47" s="182">
        <v>-40</v>
      </c>
      <c r="AT47" s="180" t="s">
        <v>438</v>
      </c>
      <c r="AU47" s="181">
        <f>VLOOKUP($AT47,[1]Scn3!Scn3_Q2_LR,MATCH(AU$6,[1]!Scn_CH,0),0)</f>
        <v>-15</v>
      </c>
      <c r="AV47" s="181">
        <f>VLOOKUP($AT47,[1]Scn3!Scn3_Q2_LR,MATCH(AV$6,[1]!Scn_CH,0),0)</f>
        <v>-65</v>
      </c>
      <c r="AW47" s="181">
        <f>VLOOKUP($AT47,[1]Scn3!Scn3_Q2_LR,MATCH(AW$6,[1]!Scn_CH,0),0)</f>
        <v>0</v>
      </c>
      <c r="AX47" s="182">
        <f>VLOOKUP($AT47,[1]Scn3!Scn3_Q2_LR,MATCH(AX$6,[1]!Scn_CH,0),0)</f>
        <v>-40</v>
      </c>
      <c r="AZ47" s="241" t="s">
        <v>438</v>
      </c>
      <c r="BA47" s="242"/>
      <c r="BB47" s="242"/>
      <c r="BC47" s="242"/>
      <c r="BD47" s="243"/>
      <c r="BF47" s="241" t="s">
        <v>438</v>
      </c>
      <c r="BG47" s="242"/>
      <c r="BH47" s="242"/>
      <c r="BI47" s="242"/>
      <c r="BJ47" s="243"/>
    </row>
    <row r="48" spans="4:62" x14ac:dyDescent="0.2">
      <c r="D48" s="131" t="s">
        <v>439</v>
      </c>
      <c r="E48" s="181">
        <f ca="1">IF(K48*Q48*E$112&lt;'Summary Results'!M$2,'Summary Results'!M$2/E$112,K48*Q48)</f>
        <v>3.5714285714285716</v>
      </c>
      <c r="F48" s="181">
        <f ca="1">IF(L48*R48*F$112&lt;'Summary Results'!N$2,'Summary Results'!N$2/F$112,L48*R48)</f>
        <v>-65</v>
      </c>
      <c r="G48" s="181">
        <f ca="1">IF(M48*S48*G$112&lt;'Summary Results'!O$2,'Summary Results'!O$2/G$112,M48*S48)</f>
        <v>0</v>
      </c>
      <c r="H48" s="182">
        <f ca="1">IF(N48*T48*H$112&lt;'Summary Results'!P$2,'Summary Results'!P$2/H$112,N48*T48)</f>
        <v>-40</v>
      </c>
      <c r="I48" s="42"/>
      <c r="J48" s="177" t="s">
        <v>439</v>
      </c>
      <c r="K48" s="178">
        <f t="shared" ca="1" si="3"/>
        <v>0.7142857142857143</v>
      </c>
      <c r="L48" s="178">
        <f t="shared" ca="1" si="0"/>
        <v>1</v>
      </c>
      <c r="M48" s="178">
        <f t="shared" ca="1" si="1"/>
        <v>1</v>
      </c>
      <c r="N48" s="179">
        <f t="shared" ca="1" si="2"/>
        <v>1</v>
      </c>
      <c r="O48" s="42"/>
      <c r="P48" s="180" t="s">
        <v>439</v>
      </c>
      <c r="Q48" s="181">
        <f ca="1"/>
        <v>5</v>
      </c>
      <c r="R48" s="181">
        <f ca="1"/>
        <v>-65</v>
      </c>
      <c r="S48" s="181">
        <f ca="1"/>
        <v>0</v>
      </c>
      <c r="T48" s="182">
        <f ca="1"/>
        <v>-40</v>
      </c>
      <c r="U48" s="42"/>
      <c r="V48" s="177" t="s">
        <v>439</v>
      </c>
      <c r="W48" s="183">
        <v>5</v>
      </c>
      <c r="X48" s="184"/>
      <c r="Y48" s="184"/>
      <c r="Z48" s="185"/>
      <c r="AA48" s="42"/>
      <c r="AB48" s="180" t="s">
        <v>439</v>
      </c>
      <c r="AC48" s="181">
        <v>5</v>
      </c>
      <c r="AD48" s="186"/>
      <c r="AE48" s="186"/>
      <c r="AF48" s="187"/>
      <c r="AG48" s="42"/>
      <c r="AH48" s="177" t="s">
        <v>439</v>
      </c>
      <c r="AI48" s="183">
        <v>5</v>
      </c>
      <c r="AJ48" s="184"/>
      <c r="AK48" s="184"/>
      <c r="AL48" s="185">
        <v>-40</v>
      </c>
      <c r="AM48" s="42"/>
      <c r="AN48" s="180" t="s">
        <v>439</v>
      </c>
      <c r="AO48" s="181">
        <v>5</v>
      </c>
      <c r="AP48" s="181">
        <v>-65</v>
      </c>
      <c r="AQ48" s="181"/>
      <c r="AR48" s="182">
        <v>-40</v>
      </c>
      <c r="AT48" s="180" t="s">
        <v>439</v>
      </c>
      <c r="AU48" s="181">
        <f>VLOOKUP($AT48,[1]Scn3!Scn3_Q2_LR,MATCH(AU$6,[1]!Scn_CH,0),0)</f>
        <v>5</v>
      </c>
      <c r="AV48" s="181">
        <f>VLOOKUP($AT48,[1]Scn3!Scn3_Q2_LR,MATCH(AV$6,[1]!Scn_CH,0),0)</f>
        <v>-65</v>
      </c>
      <c r="AW48" s="181">
        <f>VLOOKUP($AT48,[1]Scn3!Scn3_Q2_LR,MATCH(AW$6,[1]!Scn_CH,0),0)</f>
        <v>0</v>
      </c>
      <c r="AX48" s="182">
        <f>VLOOKUP($AT48,[1]Scn3!Scn3_Q2_LR,MATCH(AX$6,[1]!Scn_CH,0),0)</f>
        <v>-40</v>
      </c>
      <c r="AZ48" s="241" t="s">
        <v>439</v>
      </c>
      <c r="BA48" s="242"/>
      <c r="BB48" s="242"/>
      <c r="BC48" s="242"/>
      <c r="BD48" s="243"/>
      <c r="BF48" s="241" t="s">
        <v>439</v>
      </c>
      <c r="BG48" s="242"/>
      <c r="BH48" s="242"/>
      <c r="BI48" s="242"/>
      <c r="BJ48" s="243"/>
    </row>
    <row r="49" spans="4:62" x14ac:dyDescent="0.2">
      <c r="D49" s="131" t="s">
        <v>440</v>
      </c>
      <c r="E49" s="181">
        <f ca="1">IF(K49*Q49*E$112&lt;'Summary Results'!M$2,'Summary Results'!M$2/E$112,K49*Q49)</f>
        <v>3.5714285714285716</v>
      </c>
      <c r="F49" s="181">
        <f ca="1">IF(L49*R49*F$112&lt;'Summary Results'!N$2,'Summary Results'!N$2/F$112,L49*R49)</f>
        <v>-65</v>
      </c>
      <c r="G49" s="181">
        <f ca="1">IF(M49*S49*G$112&lt;'Summary Results'!O$2,'Summary Results'!O$2/G$112,M49*S49)</f>
        <v>0</v>
      </c>
      <c r="H49" s="182">
        <f ca="1">IF(N49*T49*H$112&lt;'Summary Results'!P$2,'Summary Results'!P$2/H$112,N49*T49)</f>
        <v>-40</v>
      </c>
      <c r="I49" s="42"/>
      <c r="J49" s="177" t="s">
        <v>440</v>
      </c>
      <c r="K49" s="178">
        <f t="shared" ca="1" si="3"/>
        <v>0.7142857142857143</v>
      </c>
      <c r="L49" s="178">
        <f t="shared" ca="1" si="0"/>
        <v>1</v>
      </c>
      <c r="M49" s="178">
        <f t="shared" ca="1" si="1"/>
        <v>1</v>
      </c>
      <c r="N49" s="179">
        <f t="shared" ca="1" si="2"/>
        <v>1</v>
      </c>
      <c r="O49" s="42"/>
      <c r="P49" s="180" t="s">
        <v>440</v>
      </c>
      <c r="Q49" s="181">
        <f ca="1"/>
        <v>5</v>
      </c>
      <c r="R49" s="181">
        <f ca="1"/>
        <v>-65</v>
      </c>
      <c r="S49" s="181">
        <f ca="1"/>
        <v>0</v>
      </c>
      <c r="T49" s="182">
        <f ca="1"/>
        <v>-40</v>
      </c>
      <c r="U49" s="42"/>
      <c r="V49" s="177" t="s">
        <v>440</v>
      </c>
      <c r="W49" s="183">
        <v>5</v>
      </c>
      <c r="X49" s="184"/>
      <c r="Y49" s="184"/>
      <c r="Z49" s="185"/>
      <c r="AA49" s="42"/>
      <c r="AB49" s="180" t="s">
        <v>440</v>
      </c>
      <c r="AC49" s="181">
        <v>5</v>
      </c>
      <c r="AD49" s="186"/>
      <c r="AE49" s="186"/>
      <c r="AF49" s="187"/>
      <c r="AG49" s="42"/>
      <c r="AH49" s="177" t="s">
        <v>440</v>
      </c>
      <c r="AI49" s="183">
        <v>5</v>
      </c>
      <c r="AJ49" s="184"/>
      <c r="AK49" s="184"/>
      <c r="AL49" s="185">
        <v>-40</v>
      </c>
      <c r="AM49" s="42"/>
      <c r="AN49" s="180" t="s">
        <v>440</v>
      </c>
      <c r="AO49" s="181">
        <v>5</v>
      </c>
      <c r="AP49" s="181">
        <v>-65</v>
      </c>
      <c r="AQ49" s="181"/>
      <c r="AR49" s="182">
        <v>-40</v>
      </c>
      <c r="AT49" s="180" t="s">
        <v>440</v>
      </c>
      <c r="AU49" s="181">
        <f>VLOOKUP($AT49,[1]Scn3!Scn3_Q2_LR,MATCH(AU$6,[1]!Scn_CH,0),0)</f>
        <v>5</v>
      </c>
      <c r="AV49" s="181">
        <f>VLOOKUP($AT49,[1]Scn3!Scn3_Q2_LR,MATCH(AV$6,[1]!Scn_CH,0),0)</f>
        <v>-65</v>
      </c>
      <c r="AW49" s="181">
        <f>VLOOKUP($AT49,[1]Scn3!Scn3_Q2_LR,MATCH(AW$6,[1]!Scn_CH,0),0)</f>
        <v>0</v>
      </c>
      <c r="AX49" s="182">
        <f>VLOOKUP($AT49,[1]Scn3!Scn3_Q2_LR,MATCH(AX$6,[1]!Scn_CH,0),0)</f>
        <v>-40</v>
      </c>
      <c r="AZ49" s="241" t="s">
        <v>440</v>
      </c>
      <c r="BA49" s="242"/>
      <c r="BB49" s="242"/>
      <c r="BC49" s="242"/>
      <c r="BD49" s="243"/>
      <c r="BF49" s="241" t="s">
        <v>440</v>
      </c>
      <c r="BG49" s="242"/>
      <c r="BH49" s="242"/>
      <c r="BI49" s="242"/>
      <c r="BJ49" s="243"/>
    </row>
    <row r="50" spans="4:62" x14ac:dyDescent="0.2">
      <c r="D50" s="131" t="s">
        <v>441</v>
      </c>
      <c r="E50" s="181">
        <f ca="1">IF(K50*Q50*E$112&lt;'Summary Results'!M$2,'Summary Results'!M$2/E$112,K50*Q50)</f>
        <v>-25</v>
      </c>
      <c r="F50" s="181">
        <f ca="1">IF(L50*R50*F$112&lt;'Summary Results'!N$2,'Summary Results'!N$2/F$112,L50*R50)</f>
        <v>-65</v>
      </c>
      <c r="G50" s="181">
        <f ca="1">IF(M50*S50*G$112&lt;'Summary Results'!O$2,'Summary Results'!O$2/G$112,M50*S50)</f>
        <v>0</v>
      </c>
      <c r="H50" s="182">
        <f ca="1">IF(N50*T50*H$112&lt;'Summary Results'!P$2,'Summary Results'!P$2/H$112,N50*T50)</f>
        <v>-40</v>
      </c>
      <c r="I50" s="42"/>
      <c r="J50" s="177" t="s">
        <v>441</v>
      </c>
      <c r="K50" s="178">
        <f t="shared" ca="1" si="3"/>
        <v>1</v>
      </c>
      <c r="L50" s="178">
        <f t="shared" ca="1" si="0"/>
        <v>1</v>
      </c>
      <c r="M50" s="178">
        <f t="shared" ca="1" si="1"/>
        <v>1</v>
      </c>
      <c r="N50" s="179">
        <f t="shared" ca="1" si="2"/>
        <v>1</v>
      </c>
      <c r="O50" s="42"/>
      <c r="P50" s="180" t="s">
        <v>441</v>
      </c>
      <c r="Q50" s="181">
        <f ca="1"/>
        <v>-25</v>
      </c>
      <c r="R50" s="181">
        <f ca="1"/>
        <v>-65</v>
      </c>
      <c r="S50" s="181">
        <f ca="1"/>
        <v>0</v>
      </c>
      <c r="T50" s="182">
        <f ca="1"/>
        <v>-40</v>
      </c>
      <c r="U50" s="42"/>
      <c r="V50" s="177" t="s">
        <v>441</v>
      </c>
      <c r="W50" s="183"/>
      <c r="X50" s="184"/>
      <c r="Y50" s="184"/>
      <c r="Z50" s="185">
        <v>-40</v>
      </c>
      <c r="AA50" s="42"/>
      <c r="AB50" s="180" t="s">
        <v>441</v>
      </c>
      <c r="AC50" s="181">
        <v>-25</v>
      </c>
      <c r="AD50" s="186"/>
      <c r="AE50" s="186"/>
      <c r="AF50" s="187">
        <v>-40</v>
      </c>
      <c r="AG50" s="42"/>
      <c r="AH50" s="177" t="s">
        <v>441</v>
      </c>
      <c r="AI50" s="183">
        <v>-25</v>
      </c>
      <c r="AJ50" s="184"/>
      <c r="AK50" s="184"/>
      <c r="AL50" s="185">
        <v>-40</v>
      </c>
      <c r="AM50" s="42"/>
      <c r="AN50" s="180" t="s">
        <v>441</v>
      </c>
      <c r="AO50" s="181">
        <v>-25</v>
      </c>
      <c r="AP50" s="181">
        <v>-65</v>
      </c>
      <c r="AQ50" s="181"/>
      <c r="AR50" s="182">
        <v>-40</v>
      </c>
      <c r="AT50" s="180" t="s">
        <v>441</v>
      </c>
      <c r="AU50" s="181">
        <f>VLOOKUP($AT50,[1]Scn3!Scn3_Q2_LR,MATCH(AU$6,[1]!Scn_CH,0),0)</f>
        <v>-25</v>
      </c>
      <c r="AV50" s="181">
        <f>VLOOKUP($AT50,[1]Scn3!Scn3_Q2_LR,MATCH(AV$6,[1]!Scn_CH,0),0)</f>
        <v>-65</v>
      </c>
      <c r="AW50" s="181">
        <f>VLOOKUP($AT50,[1]Scn3!Scn3_Q2_LR,MATCH(AW$6,[1]!Scn_CH,0),0)</f>
        <v>0</v>
      </c>
      <c r="AX50" s="182">
        <f>VLOOKUP($AT50,[1]Scn3!Scn3_Q2_LR,MATCH(AX$6,[1]!Scn_CH,0),0)</f>
        <v>-40</v>
      </c>
      <c r="AZ50" s="241" t="s">
        <v>441</v>
      </c>
      <c r="BA50" s="242"/>
      <c r="BB50" s="242"/>
      <c r="BC50" s="242"/>
      <c r="BD50" s="243"/>
      <c r="BF50" s="241" t="s">
        <v>441</v>
      </c>
      <c r="BG50" s="242"/>
      <c r="BH50" s="242"/>
      <c r="BI50" s="242"/>
      <c r="BJ50" s="243"/>
    </row>
    <row r="51" spans="4:62" x14ac:dyDescent="0.2">
      <c r="D51" s="131" t="s">
        <v>442</v>
      </c>
      <c r="E51" s="181">
        <f ca="1">IF(K51*Q51*E$112&lt;'Summary Results'!M$2,'Summary Results'!M$2/E$112,K51*Q51)</f>
        <v>-71.428571428571431</v>
      </c>
      <c r="F51" s="181">
        <f ca="1">IF(L51*R51*F$112&lt;'Summary Results'!N$2,'Summary Results'!N$2/F$112,L51*R51)</f>
        <v>-75</v>
      </c>
      <c r="G51" s="181">
        <f ca="1">IF(M51*S51*G$112&lt;'Summary Results'!O$2,'Summary Results'!O$2/G$112,M51*S51)</f>
        <v>0</v>
      </c>
      <c r="H51" s="182">
        <f ca="1">IF(N51*T51*H$112&lt;'Summary Results'!P$2,'Summary Results'!P$2/H$112,N51*T51)</f>
        <v>-75</v>
      </c>
      <c r="I51" s="42"/>
      <c r="J51" s="177" t="s">
        <v>442</v>
      </c>
      <c r="K51" s="178">
        <f t="shared" ca="1" si="3"/>
        <v>1</v>
      </c>
      <c r="L51" s="178">
        <f t="shared" ca="1" si="0"/>
        <v>1</v>
      </c>
      <c r="M51" s="178">
        <f t="shared" ca="1" si="1"/>
        <v>1</v>
      </c>
      <c r="N51" s="179">
        <f t="shared" ca="1" si="2"/>
        <v>1</v>
      </c>
      <c r="O51" s="42"/>
      <c r="P51" s="180" t="s">
        <v>442</v>
      </c>
      <c r="Q51" s="181">
        <f ca="1"/>
        <v>-75</v>
      </c>
      <c r="R51" s="181">
        <f ca="1"/>
        <v>-75</v>
      </c>
      <c r="S51" s="181">
        <f ca="1"/>
        <v>0</v>
      </c>
      <c r="T51" s="182">
        <f ca="1"/>
        <v>-75</v>
      </c>
      <c r="U51" s="42"/>
      <c r="V51" s="177" t="s">
        <v>442</v>
      </c>
      <c r="W51" s="183">
        <v>-75</v>
      </c>
      <c r="X51" s="184"/>
      <c r="Y51" s="184"/>
      <c r="Z51" s="185"/>
      <c r="AA51" s="42"/>
      <c r="AB51" s="180" t="s">
        <v>442</v>
      </c>
      <c r="AC51" s="181">
        <v>-75</v>
      </c>
      <c r="AD51" s="186"/>
      <c r="AE51" s="186"/>
      <c r="AF51" s="187"/>
      <c r="AG51" s="42"/>
      <c r="AH51" s="177" t="s">
        <v>442</v>
      </c>
      <c r="AI51" s="183">
        <v>-75</v>
      </c>
      <c r="AJ51" s="184"/>
      <c r="AK51" s="184"/>
      <c r="AL51" s="185">
        <v>-75</v>
      </c>
      <c r="AM51" s="42"/>
      <c r="AN51" s="180" t="s">
        <v>442</v>
      </c>
      <c r="AO51" s="181">
        <v>-75</v>
      </c>
      <c r="AP51" s="181">
        <v>-75</v>
      </c>
      <c r="AQ51" s="181"/>
      <c r="AR51" s="182">
        <v>-75</v>
      </c>
      <c r="AT51" s="180" t="s">
        <v>442</v>
      </c>
      <c r="AU51" s="181">
        <f>VLOOKUP($AT51,[1]Scn3!Scn3_Q2_LR,MATCH(AU$6,[1]!Scn_CH,0),0)</f>
        <v>-75</v>
      </c>
      <c r="AV51" s="181">
        <f>VLOOKUP($AT51,[1]Scn3!Scn3_Q2_LR,MATCH(AV$6,[1]!Scn_CH,0),0)</f>
        <v>-75</v>
      </c>
      <c r="AW51" s="181">
        <f>VLOOKUP($AT51,[1]Scn3!Scn3_Q2_LR,MATCH(AW$6,[1]!Scn_CH,0),0)</f>
        <v>0</v>
      </c>
      <c r="AX51" s="182">
        <f>VLOOKUP($AT51,[1]Scn3!Scn3_Q2_LR,MATCH(AX$6,[1]!Scn_CH,0),0)</f>
        <v>-75</v>
      </c>
      <c r="AZ51" s="241" t="s">
        <v>442</v>
      </c>
      <c r="BA51" s="242"/>
      <c r="BB51" s="242"/>
      <c r="BC51" s="242"/>
      <c r="BD51" s="243"/>
      <c r="BF51" s="241" t="s">
        <v>442</v>
      </c>
      <c r="BG51" s="242"/>
      <c r="BH51" s="242"/>
      <c r="BI51" s="242"/>
      <c r="BJ51" s="243"/>
    </row>
    <row r="52" spans="4:62" x14ac:dyDescent="0.2">
      <c r="D52" s="131" t="s">
        <v>443</v>
      </c>
      <c r="E52" s="181">
        <f ca="1">IF(K52*Q52*E$112&lt;'Summary Results'!M$2,'Summary Results'!M$2/E$112,K52*Q52)</f>
        <v>-71.428571428571431</v>
      </c>
      <c r="F52" s="181">
        <f ca="1">IF(L52*R52*F$112&lt;'Summary Results'!N$2,'Summary Results'!N$2/F$112,L52*R52)</f>
        <v>-75</v>
      </c>
      <c r="G52" s="181">
        <f ca="1">IF(M52*S52*G$112&lt;'Summary Results'!O$2,'Summary Results'!O$2/G$112,M52*S52)</f>
        <v>0</v>
      </c>
      <c r="H52" s="182">
        <f ca="1">IF(N52*T52*H$112&lt;'Summary Results'!P$2,'Summary Results'!P$2/H$112,N52*T52)</f>
        <v>-75</v>
      </c>
      <c r="I52" s="42"/>
      <c r="J52" s="177" t="s">
        <v>443</v>
      </c>
      <c r="K52" s="178">
        <f t="shared" ca="1" si="3"/>
        <v>1</v>
      </c>
      <c r="L52" s="178">
        <f t="shared" ca="1" si="0"/>
        <v>1</v>
      </c>
      <c r="M52" s="178">
        <f t="shared" ca="1" si="1"/>
        <v>1</v>
      </c>
      <c r="N52" s="179">
        <f t="shared" ca="1" si="2"/>
        <v>1</v>
      </c>
      <c r="O52" s="42"/>
      <c r="P52" s="180" t="s">
        <v>443</v>
      </c>
      <c r="Q52" s="181">
        <f ca="1"/>
        <v>-75</v>
      </c>
      <c r="R52" s="181">
        <f ca="1"/>
        <v>-75</v>
      </c>
      <c r="S52" s="181">
        <f ca="1"/>
        <v>0</v>
      </c>
      <c r="T52" s="182">
        <f ca="1"/>
        <v>-75</v>
      </c>
      <c r="U52" s="42"/>
      <c r="V52" s="177" t="s">
        <v>443</v>
      </c>
      <c r="W52" s="183"/>
      <c r="X52" s="184"/>
      <c r="Y52" s="184"/>
      <c r="Z52" s="185">
        <v>-75</v>
      </c>
      <c r="AA52" s="42"/>
      <c r="AB52" s="180" t="s">
        <v>443</v>
      </c>
      <c r="AC52" s="181">
        <v>-75</v>
      </c>
      <c r="AD52" s="186"/>
      <c r="AE52" s="186"/>
      <c r="AF52" s="187">
        <v>-75</v>
      </c>
      <c r="AG52" s="42"/>
      <c r="AH52" s="177" t="s">
        <v>443</v>
      </c>
      <c r="AI52" s="183">
        <v>-75</v>
      </c>
      <c r="AJ52" s="184"/>
      <c r="AK52" s="184"/>
      <c r="AL52" s="185">
        <v>-75</v>
      </c>
      <c r="AM52" s="42"/>
      <c r="AN52" s="180" t="s">
        <v>443</v>
      </c>
      <c r="AO52" s="181">
        <v>-75</v>
      </c>
      <c r="AP52" s="181">
        <v>-75</v>
      </c>
      <c r="AQ52" s="181"/>
      <c r="AR52" s="182">
        <v>-75</v>
      </c>
      <c r="AT52" s="180" t="s">
        <v>443</v>
      </c>
      <c r="AU52" s="181">
        <f>VLOOKUP($AT52,[1]Scn3!Scn3_Q2_LR,MATCH(AU$6,[1]!Scn_CH,0),0)</f>
        <v>-75</v>
      </c>
      <c r="AV52" s="181">
        <f>VLOOKUP($AT52,[1]Scn3!Scn3_Q2_LR,MATCH(AV$6,[1]!Scn_CH,0),0)</f>
        <v>-75</v>
      </c>
      <c r="AW52" s="181">
        <f>VLOOKUP($AT52,[1]Scn3!Scn3_Q2_LR,MATCH(AW$6,[1]!Scn_CH,0),0)</f>
        <v>0</v>
      </c>
      <c r="AX52" s="182">
        <f>VLOOKUP($AT52,[1]Scn3!Scn3_Q2_LR,MATCH(AX$6,[1]!Scn_CH,0),0)</f>
        <v>-75</v>
      </c>
      <c r="AZ52" s="241" t="s">
        <v>443</v>
      </c>
      <c r="BA52" s="242"/>
      <c r="BB52" s="242"/>
      <c r="BC52" s="242"/>
      <c r="BD52" s="243"/>
      <c r="BF52" s="241" t="s">
        <v>443</v>
      </c>
      <c r="BG52" s="242"/>
      <c r="BH52" s="242"/>
      <c r="BI52" s="242"/>
      <c r="BJ52" s="243"/>
    </row>
    <row r="53" spans="4:62" x14ac:dyDescent="0.2">
      <c r="D53" s="131" t="s">
        <v>68</v>
      </c>
      <c r="E53" s="181">
        <f ca="1">IF(K53*Q53*E$112&lt;'Summary Results'!M$2,'Summary Results'!M$2/E$112,K53*Q53)</f>
        <v>-15</v>
      </c>
      <c r="F53" s="181">
        <f ca="1">IF(L53*R53*F$112&lt;'Summary Results'!N$2,'Summary Results'!N$2/F$112,L53*R53)</f>
        <v>-65</v>
      </c>
      <c r="G53" s="181">
        <f ca="1">IF(M53*S53*G$112&lt;'Summary Results'!O$2,'Summary Results'!O$2/G$112,M53*S53)</f>
        <v>0</v>
      </c>
      <c r="H53" s="182">
        <f ca="1">IF(N53*T53*H$112&lt;'Summary Results'!P$2,'Summary Results'!P$2/H$112,N53*T53)</f>
        <v>-40</v>
      </c>
      <c r="I53" s="42"/>
      <c r="J53" s="177" t="s">
        <v>68</v>
      </c>
      <c r="K53" s="178">
        <f t="shared" ca="1" si="3"/>
        <v>1</v>
      </c>
      <c r="L53" s="178">
        <f t="shared" ca="1" si="0"/>
        <v>1</v>
      </c>
      <c r="M53" s="178">
        <f t="shared" ca="1" si="1"/>
        <v>1</v>
      </c>
      <c r="N53" s="179">
        <f t="shared" ca="1" si="2"/>
        <v>1</v>
      </c>
      <c r="O53" s="42"/>
      <c r="P53" s="180" t="s">
        <v>68</v>
      </c>
      <c r="Q53" s="181">
        <f ca="1"/>
        <v>-15</v>
      </c>
      <c r="R53" s="181">
        <f ca="1"/>
        <v>-65</v>
      </c>
      <c r="S53" s="181">
        <f ca="1"/>
        <v>0</v>
      </c>
      <c r="T53" s="182">
        <f ca="1"/>
        <v>-40</v>
      </c>
      <c r="U53" s="42"/>
      <c r="V53" s="177" t="s">
        <v>68</v>
      </c>
      <c r="W53" s="183">
        <v>-15</v>
      </c>
      <c r="X53" s="184"/>
      <c r="Y53" s="184"/>
      <c r="Z53" s="185"/>
      <c r="AA53" s="42"/>
      <c r="AB53" s="180" t="s">
        <v>68</v>
      </c>
      <c r="AC53" s="181">
        <v>-15</v>
      </c>
      <c r="AD53" s="186"/>
      <c r="AE53" s="186"/>
      <c r="AF53" s="187"/>
      <c r="AG53" s="42"/>
      <c r="AH53" s="177" t="s">
        <v>68</v>
      </c>
      <c r="AI53" s="183">
        <v>-15</v>
      </c>
      <c r="AJ53" s="184"/>
      <c r="AK53" s="184"/>
      <c r="AL53" s="185">
        <v>-40</v>
      </c>
      <c r="AM53" s="42"/>
      <c r="AN53" s="180" t="s">
        <v>68</v>
      </c>
      <c r="AO53" s="181">
        <v>-15</v>
      </c>
      <c r="AP53" s="181">
        <v>-65</v>
      </c>
      <c r="AQ53" s="181"/>
      <c r="AR53" s="182">
        <v>-40</v>
      </c>
      <c r="AT53" s="180" t="s">
        <v>68</v>
      </c>
      <c r="AU53" s="181">
        <f>VLOOKUP($AT53,[1]Scn3!Scn3_Q2_LR,MATCH(AU$6,[1]!Scn_CH,0),0)</f>
        <v>-15</v>
      </c>
      <c r="AV53" s="181">
        <f>VLOOKUP($AT53,[1]Scn3!Scn3_Q2_LR,MATCH(AV$6,[1]!Scn_CH,0),0)</f>
        <v>-65</v>
      </c>
      <c r="AW53" s="181">
        <f>VLOOKUP($AT53,[1]Scn3!Scn3_Q2_LR,MATCH(AW$6,[1]!Scn_CH,0),0)</f>
        <v>0</v>
      </c>
      <c r="AX53" s="182">
        <f>VLOOKUP($AT53,[1]Scn3!Scn3_Q2_LR,MATCH(AX$6,[1]!Scn_CH,0),0)</f>
        <v>-40</v>
      </c>
      <c r="AZ53" s="241" t="s">
        <v>68</v>
      </c>
      <c r="BA53" s="242"/>
      <c r="BB53" s="242"/>
      <c r="BC53" s="242"/>
      <c r="BD53" s="243"/>
      <c r="BF53" s="241" t="s">
        <v>68</v>
      </c>
      <c r="BG53" s="242"/>
      <c r="BH53" s="242"/>
      <c r="BI53" s="242"/>
      <c r="BJ53" s="243"/>
    </row>
    <row r="54" spans="4:62" x14ac:dyDescent="0.2">
      <c r="D54" s="131" t="s">
        <v>444</v>
      </c>
      <c r="E54" s="181">
        <f ca="1">IF(K54*Q54*E$112&lt;'Summary Results'!M$2,'Summary Results'!M$2/E$112,K54*Q54)</f>
        <v>-15</v>
      </c>
      <c r="F54" s="181">
        <f ca="1">IF(L54*R54*F$112&lt;'Summary Results'!N$2,'Summary Results'!N$2/F$112,L54*R54)</f>
        <v>-65</v>
      </c>
      <c r="G54" s="181">
        <f ca="1">IF(M54*S54*G$112&lt;'Summary Results'!O$2,'Summary Results'!O$2/G$112,M54*S54)</f>
        <v>0</v>
      </c>
      <c r="H54" s="182">
        <f ca="1">IF(N54*T54*H$112&lt;'Summary Results'!P$2,'Summary Results'!P$2/H$112,N54*T54)</f>
        <v>-40</v>
      </c>
      <c r="I54" s="42"/>
      <c r="J54" s="177" t="s">
        <v>444</v>
      </c>
      <c r="K54" s="178">
        <f t="shared" ca="1" si="3"/>
        <v>1</v>
      </c>
      <c r="L54" s="178">
        <f t="shared" ca="1" si="0"/>
        <v>1</v>
      </c>
      <c r="M54" s="178">
        <f t="shared" ca="1" si="1"/>
        <v>1</v>
      </c>
      <c r="N54" s="179">
        <f t="shared" ca="1" si="2"/>
        <v>1</v>
      </c>
      <c r="O54" s="42"/>
      <c r="P54" s="180" t="s">
        <v>444</v>
      </c>
      <c r="Q54" s="181">
        <f ca="1"/>
        <v>-15</v>
      </c>
      <c r="R54" s="181">
        <f ca="1"/>
        <v>-65</v>
      </c>
      <c r="S54" s="181">
        <f ca="1"/>
        <v>0</v>
      </c>
      <c r="T54" s="182">
        <f ca="1"/>
        <v>-40</v>
      </c>
      <c r="U54" s="42"/>
      <c r="V54" s="177" t="s">
        <v>444</v>
      </c>
      <c r="W54" s="183">
        <v>-15</v>
      </c>
      <c r="X54" s="184"/>
      <c r="Y54" s="184"/>
      <c r="Z54" s="185"/>
      <c r="AA54" s="42"/>
      <c r="AB54" s="180" t="s">
        <v>444</v>
      </c>
      <c r="AC54" s="181">
        <v>-15</v>
      </c>
      <c r="AD54" s="186"/>
      <c r="AE54" s="186"/>
      <c r="AF54" s="187"/>
      <c r="AG54" s="42"/>
      <c r="AH54" s="177" t="s">
        <v>444</v>
      </c>
      <c r="AI54" s="183">
        <v>-15</v>
      </c>
      <c r="AJ54" s="184"/>
      <c r="AK54" s="184"/>
      <c r="AL54" s="185">
        <v>-40</v>
      </c>
      <c r="AM54" s="42"/>
      <c r="AN54" s="180" t="s">
        <v>444</v>
      </c>
      <c r="AO54" s="181">
        <v>-15</v>
      </c>
      <c r="AP54" s="181">
        <v>-65</v>
      </c>
      <c r="AQ54" s="181"/>
      <c r="AR54" s="182">
        <v>-40</v>
      </c>
      <c r="AT54" s="180" t="s">
        <v>444</v>
      </c>
      <c r="AU54" s="181">
        <f>VLOOKUP($AT54,[1]Scn3!Scn3_Q2_LR,MATCH(AU$6,[1]!Scn_CH,0),0)</f>
        <v>-15</v>
      </c>
      <c r="AV54" s="181">
        <f>VLOOKUP($AT54,[1]Scn3!Scn3_Q2_LR,MATCH(AV$6,[1]!Scn_CH,0),0)</f>
        <v>-65</v>
      </c>
      <c r="AW54" s="181">
        <f>VLOOKUP($AT54,[1]Scn3!Scn3_Q2_LR,MATCH(AW$6,[1]!Scn_CH,0),0)</f>
        <v>0</v>
      </c>
      <c r="AX54" s="182">
        <f>VLOOKUP($AT54,[1]Scn3!Scn3_Q2_LR,MATCH(AX$6,[1]!Scn_CH,0),0)</f>
        <v>-40</v>
      </c>
      <c r="AZ54" s="241" t="s">
        <v>444</v>
      </c>
      <c r="BA54" s="242"/>
      <c r="BB54" s="242"/>
      <c r="BC54" s="242"/>
      <c r="BD54" s="243"/>
      <c r="BF54" s="241" t="s">
        <v>444</v>
      </c>
      <c r="BG54" s="242"/>
      <c r="BH54" s="242"/>
      <c r="BI54" s="242"/>
      <c r="BJ54" s="243"/>
    </row>
    <row r="55" spans="4:62" x14ac:dyDescent="0.2">
      <c r="D55" s="131" t="s">
        <v>445</v>
      </c>
      <c r="E55" s="181">
        <f ca="1">IF(K55*Q55*E$112&lt;'Summary Results'!M$2,'Summary Results'!M$2/E$112,K55*Q55)</f>
        <v>-71.428571428571431</v>
      </c>
      <c r="F55" s="181">
        <f ca="1">IF(L55*R55*F$112&lt;'Summary Results'!N$2,'Summary Results'!N$2/F$112,L55*R55)</f>
        <v>-75</v>
      </c>
      <c r="G55" s="181">
        <f ca="1">IF(M55*S55*G$112&lt;'Summary Results'!O$2,'Summary Results'!O$2/G$112,M55*S55)</f>
        <v>0</v>
      </c>
      <c r="H55" s="182">
        <f ca="1">IF(N55*T55*H$112&lt;'Summary Results'!P$2,'Summary Results'!P$2/H$112,N55*T55)</f>
        <v>-75</v>
      </c>
      <c r="I55" s="42"/>
      <c r="J55" s="177" t="s">
        <v>445</v>
      </c>
      <c r="K55" s="178">
        <f t="shared" ca="1" si="3"/>
        <v>1</v>
      </c>
      <c r="L55" s="178">
        <f t="shared" ca="1" si="0"/>
        <v>1</v>
      </c>
      <c r="M55" s="178">
        <f t="shared" ca="1" si="1"/>
        <v>1</v>
      </c>
      <c r="N55" s="179">
        <f t="shared" ca="1" si="2"/>
        <v>1</v>
      </c>
      <c r="O55" s="42"/>
      <c r="P55" s="180" t="s">
        <v>445</v>
      </c>
      <c r="Q55" s="181">
        <f ca="1"/>
        <v>-75</v>
      </c>
      <c r="R55" s="181">
        <f ca="1"/>
        <v>-75</v>
      </c>
      <c r="S55" s="181">
        <f ca="1"/>
        <v>0</v>
      </c>
      <c r="T55" s="182">
        <f ca="1"/>
        <v>-75</v>
      </c>
      <c r="U55" s="42"/>
      <c r="V55" s="177" t="s">
        <v>445</v>
      </c>
      <c r="W55" s="183">
        <v>-75</v>
      </c>
      <c r="X55" s="184"/>
      <c r="Y55" s="184"/>
      <c r="Z55" s="185"/>
      <c r="AA55" s="42"/>
      <c r="AB55" s="180" t="s">
        <v>445</v>
      </c>
      <c r="AC55" s="181">
        <v>-75</v>
      </c>
      <c r="AD55" s="186"/>
      <c r="AE55" s="186"/>
      <c r="AF55" s="187"/>
      <c r="AG55" s="42"/>
      <c r="AH55" s="177" t="s">
        <v>445</v>
      </c>
      <c r="AI55" s="183">
        <v>-75</v>
      </c>
      <c r="AJ55" s="184"/>
      <c r="AK55" s="184"/>
      <c r="AL55" s="185">
        <v>-75</v>
      </c>
      <c r="AM55" s="42"/>
      <c r="AN55" s="180" t="s">
        <v>445</v>
      </c>
      <c r="AO55" s="181">
        <v>-75</v>
      </c>
      <c r="AP55" s="181">
        <v>-75</v>
      </c>
      <c r="AQ55" s="181"/>
      <c r="AR55" s="182">
        <v>-75</v>
      </c>
      <c r="AT55" s="180" t="s">
        <v>445</v>
      </c>
      <c r="AU55" s="181">
        <f>VLOOKUP($AT55,[1]Scn3!Scn3_Q2_LR,MATCH(AU$6,[1]!Scn_CH,0),0)</f>
        <v>-75</v>
      </c>
      <c r="AV55" s="181">
        <f>VLOOKUP($AT55,[1]Scn3!Scn3_Q2_LR,MATCH(AV$6,[1]!Scn_CH,0),0)</f>
        <v>-75</v>
      </c>
      <c r="AW55" s="181">
        <f>VLOOKUP($AT55,[1]Scn3!Scn3_Q2_LR,MATCH(AW$6,[1]!Scn_CH,0),0)</f>
        <v>0</v>
      </c>
      <c r="AX55" s="182">
        <f>VLOOKUP($AT55,[1]Scn3!Scn3_Q2_LR,MATCH(AX$6,[1]!Scn_CH,0),0)</f>
        <v>-75</v>
      </c>
      <c r="AZ55" s="241" t="s">
        <v>445</v>
      </c>
      <c r="BA55" s="242"/>
      <c r="BB55" s="242"/>
      <c r="BC55" s="242"/>
      <c r="BD55" s="243"/>
      <c r="BF55" s="241" t="s">
        <v>445</v>
      </c>
      <c r="BG55" s="242"/>
      <c r="BH55" s="242"/>
      <c r="BI55" s="242"/>
      <c r="BJ55" s="243"/>
    </row>
    <row r="56" spans="4:62" x14ac:dyDescent="0.2">
      <c r="D56" s="131" t="s">
        <v>446</v>
      </c>
      <c r="E56" s="181">
        <f ca="1">IF(K56*Q56*E$112&lt;'Summary Results'!M$2,'Summary Results'!M$2/E$112,K56*Q56)</f>
        <v>-71.428571428571431</v>
      </c>
      <c r="F56" s="181">
        <f ca="1">IF(L56*R56*F$112&lt;'Summary Results'!N$2,'Summary Results'!N$2/F$112,L56*R56)</f>
        <v>-75</v>
      </c>
      <c r="G56" s="181">
        <f ca="1">IF(M56*S56*G$112&lt;'Summary Results'!O$2,'Summary Results'!O$2/G$112,M56*S56)</f>
        <v>0</v>
      </c>
      <c r="H56" s="182">
        <f ca="1">IF(N56*T56*H$112&lt;'Summary Results'!P$2,'Summary Results'!P$2/H$112,N56*T56)</f>
        <v>-75</v>
      </c>
      <c r="I56" s="42"/>
      <c r="J56" s="177" t="s">
        <v>446</v>
      </c>
      <c r="K56" s="178">
        <f t="shared" ca="1" si="3"/>
        <v>1</v>
      </c>
      <c r="L56" s="178">
        <f t="shared" ca="1" si="0"/>
        <v>1</v>
      </c>
      <c r="M56" s="178">
        <f t="shared" ca="1" si="1"/>
        <v>1</v>
      </c>
      <c r="N56" s="179">
        <f t="shared" ca="1" si="2"/>
        <v>1</v>
      </c>
      <c r="O56" s="42"/>
      <c r="P56" s="180" t="s">
        <v>446</v>
      </c>
      <c r="Q56" s="181">
        <f ca="1"/>
        <v>-75</v>
      </c>
      <c r="R56" s="181">
        <f ca="1"/>
        <v>-75</v>
      </c>
      <c r="S56" s="181">
        <f ca="1"/>
        <v>0</v>
      </c>
      <c r="T56" s="182">
        <f ca="1"/>
        <v>-75</v>
      </c>
      <c r="U56" s="42"/>
      <c r="V56" s="177" t="s">
        <v>446</v>
      </c>
      <c r="W56" s="183"/>
      <c r="X56" s="184"/>
      <c r="Y56" s="184"/>
      <c r="Z56" s="185">
        <v>-75</v>
      </c>
      <c r="AA56" s="42"/>
      <c r="AB56" s="180" t="s">
        <v>446</v>
      </c>
      <c r="AC56" s="181">
        <v>-75</v>
      </c>
      <c r="AD56" s="186"/>
      <c r="AE56" s="186"/>
      <c r="AF56" s="187">
        <v>-75</v>
      </c>
      <c r="AG56" s="42"/>
      <c r="AH56" s="177" t="s">
        <v>446</v>
      </c>
      <c r="AI56" s="183">
        <v>-75</v>
      </c>
      <c r="AJ56" s="184"/>
      <c r="AK56" s="184"/>
      <c r="AL56" s="185">
        <v>-75</v>
      </c>
      <c r="AM56" s="42"/>
      <c r="AN56" s="180" t="s">
        <v>446</v>
      </c>
      <c r="AO56" s="181">
        <v>-75</v>
      </c>
      <c r="AP56" s="181">
        <v>-75</v>
      </c>
      <c r="AQ56" s="181"/>
      <c r="AR56" s="182">
        <v>-75</v>
      </c>
      <c r="AT56" s="180" t="s">
        <v>446</v>
      </c>
      <c r="AU56" s="181">
        <f>VLOOKUP($AT56,[1]Scn3!Scn3_Q2_LR,MATCH(AU$6,[1]!Scn_CH,0),0)</f>
        <v>-75</v>
      </c>
      <c r="AV56" s="181">
        <f>VLOOKUP($AT56,[1]Scn3!Scn3_Q2_LR,MATCH(AV$6,[1]!Scn_CH,0),0)</f>
        <v>-75</v>
      </c>
      <c r="AW56" s="181">
        <f>VLOOKUP($AT56,[1]Scn3!Scn3_Q2_LR,MATCH(AW$6,[1]!Scn_CH,0),0)</f>
        <v>0</v>
      </c>
      <c r="AX56" s="182">
        <f>VLOOKUP($AT56,[1]Scn3!Scn3_Q2_LR,MATCH(AX$6,[1]!Scn_CH,0),0)</f>
        <v>-75</v>
      </c>
      <c r="AZ56" s="241" t="s">
        <v>446</v>
      </c>
      <c r="BA56" s="242"/>
      <c r="BB56" s="242"/>
      <c r="BC56" s="242"/>
      <c r="BD56" s="243"/>
      <c r="BF56" s="241" t="s">
        <v>446</v>
      </c>
      <c r="BG56" s="242"/>
      <c r="BH56" s="242"/>
      <c r="BI56" s="242"/>
      <c r="BJ56" s="243"/>
    </row>
    <row r="57" spans="4:62" x14ac:dyDescent="0.2">
      <c r="D57" s="131" t="s">
        <v>447</v>
      </c>
      <c r="E57" s="181">
        <f ca="1">IF(K57*Q57*E$112&lt;'Summary Results'!M$2,'Summary Results'!M$2/E$112,K57*Q57)</f>
        <v>-71.428571428571431</v>
      </c>
      <c r="F57" s="181">
        <f ca="1">IF(L57*R57*F$112&lt;'Summary Results'!N$2,'Summary Results'!N$2/F$112,L57*R57)</f>
        <v>-75</v>
      </c>
      <c r="G57" s="181">
        <f ca="1">IF(M57*S57*G$112&lt;'Summary Results'!O$2,'Summary Results'!O$2/G$112,M57*S57)</f>
        <v>0</v>
      </c>
      <c r="H57" s="182">
        <f ca="1">IF(N57*T57*H$112&lt;'Summary Results'!P$2,'Summary Results'!P$2/H$112,N57*T57)</f>
        <v>-75</v>
      </c>
      <c r="I57" s="42"/>
      <c r="J57" s="177" t="s">
        <v>447</v>
      </c>
      <c r="K57" s="178">
        <f t="shared" ca="1" si="3"/>
        <v>1</v>
      </c>
      <c r="L57" s="178">
        <f t="shared" ca="1" si="0"/>
        <v>1</v>
      </c>
      <c r="M57" s="178">
        <f t="shared" ca="1" si="1"/>
        <v>1</v>
      </c>
      <c r="N57" s="179">
        <f t="shared" ca="1" si="2"/>
        <v>1</v>
      </c>
      <c r="O57" s="42"/>
      <c r="P57" s="180" t="s">
        <v>447</v>
      </c>
      <c r="Q57" s="181">
        <f ca="1"/>
        <v>-75</v>
      </c>
      <c r="R57" s="181">
        <f ca="1"/>
        <v>-75</v>
      </c>
      <c r="S57" s="181">
        <f ca="1"/>
        <v>0</v>
      </c>
      <c r="T57" s="182">
        <f ca="1"/>
        <v>-75</v>
      </c>
      <c r="U57" s="42"/>
      <c r="V57" s="177" t="s">
        <v>447</v>
      </c>
      <c r="W57" s="183">
        <v>-75</v>
      </c>
      <c r="X57" s="184"/>
      <c r="Y57" s="184"/>
      <c r="Z57" s="185">
        <v>-75</v>
      </c>
      <c r="AA57" s="42"/>
      <c r="AB57" s="180" t="s">
        <v>447</v>
      </c>
      <c r="AC57" s="181">
        <v>-75</v>
      </c>
      <c r="AD57" s="186"/>
      <c r="AE57" s="186"/>
      <c r="AF57" s="187">
        <v>-75</v>
      </c>
      <c r="AG57" s="42"/>
      <c r="AH57" s="177" t="s">
        <v>447</v>
      </c>
      <c r="AI57" s="183">
        <v>-75</v>
      </c>
      <c r="AJ57" s="184"/>
      <c r="AK57" s="184"/>
      <c r="AL57" s="185">
        <v>-75</v>
      </c>
      <c r="AM57" s="42"/>
      <c r="AN57" s="180" t="s">
        <v>447</v>
      </c>
      <c r="AO57" s="181">
        <v>-75</v>
      </c>
      <c r="AP57" s="181">
        <v>-75</v>
      </c>
      <c r="AQ57" s="181"/>
      <c r="AR57" s="182">
        <v>-75</v>
      </c>
      <c r="AT57" s="180" t="s">
        <v>447</v>
      </c>
      <c r="AU57" s="181">
        <f>VLOOKUP($AT57,[1]Scn3!Scn3_Q2_LR,MATCH(AU$6,[1]!Scn_CH,0),0)</f>
        <v>-75</v>
      </c>
      <c r="AV57" s="181">
        <f>VLOOKUP($AT57,[1]Scn3!Scn3_Q2_LR,MATCH(AV$6,[1]!Scn_CH,0),0)</f>
        <v>-75</v>
      </c>
      <c r="AW57" s="181">
        <f>VLOOKUP($AT57,[1]Scn3!Scn3_Q2_LR,MATCH(AW$6,[1]!Scn_CH,0),0)</f>
        <v>0</v>
      </c>
      <c r="AX57" s="182">
        <f>VLOOKUP($AT57,[1]Scn3!Scn3_Q2_LR,MATCH(AX$6,[1]!Scn_CH,0),0)</f>
        <v>-75</v>
      </c>
      <c r="AZ57" s="241" t="s">
        <v>447</v>
      </c>
      <c r="BA57" s="242"/>
      <c r="BB57" s="242"/>
      <c r="BC57" s="242"/>
      <c r="BD57" s="243"/>
      <c r="BF57" s="241" t="s">
        <v>447</v>
      </c>
      <c r="BG57" s="242"/>
      <c r="BH57" s="242"/>
      <c r="BI57" s="242"/>
      <c r="BJ57" s="243"/>
    </row>
    <row r="58" spans="4:62" x14ac:dyDescent="0.2">
      <c r="D58" s="131" t="s">
        <v>448</v>
      </c>
      <c r="E58" s="181">
        <f ca="1">IF(K58*Q58*E$112&lt;'Summary Results'!M$2,'Summary Results'!M$2/E$112,K58*Q58)</f>
        <v>-71.428571428571431</v>
      </c>
      <c r="F58" s="181">
        <f ca="1">IF(L58*R58*F$112&lt;'Summary Results'!N$2,'Summary Results'!N$2/F$112,L58*R58)</f>
        <v>-75</v>
      </c>
      <c r="G58" s="181">
        <f ca="1">IF(M58*S58*G$112&lt;'Summary Results'!O$2,'Summary Results'!O$2/G$112,M58*S58)</f>
        <v>0</v>
      </c>
      <c r="H58" s="182">
        <f ca="1">IF(N58*T58*H$112&lt;'Summary Results'!P$2,'Summary Results'!P$2/H$112,N58*T58)</f>
        <v>-75</v>
      </c>
      <c r="I58" s="42"/>
      <c r="J58" s="177" t="s">
        <v>448</v>
      </c>
      <c r="K58" s="178">
        <f t="shared" ca="1" si="3"/>
        <v>1</v>
      </c>
      <c r="L58" s="178">
        <f t="shared" ca="1" si="0"/>
        <v>1</v>
      </c>
      <c r="M58" s="178">
        <f t="shared" ca="1" si="1"/>
        <v>1</v>
      </c>
      <c r="N58" s="179">
        <f t="shared" ca="1" si="2"/>
        <v>1</v>
      </c>
      <c r="O58" s="42"/>
      <c r="P58" s="180" t="s">
        <v>448</v>
      </c>
      <c r="Q58" s="181">
        <f ca="1"/>
        <v>-75</v>
      </c>
      <c r="R58" s="181">
        <f ca="1"/>
        <v>-75</v>
      </c>
      <c r="S58" s="181">
        <f ca="1"/>
        <v>0</v>
      </c>
      <c r="T58" s="182">
        <f ca="1"/>
        <v>-75</v>
      </c>
      <c r="U58" s="42"/>
      <c r="V58" s="177" t="s">
        <v>448</v>
      </c>
      <c r="W58" s="183"/>
      <c r="X58" s="184"/>
      <c r="Y58" s="184"/>
      <c r="Z58" s="185">
        <v>-75</v>
      </c>
      <c r="AA58" s="42"/>
      <c r="AB58" s="180" t="s">
        <v>448</v>
      </c>
      <c r="AC58" s="181">
        <v>-75</v>
      </c>
      <c r="AD58" s="186"/>
      <c r="AE58" s="186"/>
      <c r="AF58" s="187">
        <v>-75</v>
      </c>
      <c r="AG58" s="42"/>
      <c r="AH58" s="177" t="s">
        <v>448</v>
      </c>
      <c r="AI58" s="183">
        <v>-75</v>
      </c>
      <c r="AJ58" s="184"/>
      <c r="AK58" s="184"/>
      <c r="AL58" s="185">
        <v>-75</v>
      </c>
      <c r="AM58" s="42"/>
      <c r="AN58" s="180" t="s">
        <v>448</v>
      </c>
      <c r="AO58" s="181">
        <v>-75</v>
      </c>
      <c r="AP58" s="181">
        <v>-75</v>
      </c>
      <c r="AQ58" s="181"/>
      <c r="AR58" s="182">
        <v>-75</v>
      </c>
      <c r="AT58" s="180" t="s">
        <v>448</v>
      </c>
      <c r="AU58" s="181">
        <f>VLOOKUP($AT58,[1]Scn3!Scn3_Q2_LR,MATCH(AU$6,[1]!Scn_CH,0),0)</f>
        <v>-75</v>
      </c>
      <c r="AV58" s="181">
        <f>VLOOKUP($AT58,[1]Scn3!Scn3_Q2_LR,MATCH(AV$6,[1]!Scn_CH,0),0)</f>
        <v>-75</v>
      </c>
      <c r="AW58" s="181">
        <f>VLOOKUP($AT58,[1]Scn3!Scn3_Q2_LR,MATCH(AW$6,[1]!Scn_CH,0),0)</f>
        <v>0</v>
      </c>
      <c r="AX58" s="182">
        <f>VLOOKUP($AT58,[1]Scn3!Scn3_Q2_LR,MATCH(AX$6,[1]!Scn_CH,0),0)</f>
        <v>-75</v>
      </c>
      <c r="AZ58" s="241" t="s">
        <v>448</v>
      </c>
      <c r="BA58" s="242"/>
      <c r="BB58" s="242"/>
      <c r="BC58" s="242"/>
      <c r="BD58" s="243"/>
      <c r="BF58" s="241" t="s">
        <v>448</v>
      </c>
      <c r="BG58" s="242"/>
      <c r="BH58" s="242"/>
      <c r="BI58" s="242"/>
      <c r="BJ58" s="243"/>
    </row>
    <row r="59" spans="4:62" x14ac:dyDescent="0.2">
      <c r="D59" s="131" t="s">
        <v>449</v>
      </c>
      <c r="E59" s="181">
        <f ca="1">IF(K59*Q59*E$112&lt;'Summary Results'!M$2,'Summary Results'!M$2/E$112,K59*Q59)</f>
        <v>-71.428571428571431</v>
      </c>
      <c r="F59" s="181">
        <f ca="1">IF(L59*R59*F$112&lt;'Summary Results'!N$2,'Summary Results'!N$2/F$112,L59*R59)</f>
        <v>-75</v>
      </c>
      <c r="G59" s="181">
        <f ca="1">IF(M59*S59*G$112&lt;'Summary Results'!O$2,'Summary Results'!O$2/G$112,M59*S59)</f>
        <v>0</v>
      </c>
      <c r="H59" s="182">
        <f ca="1">IF(N59*T59*H$112&lt;'Summary Results'!P$2,'Summary Results'!P$2/H$112,N59*T59)</f>
        <v>-75</v>
      </c>
      <c r="I59" s="42"/>
      <c r="J59" s="177" t="s">
        <v>449</v>
      </c>
      <c r="K59" s="178">
        <f t="shared" ca="1" si="3"/>
        <v>1</v>
      </c>
      <c r="L59" s="178">
        <f t="shared" ca="1" si="0"/>
        <v>1</v>
      </c>
      <c r="M59" s="178">
        <f t="shared" ca="1" si="1"/>
        <v>1</v>
      </c>
      <c r="N59" s="179">
        <f t="shared" ca="1" si="2"/>
        <v>1</v>
      </c>
      <c r="O59" s="42"/>
      <c r="P59" s="180" t="s">
        <v>449</v>
      </c>
      <c r="Q59" s="181">
        <f ca="1"/>
        <v>-75</v>
      </c>
      <c r="R59" s="181">
        <f ca="1"/>
        <v>-75</v>
      </c>
      <c r="S59" s="181">
        <f ca="1"/>
        <v>0</v>
      </c>
      <c r="T59" s="182">
        <f ca="1"/>
        <v>-75</v>
      </c>
      <c r="U59" s="42"/>
      <c r="V59" s="177" t="s">
        <v>449</v>
      </c>
      <c r="W59" s="183"/>
      <c r="X59" s="184"/>
      <c r="Y59" s="184"/>
      <c r="Z59" s="185">
        <v>-75</v>
      </c>
      <c r="AA59" s="42"/>
      <c r="AB59" s="180" t="s">
        <v>449</v>
      </c>
      <c r="AC59" s="181">
        <v>-75</v>
      </c>
      <c r="AD59" s="186"/>
      <c r="AE59" s="186"/>
      <c r="AF59" s="187">
        <v>-75</v>
      </c>
      <c r="AG59" s="42"/>
      <c r="AH59" s="177" t="s">
        <v>449</v>
      </c>
      <c r="AI59" s="183">
        <v>-75</v>
      </c>
      <c r="AJ59" s="184"/>
      <c r="AK59" s="184"/>
      <c r="AL59" s="185">
        <v>-75</v>
      </c>
      <c r="AM59" s="42"/>
      <c r="AN59" s="180" t="s">
        <v>449</v>
      </c>
      <c r="AO59" s="181">
        <v>-75</v>
      </c>
      <c r="AP59" s="181">
        <v>-75</v>
      </c>
      <c r="AQ59" s="181"/>
      <c r="AR59" s="182">
        <v>-75</v>
      </c>
      <c r="AT59" s="180" t="s">
        <v>449</v>
      </c>
      <c r="AU59" s="181">
        <f>VLOOKUP($AT59,[1]Scn3!Scn3_Q2_LR,MATCH(AU$6,[1]!Scn_CH,0),0)</f>
        <v>-75</v>
      </c>
      <c r="AV59" s="181">
        <f>VLOOKUP($AT59,[1]Scn3!Scn3_Q2_LR,MATCH(AV$6,[1]!Scn_CH,0),0)</f>
        <v>-75</v>
      </c>
      <c r="AW59" s="181">
        <f>VLOOKUP($AT59,[1]Scn3!Scn3_Q2_LR,MATCH(AW$6,[1]!Scn_CH,0),0)</f>
        <v>0</v>
      </c>
      <c r="AX59" s="182">
        <f>VLOOKUP($AT59,[1]Scn3!Scn3_Q2_LR,MATCH(AX$6,[1]!Scn_CH,0),0)</f>
        <v>-75</v>
      </c>
      <c r="AZ59" s="241" t="s">
        <v>449</v>
      </c>
      <c r="BA59" s="242"/>
      <c r="BB59" s="242"/>
      <c r="BC59" s="242"/>
      <c r="BD59" s="243"/>
      <c r="BF59" s="241" t="s">
        <v>449</v>
      </c>
      <c r="BG59" s="242"/>
      <c r="BH59" s="242"/>
      <c r="BI59" s="242"/>
      <c r="BJ59" s="243"/>
    </row>
    <row r="60" spans="4:62" x14ac:dyDescent="0.2">
      <c r="D60" s="131" t="s">
        <v>72</v>
      </c>
      <c r="E60" s="181">
        <f ca="1">IF(K60*Q60*E$112&lt;'Summary Results'!M$2,'Summary Results'!M$2/E$112,K60*Q60)</f>
        <v>-71.428571428571431</v>
      </c>
      <c r="F60" s="181">
        <f ca="1">IF(L60*R60*F$112&lt;'Summary Results'!N$2,'Summary Results'!N$2/F$112,L60*R60)</f>
        <v>-75</v>
      </c>
      <c r="G60" s="181">
        <f ca="1">IF(M60*S60*G$112&lt;'Summary Results'!O$2,'Summary Results'!O$2/G$112,M60*S60)</f>
        <v>0</v>
      </c>
      <c r="H60" s="182">
        <f ca="1">IF(N60*T60*H$112&lt;'Summary Results'!P$2,'Summary Results'!P$2/H$112,N60*T60)</f>
        <v>-75</v>
      </c>
      <c r="I60" s="42"/>
      <c r="J60" s="177" t="s">
        <v>72</v>
      </c>
      <c r="K60" s="178">
        <f t="shared" ca="1" si="3"/>
        <v>1</v>
      </c>
      <c r="L60" s="178">
        <f t="shared" ca="1" si="0"/>
        <v>1</v>
      </c>
      <c r="M60" s="178">
        <f t="shared" ca="1" si="1"/>
        <v>1</v>
      </c>
      <c r="N60" s="179">
        <f t="shared" ca="1" si="2"/>
        <v>1</v>
      </c>
      <c r="O60" s="42"/>
      <c r="P60" s="180" t="s">
        <v>72</v>
      </c>
      <c r="Q60" s="181">
        <f ca="1"/>
        <v>-75</v>
      </c>
      <c r="R60" s="181">
        <f ca="1"/>
        <v>-75</v>
      </c>
      <c r="S60" s="181">
        <f ca="1"/>
        <v>0</v>
      </c>
      <c r="T60" s="182">
        <f ca="1"/>
        <v>-75</v>
      </c>
      <c r="U60" s="42"/>
      <c r="V60" s="177" t="s">
        <v>72</v>
      </c>
      <c r="W60" s="183">
        <v>-75</v>
      </c>
      <c r="X60" s="184"/>
      <c r="Y60" s="184"/>
      <c r="Z60" s="185"/>
      <c r="AA60" s="42"/>
      <c r="AB60" s="180" t="s">
        <v>72</v>
      </c>
      <c r="AC60" s="181">
        <v>-75</v>
      </c>
      <c r="AD60" s="186"/>
      <c r="AE60" s="186"/>
      <c r="AF60" s="187"/>
      <c r="AG60" s="42"/>
      <c r="AH60" s="177" t="s">
        <v>72</v>
      </c>
      <c r="AI60" s="183">
        <v>-75</v>
      </c>
      <c r="AJ60" s="184"/>
      <c r="AK60" s="184"/>
      <c r="AL60" s="185">
        <v>-75</v>
      </c>
      <c r="AM60" s="42"/>
      <c r="AN60" s="180" t="s">
        <v>72</v>
      </c>
      <c r="AO60" s="181">
        <v>-75</v>
      </c>
      <c r="AP60" s="181">
        <v>-75</v>
      </c>
      <c r="AQ60" s="181"/>
      <c r="AR60" s="182">
        <v>-75</v>
      </c>
      <c r="AT60" s="180" t="s">
        <v>72</v>
      </c>
      <c r="AU60" s="181">
        <f>VLOOKUP($AT60,[1]Scn3!Scn3_Q2_LR,MATCH(AU$6,[1]!Scn_CH,0),0)</f>
        <v>-75</v>
      </c>
      <c r="AV60" s="181">
        <f>VLOOKUP($AT60,[1]Scn3!Scn3_Q2_LR,MATCH(AV$6,[1]!Scn_CH,0),0)</f>
        <v>-75</v>
      </c>
      <c r="AW60" s="181">
        <f>VLOOKUP($AT60,[1]Scn3!Scn3_Q2_LR,MATCH(AW$6,[1]!Scn_CH,0),0)</f>
        <v>0</v>
      </c>
      <c r="AX60" s="182">
        <f>VLOOKUP($AT60,[1]Scn3!Scn3_Q2_LR,MATCH(AX$6,[1]!Scn_CH,0),0)</f>
        <v>-75</v>
      </c>
      <c r="AZ60" s="241" t="s">
        <v>72</v>
      </c>
      <c r="BA60" s="242"/>
      <c r="BB60" s="242"/>
      <c r="BC60" s="242"/>
      <c r="BD60" s="243"/>
      <c r="BF60" s="241" t="s">
        <v>72</v>
      </c>
      <c r="BG60" s="242"/>
      <c r="BH60" s="242"/>
      <c r="BI60" s="242"/>
      <c r="BJ60" s="243"/>
    </row>
    <row r="61" spans="4:62" x14ac:dyDescent="0.2">
      <c r="D61" s="131" t="s">
        <v>450</v>
      </c>
      <c r="E61" s="181">
        <f ca="1">IF(K61*Q61*E$112&lt;'Summary Results'!M$2,'Summary Results'!M$2/E$112,K61*Q61)</f>
        <v>-71.428571428571431</v>
      </c>
      <c r="F61" s="181">
        <f ca="1">IF(L61*R61*F$112&lt;'Summary Results'!N$2,'Summary Results'!N$2/F$112,L61*R61)</f>
        <v>-75</v>
      </c>
      <c r="G61" s="181">
        <f ca="1">IF(M61*S61*G$112&lt;'Summary Results'!O$2,'Summary Results'!O$2/G$112,M61*S61)</f>
        <v>0</v>
      </c>
      <c r="H61" s="182">
        <f ca="1">IF(N61*T61*H$112&lt;'Summary Results'!P$2,'Summary Results'!P$2/H$112,N61*T61)</f>
        <v>-75</v>
      </c>
      <c r="I61" s="42"/>
      <c r="J61" s="177" t="s">
        <v>450</v>
      </c>
      <c r="K61" s="178">
        <f t="shared" ca="1" si="3"/>
        <v>1</v>
      </c>
      <c r="L61" s="178">
        <f t="shared" ca="1" si="0"/>
        <v>1</v>
      </c>
      <c r="M61" s="178">
        <f t="shared" ca="1" si="1"/>
        <v>1</v>
      </c>
      <c r="N61" s="179">
        <f t="shared" ca="1" si="2"/>
        <v>1</v>
      </c>
      <c r="O61" s="42"/>
      <c r="P61" s="180" t="s">
        <v>450</v>
      </c>
      <c r="Q61" s="181">
        <f ca="1"/>
        <v>-75</v>
      </c>
      <c r="R61" s="181">
        <f ca="1"/>
        <v>-75</v>
      </c>
      <c r="S61" s="181">
        <f ca="1"/>
        <v>0</v>
      </c>
      <c r="T61" s="182">
        <f ca="1"/>
        <v>-75</v>
      </c>
      <c r="U61" s="42"/>
      <c r="V61" s="177" t="s">
        <v>450</v>
      </c>
      <c r="W61" s="183"/>
      <c r="X61" s="184"/>
      <c r="Y61" s="184"/>
      <c r="Z61" s="185">
        <v>-75</v>
      </c>
      <c r="AA61" s="42"/>
      <c r="AB61" s="180" t="s">
        <v>450</v>
      </c>
      <c r="AC61" s="181">
        <v>-75</v>
      </c>
      <c r="AD61" s="186"/>
      <c r="AE61" s="186"/>
      <c r="AF61" s="187">
        <v>-75</v>
      </c>
      <c r="AG61" s="42"/>
      <c r="AH61" s="177" t="s">
        <v>450</v>
      </c>
      <c r="AI61" s="183">
        <v>-75</v>
      </c>
      <c r="AJ61" s="184"/>
      <c r="AK61" s="184"/>
      <c r="AL61" s="185">
        <v>-75</v>
      </c>
      <c r="AM61" s="42"/>
      <c r="AN61" s="180" t="s">
        <v>450</v>
      </c>
      <c r="AO61" s="181">
        <v>-75</v>
      </c>
      <c r="AP61" s="181">
        <v>-75</v>
      </c>
      <c r="AQ61" s="181"/>
      <c r="AR61" s="182">
        <v>-75</v>
      </c>
      <c r="AT61" s="180" t="s">
        <v>450</v>
      </c>
      <c r="AU61" s="181">
        <f>VLOOKUP($AT61,[1]Scn3!Scn3_Q2_LR,MATCH(AU$6,[1]!Scn_CH,0),0)</f>
        <v>-75</v>
      </c>
      <c r="AV61" s="181">
        <f>VLOOKUP($AT61,[1]Scn3!Scn3_Q2_LR,MATCH(AV$6,[1]!Scn_CH,0),0)</f>
        <v>-75</v>
      </c>
      <c r="AW61" s="181">
        <f>VLOOKUP($AT61,[1]Scn3!Scn3_Q2_LR,MATCH(AW$6,[1]!Scn_CH,0),0)</f>
        <v>0</v>
      </c>
      <c r="AX61" s="182">
        <f>VLOOKUP($AT61,[1]Scn3!Scn3_Q2_LR,MATCH(AX$6,[1]!Scn_CH,0),0)</f>
        <v>-75</v>
      </c>
      <c r="AZ61" s="241" t="s">
        <v>450</v>
      </c>
      <c r="BA61" s="242"/>
      <c r="BB61" s="242"/>
      <c r="BC61" s="242"/>
      <c r="BD61" s="243"/>
      <c r="BF61" s="241" t="s">
        <v>450</v>
      </c>
      <c r="BG61" s="242"/>
      <c r="BH61" s="242"/>
      <c r="BI61" s="242"/>
      <c r="BJ61" s="243"/>
    </row>
    <row r="62" spans="4:62" x14ac:dyDescent="0.2">
      <c r="D62" s="131" t="s">
        <v>73</v>
      </c>
      <c r="E62" s="181">
        <f ca="1">IF(K62*Q62*E$112&lt;'Summary Results'!M$2,'Summary Results'!M$2/E$112,K62*Q62)</f>
        <v>-71.428571428571431</v>
      </c>
      <c r="F62" s="181">
        <f ca="1">IF(L62*R62*F$112&lt;'Summary Results'!N$2,'Summary Results'!N$2/F$112,L62*R62)</f>
        <v>-75</v>
      </c>
      <c r="G62" s="181">
        <f ca="1">IF(M62*S62*G$112&lt;'Summary Results'!O$2,'Summary Results'!O$2/G$112,M62*S62)</f>
        <v>0</v>
      </c>
      <c r="H62" s="182">
        <f ca="1">IF(N62*T62*H$112&lt;'Summary Results'!P$2,'Summary Results'!P$2/H$112,N62*T62)</f>
        <v>-75</v>
      </c>
      <c r="I62" s="42"/>
      <c r="J62" s="177" t="s">
        <v>73</v>
      </c>
      <c r="K62" s="178">
        <f t="shared" ca="1" si="3"/>
        <v>1</v>
      </c>
      <c r="L62" s="178">
        <f t="shared" ca="1" si="0"/>
        <v>1</v>
      </c>
      <c r="M62" s="178">
        <f t="shared" ca="1" si="1"/>
        <v>1</v>
      </c>
      <c r="N62" s="179">
        <f t="shared" ca="1" si="2"/>
        <v>1</v>
      </c>
      <c r="O62" s="42"/>
      <c r="P62" s="180" t="s">
        <v>73</v>
      </c>
      <c r="Q62" s="181">
        <f ca="1"/>
        <v>-75</v>
      </c>
      <c r="R62" s="181">
        <f ca="1"/>
        <v>-75</v>
      </c>
      <c r="S62" s="181">
        <f ca="1"/>
        <v>0</v>
      </c>
      <c r="T62" s="182">
        <f ca="1"/>
        <v>-75</v>
      </c>
      <c r="U62" s="42"/>
      <c r="V62" s="177" t="s">
        <v>73</v>
      </c>
      <c r="W62" s="183">
        <v>-75</v>
      </c>
      <c r="X62" s="184"/>
      <c r="Y62" s="184"/>
      <c r="Z62" s="185"/>
      <c r="AA62" s="42"/>
      <c r="AB62" s="180" t="s">
        <v>73</v>
      </c>
      <c r="AC62" s="181">
        <v>-75</v>
      </c>
      <c r="AD62" s="186"/>
      <c r="AE62" s="186"/>
      <c r="AF62" s="187"/>
      <c r="AG62" s="42"/>
      <c r="AH62" s="177" t="s">
        <v>73</v>
      </c>
      <c r="AI62" s="183">
        <v>-75</v>
      </c>
      <c r="AJ62" s="184"/>
      <c r="AK62" s="184"/>
      <c r="AL62" s="185">
        <v>-75</v>
      </c>
      <c r="AM62" s="42"/>
      <c r="AN62" s="180" t="s">
        <v>73</v>
      </c>
      <c r="AO62" s="181">
        <v>-75</v>
      </c>
      <c r="AP62" s="181">
        <v>-75</v>
      </c>
      <c r="AQ62" s="181"/>
      <c r="AR62" s="182">
        <v>-75</v>
      </c>
      <c r="AT62" s="180" t="s">
        <v>73</v>
      </c>
      <c r="AU62" s="181">
        <f>VLOOKUP($AT62,[1]Scn3!Scn3_Q2_LR,MATCH(AU$6,[1]!Scn_CH,0),0)</f>
        <v>-75</v>
      </c>
      <c r="AV62" s="181">
        <f>VLOOKUP($AT62,[1]Scn3!Scn3_Q2_LR,MATCH(AV$6,[1]!Scn_CH,0),0)</f>
        <v>-75</v>
      </c>
      <c r="AW62" s="181">
        <f>VLOOKUP($AT62,[1]Scn3!Scn3_Q2_LR,MATCH(AW$6,[1]!Scn_CH,0),0)</f>
        <v>0</v>
      </c>
      <c r="AX62" s="182">
        <f>VLOOKUP($AT62,[1]Scn3!Scn3_Q2_LR,MATCH(AX$6,[1]!Scn_CH,0),0)</f>
        <v>-75</v>
      </c>
      <c r="AZ62" s="241" t="s">
        <v>73</v>
      </c>
      <c r="BA62" s="242"/>
      <c r="BB62" s="242"/>
      <c r="BC62" s="242"/>
      <c r="BD62" s="243"/>
      <c r="BF62" s="241" t="s">
        <v>73</v>
      </c>
      <c r="BG62" s="242"/>
      <c r="BH62" s="242"/>
      <c r="BI62" s="242"/>
      <c r="BJ62" s="243"/>
    </row>
    <row r="63" spans="4:62" x14ac:dyDescent="0.2">
      <c r="D63" s="131" t="s">
        <v>451</v>
      </c>
      <c r="E63" s="181">
        <f ca="1">IF(K63*Q63*E$112&lt;'Summary Results'!M$2,'Summary Results'!M$2/E$112,K63*Q63)</f>
        <v>-71.428571428571431</v>
      </c>
      <c r="F63" s="181">
        <f ca="1">IF(L63*R63*F$112&lt;'Summary Results'!N$2,'Summary Results'!N$2/F$112,L63*R63)</f>
        <v>-75</v>
      </c>
      <c r="G63" s="181">
        <f ca="1">IF(M63*S63*G$112&lt;'Summary Results'!O$2,'Summary Results'!O$2/G$112,M63*S63)</f>
        <v>0</v>
      </c>
      <c r="H63" s="182">
        <f ca="1">IF(N63*T63*H$112&lt;'Summary Results'!P$2,'Summary Results'!P$2/H$112,N63*T63)</f>
        <v>-75</v>
      </c>
      <c r="I63" s="42"/>
      <c r="J63" s="177" t="s">
        <v>451</v>
      </c>
      <c r="K63" s="178">
        <f t="shared" ca="1" si="3"/>
        <v>1</v>
      </c>
      <c r="L63" s="178">
        <f t="shared" ca="1" si="0"/>
        <v>1</v>
      </c>
      <c r="M63" s="178">
        <f t="shared" ca="1" si="1"/>
        <v>1</v>
      </c>
      <c r="N63" s="179">
        <f t="shared" ca="1" si="2"/>
        <v>1</v>
      </c>
      <c r="O63" s="42"/>
      <c r="P63" s="180" t="s">
        <v>451</v>
      </c>
      <c r="Q63" s="181">
        <f ca="1"/>
        <v>-75</v>
      </c>
      <c r="R63" s="181">
        <f ca="1"/>
        <v>-75</v>
      </c>
      <c r="S63" s="181">
        <f ca="1"/>
        <v>0</v>
      </c>
      <c r="T63" s="182">
        <f ca="1"/>
        <v>-75</v>
      </c>
      <c r="U63" s="42"/>
      <c r="V63" s="177" t="s">
        <v>451</v>
      </c>
      <c r="W63" s="183"/>
      <c r="X63" s="184"/>
      <c r="Y63" s="184"/>
      <c r="Z63" s="185">
        <v>-75</v>
      </c>
      <c r="AA63" s="42"/>
      <c r="AB63" s="180" t="s">
        <v>451</v>
      </c>
      <c r="AC63" s="181">
        <v>-75</v>
      </c>
      <c r="AD63" s="186"/>
      <c r="AE63" s="186"/>
      <c r="AF63" s="187">
        <v>-75</v>
      </c>
      <c r="AG63" s="42"/>
      <c r="AH63" s="177" t="s">
        <v>451</v>
      </c>
      <c r="AI63" s="183">
        <v>-75</v>
      </c>
      <c r="AJ63" s="184"/>
      <c r="AK63" s="184"/>
      <c r="AL63" s="185">
        <v>-75</v>
      </c>
      <c r="AM63" s="42"/>
      <c r="AN63" s="180" t="s">
        <v>451</v>
      </c>
      <c r="AO63" s="181">
        <v>-75</v>
      </c>
      <c r="AP63" s="181">
        <v>-75</v>
      </c>
      <c r="AQ63" s="181"/>
      <c r="AR63" s="182">
        <v>-75</v>
      </c>
      <c r="AT63" s="180" t="s">
        <v>451</v>
      </c>
      <c r="AU63" s="181">
        <f>VLOOKUP($AT63,[1]Scn3!Scn3_Q2_LR,MATCH(AU$6,[1]!Scn_CH,0),0)</f>
        <v>-75</v>
      </c>
      <c r="AV63" s="181">
        <f>VLOOKUP($AT63,[1]Scn3!Scn3_Q2_LR,MATCH(AV$6,[1]!Scn_CH,0),0)</f>
        <v>-75</v>
      </c>
      <c r="AW63" s="181">
        <f>VLOOKUP($AT63,[1]Scn3!Scn3_Q2_LR,MATCH(AW$6,[1]!Scn_CH,0),0)</f>
        <v>0</v>
      </c>
      <c r="AX63" s="182">
        <f>VLOOKUP($AT63,[1]Scn3!Scn3_Q2_LR,MATCH(AX$6,[1]!Scn_CH,0),0)</f>
        <v>-75</v>
      </c>
      <c r="AZ63" s="241" t="s">
        <v>451</v>
      </c>
      <c r="BA63" s="242"/>
      <c r="BB63" s="242"/>
      <c r="BC63" s="242"/>
      <c r="BD63" s="243"/>
      <c r="BF63" s="241" t="s">
        <v>451</v>
      </c>
      <c r="BG63" s="242"/>
      <c r="BH63" s="242"/>
      <c r="BI63" s="242"/>
      <c r="BJ63" s="243"/>
    </row>
    <row r="64" spans="4:62" x14ac:dyDescent="0.2">
      <c r="D64" s="131" t="s">
        <v>452</v>
      </c>
      <c r="E64" s="181">
        <f ca="1">IF(K64*Q64*E$112&lt;'Summary Results'!M$2,'Summary Results'!M$2/E$112,K64*Q64)</f>
        <v>-71.428571428571431</v>
      </c>
      <c r="F64" s="181">
        <f ca="1">IF(L64*R64*F$112&lt;'Summary Results'!N$2,'Summary Results'!N$2/F$112,L64*R64)</f>
        <v>-75</v>
      </c>
      <c r="G64" s="181">
        <f ca="1">IF(M64*S64*G$112&lt;'Summary Results'!O$2,'Summary Results'!O$2/G$112,M64*S64)</f>
        <v>0</v>
      </c>
      <c r="H64" s="182">
        <f ca="1">IF(N64*T64*H$112&lt;'Summary Results'!P$2,'Summary Results'!P$2/H$112,N64*T64)</f>
        <v>-75</v>
      </c>
      <c r="I64" s="42"/>
      <c r="J64" s="177" t="s">
        <v>452</v>
      </c>
      <c r="K64" s="178">
        <f t="shared" ca="1" si="3"/>
        <v>1</v>
      </c>
      <c r="L64" s="178">
        <f t="shared" ca="1" si="0"/>
        <v>1</v>
      </c>
      <c r="M64" s="178">
        <f t="shared" ca="1" si="1"/>
        <v>1</v>
      </c>
      <c r="N64" s="179">
        <f t="shared" ca="1" si="2"/>
        <v>1</v>
      </c>
      <c r="O64" s="42"/>
      <c r="P64" s="180" t="s">
        <v>452</v>
      </c>
      <c r="Q64" s="181">
        <f ca="1"/>
        <v>-75</v>
      </c>
      <c r="R64" s="181">
        <f ca="1"/>
        <v>-75</v>
      </c>
      <c r="S64" s="181">
        <f ca="1"/>
        <v>0</v>
      </c>
      <c r="T64" s="182">
        <f ca="1"/>
        <v>-75</v>
      </c>
      <c r="U64" s="42"/>
      <c r="V64" s="177" t="s">
        <v>452</v>
      </c>
      <c r="W64" s="183"/>
      <c r="X64" s="184"/>
      <c r="Y64" s="184"/>
      <c r="Z64" s="185">
        <v>-75</v>
      </c>
      <c r="AA64" s="42"/>
      <c r="AB64" s="180" t="s">
        <v>452</v>
      </c>
      <c r="AC64" s="181">
        <v>-75</v>
      </c>
      <c r="AD64" s="186"/>
      <c r="AE64" s="186"/>
      <c r="AF64" s="187">
        <v>-75</v>
      </c>
      <c r="AG64" s="42"/>
      <c r="AH64" s="177" t="s">
        <v>452</v>
      </c>
      <c r="AI64" s="183">
        <v>-75</v>
      </c>
      <c r="AJ64" s="184"/>
      <c r="AK64" s="184"/>
      <c r="AL64" s="185">
        <v>-75</v>
      </c>
      <c r="AM64" s="42"/>
      <c r="AN64" s="180" t="s">
        <v>452</v>
      </c>
      <c r="AO64" s="181">
        <v>-75</v>
      </c>
      <c r="AP64" s="181">
        <v>-75</v>
      </c>
      <c r="AQ64" s="181"/>
      <c r="AR64" s="182">
        <v>-75</v>
      </c>
      <c r="AT64" s="180" t="s">
        <v>452</v>
      </c>
      <c r="AU64" s="181">
        <f>VLOOKUP($AT64,[1]Scn3!Scn3_Q2_LR,MATCH(AU$6,[1]!Scn_CH,0),0)</f>
        <v>-75</v>
      </c>
      <c r="AV64" s="181">
        <f>VLOOKUP($AT64,[1]Scn3!Scn3_Q2_LR,MATCH(AV$6,[1]!Scn_CH,0),0)</f>
        <v>-75</v>
      </c>
      <c r="AW64" s="181">
        <f>VLOOKUP($AT64,[1]Scn3!Scn3_Q2_LR,MATCH(AW$6,[1]!Scn_CH,0),0)</f>
        <v>0</v>
      </c>
      <c r="AX64" s="182">
        <f>VLOOKUP($AT64,[1]Scn3!Scn3_Q2_LR,MATCH(AX$6,[1]!Scn_CH,0),0)</f>
        <v>-75</v>
      </c>
      <c r="AZ64" s="241" t="s">
        <v>452</v>
      </c>
      <c r="BA64" s="242"/>
      <c r="BB64" s="242"/>
      <c r="BC64" s="242"/>
      <c r="BD64" s="243"/>
      <c r="BF64" s="241" t="s">
        <v>452</v>
      </c>
      <c r="BG64" s="242"/>
      <c r="BH64" s="242"/>
      <c r="BI64" s="242"/>
      <c r="BJ64" s="243"/>
    </row>
    <row r="65" spans="4:62" x14ac:dyDescent="0.2">
      <c r="D65" s="131" t="s">
        <v>69</v>
      </c>
      <c r="E65" s="181">
        <f ca="1">IF(K65*Q65*E$112&lt;'Summary Results'!M$2,'Summary Results'!M$2/E$112,K65*Q65)</f>
        <v>-71.428571428571431</v>
      </c>
      <c r="F65" s="181">
        <f ca="1">IF(L65*R65*F$112&lt;'Summary Results'!N$2,'Summary Results'!N$2/F$112,L65*R65)</f>
        <v>-75</v>
      </c>
      <c r="G65" s="181">
        <f ca="1">IF(M65*S65*G$112&lt;'Summary Results'!O$2,'Summary Results'!O$2/G$112,M65*S65)</f>
        <v>0</v>
      </c>
      <c r="H65" s="182">
        <f ca="1">IF(N65*T65*H$112&lt;'Summary Results'!P$2,'Summary Results'!P$2/H$112,N65*T65)</f>
        <v>-75</v>
      </c>
      <c r="I65" s="42"/>
      <c r="J65" s="177" t="s">
        <v>69</v>
      </c>
      <c r="K65" s="178">
        <f t="shared" ca="1" si="3"/>
        <v>1</v>
      </c>
      <c r="L65" s="178">
        <f t="shared" ca="1" si="0"/>
        <v>1</v>
      </c>
      <c r="M65" s="178">
        <f t="shared" ca="1" si="1"/>
        <v>1</v>
      </c>
      <c r="N65" s="179">
        <f t="shared" ca="1" si="2"/>
        <v>1</v>
      </c>
      <c r="O65" s="42"/>
      <c r="P65" s="180" t="s">
        <v>69</v>
      </c>
      <c r="Q65" s="181">
        <f ca="1"/>
        <v>-75</v>
      </c>
      <c r="R65" s="181">
        <f ca="1"/>
        <v>-75</v>
      </c>
      <c r="S65" s="181">
        <f ca="1"/>
        <v>0</v>
      </c>
      <c r="T65" s="182">
        <f ca="1"/>
        <v>-75</v>
      </c>
      <c r="U65" s="42"/>
      <c r="V65" s="177" t="s">
        <v>69</v>
      </c>
      <c r="W65" s="183"/>
      <c r="X65" s="184"/>
      <c r="Y65" s="184"/>
      <c r="Z65" s="185">
        <v>-75</v>
      </c>
      <c r="AA65" s="42"/>
      <c r="AB65" s="180" t="s">
        <v>69</v>
      </c>
      <c r="AC65" s="181">
        <v>-75</v>
      </c>
      <c r="AD65" s="186"/>
      <c r="AE65" s="186"/>
      <c r="AF65" s="187">
        <v>-75</v>
      </c>
      <c r="AG65" s="42"/>
      <c r="AH65" s="177" t="s">
        <v>69</v>
      </c>
      <c r="AI65" s="183">
        <v>-75</v>
      </c>
      <c r="AJ65" s="184"/>
      <c r="AK65" s="184"/>
      <c r="AL65" s="185">
        <v>-75</v>
      </c>
      <c r="AM65" s="42"/>
      <c r="AN65" s="180" t="s">
        <v>69</v>
      </c>
      <c r="AO65" s="181">
        <v>-75</v>
      </c>
      <c r="AP65" s="181">
        <v>-75</v>
      </c>
      <c r="AQ65" s="181"/>
      <c r="AR65" s="182">
        <v>-75</v>
      </c>
      <c r="AT65" s="180" t="s">
        <v>69</v>
      </c>
      <c r="AU65" s="181">
        <f>VLOOKUP($AT65,[1]Scn3!Scn3_Q2_LR,MATCH(AU$6,[1]!Scn_CH,0),0)</f>
        <v>-75</v>
      </c>
      <c r="AV65" s="181">
        <f>VLOOKUP($AT65,[1]Scn3!Scn3_Q2_LR,MATCH(AV$6,[1]!Scn_CH,0),0)</f>
        <v>-75</v>
      </c>
      <c r="AW65" s="181">
        <f>VLOOKUP($AT65,[1]Scn3!Scn3_Q2_LR,MATCH(AW$6,[1]!Scn_CH,0),0)</f>
        <v>0</v>
      </c>
      <c r="AX65" s="182">
        <f>VLOOKUP($AT65,[1]Scn3!Scn3_Q2_LR,MATCH(AX$6,[1]!Scn_CH,0),0)</f>
        <v>-75</v>
      </c>
      <c r="AZ65" s="241" t="s">
        <v>69</v>
      </c>
      <c r="BA65" s="242"/>
      <c r="BB65" s="242"/>
      <c r="BC65" s="242"/>
      <c r="BD65" s="243"/>
      <c r="BF65" s="241" t="s">
        <v>69</v>
      </c>
      <c r="BG65" s="242"/>
      <c r="BH65" s="242"/>
      <c r="BI65" s="242"/>
      <c r="BJ65" s="243"/>
    </row>
    <row r="66" spans="4:62" x14ac:dyDescent="0.2">
      <c r="D66" s="131" t="s">
        <v>453</v>
      </c>
      <c r="E66" s="181">
        <f ca="1">IF(K66*Q66*E$112&lt;'Summary Results'!M$2,'Summary Results'!M$2/E$112,K66*Q66)</f>
        <v>-71.428571428571431</v>
      </c>
      <c r="F66" s="181">
        <f ca="1">IF(L66*R66*F$112&lt;'Summary Results'!N$2,'Summary Results'!N$2/F$112,L66*R66)</f>
        <v>-75</v>
      </c>
      <c r="G66" s="181">
        <f ca="1">IF(M66*S66*G$112&lt;'Summary Results'!O$2,'Summary Results'!O$2/G$112,M66*S66)</f>
        <v>0</v>
      </c>
      <c r="H66" s="182">
        <f ca="1">IF(N66*T66*H$112&lt;'Summary Results'!P$2,'Summary Results'!P$2/H$112,N66*T66)</f>
        <v>-75</v>
      </c>
      <c r="I66" s="42"/>
      <c r="J66" s="177" t="s">
        <v>453</v>
      </c>
      <c r="K66" s="178">
        <f t="shared" ca="1" si="3"/>
        <v>1</v>
      </c>
      <c r="L66" s="178">
        <f t="shared" ca="1" si="0"/>
        <v>1</v>
      </c>
      <c r="M66" s="178">
        <f t="shared" ca="1" si="1"/>
        <v>1</v>
      </c>
      <c r="N66" s="179">
        <f t="shared" ca="1" si="2"/>
        <v>1</v>
      </c>
      <c r="O66" s="42"/>
      <c r="P66" s="180" t="s">
        <v>453</v>
      </c>
      <c r="Q66" s="181">
        <f ca="1"/>
        <v>-75</v>
      </c>
      <c r="R66" s="181">
        <f ca="1"/>
        <v>-75</v>
      </c>
      <c r="S66" s="181">
        <f ca="1"/>
        <v>0</v>
      </c>
      <c r="T66" s="182">
        <f ca="1"/>
        <v>-75</v>
      </c>
      <c r="U66" s="42"/>
      <c r="V66" s="177" t="s">
        <v>453</v>
      </c>
      <c r="W66" s="183"/>
      <c r="X66" s="184"/>
      <c r="Y66" s="184"/>
      <c r="Z66" s="185">
        <v>-75</v>
      </c>
      <c r="AA66" s="42"/>
      <c r="AB66" s="180" t="s">
        <v>453</v>
      </c>
      <c r="AC66" s="181">
        <v>-75</v>
      </c>
      <c r="AD66" s="186"/>
      <c r="AE66" s="186"/>
      <c r="AF66" s="187">
        <v>-75</v>
      </c>
      <c r="AG66" s="42"/>
      <c r="AH66" s="177" t="s">
        <v>453</v>
      </c>
      <c r="AI66" s="183">
        <v>-75</v>
      </c>
      <c r="AJ66" s="184"/>
      <c r="AK66" s="184"/>
      <c r="AL66" s="185">
        <v>-75</v>
      </c>
      <c r="AM66" s="42"/>
      <c r="AN66" s="180" t="s">
        <v>453</v>
      </c>
      <c r="AO66" s="181">
        <v>-75</v>
      </c>
      <c r="AP66" s="181">
        <v>-75</v>
      </c>
      <c r="AQ66" s="181"/>
      <c r="AR66" s="182">
        <v>-75</v>
      </c>
      <c r="AT66" s="180" t="s">
        <v>453</v>
      </c>
      <c r="AU66" s="181">
        <f>VLOOKUP($AT66,[1]Scn3!Scn3_Q2_LR,MATCH(AU$6,[1]!Scn_CH,0),0)</f>
        <v>-75</v>
      </c>
      <c r="AV66" s="181">
        <f>VLOOKUP($AT66,[1]Scn3!Scn3_Q2_LR,MATCH(AV$6,[1]!Scn_CH,0),0)</f>
        <v>-75</v>
      </c>
      <c r="AW66" s="181">
        <f>VLOOKUP($AT66,[1]Scn3!Scn3_Q2_LR,MATCH(AW$6,[1]!Scn_CH,0),0)</f>
        <v>0</v>
      </c>
      <c r="AX66" s="182">
        <f>VLOOKUP($AT66,[1]Scn3!Scn3_Q2_LR,MATCH(AX$6,[1]!Scn_CH,0),0)</f>
        <v>-75</v>
      </c>
      <c r="AZ66" s="241" t="s">
        <v>453</v>
      </c>
      <c r="BA66" s="242"/>
      <c r="BB66" s="242"/>
      <c r="BC66" s="242"/>
      <c r="BD66" s="243"/>
      <c r="BF66" s="241" t="s">
        <v>453</v>
      </c>
      <c r="BG66" s="242"/>
      <c r="BH66" s="242"/>
      <c r="BI66" s="242"/>
      <c r="BJ66" s="243"/>
    </row>
    <row r="67" spans="4:62" x14ac:dyDescent="0.2">
      <c r="D67" s="131" t="s">
        <v>454</v>
      </c>
      <c r="E67" s="181">
        <f ca="1">IF(K67*Q67*E$112&lt;'Summary Results'!M$2,'Summary Results'!M$2/E$112,K67*Q67)</f>
        <v>-71.428571428571431</v>
      </c>
      <c r="F67" s="181">
        <f ca="1">IF(L67*R67*F$112&lt;'Summary Results'!N$2,'Summary Results'!N$2/F$112,L67*R67)</f>
        <v>-75</v>
      </c>
      <c r="G67" s="181">
        <f ca="1">IF(M67*S67*G$112&lt;'Summary Results'!O$2,'Summary Results'!O$2/G$112,M67*S67)</f>
        <v>0</v>
      </c>
      <c r="H67" s="182">
        <f ca="1">IF(N67*T67*H$112&lt;'Summary Results'!P$2,'Summary Results'!P$2/H$112,N67*T67)</f>
        <v>-75</v>
      </c>
      <c r="I67" s="42"/>
      <c r="J67" s="177" t="s">
        <v>454</v>
      </c>
      <c r="K67" s="178">
        <f t="shared" ca="1" si="3"/>
        <v>1</v>
      </c>
      <c r="L67" s="178">
        <f t="shared" ca="1" si="0"/>
        <v>1</v>
      </c>
      <c r="M67" s="178">
        <f t="shared" ca="1" si="1"/>
        <v>1</v>
      </c>
      <c r="N67" s="179">
        <f t="shared" ca="1" si="2"/>
        <v>1</v>
      </c>
      <c r="O67" s="42"/>
      <c r="P67" s="180" t="s">
        <v>454</v>
      </c>
      <c r="Q67" s="181">
        <f ca="1"/>
        <v>-75</v>
      </c>
      <c r="R67" s="181">
        <f ca="1"/>
        <v>-75</v>
      </c>
      <c r="S67" s="181">
        <f ca="1"/>
        <v>0</v>
      </c>
      <c r="T67" s="182">
        <f ca="1"/>
        <v>-75</v>
      </c>
      <c r="U67" s="42"/>
      <c r="V67" s="177" t="s">
        <v>454</v>
      </c>
      <c r="W67" s="183"/>
      <c r="X67" s="184">
        <v>-75</v>
      </c>
      <c r="Y67" s="184"/>
      <c r="Z67" s="185"/>
      <c r="AA67" s="42"/>
      <c r="AB67" s="180" t="s">
        <v>454</v>
      </c>
      <c r="AC67" s="181">
        <v>-75</v>
      </c>
      <c r="AD67" s="186">
        <v>-75</v>
      </c>
      <c r="AE67" s="186"/>
      <c r="AF67" s="187"/>
      <c r="AG67" s="42"/>
      <c r="AH67" s="177" t="s">
        <v>454</v>
      </c>
      <c r="AI67" s="183">
        <v>-75</v>
      </c>
      <c r="AJ67" s="184">
        <v>-75</v>
      </c>
      <c r="AK67" s="184"/>
      <c r="AL67" s="185">
        <v>-75</v>
      </c>
      <c r="AM67" s="42"/>
      <c r="AN67" s="180" t="s">
        <v>454</v>
      </c>
      <c r="AO67" s="181">
        <v>-75</v>
      </c>
      <c r="AP67" s="181">
        <v>-75</v>
      </c>
      <c r="AQ67" s="181"/>
      <c r="AR67" s="182">
        <v>-75</v>
      </c>
      <c r="AT67" s="180" t="s">
        <v>454</v>
      </c>
      <c r="AU67" s="181">
        <f>VLOOKUP($AT67,[1]Scn3!Scn3_Q2_LR,MATCH(AU$6,[1]!Scn_CH,0),0)</f>
        <v>-75</v>
      </c>
      <c r="AV67" s="181">
        <f>VLOOKUP($AT67,[1]Scn3!Scn3_Q2_LR,MATCH(AV$6,[1]!Scn_CH,0),0)</f>
        <v>-75</v>
      </c>
      <c r="AW67" s="181">
        <f>VLOOKUP($AT67,[1]Scn3!Scn3_Q2_LR,MATCH(AW$6,[1]!Scn_CH,0),0)</f>
        <v>0</v>
      </c>
      <c r="AX67" s="182">
        <f>VLOOKUP($AT67,[1]Scn3!Scn3_Q2_LR,MATCH(AX$6,[1]!Scn_CH,0),0)</f>
        <v>-75</v>
      </c>
      <c r="AZ67" s="241" t="s">
        <v>454</v>
      </c>
      <c r="BA67" s="242"/>
      <c r="BB67" s="242"/>
      <c r="BC67" s="242"/>
      <c r="BD67" s="243"/>
      <c r="BF67" s="241" t="s">
        <v>454</v>
      </c>
      <c r="BG67" s="242"/>
      <c r="BH67" s="242"/>
      <c r="BI67" s="242"/>
      <c r="BJ67" s="243"/>
    </row>
    <row r="68" spans="4:62" x14ac:dyDescent="0.2">
      <c r="D68" s="131" t="s">
        <v>455</v>
      </c>
      <c r="E68" s="181">
        <f ca="1">IF(K68*Q68*E$112&lt;'Summary Results'!M$2,'Summary Results'!M$2/E$112,K68*Q68)</f>
        <v>-71.428571428571431</v>
      </c>
      <c r="F68" s="181">
        <f ca="1">IF(L68*R68*F$112&lt;'Summary Results'!N$2,'Summary Results'!N$2/F$112,L68*R68)</f>
        <v>-75</v>
      </c>
      <c r="G68" s="181">
        <f ca="1">IF(M68*S68*G$112&lt;'Summary Results'!O$2,'Summary Results'!O$2/G$112,M68*S68)</f>
        <v>0</v>
      </c>
      <c r="H68" s="182">
        <f ca="1">IF(N68*T68*H$112&lt;'Summary Results'!P$2,'Summary Results'!P$2/H$112,N68*T68)</f>
        <v>-75</v>
      </c>
      <c r="I68" s="42"/>
      <c r="J68" s="177" t="s">
        <v>455</v>
      </c>
      <c r="K68" s="178">
        <f t="shared" ca="1" si="3"/>
        <v>1</v>
      </c>
      <c r="L68" s="178">
        <f t="shared" ca="1" si="0"/>
        <v>1</v>
      </c>
      <c r="M68" s="178">
        <f t="shared" ca="1" si="1"/>
        <v>1</v>
      </c>
      <c r="N68" s="179">
        <f t="shared" ca="1" si="2"/>
        <v>1</v>
      </c>
      <c r="O68" s="42"/>
      <c r="P68" s="180" t="s">
        <v>455</v>
      </c>
      <c r="Q68" s="181">
        <f ca="1"/>
        <v>-75</v>
      </c>
      <c r="R68" s="181">
        <f ca="1"/>
        <v>-75</v>
      </c>
      <c r="S68" s="181">
        <f ca="1"/>
        <v>0</v>
      </c>
      <c r="T68" s="182">
        <f ca="1"/>
        <v>-75</v>
      </c>
      <c r="U68" s="42"/>
      <c r="V68" s="177" t="s">
        <v>455</v>
      </c>
      <c r="W68" s="183"/>
      <c r="X68" s="184"/>
      <c r="Y68" s="184"/>
      <c r="Z68" s="185">
        <v>-75</v>
      </c>
      <c r="AA68" s="42"/>
      <c r="AB68" s="180" t="s">
        <v>455</v>
      </c>
      <c r="AC68" s="181">
        <v>-75</v>
      </c>
      <c r="AD68" s="186"/>
      <c r="AE68" s="186"/>
      <c r="AF68" s="187">
        <v>-75</v>
      </c>
      <c r="AG68" s="42"/>
      <c r="AH68" s="177" t="s">
        <v>455</v>
      </c>
      <c r="AI68" s="183">
        <v>-75</v>
      </c>
      <c r="AJ68" s="184"/>
      <c r="AK68" s="184"/>
      <c r="AL68" s="185">
        <v>-75</v>
      </c>
      <c r="AM68" s="42"/>
      <c r="AN68" s="180" t="s">
        <v>455</v>
      </c>
      <c r="AO68" s="181">
        <v>-75</v>
      </c>
      <c r="AP68" s="181">
        <v>-75</v>
      </c>
      <c r="AQ68" s="181"/>
      <c r="AR68" s="182">
        <v>-75</v>
      </c>
      <c r="AT68" s="180" t="s">
        <v>455</v>
      </c>
      <c r="AU68" s="181">
        <f>VLOOKUP($AT68,[1]Scn3!Scn3_Q2_LR,MATCH(AU$6,[1]!Scn_CH,0),0)</f>
        <v>-75</v>
      </c>
      <c r="AV68" s="181">
        <f>VLOOKUP($AT68,[1]Scn3!Scn3_Q2_LR,MATCH(AV$6,[1]!Scn_CH,0),0)</f>
        <v>-75</v>
      </c>
      <c r="AW68" s="181">
        <f>VLOOKUP($AT68,[1]Scn3!Scn3_Q2_LR,MATCH(AW$6,[1]!Scn_CH,0),0)</f>
        <v>0</v>
      </c>
      <c r="AX68" s="182">
        <f>VLOOKUP($AT68,[1]Scn3!Scn3_Q2_LR,MATCH(AX$6,[1]!Scn_CH,0),0)</f>
        <v>-75</v>
      </c>
      <c r="AZ68" s="241" t="s">
        <v>455</v>
      </c>
      <c r="BA68" s="242"/>
      <c r="BB68" s="242"/>
      <c r="BC68" s="242"/>
      <c r="BD68" s="243"/>
      <c r="BF68" s="241" t="s">
        <v>455</v>
      </c>
      <c r="BG68" s="242"/>
      <c r="BH68" s="242"/>
      <c r="BI68" s="242"/>
      <c r="BJ68" s="243"/>
    </row>
    <row r="69" spans="4:62" x14ac:dyDescent="0.2">
      <c r="D69" s="131" t="s">
        <v>456</v>
      </c>
      <c r="E69" s="181">
        <f ca="1">IF(K69*Q69*E$112&lt;'Summary Results'!M$2,'Summary Results'!M$2/E$112,K69*Q69)</f>
        <v>-71.428571428571431</v>
      </c>
      <c r="F69" s="181">
        <f ca="1">IF(L69*R69*F$112&lt;'Summary Results'!N$2,'Summary Results'!N$2/F$112,L69*R69)</f>
        <v>-75</v>
      </c>
      <c r="G69" s="181">
        <f ca="1">IF(M69*S69*G$112&lt;'Summary Results'!O$2,'Summary Results'!O$2/G$112,M69*S69)</f>
        <v>0</v>
      </c>
      <c r="H69" s="182">
        <f ca="1">IF(N69*T69*H$112&lt;'Summary Results'!P$2,'Summary Results'!P$2/H$112,N69*T69)</f>
        <v>-75</v>
      </c>
      <c r="I69" s="42"/>
      <c r="J69" s="177" t="s">
        <v>456</v>
      </c>
      <c r="K69" s="178">
        <f t="shared" ca="1" si="3"/>
        <v>1</v>
      </c>
      <c r="L69" s="178">
        <f t="shared" ca="1" si="0"/>
        <v>1</v>
      </c>
      <c r="M69" s="178">
        <f t="shared" ca="1" si="1"/>
        <v>1</v>
      </c>
      <c r="N69" s="179">
        <f t="shared" ca="1" si="2"/>
        <v>1</v>
      </c>
      <c r="O69" s="42"/>
      <c r="P69" s="180" t="s">
        <v>456</v>
      </c>
      <c r="Q69" s="181">
        <f ca="1"/>
        <v>-75</v>
      </c>
      <c r="R69" s="181">
        <f ca="1"/>
        <v>-75</v>
      </c>
      <c r="S69" s="181">
        <f ca="1"/>
        <v>0</v>
      </c>
      <c r="T69" s="182">
        <f ca="1"/>
        <v>-75</v>
      </c>
      <c r="U69" s="42"/>
      <c r="V69" s="177" t="s">
        <v>456</v>
      </c>
      <c r="W69" s="183"/>
      <c r="X69" s="184">
        <v>-75</v>
      </c>
      <c r="Y69" s="184"/>
      <c r="Z69" s="185"/>
      <c r="AA69" s="42"/>
      <c r="AB69" s="180" t="s">
        <v>456</v>
      </c>
      <c r="AC69" s="181">
        <v>-75</v>
      </c>
      <c r="AD69" s="186">
        <v>-75</v>
      </c>
      <c r="AE69" s="186"/>
      <c r="AF69" s="187"/>
      <c r="AG69" s="42"/>
      <c r="AH69" s="177" t="s">
        <v>456</v>
      </c>
      <c r="AI69" s="183">
        <v>-75</v>
      </c>
      <c r="AJ69" s="184">
        <v>-75</v>
      </c>
      <c r="AK69" s="184"/>
      <c r="AL69" s="185">
        <v>-75</v>
      </c>
      <c r="AM69" s="42"/>
      <c r="AN69" s="180" t="s">
        <v>456</v>
      </c>
      <c r="AO69" s="181">
        <v>-75</v>
      </c>
      <c r="AP69" s="181">
        <v>-75</v>
      </c>
      <c r="AQ69" s="181"/>
      <c r="AR69" s="182">
        <v>-75</v>
      </c>
      <c r="AT69" s="180" t="s">
        <v>456</v>
      </c>
      <c r="AU69" s="181">
        <f>VLOOKUP($AT69,[1]Scn3!Scn3_Q2_LR,MATCH(AU$6,[1]!Scn_CH,0),0)</f>
        <v>-75</v>
      </c>
      <c r="AV69" s="181">
        <f>VLOOKUP($AT69,[1]Scn3!Scn3_Q2_LR,MATCH(AV$6,[1]!Scn_CH,0),0)</f>
        <v>-75</v>
      </c>
      <c r="AW69" s="181">
        <f>VLOOKUP($AT69,[1]Scn3!Scn3_Q2_LR,MATCH(AW$6,[1]!Scn_CH,0),0)</f>
        <v>0</v>
      </c>
      <c r="AX69" s="182">
        <f>VLOOKUP($AT69,[1]Scn3!Scn3_Q2_LR,MATCH(AX$6,[1]!Scn_CH,0),0)</f>
        <v>-75</v>
      </c>
      <c r="AZ69" s="241" t="s">
        <v>456</v>
      </c>
      <c r="BA69" s="242"/>
      <c r="BB69" s="242"/>
      <c r="BC69" s="242"/>
      <c r="BD69" s="243"/>
      <c r="BF69" s="241" t="s">
        <v>456</v>
      </c>
      <c r="BG69" s="242"/>
      <c r="BH69" s="242"/>
      <c r="BI69" s="242"/>
      <c r="BJ69" s="243"/>
    </row>
    <row r="70" spans="4:62" x14ac:dyDescent="0.2">
      <c r="D70" s="131" t="s">
        <v>457</v>
      </c>
      <c r="E70" s="181">
        <f ca="1">IF(K70*Q70*E$112&lt;'Summary Results'!M$2,'Summary Results'!M$2/E$112,K70*Q70)</f>
        <v>-71.428571428571431</v>
      </c>
      <c r="F70" s="181">
        <f ca="1">IF(L70*R70*F$112&lt;'Summary Results'!N$2,'Summary Results'!N$2/F$112,L70*R70)</f>
        <v>-75</v>
      </c>
      <c r="G70" s="181">
        <f ca="1">IF(M70*S70*G$112&lt;'Summary Results'!O$2,'Summary Results'!O$2/G$112,M70*S70)</f>
        <v>0</v>
      </c>
      <c r="H70" s="182">
        <f ca="1">IF(N70*T70*H$112&lt;'Summary Results'!P$2,'Summary Results'!P$2/H$112,N70*T70)</f>
        <v>-75</v>
      </c>
      <c r="I70" s="42"/>
      <c r="J70" s="177" t="s">
        <v>457</v>
      </c>
      <c r="K70" s="178">
        <f t="shared" ca="1" si="3"/>
        <v>1</v>
      </c>
      <c r="L70" s="178">
        <f t="shared" ca="1" si="0"/>
        <v>1</v>
      </c>
      <c r="M70" s="178">
        <f t="shared" ca="1" si="1"/>
        <v>1</v>
      </c>
      <c r="N70" s="179">
        <f t="shared" ca="1" si="2"/>
        <v>1</v>
      </c>
      <c r="O70" s="42"/>
      <c r="P70" s="180" t="s">
        <v>457</v>
      </c>
      <c r="Q70" s="181">
        <f ca="1"/>
        <v>-75</v>
      </c>
      <c r="R70" s="181">
        <f ca="1"/>
        <v>-75</v>
      </c>
      <c r="S70" s="181">
        <f ca="1"/>
        <v>0</v>
      </c>
      <c r="T70" s="182">
        <f ca="1"/>
        <v>-75</v>
      </c>
      <c r="U70" s="42"/>
      <c r="V70" s="177" t="s">
        <v>457</v>
      </c>
      <c r="W70" s="183"/>
      <c r="X70" s="184">
        <v>-75</v>
      </c>
      <c r="Y70" s="184"/>
      <c r="Z70" s="185"/>
      <c r="AA70" s="42"/>
      <c r="AB70" s="180" t="s">
        <v>457</v>
      </c>
      <c r="AC70" s="181">
        <v>-75</v>
      </c>
      <c r="AD70" s="186">
        <v>-75</v>
      </c>
      <c r="AE70" s="186"/>
      <c r="AF70" s="187"/>
      <c r="AG70" s="42"/>
      <c r="AH70" s="177" t="s">
        <v>457</v>
      </c>
      <c r="AI70" s="183">
        <v>-75</v>
      </c>
      <c r="AJ70" s="184">
        <v>-75</v>
      </c>
      <c r="AK70" s="184"/>
      <c r="AL70" s="185">
        <v>-75</v>
      </c>
      <c r="AM70" s="42"/>
      <c r="AN70" s="180" t="s">
        <v>457</v>
      </c>
      <c r="AO70" s="181">
        <v>-75</v>
      </c>
      <c r="AP70" s="181">
        <v>-75</v>
      </c>
      <c r="AQ70" s="181"/>
      <c r="AR70" s="182">
        <v>-75</v>
      </c>
      <c r="AT70" s="180" t="s">
        <v>457</v>
      </c>
      <c r="AU70" s="181">
        <f>VLOOKUP($AT70,[1]Scn3!Scn3_Q2_LR,MATCH(AU$6,[1]!Scn_CH,0),0)</f>
        <v>-75</v>
      </c>
      <c r="AV70" s="181">
        <f>VLOOKUP($AT70,[1]Scn3!Scn3_Q2_LR,MATCH(AV$6,[1]!Scn_CH,0),0)</f>
        <v>-75</v>
      </c>
      <c r="AW70" s="181">
        <f>VLOOKUP($AT70,[1]Scn3!Scn3_Q2_LR,MATCH(AW$6,[1]!Scn_CH,0),0)</f>
        <v>0</v>
      </c>
      <c r="AX70" s="182">
        <f>VLOOKUP($AT70,[1]Scn3!Scn3_Q2_LR,MATCH(AX$6,[1]!Scn_CH,0),0)</f>
        <v>-75</v>
      </c>
      <c r="AZ70" s="241" t="s">
        <v>457</v>
      </c>
      <c r="BA70" s="242"/>
      <c r="BB70" s="242"/>
      <c r="BC70" s="242"/>
      <c r="BD70" s="243"/>
      <c r="BF70" s="241" t="s">
        <v>457</v>
      </c>
      <c r="BG70" s="242"/>
      <c r="BH70" s="242"/>
      <c r="BI70" s="242"/>
      <c r="BJ70" s="243"/>
    </row>
    <row r="71" spans="4:62" x14ac:dyDescent="0.2">
      <c r="D71" s="131" t="s">
        <v>458</v>
      </c>
      <c r="E71" s="181">
        <f ca="1">IF(K71*Q71*E$112&lt;'Summary Results'!M$2,'Summary Results'!M$2/E$112,K71*Q71)</f>
        <v>-71.428571428571431</v>
      </c>
      <c r="F71" s="181">
        <f ca="1">IF(L71*R71*F$112&lt;'Summary Results'!N$2,'Summary Results'!N$2/F$112,L71*R71)</f>
        <v>-75</v>
      </c>
      <c r="G71" s="181">
        <f ca="1">IF(M71*S71*G$112&lt;'Summary Results'!O$2,'Summary Results'!O$2/G$112,M71*S71)</f>
        <v>0</v>
      </c>
      <c r="H71" s="182">
        <f ca="1">IF(N71*T71*H$112&lt;'Summary Results'!P$2,'Summary Results'!P$2/H$112,N71*T71)</f>
        <v>-75</v>
      </c>
      <c r="I71" s="42"/>
      <c r="J71" s="177" t="s">
        <v>458</v>
      </c>
      <c r="K71" s="178">
        <f t="shared" ca="1" si="3"/>
        <v>1</v>
      </c>
      <c r="L71" s="178">
        <f t="shared" ref="L71:L110" ca="1" si="4">IF(R71&gt;0,IF(F$112&lt;&gt;0,1/F$112,1),1)</f>
        <v>1</v>
      </c>
      <c r="M71" s="178">
        <f t="shared" ref="M71:M110" ca="1" si="5">IF(S71&gt;0,IF(G$112&lt;&gt;0,1/G$112,1),1)</f>
        <v>1</v>
      </c>
      <c r="N71" s="179">
        <f t="shared" ref="N71:N110" ca="1" si="6">IF(T71&gt;0,IF(H$112&lt;&gt;0,1/H$112,1),1)</f>
        <v>1</v>
      </c>
      <c r="O71" s="42"/>
      <c r="P71" s="180" t="s">
        <v>458</v>
      </c>
      <c r="Q71" s="181">
        <f ca="1"/>
        <v>-75</v>
      </c>
      <c r="R71" s="181">
        <f ca="1"/>
        <v>-75</v>
      </c>
      <c r="S71" s="181">
        <f ca="1"/>
        <v>0</v>
      </c>
      <c r="T71" s="182">
        <f ca="1"/>
        <v>-75</v>
      </c>
      <c r="U71" s="42"/>
      <c r="V71" s="177" t="s">
        <v>458</v>
      </c>
      <c r="W71" s="183"/>
      <c r="X71" s="184"/>
      <c r="Y71" s="184"/>
      <c r="Z71" s="185">
        <v>-75</v>
      </c>
      <c r="AA71" s="42"/>
      <c r="AB71" s="180" t="s">
        <v>458</v>
      </c>
      <c r="AC71" s="181">
        <v>-75</v>
      </c>
      <c r="AD71" s="186"/>
      <c r="AE71" s="186"/>
      <c r="AF71" s="187">
        <v>-75</v>
      </c>
      <c r="AG71" s="42"/>
      <c r="AH71" s="177" t="s">
        <v>458</v>
      </c>
      <c r="AI71" s="183">
        <v>-75</v>
      </c>
      <c r="AJ71" s="184"/>
      <c r="AK71" s="184"/>
      <c r="AL71" s="185">
        <v>-75</v>
      </c>
      <c r="AM71" s="42"/>
      <c r="AN71" s="180" t="s">
        <v>458</v>
      </c>
      <c r="AO71" s="181">
        <v>-75</v>
      </c>
      <c r="AP71" s="181">
        <v>-75</v>
      </c>
      <c r="AQ71" s="181"/>
      <c r="AR71" s="182">
        <v>-75</v>
      </c>
      <c r="AT71" s="180" t="s">
        <v>458</v>
      </c>
      <c r="AU71" s="181">
        <f>VLOOKUP($AT71,[1]Scn3!Scn3_Q2_LR,MATCH(AU$6,[1]!Scn_CH,0),0)</f>
        <v>-75</v>
      </c>
      <c r="AV71" s="181">
        <f>VLOOKUP($AT71,[1]Scn3!Scn3_Q2_LR,MATCH(AV$6,[1]!Scn_CH,0),0)</f>
        <v>-75</v>
      </c>
      <c r="AW71" s="181">
        <f>VLOOKUP($AT71,[1]Scn3!Scn3_Q2_LR,MATCH(AW$6,[1]!Scn_CH,0),0)</f>
        <v>0</v>
      </c>
      <c r="AX71" s="182">
        <f>VLOOKUP($AT71,[1]Scn3!Scn3_Q2_LR,MATCH(AX$6,[1]!Scn_CH,0),0)</f>
        <v>-75</v>
      </c>
      <c r="AZ71" s="241" t="s">
        <v>458</v>
      </c>
      <c r="BA71" s="242"/>
      <c r="BB71" s="242"/>
      <c r="BC71" s="242"/>
      <c r="BD71" s="243"/>
      <c r="BF71" s="241" t="s">
        <v>458</v>
      </c>
      <c r="BG71" s="242"/>
      <c r="BH71" s="242"/>
      <c r="BI71" s="242"/>
      <c r="BJ71" s="243"/>
    </row>
    <row r="72" spans="4:62" x14ac:dyDescent="0.2">
      <c r="D72" s="131" t="s">
        <v>459</v>
      </c>
      <c r="E72" s="181">
        <f ca="1">IF(K72*Q72*E$112&lt;'Summary Results'!M$2,'Summary Results'!M$2/E$112,K72*Q72)</f>
        <v>-71.428571428571431</v>
      </c>
      <c r="F72" s="181">
        <f ca="1">IF(L72*R72*F$112&lt;'Summary Results'!N$2,'Summary Results'!N$2/F$112,L72*R72)</f>
        <v>-75</v>
      </c>
      <c r="G72" s="181">
        <f ca="1">IF(M72*S72*G$112&lt;'Summary Results'!O$2,'Summary Results'!O$2/G$112,M72*S72)</f>
        <v>0</v>
      </c>
      <c r="H72" s="182">
        <f ca="1">IF(N72*T72*H$112&lt;'Summary Results'!P$2,'Summary Results'!P$2/H$112,N72*T72)</f>
        <v>-75</v>
      </c>
      <c r="I72" s="42"/>
      <c r="J72" s="177" t="s">
        <v>459</v>
      </c>
      <c r="K72" s="178">
        <f t="shared" ref="K72:K110" ca="1" si="7">IF(Q72&gt;0,IF(E$112&lt;&gt;0,1/E$112,1),1)</f>
        <v>1</v>
      </c>
      <c r="L72" s="178">
        <f t="shared" ca="1" si="4"/>
        <v>1</v>
      </c>
      <c r="M72" s="178">
        <f t="shared" ca="1" si="5"/>
        <v>1</v>
      </c>
      <c r="N72" s="179">
        <f t="shared" ca="1" si="6"/>
        <v>1</v>
      </c>
      <c r="O72" s="42"/>
      <c r="P72" s="180" t="s">
        <v>459</v>
      </c>
      <c r="Q72" s="181">
        <f ca="1"/>
        <v>-75</v>
      </c>
      <c r="R72" s="181">
        <f ca="1"/>
        <v>-75</v>
      </c>
      <c r="S72" s="181">
        <f ca="1"/>
        <v>0</v>
      </c>
      <c r="T72" s="182">
        <f ca="1"/>
        <v>-75</v>
      </c>
      <c r="U72" s="42"/>
      <c r="V72" s="177" t="s">
        <v>459</v>
      </c>
      <c r="W72" s="183"/>
      <c r="X72" s="184">
        <v>-75</v>
      </c>
      <c r="Y72" s="184"/>
      <c r="Z72" s="185"/>
      <c r="AA72" s="42"/>
      <c r="AB72" s="180" t="s">
        <v>459</v>
      </c>
      <c r="AC72" s="181">
        <v>-75</v>
      </c>
      <c r="AD72" s="186">
        <v>-75</v>
      </c>
      <c r="AE72" s="186"/>
      <c r="AF72" s="187"/>
      <c r="AG72" s="42"/>
      <c r="AH72" s="177" t="s">
        <v>459</v>
      </c>
      <c r="AI72" s="183">
        <v>-75</v>
      </c>
      <c r="AJ72" s="184">
        <v>-75</v>
      </c>
      <c r="AK72" s="184"/>
      <c r="AL72" s="185">
        <v>-75</v>
      </c>
      <c r="AM72" s="42"/>
      <c r="AN72" s="180" t="s">
        <v>459</v>
      </c>
      <c r="AO72" s="181">
        <v>-75</v>
      </c>
      <c r="AP72" s="181">
        <v>-75</v>
      </c>
      <c r="AQ72" s="181"/>
      <c r="AR72" s="182">
        <v>-75</v>
      </c>
      <c r="AT72" s="180" t="s">
        <v>459</v>
      </c>
      <c r="AU72" s="181">
        <f>VLOOKUP($AT72,[1]Scn3!Scn3_Q2_LR,MATCH(AU$6,[1]!Scn_CH,0),0)</f>
        <v>-75</v>
      </c>
      <c r="AV72" s="181">
        <f>VLOOKUP($AT72,[1]Scn3!Scn3_Q2_LR,MATCH(AV$6,[1]!Scn_CH,0),0)</f>
        <v>-75</v>
      </c>
      <c r="AW72" s="181">
        <f>VLOOKUP($AT72,[1]Scn3!Scn3_Q2_LR,MATCH(AW$6,[1]!Scn_CH,0),0)</f>
        <v>0</v>
      </c>
      <c r="AX72" s="182">
        <f>VLOOKUP($AT72,[1]Scn3!Scn3_Q2_LR,MATCH(AX$6,[1]!Scn_CH,0),0)</f>
        <v>-75</v>
      </c>
      <c r="AZ72" s="241" t="s">
        <v>459</v>
      </c>
      <c r="BA72" s="242"/>
      <c r="BB72" s="242"/>
      <c r="BC72" s="242"/>
      <c r="BD72" s="243"/>
      <c r="BF72" s="241" t="s">
        <v>459</v>
      </c>
      <c r="BG72" s="242"/>
      <c r="BH72" s="242"/>
      <c r="BI72" s="242"/>
      <c r="BJ72" s="243"/>
    </row>
    <row r="73" spans="4:62" x14ac:dyDescent="0.2">
      <c r="D73" s="131" t="s">
        <v>460</v>
      </c>
      <c r="E73" s="181">
        <f ca="1">IF(K73*Q73*E$112&lt;'Summary Results'!M$2,'Summary Results'!M$2/E$112,K73*Q73)</f>
        <v>-71.428571428571431</v>
      </c>
      <c r="F73" s="181">
        <f ca="1">IF(L73*R73*F$112&lt;'Summary Results'!N$2,'Summary Results'!N$2/F$112,L73*R73)</f>
        <v>-75</v>
      </c>
      <c r="G73" s="181">
        <f ca="1">IF(M73*S73*G$112&lt;'Summary Results'!O$2,'Summary Results'!O$2/G$112,M73*S73)</f>
        <v>0</v>
      </c>
      <c r="H73" s="182">
        <f ca="1">IF(N73*T73*H$112&lt;'Summary Results'!P$2,'Summary Results'!P$2/H$112,N73*T73)</f>
        <v>-75</v>
      </c>
      <c r="I73" s="42"/>
      <c r="J73" s="177" t="s">
        <v>460</v>
      </c>
      <c r="K73" s="178">
        <f t="shared" ca="1" si="7"/>
        <v>1</v>
      </c>
      <c r="L73" s="178">
        <f t="shared" ca="1" si="4"/>
        <v>1</v>
      </c>
      <c r="M73" s="178">
        <f t="shared" ca="1" si="5"/>
        <v>1</v>
      </c>
      <c r="N73" s="179">
        <f t="shared" ca="1" si="6"/>
        <v>1</v>
      </c>
      <c r="O73" s="42"/>
      <c r="P73" s="180" t="s">
        <v>460</v>
      </c>
      <c r="Q73" s="181">
        <f ca="1"/>
        <v>-75</v>
      </c>
      <c r="R73" s="181">
        <f ca="1"/>
        <v>-75</v>
      </c>
      <c r="S73" s="181">
        <f ca="1"/>
        <v>0</v>
      </c>
      <c r="T73" s="182">
        <f ca="1"/>
        <v>-75</v>
      </c>
      <c r="U73" s="42"/>
      <c r="V73" s="177" t="s">
        <v>460</v>
      </c>
      <c r="W73" s="183"/>
      <c r="X73" s="184"/>
      <c r="Y73" s="184"/>
      <c r="Z73" s="185">
        <v>-75</v>
      </c>
      <c r="AA73" s="42"/>
      <c r="AB73" s="180" t="s">
        <v>460</v>
      </c>
      <c r="AC73" s="181">
        <v>-75</v>
      </c>
      <c r="AD73" s="186"/>
      <c r="AE73" s="186"/>
      <c r="AF73" s="187">
        <v>-75</v>
      </c>
      <c r="AG73" s="42"/>
      <c r="AH73" s="177" t="s">
        <v>460</v>
      </c>
      <c r="AI73" s="183">
        <v>-75</v>
      </c>
      <c r="AJ73" s="184"/>
      <c r="AK73" s="184"/>
      <c r="AL73" s="185">
        <v>-75</v>
      </c>
      <c r="AM73" s="42"/>
      <c r="AN73" s="180" t="s">
        <v>460</v>
      </c>
      <c r="AO73" s="181">
        <v>-75</v>
      </c>
      <c r="AP73" s="181">
        <v>-75</v>
      </c>
      <c r="AQ73" s="181"/>
      <c r="AR73" s="182">
        <v>-75</v>
      </c>
      <c r="AT73" s="180" t="s">
        <v>460</v>
      </c>
      <c r="AU73" s="181">
        <f>VLOOKUP($AT73,[1]Scn3!Scn3_Q2_LR,MATCH(AU$6,[1]!Scn_CH,0),0)</f>
        <v>-75</v>
      </c>
      <c r="AV73" s="181">
        <f>VLOOKUP($AT73,[1]Scn3!Scn3_Q2_LR,MATCH(AV$6,[1]!Scn_CH,0),0)</f>
        <v>-75</v>
      </c>
      <c r="AW73" s="181">
        <f>VLOOKUP($AT73,[1]Scn3!Scn3_Q2_LR,MATCH(AW$6,[1]!Scn_CH,0),0)</f>
        <v>0</v>
      </c>
      <c r="AX73" s="182">
        <f>VLOOKUP($AT73,[1]Scn3!Scn3_Q2_LR,MATCH(AX$6,[1]!Scn_CH,0),0)</f>
        <v>-75</v>
      </c>
      <c r="AZ73" s="241" t="s">
        <v>460</v>
      </c>
      <c r="BA73" s="242"/>
      <c r="BB73" s="242"/>
      <c r="BC73" s="242"/>
      <c r="BD73" s="243"/>
      <c r="BF73" s="241" t="s">
        <v>460</v>
      </c>
      <c r="BG73" s="242"/>
      <c r="BH73" s="242"/>
      <c r="BI73" s="242"/>
      <c r="BJ73" s="243"/>
    </row>
    <row r="74" spans="4:62" x14ac:dyDescent="0.2">
      <c r="D74" s="131" t="s">
        <v>461</v>
      </c>
      <c r="E74" s="181">
        <f ca="1">IF(K74*Q74*E$112&lt;'Summary Results'!M$2,'Summary Results'!M$2/E$112,K74*Q74)</f>
        <v>-71.428571428571431</v>
      </c>
      <c r="F74" s="181">
        <f ca="1">IF(L74*R74*F$112&lt;'Summary Results'!N$2,'Summary Results'!N$2/F$112,L74*R74)</f>
        <v>-75</v>
      </c>
      <c r="G74" s="181">
        <f ca="1">IF(M74*S74*G$112&lt;'Summary Results'!O$2,'Summary Results'!O$2/G$112,M74*S74)</f>
        <v>0</v>
      </c>
      <c r="H74" s="182">
        <f ca="1">IF(N74*T74*H$112&lt;'Summary Results'!P$2,'Summary Results'!P$2/H$112,N74*T74)</f>
        <v>-75</v>
      </c>
      <c r="I74" s="42"/>
      <c r="J74" s="177" t="s">
        <v>461</v>
      </c>
      <c r="K74" s="178">
        <f t="shared" ca="1" si="7"/>
        <v>1</v>
      </c>
      <c r="L74" s="178">
        <f t="shared" ca="1" si="4"/>
        <v>1</v>
      </c>
      <c r="M74" s="178">
        <f t="shared" ca="1" si="5"/>
        <v>1</v>
      </c>
      <c r="N74" s="179">
        <f t="shared" ca="1" si="6"/>
        <v>1</v>
      </c>
      <c r="O74" s="42"/>
      <c r="P74" s="180" t="s">
        <v>461</v>
      </c>
      <c r="Q74" s="181">
        <f ca="1"/>
        <v>-75</v>
      </c>
      <c r="R74" s="181">
        <f ca="1"/>
        <v>-75</v>
      </c>
      <c r="S74" s="181">
        <f ca="1"/>
        <v>0</v>
      </c>
      <c r="T74" s="182">
        <f ca="1"/>
        <v>-75</v>
      </c>
      <c r="U74" s="42"/>
      <c r="V74" s="177" t="s">
        <v>461</v>
      </c>
      <c r="W74" s="183"/>
      <c r="X74" s="184">
        <v>-75</v>
      </c>
      <c r="Y74" s="184"/>
      <c r="Z74" s="185"/>
      <c r="AA74" s="42"/>
      <c r="AB74" s="180" t="s">
        <v>461</v>
      </c>
      <c r="AC74" s="181">
        <v>-75</v>
      </c>
      <c r="AD74" s="186">
        <v>-75</v>
      </c>
      <c r="AE74" s="186"/>
      <c r="AF74" s="187"/>
      <c r="AG74" s="42"/>
      <c r="AH74" s="177" t="s">
        <v>461</v>
      </c>
      <c r="AI74" s="183">
        <v>-75</v>
      </c>
      <c r="AJ74" s="184">
        <v>-75</v>
      </c>
      <c r="AK74" s="184"/>
      <c r="AL74" s="185">
        <v>-75</v>
      </c>
      <c r="AM74" s="42"/>
      <c r="AN74" s="180" t="s">
        <v>461</v>
      </c>
      <c r="AO74" s="181">
        <v>-75</v>
      </c>
      <c r="AP74" s="181">
        <v>-75</v>
      </c>
      <c r="AQ74" s="181"/>
      <c r="AR74" s="182">
        <v>-75</v>
      </c>
      <c r="AT74" s="180" t="s">
        <v>461</v>
      </c>
      <c r="AU74" s="181">
        <f>VLOOKUP($AT74,[1]Scn3!Scn3_Q2_LR,MATCH(AU$6,[1]!Scn_CH,0),0)</f>
        <v>-75</v>
      </c>
      <c r="AV74" s="181">
        <f>VLOOKUP($AT74,[1]Scn3!Scn3_Q2_LR,MATCH(AV$6,[1]!Scn_CH,0),0)</f>
        <v>-75</v>
      </c>
      <c r="AW74" s="181">
        <f>VLOOKUP($AT74,[1]Scn3!Scn3_Q2_LR,MATCH(AW$6,[1]!Scn_CH,0),0)</f>
        <v>0</v>
      </c>
      <c r="AX74" s="182">
        <f>VLOOKUP($AT74,[1]Scn3!Scn3_Q2_LR,MATCH(AX$6,[1]!Scn_CH,0),0)</f>
        <v>-75</v>
      </c>
      <c r="AZ74" s="241" t="s">
        <v>461</v>
      </c>
      <c r="BA74" s="242"/>
      <c r="BB74" s="242"/>
      <c r="BC74" s="242"/>
      <c r="BD74" s="243"/>
      <c r="BF74" s="241" t="s">
        <v>461</v>
      </c>
      <c r="BG74" s="242"/>
      <c r="BH74" s="242"/>
      <c r="BI74" s="242"/>
      <c r="BJ74" s="243"/>
    </row>
    <row r="75" spans="4:62" x14ac:dyDescent="0.2">
      <c r="D75" s="131" t="s">
        <v>462</v>
      </c>
      <c r="E75" s="181">
        <f ca="1">IF(K75*Q75*E$112&lt;'Summary Results'!M$2,'Summary Results'!M$2/E$112,K75*Q75)</f>
        <v>-71.428571428571431</v>
      </c>
      <c r="F75" s="181">
        <f ca="1">IF(L75*R75*F$112&lt;'Summary Results'!N$2,'Summary Results'!N$2/F$112,L75*R75)</f>
        <v>-75</v>
      </c>
      <c r="G75" s="181">
        <f ca="1">IF(M75*S75*G$112&lt;'Summary Results'!O$2,'Summary Results'!O$2/G$112,M75*S75)</f>
        <v>0</v>
      </c>
      <c r="H75" s="182">
        <f ca="1">IF(N75*T75*H$112&lt;'Summary Results'!P$2,'Summary Results'!P$2/H$112,N75*T75)</f>
        <v>-75</v>
      </c>
      <c r="I75" s="42"/>
      <c r="J75" s="177" t="s">
        <v>462</v>
      </c>
      <c r="K75" s="178">
        <f t="shared" ca="1" si="7"/>
        <v>1</v>
      </c>
      <c r="L75" s="178">
        <f t="shared" ca="1" si="4"/>
        <v>1</v>
      </c>
      <c r="M75" s="178">
        <f t="shared" ca="1" si="5"/>
        <v>1</v>
      </c>
      <c r="N75" s="179">
        <f t="shared" ca="1" si="6"/>
        <v>1</v>
      </c>
      <c r="O75" s="42"/>
      <c r="P75" s="180" t="s">
        <v>462</v>
      </c>
      <c r="Q75" s="181">
        <f ca="1"/>
        <v>-75</v>
      </c>
      <c r="R75" s="181">
        <f ca="1"/>
        <v>-75</v>
      </c>
      <c r="S75" s="181">
        <f ca="1"/>
        <v>0</v>
      </c>
      <c r="T75" s="182">
        <f ca="1"/>
        <v>-75</v>
      </c>
      <c r="U75" s="42"/>
      <c r="V75" s="177" t="s">
        <v>462</v>
      </c>
      <c r="W75" s="183">
        <v>-75</v>
      </c>
      <c r="X75" s="184"/>
      <c r="Y75" s="184"/>
      <c r="Z75" s="185"/>
      <c r="AA75" s="42"/>
      <c r="AB75" s="180" t="s">
        <v>462</v>
      </c>
      <c r="AC75" s="181">
        <v>-75</v>
      </c>
      <c r="AD75" s="186"/>
      <c r="AE75" s="186"/>
      <c r="AF75" s="187"/>
      <c r="AG75" s="42"/>
      <c r="AH75" s="177" t="s">
        <v>462</v>
      </c>
      <c r="AI75" s="183">
        <v>-75</v>
      </c>
      <c r="AJ75" s="184"/>
      <c r="AK75" s="184"/>
      <c r="AL75" s="185">
        <v>-75</v>
      </c>
      <c r="AM75" s="42"/>
      <c r="AN75" s="180" t="s">
        <v>462</v>
      </c>
      <c r="AO75" s="181">
        <v>-75</v>
      </c>
      <c r="AP75" s="181">
        <v>-75</v>
      </c>
      <c r="AQ75" s="181"/>
      <c r="AR75" s="182">
        <v>-75</v>
      </c>
      <c r="AT75" s="180" t="s">
        <v>462</v>
      </c>
      <c r="AU75" s="181">
        <f>VLOOKUP($AT75,[1]Scn3!Scn3_Q2_LR,MATCH(AU$6,[1]!Scn_CH,0),0)</f>
        <v>-75</v>
      </c>
      <c r="AV75" s="181">
        <f>VLOOKUP($AT75,[1]Scn3!Scn3_Q2_LR,MATCH(AV$6,[1]!Scn_CH,0),0)</f>
        <v>-75</v>
      </c>
      <c r="AW75" s="181">
        <f>VLOOKUP($AT75,[1]Scn3!Scn3_Q2_LR,MATCH(AW$6,[1]!Scn_CH,0),0)</f>
        <v>0</v>
      </c>
      <c r="AX75" s="182">
        <f>VLOOKUP($AT75,[1]Scn3!Scn3_Q2_LR,MATCH(AX$6,[1]!Scn_CH,0),0)</f>
        <v>-75</v>
      </c>
      <c r="AZ75" s="241" t="s">
        <v>462</v>
      </c>
      <c r="BA75" s="242"/>
      <c r="BB75" s="242"/>
      <c r="BC75" s="242"/>
      <c r="BD75" s="243"/>
      <c r="BF75" s="241" t="s">
        <v>462</v>
      </c>
      <c r="BG75" s="242"/>
      <c r="BH75" s="242"/>
      <c r="BI75" s="242"/>
      <c r="BJ75" s="243"/>
    </row>
    <row r="76" spans="4:62" x14ac:dyDescent="0.2">
      <c r="D76" s="131" t="s">
        <v>463</v>
      </c>
      <c r="E76" s="181">
        <f ca="1">IF(K76*Q76*E$112&lt;'Summary Results'!M$2,'Summary Results'!M$2/E$112,K76*Q76)</f>
        <v>-71.428571428571431</v>
      </c>
      <c r="F76" s="181">
        <f ca="1">IF(L76*R76*F$112&lt;'Summary Results'!N$2,'Summary Results'!N$2/F$112,L76*R76)</f>
        <v>-75</v>
      </c>
      <c r="G76" s="181">
        <f ca="1">IF(M76*S76*G$112&lt;'Summary Results'!O$2,'Summary Results'!O$2/G$112,M76*S76)</f>
        <v>0</v>
      </c>
      <c r="H76" s="182">
        <f ca="1">IF(N76*T76*H$112&lt;'Summary Results'!P$2,'Summary Results'!P$2/H$112,N76*T76)</f>
        <v>-75</v>
      </c>
      <c r="I76" s="42"/>
      <c r="J76" s="177" t="s">
        <v>463</v>
      </c>
      <c r="K76" s="178">
        <f t="shared" ca="1" si="7"/>
        <v>1</v>
      </c>
      <c r="L76" s="178">
        <f t="shared" ca="1" si="4"/>
        <v>1</v>
      </c>
      <c r="M76" s="178">
        <f t="shared" ca="1" si="5"/>
        <v>1</v>
      </c>
      <c r="N76" s="179">
        <f t="shared" ca="1" si="6"/>
        <v>1</v>
      </c>
      <c r="O76" s="42"/>
      <c r="P76" s="180" t="s">
        <v>463</v>
      </c>
      <c r="Q76" s="181">
        <f ca="1"/>
        <v>-75</v>
      </c>
      <c r="R76" s="181">
        <f ca="1"/>
        <v>-75</v>
      </c>
      <c r="S76" s="181">
        <f ca="1"/>
        <v>0</v>
      </c>
      <c r="T76" s="182">
        <f ca="1"/>
        <v>-75</v>
      </c>
      <c r="U76" s="42"/>
      <c r="V76" s="177" t="s">
        <v>463</v>
      </c>
      <c r="W76" s="183"/>
      <c r="X76" s="184">
        <v>-75</v>
      </c>
      <c r="Y76" s="184"/>
      <c r="Z76" s="185"/>
      <c r="AA76" s="42"/>
      <c r="AB76" s="180" t="s">
        <v>463</v>
      </c>
      <c r="AC76" s="181">
        <v>-75</v>
      </c>
      <c r="AD76" s="186">
        <v>-75</v>
      </c>
      <c r="AE76" s="186"/>
      <c r="AF76" s="187"/>
      <c r="AG76" s="42"/>
      <c r="AH76" s="177" t="s">
        <v>463</v>
      </c>
      <c r="AI76" s="183">
        <v>-75</v>
      </c>
      <c r="AJ76" s="184">
        <v>-75</v>
      </c>
      <c r="AK76" s="184"/>
      <c r="AL76" s="185">
        <v>-75</v>
      </c>
      <c r="AM76" s="42"/>
      <c r="AN76" s="180" t="s">
        <v>463</v>
      </c>
      <c r="AO76" s="181">
        <v>-75</v>
      </c>
      <c r="AP76" s="181">
        <v>-75</v>
      </c>
      <c r="AQ76" s="181"/>
      <c r="AR76" s="182">
        <v>-75</v>
      </c>
      <c r="AT76" s="180" t="s">
        <v>463</v>
      </c>
      <c r="AU76" s="181">
        <f>VLOOKUP($AT76,[1]Scn3!Scn3_Q2_LR,MATCH(AU$6,[1]!Scn_CH,0),0)</f>
        <v>-75</v>
      </c>
      <c r="AV76" s="181">
        <f>VLOOKUP($AT76,[1]Scn3!Scn3_Q2_LR,MATCH(AV$6,[1]!Scn_CH,0),0)</f>
        <v>-75</v>
      </c>
      <c r="AW76" s="181">
        <f>VLOOKUP($AT76,[1]Scn3!Scn3_Q2_LR,MATCH(AW$6,[1]!Scn_CH,0),0)</f>
        <v>0</v>
      </c>
      <c r="AX76" s="182">
        <f>VLOOKUP($AT76,[1]Scn3!Scn3_Q2_LR,MATCH(AX$6,[1]!Scn_CH,0),0)</f>
        <v>-75</v>
      </c>
      <c r="AZ76" s="241" t="s">
        <v>463</v>
      </c>
      <c r="BA76" s="242"/>
      <c r="BB76" s="242"/>
      <c r="BC76" s="242"/>
      <c r="BD76" s="243"/>
      <c r="BF76" s="241" t="s">
        <v>463</v>
      </c>
      <c r="BG76" s="242"/>
      <c r="BH76" s="242"/>
      <c r="BI76" s="242"/>
      <c r="BJ76" s="243"/>
    </row>
    <row r="77" spans="4:62" x14ac:dyDescent="0.2">
      <c r="D77" s="131" t="s">
        <v>464</v>
      </c>
      <c r="E77" s="181">
        <f ca="1">IF(K77*Q77*E$112&lt;'Summary Results'!M$2,'Summary Results'!M$2/E$112,K77*Q77)</f>
        <v>-71.428571428571431</v>
      </c>
      <c r="F77" s="181">
        <f ca="1">IF(L77*R77*F$112&lt;'Summary Results'!N$2,'Summary Results'!N$2/F$112,L77*R77)</f>
        <v>-75</v>
      </c>
      <c r="G77" s="181">
        <f ca="1">IF(M77*S77*G$112&lt;'Summary Results'!O$2,'Summary Results'!O$2/G$112,M77*S77)</f>
        <v>0</v>
      </c>
      <c r="H77" s="182">
        <f ca="1">IF(N77*T77*H$112&lt;'Summary Results'!P$2,'Summary Results'!P$2/H$112,N77*T77)</f>
        <v>-75</v>
      </c>
      <c r="I77" s="42"/>
      <c r="J77" s="177" t="s">
        <v>464</v>
      </c>
      <c r="K77" s="178">
        <f t="shared" ca="1" si="7"/>
        <v>1</v>
      </c>
      <c r="L77" s="178">
        <f t="shared" ca="1" si="4"/>
        <v>1</v>
      </c>
      <c r="M77" s="178">
        <f t="shared" ca="1" si="5"/>
        <v>1</v>
      </c>
      <c r="N77" s="179">
        <f t="shared" ca="1" si="6"/>
        <v>1</v>
      </c>
      <c r="O77" s="42"/>
      <c r="P77" s="180" t="s">
        <v>464</v>
      </c>
      <c r="Q77" s="181">
        <f ca="1"/>
        <v>-75</v>
      </c>
      <c r="R77" s="181">
        <f ca="1"/>
        <v>-75</v>
      </c>
      <c r="S77" s="181">
        <f ca="1"/>
        <v>0</v>
      </c>
      <c r="T77" s="182">
        <f ca="1"/>
        <v>-75</v>
      </c>
      <c r="U77" s="42"/>
      <c r="V77" s="177" t="s">
        <v>464</v>
      </c>
      <c r="W77" s="183"/>
      <c r="X77" s="184">
        <v>-75</v>
      </c>
      <c r="Y77" s="184"/>
      <c r="Z77" s="185"/>
      <c r="AA77" s="42"/>
      <c r="AB77" s="180" t="s">
        <v>464</v>
      </c>
      <c r="AC77" s="181">
        <v>-75</v>
      </c>
      <c r="AD77" s="186">
        <v>-75</v>
      </c>
      <c r="AE77" s="186"/>
      <c r="AF77" s="187"/>
      <c r="AG77" s="42"/>
      <c r="AH77" s="177" t="s">
        <v>464</v>
      </c>
      <c r="AI77" s="183">
        <v>-75</v>
      </c>
      <c r="AJ77" s="184">
        <v>-75</v>
      </c>
      <c r="AK77" s="184"/>
      <c r="AL77" s="185">
        <v>-75</v>
      </c>
      <c r="AM77" s="42"/>
      <c r="AN77" s="180" t="s">
        <v>464</v>
      </c>
      <c r="AO77" s="181">
        <v>-75</v>
      </c>
      <c r="AP77" s="181">
        <v>-75</v>
      </c>
      <c r="AQ77" s="181"/>
      <c r="AR77" s="182">
        <v>-75</v>
      </c>
      <c r="AT77" s="180" t="s">
        <v>464</v>
      </c>
      <c r="AU77" s="181">
        <f>VLOOKUP($AT77,[1]Scn3!Scn3_Q2_LR,MATCH(AU$6,[1]!Scn_CH,0),0)</f>
        <v>-75</v>
      </c>
      <c r="AV77" s="181">
        <f>VLOOKUP($AT77,[1]Scn3!Scn3_Q2_LR,MATCH(AV$6,[1]!Scn_CH,0),0)</f>
        <v>-75</v>
      </c>
      <c r="AW77" s="181">
        <f>VLOOKUP($AT77,[1]Scn3!Scn3_Q2_LR,MATCH(AW$6,[1]!Scn_CH,0),0)</f>
        <v>0</v>
      </c>
      <c r="AX77" s="182">
        <f>VLOOKUP($AT77,[1]Scn3!Scn3_Q2_LR,MATCH(AX$6,[1]!Scn_CH,0),0)</f>
        <v>-75</v>
      </c>
      <c r="AZ77" s="241" t="s">
        <v>464</v>
      </c>
      <c r="BA77" s="242"/>
      <c r="BB77" s="242"/>
      <c r="BC77" s="242"/>
      <c r="BD77" s="243"/>
      <c r="BF77" s="241" t="s">
        <v>464</v>
      </c>
      <c r="BG77" s="242"/>
      <c r="BH77" s="242"/>
      <c r="BI77" s="242"/>
      <c r="BJ77" s="243"/>
    </row>
    <row r="78" spans="4:62" x14ac:dyDescent="0.2">
      <c r="D78" s="131" t="s">
        <v>70</v>
      </c>
      <c r="E78" s="181">
        <f ca="1">IF(K78*Q78*E$112&lt;'Summary Results'!M$2,'Summary Results'!M$2/E$112,K78*Q78)</f>
        <v>-71.428571428571431</v>
      </c>
      <c r="F78" s="181">
        <f ca="1">IF(L78*R78*F$112&lt;'Summary Results'!N$2,'Summary Results'!N$2/F$112,L78*R78)</f>
        <v>-75</v>
      </c>
      <c r="G78" s="181">
        <f ca="1">IF(M78*S78*G$112&lt;'Summary Results'!O$2,'Summary Results'!O$2/G$112,M78*S78)</f>
        <v>0</v>
      </c>
      <c r="H78" s="182">
        <f ca="1">IF(N78*T78*H$112&lt;'Summary Results'!P$2,'Summary Results'!P$2/H$112,N78*T78)</f>
        <v>-75</v>
      </c>
      <c r="I78" s="42"/>
      <c r="J78" s="177" t="s">
        <v>70</v>
      </c>
      <c r="K78" s="178">
        <f t="shared" ca="1" si="7"/>
        <v>1</v>
      </c>
      <c r="L78" s="178">
        <f t="shared" ca="1" si="4"/>
        <v>1</v>
      </c>
      <c r="M78" s="178">
        <f t="shared" ca="1" si="5"/>
        <v>1</v>
      </c>
      <c r="N78" s="179">
        <f t="shared" ca="1" si="6"/>
        <v>1</v>
      </c>
      <c r="O78" s="42"/>
      <c r="P78" s="180" t="s">
        <v>70</v>
      </c>
      <c r="Q78" s="181">
        <f ca="1"/>
        <v>-75</v>
      </c>
      <c r="R78" s="181">
        <f ca="1"/>
        <v>-75</v>
      </c>
      <c r="S78" s="181">
        <f ca="1"/>
        <v>0</v>
      </c>
      <c r="T78" s="182">
        <f ca="1"/>
        <v>-75</v>
      </c>
      <c r="U78" s="42"/>
      <c r="V78" s="177" t="s">
        <v>70</v>
      </c>
      <c r="W78" s="183">
        <v>-75</v>
      </c>
      <c r="X78" s="184"/>
      <c r="Y78" s="184"/>
      <c r="Z78" s="185"/>
      <c r="AA78" s="42"/>
      <c r="AB78" s="180" t="s">
        <v>70</v>
      </c>
      <c r="AC78" s="181">
        <v>-75</v>
      </c>
      <c r="AD78" s="186"/>
      <c r="AE78" s="186"/>
      <c r="AF78" s="187"/>
      <c r="AG78" s="42"/>
      <c r="AH78" s="177" t="s">
        <v>70</v>
      </c>
      <c r="AI78" s="183">
        <v>-75</v>
      </c>
      <c r="AJ78" s="184"/>
      <c r="AK78" s="184"/>
      <c r="AL78" s="185">
        <v>-75</v>
      </c>
      <c r="AM78" s="42"/>
      <c r="AN78" s="180" t="s">
        <v>70</v>
      </c>
      <c r="AO78" s="181">
        <v>-75</v>
      </c>
      <c r="AP78" s="181">
        <v>-75</v>
      </c>
      <c r="AQ78" s="181"/>
      <c r="AR78" s="182">
        <v>-75</v>
      </c>
      <c r="AT78" s="180" t="s">
        <v>70</v>
      </c>
      <c r="AU78" s="181">
        <f>VLOOKUP($AT78,[1]Scn3!Scn3_Q2_LR,MATCH(AU$6,[1]!Scn_CH,0),0)</f>
        <v>-75</v>
      </c>
      <c r="AV78" s="181">
        <f>VLOOKUP($AT78,[1]Scn3!Scn3_Q2_LR,MATCH(AV$6,[1]!Scn_CH,0),0)</f>
        <v>-75</v>
      </c>
      <c r="AW78" s="181">
        <f>VLOOKUP($AT78,[1]Scn3!Scn3_Q2_LR,MATCH(AW$6,[1]!Scn_CH,0),0)</f>
        <v>0</v>
      </c>
      <c r="AX78" s="182">
        <f>VLOOKUP($AT78,[1]Scn3!Scn3_Q2_LR,MATCH(AX$6,[1]!Scn_CH,0),0)</f>
        <v>-75</v>
      </c>
      <c r="AZ78" s="241" t="s">
        <v>70</v>
      </c>
      <c r="BA78" s="242"/>
      <c r="BB78" s="242"/>
      <c r="BC78" s="242"/>
      <c r="BD78" s="243"/>
      <c r="BF78" s="241" t="s">
        <v>70</v>
      </c>
      <c r="BG78" s="242"/>
      <c r="BH78" s="242"/>
      <c r="BI78" s="242"/>
      <c r="BJ78" s="243"/>
    </row>
    <row r="79" spans="4:62" x14ac:dyDescent="0.2">
      <c r="D79" s="131" t="s">
        <v>465</v>
      </c>
      <c r="E79" s="181">
        <f ca="1">IF(K79*Q79*E$112&lt;'Summary Results'!M$2,'Summary Results'!M$2/E$112,K79*Q79)</f>
        <v>14.285714285714286</v>
      </c>
      <c r="F79" s="181">
        <f ca="1">IF(L79*R79*F$112&lt;'Summary Results'!N$2,'Summary Results'!N$2/F$112,L79*R79)</f>
        <v>-65</v>
      </c>
      <c r="G79" s="181">
        <f ca="1">IF(M79*S79*G$112&lt;'Summary Results'!O$2,'Summary Results'!O$2/G$112,M79*S79)</f>
        <v>0</v>
      </c>
      <c r="H79" s="182">
        <f ca="1">IF(N79*T79*H$112&lt;'Summary Results'!P$2,'Summary Results'!P$2/H$112,N79*T79)</f>
        <v>-40</v>
      </c>
      <c r="I79" s="42"/>
      <c r="J79" s="177" t="s">
        <v>465</v>
      </c>
      <c r="K79" s="178">
        <f t="shared" ca="1" si="7"/>
        <v>0.7142857142857143</v>
      </c>
      <c r="L79" s="178">
        <f t="shared" ca="1" si="4"/>
        <v>1</v>
      </c>
      <c r="M79" s="178">
        <f t="shared" ca="1" si="5"/>
        <v>1</v>
      </c>
      <c r="N79" s="179">
        <f t="shared" ca="1" si="6"/>
        <v>1</v>
      </c>
      <c r="O79" s="42"/>
      <c r="P79" s="180" t="s">
        <v>465</v>
      </c>
      <c r="Q79" s="181">
        <f ca="1"/>
        <v>20</v>
      </c>
      <c r="R79" s="181">
        <f ca="1"/>
        <v>-65</v>
      </c>
      <c r="S79" s="181">
        <f ca="1"/>
        <v>0</v>
      </c>
      <c r="T79" s="182">
        <f ca="1"/>
        <v>-40</v>
      </c>
      <c r="U79" s="42"/>
      <c r="V79" s="177" t="s">
        <v>465</v>
      </c>
      <c r="W79" s="183"/>
      <c r="X79" s="184">
        <v>-65</v>
      </c>
      <c r="Y79" s="184"/>
      <c r="Z79" s="185"/>
      <c r="AA79" s="42"/>
      <c r="AB79" s="180" t="s">
        <v>465</v>
      </c>
      <c r="AC79" s="181">
        <v>20</v>
      </c>
      <c r="AD79" s="186">
        <v>-65</v>
      </c>
      <c r="AE79" s="186"/>
      <c r="AF79" s="187"/>
      <c r="AG79" s="42"/>
      <c r="AH79" s="177" t="s">
        <v>465</v>
      </c>
      <c r="AI79" s="183">
        <v>20</v>
      </c>
      <c r="AJ79" s="184">
        <v>-65</v>
      </c>
      <c r="AK79" s="184"/>
      <c r="AL79" s="185">
        <v>-40</v>
      </c>
      <c r="AM79" s="42"/>
      <c r="AN79" s="180" t="s">
        <v>465</v>
      </c>
      <c r="AO79" s="181">
        <v>20</v>
      </c>
      <c r="AP79" s="181">
        <v>-65</v>
      </c>
      <c r="AQ79" s="181"/>
      <c r="AR79" s="182">
        <v>-40</v>
      </c>
      <c r="AT79" s="180" t="s">
        <v>465</v>
      </c>
      <c r="AU79" s="181">
        <f>VLOOKUP($AT79,[1]Scn3!Scn3_Q2_LR,MATCH(AU$6,[1]!Scn_CH,0),0)</f>
        <v>20</v>
      </c>
      <c r="AV79" s="181">
        <f>VLOOKUP($AT79,[1]Scn3!Scn3_Q2_LR,MATCH(AV$6,[1]!Scn_CH,0),0)</f>
        <v>-65</v>
      </c>
      <c r="AW79" s="181">
        <f>VLOOKUP($AT79,[1]Scn3!Scn3_Q2_LR,MATCH(AW$6,[1]!Scn_CH,0),0)</f>
        <v>0</v>
      </c>
      <c r="AX79" s="182">
        <f>VLOOKUP($AT79,[1]Scn3!Scn3_Q2_LR,MATCH(AX$6,[1]!Scn_CH,0),0)</f>
        <v>-40</v>
      </c>
      <c r="AZ79" s="241" t="s">
        <v>465</v>
      </c>
      <c r="BA79" s="242"/>
      <c r="BB79" s="242"/>
      <c r="BC79" s="242"/>
      <c r="BD79" s="243"/>
      <c r="BF79" s="241" t="s">
        <v>465</v>
      </c>
      <c r="BG79" s="242"/>
      <c r="BH79" s="242"/>
      <c r="BI79" s="242"/>
      <c r="BJ79" s="243"/>
    </row>
    <row r="80" spans="4:62" x14ac:dyDescent="0.2">
      <c r="D80" s="131" t="s">
        <v>71</v>
      </c>
      <c r="E80" s="181">
        <f ca="1">IF(K80*Q80*E$112&lt;'Summary Results'!M$2,'Summary Results'!M$2/E$112,K80*Q80)</f>
        <v>-71.428571428571431</v>
      </c>
      <c r="F80" s="181">
        <f ca="1">IF(L80*R80*F$112&lt;'Summary Results'!N$2,'Summary Results'!N$2/F$112,L80*R80)</f>
        <v>-75</v>
      </c>
      <c r="G80" s="181">
        <f ca="1">IF(M80*S80*G$112&lt;'Summary Results'!O$2,'Summary Results'!O$2/G$112,M80*S80)</f>
        <v>0</v>
      </c>
      <c r="H80" s="182">
        <f ca="1">IF(N80*T80*H$112&lt;'Summary Results'!P$2,'Summary Results'!P$2/H$112,N80*T80)</f>
        <v>-75</v>
      </c>
      <c r="I80" s="42"/>
      <c r="J80" s="177" t="s">
        <v>71</v>
      </c>
      <c r="K80" s="178">
        <f t="shared" ca="1" si="7"/>
        <v>1</v>
      </c>
      <c r="L80" s="178">
        <f t="shared" ca="1" si="4"/>
        <v>1</v>
      </c>
      <c r="M80" s="178">
        <f t="shared" ca="1" si="5"/>
        <v>1</v>
      </c>
      <c r="N80" s="179">
        <f t="shared" ca="1" si="6"/>
        <v>1</v>
      </c>
      <c r="O80" s="42"/>
      <c r="P80" s="180" t="s">
        <v>71</v>
      </c>
      <c r="Q80" s="181">
        <f ca="1"/>
        <v>-75</v>
      </c>
      <c r="R80" s="181">
        <f ca="1"/>
        <v>-75</v>
      </c>
      <c r="S80" s="181">
        <f ca="1"/>
        <v>0</v>
      </c>
      <c r="T80" s="182">
        <f ca="1"/>
        <v>-75</v>
      </c>
      <c r="U80" s="42"/>
      <c r="V80" s="177" t="s">
        <v>71</v>
      </c>
      <c r="W80" s="183">
        <v>-75</v>
      </c>
      <c r="X80" s="184">
        <v>-75</v>
      </c>
      <c r="Y80" s="184"/>
      <c r="Z80" s="185"/>
      <c r="AA80" s="42"/>
      <c r="AB80" s="180" t="s">
        <v>71</v>
      </c>
      <c r="AC80" s="181">
        <v>-75</v>
      </c>
      <c r="AD80" s="186">
        <v>-75</v>
      </c>
      <c r="AE80" s="186"/>
      <c r="AF80" s="187"/>
      <c r="AG80" s="42"/>
      <c r="AH80" s="177" t="s">
        <v>71</v>
      </c>
      <c r="AI80" s="183">
        <v>-75</v>
      </c>
      <c r="AJ80" s="184">
        <v>-75</v>
      </c>
      <c r="AK80" s="184"/>
      <c r="AL80" s="185">
        <v>-75</v>
      </c>
      <c r="AM80" s="42"/>
      <c r="AN80" s="180" t="s">
        <v>71</v>
      </c>
      <c r="AO80" s="181">
        <v>-75</v>
      </c>
      <c r="AP80" s="181">
        <v>-75</v>
      </c>
      <c r="AQ80" s="181"/>
      <c r="AR80" s="182">
        <v>-75</v>
      </c>
      <c r="AT80" s="180" t="s">
        <v>71</v>
      </c>
      <c r="AU80" s="181">
        <f>VLOOKUP($AT80,[1]Scn3!Scn3_Q2_LR,MATCH(AU$6,[1]!Scn_CH,0),0)</f>
        <v>-75</v>
      </c>
      <c r="AV80" s="181">
        <f>VLOOKUP($AT80,[1]Scn3!Scn3_Q2_LR,MATCH(AV$6,[1]!Scn_CH,0),0)</f>
        <v>-75</v>
      </c>
      <c r="AW80" s="181">
        <f>VLOOKUP($AT80,[1]Scn3!Scn3_Q2_LR,MATCH(AW$6,[1]!Scn_CH,0),0)</f>
        <v>0</v>
      </c>
      <c r="AX80" s="182">
        <f>VLOOKUP($AT80,[1]Scn3!Scn3_Q2_LR,MATCH(AX$6,[1]!Scn_CH,0),0)</f>
        <v>-75</v>
      </c>
      <c r="AZ80" s="241" t="s">
        <v>71</v>
      </c>
      <c r="BA80" s="242"/>
      <c r="BB80" s="242"/>
      <c r="BC80" s="242"/>
      <c r="BD80" s="243"/>
      <c r="BF80" s="241" t="s">
        <v>71</v>
      </c>
      <c r="BG80" s="242"/>
      <c r="BH80" s="242"/>
      <c r="BI80" s="242"/>
      <c r="BJ80" s="243"/>
    </row>
    <row r="81" spans="4:62" x14ac:dyDescent="0.2">
      <c r="D81" s="131" t="s">
        <v>466</v>
      </c>
      <c r="E81" s="181">
        <f ca="1">IF(K81*Q81*E$112&lt;'Summary Results'!M$2,'Summary Results'!M$2/E$112,K81*Q81)</f>
        <v>-71.428571428571431</v>
      </c>
      <c r="F81" s="181">
        <f ca="1">IF(L81*R81*F$112&lt;'Summary Results'!N$2,'Summary Results'!N$2/F$112,L81*R81)</f>
        <v>-75</v>
      </c>
      <c r="G81" s="181">
        <f ca="1">IF(M81*S81*G$112&lt;'Summary Results'!O$2,'Summary Results'!O$2/G$112,M81*S81)</f>
        <v>0</v>
      </c>
      <c r="H81" s="182">
        <f ca="1">IF(N81*T81*H$112&lt;'Summary Results'!P$2,'Summary Results'!P$2/H$112,N81*T81)</f>
        <v>-75</v>
      </c>
      <c r="I81" s="42"/>
      <c r="J81" s="177" t="s">
        <v>466</v>
      </c>
      <c r="K81" s="178">
        <f t="shared" ca="1" si="7"/>
        <v>1</v>
      </c>
      <c r="L81" s="178">
        <f t="shared" ca="1" si="4"/>
        <v>1</v>
      </c>
      <c r="M81" s="178">
        <f t="shared" ca="1" si="5"/>
        <v>1</v>
      </c>
      <c r="N81" s="179">
        <f t="shared" ca="1" si="6"/>
        <v>1</v>
      </c>
      <c r="O81" s="42"/>
      <c r="P81" s="180" t="s">
        <v>466</v>
      </c>
      <c r="Q81" s="181">
        <f ca="1"/>
        <v>-75</v>
      </c>
      <c r="R81" s="181">
        <f ca="1"/>
        <v>-75</v>
      </c>
      <c r="S81" s="181">
        <f ca="1"/>
        <v>0</v>
      </c>
      <c r="T81" s="182">
        <f ca="1"/>
        <v>-75</v>
      </c>
      <c r="U81" s="42"/>
      <c r="V81" s="177" t="s">
        <v>466</v>
      </c>
      <c r="W81" s="183"/>
      <c r="X81" s="184">
        <v>-75</v>
      </c>
      <c r="Y81" s="184"/>
      <c r="Z81" s="185"/>
      <c r="AA81" s="42"/>
      <c r="AB81" s="180" t="s">
        <v>466</v>
      </c>
      <c r="AC81" s="181">
        <v>-75</v>
      </c>
      <c r="AD81" s="186">
        <v>-75</v>
      </c>
      <c r="AE81" s="186"/>
      <c r="AF81" s="187"/>
      <c r="AG81" s="42"/>
      <c r="AH81" s="177" t="s">
        <v>466</v>
      </c>
      <c r="AI81" s="183">
        <v>-75</v>
      </c>
      <c r="AJ81" s="184">
        <v>-75</v>
      </c>
      <c r="AK81" s="184"/>
      <c r="AL81" s="185">
        <v>-75</v>
      </c>
      <c r="AM81" s="42"/>
      <c r="AN81" s="180" t="s">
        <v>466</v>
      </c>
      <c r="AO81" s="181">
        <v>-75</v>
      </c>
      <c r="AP81" s="181">
        <v>-75</v>
      </c>
      <c r="AQ81" s="181"/>
      <c r="AR81" s="182">
        <v>-75</v>
      </c>
      <c r="AT81" s="180" t="s">
        <v>466</v>
      </c>
      <c r="AU81" s="181">
        <f>VLOOKUP($AT81,[1]Scn3!Scn3_Q2_LR,MATCH(AU$6,[1]!Scn_CH,0),0)</f>
        <v>-75</v>
      </c>
      <c r="AV81" s="181">
        <f>VLOOKUP($AT81,[1]Scn3!Scn3_Q2_LR,MATCH(AV$6,[1]!Scn_CH,0),0)</f>
        <v>-75</v>
      </c>
      <c r="AW81" s="181">
        <f>VLOOKUP($AT81,[1]Scn3!Scn3_Q2_LR,MATCH(AW$6,[1]!Scn_CH,0),0)</f>
        <v>0</v>
      </c>
      <c r="AX81" s="182">
        <f>VLOOKUP($AT81,[1]Scn3!Scn3_Q2_LR,MATCH(AX$6,[1]!Scn_CH,0),0)</f>
        <v>-75</v>
      </c>
      <c r="AZ81" s="241" t="s">
        <v>466</v>
      </c>
      <c r="BA81" s="242"/>
      <c r="BB81" s="242"/>
      <c r="BC81" s="242"/>
      <c r="BD81" s="243"/>
      <c r="BF81" s="241" t="s">
        <v>466</v>
      </c>
      <c r="BG81" s="242"/>
      <c r="BH81" s="242"/>
      <c r="BI81" s="242"/>
      <c r="BJ81" s="243"/>
    </row>
    <row r="82" spans="4:62" x14ac:dyDescent="0.2">
      <c r="D82" s="131" t="s">
        <v>467</v>
      </c>
      <c r="E82" s="181">
        <f ca="1">IF(K82*Q82*E$112&lt;'Summary Results'!M$2,'Summary Results'!M$2/E$112,K82*Q82)</f>
        <v>-71.428571428571431</v>
      </c>
      <c r="F82" s="181">
        <f ca="1">IF(L82*R82*F$112&lt;'Summary Results'!N$2,'Summary Results'!N$2/F$112,L82*R82)</f>
        <v>-75</v>
      </c>
      <c r="G82" s="181">
        <f ca="1">IF(M82*S82*G$112&lt;'Summary Results'!O$2,'Summary Results'!O$2/G$112,M82*S82)</f>
        <v>0</v>
      </c>
      <c r="H82" s="182">
        <f ca="1">IF(N82*T82*H$112&lt;'Summary Results'!P$2,'Summary Results'!P$2/H$112,N82*T82)</f>
        <v>-75</v>
      </c>
      <c r="I82" s="42"/>
      <c r="J82" s="177" t="s">
        <v>467</v>
      </c>
      <c r="K82" s="178">
        <f t="shared" ca="1" si="7"/>
        <v>1</v>
      </c>
      <c r="L82" s="178">
        <f t="shared" ca="1" si="4"/>
        <v>1</v>
      </c>
      <c r="M82" s="178">
        <f t="shared" ca="1" si="5"/>
        <v>1</v>
      </c>
      <c r="N82" s="179">
        <f t="shared" ca="1" si="6"/>
        <v>1</v>
      </c>
      <c r="O82" s="42"/>
      <c r="P82" s="180" t="s">
        <v>467</v>
      </c>
      <c r="Q82" s="181">
        <f ca="1"/>
        <v>-75</v>
      </c>
      <c r="R82" s="181">
        <f ca="1"/>
        <v>-75</v>
      </c>
      <c r="S82" s="181">
        <f ca="1"/>
        <v>0</v>
      </c>
      <c r="T82" s="182">
        <f ca="1"/>
        <v>-75</v>
      </c>
      <c r="U82" s="42"/>
      <c r="V82" s="177" t="s">
        <v>467</v>
      </c>
      <c r="W82" s="183"/>
      <c r="X82" s="184">
        <v>-75</v>
      </c>
      <c r="Y82" s="184"/>
      <c r="Z82" s="185"/>
      <c r="AA82" s="42"/>
      <c r="AB82" s="180" t="s">
        <v>467</v>
      </c>
      <c r="AC82" s="181">
        <v>-75</v>
      </c>
      <c r="AD82" s="186">
        <v>-75</v>
      </c>
      <c r="AE82" s="186"/>
      <c r="AF82" s="187"/>
      <c r="AG82" s="42"/>
      <c r="AH82" s="177" t="s">
        <v>467</v>
      </c>
      <c r="AI82" s="183">
        <v>-75</v>
      </c>
      <c r="AJ82" s="184">
        <v>-75</v>
      </c>
      <c r="AK82" s="184"/>
      <c r="AL82" s="185">
        <v>-75</v>
      </c>
      <c r="AM82" s="42"/>
      <c r="AN82" s="180" t="s">
        <v>467</v>
      </c>
      <c r="AO82" s="181">
        <v>-75</v>
      </c>
      <c r="AP82" s="181">
        <v>-75</v>
      </c>
      <c r="AQ82" s="181"/>
      <c r="AR82" s="182">
        <v>-75</v>
      </c>
      <c r="AT82" s="180" t="s">
        <v>467</v>
      </c>
      <c r="AU82" s="181">
        <f>VLOOKUP($AT82,[1]Scn3!Scn3_Q2_LR,MATCH(AU$6,[1]!Scn_CH,0),0)</f>
        <v>-75</v>
      </c>
      <c r="AV82" s="181">
        <f>VLOOKUP($AT82,[1]Scn3!Scn3_Q2_LR,MATCH(AV$6,[1]!Scn_CH,0),0)</f>
        <v>-75</v>
      </c>
      <c r="AW82" s="181">
        <f>VLOOKUP($AT82,[1]Scn3!Scn3_Q2_LR,MATCH(AW$6,[1]!Scn_CH,0),0)</f>
        <v>0</v>
      </c>
      <c r="AX82" s="182">
        <f>VLOOKUP($AT82,[1]Scn3!Scn3_Q2_LR,MATCH(AX$6,[1]!Scn_CH,0),0)</f>
        <v>-75</v>
      </c>
      <c r="AZ82" s="241" t="s">
        <v>467</v>
      </c>
      <c r="BA82" s="242"/>
      <c r="BB82" s="242"/>
      <c r="BC82" s="242"/>
      <c r="BD82" s="243"/>
      <c r="BF82" s="241" t="s">
        <v>467</v>
      </c>
      <c r="BG82" s="242"/>
      <c r="BH82" s="242"/>
      <c r="BI82" s="242"/>
      <c r="BJ82" s="243"/>
    </row>
    <row r="83" spans="4:62" x14ac:dyDescent="0.2">
      <c r="D83" s="131" t="s">
        <v>468</v>
      </c>
      <c r="E83" s="181">
        <f ca="1">IF(K83*Q83*E$112&lt;'Summary Results'!M$2,'Summary Results'!M$2/E$112,K83*Q83)</f>
        <v>-71.428571428571431</v>
      </c>
      <c r="F83" s="181">
        <f ca="1">IF(L83*R83*F$112&lt;'Summary Results'!N$2,'Summary Results'!N$2/F$112,L83*R83)</f>
        <v>-75</v>
      </c>
      <c r="G83" s="181">
        <f ca="1">IF(M83*S83*G$112&lt;'Summary Results'!O$2,'Summary Results'!O$2/G$112,M83*S83)</f>
        <v>0</v>
      </c>
      <c r="H83" s="182">
        <f ca="1">IF(N83*T83*H$112&lt;'Summary Results'!P$2,'Summary Results'!P$2/H$112,N83*T83)</f>
        <v>-75</v>
      </c>
      <c r="I83" s="42"/>
      <c r="J83" s="177" t="s">
        <v>468</v>
      </c>
      <c r="K83" s="178">
        <f t="shared" ca="1" si="7"/>
        <v>1</v>
      </c>
      <c r="L83" s="178">
        <f t="shared" ca="1" si="4"/>
        <v>1</v>
      </c>
      <c r="M83" s="178">
        <f t="shared" ca="1" si="5"/>
        <v>1</v>
      </c>
      <c r="N83" s="179">
        <f t="shared" ca="1" si="6"/>
        <v>1</v>
      </c>
      <c r="O83" s="42"/>
      <c r="P83" s="180" t="s">
        <v>468</v>
      </c>
      <c r="Q83" s="181">
        <f ca="1"/>
        <v>-75</v>
      </c>
      <c r="R83" s="181">
        <f ca="1"/>
        <v>-75</v>
      </c>
      <c r="S83" s="181">
        <f ca="1"/>
        <v>0</v>
      </c>
      <c r="T83" s="182">
        <f ca="1"/>
        <v>-75</v>
      </c>
      <c r="U83" s="42"/>
      <c r="V83" s="177" t="s">
        <v>468</v>
      </c>
      <c r="W83" s="183"/>
      <c r="X83" s="184"/>
      <c r="Y83" s="184"/>
      <c r="Z83" s="185">
        <v>-75</v>
      </c>
      <c r="AA83" s="42"/>
      <c r="AB83" s="180" t="s">
        <v>468</v>
      </c>
      <c r="AC83" s="181">
        <v>-75</v>
      </c>
      <c r="AD83" s="186"/>
      <c r="AE83" s="186"/>
      <c r="AF83" s="187">
        <v>-75</v>
      </c>
      <c r="AG83" s="42"/>
      <c r="AH83" s="177" t="s">
        <v>468</v>
      </c>
      <c r="AI83" s="183">
        <v>-75</v>
      </c>
      <c r="AJ83" s="184"/>
      <c r="AK83" s="184"/>
      <c r="AL83" s="185">
        <v>-75</v>
      </c>
      <c r="AM83" s="42"/>
      <c r="AN83" s="180" t="s">
        <v>468</v>
      </c>
      <c r="AO83" s="181">
        <v>-75</v>
      </c>
      <c r="AP83" s="181">
        <v>-75</v>
      </c>
      <c r="AQ83" s="181"/>
      <c r="AR83" s="182">
        <v>-75</v>
      </c>
      <c r="AT83" s="180" t="s">
        <v>468</v>
      </c>
      <c r="AU83" s="181">
        <f>VLOOKUP($AT83,[1]Scn3!Scn3_Q2_LR,MATCH(AU$6,[1]!Scn_CH,0),0)</f>
        <v>-75</v>
      </c>
      <c r="AV83" s="181">
        <f>VLOOKUP($AT83,[1]Scn3!Scn3_Q2_LR,MATCH(AV$6,[1]!Scn_CH,0),0)</f>
        <v>-75</v>
      </c>
      <c r="AW83" s="181">
        <f>VLOOKUP($AT83,[1]Scn3!Scn3_Q2_LR,MATCH(AW$6,[1]!Scn_CH,0),0)</f>
        <v>0</v>
      </c>
      <c r="AX83" s="182">
        <f>VLOOKUP($AT83,[1]Scn3!Scn3_Q2_LR,MATCH(AX$6,[1]!Scn_CH,0),0)</f>
        <v>-75</v>
      </c>
      <c r="AZ83" s="241" t="s">
        <v>468</v>
      </c>
      <c r="BA83" s="242"/>
      <c r="BB83" s="242"/>
      <c r="BC83" s="242"/>
      <c r="BD83" s="243"/>
      <c r="BF83" s="241" t="s">
        <v>468</v>
      </c>
      <c r="BG83" s="242"/>
      <c r="BH83" s="242"/>
      <c r="BI83" s="242"/>
      <c r="BJ83" s="243"/>
    </row>
    <row r="84" spans="4:62" x14ac:dyDescent="0.2">
      <c r="D84" s="131" t="s">
        <v>469</v>
      </c>
      <c r="E84" s="181">
        <f ca="1">IF(K84*Q84*E$112&lt;'Summary Results'!M$2,'Summary Results'!M$2/E$112,K84*Q84)</f>
        <v>-71.428571428571431</v>
      </c>
      <c r="F84" s="181">
        <f ca="1">IF(L84*R84*F$112&lt;'Summary Results'!N$2,'Summary Results'!N$2/F$112,L84*R84)</f>
        <v>-75</v>
      </c>
      <c r="G84" s="181">
        <f ca="1">IF(M84*S84*G$112&lt;'Summary Results'!O$2,'Summary Results'!O$2/G$112,M84*S84)</f>
        <v>0</v>
      </c>
      <c r="H84" s="182">
        <f ca="1">IF(N84*T84*H$112&lt;'Summary Results'!P$2,'Summary Results'!P$2/H$112,N84*T84)</f>
        <v>-75</v>
      </c>
      <c r="I84" s="42"/>
      <c r="J84" s="177" t="s">
        <v>469</v>
      </c>
      <c r="K84" s="178">
        <f t="shared" ca="1" si="7"/>
        <v>1</v>
      </c>
      <c r="L84" s="178">
        <f t="shared" ca="1" si="4"/>
        <v>1</v>
      </c>
      <c r="M84" s="178">
        <f t="shared" ca="1" si="5"/>
        <v>1</v>
      </c>
      <c r="N84" s="179">
        <f t="shared" ca="1" si="6"/>
        <v>1</v>
      </c>
      <c r="O84" s="42"/>
      <c r="P84" s="180" t="s">
        <v>469</v>
      </c>
      <c r="Q84" s="181">
        <f ca="1"/>
        <v>-75</v>
      </c>
      <c r="R84" s="181">
        <f ca="1"/>
        <v>-75</v>
      </c>
      <c r="S84" s="181">
        <f ca="1"/>
        <v>0</v>
      </c>
      <c r="T84" s="182">
        <f ca="1"/>
        <v>-75</v>
      </c>
      <c r="U84" s="42"/>
      <c r="V84" s="177" t="s">
        <v>469</v>
      </c>
      <c r="W84" s="183">
        <v>-75</v>
      </c>
      <c r="X84" s="184"/>
      <c r="Y84" s="184"/>
      <c r="Z84" s="185"/>
      <c r="AA84" s="42"/>
      <c r="AB84" s="180" t="s">
        <v>469</v>
      </c>
      <c r="AC84" s="181">
        <v>-75</v>
      </c>
      <c r="AD84" s="186"/>
      <c r="AE84" s="186"/>
      <c r="AF84" s="187"/>
      <c r="AG84" s="42"/>
      <c r="AH84" s="177" t="s">
        <v>469</v>
      </c>
      <c r="AI84" s="183">
        <v>-75</v>
      </c>
      <c r="AJ84" s="184"/>
      <c r="AK84" s="184"/>
      <c r="AL84" s="185">
        <v>-75</v>
      </c>
      <c r="AM84" s="42"/>
      <c r="AN84" s="180" t="s">
        <v>469</v>
      </c>
      <c r="AO84" s="181">
        <v>-75</v>
      </c>
      <c r="AP84" s="181">
        <v>-75</v>
      </c>
      <c r="AQ84" s="181"/>
      <c r="AR84" s="182">
        <v>-75</v>
      </c>
      <c r="AT84" s="180" t="s">
        <v>469</v>
      </c>
      <c r="AU84" s="181">
        <f>VLOOKUP($AT84,[1]Scn3!Scn3_Q2_LR,MATCH(AU$6,[1]!Scn_CH,0),0)</f>
        <v>-75</v>
      </c>
      <c r="AV84" s="181">
        <f>VLOOKUP($AT84,[1]Scn3!Scn3_Q2_LR,MATCH(AV$6,[1]!Scn_CH,0),0)</f>
        <v>-75</v>
      </c>
      <c r="AW84" s="181">
        <f>VLOOKUP($AT84,[1]Scn3!Scn3_Q2_LR,MATCH(AW$6,[1]!Scn_CH,0),0)</f>
        <v>0</v>
      </c>
      <c r="AX84" s="182">
        <f>VLOOKUP($AT84,[1]Scn3!Scn3_Q2_LR,MATCH(AX$6,[1]!Scn_CH,0),0)</f>
        <v>-75</v>
      </c>
      <c r="AZ84" s="241" t="s">
        <v>469</v>
      </c>
      <c r="BA84" s="242"/>
      <c r="BB84" s="242"/>
      <c r="BC84" s="242"/>
      <c r="BD84" s="243"/>
      <c r="BF84" s="241" t="s">
        <v>469</v>
      </c>
      <c r="BG84" s="242"/>
      <c r="BH84" s="242"/>
      <c r="BI84" s="242"/>
      <c r="BJ84" s="243"/>
    </row>
    <row r="85" spans="4:62" x14ac:dyDescent="0.2">
      <c r="D85" s="131" t="s">
        <v>76</v>
      </c>
      <c r="E85" s="181">
        <f ca="1">IF(K85*Q85*E$112&lt;'Summary Results'!M$2,'Summary Results'!M$2/E$112,K85*Q85)</f>
        <v>-71.428571428571431</v>
      </c>
      <c r="F85" s="181">
        <f ca="1">IF(L85*R85*F$112&lt;'Summary Results'!N$2,'Summary Results'!N$2/F$112,L85*R85)</f>
        <v>-80</v>
      </c>
      <c r="G85" s="181">
        <f ca="1">IF(M85*S85*G$112&lt;'Summary Results'!O$2,'Summary Results'!O$2/G$112,M85*S85)</f>
        <v>0</v>
      </c>
      <c r="H85" s="182">
        <f ca="1">IF(N85*T85*H$112&lt;'Summary Results'!P$2,'Summary Results'!P$2/H$112,N85*T85)</f>
        <v>-80</v>
      </c>
      <c r="I85" s="42"/>
      <c r="J85" s="177" t="s">
        <v>76</v>
      </c>
      <c r="K85" s="178">
        <f t="shared" ca="1" si="7"/>
        <v>1</v>
      </c>
      <c r="L85" s="178">
        <f t="shared" ca="1" si="4"/>
        <v>1</v>
      </c>
      <c r="M85" s="178">
        <f t="shared" ca="1" si="5"/>
        <v>1</v>
      </c>
      <c r="N85" s="179">
        <f t="shared" ca="1" si="6"/>
        <v>1</v>
      </c>
      <c r="O85" s="42"/>
      <c r="P85" s="180" t="s">
        <v>76</v>
      </c>
      <c r="Q85" s="181">
        <f ca="1"/>
        <v>-80</v>
      </c>
      <c r="R85" s="181">
        <f ca="1"/>
        <v>-80</v>
      </c>
      <c r="S85" s="181">
        <f ca="1"/>
        <v>0</v>
      </c>
      <c r="T85" s="182">
        <f ca="1"/>
        <v>-80</v>
      </c>
      <c r="U85" s="42"/>
      <c r="V85" s="177" t="s">
        <v>76</v>
      </c>
      <c r="W85" s="183"/>
      <c r="X85" s="184">
        <v>-80</v>
      </c>
      <c r="Y85" s="184"/>
      <c r="Z85" s="185"/>
      <c r="AA85" s="42"/>
      <c r="AB85" s="180" t="s">
        <v>76</v>
      </c>
      <c r="AC85" s="181">
        <v>-80</v>
      </c>
      <c r="AD85" s="186">
        <v>-80</v>
      </c>
      <c r="AE85" s="186"/>
      <c r="AF85" s="187"/>
      <c r="AG85" s="42"/>
      <c r="AH85" s="177" t="s">
        <v>76</v>
      </c>
      <c r="AI85" s="183">
        <v>-80</v>
      </c>
      <c r="AJ85" s="184">
        <v>-80</v>
      </c>
      <c r="AK85" s="184"/>
      <c r="AL85" s="185">
        <v>-80</v>
      </c>
      <c r="AM85" s="42"/>
      <c r="AN85" s="180" t="s">
        <v>76</v>
      </c>
      <c r="AO85" s="181">
        <v>-80</v>
      </c>
      <c r="AP85" s="181">
        <v>-80</v>
      </c>
      <c r="AQ85" s="181"/>
      <c r="AR85" s="182">
        <v>-80</v>
      </c>
      <c r="AT85" s="180" t="s">
        <v>76</v>
      </c>
      <c r="AU85" s="181">
        <f>VLOOKUP($AT85,[1]Scn3!Scn3_Q2_LR,MATCH(AU$6,[1]!Scn_CH,0),0)</f>
        <v>-80</v>
      </c>
      <c r="AV85" s="181">
        <f>VLOOKUP($AT85,[1]Scn3!Scn3_Q2_LR,MATCH(AV$6,[1]!Scn_CH,0),0)</f>
        <v>-80</v>
      </c>
      <c r="AW85" s="181">
        <f>VLOOKUP($AT85,[1]Scn3!Scn3_Q2_LR,MATCH(AW$6,[1]!Scn_CH,0),0)</f>
        <v>0</v>
      </c>
      <c r="AX85" s="182">
        <f>VLOOKUP($AT85,[1]Scn3!Scn3_Q2_LR,MATCH(AX$6,[1]!Scn_CH,0),0)</f>
        <v>-80</v>
      </c>
      <c r="AZ85" s="241" t="s">
        <v>76</v>
      </c>
      <c r="BA85" s="242"/>
      <c r="BB85" s="242"/>
      <c r="BC85" s="242"/>
      <c r="BD85" s="243"/>
      <c r="BF85" s="241" t="s">
        <v>76</v>
      </c>
      <c r="BG85" s="242"/>
      <c r="BH85" s="242"/>
      <c r="BI85" s="242"/>
      <c r="BJ85" s="243"/>
    </row>
    <row r="86" spans="4:62" x14ac:dyDescent="0.2">
      <c r="D86" s="131" t="s">
        <v>470</v>
      </c>
      <c r="E86" s="181">
        <f ca="1">IF(K86*Q86*E$112&lt;'Summary Results'!M$2,'Summary Results'!M$2/E$112,K86*Q86)</f>
        <v>-71.428571428571431</v>
      </c>
      <c r="F86" s="181">
        <f ca="1">IF(L86*R86*F$112&lt;'Summary Results'!N$2,'Summary Results'!N$2/F$112,L86*R86)</f>
        <v>-80</v>
      </c>
      <c r="G86" s="181">
        <f ca="1">IF(M86*S86*G$112&lt;'Summary Results'!O$2,'Summary Results'!O$2/G$112,M86*S86)</f>
        <v>0</v>
      </c>
      <c r="H86" s="182">
        <f ca="1">IF(N86*T86*H$112&lt;'Summary Results'!P$2,'Summary Results'!P$2/H$112,N86*T86)</f>
        <v>-80</v>
      </c>
      <c r="I86" s="42"/>
      <c r="J86" s="177" t="s">
        <v>470</v>
      </c>
      <c r="K86" s="178">
        <f t="shared" ca="1" si="7"/>
        <v>1</v>
      </c>
      <c r="L86" s="178">
        <f t="shared" ca="1" si="4"/>
        <v>1</v>
      </c>
      <c r="M86" s="178">
        <f t="shared" ca="1" si="5"/>
        <v>1</v>
      </c>
      <c r="N86" s="179">
        <f t="shared" ca="1" si="6"/>
        <v>1</v>
      </c>
      <c r="O86" s="42"/>
      <c r="P86" s="180" t="s">
        <v>470</v>
      </c>
      <c r="Q86" s="181">
        <f ca="1"/>
        <v>-80</v>
      </c>
      <c r="R86" s="181">
        <f ca="1"/>
        <v>-80</v>
      </c>
      <c r="S86" s="181">
        <f ca="1"/>
        <v>0</v>
      </c>
      <c r="T86" s="182">
        <f ca="1"/>
        <v>-80</v>
      </c>
      <c r="U86" s="42"/>
      <c r="V86" s="177" t="s">
        <v>470</v>
      </c>
      <c r="W86" s="183"/>
      <c r="X86" s="184">
        <v>-80</v>
      </c>
      <c r="Y86" s="184"/>
      <c r="Z86" s="185"/>
      <c r="AA86" s="42"/>
      <c r="AB86" s="180" t="s">
        <v>470</v>
      </c>
      <c r="AC86" s="181">
        <v>-80</v>
      </c>
      <c r="AD86" s="186">
        <v>-80</v>
      </c>
      <c r="AE86" s="186"/>
      <c r="AF86" s="187"/>
      <c r="AG86" s="42"/>
      <c r="AH86" s="177" t="s">
        <v>470</v>
      </c>
      <c r="AI86" s="183">
        <v>-80</v>
      </c>
      <c r="AJ86" s="184">
        <v>-80</v>
      </c>
      <c r="AK86" s="184"/>
      <c r="AL86" s="185">
        <v>-80</v>
      </c>
      <c r="AM86" s="42"/>
      <c r="AN86" s="180" t="s">
        <v>470</v>
      </c>
      <c r="AO86" s="181">
        <v>-80</v>
      </c>
      <c r="AP86" s="181">
        <v>-80</v>
      </c>
      <c r="AQ86" s="181"/>
      <c r="AR86" s="182">
        <v>-80</v>
      </c>
      <c r="AT86" s="180" t="s">
        <v>470</v>
      </c>
      <c r="AU86" s="181">
        <f>VLOOKUP($AT86,[1]Scn3!Scn3_Q2_LR,MATCH(AU$6,[1]!Scn_CH,0),0)</f>
        <v>-80</v>
      </c>
      <c r="AV86" s="181">
        <f>VLOOKUP($AT86,[1]Scn3!Scn3_Q2_LR,MATCH(AV$6,[1]!Scn_CH,0),0)</f>
        <v>-80</v>
      </c>
      <c r="AW86" s="181">
        <f>VLOOKUP($AT86,[1]Scn3!Scn3_Q2_LR,MATCH(AW$6,[1]!Scn_CH,0),0)</f>
        <v>0</v>
      </c>
      <c r="AX86" s="182">
        <f>VLOOKUP($AT86,[1]Scn3!Scn3_Q2_LR,MATCH(AX$6,[1]!Scn_CH,0),0)</f>
        <v>-80</v>
      </c>
      <c r="AZ86" s="241" t="s">
        <v>470</v>
      </c>
      <c r="BA86" s="242"/>
      <c r="BB86" s="242"/>
      <c r="BC86" s="242"/>
      <c r="BD86" s="243"/>
      <c r="BF86" s="241" t="s">
        <v>470</v>
      </c>
      <c r="BG86" s="242"/>
      <c r="BH86" s="242"/>
      <c r="BI86" s="242"/>
      <c r="BJ86" s="243"/>
    </row>
    <row r="87" spans="4:62" x14ac:dyDescent="0.2">
      <c r="D87" s="131" t="s">
        <v>77</v>
      </c>
      <c r="E87" s="181">
        <f ca="1">IF(K87*Q87*E$112&lt;'Summary Results'!M$2,'Summary Results'!M$2/E$112,K87*Q87)</f>
        <v>-40</v>
      </c>
      <c r="F87" s="181">
        <f ca="1">IF(L87*R87*F$112&lt;'Summary Results'!N$2,'Summary Results'!N$2/F$112,L87*R87)</f>
        <v>-65</v>
      </c>
      <c r="G87" s="181">
        <f ca="1">IF(M87*S87*G$112&lt;'Summary Results'!O$2,'Summary Results'!O$2/G$112,M87*S87)</f>
        <v>0</v>
      </c>
      <c r="H87" s="182">
        <f ca="1">IF(N87*T87*H$112&lt;'Summary Results'!P$2,'Summary Results'!P$2/H$112,N87*T87)</f>
        <v>-40</v>
      </c>
      <c r="I87" s="42"/>
      <c r="J87" s="177" t="s">
        <v>77</v>
      </c>
      <c r="K87" s="178">
        <f t="shared" ca="1" si="7"/>
        <v>1</v>
      </c>
      <c r="L87" s="178">
        <f t="shared" ca="1" si="4"/>
        <v>1</v>
      </c>
      <c r="M87" s="178">
        <f t="shared" ca="1" si="5"/>
        <v>1</v>
      </c>
      <c r="N87" s="179">
        <f t="shared" ca="1" si="6"/>
        <v>1</v>
      </c>
      <c r="O87" s="42"/>
      <c r="P87" s="180" t="s">
        <v>77</v>
      </c>
      <c r="Q87" s="181">
        <f ca="1"/>
        <v>-40</v>
      </c>
      <c r="R87" s="181">
        <f ca="1"/>
        <v>-65</v>
      </c>
      <c r="S87" s="181">
        <f ca="1"/>
        <v>0</v>
      </c>
      <c r="T87" s="182">
        <f ca="1"/>
        <v>-40</v>
      </c>
      <c r="U87" s="42"/>
      <c r="V87" s="177" t="s">
        <v>77</v>
      </c>
      <c r="W87" s="183"/>
      <c r="X87" s="184"/>
      <c r="Y87" s="184"/>
      <c r="Z87" s="185">
        <v>-40</v>
      </c>
      <c r="AA87" s="42"/>
      <c r="AB87" s="180" t="s">
        <v>77</v>
      </c>
      <c r="AC87" s="181">
        <v>-40</v>
      </c>
      <c r="AD87" s="186"/>
      <c r="AE87" s="186"/>
      <c r="AF87" s="187">
        <v>-40</v>
      </c>
      <c r="AG87" s="42"/>
      <c r="AH87" s="177" t="s">
        <v>77</v>
      </c>
      <c r="AI87" s="183">
        <v>-40</v>
      </c>
      <c r="AJ87" s="184"/>
      <c r="AK87" s="184"/>
      <c r="AL87" s="185">
        <v>-40</v>
      </c>
      <c r="AM87" s="42"/>
      <c r="AN87" s="180" t="s">
        <v>77</v>
      </c>
      <c r="AO87" s="181">
        <v>-40</v>
      </c>
      <c r="AP87" s="181">
        <v>-65</v>
      </c>
      <c r="AQ87" s="181"/>
      <c r="AR87" s="182">
        <v>-40</v>
      </c>
      <c r="AT87" s="180" t="s">
        <v>77</v>
      </c>
      <c r="AU87" s="181">
        <f>VLOOKUP($AT87,[1]Scn3!Scn3_Q2_LR,MATCH(AU$6,[1]!Scn_CH,0),0)</f>
        <v>-40</v>
      </c>
      <c r="AV87" s="181">
        <f>VLOOKUP($AT87,[1]Scn3!Scn3_Q2_LR,MATCH(AV$6,[1]!Scn_CH,0),0)</f>
        <v>-65</v>
      </c>
      <c r="AW87" s="181">
        <f>VLOOKUP($AT87,[1]Scn3!Scn3_Q2_LR,MATCH(AW$6,[1]!Scn_CH,0),0)</f>
        <v>0</v>
      </c>
      <c r="AX87" s="182">
        <f>VLOOKUP($AT87,[1]Scn3!Scn3_Q2_LR,MATCH(AX$6,[1]!Scn_CH,0),0)</f>
        <v>-40</v>
      </c>
      <c r="AZ87" s="241" t="s">
        <v>77</v>
      </c>
      <c r="BA87" s="242"/>
      <c r="BB87" s="242"/>
      <c r="BC87" s="242"/>
      <c r="BD87" s="243"/>
      <c r="BF87" s="241" t="s">
        <v>77</v>
      </c>
      <c r="BG87" s="242"/>
      <c r="BH87" s="242"/>
      <c r="BI87" s="242"/>
      <c r="BJ87" s="243"/>
    </row>
    <row r="88" spans="4:62" x14ac:dyDescent="0.2">
      <c r="D88" s="131" t="s">
        <v>471</v>
      </c>
      <c r="E88" s="181">
        <f ca="1">IF(K88*Q88*E$112&lt;'Summary Results'!M$2,'Summary Results'!M$2/E$112,K88*Q88)</f>
        <v>-71.428571428571431</v>
      </c>
      <c r="F88" s="181">
        <f ca="1">IF(L88*R88*F$112&lt;'Summary Results'!N$2,'Summary Results'!N$2/F$112,L88*R88)</f>
        <v>-83.333333333333343</v>
      </c>
      <c r="G88" s="181">
        <f ca="1">IF(M88*S88*G$112&lt;'Summary Results'!O$2,'Summary Results'!O$2/G$112,M88*S88)</f>
        <v>0</v>
      </c>
      <c r="H88" s="182">
        <f ca="1">IF(N88*T88*H$112&lt;'Summary Results'!P$2,'Summary Results'!P$2/H$112,N88*T88)</f>
        <v>-83.333333333333343</v>
      </c>
      <c r="I88" s="42"/>
      <c r="J88" s="177" t="s">
        <v>471</v>
      </c>
      <c r="K88" s="178">
        <f t="shared" ca="1" si="7"/>
        <v>1</v>
      </c>
      <c r="L88" s="178">
        <f t="shared" ca="1" si="4"/>
        <v>1</v>
      </c>
      <c r="M88" s="178">
        <f t="shared" ca="1" si="5"/>
        <v>1</v>
      </c>
      <c r="N88" s="179">
        <f t="shared" ca="1" si="6"/>
        <v>1</v>
      </c>
      <c r="O88" s="42"/>
      <c r="P88" s="180" t="s">
        <v>471</v>
      </c>
      <c r="Q88" s="181">
        <f ca="1"/>
        <v>-90</v>
      </c>
      <c r="R88" s="181">
        <f ca="1"/>
        <v>-90</v>
      </c>
      <c r="S88" s="181">
        <f ca="1"/>
        <v>0</v>
      </c>
      <c r="T88" s="182">
        <f ca="1"/>
        <v>-90</v>
      </c>
      <c r="U88" s="42"/>
      <c r="V88" s="177" t="s">
        <v>471</v>
      </c>
      <c r="W88" s="183">
        <v>-80</v>
      </c>
      <c r="X88" s="184"/>
      <c r="Y88" s="184"/>
      <c r="Z88" s="185"/>
      <c r="AA88" s="42"/>
      <c r="AB88" s="180" t="s">
        <v>471</v>
      </c>
      <c r="AC88" s="181">
        <v>-90</v>
      </c>
      <c r="AD88" s="186"/>
      <c r="AE88" s="186"/>
      <c r="AF88" s="187"/>
      <c r="AG88" s="42"/>
      <c r="AH88" s="177" t="s">
        <v>471</v>
      </c>
      <c r="AI88" s="183">
        <v>-90</v>
      </c>
      <c r="AJ88" s="184"/>
      <c r="AK88" s="184"/>
      <c r="AL88" s="185">
        <v>-90</v>
      </c>
      <c r="AM88" s="42"/>
      <c r="AN88" s="180" t="s">
        <v>471</v>
      </c>
      <c r="AO88" s="181">
        <v>-90</v>
      </c>
      <c r="AP88" s="181">
        <v>-90</v>
      </c>
      <c r="AQ88" s="181"/>
      <c r="AR88" s="182">
        <v>-90</v>
      </c>
      <c r="AT88" s="180" t="s">
        <v>471</v>
      </c>
      <c r="AU88" s="181">
        <f>VLOOKUP($AT88,[1]Scn3!Scn3_Q2_LR,MATCH(AU$6,[1]!Scn_CH,0),0)</f>
        <v>-90</v>
      </c>
      <c r="AV88" s="181">
        <f>VLOOKUP($AT88,[1]Scn3!Scn3_Q2_LR,MATCH(AV$6,[1]!Scn_CH,0),0)</f>
        <v>-90</v>
      </c>
      <c r="AW88" s="181">
        <f>VLOOKUP($AT88,[1]Scn3!Scn3_Q2_LR,MATCH(AW$6,[1]!Scn_CH,0),0)</f>
        <v>0</v>
      </c>
      <c r="AX88" s="182">
        <f>VLOOKUP($AT88,[1]Scn3!Scn3_Q2_LR,MATCH(AX$6,[1]!Scn_CH,0),0)</f>
        <v>-90</v>
      </c>
      <c r="AZ88" s="241" t="s">
        <v>471</v>
      </c>
      <c r="BA88" s="242"/>
      <c r="BB88" s="242"/>
      <c r="BC88" s="242"/>
      <c r="BD88" s="243"/>
      <c r="BF88" s="241" t="s">
        <v>471</v>
      </c>
      <c r="BG88" s="242"/>
      <c r="BH88" s="242"/>
      <c r="BI88" s="242"/>
      <c r="BJ88" s="243"/>
    </row>
    <row r="89" spans="4:62" x14ac:dyDescent="0.2">
      <c r="D89" s="131" t="s">
        <v>472</v>
      </c>
      <c r="E89" s="181">
        <f ca="1">IF(K89*Q89*E$112&lt;'Summary Results'!M$2,'Summary Results'!M$2/E$112,K89*Q89)</f>
        <v>-71.428571428571431</v>
      </c>
      <c r="F89" s="181">
        <f ca="1">IF(L89*R89*F$112&lt;'Summary Results'!N$2,'Summary Results'!N$2/F$112,L89*R89)</f>
        <v>-83.333333333333343</v>
      </c>
      <c r="G89" s="181">
        <f ca="1">IF(M89*S89*G$112&lt;'Summary Results'!O$2,'Summary Results'!O$2/G$112,M89*S89)</f>
        <v>0</v>
      </c>
      <c r="H89" s="182">
        <f ca="1">IF(N89*T89*H$112&lt;'Summary Results'!P$2,'Summary Results'!P$2/H$112,N89*T89)</f>
        <v>-83.333333333333343</v>
      </c>
      <c r="I89" s="42"/>
      <c r="J89" s="177" t="s">
        <v>472</v>
      </c>
      <c r="K89" s="178">
        <f t="shared" ca="1" si="7"/>
        <v>1</v>
      </c>
      <c r="L89" s="178">
        <f t="shared" ca="1" si="4"/>
        <v>1</v>
      </c>
      <c r="M89" s="178">
        <f t="shared" ca="1" si="5"/>
        <v>1</v>
      </c>
      <c r="N89" s="179">
        <f t="shared" ca="1" si="6"/>
        <v>1</v>
      </c>
      <c r="O89" s="42"/>
      <c r="P89" s="180" t="s">
        <v>472</v>
      </c>
      <c r="Q89" s="181">
        <f ca="1"/>
        <v>-90</v>
      </c>
      <c r="R89" s="181">
        <f ca="1"/>
        <v>-90</v>
      </c>
      <c r="S89" s="181">
        <f ca="1"/>
        <v>0</v>
      </c>
      <c r="T89" s="182">
        <f ca="1"/>
        <v>-90</v>
      </c>
      <c r="U89" s="42"/>
      <c r="V89" s="177" t="s">
        <v>472</v>
      </c>
      <c r="W89" s="183">
        <v>-85</v>
      </c>
      <c r="X89" s="184"/>
      <c r="Y89" s="184"/>
      <c r="Z89" s="185"/>
      <c r="AA89" s="42"/>
      <c r="AB89" s="180" t="s">
        <v>472</v>
      </c>
      <c r="AC89" s="181">
        <v>-90</v>
      </c>
      <c r="AD89" s="186"/>
      <c r="AE89" s="186"/>
      <c r="AF89" s="187"/>
      <c r="AG89" s="42"/>
      <c r="AH89" s="177" t="s">
        <v>472</v>
      </c>
      <c r="AI89" s="183">
        <v>-90</v>
      </c>
      <c r="AJ89" s="184"/>
      <c r="AK89" s="184"/>
      <c r="AL89" s="185">
        <v>-90</v>
      </c>
      <c r="AM89" s="42"/>
      <c r="AN89" s="180" t="s">
        <v>472</v>
      </c>
      <c r="AO89" s="181">
        <v>-90</v>
      </c>
      <c r="AP89" s="181">
        <v>-90</v>
      </c>
      <c r="AQ89" s="181"/>
      <c r="AR89" s="182">
        <v>-90</v>
      </c>
      <c r="AT89" s="180" t="s">
        <v>472</v>
      </c>
      <c r="AU89" s="181">
        <f>VLOOKUP($AT89,[1]Scn3!Scn3_Q2_LR,MATCH(AU$6,[1]!Scn_CH,0),0)</f>
        <v>-90</v>
      </c>
      <c r="AV89" s="181">
        <f>VLOOKUP($AT89,[1]Scn3!Scn3_Q2_LR,MATCH(AV$6,[1]!Scn_CH,0),0)</f>
        <v>-90</v>
      </c>
      <c r="AW89" s="181">
        <f>VLOOKUP($AT89,[1]Scn3!Scn3_Q2_LR,MATCH(AW$6,[1]!Scn_CH,0),0)</f>
        <v>0</v>
      </c>
      <c r="AX89" s="182">
        <f>VLOOKUP($AT89,[1]Scn3!Scn3_Q2_LR,MATCH(AX$6,[1]!Scn_CH,0),0)</f>
        <v>-90</v>
      </c>
      <c r="AZ89" s="241" t="s">
        <v>472</v>
      </c>
      <c r="BA89" s="242"/>
      <c r="BB89" s="242"/>
      <c r="BC89" s="242"/>
      <c r="BD89" s="243"/>
      <c r="BF89" s="241" t="s">
        <v>472</v>
      </c>
      <c r="BG89" s="242"/>
      <c r="BH89" s="242"/>
      <c r="BI89" s="242"/>
      <c r="BJ89" s="243"/>
    </row>
    <row r="90" spans="4:62" x14ac:dyDescent="0.2">
      <c r="D90" s="131" t="s">
        <v>473</v>
      </c>
      <c r="E90" s="181">
        <f ca="1">IF(K90*Q90*E$112&lt;'Summary Results'!M$2,'Summary Results'!M$2/E$112,K90*Q90)</f>
        <v>-65</v>
      </c>
      <c r="F90" s="181">
        <f ca="1">IF(L90*R90*F$112&lt;'Summary Results'!N$2,'Summary Results'!N$2/F$112,L90*R90)</f>
        <v>-65</v>
      </c>
      <c r="G90" s="181">
        <f ca="1">IF(M90*S90*G$112&lt;'Summary Results'!O$2,'Summary Results'!O$2/G$112,M90*S90)</f>
        <v>0</v>
      </c>
      <c r="H90" s="182">
        <f ca="1">IF(N90*T90*H$112&lt;'Summary Results'!P$2,'Summary Results'!P$2/H$112,N90*T90)</f>
        <v>-65</v>
      </c>
      <c r="I90" s="42"/>
      <c r="J90" s="177" t="s">
        <v>473</v>
      </c>
      <c r="K90" s="178">
        <f t="shared" ca="1" si="7"/>
        <v>1</v>
      </c>
      <c r="L90" s="178">
        <f t="shared" ca="1" si="4"/>
        <v>1</v>
      </c>
      <c r="M90" s="178">
        <f t="shared" ca="1" si="5"/>
        <v>1</v>
      </c>
      <c r="N90" s="179">
        <f t="shared" ca="1" si="6"/>
        <v>1</v>
      </c>
      <c r="O90" s="42"/>
      <c r="P90" s="180" t="s">
        <v>473</v>
      </c>
      <c r="Q90" s="181">
        <f ca="1"/>
        <v>-65</v>
      </c>
      <c r="R90" s="181">
        <f ca="1"/>
        <v>-65</v>
      </c>
      <c r="S90" s="181">
        <f ca="1"/>
        <v>0</v>
      </c>
      <c r="T90" s="182">
        <f ca="1"/>
        <v>-65</v>
      </c>
      <c r="U90" s="42"/>
      <c r="V90" s="177" t="s">
        <v>473</v>
      </c>
      <c r="W90" s="183">
        <v>-40</v>
      </c>
      <c r="X90" s="184"/>
      <c r="Y90" s="184"/>
      <c r="Z90" s="185"/>
      <c r="AA90" s="42"/>
      <c r="AB90" s="180" t="s">
        <v>473</v>
      </c>
      <c r="AC90" s="181">
        <v>-65</v>
      </c>
      <c r="AD90" s="186"/>
      <c r="AE90" s="186"/>
      <c r="AF90" s="187"/>
      <c r="AG90" s="42"/>
      <c r="AH90" s="177" t="s">
        <v>473</v>
      </c>
      <c r="AI90" s="183">
        <v>-65</v>
      </c>
      <c r="AJ90" s="184"/>
      <c r="AK90" s="184"/>
      <c r="AL90" s="185">
        <v>-65</v>
      </c>
      <c r="AM90" s="42"/>
      <c r="AN90" s="180" t="s">
        <v>473</v>
      </c>
      <c r="AO90" s="181">
        <v>-65</v>
      </c>
      <c r="AP90" s="181">
        <v>-65</v>
      </c>
      <c r="AQ90" s="181"/>
      <c r="AR90" s="182">
        <v>-65</v>
      </c>
      <c r="AT90" s="180" t="s">
        <v>473</v>
      </c>
      <c r="AU90" s="181">
        <f>VLOOKUP($AT90,[1]Scn3!Scn3_Q2_LR,MATCH(AU$6,[1]!Scn_CH,0),0)</f>
        <v>-65</v>
      </c>
      <c r="AV90" s="181">
        <f>VLOOKUP($AT90,[1]Scn3!Scn3_Q2_LR,MATCH(AV$6,[1]!Scn_CH,0),0)</f>
        <v>-65</v>
      </c>
      <c r="AW90" s="181">
        <f>VLOOKUP($AT90,[1]Scn3!Scn3_Q2_LR,MATCH(AW$6,[1]!Scn_CH,0),0)</f>
        <v>0</v>
      </c>
      <c r="AX90" s="182">
        <f>VLOOKUP($AT90,[1]Scn3!Scn3_Q2_LR,MATCH(AX$6,[1]!Scn_CH,0),0)</f>
        <v>-65</v>
      </c>
      <c r="AZ90" s="241" t="s">
        <v>473</v>
      </c>
      <c r="BA90" s="242"/>
      <c r="BB90" s="242"/>
      <c r="BC90" s="242"/>
      <c r="BD90" s="243"/>
      <c r="BF90" s="241" t="s">
        <v>473</v>
      </c>
      <c r="BG90" s="242"/>
      <c r="BH90" s="242"/>
      <c r="BI90" s="242"/>
      <c r="BJ90" s="243"/>
    </row>
    <row r="91" spans="4:62" x14ac:dyDescent="0.2">
      <c r="D91" s="131" t="s">
        <v>474</v>
      </c>
      <c r="E91" s="181">
        <f ca="1">IF(K91*Q91*E$112&lt;'Summary Results'!M$2,'Summary Results'!M$2/E$112,K91*Q91)</f>
        <v>-35</v>
      </c>
      <c r="F91" s="181">
        <f ca="1">IF(L91*R91*F$112&lt;'Summary Results'!N$2,'Summary Results'!N$2/F$112,L91*R91)</f>
        <v>-65</v>
      </c>
      <c r="G91" s="181">
        <f ca="1">IF(M91*S91*G$112&lt;'Summary Results'!O$2,'Summary Results'!O$2/G$112,M91*S91)</f>
        <v>0</v>
      </c>
      <c r="H91" s="182">
        <f ca="1">IF(N91*T91*H$112&lt;'Summary Results'!P$2,'Summary Results'!P$2/H$112,N91*T91)</f>
        <v>-40</v>
      </c>
      <c r="I91" s="42"/>
      <c r="J91" s="177" t="s">
        <v>474</v>
      </c>
      <c r="K91" s="178">
        <f t="shared" ca="1" si="7"/>
        <v>1</v>
      </c>
      <c r="L91" s="178">
        <f t="shared" ca="1" si="4"/>
        <v>1</v>
      </c>
      <c r="M91" s="178">
        <f t="shared" ca="1" si="5"/>
        <v>1</v>
      </c>
      <c r="N91" s="179">
        <f t="shared" ca="1" si="6"/>
        <v>1</v>
      </c>
      <c r="O91" s="42"/>
      <c r="P91" s="180" t="s">
        <v>474</v>
      </c>
      <c r="Q91" s="181">
        <f ca="1"/>
        <v>-35</v>
      </c>
      <c r="R91" s="181">
        <f ca="1"/>
        <v>-65</v>
      </c>
      <c r="S91" s="181">
        <f ca="1"/>
        <v>0</v>
      </c>
      <c r="T91" s="182">
        <f ca="1"/>
        <v>-40</v>
      </c>
      <c r="U91" s="42"/>
      <c r="V91" s="177" t="s">
        <v>474</v>
      </c>
      <c r="W91" s="183">
        <v>-35</v>
      </c>
      <c r="X91" s="184"/>
      <c r="Y91" s="184"/>
      <c r="Z91" s="185"/>
      <c r="AA91" s="42"/>
      <c r="AB91" s="180" t="s">
        <v>474</v>
      </c>
      <c r="AC91" s="181">
        <v>-35</v>
      </c>
      <c r="AD91" s="186"/>
      <c r="AE91" s="186"/>
      <c r="AF91" s="187"/>
      <c r="AG91" s="42"/>
      <c r="AH91" s="177" t="s">
        <v>474</v>
      </c>
      <c r="AI91" s="183">
        <v>-35</v>
      </c>
      <c r="AJ91" s="184"/>
      <c r="AK91" s="184"/>
      <c r="AL91" s="185">
        <v>-40</v>
      </c>
      <c r="AM91" s="42"/>
      <c r="AN91" s="180" t="s">
        <v>474</v>
      </c>
      <c r="AO91" s="181">
        <v>-35</v>
      </c>
      <c r="AP91" s="181">
        <v>-65</v>
      </c>
      <c r="AQ91" s="181"/>
      <c r="AR91" s="182">
        <v>-40</v>
      </c>
      <c r="AT91" s="180" t="s">
        <v>474</v>
      </c>
      <c r="AU91" s="181">
        <f>VLOOKUP($AT91,[1]Scn3!Scn3_Q2_LR,MATCH(AU$6,[1]!Scn_CH,0),0)</f>
        <v>-35</v>
      </c>
      <c r="AV91" s="181">
        <f>VLOOKUP($AT91,[1]Scn3!Scn3_Q2_LR,MATCH(AV$6,[1]!Scn_CH,0),0)</f>
        <v>-65</v>
      </c>
      <c r="AW91" s="181">
        <f>VLOOKUP($AT91,[1]Scn3!Scn3_Q2_LR,MATCH(AW$6,[1]!Scn_CH,0),0)</f>
        <v>0</v>
      </c>
      <c r="AX91" s="182">
        <f>VLOOKUP($AT91,[1]Scn3!Scn3_Q2_LR,MATCH(AX$6,[1]!Scn_CH,0),0)</f>
        <v>-40</v>
      </c>
      <c r="AZ91" s="241" t="s">
        <v>474</v>
      </c>
      <c r="BA91" s="242"/>
      <c r="BB91" s="242"/>
      <c r="BC91" s="242"/>
      <c r="BD91" s="243"/>
      <c r="BF91" s="241" t="s">
        <v>474</v>
      </c>
      <c r="BG91" s="242"/>
      <c r="BH91" s="242"/>
      <c r="BI91" s="242"/>
      <c r="BJ91" s="243"/>
    </row>
    <row r="92" spans="4:62" x14ac:dyDescent="0.2">
      <c r="D92" s="131" t="s">
        <v>78</v>
      </c>
      <c r="E92" s="181">
        <f ca="1">IF(K92*Q92*E$112&lt;'Summary Results'!M$2,'Summary Results'!M$2/E$112,K92*Q92)</f>
        <v>-35</v>
      </c>
      <c r="F92" s="181">
        <f ca="1">IF(L92*R92*F$112&lt;'Summary Results'!N$2,'Summary Results'!N$2/F$112,L92*R92)</f>
        <v>-65</v>
      </c>
      <c r="G92" s="181">
        <f ca="1">IF(M92*S92*G$112&lt;'Summary Results'!O$2,'Summary Results'!O$2/G$112,M92*S92)</f>
        <v>0</v>
      </c>
      <c r="H92" s="182">
        <f ca="1">IF(N92*T92*H$112&lt;'Summary Results'!P$2,'Summary Results'!P$2/H$112,N92*T92)</f>
        <v>-40</v>
      </c>
      <c r="I92" s="42"/>
      <c r="J92" s="177" t="s">
        <v>78</v>
      </c>
      <c r="K92" s="178">
        <f t="shared" ca="1" si="7"/>
        <v>1</v>
      </c>
      <c r="L92" s="178">
        <f t="shared" ca="1" si="4"/>
        <v>1</v>
      </c>
      <c r="M92" s="178">
        <f t="shared" ca="1" si="5"/>
        <v>1</v>
      </c>
      <c r="N92" s="179">
        <f t="shared" ca="1" si="6"/>
        <v>1</v>
      </c>
      <c r="O92" s="42"/>
      <c r="P92" s="180" t="s">
        <v>78</v>
      </c>
      <c r="Q92" s="181">
        <f ca="1"/>
        <v>-35</v>
      </c>
      <c r="R92" s="181">
        <f ca="1"/>
        <v>-65</v>
      </c>
      <c r="S92" s="181">
        <f ca="1"/>
        <v>0</v>
      </c>
      <c r="T92" s="182">
        <f ca="1"/>
        <v>-40</v>
      </c>
      <c r="U92" s="42"/>
      <c r="V92" s="177" t="s">
        <v>78</v>
      </c>
      <c r="W92" s="183">
        <v>-35</v>
      </c>
      <c r="X92" s="184"/>
      <c r="Y92" s="184"/>
      <c r="Z92" s="185"/>
      <c r="AA92" s="42"/>
      <c r="AB92" s="180" t="s">
        <v>78</v>
      </c>
      <c r="AC92" s="181">
        <v>-35</v>
      </c>
      <c r="AD92" s="186"/>
      <c r="AE92" s="186"/>
      <c r="AF92" s="187"/>
      <c r="AG92" s="42"/>
      <c r="AH92" s="177" t="s">
        <v>78</v>
      </c>
      <c r="AI92" s="183">
        <v>-35</v>
      </c>
      <c r="AJ92" s="184"/>
      <c r="AK92" s="184"/>
      <c r="AL92" s="185">
        <v>-40</v>
      </c>
      <c r="AM92" s="42"/>
      <c r="AN92" s="180" t="s">
        <v>78</v>
      </c>
      <c r="AO92" s="181">
        <v>-35</v>
      </c>
      <c r="AP92" s="181">
        <v>-65</v>
      </c>
      <c r="AQ92" s="181"/>
      <c r="AR92" s="182">
        <v>-40</v>
      </c>
      <c r="AT92" s="180" t="s">
        <v>78</v>
      </c>
      <c r="AU92" s="181">
        <f>VLOOKUP($AT92,[1]Scn3!Scn3_Q2_LR,MATCH(AU$6,[1]!Scn_CH,0),0)</f>
        <v>-35</v>
      </c>
      <c r="AV92" s="181">
        <f>VLOOKUP($AT92,[1]Scn3!Scn3_Q2_LR,MATCH(AV$6,[1]!Scn_CH,0),0)</f>
        <v>-65</v>
      </c>
      <c r="AW92" s="181">
        <f>VLOOKUP($AT92,[1]Scn3!Scn3_Q2_LR,MATCH(AW$6,[1]!Scn_CH,0),0)</f>
        <v>0</v>
      </c>
      <c r="AX92" s="182">
        <f>VLOOKUP($AT92,[1]Scn3!Scn3_Q2_LR,MATCH(AX$6,[1]!Scn_CH,0),0)</f>
        <v>-40</v>
      </c>
      <c r="AZ92" s="241" t="s">
        <v>78</v>
      </c>
      <c r="BA92" s="242"/>
      <c r="BB92" s="242"/>
      <c r="BC92" s="242"/>
      <c r="BD92" s="243"/>
      <c r="BF92" s="241" t="s">
        <v>78</v>
      </c>
      <c r="BG92" s="242"/>
      <c r="BH92" s="242"/>
      <c r="BI92" s="242"/>
      <c r="BJ92" s="243"/>
    </row>
    <row r="93" spans="4:62" x14ac:dyDescent="0.2">
      <c r="D93" s="131" t="s">
        <v>79</v>
      </c>
      <c r="E93" s="181">
        <f ca="1">IF(K93*Q93*E$112&lt;'Summary Results'!M$2,'Summary Results'!M$2/E$112,K93*Q93)</f>
        <v>17.857142857142858</v>
      </c>
      <c r="F93" s="181">
        <f ca="1">IF(L93*R93*F$112&lt;'Summary Results'!N$2,'Summary Results'!N$2/F$112,L93*R93)</f>
        <v>-65</v>
      </c>
      <c r="G93" s="181">
        <f ca="1">IF(M93*S93*G$112&lt;'Summary Results'!O$2,'Summary Results'!O$2/G$112,M93*S93)</f>
        <v>0</v>
      </c>
      <c r="H93" s="182">
        <f ca="1">IF(N93*T93*H$112&lt;'Summary Results'!P$2,'Summary Results'!P$2/H$112,N93*T93)</f>
        <v>-40</v>
      </c>
      <c r="I93" s="42"/>
      <c r="J93" s="177" t="s">
        <v>79</v>
      </c>
      <c r="K93" s="178">
        <f t="shared" ca="1" si="7"/>
        <v>0.7142857142857143</v>
      </c>
      <c r="L93" s="178">
        <f t="shared" ca="1" si="4"/>
        <v>1</v>
      </c>
      <c r="M93" s="178">
        <f t="shared" ca="1" si="5"/>
        <v>1</v>
      </c>
      <c r="N93" s="179">
        <f t="shared" ca="1" si="6"/>
        <v>1</v>
      </c>
      <c r="O93" s="42"/>
      <c r="P93" s="180" t="s">
        <v>79</v>
      </c>
      <c r="Q93" s="181">
        <f ca="1"/>
        <v>25</v>
      </c>
      <c r="R93" s="181">
        <f ca="1"/>
        <v>-65</v>
      </c>
      <c r="S93" s="181">
        <f ca="1"/>
        <v>0</v>
      </c>
      <c r="T93" s="182">
        <f ca="1"/>
        <v>-40</v>
      </c>
      <c r="U93" s="42"/>
      <c r="V93" s="177" t="s">
        <v>79</v>
      </c>
      <c r="W93" s="183">
        <v>25</v>
      </c>
      <c r="X93" s="184"/>
      <c r="Y93" s="184"/>
      <c r="Z93" s="185"/>
      <c r="AA93" s="42"/>
      <c r="AB93" s="180" t="s">
        <v>79</v>
      </c>
      <c r="AC93" s="181">
        <v>25</v>
      </c>
      <c r="AD93" s="186"/>
      <c r="AE93" s="186"/>
      <c r="AF93" s="187"/>
      <c r="AG93" s="42"/>
      <c r="AH93" s="177" t="s">
        <v>79</v>
      </c>
      <c r="AI93" s="183">
        <v>25</v>
      </c>
      <c r="AJ93" s="184"/>
      <c r="AK93" s="184"/>
      <c r="AL93" s="185">
        <v>-40</v>
      </c>
      <c r="AM93" s="42"/>
      <c r="AN93" s="180" t="s">
        <v>79</v>
      </c>
      <c r="AO93" s="181">
        <v>25</v>
      </c>
      <c r="AP93" s="181">
        <v>-65</v>
      </c>
      <c r="AQ93" s="181"/>
      <c r="AR93" s="182">
        <v>-40</v>
      </c>
      <c r="AT93" s="180" t="s">
        <v>79</v>
      </c>
      <c r="AU93" s="181">
        <f>VLOOKUP($AT93,[1]Scn3!Scn3_Q2_LR,MATCH(AU$6,[1]!Scn_CH,0),0)</f>
        <v>25</v>
      </c>
      <c r="AV93" s="181">
        <f>VLOOKUP($AT93,[1]Scn3!Scn3_Q2_LR,MATCH(AV$6,[1]!Scn_CH,0),0)</f>
        <v>-65</v>
      </c>
      <c r="AW93" s="181">
        <f>VLOOKUP($AT93,[1]Scn3!Scn3_Q2_LR,MATCH(AW$6,[1]!Scn_CH,0),0)</f>
        <v>0</v>
      </c>
      <c r="AX93" s="182">
        <f>VLOOKUP($AT93,[1]Scn3!Scn3_Q2_LR,MATCH(AX$6,[1]!Scn_CH,0),0)</f>
        <v>-40</v>
      </c>
      <c r="AZ93" s="241" t="s">
        <v>79</v>
      </c>
      <c r="BA93" s="242"/>
      <c r="BB93" s="242"/>
      <c r="BC93" s="242"/>
      <c r="BD93" s="243"/>
      <c r="BF93" s="241" t="s">
        <v>79</v>
      </c>
      <c r="BG93" s="242"/>
      <c r="BH93" s="242"/>
      <c r="BI93" s="242"/>
      <c r="BJ93" s="243"/>
    </row>
    <row r="94" spans="4:62" x14ac:dyDescent="0.2">
      <c r="D94" s="131" t="s">
        <v>475</v>
      </c>
      <c r="E94" s="181">
        <f ca="1">IF(K94*Q94*E$112&lt;'Summary Results'!M$2,'Summary Results'!M$2/E$112,K94*Q94)</f>
        <v>0</v>
      </c>
      <c r="F94" s="181">
        <f ca="1">IF(L94*R94*F$112&lt;'Summary Results'!N$2,'Summary Results'!N$2/F$112,L94*R94)</f>
        <v>-65</v>
      </c>
      <c r="G94" s="181">
        <f ca="1">IF(M94*S94*G$112&lt;'Summary Results'!O$2,'Summary Results'!O$2/G$112,M94*S94)</f>
        <v>0</v>
      </c>
      <c r="H94" s="182">
        <f ca="1">IF(N94*T94*H$112&lt;'Summary Results'!P$2,'Summary Results'!P$2/H$112,N94*T94)</f>
        <v>-40</v>
      </c>
      <c r="I94" s="42"/>
      <c r="J94" s="177" t="s">
        <v>475</v>
      </c>
      <c r="K94" s="178">
        <f t="shared" ca="1" si="7"/>
        <v>1</v>
      </c>
      <c r="L94" s="178">
        <f t="shared" ca="1" si="4"/>
        <v>1</v>
      </c>
      <c r="M94" s="178">
        <f t="shared" ca="1" si="5"/>
        <v>1</v>
      </c>
      <c r="N94" s="179">
        <f t="shared" ca="1" si="6"/>
        <v>1</v>
      </c>
      <c r="O94" s="42"/>
      <c r="P94" s="180" t="s">
        <v>475</v>
      </c>
      <c r="Q94" s="181">
        <f ca="1"/>
        <v>0</v>
      </c>
      <c r="R94" s="181">
        <f ca="1"/>
        <v>-65</v>
      </c>
      <c r="S94" s="181">
        <f ca="1"/>
        <v>0</v>
      </c>
      <c r="T94" s="182">
        <f ca="1"/>
        <v>-40</v>
      </c>
      <c r="U94" s="42"/>
      <c r="V94" s="177" t="s">
        <v>475</v>
      </c>
      <c r="W94" s="183"/>
      <c r="X94" s="184"/>
      <c r="Y94" s="184"/>
      <c r="Z94" s="185"/>
      <c r="AA94" s="42"/>
      <c r="AB94" s="180" t="s">
        <v>475</v>
      </c>
      <c r="AC94" s="181"/>
      <c r="AD94" s="186"/>
      <c r="AE94" s="186"/>
      <c r="AF94" s="187"/>
      <c r="AG94" s="42"/>
      <c r="AH94" s="177" t="s">
        <v>475</v>
      </c>
      <c r="AI94" s="183"/>
      <c r="AJ94" s="184"/>
      <c r="AK94" s="184"/>
      <c r="AL94" s="185">
        <v>-40</v>
      </c>
      <c r="AM94" s="42"/>
      <c r="AN94" s="180" t="s">
        <v>475</v>
      </c>
      <c r="AO94" s="181"/>
      <c r="AP94" s="181">
        <v>-65</v>
      </c>
      <c r="AQ94" s="181"/>
      <c r="AR94" s="182">
        <v>-40</v>
      </c>
      <c r="AT94" s="180" t="s">
        <v>475</v>
      </c>
      <c r="AU94" s="181">
        <f>VLOOKUP($AT94,[1]Scn3!Scn3_Q2_LR,MATCH(AU$6,[1]!Scn_CH,0),0)</f>
        <v>0</v>
      </c>
      <c r="AV94" s="181">
        <f>VLOOKUP($AT94,[1]Scn3!Scn3_Q2_LR,MATCH(AV$6,[1]!Scn_CH,0),0)</f>
        <v>-65</v>
      </c>
      <c r="AW94" s="181">
        <f>VLOOKUP($AT94,[1]Scn3!Scn3_Q2_LR,MATCH(AW$6,[1]!Scn_CH,0),0)</f>
        <v>0</v>
      </c>
      <c r="AX94" s="182">
        <f>VLOOKUP($AT94,[1]Scn3!Scn3_Q2_LR,MATCH(AX$6,[1]!Scn_CH,0),0)</f>
        <v>-40</v>
      </c>
      <c r="AZ94" s="241" t="s">
        <v>475</v>
      </c>
      <c r="BA94" s="242"/>
      <c r="BB94" s="242"/>
      <c r="BC94" s="242"/>
      <c r="BD94" s="243"/>
      <c r="BF94" s="241" t="s">
        <v>475</v>
      </c>
      <c r="BG94" s="242"/>
      <c r="BH94" s="242"/>
      <c r="BI94" s="242"/>
      <c r="BJ94" s="243"/>
    </row>
    <row r="95" spans="4:62" x14ac:dyDescent="0.2">
      <c r="D95" s="131" t="s">
        <v>75</v>
      </c>
      <c r="E95" s="181">
        <f ca="1">IF(K95*Q95*E$112&lt;'Summary Results'!M$2,'Summary Results'!M$2/E$112,K95*Q95)</f>
        <v>0</v>
      </c>
      <c r="F95" s="181">
        <f ca="1">IF(L95*R95*F$112&lt;'Summary Results'!N$2,'Summary Results'!N$2/F$112,L95*R95)</f>
        <v>-65</v>
      </c>
      <c r="G95" s="181">
        <f ca="1">IF(M95*S95*G$112&lt;'Summary Results'!O$2,'Summary Results'!O$2/G$112,M95*S95)</f>
        <v>0</v>
      </c>
      <c r="H95" s="182">
        <f ca="1">IF(N95*T95*H$112&lt;'Summary Results'!P$2,'Summary Results'!P$2/H$112,N95*T95)</f>
        <v>-40</v>
      </c>
      <c r="I95" s="42"/>
      <c r="J95" s="177" t="s">
        <v>75</v>
      </c>
      <c r="K95" s="178">
        <f t="shared" ca="1" si="7"/>
        <v>1</v>
      </c>
      <c r="L95" s="178">
        <f t="shared" ca="1" si="4"/>
        <v>1</v>
      </c>
      <c r="M95" s="178">
        <f t="shared" ca="1" si="5"/>
        <v>1</v>
      </c>
      <c r="N95" s="179">
        <f t="shared" ca="1" si="6"/>
        <v>1</v>
      </c>
      <c r="O95" s="42"/>
      <c r="P95" s="180" t="s">
        <v>75</v>
      </c>
      <c r="Q95" s="181">
        <f ca="1"/>
        <v>0</v>
      </c>
      <c r="R95" s="181">
        <f ca="1"/>
        <v>-65</v>
      </c>
      <c r="S95" s="181">
        <f ca="1"/>
        <v>0</v>
      </c>
      <c r="T95" s="182">
        <f ca="1"/>
        <v>-40</v>
      </c>
      <c r="U95" s="42"/>
      <c r="V95" s="177" t="s">
        <v>75</v>
      </c>
      <c r="W95" s="183"/>
      <c r="X95" s="184"/>
      <c r="Y95" s="184"/>
      <c r="Z95" s="185"/>
      <c r="AA95" s="42"/>
      <c r="AB95" s="180" t="s">
        <v>75</v>
      </c>
      <c r="AC95" s="181"/>
      <c r="AD95" s="186"/>
      <c r="AE95" s="186"/>
      <c r="AF95" s="187"/>
      <c r="AG95" s="42"/>
      <c r="AH95" s="177" t="s">
        <v>75</v>
      </c>
      <c r="AI95" s="183"/>
      <c r="AJ95" s="184"/>
      <c r="AK95" s="184"/>
      <c r="AL95" s="185">
        <v>-40</v>
      </c>
      <c r="AM95" s="42"/>
      <c r="AN95" s="180" t="s">
        <v>75</v>
      </c>
      <c r="AO95" s="181"/>
      <c r="AP95" s="181">
        <v>-65</v>
      </c>
      <c r="AQ95" s="181"/>
      <c r="AR95" s="182">
        <v>-40</v>
      </c>
      <c r="AT95" s="180" t="s">
        <v>75</v>
      </c>
      <c r="AU95" s="181">
        <f>VLOOKUP($AT95,[1]Scn3!Scn3_Q2_LR,MATCH(AU$6,[1]!Scn_CH,0),0)</f>
        <v>0</v>
      </c>
      <c r="AV95" s="181">
        <f>VLOOKUP($AT95,[1]Scn3!Scn3_Q2_LR,MATCH(AV$6,[1]!Scn_CH,0),0)</f>
        <v>-65</v>
      </c>
      <c r="AW95" s="181">
        <f>VLOOKUP($AT95,[1]Scn3!Scn3_Q2_LR,MATCH(AW$6,[1]!Scn_CH,0),0)</f>
        <v>0</v>
      </c>
      <c r="AX95" s="182">
        <f>VLOOKUP($AT95,[1]Scn3!Scn3_Q2_LR,MATCH(AX$6,[1]!Scn_CH,0),0)</f>
        <v>-40</v>
      </c>
      <c r="AZ95" s="241" t="s">
        <v>75</v>
      </c>
      <c r="BA95" s="242"/>
      <c r="BB95" s="242"/>
      <c r="BC95" s="242"/>
      <c r="BD95" s="243"/>
      <c r="BF95" s="241" t="s">
        <v>75</v>
      </c>
      <c r="BG95" s="242"/>
      <c r="BH95" s="242"/>
      <c r="BI95" s="242"/>
      <c r="BJ95" s="243"/>
    </row>
    <row r="96" spans="4:62" x14ac:dyDescent="0.2">
      <c r="D96" s="131" t="s">
        <v>80</v>
      </c>
      <c r="E96" s="181">
        <f ca="1">IF(K96*Q96*E$112&lt;'Summary Results'!M$2,'Summary Results'!M$2/E$112,K96*Q96)</f>
        <v>-5</v>
      </c>
      <c r="F96" s="181">
        <f ca="1">IF(L96*R96*F$112&lt;'Summary Results'!N$2,'Summary Results'!N$2/F$112,L96*R96)</f>
        <v>-65</v>
      </c>
      <c r="G96" s="181">
        <f ca="1">IF(M96*S96*G$112&lt;'Summary Results'!O$2,'Summary Results'!O$2/G$112,M96*S96)</f>
        <v>0</v>
      </c>
      <c r="H96" s="182">
        <f ca="1">IF(N96*T96*H$112&lt;'Summary Results'!P$2,'Summary Results'!P$2/H$112,N96*T96)</f>
        <v>-40</v>
      </c>
      <c r="I96" s="42"/>
      <c r="J96" s="177" t="s">
        <v>80</v>
      </c>
      <c r="K96" s="178">
        <f t="shared" ca="1" si="7"/>
        <v>1</v>
      </c>
      <c r="L96" s="178">
        <f t="shared" ca="1" si="4"/>
        <v>1</v>
      </c>
      <c r="M96" s="178">
        <f t="shared" ca="1" si="5"/>
        <v>1</v>
      </c>
      <c r="N96" s="179">
        <f t="shared" ca="1" si="6"/>
        <v>1</v>
      </c>
      <c r="O96" s="42"/>
      <c r="P96" s="180" t="s">
        <v>80</v>
      </c>
      <c r="Q96" s="181">
        <f ca="1"/>
        <v>-5</v>
      </c>
      <c r="R96" s="181">
        <f ca="1"/>
        <v>-65</v>
      </c>
      <c r="S96" s="181">
        <f ca="1"/>
        <v>0</v>
      </c>
      <c r="T96" s="182">
        <f ca="1"/>
        <v>-40</v>
      </c>
      <c r="U96" s="42"/>
      <c r="V96" s="177" t="s">
        <v>80</v>
      </c>
      <c r="W96" s="183">
        <v>-5</v>
      </c>
      <c r="X96" s="184"/>
      <c r="Y96" s="184"/>
      <c r="Z96" s="185"/>
      <c r="AA96" s="42"/>
      <c r="AB96" s="180" t="s">
        <v>80</v>
      </c>
      <c r="AC96" s="181">
        <v>-5</v>
      </c>
      <c r="AD96" s="186"/>
      <c r="AE96" s="186"/>
      <c r="AF96" s="187"/>
      <c r="AG96" s="42"/>
      <c r="AH96" s="177" t="s">
        <v>80</v>
      </c>
      <c r="AI96" s="183">
        <v>-5</v>
      </c>
      <c r="AJ96" s="184"/>
      <c r="AK96" s="184"/>
      <c r="AL96" s="185">
        <v>-40</v>
      </c>
      <c r="AM96" s="42"/>
      <c r="AN96" s="180" t="s">
        <v>80</v>
      </c>
      <c r="AO96" s="181">
        <v>-5</v>
      </c>
      <c r="AP96" s="181">
        <v>-65</v>
      </c>
      <c r="AQ96" s="181"/>
      <c r="AR96" s="182">
        <v>-40</v>
      </c>
      <c r="AT96" s="180" t="s">
        <v>80</v>
      </c>
      <c r="AU96" s="181">
        <f>VLOOKUP($AT96,[1]Scn3!Scn3_Q2_LR,MATCH(AU$6,[1]!Scn_CH,0),0)</f>
        <v>-5</v>
      </c>
      <c r="AV96" s="181">
        <f>VLOOKUP($AT96,[1]Scn3!Scn3_Q2_LR,MATCH(AV$6,[1]!Scn_CH,0),0)</f>
        <v>-65</v>
      </c>
      <c r="AW96" s="181">
        <f>VLOOKUP($AT96,[1]Scn3!Scn3_Q2_LR,MATCH(AW$6,[1]!Scn_CH,0),0)</f>
        <v>0</v>
      </c>
      <c r="AX96" s="182">
        <f>VLOOKUP($AT96,[1]Scn3!Scn3_Q2_LR,MATCH(AX$6,[1]!Scn_CH,0),0)</f>
        <v>-40</v>
      </c>
      <c r="AZ96" s="241" t="s">
        <v>80</v>
      </c>
      <c r="BA96" s="242"/>
      <c r="BB96" s="242"/>
      <c r="BC96" s="242"/>
      <c r="BD96" s="243"/>
      <c r="BF96" s="241" t="s">
        <v>80</v>
      </c>
      <c r="BG96" s="242"/>
      <c r="BH96" s="242"/>
      <c r="BI96" s="242"/>
      <c r="BJ96" s="243"/>
    </row>
    <row r="97" spans="4:62" x14ac:dyDescent="0.2">
      <c r="D97" s="131" t="s">
        <v>81</v>
      </c>
      <c r="E97" s="181">
        <f ca="1">IF(K97*Q97*E$112&lt;'Summary Results'!M$2,'Summary Results'!M$2/E$112,K97*Q97)</f>
        <v>-5</v>
      </c>
      <c r="F97" s="181">
        <f ca="1">IF(L97*R97*F$112&lt;'Summary Results'!N$2,'Summary Results'!N$2/F$112,L97*R97)</f>
        <v>-65</v>
      </c>
      <c r="G97" s="181">
        <f ca="1">IF(M97*S97*G$112&lt;'Summary Results'!O$2,'Summary Results'!O$2/G$112,M97*S97)</f>
        <v>0</v>
      </c>
      <c r="H97" s="182">
        <f ca="1">IF(N97*T97*H$112&lt;'Summary Results'!P$2,'Summary Results'!P$2/H$112,N97*T97)</f>
        <v>-40</v>
      </c>
      <c r="I97" s="42"/>
      <c r="J97" s="177" t="s">
        <v>81</v>
      </c>
      <c r="K97" s="178">
        <f t="shared" ca="1" si="7"/>
        <v>1</v>
      </c>
      <c r="L97" s="178">
        <f t="shared" ca="1" si="4"/>
        <v>1</v>
      </c>
      <c r="M97" s="178">
        <f t="shared" ca="1" si="5"/>
        <v>1</v>
      </c>
      <c r="N97" s="179">
        <f t="shared" ca="1" si="6"/>
        <v>1</v>
      </c>
      <c r="O97" s="42"/>
      <c r="P97" s="180" t="s">
        <v>81</v>
      </c>
      <c r="Q97" s="181">
        <f ca="1"/>
        <v>-5</v>
      </c>
      <c r="R97" s="181">
        <f ca="1"/>
        <v>-65</v>
      </c>
      <c r="S97" s="181">
        <f ca="1"/>
        <v>0</v>
      </c>
      <c r="T97" s="182">
        <f ca="1"/>
        <v>-40</v>
      </c>
      <c r="U97" s="42"/>
      <c r="V97" s="177" t="s">
        <v>81</v>
      </c>
      <c r="W97" s="183">
        <v>-5</v>
      </c>
      <c r="X97" s="184"/>
      <c r="Y97" s="184"/>
      <c r="Z97" s="185"/>
      <c r="AA97" s="42"/>
      <c r="AB97" s="180" t="s">
        <v>81</v>
      </c>
      <c r="AC97" s="181">
        <v>-5</v>
      </c>
      <c r="AD97" s="186"/>
      <c r="AE97" s="186"/>
      <c r="AF97" s="187"/>
      <c r="AG97" s="42"/>
      <c r="AH97" s="177" t="s">
        <v>81</v>
      </c>
      <c r="AI97" s="183">
        <v>-5</v>
      </c>
      <c r="AJ97" s="184"/>
      <c r="AK97" s="184"/>
      <c r="AL97" s="185">
        <v>-40</v>
      </c>
      <c r="AM97" s="42"/>
      <c r="AN97" s="180" t="s">
        <v>81</v>
      </c>
      <c r="AO97" s="181">
        <v>-5</v>
      </c>
      <c r="AP97" s="181">
        <v>-65</v>
      </c>
      <c r="AQ97" s="181"/>
      <c r="AR97" s="182">
        <v>-40</v>
      </c>
      <c r="AT97" s="180" t="s">
        <v>81</v>
      </c>
      <c r="AU97" s="181">
        <f>VLOOKUP($AT97,[1]Scn3!Scn3_Q2_LR,MATCH(AU$6,[1]!Scn_CH,0),0)</f>
        <v>-5</v>
      </c>
      <c r="AV97" s="181">
        <f>VLOOKUP($AT97,[1]Scn3!Scn3_Q2_LR,MATCH(AV$6,[1]!Scn_CH,0),0)</f>
        <v>-65</v>
      </c>
      <c r="AW97" s="181">
        <f>VLOOKUP($AT97,[1]Scn3!Scn3_Q2_LR,MATCH(AW$6,[1]!Scn_CH,0),0)</f>
        <v>0</v>
      </c>
      <c r="AX97" s="182">
        <f>VLOOKUP($AT97,[1]Scn3!Scn3_Q2_LR,MATCH(AX$6,[1]!Scn_CH,0),0)</f>
        <v>-40</v>
      </c>
      <c r="AZ97" s="241" t="s">
        <v>81</v>
      </c>
      <c r="BA97" s="242"/>
      <c r="BB97" s="242"/>
      <c r="BC97" s="242"/>
      <c r="BD97" s="243"/>
      <c r="BF97" s="241" t="s">
        <v>81</v>
      </c>
      <c r="BG97" s="242"/>
      <c r="BH97" s="242"/>
      <c r="BI97" s="242"/>
      <c r="BJ97" s="243"/>
    </row>
    <row r="98" spans="4:62" x14ac:dyDescent="0.2">
      <c r="D98" s="131" t="s">
        <v>82</v>
      </c>
      <c r="E98" s="181">
        <f ca="1">IF(K98*Q98*E$112&lt;'Summary Results'!M$2,'Summary Results'!M$2/E$112,K98*Q98)</f>
        <v>-5</v>
      </c>
      <c r="F98" s="181">
        <f ca="1">IF(L98*R98*F$112&lt;'Summary Results'!N$2,'Summary Results'!N$2/F$112,L98*R98)</f>
        <v>-65</v>
      </c>
      <c r="G98" s="181">
        <f ca="1">IF(M98*S98*G$112&lt;'Summary Results'!O$2,'Summary Results'!O$2/G$112,M98*S98)</f>
        <v>0</v>
      </c>
      <c r="H98" s="182">
        <f ca="1">IF(N98*T98*H$112&lt;'Summary Results'!P$2,'Summary Results'!P$2/H$112,N98*T98)</f>
        <v>-40</v>
      </c>
      <c r="I98" s="42"/>
      <c r="J98" s="177" t="s">
        <v>82</v>
      </c>
      <c r="K98" s="178">
        <f t="shared" ca="1" si="7"/>
        <v>1</v>
      </c>
      <c r="L98" s="178">
        <f t="shared" ca="1" si="4"/>
        <v>1</v>
      </c>
      <c r="M98" s="178">
        <f t="shared" ca="1" si="5"/>
        <v>1</v>
      </c>
      <c r="N98" s="179">
        <f t="shared" ca="1" si="6"/>
        <v>1</v>
      </c>
      <c r="O98" s="42"/>
      <c r="P98" s="180" t="s">
        <v>82</v>
      </c>
      <c r="Q98" s="181">
        <f ca="1"/>
        <v>-5</v>
      </c>
      <c r="R98" s="181">
        <f ca="1"/>
        <v>-65</v>
      </c>
      <c r="S98" s="181">
        <f ca="1"/>
        <v>0</v>
      </c>
      <c r="T98" s="182">
        <f ca="1"/>
        <v>-40</v>
      </c>
      <c r="U98" s="42"/>
      <c r="V98" s="177" t="s">
        <v>82</v>
      </c>
      <c r="W98" s="183"/>
      <c r="X98" s="184">
        <v>-65</v>
      </c>
      <c r="Y98" s="184"/>
      <c r="Z98" s="185">
        <v>-40</v>
      </c>
      <c r="AA98" s="42"/>
      <c r="AB98" s="180" t="s">
        <v>82</v>
      </c>
      <c r="AC98" s="181">
        <v>-5</v>
      </c>
      <c r="AD98" s="186">
        <v>-65</v>
      </c>
      <c r="AE98" s="186"/>
      <c r="AF98" s="187">
        <v>-40</v>
      </c>
      <c r="AG98" s="42"/>
      <c r="AH98" s="177" t="s">
        <v>82</v>
      </c>
      <c r="AI98" s="183">
        <v>-5</v>
      </c>
      <c r="AJ98" s="184">
        <v>-65</v>
      </c>
      <c r="AK98" s="184"/>
      <c r="AL98" s="185">
        <v>-40</v>
      </c>
      <c r="AM98" s="42"/>
      <c r="AN98" s="180" t="s">
        <v>82</v>
      </c>
      <c r="AO98" s="181">
        <v>-5</v>
      </c>
      <c r="AP98" s="181">
        <v>-65</v>
      </c>
      <c r="AQ98" s="181"/>
      <c r="AR98" s="182">
        <v>-40</v>
      </c>
      <c r="AT98" s="180" t="s">
        <v>82</v>
      </c>
      <c r="AU98" s="181">
        <f>VLOOKUP($AT98,[1]Scn3!Scn3_Q2_LR,MATCH(AU$6,[1]!Scn_CH,0),0)</f>
        <v>-5</v>
      </c>
      <c r="AV98" s="181">
        <f>VLOOKUP($AT98,[1]Scn3!Scn3_Q2_LR,MATCH(AV$6,[1]!Scn_CH,0),0)</f>
        <v>-65</v>
      </c>
      <c r="AW98" s="181">
        <f>VLOOKUP($AT98,[1]Scn3!Scn3_Q2_LR,MATCH(AW$6,[1]!Scn_CH,0),0)</f>
        <v>0</v>
      </c>
      <c r="AX98" s="182">
        <f>VLOOKUP($AT98,[1]Scn3!Scn3_Q2_LR,MATCH(AX$6,[1]!Scn_CH,0),0)</f>
        <v>-40</v>
      </c>
      <c r="AZ98" s="241" t="s">
        <v>82</v>
      </c>
      <c r="BA98" s="242"/>
      <c r="BB98" s="242"/>
      <c r="BC98" s="242"/>
      <c r="BD98" s="243"/>
      <c r="BF98" s="241" t="s">
        <v>82</v>
      </c>
      <c r="BG98" s="242"/>
      <c r="BH98" s="242"/>
      <c r="BI98" s="242"/>
      <c r="BJ98" s="243"/>
    </row>
    <row r="99" spans="4:62" x14ac:dyDescent="0.2">
      <c r="D99" s="131" t="s">
        <v>83</v>
      </c>
      <c r="E99" s="181">
        <f ca="1">IF(K99*Q99*E$112&lt;'Summary Results'!M$2,'Summary Results'!M$2/E$112,K99*Q99)</f>
        <v>-25</v>
      </c>
      <c r="F99" s="181">
        <f ca="1">IF(L99*R99*F$112&lt;'Summary Results'!N$2,'Summary Results'!N$2/F$112,L99*R99)</f>
        <v>-65</v>
      </c>
      <c r="G99" s="181">
        <f ca="1">IF(M99*S99*G$112&lt;'Summary Results'!O$2,'Summary Results'!O$2/G$112,M99*S99)</f>
        <v>0</v>
      </c>
      <c r="H99" s="182">
        <f ca="1">IF(N99*T99*H$112&lt;'Summary Results'!P$2,'Summary Results'!P$2/H$112,N99*T99)</f>
        <v>-40</v>
      </c>
      <c r="I99" s="42"/>
      <c r="J99" s="177" t="s">
        <v>83</v>
      </c>
      <c r="K99" s="178">
        <f t="shared" ca="1" si="7"/>
        <v>1</v>
      </c>
      <c r="L99" s="178">
        <f t="shared" ca="1" si="4"/>
        <v>1</v>
      </c>
      <c r="M99" s="178">
        <f t="shared" ca="1" si="5"/>
        <v>1</v>
      </c>
      <c r="N99" s="179">
        <f t="shared" ca="1" si="6"/>
        <v>1</v>
      </c>
      <c r="O99" s="42"/>
      <c r="P99" s="180" t="s">
        <v>83</v>
      </c>
      <c r="Q99" s="181">
        <f ca="1"/>
        <v>-25</v>
      </c>
      <c r="R99" s="181">
        <f ca="1"/>
        <v>-65</v>
      </c>
      <c r="S99" s="181">
        <f ca="1"/>
        <v>0</v>
      </c>
      <c r="T99" s="182">
        <f ca="1"/>
        <v>-40</v>
      </c>
      <c r="U99" s="42"/>
      <c r="V99" s="177" t="s">
        <v>83</v>
      </c>
      <c r="W99" s="183">
        <v>-25</v>
      </c>
      <c r="X99" s="184"/>
      <c r="Y99" s="184"/>
      <c r="Z99" s="185"/>
      <c r="AA99" s="42"/>
      <c r="AB99" s="180" t="s">
        <v>83</v>
      </c>
      <c r="AC99" s="181">
        <v>-25</v>
      </c>
      <c r="AD99" s="186"/>
      <c r="AE99" s="186"/>
      <c r="AF99" s="187"/>
      <c r="AG99" s="42"/>
      <c r="AH99" s="177" t="s">
        <v>83</v>
      </c>
      <c r="AI99" s="183">
        <v>-25</v>
      </c>
      <c r="AJ99" s="184"/>
      <c r="AK99" s="184"/>
      <c r="AL99" s="185">
        <v>-40</v>
      </c>
      <c r="AM99" s="42"/>
      <c r="AN99" s="180" t="s">
        <v>83</v>
      </c>
      <c r="AO99" s="181">
        <v>-25</v>
      </c>
      <c r="AP99" s="181">
        <v>-65</v>
      </c>
      <c r="AQ99" s="181"/>
      <c r="AR99" s="182">
        <v>-40</v>
      </c>
      <c r="AT99" s="180" t="s">
        <v>83</v>
      </c>
      <c r="AU99" s="181">
        <f>VLOOKUP($AT99,[1]Scn3!Scn3_Q2_LR,MATCH(AU$6,[1]!Scn_CH,0),0)</f>
        <v>-25</v>
      </c>
      <c r="AV99" s="181">
        <f>VLOOKUP($AT99,[1]Scn3!Scn3_Q2_LR,MATCH(AV$6,[1]!Scn_CH,0),0)</f>
        <v>-65</v>
      </c>
      <c r="AW99" s="181">
        <f>VLOOKUP($AT99,[1]Scn3!Scn3_Q2_LR,MATCH(AW$6,[1]!Scn_CH,0),0)</f>
        <v>0</v>
      </c>
      <c r="AX99" s="182">
        <f>VLOOKUP($AT99,[1]Scn3!Scn3_Q2_LR,MATCH(AX$6,[1]!Scn_CH,0),0)</f>
        <v>-40</v>
      </c>
      <c r="AZ99" s="241" t="s">
        <v>83</v>
      </c>
      <c r="BA99" s="242"/>
      <c r="BB99" s="242"/>
      <c r="BC99" s="242"/>
      <c r="BD99" s="243"/>
      <c r="BF99" s="241" t="s">
        <v>83</v>
      </c>
      <c r="BG99" s="242"/>
      <c r="BH99" s="242"/>
      <c r="BI99" s="242"/>
      <c r="BJ99" s="243"/>
    </row>
    <row r="100" spans="4:62" x14ac:dyDescent="0.2">
      <c r="D100" s="131" t="s">
        <v>84</v>
      </c>
      <c r="E100" s="181">
        <f ca="1">IF(K100*Q100*E$112&lt;'Summary Results'!M$2,'Summary Results'!M$2/E$112,K100*Q100)</f>
        <v>-60</v>
      </c>
      <c r="F100" s="181">
        <f ca="1">IF(L100*R100*F$112&lt;'Summary Results'!N$2,'Summary Results'!N$2/F$112,L100*R100)</f>
        <v>-65</v>
      </c>
      <c r="G100" s="181">
        <f ca="1">IF(M100*S100*G$112&lt;'Summary Results'!O$2,'Summary Results'!O$2/G$112,M100*S100)</f>
        <v>0</v>
      </c>
      <c r="H100" s="182">
        <f ca="1">IF(N100*T100*H$112&lt;'Summary Results'!P$2,'Summary Results'!P$2/H$112,N100*T100)</f>
        <v>-60</v>
      </c>
      <c r="I100" s="42"/>
      <c r="J100" s="177" t="s">
        <v>84</v>
      </c>
      <c r="K100" s="178">
        <f t="shared" ca="1" si="7"/>
        <v>1</v>
      </c>
      <c r="L100" s="178">
        <f t="shared" ca="1" si="4"/>
        <v>1</v>
      </c>
      <c r="M100" s="178">
        <f t="shared" ca="1" si="5"/>
        <v>1</v>
      </c>
      <c r="N100" s="179">
        <f t="shared" ca="1" si="6"/>
        <v>1</v>
      </c>
      <c r="O100" s="42"/>
      <c r="P100" s="180" t="s">
        <v>84</v>
      </c>
      <c r="Q100" s="181">
        <f ca="1"/>
        <v>-60</v>
      </c>
      <c r="R100" s="181">
        <f ca="1"/>
        <v>-65</v>
      </c>
      <c r="S100" s="181">
        <f ca="1"/>
        <v>0</v>
      </c>
      <c r="T100" s="182">
        <f ca="1"/>
        <v>-60</v>
      </c>
      <c r="U100" s="42"/>
      <c r="V100" s="177" t="s">
        <v>84</v>
      </c>
      <c r="W100" s="183">
        <v>-60</v>
      </c>
      <c r="X100" s="184"/>
      <c r="Y100" s="184"/>
      <c r="Z100" s="185"/>
      <c r="AA100" s="42"/>
      <c r="AB100" s="180" t="s">
        <v>84</v>
      </c>
      <c r="AC100" s="181">
        <v>-60</v>
      </c>
      <c r="AD100" s="186"/>
      <c r="AE100" s="186"/>
      <c r="AF100" s="187"/>
      <c r="AG100" s="42"/>
      <c r="AH100" s="177" t="s">
        <v>84</v>
      </c>
      <c r="AI100" s="183">
        <v>-60</v>
      </c>
      <c r="AJ100" s="184"/>
      <c r="AK100" s="184"/>
      <c r="AL100" s="185">
        <v>-60</v>
      </c>
      <c r="AM100" s="42"/>
      <c r="AN100" s="180" t="s">
        <v>84</v>
      </c>
      <c r="AO100" s="181">
        <v>-60</v>
      </c>
      <c r="AP100" s="181">
        <v>-65</v>
      </c>
      <c r="AQ100" s="181"/>
      <c r="AR100" s="182">
        <v>-60</v>
      </c>
      <c r="AT100" s="180" t="s">
        <v>84</v>
      </c>
      <c r="AU100" s="181">
        <f>VLOOKUP($AT100,[1]Scn3!Scn3_Q2_LR,MATCH(AU$6,[1]!Scn_CH,0),0)</f>
        <v>-60</v>
      </c>
      <c r="AV100" s="181">
        <f>VLOOKUP($AT100,[1]Scn3!Scn3_Q2_LR,MATCH(AV$6,[1]!Scn_CH,0),0)</f>
        <v>-65</v>
      </c>
      <c r="AW100" s="181">
        <f>VLOOKUP($AT100,[1]Scn3!Scn3_Q2_LR,MATCH(AW$6,[1]!Scn_CH,0),0)</f>
        <v>0</v>
      </c>
      <c r="AX100" s="182">
        <f>VLOOKUP($AT100,[1]Scn3!Scn3_Q2_LR,MATCH(AX$6,[1]!Scn_CH,0),0)</f>
        <v>-60</v>
      </c>
      <c r="AZ100" s="241" t="s">
        <v>84</v>
      </c>
      <c r="BA100" s="242"/>
      <c r="BB100" s="242"/>
      <c r="BC100" s="242"/>
      <c r="BD100" s="243"/>
      <c r="BF100" s="241" t="s">
        <v>84</v>
      </c>
      <c r="BG100" s="242"/>
      <c r="BH100" s="242"/>
      <c r="BI100" s="242"/>
      <c r="BJ100" s="243"/>
    </row>
    <row r="101" spans="4:62" x14ac:dyDescent="0.2">
      <c r="D101" s="131" t="s">
        <v>85</v>
      </c>
      <c r="E101" s="181">
        <f ca="1">IF(K101*Q101*E$112&lt;'Summary Results'!M$2,'Summary Results'!M$2/E$112,K101*Q101)</f>
        <v>-50</v>
      </c>
      <c r="F101" s="181">
        <f ca="1">IF(L101*R101*F$112&lt;'Summary Results'!N$2,'Summary Results'!N$2/F$112,L101*R101)</f>
        <v>-65</v>
      </c>
      <c r="G101" s="181">
        <f ca="1">IF(M101*S101*G$112&lt;'Summary Results'!O$2,'Summary Results'!O$2/G$112,M101*S101)</f>
        <v>0</v>
      </c>
      <c r="H101" s="182">
        <f ca="1">IF(N101*T101*H$112&lt;'Summary Results'!P$2,'Summary Results'!P$2/H$112,N101*T101)</f>
        <v>-50</v>
      </c>
      <c r="I101" s="42"/>
      <c r="J101" s="177" t="s">
        <v>85</v>
      </c>
      <c r="K101" s="178">
        <f t="shared" ca="1" si="7"/>
        <v>1</v>
      </c>
      <c r="L101" s="178">
        <f t="shared" ca="1" si="4"/>
        <v>1</v>
      </c>
      <c r="M101" s="178">
        <f t="shared" ca="1" si="5"/>
        <v>1</v>
      </c>
      <c r="N101" s="179">
        <f t="shared" ca="1" si="6"/>
        <v>1</v>
      </c>
      <c r="O101" s="42"/>
      <c r="P101" s="180" t="s">
        <v>85</v>
      </c>
      <c r="Q101" s="181">
        <f ca="1"/>
        <v>-50</v>
      </c>
      <c r="R101" s="181">
        <f ca="1"/>
        <v>-65</v>
      </c>
      <c r="S101" s="181">
        <f ca="1"/>
        <v>0</v>
      </c>
      <c r="T101" s="182">
        <f ca="1"/>
        <v>-50</v>
      </c>
      <c r="U101" s="42"/>
      <c r="V101" s="177" t="s">
        <v>85</v>
      </c>
      <c r="W101" s="183"/>
      <c r="X101" s="184">
        <v>-65</v>
      </c>
      <c r="Y101" s="184"/>
      <c r="Z101" s="185"/>
      <c r="AA101" s="42"/>
      <c r="AB101" s="180" t="s">
        <v>85</v>
      </c>
      <c r="AC101" s="181">
        <v>-50</v>
      </c>
      <c r="AD101" s="186">
        <v>-65</v>
      </c>
      <c r="AE101" s="186"/>
      <c r="AF101" s="187"/>
      <c r="AG101" s="42"/>
      <c r="AH101" s="177" t="s">
        <v>85</v>
      </c>
      <c r="AI101" s="183">
        <v>-50</v>
      </c>
      <c r="AJ101" s="184">
        <v>-65</v>
      </c>
      <c r="AK101" s="184"/>
      <c r="AL101" s="185">
        <v>-50</v>
      </c>
      <c r="AM101" s="42"/>
      <c r="AN101" s="180" t="s">
        <v>85</v>
      </c>
      <c r="AO101" s="181">
        <v>-50</v>
      </c>
      <c r="AP101" s="181">
        <v>-65</v>
      </c>
      <c r="AQ101" s="181"/>
      <c r="AR101" s="182">
        <v>-50</v>
      </c>
      <c r="AT101" s="180" t="s">
        <v>85</v>
      </c>
      <c r="AU101" s="181">
        <f>VLOOKUP($AT101,[1]Scn3!Scn3_Q2_LR,MATCH(AU$6,[1]!Scn_CH,0),0)</f>
        <v>-50</v>
      </c>
      <c r="AV101" s="181">
        <f>VLOOKUP($AT101,[1]Scn3!Scn3_Q2_LR,MATCH(AV$6,[1]!Scn_CH,0),0)</f>
        <v>-65</v>
      </c>
      <c r="AW101" s="181">
        <f>VLOOKUP($AT101,[1]Scn3!Scn3_Q2_LR,MATCH(AW$6,[1]!Scn_CH,0),0)</f>
        <v>0</v>
      </c>
      <c r="AX101" s="182">
        <f>VLOOKUP($AT101,[1]Scn3!Scn3_Q2_LR,MATCH(AX$6,[1]!Scn_CH,0),0)</f>
        <v>-50</v>
      </c>
      <c r="AZ101" s="241" t="s">
        <v>85</v>
      </c>
      <c r="BA101" s="242"/>
      <c r="BB101" s="242"/>
      <c r="BC101" s="242"/>
      <c r="BD101" s="243"/>
      <c r="BF101" s="241" t="s">
        <v>85</v>
      </c>
      <c r="BG101" s="242"/>
      <c r="BH101" s="242"/>
      <c r="BI101" s="242"/>
      <c r="BJ101" s="243"/>
    </row>
    <row r="102" spans="4:62" x14ac:dyDescent="0.2">
      <c r="D102" s="131" t="s">
        <v>476</v>
      </c>
      <c r="E102" s="181">
        <f ca="1">IF(K102*Q102*E$112&lt;'Summary Results'!M$2,'Summary Results'!M$2/E$112,K102*Q102)</f>
        <v>-25</v>
      </c>
      <c r="F102" s="181">
        <f ca="1">IF(L102*R102*F$112&lt;'Summary Results'!N$2,'Summary Results'!N$2/F$112,L102*R102)</f>
        <v>-65</v>
      </c>
      <c r="G102" s="181">
        <f ca="1">IF(M102*S102*G$112&lt;'Summary Results'!O$2,'Summary Results'!O$2/G$112,M102*S102)</f>
        <v>0</v>
      </c>
      <c r="H102" s="182">
        <f ca="1">IF(N102*T102*H$112&lt;'Summary Results'!P$2,'Summary Results'!P$2/H$112,N102*T102)</f>
        <v>-40</v>
      </c>
      <c r="I102" s="42"/>
      <c r="J102" s="177" t="s">
        <v>476</v>
      </c>
      <c r="K102" s="178">
        <f t="shared" ca="1" si="7"/>
        <v>1</v>
      </c>
      <c r="L102" s="178">
        <f t="shared" ca="1" si="4"/>
        <v>1</v>
      </c>
      <c r="M102" s="178">
        <f t="shared" ca="1" si="5"/>
        <v>1</v>
      </c>
      <c r="N102" s="179">
        <f t="shared" ca="1" si="6"/>
        <v>1</v>
      </c>
      <c r="O102" s="42"/>
      <c r="P102" s="180" t="s">
        <v>476</v>
      </c>
      <c r="Q102" s="181">
        <f ca="1"/>
        <v>-25</v>
      </c>
      <c r="R102" s="181">
        <f ca="1"/>
        <v>-65</v>
      </c>
      <c r="S102" s="181">
        <f ca="1"/>
        <v>0</v>
      </c>
      <c r="T102" s="182">
        <f ca="1"/>
        <v>-40</v>
      </c>
      <c r="U102" s="42"/>
      <c r="V102" s="177" t="s">
        <v>476</v>
      </c>
      <c r="W102" s="183">
        <v>-25</v>
      </c>
      <c r="X102" s="184"/>
      <c r="Y102" s="184"/>
      <c r="Z102" s="185"/>
      <c r="AA102" s="42"/>
      <c r="AB102" s="180" t="s">
        <v>476</v>
      </c>
      <c r="AC102" s="181">
        <v>-25</v>
      </c>
      <c r="AD102" s="186"/>
      <c r="AE102" s="186"/>
      <c r="AF102" s="187"/>
      <c r="AG102" s="42"/>
      <c r="AH102" s="177" t="s">
        <v>476</v>
      </c>
      <c r="AI102" s="183">
        <v>-25</v>
      </c>
      <c r="AJ102" s="184"/>
      <c r="AK102" s="184"/>
      <c r="AL102" s="185">
        <v>-40</v>
      </c>
      <c r="AM102" s="42"/>
      <c r="AN102" s="180" t="s">
        <v>476</v>
      </c>
      <c r="AO102" s="181">
        <v>-25</v>
      </c>
      <c r="AP102" s="181">
        <v>-65</v>
      </c>
      <c r="AQ102" s="181"/>
      <c r="AR102" s="182">
        <v>-40</v>
      </c>
      <c r="AT102" s="180" t="s">
        <v>476</v>
      </c>
      <c r="AU102" s="181">
        <f>VLOOKUP($AT102,[1]Scn3!Scn3_Q2_LR,MATCH(AU$6,[1]!Scn_CH,0),0)</f>
        <v>-25</v>
      </c>
      <c r="AV102" s="181">
        <f>VLOOKUP($AT102,[1]Scn3!Scn3_Q2_LR,MATCH(AV$6,[1]!Scn_CH,0),0)</f>
        <v>-65</v>
      </c>
      <c r="AW102" s="181">
        <f>VLOOKUP($AT102,[1]Scn3!Scn3_Q2_LR,MATCH(AW$6,[1]!Scn_CH,0),0)</f>
        <v>0</v>
      </c>
      <c r="AX102" s="182">
        <f>VLOOKUP($AT102,[1]Scn3!Scn3_Q2_LR,MATCH(AX$6,[1]!Scn_CH,0),0)</f>
        <v>-40</v>
      </c>
      <c r="AZ102" s="241" t="s">
        <v>476</v>
      </c>
      <c r="BA102" s="242"/>
      <c r="BB102" s="242"/>
      <c r="BC102" s="242"/>
      <c r="BD102" s="243"/>
      <c r="BF102" s="241" t="s">
        <v>476</v>
      </c>
      <c r="BG102" s="242"/>
      <c r="BH102" s="242"/>
      <c r="BI102" s="242"/>
      <c r="BJ102" s="243"/>
    </row>
    <row r="103" spans="4:62" x14ac:dyDescent="0.2">
      <c r="D103" s="131" t="s">
        <v>86</v>
      </c>
      <c r="E103" s="181">
        <f ca="1">IF(K103*Q103*E$112&lt;'Summary Results'!M$2,'Summary Results'!M$2/E$112,K103*Q103)</f>
        <v>-10</v>
      </c>
      <c r="F103" s="181">
        <f ca="1">IF(L103*R103*F$112&lt;'Summary Results'!N$2,'Summary Results'!N$2/F$112,L103*R103)</f>
        <v>-65</v>
      </c>
      <c r="G103" s="181">
        <f ca="1">IF(M103*S103*G$112&lt;'Summary Results'!O$2,'Summary Results'!O$2/G$112,M103*S103)</f>
        <v>0</v>
      </c>
      <c r="H103" s="182">
        <f ca="1">IF(N103*T103*H$112&lt;'Summary Results'!P$2,'Summary Results'!P$2/H$112,N103*T103)</f>
        <v>-40</v>
      </c>
      <c r="I103" s="42"/>
      <c r="J103" s="177" t="s">
        <v>86</v>
      </c>
      <c r="K103" s="178">
        <f t="shared" ca="1" si="7"/>
        <v>1</v>
      </c>
      <c r="L103" s="178">
        <f t="shared" ca="1" si="4"/>
        <v>1</v>
      </c>
      <c r="M103" s="178">
        <f t="shared" ca="1" si="5"/>
        <v>1</v>
      </c>
      <c r="N103" s="179">
        <f t="shared" ca="1" si="6"/>
        <v>1</v>
      </c>
      <c r="O103" s="42"/>
      <c r="P103" s="180" t="s">
        <v>86</v>
      </c>
      <c r="Q103" s="181">
        <f ca="1"/>
        <v>-10</v>
      </c>
      <c r="R103" s="181">
        <f ca="1"/>
        <v>-65</v>
      </c>
      <c r="S103" s="181">
        <f ca="1"/>
        <v>0</v>
      </c>
      <c r="T103" s="182">
        <f ca="1"/>
        <v>-40</v>
      </c>
      <c r="U103" s="42"/>
      <c r="V103" s="177" t="s">
        <v>86</v>
      </c>
      <c r="W103" s="183">
        <v>-5</v>
      </c>
      <c r="X103" s="184"/>
      <c r="Y103" s="184"/>
      <c r="Z103" s="185">
        <v>-40</v>
      </c>
      <c r="AA103" s="42"/>
      <c r="AB103" s="180" t="s">
        <v>86</v>
      </c>
      <c r="AC103" s="181">
        <v>-10</v>
      </c>
      <c r="AD103" s="186"/>
      <c r="AE103" s="186"/>
      <c r="AF103" s="187">
        <v>-40</v>
      </c>
      <c r="AG103" s="42"/>
      <c r="AH103" s="177" t="s">
        <v>86</v>
      </c>
      <c r="AI103" s="183">
        <v>-10</v>
      </c>
      <c r="AJ103" s="184"/>
      <c r="AK103" s="184"/>
      <c r="AL103" s="185">
        <v>-40</v>
      </c>
      <c r="AM103" s="42"/>
      <c r="AN103" s="180" t="s">
        <v>86</v>
      </c>
      <c r="AO103" s="181">
        <v>-10</v>
      </c>
      <c r="AP103" s="181">
        <v>-65</v>
      </c>
      <c r="AQ103" s="181"/>
      <c r="AR103" s="182">
        <v>-40</v>
      </c>
      <c r="AT103" s="180" t="s">
        <v>86</v>
      </c>
      <c r="AU103" s="181">
        <f>VLOOKUP($AT103,[1]Scn3!Scn3_Q2_LR,MATCH(AU$6,[1]!Scn_CH,0),0)</f>
        <v>-10</v>
      </c>
      <c r="AV103" s="181">
        <f>VLOOKUP($AT103,[1]Scn3!Scn3_Q2_LR,MATCH(AV$6,[1]!Scn_CH,0),0)</f>
        <v>-65</v>
      </c>
      <c r="AW103" s="181">
        <f>VLOOKUP($AT103,[1]Scn3!Scn3_Q2_LR,MATCH(AW$6,[1]!Scn_CH,0),0)</f>
        <v>0</v>
      </c>
      <c r="AX103" s="182">
        <f>VLOOKUP($AT103,[1]Scn3!Scn3_Q2_LR,MATCH(AX$6,[1]!Scn_CH,0),0)</f>
        <v>-40</v>
      </c>
      <c r="AZ103" s="241" t="s">
        <v>86</v>
      </c>
      <c r="BA103" s="242"/>
      <c r="BB103" s="242"/>
      <c r="BC103" s="242"/>
      <c r="BD103" s="243"/>
      <c r="BF103" s="241" t="s">
        <v>86</v>
      </c>
      <c r="BG103" s="242"/>
      <c r="BH103" s="242"/>
      <c r="BI103" s="242"/>
      <c r="BJ103" s="243"/>
    </row>
    <row r="104" spans="4:62" x14ac:dyDescent="0.2">
      <c r="D104" s="131" t="s">
        <v>477</v>
      </c>
      <c r="E104" s="181">
        <f ca="1">IF(K104*Q104*E$112&lt;'Summary Results'!M$2,'Summary Results'!M$2/E$112,K104*Q104)</f>
        <v>3.5714285714285716</v>
      </c>
      <c r="F104" s="181">
        <f ca="1">IF(L104*R104*F$112&lt;'Summary Results'!N$2,'Summary Results'!N$2/F$112,L104*R104)</f>
        <v>-65</v>
      </c>
      <c r="G104" s="181">
        <f ca="1">IF(M104*S104*G$112&lt;'Summary Results'!O$2,'Summary Results'!O$2/G$112,M104*S104)</f>
        <v>0</v>
      </c>
      <c r="H104" s="182">
        <f ca="1">IF(N104*T104*H$112&lt;'Summary Results'!P$2,'Summary Results'!P$2/H$112,N104*T104)</f>
        <v>-40</v>
      </c>
      <c r="I104" s="42"/>
      <c r="J104" s="177" t="s">
        <v>477</v>
      </c>
      <c r="K104" s="178">
        <f t="shared" ca="1" si="7"/>
        <v>0.7142857142857143</v>
      </c>
      <c r="L104" s="178">
        <f t="shared" ca="1" si="4"/>
        <v>1</v>
      </c>
      <c r="M104" s="178">
        <f t="shared" ca="1" si="5"/>
        <v>1</v>
      </c>
      <c r="N104" s="179">
        <f t="shared" ca="1" si="6"/>
        <v>1</v>
      </c>
      <c r="O104" s="42"/>
      <c r="P104" s="180" t="s">
        <v>477</v>
      </c>
      <c r="Q104" s="181">
        <f ca="1"/>
        <v>5</v>
      </c>
      <c r="R104" s="181">
        <f ca="1"/>
        <v>-65</v>
      </c>
      <c r="S104" s="181">
        <f ca="1"/>
        <v>0</v>
      </c>
      <c r="T104" s="182">
        <f ca="1"/>
        <v>-40</v>
      </c>
      <c r="U104" s="42"/>
      <c r="V104" s="177" t="s">
        <v>477</v>
      </c>
      <c r="W104" s="183">
        <v>5</v>
      </c>
      <c r="X104" s="184"/>
      <c r="Y104" s="184"/>
      <c r="Z104" s="185"/>
      <c r="AA104" s="42"/>
      <c r="AB104" s="180" t="s">
        <v>477</v>
      </c>
      <c r="AC104" s="181">
        <v>5</v>
      </c>
      <c r="AD104" s="186"/>
      <c r="AE104" s="186"/>
      <c r="AF104" s="187"/>
      <c r="AG104" s="42"/>
      <c r="AH104" s="177" t="s">
        <v>477</v>
      </c>
      <c r="AI104" s="183">
        <v>5</v>
      </c>
      <c r="AJ104" s="184"/>
      <c r="AK104" s="184"/>
      <c r="AL104" s="185">
        <v>-40</v>
      </c>
      <c r="AM104" s="42"/>
      <c r="AN104" s="180" t="s">
        <v>477</v>
      </c>
      <c r="AO104" s="181">
        <v>5</v>
      </c>
      <c r="AP104" s="181">
        <v>-65</v>
      </c>
      <c r="AQ104" s="181"/>
      <c r="AR104" s="182">
        <v>-40</v>
      </c>
      <c r="AT104" s="180" t="s">
        <v>477</v>
      </c>
      <c r="AU104" s="181">
        <f>VLOOKUP($AT104,[1]Scn3!Scn3_Q2_LR,MATCH(AU$6,[1]!Scn_CH,0),0)</f>
        <v>5</v>
      </c>
      <c r="AV104" s="181">
        <f>VLOOKUP($AT104,[1]Scn3!Scn3_Q2_LR,MATCH(AV$6,[1]!Scn_CH,0),0)</f>
        <v>-65</v>
      </c>
      <c r="AW104" s="181">
        <f>VLOOKUP($AT104,[1]Scn3!Scn3_Q2_LR,MATCH(AW$6,[1]!Scn_CH,0),0)</f>
        <v>0</v>
      </c>
      <c r="AX104" s="182">
        <f>VLOOKUP($AT104,[1]Scn3!Scn3_Q2_LR,MATCH(AX$6,[1]!Scn_CH,0),0)</f>
        <v>-40</v>
      </c>
      <c r="AZ104" s="241" t="s">
        <v>477</v>
      </c>
      <c r="BA104" s="242"/>
      <c r="BB104" s="242"/>
      <c r="BC104" s="242"/>
      <c r="BD104" s="243"/>
      <c r="BF104" s="241" t="s">
        <v>477</v>
      </c>
      <c r="BG104" s="242"/>
      <c r="BH104" s="242"/>
      <c r="BI104" s="242"/>
      <c r="BJ104" s="243"/>
    </row>
    <row r="105" spans="4:62" x14ac:dyDescent="0.2">
      <c r="D105" s="131" t="s">
        <v>478</v>
      </c>
      <c r="E105" s="181">
        <f ca="1">IF(K105*Q105*E$112&lt;'Summary Results'!M$2,'Summary Results'!M$2/E$112,K105*Q105)</f>
        <v>-25</v>
      </c>
      <c r="F105" s="181">
        <f ca="1">IF(L105*R105*F$112&lt;'Summary Results'!N$2,'Summary Results'!N$2/F$112,L105*R105)</f>
        <v>-65</v>
      </c>
      <c r="G105" s="181">
        <f ca="1">IF(M105*S105*G$112&lt;'Summary Results'!O$2,'Summary Results'!O$2/G$112,M105*S105)</f>
        <v>0</v>
      </c>
      <c r="H105" s="182">
        <f ca="1">IF(N105*T105*H$112&lt;'Summary Results'!P$2,'Summary Results'!P$2/H$112,N105*T105)</f>
        <v>-40</v>
      </c>
      <c r="I105" s="42"/>
      <c r="J105" s="177" t="s">
        <v>478</v>
      </c>
      <c r="K105" s="178">
        <f t="shared" ca="1" si="7"/>
        <v>1</v>
      </c>
      <c r="L105" s="178">
        <f t="shared" ca="1" si="4"/>
        <v>1</v>
      </c>
      <c r="M105" s="178">
        <f t="shared" ca="1" si="5"/>
        <v>1</v>
      </c>
      <c r="N105" s="179">
        <f t="shared" ca="1" si="6"/>
        <v>1</v>
      </c>
      <c r="O105" s="42"/>
      <c r="P105" s="180" t="s">
        <v>478</v>
      </c>
      <c r="Q105" s="181">
        <f ca="1"/>
        <v>-25</v>
      </c>
      <c r="R105" s="181">
        <f ca="1"/>
        <v>-65</v>
      </c>
      <c r="S105" s="181">
        <f ca="1"/>
        <v>0</v>
      </c>
      <c r="T105" s="182">
        <f ca="1"/>
        <v>-40</v>
      </c>
      <c r="U105" s="42"/>
      <c r="V105" s="177" t="s">
        <v>478</v>
      </c>
      <c r="W105" s="183">
        <v>-25</v>
      </c>
      <c r="X105" s="184"/>
      <c r="Y105" s="184"/>
      <c r="Z105" s="185"/>
      <c r="AA105" s="42"/>
      <c r="AB105" s="180" t="s">
        <v>478</v>
      </c>
      <c r="AC105" s="181">
        <v>-25</v>
      </c>
      <c r="AD105" s="186"/>
      <c r="AE105" s="186"/>
      <c r="AF105" s="187"/>
      <c r="AG105" s="42"/>
      <c r="AH105" s="177" t="s">
        <v>478</v>
      </c>
      <c r="AI105" s="183">
        <v>-25</v>
      </c>
      <c r="AJ105" s="184"/>
      <c r="AK105" s="184"/>
      <c r="AL105" s="185">
        <v>-40</v>
      </c>
      <c r="AM105" s="42"/>
      <c r="AN105" s="180" t="s">
        <v>478</v>
      </c>
      <c r="AO105" s="181">
        <v>-25</v>
      </c>
      <c r="AP105" s="181">
        <v>-65</v>
      </c>
      <c r="AQ105" s="181"/>
      <c r="AR105" s="182">
        <v>-40</v>
      </c>
      <c r="AT105" s="180" t="s">
        <v>478</v>
      </c>
      <c r="AU105" s="181">
        <f>VLOOKUP($AT105,[1]Scn3!Scn3_Q2_LR,MATCH(AU$6,[1]!Scn_CH,0),0)</f>
        <v>-25</v>
      </c>
      <c r="AV105" s="181">
        <f>VLOOKUP($AT105,[1]Scn3!Scn3_Q2_LR,MATCH(AV$6,[1]!Scn_CH,0),0)</f>
        <v>-65</v>
      </c>
      <c r="AW105" s="181">
        <f>VLOOKUP($AT105,[1]Scn3!Scn3_Q2_LR,MATCH(AW$6,[1]!Scn_CH,0),0)</f>
        <v>0</v>
      </c>
      <c r="AX105" s="182">
        <f>VLOOKUP($AT105,[1]Scn3!Scn3_Q2_LR,MATCH(AX$6,[1]!Scn_CH,0),0)</f>
        <v>-40</v>
      </c>
      <c r="AZ105" s="241" t="s">
        <v>478</v>
      </c>
      <c r="BA105" s="242"/>
      <c r="BB105" s="242"/>
      <c r="BC105" s="242"/>
      <c r="BD105" s="243"/>
      <c r="BF105" s="241" t="s">
        <v>478</v>
      </c>
      <c r="BG105" s="242"/>
      <c r="BH105" s="242"/>
      <c r="BI105" s="242"/>
      <c r="BJ105" s="243"/>
    </row>
    <row r="106" spans="4:62" x14ac:dyDescent="0.2">
      <c r="D106" s="131" t="s">
        <v>479</v>
      </c>
      <c r="E106" s="181">
        <f ca="1">IF(K106*Q106*E$112&lt;'Summary Results'!M$2,'Summary Results'!M$2/E$112,K106*Q106)</f>
        <v>-25</v>
      </c>
      <c r="F106" s="181">
        <f ca="1">IF(L106*R106*F$112&lt;'Summary Results'!N$2,'Summary Results'!N$2/F$112,L106*R106)</f>
        <v>-65</v>
      </c>
      <c r="G106" s="181">
        <f ca="1">IF(M106*S106*G$112&lt;'Summary Results'!O$2,'Summary Results'!O$2/G$112,M106*S106)</f>
        <v>0</v>
      </c>
      <c r="H106" s="182">
        <f ca="1">IF(N106*T106*H$112&lt;'Summary Results'!P$2,'Summary Results'!P$2/H$112,N106*T106)</f>
        <v>-40</v>
      </c>
      <c r="I106" s="42"/>
      <c r="J106" s="177" t="s">
        <v>479</v>
      </c>
      <c r="K106" s="178">
        <f t="shared" ca="1" si="7"/>
        <v>1</v>
      </c>
      <c r="L106" s="178">
        <f t="shared" ca="1" si="4"/>
        <v>1</v>
      </c>
      <c r="M106" s="178">
        <f t="shared" ca="1" si="5"/>
        <v>1</v>
      </c>
      <c r="N106" s="179">
        <f t="shared" ca="1" si="6"/>
        <v>1</v>
      </c>
      <c r="O106" s="42"/>
      <c r="P106" s="180" t="s">
        <v>479</v>
      </c>
      <c r="Q106" s="181">
        <f ca="1"/>
        <v>-25</v>
      </c>
      <c r="R106" s="181">
        <f ca="1"/>
        <v>-65</v>
      </c>
      <c r="S106" s="181">
        <f ca="1"/>
        <v>0</v>
      </c>
      <c r="T106" s="182">
        <f ca="1"/>
        <v>-40</v>
      </c>
      <c r="U106" s="42"/>
      <c r="V106" s="177" t="s">
        <v>479</v>
      </c>
      <c r="W106" s="183"/>
      <c r="X106" s="184"/>
      <c r="Y106" s="184"/>
      <c r="Z106" s="185">
        <v>-40</v>
      </c>
      <c r="AA106" s="42"/>
      <c r="AB106" s="180" t="s">
        <v>479</v>
      </c>
      <c r="AC106" s="181">
        <v>-25</v>
      </c>
      <c r="AD106" s="186"/>
      <c r="AE106" s="186"/>
      <c r="AF106" s="187">
        <v>-40</v>
      </c>
      <c r="AG106" s="42"/>
      <c r="AH106" s="177" t="s">
        <v>479</v>
      </c>
      <c r="AI106" s="183">
        <v>-25</v>
      </c>
      <c r="AJ106" s="184"/>
      <c r="AK106" s="184"/>
      <c r="AL106" s="185">
        <v>-40</v>
      </c>
      <c r="AM106" s="42"/>
      <c r="AN106" s="180" t="s">
        <v>479</v>
      </c>
      <c r="AO106" s="181">
        <v>-25</v>
      </c>
      <c r="AP106" s="181">
        <v>-65</v>
      </c>
      <c r="AQ106" s="181"/>
      <c r="AR106" s="182">
        <v>-40</v>
      </c>
      <c r="AT106" s="180" t="s">
        <v>479</v>
      </c>
      <c r="AU106" s="181">
        <f>VLOOKUP($AT106,[1]Scn3!Scn3_Q2_LR,MATCH(AU$6,[1]!Scn_CH,0),0)</f>
        <v>-25</v>
      </c>
      <c r="AV106" s="181">
        <f>VLOOKUP($AT106,[1]Scn3!Scn3_Q2_LR,MATCH(AV$6,[1]!Scn_CH,0),0)</f>
        <v>-65</v>
      </c>
      <c r="AW106" s="181">
        <f>VLOOKUP($AT106,[1]Scn3!Scn3_Q2_LR,MATCH(AW$6,[1]!Scn_CH,0),0)</f>
        <v>0</v>
      </c>
      <c r="AX106" s="182">
        <f>VLOOKUP($AT106,[1]Scn3!Scn3_Q2_LR,MATCH(AX$6,[1]!Scn_CH,0),0)</f>
        <v>-40</v>
      </c>
      <c r="AZ106" s="241" t="s">
        <v>479</v>
      </c>
      <c r="BA106" s="242"/>
      <c r="BB106" s="242"/>
      <c r="BC106" s="242"/>
      <c r="BD106" s="243"/>
      <c r="BF106" s="241" t="s">
        <v>479</v>
      </c>
      <c r="BG106" s="242"/>
      <c r="BH106" s="242"/>
      <c r="BI106" s="242"/>
      <c r="BJ106" s="243"/>
    </row>
    <row r="107" spans="4:62" x14ac:dyDescent="0.2">
      <c r="D107" s="131" t="s">
        <v>87</v>
      </c>
      <c r="E107" s="181">
        <f ca="1">IF(K107*Q107*E$112&lt;'Summary Results'!M$2,'Summary Results'!M$2/E$112,K107*Q107)</f>
        <v>0</v>
      </c>
      <c r="F107" s="181">
        <f ca="1">IF(L107*R107*F$112&lt;'Summary Results'!N$2,'Summary Results'!N$2/F$112,L107*R107)</f>
        <v>-65</v>
      </c>
      <c r="G107" s="181">
        <f ca="1">IF(M107*S107*G$112&lt;'Summary Results'!O$2,'Summary Results'!O$2/G$112,M107*S107)</f>
        <v>0</v>
      </c>
      <c r="H107" s="182">
        <f ca="1">IF(N107*T107*H$112&lt;'Summary Results'!P$2,'Summary Results'!P$2/H$112,N107*T107)</f>
        <v>-40</v>
      </c>
      <c r="I107" s="42"/>
      <c r="J107" s="177" t="s">
        <v>87</v>
      </c>
      <c r="K107" s="178">
        <f t="shared" ca="1" si="7"/>
        <v>1</v>
      </c>
      <c r="L107" s="178">
        <f t="shared" ca="1" si="4"/>
        <v>1</v>
      </c>
      <c r="M107" s="178">
        <f t="shared" ca="1" si="5"/>
        <v>1</v>
      </c>
      <c r="N107" s="179">
        <f t="shared" ca="1" si="6"/>
        <v>1</v>
      </c>
      <c r="O107" s="42"/>
      <c r="P107" s="180" t="s">
        <v>87</v>
      </c>
      <c r="Q107" s="181">
        <f ca="1"/>
        <v>0</v>
      </c>
      <c r="R107" s="181">
        <f ca="1"/>
        <v>-65</v>
      </c>
      <c r="S107" s="181">
        <f ca="1"/>
        <v>0</v>
      </c>
      <c r="T107" s="182">
        <f ca="1"/>
        <v>-40</v>
      </c>
      <c r="U107" s="42"/>
      <c r="V107" s="177" t="s">
        <v>87</v>
      </c>
      <c r="W107" s="183"/>
      <c r="X107" s="184"/>
      <c r="Y107" s="184"/>
      <c r="Z107" s="185"/>
      <c r="AA107" s="42"/>
      <c r="AB107" s="180" t="s">
        <v>87</v>
      </c>
      <c r="AC107" s="181"/>
      <c r="AD107" s="186"/>
      <c r="AE107" s="186"/>
      <c r="AF107" s="187"/>
      <c r="AG107" s="42"/>
      <c r="AH107" s="177" t="s">
        <v>87</v>
      </c>
      <c r="AI107" s="183"/>
      <c r="AJ107" s="184"/>
      <c r="AK107" s="184"/>
      <c r="AL107" s="185">
        <v>-40</v>
      </c>
      <c r="AM107" s="42"/>
      <c r="AN107" s="180" t="s">
        <v>87</v>
      </c>
      <c r="AO107" s="181"/>
      <c r="AP107" s="181">
        <v>-65</v>
      </c>
      <c r="AQ107" s="181"/>
      <c r="AR107" s="182">
        <v>-40</v>
      </c>
      <c r="AT107" s="180" t="s">
        <v>87</v>
      </c>
      <c r="AU107" s="181">
        <f>VLOOKUP($AT107,[1]Scn3!Scn3_Q2_LR,MATCH(AU$6,[1]!Scn_CH,0),0)</f>
        <v>0</v>
      </c>
      <c r="AV107" s="181">
        <f>VLOOKUP($AT107,[1]Scn3!Scn3_Q2_LR,MATCH(AV$6,[1]!Scn_CH,0),0)</f>
        <v>-65</v>
      </c>
      <c r="AW107" s="181">
        <f>VLOOKUP($AT107,[1]Scn3!Scn3_Q2_LR,MATCH(AW$6,[1]!Scn_CH,0),0)</f>
        <v>0</v>
      </c>
      <c r="AX107" s="182">
        <f>VLOOKUP($AT107,[1]Scn3!Scn3_Q2_LR,MATCH(AX$6,[1]!Scn_CH,0),0)</f>
        <v>-40</v>
      </c>
      <c r="AZ107" s="241" t="s">
        <v>87</v>
      </c>
      <c r="BA107" s="242"/>
      <c r="BB107" s="242"/>
      <c r="BC107" s="242"/>
      <c r="BD107" s="243"/>
      <c r="BF107" s="241" t="s">
        <v>87</v>
      </c>
      <c r="BG107" s="242"/>
      <c r="BH107" s="242"/>
      <c r="BI107" s="242"/>
      <c r="BJ107" s="243"/>
    </row>
    <row r="108" spans="4:62" x14ac:dyDescent="0.2">
      <c r="D108" s="131" t="s">
        <v>88</v>
      </c>
      <c r="E108" s="181">
        <f ca="1">IF(K108*Q108*E$112&lt;'Summary Results'!M$2,'Summary Results'!M$2/E$112,K108*Q108)</f>
        <v>-50</v>
      </c>
      <c r="F108" s="181">
        <f ca="1">IF(L108*R108*F$112&lt;'Summary Results'!N$2,'Summary Results'!N$2/F$112,L108*R108)</f>
        <v>-65</v>
      </c>
      <c r="G108" s="181">
        <f ca="1">IF(M108*S108*G$112&lt;'Summary Results'!O$2,'Summary Results'!O$2/G$112,M108*S108)</f>
        <v>0</v>
      </c>
      <c r="H108" s="182">
        <f ca="1">IF(N108*T108*H$112&lt;'Summary Results'!P$2,'Summary Results'!P$2/H$112,N108*T108)</f>
        <v>-50</v>
      </c>
      <c r="I108" s="42"/>
      <c r="J108" s="177" t="s">
        <v>88</v>
      </c>
      <c r="K108" s="178">
        <f t="shared" ca="1" si="7"/>
        <v>1</v>
      </c>
      <c r="L108" s="178">
        <f t="shared" ca="1" si="4"/>
        <v>1</v>
      </c>
      <c r="M108" s="178">
        <f t="shared" ca="1" si="5"/>
        <v>1</v>
      </c>
      <c r="N108" s="179">
        <f t="shared" ca="1" si="6"/>
        <v>1</v>
      </c>
      <c r="O108" s="42"/>
      <c r="P108" s="180" t="s">
        <v>88</v>
      </c>
      <c r="Q108" s="181">
        <f ca="1"/>
        <v>-50</v>
      </c>
      <c r="R108" s="181">
        <f ca="1"/>
        <v>-65</v>
      </c>
      <c r="S108" s="181">
        <f ca="1"/>
        <v>0</v>
      </c>
      <c r="T108" s="182">
        <f ca="1"/>
        <v>-50</v>
      </c>
      <c r="U108" s="42"/>
      <c r="V108" s="177" t="s">
        <v>88</v>
      </c>
      <c r="W108" s="183">
        <v>-50</v>
      </c>
      <c r="X108" s="184"/>
      <c r="Y108" s="184"/>
      <c r="Z108" s="185"/>
      <c r="AA108" s="42"/>
      <c r="AB108" s="180" t="s">
        <v>88</v>
      </c>
      <c r="AC108" s="181">
        <v>-50</v>
      </c>
      <c r="AD108" s="186"/>
      <c r="AE108" s="186"/>
      <c r="AF108" s="187"/>
      <c r="AG108" s="42"/>
      <c r="AH108" s="177" t="s">
        <v>88</v>
      </c>
      <c r="AI108" s="183">
        <v>-50</v>
      </c>
      <c r="AJ108" s="184"/>
      <c r="AK108" s="184"/>
      <c r="AL108" s="185">
        <v>-50</v>
      </c>
      <c r="AM108" s="42"/>
      <c r="AN108" s="180" t="s">
        <v>88</v>
      </c>
      <c r="AO108" s="181">
        <v>-50</v>
      </c>
      <c r="AP108" s="181">
        <v>-65</v>
      </c>
      <c r="AQ108" s="181"/>
      <c r="AR108" s="182">
        <v>-50</v>
      </c>
      <c r="AT108" s="180" t="s">
        <v>88</v>
      </c>
      <c r="AU108" s="181">
        <f>VLOOKUP($AT108,[1]Scn3!Scn3_Q2_LR,MATCH(AU$6,[1]!Scn_CH,0),0)</f>
        <v>-50</v>
      </c>
      <c r="AV108" s="181">
        <f>VLOOKUP($AT108,[1]Scn3!Scn3_Q2_LR,MATCH(AV$6,[1]!Scn_CH,0),0)</f>
        <v>-65</v>
      </c>
      <c r="AW108" s="181">
        <f>VLOOKUP($AT108,[1]Scn3!Scn3_Q2_LR,MATCH(AW$6,[1]!Scn_CH,0),0)</f>
        <v>0</v>
      </c>
      <c r="AX108" s="182">
        <f>VLOOKUP($AT108,[1]Scn3!Scn3_Q2_LR,MATCH(AX$6,[1]!Scn_CH,0),0)</f>
        <v>-50</v>
      </c>
      <c r="AZ108" s="241" t="s">
        <v>88</v>
      </c>
      <c r="BA108" s="242"/>
      <c r="BB108" s="242"/>
      <c r="BC108" s="242"/>
      <c r="BD108" s="243"/>
      <c r="BF108" s="241" t="s">
        <v>88</v>
      </c>
      <c r="BG108" s="242"/>
      <c r="BH108" s="242"/>
      <c r="BI108" s="242"/>
      <c r="BJ108" s="243"/>
    </row>
    <row r="109" spans="4:62" x14ac:dyDescent="0.2">
      <c r="D109" s="131" t="s">
        <v>89</v>
      </c>
      <c r="E109" s="181">
        <f ca="1">IF(K109*Q109*E$112&lt;'Summary Results'!M$2,'Summary Results'!M$2/E$112,K109*Q109)</f>
        <v>10.714285714285715</v>
      </c>
      <c r="F109" s="181">
        <f ca="1">IF(L109*R109*F$112&lt;'Summary Results'!N$2,'Summary Results'!N$2/F$112,L109*R109)</f>
        <v>-65</v>
      </c>
      <c r="G109" s="181">
        <f ca="1">IF(M109*S109*G$112&lt;'Summary Results'!O$2,'Summary Results'!O$2/G$112,M109*S109)</f>
        <v>0</v>
      </c>
      <c r="H109" s="182">
        <f ca="1">IF(N109*T109*H$112&lt;'Summary Results'!P$2,'Summary Results'!P$2/H$112,N109*T109)</f>
        <v>-40</v>
      </c>
      <c r="I109" s="42"/>
      <c r="J109" s="177" t="s">
        <v>89</v>
      </c>
      <c r="K109" s="178">
        <f t="shared" ca="1" si="7"/>
        <v>0.7142857142857143</v>
      </c>
      <c r="L109" s="178">
        <f t="shared" ca="1" si="4"/>
        <v>1</v>
      </c>
      <c r="M109" s="178">
        <f t="shared" ca="1" si="5"/>
        <v>1</v>
      </c>
      <c r="N109" s="179">
        <f t="shared" ca="1" si="6"/>
        <v>1</v>
      </c>
      <c r="O109" s="42"/>
      <c r="P109" s="180" t="s">
        <v>89</v>
      </c>
      <c r="Q109" s="181">
        <f ca="1"/>
        <v>15</v>
      </c>
      <c r="R109" s="181">
        <f ca="1"/>
        <v>-65</v>
      </c>
      <c r="S109" s="181">
        <f ca="1"/>
        <v>0</v>
      </c>
      <c r="T109" s="182">
        <f ca="1"/>
        <v>-40</v>
      </c>
      <c r="U109" s="42"/>
      <c r="V109" s="177" t="s">
        <v>89</v>
      </c>
      <c r="W109" s="183">
        <v>15</v>
      </c>
      <c r="X109" s="184"/>
      <c r="Y109" s="184"/>
      <c r="Z109" s="185"/>
      <c r="AA109" s="42"/>
      <c r="AB109" s="180" t="s">
        <v>89</v>
      </c>
      <c r="AC109" s="181">
        <v>15</v>
      </c>
      <c r="AD109" s="186"/>
      <c r="AE109" s="186"/>
      <c r="AF109" s="187"/>
      <c r="AG109" s="42"/>
      <c r="AH109" s="177" t="s">
        <v>89</v>
      </c>
      <c r="AI109" s="183">
        <v>15</v>
      </c>
      <c r="AJ109" s="184"/>
      <c r="AK109" s="184"/>
      <c r="AL109" s="185">
        <v>-40</v>
      </c>
      <c r="AM109" s="42"/>
      <c r="AN109" s="180" t="s">
        <v>89</v>
      </c>
      <c r="AO109" s="181">
        <v>15</v>
      </c>
      <c r="AP109" s="181">
        <v>-65</v>
      </c>
      <c r="AQ109" s="181"/>
      <c r="AR109" s="182">
        <v>-40</v>
      </c>
      <c r="AT109" s="180" t="s">
        <v>89</v>
      </c>
      <c r="AU109" s="181">
        <f>VLOOKUP($AT109,[1]Scn3!Scn3_Q2_LR,MATCH(AU$6,[1]!Scn_CH,0),0)</f>
        <v>15</v>
      </c>
      <c r="AV109" s="181">
        <f>VLOOKUP($AT109,[1]Scn3!Scn3_Q2_LR,MATCH(AV$6,[1]!Scn_CH,0),0)</f>
        <v>-65</v>
      </c>
      <c r="AW109" s="181">
        <f>VLOOKUP($AT109,[1]Scn3!Scn3_Q2_LR,MATCH(AW$6,[1]!Scn_CH,0),0)</f>
        <v>0</v>
      </c>
      <c r="AX109" s="182">
        <f>VLOOKUP($AT109,[1]Scn3!Scn3_Q2_LR,MATCH(AX$6,[1]!Scn_CH,0),0)</f>
        <v>-40</v>
      </c>
      <c r="AZ109" s="241" t="s">
        <v>89</v>
      </c>
      <c r="BA109" s="242"/>
      <c r="BB109" s="242"/>
      <c r="BC109" s="242"/>
      <c r="BD109" s="243"/>
      <c r="BF109" s="241" t="s">
        <v>89</v>
      </c>
      <c r="BG109" s="242"/>
      <c r="BH109" s="242"/>
      <c r="BI109" s="242"/>
      <c r="BJ109" s="243"/>
    </row>
    <row r="110" spans="4:62" x14ac:dyDescent="0.2">
      <c r="D110" s="132" t="s">
        <v>90</v>
      </c>
      <c r="E110" s="192">
        <f ca="1">IF(K110*Q110*E$112&lt;'Summary Results'!M$2,'Summary Results'!M$2/E$112,K110*Q110)</f>
        <v>-70</v>
      </c>
      <c r="F110" s="192">
        <f ca="1">IF(L110*R110*F$112&lt;'Summary Results'!N$2,'Summary Results'!N$2/F$112,L110*R110)</f>
        <v>-70</v>
      </c>
      <c r="G110" s="192">
        <f ca="1">IF(M110*S110*G$112&lt;'Summary Results'!O$2,'Summary Results'!O$2/G$112,M110*S110)</f>
        <v>0</v>
      </c>
      <c r="H110" s="193">
        <f ca="1">IF(N110*T110*H$112&lt;'Summary Results'!P$2,'Summary Results'!P$2/H$112,N110*T110)</f>
        <v>-70</v>
      </c>
      <c r="I110" s="42"/>
      <c r="J110" s="188" t="s">
        <v>90</v>
      </c>
      <c r="K110" s="189">
        <f t="shared" ca="1" si="7"/>
        <v>1</v>
      </c>
      <c r="L110" s="189">
        <f t="shared" ca="1" si="4"/>
        <v>1</v>
      </c>
      <c r="M110" s="189">
        <f t="shared" ca="1" si="5"/>
        <v>1</v>
      </c>
      <c r="N110" s="190">
        <f t="shared" ca="1" si="6"/>
        <v>1</v>
      </c>
      <c r="O110" s="42"/>
      <c r="P110" s="191" t="s">
        <v>90</v>
      </c>
      <c r="Q110" s="192">
        <f ca="1"/>
        <v>-70</v>
      </c>
      <c r="R110" s="192">
        <f ca="1"/>
        <v>-70</v>
      </c>
      <c r="S110" s="192">
        <f ca="1"/>
        <v>0</v>
      </c>
      <c r="T110" s="193">
        <f ca="1"/>
        <v>-70</v>
      </c>
      <c r="U110" s="42"/>
      <c r="V110" s="188" t="s">
        <v>90</v>
      </c>
      <c r="W110" s="194">
        <v>-70</v>
      </c>
      <c r="X110" s="195"/>
      <c r="Y110" s="195"/>
      <c r="Z110" s="196"/>
      <c r="AA110" s="42"/>
      <c r="AB110" s="191" t="s">
        <v>90</v>
      </c>
      <c r="AC110" s="192">
        <v>-70</v>
      </c>
      <c r="AD110" s="197"/>
      <c r="AE110" s="197"/>
      <c r="AF110" s="198"/>
      <c r="AG110" s="42"/>
      <c r="AH110" s="188" t="s">
        <v>90</v>
      </c>
      <c r="AI110" s="194">
        <v>-70</v>
      </c>
      <c r="AJ110" s="195"/>
      <c r="AK110" s="195"/>
      <c r="AL110" s="196">
        <v>-70</v>
      </c>
      <c r="AM110" s="42"/>
      <c r="AN110" s="191" t="s">
        <v>90</v>
      </c>
      <c r="AO110" s="192">
        <v>-70</v>
      </c>
      <c r="AP110" s="192">
        <v>-70</v>
      </c>
      <c r="AQ110" s="192"/>
      <c r="AR110" s="193">
        <v>-70</v>
      </c>
      <c r="AT110" s="191" t="s">
        <v>90</v>
      </c>
      <c r="AU110" s="192">
        <f>VLOOKUP($AT110,[1]Scn3!Scn3_Q2_LR,MATCH(AU$6,[1]!Scn_CH,0),0)</f>
        <v>-70</v>
      </c>
      <c r="AV110" s="192">
        <f>VLOOKUP($AT110,[1]Scn3!Scn3_Q2_LR,MATCH(AV$6,[1]!Scn_CH,0),0)</f>
        <v>-70</v>
      </c>
      <c r="AW110" s="192">
        <f>VLOOKUP($AT110,[1]Scn3!Scn3_Q2_LR,MATCH(AW$6,[1]!Scn_CH,0),0)</f>
        <v>0</v>
      </c>
      <c r="AX110" s="193">
        <f>VLOOKUP($AT110,[1]Scn3!Scn3_Q2_LR,MATCH(AX$6,[1]!Scn_CH,0),0)</f>
        <v>-70</v>
      </c>
      <c r="AZ110" s="244" t="s">
        <v>90</v>
      </c>
      <c r="BA110" s="245"/>
      <c r="BB110" s="245"/>
      <c r="BC110" s="245"/>
      <c r="BD110" s="246"/>
      <c r="BF110" s="244" t="s">
        <v>90</v>
      </c>
      <c r="BG110" s="245"/>
      <c r="BH110" s="245"/>
      <c r="BI110" s="245"/>
      <c r="BJ110" s="246"/>
    </row>
    <row r="112" spans="4:62" x14ac:dyDescent="0.2">
      <c r="D112" s="8" t="s">
        <v>771</v>
      </c>
      <c r="E112" s="252" cm="1">
        <f t="array" ref="E112">INDEX(TRANSPOSE(Adj_Q2),1,MATCH(E3,Q2Shock!$I$4:$L$4,0))</f>
        <v>1.4</v>
      </c>
      <c r="F112" s="252" cm="1">
        <f t="array" ref="F112">INDEX(TRANSPOSE(Adj_Q2),1,MATCH(F3,Q2Shock!$I$4:$L$4,0))</f>
        <v>1.2</v>
      </c>
      <c r="G112" s="252" cm="1">
        <f t="array" ref="G112">INDEX(TRANSPOSE(Adj_Q2),1,MATCH(G3,Q2Shock!$I$4:$L$4,0))</f>
        <v>1</v>
      </c>
      <c r="H112" s="252" cm="1">
        <f t="array" ref="H112">INDEX(TRANSPOSE(Adj_Q2),1,MATCH(H3,Q2Shock!$I$4:$L$4,0))</f>
        <v>1.2</v>
      </c>
    </row>
  </sheetData>
  <mergeCells count="25">
    <mergeCell ref="AH5:AL5"/>
    <mergeCell ref="AN5:AR5"/>
    <mergeCell ref="V2:Z4"/>
    <mergeCell ref="AB2:AF4"/>
    <mergeCell ref="AH2:AL4"/>
    <mergeCell ref="AN2:AR4"/>
    <mergeCell ref="AB5:AF5"/>
    <mergeCell ref="A3:B4"/>
    <mergeCell ref="D5:H5"/>
    <mergeCell ref="J5:N5"/>
    <mergeCell ref="P5:T5"/>
    <mergeCell ref="V5:Z5"/>
    <mergeCell ref="D1:H1"/>
    <mergeCell ref="J1:N1"/>
    <mergeCell ref="P1:T1"/>
    <mergeCell ref="D2:H2"/>
    <mergeCell ref="J2:N4"/>
    <mergeCell ref="P2:Q4"/>
    <mergeCell ref="R2:T4"/>
    <mergeCell ref="AT2:AX4"/>
    <mergeCell ref="AT5:AX5"/>
    <mergeCell ref="AZ2:BD4"/>
    <mergeCell ref="AZ5:BD5"/>
    <mergeCell ref="BF2:BJ4"/>
    <mergeCell ref="BF5:BJ5"/>
  </mergeCells>
  <phoneticPr fontId="26" type="noConversion"/>
  <conditionalFormatting sqref="X7:Z110">
    <cfRule type="cellIs" dxfId="514" priority="162" operator="equal">
      <formula>0</formula>
    </cfRule>
  </conditionalFormatting>
  <conditionalFormatting sqref="X7:Z110">
    <cfRule type="cellIs" dxfId="513" priority="161" operator="notEqual">
      <formula>0</formula>
    </cfRule>
  </conditionalFormatting>
  <conditionalFormatting sqref="X7:Z110">
    <cfRule type="cellIs" dxfId="512" priority="160" operator="equal">
      <formula>"eps"</formula>
    </cfRule>
  </conditionalFormatting>
  <conditionalFormatting sqref="X7:Z110">
    <cfRule type="cellIs" dxfId="511" priority="159" operator="notEqual">
      <formula>"eps"</formula>
    </cfRule>
  </conditionalFormatting>
  <conditionalFormatting sqref="X7:Z110">
    <cfRule type="cellIs" dxfId="510" priority="158" operator="equal">
      <formula>"n"</formula>
    </cfRule>
  </conditionalFormatting>
  <conditionalFormatting sqref="X7:Z110">
    <cfRule type="cellIs" dxfId="509" priority="156" operator="notEqual">
      <formula>0</formula>
    </cfRule>
    <cfRule type="cellIs" dxfId="508" priority="157" operator="equal">
      <formula>0</formula>
    </cfRule>
  </conditionalFormatting>
  <conditionalFormatting sqref="X7:Z110">
    <cfRule type="cellIs" dxfId="507" priority="154" stopIfTrue="1" operator="greaterThan">
      <formula>0</formula>
    </cfRule>
    <cfRule type="cellIs" dxfId="506" priority="155" stopIfTrue="1" operator="greaterThan">
      <formula>0</formula>
    </cfRule>
  </conditionalFormatting>
  <conditionalFormatting sqref="X7:Z110">
    <cfRule type="cellIs" dxfId="505" priority="150" stopIfTrue="1" operator="greaterThan">
      <formula>0</formula>
    </cfRule>
    <cfRule type="cellIs" dxfId="504" priority="151" stopIfTrue="1" operator="greaterThan">
      <formula>0</formula>
    </cfRule>
    <cfRule type="cellIs" dxfId="503" priority="152" stopIfTrue="1" operator="greaterThan">
      <formula>0</formula>
    </cfRule>
    <cfRule type="cellIs" dxfId="502" priority="153" stopIfTrue="1" operator="greaterThan">
      <formula>0</formula>
    </cfRule>
  </conditionalFormatting>
  <conditionalFormatting sqref="X7:Z110">
    <cfRule type="cellIs" dxfId="501" priority="149" operator="equal">
      <formula>0</formula>
    </cfRule>
  </conditionalFormatting>
  <conditionalFormatting sqref="X7:Z110">
    <cfRule type="cellIs" dxfId="500" priority="148" operator="notEqual">
      <formula>0</formula>
    </cfRule>
  </conditionalFormatting>
  <conditionalFormatting sqref="X7:Z110">
    <cfRule type="cellIs" dxfId="499" priority="147" operator="equal">
      <formula>"eps"</formula>
    </cfRule>
  </conditionalFormatting>
  <conditionalFormatting sqref="X7:Z110">
    <cfRule type="cellIs" dxfId="498" priority="146" operator="notEqual">
      <formula>"eps"</formula>
    </cfRule>
  </conditionalFormatting>
  <conditionalFormatting sqref="X7:Z110">
    <cfRule type="cellIs" dxfId="497" priority="145" operator="equal">
      <formula>"n"</formula>
    </cfRule>
  </conditionalFormatting>
  <conditionalFormatting sqref="X7:Z110">
    <cfRule type="cellIs" dxfId="496" priority="143" operator="notEqual">
      <formula>0</formula>
    </cfRule>
    <cfRule type="cellIs" dxfId="495" priority="144" operator="equal">
      <formula>0</formula>
    </cfRule>
  </conditionalFormatting>
  <conditionalFormatting sqref="X7:Z110">
    <cfRule type="cellIs" dxfId="494" priority="141" stopIfTrue="1" operator="greaterThan">
      <formula>0</formula>
    </cfRule>
    <cfRule type="cellIs" dxfId="493" priority="142" stopIfTrue="1" operator="greaterThan">
      <formula>0</formula>
    </cfRule>
  </conditionalFormatting>
  <conditionalFormatting sqref="X7:Z110">
    <cfRule type="cellIs" dxfId="492" priority="137" stopIfTrue="1" operator="greaterThan">
      <formula>0</formula>
    </cfRule>
    <cfRule type="cellIs" dxfId="491" priority="138" stopIfTrue="1" operator="greaterThan">
      <formula>0</formula>
    </cfRule>
    <cfRule type="cellIs" dxfId="490" priority="139" stopIfTrue="1" operator="greaterThan">
      <formula>0</formula>
    </cfRule>
    <cfRule type="cellIs" dxfId="489" priority="140" stopIfTrue="1" operator="greaterThan">
      <formula>0</formula>
    </cfRule>
  </conditionalFormatting>
  <conditionalFormatting sqref="X7:Z110">
    <cfRule type="cellIs" dxfId="488" priority="136" operator="equal">
      <formula>0</formula>
    </cfRule>
  </conditionalFormatting>
  <conditionalFormatting sqref="X7:Z110">
    <cfRule type="cellIs" dxfId="487" priority="135" operator="notEqual">
      <formula>0</formula>
    </cfRule>
  </conditionalFormatting>
  <conditionalFormatting sqref="X7:Z110">
    <cfRule type="cellIs" dxfId="486" priority="134" operator="equal">
      <formula>"eps"</formula>
    </cfRule>
  </conditionalFormatting>
  <conditionalFormatting sqref="X7:Z110">
    <cfRule type="cellIs" dxfId="485" priority="133" operator="notEqual">
      <formula>"eps"</formula>
    </cfRule>
  </conditionalFormatting>
  <conditionalFormatting sqref="X7:Z110">
    <cfRule type="cellIs" dxfId="484" priority="132" operator="equal">
      <formula>"n"</formula>
    </cfRule>
  </conditionalFormatting>
  <conditionalFormatting sqref="X7:Z110">
    <cfRule type="cellIs" dxfId="483" priority="130" operator="notEqual">
      <formula>0</formula>
    </cfRule>
    <cfRule type="cellIs" dxfId="482" priority="131" operator="equal">
      <formula>0</formula>
    </cfRule>
  </conditionalFormatting>
  <conditionalFormatting sqref="X7:Z110">
    <cfRule type="cellIs" dxfId="481" priority="128" stopIfTrue="1" operator="greaterThan">
      <formula>0</formula>
    </cfRule>
    <cfRule type="cellIs" dxfId="480" priority="129" stopIfTrue="1" operator="greaterThan">
      <formula>0</formula>
    </cfRule>
  </conditionalFormatting>
  <conditionalFormatting sqref="X7:Z110">
    <cfRule type="cellIs" dxfId="479" priority="124" stopIfTrue="1" operator="greaterThan">
      <formula>0</formula>
    </cfRule>
    <cfRule type="cellIs" dxfId="478" priority="125" stopIfTrue="1" operator="greaterThan">
      <formula>0</formula>
    </cfRule>
    <cfRule type="cellIs" dxfId="477" priority="126" stopIfTrue="1" operator="greaterThan">
      <formula>0</formula>
    </cfRule>
    <cfRule type="cellIs" dxfId="476" priority="127" stopIfTrue="1" operator="greaterThan">
      <formula>0</formula>
    </cfRule>
  </conditionalFormatting>
  <conditionalFormatting sqref="X7:Z110">
    <cfRule type="cellIs" dxfId="475" priority="123" operator="equal">
      <formula>0</formula>
    </cfRule>
  </conditionalFormatting>
  <conditionalFormatting sqref="X7:Z110">
    <cfRule type="cellIs" dxfId="474" priority="122" operator="notEqual">
      <formula>0</formula>
    </cfRule>
  </conditionalFormatting>
  <conditionalFormatting sqref="X7:Z110">
    <cfRule type="cellIs" dxfId="473" priority="121" operator="equal">
      <formula>"eps"</formula>
    </cfRule>
  </conditionalFormatting>
  <conditionalFormatting sqref="X7:Z110">
    <cfRule type="cellIs" dxfId="472" priority="120" operator="notEqual">
      <formula>"eps"</formula>
    </cfRule>
  </conditionalFormatting>
  <conditionalFormatting sqref="X7:Z110">
    <cfRule type="cellIs" dxfId="471" priority="119" operator="equal">
      <formula>"n"</formula>
    </cfRule>
  </conditionalFormatting>
  <conditionalFormatting sqref="X7:Z110">
    <cfRule type="cellIs" dxfId="470" priority="117" operator="notEqual">
      <formula>0</formula>
    </cfRule>
    <cfRule type="cellIs" dxfId="469" priority="118" operator="equal">
      <formula>0</formula>
    </cfRule>
  </conditionalFormatting>
  <conditionalFormatting sqref="X7:Z110">
    <cfRule type="cellIs" dxfId="468" priority="115" stopIfTrue="1" operator="greaterThan">
      <formula>0</formula>
    </cfRule>
    <cfRule type="cellIs" dxfId="467" priority="116" stopIfTrue="1" operator="greaterThan">
      <formula>0</formula>
    </cfRule>
  </conditionalFormatting>
  <conditionalFormatting sqref="X7:Z110">
    <cfRule type="cellIs" dxfId="466" priority="111" stopIfTrue="1" operator="greaterThan">
      <formula>0</formula>
    </cfRule>
    <cfRule type="cellIs" dxfId="465" priority="112" stopIfTrue="1" operator="greaterThan">
      <formula>0</formula>
    </cfRule>
    <cfRule type="cellIs" dxfId="464" priority="113" stopIfTrue="1" operator="greaterThan">
      <formula>0</formula>
    </cfRule>
    <cfRule type="cellIs" dxfId="463" priority="114" stopIfTrue="1" operator="greaterThan">
      <formula>0</formula>
    </cfRule>
  </conditionalFormatting>
  <conditionalFormatting sqref="AD7:AF110">
    <cfRule type="cellIs" dxfId="462" priority="110" operator="equal">
      <formula>0</formula>
    </cfRule>
  </conditionalFormatting>
  <conditionalFormatting sqref="AD7:AF110">
    <cfRule type="cellIs" dxfId="461" priority="109" operator="notEqual">
      <formula>0</formula>
    </cfRule>
  </conditionalFormatting>
  <conditionalFormatting sqref="AD7:AF110">
    <cfRule type="cellIs" dxfId="460" priority="108" operator="equal">
      <formula>"eps"</formula>
    </cfRule>
  </conditionalFormatting>
  <conditionalFormatting sqref="AD7:AF110">
    <cfRule type="cellIs" dxfId="459" priority="107" operator="notEqual">
      <formula>"eps"</formula>
    </cfRule>
  </conditionalFormatting>
  <conditionalFormatting sqref="AD7:AF110">
    <cfRule type="cellIs" dxfId="458" priority="106" operator="equal">
      <formula>"n"</formula>
    </cfRule>
  </conditionalFormatting>
  <conditionalFormatting sqref="AD7:AF110">
    <cfRule type="cellIs" dxfId="457" priority="104" operator="notEqual">
      <formula>0</formula>
    </cfRule>
    <cfRule type="cellIs" dxfId="456" priority="105" operator="equal">
      <formula>0</formula>
    </cfRule>
  </conditionalFormatting>
  <conditionalFormatting sqref="AD7:AF110">
    <cfRule type="cellIs" dxfId="455" priority="102" stopIfTrue="1" operator="greaterThan">
      <formula>0</formula>
    </cfRule>
    <cfRule type="cellIs" dxfId="454" priority="103" stopIfTrue="1" operator="greaterThan">
      <formula>0</formula>
    </cfRule>
  </conditionalFormatting>
  <conditionalFormatting sqref="AD7:AF110">
    <cfRule type="cellIs" dxfId="453" priority="98" stopIfTrue="1" operator="greaterThan">
      <formula>0</formula>
    </cfRule>
    <cfRule type="cellIs" dxfId="452" priority="99" stopIfTrue="1" operator="greaterThan">
      <formula>0</formula>
    </cfRule>
    <cfRule type="cellIs" dxfId="451" priority="100" stopIfTrue="1" operator="greaterThan">
      <formula>0</formula>
    </cfRule>
    <cfRule type="cellIs" dxfId="450" priority="101" stopIfTrue="1" operator="greaterThan">
      <formula>0</formula>
    </cfRule>
  </conditionalFormatting>
  <conditionalFormatting sqref="AD7:AF110">
    <cfRule type="cellIs" dxfId="449" priority="97" operator="equal">
      <formula>0</formula>
    </cfRule>
  </conditionalFormatting>
  <conditionalFormatting sqref="AD7:AF110">
    <cfRule type="cellIs" dxfId="448" priority="96" operator="notEqual">
      <formula>0</formula>
    </cfRule>
  </conditionalFormatting>
  <conditionalFormatting sqref="AD7:AF110">
    <cfRule type="cellIs" dxfId="447" priority="95" operator="equal">
      <formula>"eps"</formula>
    </cfRule>
  </conditionalFormatting>
  <conditionalFormatting sqref="AD7:AF110">
    <cfRule type="cellIs" dxfId="446" priority="94" operator="notEqual">
      <formula>"eps"</formula>
    </cfRule>
  </conditionalFormatting>
  <conditionalFormatting sqref="AD7:AF110">
    <cfRule type="cellIs" dxfId="445" priority="93" operator="equal">
      <formula>"n"</formula>
    </cfRule>
  </conditionalFormatting>
  <conditionalFormatting sqref="AD7:AF110">
    <cfRule type="cellIs" dxfId="444" priority="91" operator="notEqual">
      <formula>0</formula>
    </cfRule>
    <cfRule type="cellIs" dxfId="443" priority="92" operator="equal">
      <formula>0</formula>
    </cfRule>
  </conditionalFormatting>
  <conditionalFormatting sqref="AD7:AF110">
    <cfRule type="cellIs" dxfId="442" priority="89" stopIfTrue="1" operator="greaterThan">
      <formula>0</formula>
    </cfRule>
    <cfRule type="cellIs" dxfId="441" priority="90" stopIfTrue="1" operator="greaterThan">
      <formula>0</formula>
    </cfRule>
  </conditionalFormatting>
  <conditionalFormatting sqref="AD7:AF110">
    <cfRule type="cellIs" dxfId="440" priority="85" stopIfTrue="1" operator="greaterThan">
      <formula>0</formula>
    </cfRule>
    <cfRule type="cellIs" dxfId="439" priority="86" stopIfTrue="1" operator="greaterThan">
      <formula>0</formula>
    </cfRule>
    <cfRule type="cellIs" dxfId="438" priority="87" stopIfTrue="1" operator="greaterThan">
      <formula>0</formula>
    </cfRule>
    <cfRule type="cellIs" dxfId="437" priority="88" stopIfTrue="1" operator="greaterThan">
      <formula>0</formula>
    </cfRule>
  </conditionalFormatting>
  <conditionalFormatting sqref="AD7:AF110">
    <cfRule type="cellIs" dxfId="436" priority="84" operator="equal">
      <formula>0</formula>
    </cfRule>
  </conditionalFormatting>
  <conditionalFormatting sqref="AD7:AF110">
    <cfRule type="cellIs" dxfId="435" priority="83" operator="notEqual">
      <formula>0</formula>
    </cfRule>
  </conditionalFormatting>
  <conditionalFormatting sqref="AD7:AF110">
    <cfRule type="cellIs" dxfId="434" priority="82" operator="equal">
      <formula>"eps"</formula>
    </cfRule>
  </conditionalFormatting>
  <conditionalFormatting sqref="AD7:AF110">
    <cfRule type="cellIs" dxfId="433" priority="81" operator="notEqual">
      <formula>"eps"</formula>
    </cfRule>
  </conditionalFormatting>
  <conditionalFormatting sqref="AD7:AF110">
    <cfRule type="cellIs" dxfId="432" priority="80" operator="equal">
      <formula>"n"</formula>
    </cfRule>
  </conditionalFormatting>
  <conditionalFormatting sqref="AD7:AF110">
    <cfRule type="cellIs" dxfId="431" priority="78" operator="notEqual">
      <formula>0</formula>
    </cfRule>
    <cfRule type="cellIs" dxfId="430" priority="79" operator="equal">
      <formula>0</formula>
    </cfRule>
  </conditionalFormatting>
  <conditionalFormatting sqref="AD7:AF110">
    <cfRule type="cellIs" dxfId="429" priority="76" stopIfTrue="1" operator="greaterThan">
      <formula>0</formula>
    </cfRule>
    <cfRule type="cellIs" dxfId="428" priority="77" stopIfTrue="1" operator="greaterThan">
      <formula>0</formula>
    </cfRule>
  </conditionalFormatting>
  <conditionalFormatting sqref="AD7:AF110">
    <cfRule type="cellIs" dxfId="427" priority="72" stopIfTrue="1" operator="greaterThan">
      <formula>0</formula>
    </cfRule>
    <cfRule type="cellIs" dxfId="426" priority="73" stopIfTrue="1" operator="greaterThan">
      <formula>0</formula>
    </cfRule>
    <cfRule type="cellIs" dxfId="425" priority="74" stopIfTrue="1" operator="greaterThan">
      <formula>0</formula>
    </cfRule>
    <cfRule type="cellIs" dxfId="424" priority="75" stopIfTrue="1" operator="greaterThan">
      <formula>0</formula>
    </cfRule>
  </conditionalFormatting>
  <conditionalFormatting sqref="AD7:AF110">
    <cfRule type="cellIs" dxfId="423" priority="71" operator="equal">
      <formula>0</formula>
    </cfRule>
  </conditionalFormatting>
  <conditionalFormatting sqref="AD7:AF110">
    <cfRule type="cellIs" dxfId="422" priority="70" operator="notEqual">
      <formula>0</formula>
    </cfRule>
  </conditionalFormatting>
  <conditionalFormatting sqref="AD7:AF110">
    <cfRule type="cellIs" dxfId="421" priority="69" operator="equal">
      <formula>"eps"</formula>
    </cfRule>
  </conditionalFormatting>
  <conditionalFormatting sqref="AD7:AF110">
    <cfRule type="cellIs" dxfId="420" priority="68" operator="notEqual">
      <formula>"eps"</formula>
    </cfRule>
  </conditionalFormatting>
  <conditionalFormatting sqref="AD7:AF110">
    <cfRule type="cellIs" dxfId="419" priority="67" operator="equal">
      <formula>"n"</formula>
    </cfRule>
  </conditionalFormatting>
  <conditionalFormatting sqref="AD7:AF110">
    <cfRule type="cellIs" dxfId="418" priority="65" operator="notEqual">
      <formula>0</formula>
    </cfRule>
    <cfRule type="cellIs" dxfId="417" priority="66" operator="equal">
      <formula>0</formula>
    </cfRule>
  </conditionalFormatting>
  <conditionalFormatting sqref="AD7:AF110">
    <cfRule type="cellIs" dxfId="416" priority="63" stopIfTrue="1" operator="greaterThan">
      <formula>0</formula>
    </cfRule>
    <cfRule type="cellIs" dxfId="415" priority="64" stopIfTrue="1" operator="greaterThan">
      <formula>0</formula>
    </cfRule>
  </conditionalFormatting>
  <conditionalFormatting sqref="AD7:AF110">
    <cfRule type="cellIs" dxfId="414" priority="59" stopIfTrue="1" operator="greaterThan">
      <formula>0</formula>
    </cfRule>
    <cfRule type="cellIs" dxfId="413" priority="60" stopIfTrue="1" operator="greaterThan">
      <formula>0</formula>
    </cfRule>
    <cfRule type="cellIs" dxfId="412" priority="61" stopIfTrue="1" operator="greaterThan">
      <formula>0</formula>
    </cfRule>
    <cfRule type="cellIs" dxfId="411" priority="62" stopIfTrue="1" operator="greaterThan">
      <formula>0</formula>
    </cfRule>
  </conditionalFormatting>
  <conditionalFormatting sqref="AC7:AF110">
    <cfRule type="cellIs" dxfId="410" priority="58" operator="notEqual">
      <formula>W7</formula>
    </cfRule>
  </conditionalFormatting>
  <conditionalFormatting sqref="AI7:AL110">
    <cfRule type="cellIs" dxfId="409" priority="5" operator="notEqual">
      <formula>AC7</formula>
    </cfRule>
  </conditionalFormatting>
  <conditionalFormatting sqref="AJ7:AL110">
    <cfRule type="cellIs" dxfId="408" priority="57" operator="equal">
      <formula>0</formula>
    </cfRule>
  </conditionalFormatting>
  <conditionalFormatting sqref="AJ7:AL110">
    <cfRule type="cellIs" dxfId="407" priority="56" operator="notEqual">
      <formula>0</formula>
    </cfRule>
  </conditionalFormatting>
  <conditionalFormatting sqref="AJ7:AL110">
    <cfRule type="cellIs" dxfId="406" priority="55" operator="equal">
      <formula>"eps"</formula>
    </cfRule>
  </conditionalFormatting>
  <conditionalFormatting sqref="AJ7:AL110">
    <cfRule type="cellIs" dxfId="405" priority="54" operator="notEqual">
      <formula>"eps"</formula>
    </cfRule>
  </conditionalFormatting>
  <conditionalFormatting sqref="AJ7:AL110">
    <cfRule type="cellIs" dxfId="404" priority="53" operator="equal">
      <formula>"n"</formula>
    </cfRule>
  </conditionalFormatting>
  <conditionalFormatting sqref="AJ7:AL110">
    <cfRule type="cellIs" dxfId="403" priority="51" operator="notEqual">
      <formula>0</formula>
    </cfRule>
    <cfRule type="cellIs" dxfId="402" priority="52" operator="equal">
      <formula>0</formula>
    </cfRule>
  </conditionalFormatting>
  <conditionalFormatting sqref="AJ7:AL110">
    <cfRule type="cellIs" dxfId="401" priority="49" stopIfTrue="1" operator="greaterThan">
      <formula>0</formula>
    </cfRule>
    <cfRule type="cellIs" dxfId="400" priority="50" stopIfTrue="1" operator="greaterThan">
      <formula>0</formula>
    </cfRule>
  </conditionalFormatting>
  <conditionalFormatting sqref="AJ7:AL110">
    <cfRule type="cellIs" dxfId="399" priority="45" stopIfTrue="1" operator="greaterThan">
      <formula>0</formula>
    </cfRule>
    <cfRule type="cellIs" dxfId="398" priority="46" stopIfTrue="1" operator="greaterThan">
      <formula>0</formula>
    </cfRule>
    <cfRule type="cellIs" dxfId="397" priority="47" stopIfTrue="1" operator="greaterThan">
      <formula>0</formula>
    </cfRule>
    <cfRule type="cellIs" dxfId="396" priority="48" stopIfTrue="1" operator="greaterThan">
      <formula>0</formula>
    </cfRule>
  </conditionalFormatting>
  <conditionalFormatting sqref="AJ7:AL110">
    <cfRule type="cellIs" dxfId="395" priority="44" operator="equal">
      <formula>0</formula>
    </cfRule>
  </conditionalFormatting>
  <conditionalFormatting sqref="AJ7:AL110">
    <cfRule type="cellIs" dxfId="394" priority="43" operator="notEqual">
      <formula>0</formula>
    </cfRule>
  </conditionalFormatting>
  <conditionalFormatting sqref="AJ7:AL110">
    <cfRule type="cellIs" dxfId="393" priority="42" operator="equal">
      <formula>"eps"</formula>
    </cfRule>
  </conditionalFormatting>
  <conditionalFormatting sqref="AJ7:AL110">
    <cfRule type="cellIs" dxfId="392" priority="41" operator="notEqual">
      <formula>"eps"</formula>
    </cfRule>
  </conditionalFormatting>
  <conditionalFormatting sqref="AJ7:AL110">
    <cfRule type="cellIs" dxfId="391" priority="40" operator="equal">
      <formula>"n"</formula>
    </cfRule>
  </conditionalFormatting>
  <conditionalFormatting sqref="AJ7:AL110">
    <cfRule type="cellIs" dxfId="390" priority="38" operator="notEqual">
      <formula>0</formula>
    </cfRule>
    <cfRule type="cellIs" dxfId="389" priority="39" operator="equal">
      <formula>0</formula>
    </cfRule>
  </conditionalFormatting>
  <conditionalFormatting sqref="AJ7:AL110">
    <cfRule type="cellIs" dxfId="388" priority="36" stopIfTrue="1" operator="greaterThan">
      <formula>0</formula>
    </cfRule>
    <cfRule type="cellIs" dxfId="387" priority="37" stopIfTrue="1" operator="greaterThan">
      <formula>0</formula>
    </cfRule>
  </conditionalFormatting>
  <conditionalFormatting sqref="AJ7:AL110">
    <cfRule type="cellIs" dxfId="386" priority="32" stopIfTrue="1" operator="greaterThan">
      <formula>0</formula>
    </cfRule>
    <cfRule type="cellIs" dxfId="385" priority="33" stopIfTrue="1" operator="greaterThan">
      <formula>0</formula>
    </cfRule>
    <cfRule type="cellIs" dxfId="384" priority="34" stopIfTrue="1" operator="greaterThan">
      <formula>0</formula>
    </cfRule>
    <cfRule type="cellIs" dxfId="383" priority="35" stopIfTrue="1" operator="greaterThan">
      <formula>0</formula>
    </cfRule>
  </conditionalFormatting>
  <conditionalFormatting sqref="AJ7:AL110">
    <cfRule type="cellIs" dxfId="382" priority="31" operator="equal">
      <formula>0</formula>
    </cfRule>
  </conditionalFormatting>
  <conditionalFormatting sqref="AJ7:AL110">
    <cfRule type="cellIs" dxfId="381" priority="30" operator="notEqual">
      <formula>0</formula>
    </cfRule>
  </conditionalFormatting>
  <conditionalFormatting sqref="AJ7:AL110">
    <cfRule type="cellIs" dxfId="380" priority="29" operator="equal">
      <formula>"eps"</formula>
    </cfRule>
  </conditionalFormatting>
  <conditionalFormatting sqref="AJ7:AL110">
    <cfRule type="cellIs" dxfId="379" priority="28" operator="notEqual">
      <formula>"eps"</formula>
    </cfRule>
  </conditionalFormatting>
  <conditionalFormatting sqref="AJ7:AL110">
    <cfRule type="cellIs" dxfId="378" priority="27" operator="equal">
      <formula>"n"</formula>
    </cfRule>
  </conditionalFormatting>
  <conditionalFormatting sqref="AJ7:AL110">
    <cfRule type="cellIs" dxfId="377" priority="25" operator="notEqual">
      <formula>0</formula>
    </cfRule>
    <cfRule type="cellIs" dxfId="376" priority="26" operator="equal">
      <formula>0</formula>
    </cfRule>
  </conditionalFormatting>
  <conditionalFormatting sqref="AJ7:AL110">
    <cfRule type="cellIs" dxfId="375" priority="23" stopIfTrue="1" operator="greaterThan">
      <formula>0</formula>
    </cfRule>
    <cfRule type="cellIs" dxfId="374" priority="24" stopIfTrue="1" operator="greaterThan">
      <formula>0</formula>
    </cfRule>
  </conditionalFormatting>
  <conditionalFormatting sqref="AJ7:AL110">
    <cfRule type="cellIs" dxfId="373" priority="19" stopIfTrue="1" operator="greaterThan">
      <formula>0</formula>
    </cfRule>
    <cfRule type="cellIs" dxfId="372" priority="20" stopIfTrue="1" operator="greaterThan">
      <formula>0</formula>
    </cfRule>
    <cfRule type="cellIs" dxfId="371" priority="21" stopIfTrue="1" operator="greaterThan">
      <formula>0</formula>
    </cfRule>
    <cfRule type="cellIs" dxfId="370" priority="22" stopIfTrue="1" operator="greaterThan">
      <formula>0</formula>
    </cfRule>
  </conditionalFormatting>
  <conditionalFormatting sqref="AJ7:AL110">
    <cfRule type="cellIs" dxfId="369" priority="18" operator="equal">
      <formula>0</formula>
    </cfRule>
  </conditionalFormatting>
  <conditionalFormatting sqref="AJ7:AL110">
    <cfRule type="cellIs" dxfId="368" priority="17" operator="notEqual">
      <formula>0</formula>
    </cfRule>
  </conditionalFormatting>
  <conditionalFormatting sqref="AJ7:AL110">
    <cfRule type="cellIs" dxfId="367" priority="16" operator="equal">
      <formula>"eps"</formula>
    </cfRule>
  </conditionalFormatting>
  <conditionalFormatting sqref="AJ7:AL110">
    <cfRule type="cellIs" dxfId="366" priority="15" operator="notEqual">
      <formula>"eps"</formula>
    </cfRule>
  </conditionalFormatting>
  <conditionalFormatting sqref="AJ7:AL110">
    <cfRule type="cellIs" dxfId="365" priority="14" operator="equal">
      <formula>"n"</formula>
    </cfRule>
  </conditionalFormatting>
  <conditionalFormatting sqref="AJ7:AL110">
    <cfRule type="cellIs" dxfId="364" priority="12" operator="notEqual">
      <formula>0</formula>
    </cfRule>
    <cfRule type="cellIs" dxfId="363" priority="13" operator="equal">
      <formula>0</formula>
    </cfRule>
  </conditionalFormatting>
  <conditionalFormatting sqref="AJ7:AL110">
    <cfRule type="cellIs" dxfId="362" priority="10" stopIfTrue="1" operator="greaterThan">
      <formula>0</formula>
    </cfRule>
    <cfRule type="cellIs" dxfId="361" priority="11" stopIfTrue="1" operator="greaterThan">
      <formula>0</formula>
    </cfRule>
  </conditionalFormatting>
  <conditionalFormatting sqref="AJ7:AL110">
    <cfRule type="cellIs" dxfId="360" priority="6" stopIfTrue="1" operator="greaterThan">
      <formula>0</formula>
    </cfRule>
    <cfRule type="cellIs" dxfId="359" priority="7" stopIfTrue="1" operator="greaterThan">
      <formula>0</formula>
    </cfRule>
    <cfRule type="cellIs" dxfId="358" priority="8" stopIfTrue="1" operator="greaterThan">
      <formula>0</formula>
    </cfRule>
    <cfRule type="cellIs" dxfId="357" priority="9" stopIfTrue="1" operator="greaterThan">
      <formula>0</formula>
    </cfRule>
  </conditionalFormatting>
  <conditionalFormatting sqref="K7:N110">
    <cfRule type="cellIs" dxfId="356" priority="1" operator="notEqual">
      <formula>1</formula>
    </cfRule>
  </conditionalFormatting>
  <dataValidations count="1">
    <dataValidation type="list" allowBlank="1" showInputMessage="1" showErrorMessage="1" sqref="R2:T4" xr:uid="{79D7473D-830F-4E92-AD8D-F6E821B4CE7E}">
      <formula1>$A$5:$A$13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BFC17-8508-462D-AAB3-942190D1087A}">
  <sheetPr>
    <tabColor theme="8" tint="0.39997558519241921"/>
  </sheetPr>
  <dimension ref="A2:Y185"/>
  <sheetViews>
    <sheetView zoomScale="85" zoomScaleNormal="85" workbookViewId="0">
      <pane xSplit="8" ySplit="7" topLeftCell="M141" activePane="bottomRight" state="frozen"/>
      <selection activeCell="T69" sqref="T69:T172"/>
      <selection pane="topRight" activeCell="T69" sqref="T69:T172"/>
      <selection pane="bottomLeft" activeCell="T69" sqref="T69:T172"/>
      <selection pane="bottomRight" activeCell="T69" sqref="T69:T172"/>
    </sheetView>
  </sheetViews>
  <sheetFormatPr defaultColWidth="10.7109375" defaultRowHeight="12.75" outlineLevelRow="1" x14ac:dyDescent="0.2"/>
  <cols>
    <col min="1" max="1" width="5.42578125" style="49" bestFit="1" customWidth="1"/>
    <col min="2" max="2" width="7" style="49" bestFit="1" customWidth="1"/>
    <col min="3" max="3" width="21.28515625" style="49" customWidth="1"/>
    <col min="4" max="19" width="10.7109375" style="49" customWidth="1"/>
    <col min="20" max="16384" width="10.7109375" style="49"/>
  </cols>
  <sheetData>
    <row r="2" spans="1:22" x14ac:dyDescent="0.2">
      <c r="A2" s="47"/>
      <c r="B2" s="47"/>
      <c r="C2" s="47"/>
      <c r="D2" s="331"/>
      <c r="E2" s="331"/>
      <c r="F2" s="331"/>
      <c r="G2" s="331"/>
      <c r="H2" s="331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48"/>
      <c r="T2" s="229" t="s">
        <v>755</v>
      </c>
    </row>
    <row r="3" spans="1:22" x14ac:dyDescent="0.2">
      <c r="A3" s="47"/>
      <c r="B3" s="47"/>
      <c r="C3" s="47"/>
      <c r="D3" s="333" t="s">
        <v>559</v>
      </c>
      <c r="E3" s="333"/>
      <c r="F3" s="333"/>
      <c r="G3" s="333"/>
      <c r="H3" s="333"/>
      <c r="I3" s="334" t="s">
        <v>560</v>
      </c>
      <c r="J3" s="334"/>
      <c r="K3" s="334"/>
      <c r="L3" s="334"/>
      <c r="M3" s="334"/>
      <c r="N3" s="335" t="s">
        <v>561</v>
      </c>
      <c r="O3" s="335"/>
      <c r="P3" s="335"/>
      <c r="Q3" s="335"/>
      <c r="R3" s="335"/>
      <c r="S3" s="50" t="s">
        <v>557</v>
      </c>
      <c r="T3" s="229" t="s">
        <v>119</v>
      </c>
    </row>
    <row r="4" spans="1:22" s="56" customFormat="1" x14ac:dyDescent="0.2">
      <c r="A4" s="51"/>
      <c r="B4" s="51"/>
      <c r="C4" s="51"/>
      <c r="D4" s="52" t="s">
        <v>591</v>
      </c>
      <c r="E4" s="52" t="s">
        <v>592</v>
      </c>
      <c r="F4" s="52" t="s">
        <v>554</v>
      </c>
      <c r="G4" s="52" t="s">
        <v>593</v>
      </c>
      <c r="H4" s="52" t="s">
        <v>119</v>
      </c>
      <c r="I4" s="53" t="str">
        <f t="shared" ref="I4:L5" si="0">D4</f>
        <v>pce</v>
      </c>
      <c r="J4" s="53" t="str">
        <f t="shared" si="0"/>
        <v>ge</v>
      </c>
      <c r="K4" s="53" t="str">
        <f t="shared" si="0"/>
        <v>gdfi</v>
      </c>
      <c r="L4" s="53" t="str">
        <f t="shared" si="0"/>
        <v>exp</v>
      </c>
      <c r="M4" s="53" t="s">
        <v>119</v>
      </c>
      <c r="N4" s="54" t="str">
        <f t="shared" ref="N4:Q5" si="1">I4</f>
        <v>pce</v>
      </c>
      <c r="O4" s="54" t="str">
        <f t="shared" si="1"/>
        <v>ge</v>
      </c>
      <c r="P4" s="54" t="str">
        <f t="shared" si="1"/>
        <v>gdfi</v>
      </c>
      <c r="Q4" s="54" t="str">
        <f t="shared" si="1"/>
        <v>exp</v>
      </c>
      <c r="R4" s="54" t="s">
        <v>119</v>
      </c>
      <c r="S4" s="55" t="s">
        <v>555</v>
      </c>
      <c r="T4" s="229" t="s">
        <v>119</v>
      </c>
      <c r="U4" s="49"/>
      <c r="V4" s="49"/>
    </row>
    <row r="5" spans="1:22" s="56" customFormat="1" x14ac:dyDescent="0.2">
      <c r="A5" s="51"/>
      <c r="B5" s="51"/>
      <c r="C5" s="51"/>
      <c r="D5" s="52" t="s">
        <v>257</v>
      </c>
      <c r="E5" s="52" t="s">
        <v>552</v>
      </c>
      <c r="F5" s="52" t="s">
        <v>554</v>
      </c>
      <c r="G5" s="52" t="s">
        <v>259</v>
      </c>
      <c r="H5" s="52" t="s">
        <v>119</v>
      </c>
      <c r="I5" s="53" t="str">
        <f t="shared" si="0"/>
        <v>househ</v>
      </c>
      <c r="J5" s="53" t="str">
        <f t="shared" si="0"/>
        <v>govt</v>
      </c>
      <c r="K5" s="53" t="str">
        <f t="shared" si="0"/>
        <v>gdfi</v>
      </c>
      <c r="L5" s="53" t="str">
        <f t="shared" si="0"/>
        <v>export</v>
      </c>
      <c r="M5" s="53" t="s">
        <v>119</v>
      </c>
      <c r="N5" s="54" t="str">
        <f t="shared" si="1"/>
        <v>househ</v>
      </c>
      <c r="O5" s="54" t="str">
        <f t="shared" si="1"/>
        <v>govt</v>
      </c>
      <c r="P5" s="54" t="str">
        <f t="shared" si="1"/>
        <v>gdfi</v>
      </c>
      <c r="Q5" s="54" t="str">
        <f t="shared" si="1"/>
        <v>export</v>
      </c>
      <c r="R5" s="54" t="s">
        <v>119</v>
      </c>
      <c r="S5" s="55" t="s">
        <v>555</v>
      </c>
      <c r="T5" s="229" t="s">
        <v>562</v>
      </c>
      <c r="U5" s="49"/>
      <c r="V5" s="49"/>
    </row>
    <row r="6" spans="1:22" s="56" customFormat="1" x14ac:dyDescent="0.2">
      <c r="A6" s="51"/>
      <c r="B6" s="51"/>
      <c r="C6" s="51"/>
      <c r="D6" s="52" t="s">
        <v>258</v>
      </c>
      <c r="E6" s="52" t="s">
        <v>553</v>
      </c>
      <c r="F6" s="52"/>
      <c r="G6" s="52"/>
      <c r="H6" s="52" t="s">
        <v>558</v>
      </c>
      <c r="I6" s="53" t="str">
        <f>D6</f>
        <v>demand</v>
      </c>
      <c r="J6" s="53" t="str">
        <f>E6</f>
        <v>expend</v>
      </c>
      <c r="K6" s="53"/>
      <c r="L6" s="53"/>
      <c r="M6" s="53" t="s">
        <v>562</v>
      </c>
      <c r="N6" s="54" t="str">
        <f>I6</f>
        <v>demand</v>
      </c>
      <c r="O6" s="54" t="str">
        <f>J6</f>
        <v>expend</v>
      </c>
      <c r="P6" s="54"/>
      <c r="Q6" s="54"/>
      <c r="R6" s="54" t="s">
        <v>558</v>
      </c>
      <c r="S6" s="55" t="s">
        <v>556</v>
      </c>
      <c r="T6" s="229" t="s">
        <v>756</v>
      </c>
      <c r="U6" s="49"/>
      <c r="V6" s="49"/>
    </row>
    <row r="7" spans="1:22" x14ac:dyDescent="0.2">
      <c r="A7" s="47"/>
      <c r="B7" s="47" t="str">
        <f>'SAM and Preps'!B8</f>
        <v>aagri</v>
      </c>
      <c r="C7" s="47" t="str">
        <f>VLOOKUP(B7,Notes!$A$12:$B$206,2,0)</f>
        <v>Agriculture</v>
      </c>
      <c r="D7" s="57">
        <f>Q1Impacts!C8</f>
        <v>0</v>
      </c>
      <c r="E7" s="57">
        <f>Q1Impacts!D8</f>
        <v>0</v>
      </c>
      <c r="F7" s="57">
        <f>Q1Impacts!E8</f>
        <v>0</v>
      </c>
      <c r="G7" s="57">
        <f>Q1Impacts!F8</f>
        <v>0</v>
      </c>
      <c r="H7" s="57">
        <f t="shared" ref="H7:H38" si="2">SUM(D7:G7)</f>
        <v>0</v>
      </c>
      <c r="I7" s="58">
        <v>0</v>
      </c>
      <c r="J7" s="58">
        <v>0</v>
      </c>
      <c r="K7" s="58">
        <v>0</v>
      </c>
      <c r="L7" s="58">
        <v>0</v>
      </c>
      <c r="M7" s="58">
        <f t="array" ref="M7:M179">IFERROR(100*R7:R179/f,0)</f>
        <v>0</v>
      </c>
      <c r="N7" s="59">
        <f t="array" ref="N7:Q179">I7:L179/100*D7:G179</f>
        <v>0</v>
      </c>
      <c r="O7" s="59">
        <v>0</v>
      </c>
      <c r="P7" s="59">
        <v>0</v>
      </c>
      <c r="Q7" s="59">
        <v>0</v>
      </c>
      <c r="R7" s="60">
        <f t="shared" ref="R7:R38" si="3">SUM(N7:Q7)</f>
        <v>0</v>
      </c>
      <c r="S7" s="61">
        <f t="array" ref="S7:S179">R7:R179</f>
        <v>0</v>
      </c>
      <c r="T7" s="62"/>
    </row>
    <row r="8" spans="1:22" hidden="1" outlineLevel="1" x14ac:dyDescent="0.2">
      <c r="A8" s="47"/>
      <c r="B8" s="47" t="str">
        <f>'SAM and Preps'!B9</f>
        <v>afore</v>
      </c>
      <c r="C8" s="47" t="str">
        <f>VLOOKUP(B8,Notes!$A$12:$B$206,2,0)</f>
        <v>Forestry</v>
      </c>
      <c r="D8" s="57">
        <f>Q1Impacts!C9</f>
        <v>0</v>
      </c>
      <c r="E8" s="57">
        <f>Q1Impacts!D9</f>
        <v>0</v>
      </c>
      <c r="F8" s="57">
        <f>Q1Impacts!E9</f>
        <v>0</v>
      </c>
      <c r="G8" s="57">
        <f>Q1Impacts!F9</f>
        <v>0</v>
      </c>
      <c r="H8" s="57">
        <f t="shared" si="2"/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9">
        <v>0</v>
      </c>
      <c r="O8" s="59">
        <v>0</v>
      </c>
      <c r="P8" s="59">
        <v>0</v>
      </c>
      <c r="Q8" s="59">
        <v>0</v>
      </c>
      <c r="R8" s="60">
        <f t="shared" si="3"/>
        <v>0</v>
      </c>
      <c r="S8" s="61">
        <v>0</v>
      </c>
    </row>
    <row r="9" spans="1:22" hidden="1" outlineLevel="1" x14ac:dyDescent="0.2">
      <c r="A9" s="47"/>
      <c r="B9" s="47" t="str">
        <f>'SAM and Preps'!B10</f>
        <v>afish</v>
      </c>
      <c r="C9" s="47" t="str">
        <f>VLOOKUP(B9,Notes!$A$12:$B$206,2,0)</f>
        <v>Fishing</v>
      </c>
      <c r="D9" s="57">
        <f>Q1Impacts!C10</f>
        <v>0</v>
      </c>
      <c r="E9" s="57">
        <f>Q1Impacts!D10</f>
        <v>0</v>
      </c>
      <c r="F9" s="57">
        <f>Q1Impacts!E10</f>
        <v>0</v>
      </c>
      <c r="G9" s="57">
        <f>Q1Impacts!F10</f>
        <v>0</v>
      </c>
      <c r="H9" s="57">
        <f t="shared" si="2"/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9">
        <v>0</v>
      </c>
      <c r="O9" s="59">
        <v>0</v>
      </c>
      <c r="P9" s="59">
        <v>0</v>
      </c>
      <c r="Q9" s="59">
        <v>0</v>
      </c>
      <c r="R9" s="60">
        <f t="shared" si="3"/>
        <v>0</v>
      </c>
      <c r="S9" s="61">
        <v>0</v>
      </c>
    </row>
    <row r="10" spans="1:22" hidden="1" outlineLevel="1" x14ac:dyDescent="0.2">
      <c r="A10" s="47"/>
      <c r="B10" s="47" t="str">
        <f>'SAM and Preps'!B11</f>
        <v>acoal</v>
      </c>
      <c r="C10" s="47" t="str">
        <f>VLOOKUP(B10,Notes!$A$12:$B$206,2,0)</f>
        <v>Mining of coal and lignite</v>
      </c>
      <c r="D10" s="57">
        <f>Q1Impacts!C11</f>
        <v>0</v>
      </c>
      <c r="E10" s="57">
        <f>Q1Impacts!D11</f>
        <v>0</v>
      </c>
      <c r="F10" s="57">
        <f>Q1Impacts!E11</f>
        <v>0</v>
      </c>
      <c r="G10" s="57">
        <f>Q1Impacts!F11</f>
        <v>0</v>
      </c>
      <c r="H10" s="57">
        <f t="shared" si="2"/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9">
        <v>0</v>
      </c>
      <c r="O10" s="59">
        <v>0</v>
      </c>
      <c r="P10" s="59">
        <v>0</v>
      </c>
      <c r="Q10" s="59">
        <v>0</v>
      </c>
      <c r="R10" s="60">
        <f t="shared" si="3"/>
        <v>0</v>
      </c>
      <c r="S10" s="61">
        <v>0</v>
      </c>
    </row>
    <row r="11" spans="1:22" hidden="1" outlineLevel="1" x14ac:dyDescent="0.2">
      <c r="A11" s="47"/>
      <c r="B11" s="47" t="str">
        <f>'SAM and Preps'!B12</f>
        <v>agold</v>
      </c>
      <c r="C11" s="47" t="str">
        <f>VLOOKUP(B11,Notes!$A$12:$B$206,2,0)</f>
        <v>Mining of gold and uranium ore</v>
      </c>
      <c r="D11" s="57">
        <f>Q1Impacts!C12</f>
        <v>0</v>
      </c>
      <c r="E11" s="57">
        <f>Q1Impacts!D12</f>
        <v>0</v>
      </c>
      <c r="F11" s="57">
        <f>Q1Impacts!E12</f>
        <v>0</v>
      </c>
      <c r="G11" s="57">
        <f>Q1Impacts!F12</f>
        <v>0</v>
      </c>
      <c r="H11" s="57">
        <f t="shared" si="2"/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9">
        <v>0</v>
      </c>
      <c r="O11" s="59">
        <v>0</v>
      </c>
      <c r="P11" s="59">
        <v>0</v>
      </c>
      <c r="Q11" s="59">
        <v>0</v>
      </c>
      <c r="R11" s="60">
        <f t="shared" si="3"/>
        <v>0</v>
      </c>
      <c r="S11" s="61">
        <v>0</v>
      </c>
    </row>
    <row r="12" spans="1:22" hidden="1" outlineLevel="1" x14ac:dyDescent="0.2">
      <c r="A12" s="47"/>
      <c r="B12" s="47" t="str">
        <f>'SAM and Preps'!B13</f>
        <v>amore</v>
      </c>
      <c r="C12" s="47" t="str">
        <f>VLOOKUP(B12,Notes!$A$12:$B$206,2,0)</f>
        <v>Mining of metal ores</v>
      </c>
      <c r="D12" s="57">
        <f>Q1Impacts!C13</f>
        <v>0</v>
      </c>
      <c r="E12" s="57">
        <f>Q1Impacts!D13</f>
        <v>0</v>
      </c>
      <c r="F12" s="57">
        <f>Q1Impacts!E13</f>
        <v>0</v>
      </c>
      <c r="G12" s="57">
        <f>Q1Impacts!F13</f>
        <v>0</v>
      </c>
      <c r="H12" s="57">
        <f t="shared" si="2"/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9">
        <v>0</v>
      </c>
      <c r="O12" s="59">
        <v>0</v>
      </c>
      <c r="P12" s="59">
        <v>0</v>
      </c>
      <c r="Q12" s="59">
        <v>0</v>
      </c>
      <c r="R12" s="60">
        <f t="shared" si="3"/>
        <v>0</v>
      </c>
      <c r="S12" s="61">
        <v>0</v>
      </c>
    </row>
    <row r="13" spans="1:22" hidden="1" outlineLevel="1" x14ac:dyDescent="0.2">
      <c r="A13" s="47"/>
      <c r="B13" s="47" t="str">
        <f>'SAM and Preps'!B14</f>
        <v>aomin</v>
      </c>
      <c r="C13" s="47" t="str">
        <f>VLOOKUP(B13,Notes!$A$12:$B$206,2,0)</f>
        <v>Other mining and quarrying</v>
      </c>
      <c r="D13" s="57">
        <f>Q1Impacts!C14</f>
        <v>0</v>
      </c>
      <c r="E13" s="57">
        <f>Q1Impacts!D14</f>
        <v>0</v>
      </c>
      <c r="F13" s="57">
        <f>Q1Impacts!E14</f>
        <v>0</v>
      </c>
      <c r="G13" s="57">
        <f>Q1Impacts!F14</f>
        <v>0</v>
      </c>
      <c r="H13" s="57">
        <f t="shared" si="2"/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9">
        <v>0</v>
      </c>
      <c r="O13" s="59">
        <v>0</v>
      </c>
      <c r="P13" s="59">
        <v>0</v>
      </c>
      <c r="Q13" s="59">
        <v>0</v>
      </c>
      <c r="R13" s="60">
        <f t="shared" si="3"/>
        <v>0</v>
      </c>
      <c r="S13" s="61">
        <v>0</v>
      </c>
    </row>
    <row r="14" spans="1:22" hidden="1" outlineLevel="1" x14ac:dyDescent="0.2">
      <c r="A14" s="47"/>
      <c r="B14" s="47" t="str">
        <f>'SAM and Preps'!B15</f>
        <v>afood</v>
      </c>
      <c r="C14" s="47" t="str">
        <f>VLOOKUP(B14,Notes!$A$12:$B$206,2,0)</f>
        <v>Food</v>
      </c>
      <c r="D14" s="57">
        <f>Q1Impacts!C15</f>
        <v>0</v>
      </c>
      <c r="E14" s="57">
        <f>Q1Impacts!D15</f>
        <v>0</v>
      </c>
      <c r="F14" s="57">
        <f>Q1Impacts!E15</f>
        <v>0</v>
      </c>
      <c r="G14" s="57">
        <f>Q1Impacts!F15</f>
        <v>0</v>
      </c>
      <c r="H14" s="57">
        <f t="shared" si="2"/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9">
        <v>0</v>
      </c>
      <c r="O14" s="59">
        <v>0</v>
      </c>
      <c r="P14" s="59">
        <v>0</v>
      </c>
      <c r="Q14" s="59">
        <v>0</v>
      </c>
      <c r="R14" s="60">
        <f t="shared" si="3"/>
        <v>0</v>
      </c>
      <c r="S14" s="61">
        <v>0</v>
      </c>
    </row>
    <row r="15" spans="1:22" hidden="1" outlineLevel="1" x14ac:dyDescent="0.2">
      <c r="A15" s="47"/>
      <c r="B15" s="47" t="str">
        <f>'SAM and Preps'!B16</f>
        <v>abevt</v>
      </c>
      <c r="C15" s="47" t="str">
        <f>VLOOKUP(B15,Notes!$A$12:$B$206,2,0)</f>
        <v>Beverages and tobacco</v>
      </c>
      <c r="D15" s="57">
        <f>Q1Impacts!C16</f>
        <v>0</v>
      </c>
      <c r="E15" s="57">
        <f>Q1Impacts!D16</f>
        <v>0</v>
      </c>
      <c r="F15" s="57">
        <f>Q1Impacts!E16</f>
        <v>0</v>
      </c>
      <c r="G15" s="57">
        <f>Q1Impacts!F16</f>
        <v>0</v>
      </c>
      <c r="H15" s="57">
        <f t="shared" si="2"/>
        <v>0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9">
        <v>0</v>
      </c>
      <c r="O15" s="63">
        <v>0</v>
      </c>
      <c r="P15" s="59">
        <v>0</v>
      </c>
      <c r="Q15" s="59">
        <v>0</v>
      </c>
      <c r="R15" s="60">
        <f t="shared" si="3"/>
        <v>0</v>
      </c>
      <c r="S15" s="61">
        <v>0</v>
      </c>
    </row>
    <row r="16" spans="1:22" hidden="1" outlineLevel="1" x14ac:dyDescent="0.2">
      <c r="A16" s="47"/>
      <c r="B16" s="47" t="str">
        <f>'SAM and Preps'!B17</f>
        <v>aweav</v>
      </c>
      <c r="C16" s="47" t="str">
        <f>VLOOKUP(B16,Notes!$A$12:$B$206,2,0)</f>
        <v>Spinning, weaving and finishing of textiles</v>
      </c>
      <c r="D16" s="57">
        <f>Q1Impacts!C17</f>
        <v>0</v>
      </c>
      <c r="E16" s="57">
        <f>Q1Impacts!D17</f>
        <v>0</v>
      </c>
      <c r="F16" s="57">
        <f>Q1Impacts!E17</f>
        <v>0</v>
      </c>
      <c r="G16" s="57">
        <f>Q1Impacts!F17</f>
        <v>0</v>
      </c>
      <c r="H16" s="57">
        <f t="shared" si="2"/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9">
        <v>0</v>
      </c>
      <c r="O16" s="59">
        <v>0</v>
      </c>
      <c r="P16" s="59">
        <v>0</v>
      </c>
      <c r="Q16" s="59">
        <v>0</v>
      </c>
      <c r="R16" s="60">
        <f t="shared" si="3"/>
        <v>0</v>
      </c>
      <c r="S16" s="61">
        <v>0</v>
      </c>
    </row>
    <row r="17" spans="1:19" hidden="1" outlineLevel="1" x14ac:dyDescent="0.2">
      <c r="A17" s="47"/>
      <c r="B17" s="47" t="str">
        <f>'SAM and Preps'!B18</f>
        <v>aknit</v>
      </c>
      <c r="C17" s="47" t="str">
        <f>VLOOKUP(B17,Notes!$A$12:$B$206,2,0)</f>
        <v>Knitted, crouched fabrics, wearing apparel, fur articles</v>
      </c>
      <c r="D17" s="57">
        <f>Q1Impacts!C18</f>
        <v>0</v>
      </c>
      <c r="E17" s="57">
        <f>Q1Impacts!D18</f>
        <v>0</v>
      </c>
      <c r="F17" s="57">
        <f>Q1Impacts!E18</f>
        <v>0</v>
      </c>
      <c r="G17" s="57">
        <f>Q1Impacts!F18</f>
        <v>0</v>
      </c>
      <c r="H17" s="57">
        <f t="shared" si="2"/>
        <v>0</v>
      </c>
      <c r="I17" s="58">
        <v>0</v>
      </c>
      <c r="J17" s="58">
        <v>0</v>
      </c>
      <c r="K17" s="58">
        <v>0</v>
      </c>
      <c r="L17" s="58">
        <v>0</v>
      </c>
      <c r="M17" s="58">
        <v>0</v>
      </c>
      <c r="N17" s="59">
        <v>0</v>
      </c>
      <c r="O17" s="59">
        <v>0</v>
      </c>
      <c r="P17" s="59">
        <v>0</v>
      </c>
      <c r="Q17" s="59">
        <v>0</v>
      </c>
      <c r="R17" s="60">
        <f t="shared" si="3"/>
        <v>0</v>
      </c>
      <c r="S17" s="61">
        <v>0</v>
      </c>
    </row>
    <row r="18" spans="1:19" hidden="1" outlineLevel="1" x14ac:dyDescent="0.2">
      <c r="A18" s="47"/>
      <c r="B18" s="47" t="str">
        <f>'SAM and Preps'!B19</f>
        <v>aleat</v>
      </c>
      <c r="C18" s="47" t="str">
        <f>VLOOKUP(B18,Notes!$A$12:$B$206,2,0)</f>
        <v>Tanning and dressing of leather</v>
      </c>
      <c r="D18" s="57">
        <f>Q1Impacts!C19</f>
        <v>0</v>
      </c>
      <c r="E18" s="57">
        <f>Q1Impacts!D19</f>
        <v>0</v>
      </c>
      <c r="F18" s="57">
        <f>Q1Impacts!E19</f>
        <v>0</v>
      </c>
      <c r="G18" s="57">
        <f>Q1Impacts!F19</f>
        <v>0</v>
      </c>
      <c r="H18" s="57">
        <f t="shared" si="2"/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9">
        <v>0</v>
      </c>
      <c r="O18" s="59">
        <v>0</v>
      </c>
      <c r="P18" s="59">
        <v>0</v>
      </c>
      <c r="Q18" s="59">
        <v>0</v>
      </c>
      <c r="R18" s="60">
        <f t="shared" si="3"/>
        <v>0</v>
      </c>
      <c r="S18" s="61">
        <v>0</v>
      </c>
    </row>
    <row r="19" spans="1:19" hidden="1" outlineLevel="1" x14ac:dyDescent="0.2">
      <c r="A19" s="47"/>
      <c r="B19" s="47" t="str">
        <f>'SAM and Preps'!B20</f>
        <v>afoot</v>
      </c>
      <c r="C19" s="47" t="str">
        <f>VLOOKUP(B19,Notes!$A$12:$B$206,2,0)</f>
        <v>Footwear</v>
      </c>
      <c r="D19" s="57">
        <f>Q1Impacts!C20</f>
        <v>0</v>
      </c>
      <c r="E19" s="57">
        <f>Q1Impacts!D20</f>
        <v>0</v>
      </c>
      <c r="F19" s="57">
        <f>Q1Impacts!E20</f>
        <v>0</v>
      </c>
      <c r="G19" s="57">
        <f>Q1Impacts!F20</f>
        <v>0</v>
      </c>
      <c r="H19" s="57">
        <f t="shared" si="2"/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9">
        <v>0</v>
      </c>
      <c r="O19" s="59">
        <v>0</v>
      </c>
      <c r="P19" s="59">
        <v>0</v>
      </c>
      <c r="Q19" s="59">
        <v>0</v>
      </c>
      <c r="R19" s="60">
        <f t="shared" si="3"/>
        <v>0</v>
      </c>
      <c r="S19" s="61">
        <v>0</v>
      </c>
    </row>
    <row r="20" spans="1:19" hidden="1" outlineLevel="1" x14ac:dyDescent="0.2">
      <c r="A20" s="47"/>
      <c r="B20" s="47" t="str">
        <f>'SAM and Preps'!B21</f>
        <v>awood</v>
      </c>
      <c r="C20" s="47" t="str">
        <f>VLOOKUP(B20,Notes!$A$12:$B$206,2,0)</f>
        <v>Sawmilling, planing of wood, cork, straw</v>
      </c>
      <c r="D20" s="57">
        <f>Q1Impacts!C21</f>
        <v>0</v>
      </c>
      <c r="E20" s="57">
        <f>Q1Impacts!D21</f>
        <v>0</v>
      </c>
      <c r="F20" s="57">
        <f>Q1Impacts!E21</f>
        <v>0</v>
      </c>
      <c r="G20" s="57">
        <f>Q1Impacts!F21</f>
        <v>0</v>
      </c>
      <c r="H20" s="57">
        <f t="shared" si="2"/>
        <v>0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9">
        <v>0</v>
      </c>
      <c r="O20" s="59">
        <v>0</v>
      </c>
      <c r="P20" s="59">
        <v>0</v>
      </c>
      <c r="Q20" s="59">
        <v>0</v>
      </c>
      <c r="R20" s="60">
        <f t="shared" si="3"/>
        <v>0</v>
      </c>
      <c r="S20" s="61">
        <v>0</v>
      </c>
    </row>
    <row r="21" spans="1:19" hidden="1" outlineLevel="1" x14ac:dyDescent="0.2">
      <c r="A21" s="47"/>
      <c r="B21" s="47" t="str">
        <f>'SAM and Preps'!B22</f>
        <v>apapr</v>
      </c>
      <c r="C21" s="47" t="str">
        <f>VLOOKUP(B21,Notes!$A$12:$B$206,2,0)</f>
        <v>Paper</v>
      </c>
      <c r="D21" s="57">
        <f>Q1Impacts!C22</f>
        <v>0</v>
      </c>
      <c r="E21" s="57">
        <f>Q1Impacts!D22</f>
        <v>0</v>
      </c>
      <c r="F21" s="57">
        <f>Q1Impacts!E22</f>
        <v>0</v>
      </c>
      <c r="G21" s="57">
        <f>Q1Impacts!F22</f>
        <v>0</v>
      </c>
      <c r="H21" s="57">
        <f t="shared" si="2"/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9">
        <v>0</v>
      </c>
      <c r="O21" s="59">
        <v>0</v>
      </c>
      <c r="P21" s="59">
        <v>0</v>
      </c>
      <c r="Q21" s="59">
        <v>0</v>
      </c>
      <c r="R21" s="60">
        <f t="shared" si="3"/>
        <v>0</v>
      </c>
      <c r="S21" s="61">
        <v>0</v>
      </c>
    </row>
    <row r="22" spans="1:19" hidden="1" outlineLevel="1" x14ac:dyDescent="0.2">
      <c r="A22" s="47"/>
      <c r="B22" s="47" t="str">
        <f>'SAM and Preps'!B23</f>
        <v>aprnt</v>
      </c>
      <c r="C22" s="47" t="str">
        <f>VLOOKUP(B22,Notes!$A$12:$B$206,2,0)</f>
        <v>Publishing, printing, recorded media</v>
      </c>
      <c r="D22" s="57">
        <f>Q1Impacts!C23</f>
        <v>0</v>
      </c>
      <c r="E22" s="57">
        <f>Q1Impacts!D23</f>
        <v>0</v>
      </c>
      <c r="F22" s="57">
        <f>Q1Impacts!E23</f>
        <v>0</v>
      </c>
      <c r="G22" s="57">
        <f>Q1Impacts!F23</f>
        <v>0</v>
      </c>
      <c r="H22" s="57">
        <f t="shared" si="2"/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9">
        <v>0</v>
      </c>
      <c r="O22" s="59">
        <v>0</v>
      </c>
      <c r="P22" s="59">
        <v>0</v>
      </c>
      <c r="Q22" s="59">
        <v>0</v>
      </c>
      <c r="R22" s="60">
        <f t="shared" si="3"/>
        <v>0</v>
      </c>
      <c r="S22" s="61">
        <v>0</v>
      </c>
    </row>
    <row r="23" spans="1:19" hidden="1" outlineLevel="1" x14ac:dyDescent="0.2">
      <c r="A23" s="47"/>
      <c r="B23" s="47" t="str">
        <f>'SAM and Preps'!B24</f>
        <v>apetr</v>
      </c>
      <c r="C23" s="47" t="str">
        <f>VLOOKUP(B23,Notes!$A$12:$B$206,2,0)</f>
        <v>Coke oven, petroleum refineries</v>
      </c>
      <c r="D23" s="57">
        <f>Q1Impacts!C24</f>
        <v>0</v>
      </c>
      <c r="E23" s="57">
        <f>Q1Impacts!D24</f>
        <v>0</v>
      </c>
      <c r="F23" s="57">
        <f>Q1Impacts!E24</f>
        <v>0</v>
      </c>
      <c r="G23" s="57">
        <f>Q1Impacts!F24</f>
        <v>0</v>
      </c>
      <c r="H23" s="57">
        <f t="shared" si="2"/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9">
        <v>0</v>
      </c>
      <c r="O23" s="59">
        <v>0</v>
      </c>
      <c r="P23" s="59">
        <v>0</v>
      </c>
      <c r="Q23" s="59">
        <v>0</v>
      </c>
      <c r="R23" s="60">
        <f t="shared" si="3"/>
        <v>0</v>
      </c>
      <c r="S23" s="61">
        <v>0</v>
      </c>
    </row>
    <row r="24" spans="1:19" hidden="1" outlineLevel="1" x14ac:dyDescent="0.2">
      <c r="A24" s="47"/>
      <c r="B24" s="47" t="str">
        <f>'SAM and Preps'!B25</f>
        <v>abchm</v>
      </c>
      <c r="C24" s="47" t="str">
        <f>VLOOKUP(B24,Notes!$A$12:$B$206,2,0)</f>
        <v>Nuclear fuel, basic chemicals</v>
      </c>
      <c r="D24" s="57">
        <f>Q1Impacts!C25</f>
        <v>0</v>
      </c>
      <c r="E24" s="57">
        <f>Q1Impacts!D25</f>
        <v>0</v>
      </c>
      <c r="F24" s="57">
        <f>Q1Impacts!E25</f>
        <v>0</v>
      </c>
      <c r="G24" s="57">
        <f>Q1Impacts!F25</f>
        <v>0</v>
      </c>
      <c r="H24" s="57">
        <f t="shared" si="2"/>
        <v>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9">
        <v>0</v>
      </c>
      <c r="O24" s="59">
        <v>0</v>
      </c>
      <c r="P24" s="59">
        <v>0</v>
      </c>
      <c r="Q24" s="59">
        <v>0</v>
      </c>
      <c r="R24" s="60">
        <f t="shared" si="3"/>
        <v>0</v>
      </c>
      <c r="S24" s="61">
        <v>0</v>
      </c>
    </row>
    <row r="25" spans="1:19" hidden="1" outlineLevel="1" x14ac:dyDescent="0.2">
      <c r="A25" s="47"/>
      <c r="B25" s="47" t="str">
        <f>'SAM and Preps'!B26</f>
        <v>aochm</v>
      </c>
      <c r="C25" s="47" t="str">
        <f>VLOOKUP(B25,Notes!$A$12:$B$206,2,0)</f>
        <v>Other chemical products, man-made fibres</v>
      </c>
      <c r="D25" s="57">
        <f>Q1Impacts!C26</f>
        <v>0</v>
      </c>
      <c r="E25" s="57">
        <f>Q1Impacts!D26</f>
        <v>0</v>
      </c>
      <c r="F25" s="57">
        <f>Q1Impacts!E26</f>
        <v>0</v>
      </c>
      <c r="G25" s="57">
        <f>Q1Impacts!F26</f>
        <v>0</v>
      </c>
      <c r="H25" s="57">
        <f t="shared" si="2"/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9">
        <v>0</v>
      </c>
      <c r="O25" s="59">
        <v>0</v>
      </c>
      <c r="P25" s="59">
        <v>0</v>
      </c>
      <c r="Q25" s="59">
        <v>0</v>
      </c>
      <c r="R25" s="60">
        <f t="shared" si="3"/>
        <v>0</v>
      </c>
      <c r="S25" s="61">
        <v>0</v>
      </c>
    </row>
    <row r="26" spans="1:19" hidden="1" outlineLevel="1" x14ac:dyDescent="0.2">
      <c r="A26" s="47"/>
      <c r="B26" s="47" t="str">
        <f>'SAM and Preps'!B27</f>
        <v>arubb</v>
      </c>
      <c r="C26" s="47" t="str">
        <f>VLOOKUP(B26,Notes!$A$12:$B$206,2,0)</f>
        <v>Rubber</v>
      </c>
      <c r="D26" s="57">
        <f>Q1Impacts!C27</f>
        <v>0</v>
      </c>
      <c r="E26" s="57">
        <f>Q1Impacts!D27</f>
        <v>0</v>
      </c>
      <c r="F26" s="57">
        <f>Q1Impacts!E27</f>
        <v>0</v>
      </c>
      <c r="G26" s="57">
        <f>Q1Impacts!F27</f>
        <v>0</v>
      </c>
      <c r="H26" s="57">
        <f t="shared" si="2"/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9">
        <v>0</v>
      </c>
      <c r="O26" s="59">
        <v>0</v>
      </c>
      <c r="P26" s="59">
        <v>0</v>
      </c>
      <c r="Q26" s="59">
        <v>0</v>
      </c>
      <c r="R26" s="60">
        <f t="shared" si="3"/>
        <v>0</v>
      </c>
      <c r="S26" s="61">
        <v>0</v>
      </c>
    </row>
    <row r="27" spans="1:19" hidden="1" outlineLevel="1" x14ac:dyDescent="0.2">
      <c r="A27" s="47"/>
      <c r="B27" s="47" t="str">
        <f>'SAM and Preps'!B28</f>
        <v>aplas</v>
      </c>
      <c r="C27" s="47" t="str">
        <f>VLOOKUP(B27,Notes!$A$12:$B$206,2,0)</f>
        <v>Plastic</v>
      </c>
      <c r="D27" s="57">
        <f>Q1Impacts!C28</f>
        <v>0</v>
      </c>
      <c r="E27" s="57">
        <f>Q1Impacts!D28</f>
        <v>0</v>
      </c>
      <c r="F27" s="57">
        <f>Q1Impacts!E28</f>
        <v>0</v>
      </c>
      <c r="G27" s="57">
        <f>Q1Impacts!F28</f>
        <v>0</v>
      </c>
      <c r="H27" s="57">
        <f t="shared" si="2"/>
        <v>0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9">
        <v>0</v>
      </c>
      <c r="O27" s="59">
        <v>0</v>
      </c>
      <c r="P27" s="59">
        <v>0</v>
      </c>
      <c r="Q27" s="59">
        <v>0</v>
      </c>
      <c r="R27" s="60">
        <f t="shared" si="3"/>
        <v>0</v>
      </c>
      <c r="S27" s="61">
        <v>0</v>
      </c>
    </row>
    <row r="28" spans="1:19" hidden="1" outlineLevel="1" x14ac:dyDescent="0.2">
      <c r="A28" s="47"/>
      <c r="B28" s="47" t="str">
        <f>'SAM and Preps'!B29</f>
        <v>aglss</v>
      </c>
      <c r="C28" s="47" t="str">
        <f>VLOOKUP(B28,Notes!$A$12:$B$206,2,0)</f>
        <v>Glass</v>
      </c>
      <c r="D28" s="57">
        <f>Q1Impacts!C29</f>
        <v>0</v>
      </c>
      <c r="E28" s="57">
        <f>Q1Impacts!D29</f>
        <v>0</v>
      </c>
      <c r="F28" s="57">
        <f>Q1Impacts!E29</f>
        <v>0</v>
      </c>
      <c r="G28" s="57">
        <f>Q1Impacts!F29</f>
        <v>0</v>
      </c>
      <c r="H28" s="57">
        <f t="shared" si="2"/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9">
        <v>0</v>
      </c>
      <c r="O28" s="59">
        <v>0</v>
      </c>
      <c r="P28" s="59">
        <v>0</v>
      </c>
      <c r="Q28" s="59">
        <v>0</v>
      </c>
      <c r="R28" s="60">
        <f t="shared" si="3"/>
        <v>0</v>
      </c>
      <c r="S28" s="61">
        <v>0</v>
      </c>
    </row>
    <row r="29" spans="1:19" hidden="1" outlineLevel="1" x14ac:dyDescent="0.2">
      <c r="A29" s="47"/>
      <c r="B29" s="47" t="str">
        <f>'SAM and Preps'!B30</f>
        <v>anmmi</v>
      </c>
      <c r="C29" s="47" t="str">
        <f>VLOOKUP(B29,Notes!$A$12:$B$206,2,0)</f>
        <v>Non-metallic minerals</v>
      </c>
      <c r="D29" s="57">
        <f>Q1Impacts!C30</f>
        <v>0</v>
      </c>
      <c r="E29" s="57">
        <f>Q1Impacts!D30</f>
        <v>0</v>
      </c>
      <c r="F29" s="57">
        <f>Q1Impacts!E30</f>
        <v>0</v>
      </c>
      <c r="G29" s="57">
        <f>Q1Impacts!F30</f>
        <v>0</v>
      </c>
      <c r="H29" s="57">
        <f t="shared" si="2"/>
        <v>0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9">
        <v>0</v>
      </c>
      <c r="O29" s="59">
        <v>0</v>
      </c>
      <c r="P29" s="59">
        <v>0</v>
      </c>
      <c r="Q29" s="59">
        <v>0</v>
      </c>
      <c r="R29" s="60">
        <f t="shared" si="3"/>
        <v>0</v>
      </c>
      <c r="S29" s="61">
        <v>0</v>
      </c>
    </row>
    <row r="30" spans="1:19" hidden="1" outlineLevel="1" x14ac:dyDescent="0.2">
      <c r="A30" s="47"/>
      <c r="B30" s="47" t="str">
        <f>'SAM and Preps'!B31</f>
        <v>abisc</v>
      </c>
      <c r="C30" s="47" t="str">
        <f>VLOOKUP(B30,Notes!$A$12:$B$206,2,0)</f>
        <v>Basic iron and steel, casting of metals</v>
      </c>
      <c r="D30" s="57">
        <f>Q1Impacts!C31</f>
        <v>0</v>
      </c>
      <c r="E30" s="57">
        <f>Q1Impacts!D31</f>
        <v>0</v>
      </c>
      <c r="F30" s="57">
        <f>Q1Impacts!E31</f>
        <v>0</v>
      </c>
      <c r="G30" s="57">
        <f>Q1Impacts!F31</f>
        <v>0</v>
      </c>
      <c r="H30" s="57">
        <f t="shared" si="2"/>
        <v>0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9">
        <v>0</v>
      </c>
      <c r="O30" s="59">
        <v>0</v>
      </c>
      <c r="P30" s="59">
        <v>0</v>
      </c>
      <c r="Q30" s="59">
        <v>0</v>
      </c>
      <c r="R30" s="60">
        <f t="shared" si="3"/>
        <v>0</v>
      </c>
      <c r="S30" s="61">
        <v>0</v>
      </c>
    </row>
    <row r="31" spans="1:19" hidden="1" outlineLevel="1" x14ac:dyDescent="0.2">
      <c r="A31" s="47"/>
      <c r="B31" s="47" t="str">
        <f>'SAM and Preps'!B32</f>
        <v>anfme</v>
      </c>
      <c r="C31" s="47" t="str">
        <f>VLOOKUP(B31,Notes!$A$12:$B$206,2,0)</f>
        <v>Basic precious and non-ferrous metals</v>
      </c>
      <c r="D31" s="57">
        <f>Q1Impacts!C32</f>
        <v>0</v>
      </c>
      <c r="E31" s="57">
        <f>Q1Impacts!D32</f>
        <v>0</v>
      </c>
      <c r="F31" s="57">
        <f>Q1Impacts!E32</f>
        <v>0</v>
      </c>
      <c r="G31" s="57">
        <f>Q1Impacts!F32</f>
        <v>0</v>
      </c>
      <c r="H31" s="57">
        <f t="shared" si="2"/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9">
        <v>0</v>
      </c>
      <c r="O31" s="59">
        <v>0</v>
      </c>
      <c r="P31" s="59">
        <v>0</v>
      </c>
      <c r="Q31" s="59">
        <v>0</v>
      </c>
      <c r="R31" s="60">
        <f t="shared" si="3"/>
        <v>0</v>
      </c>
      <c r="S31" s="61">
        <v>0</v>
      </c>
    </row>
    <row r="32" spans="1:19" hidden="1" outlineLevel="1" x14ac:dyDescent="0.2">
      <c r="A32" s="47"/>
      <c r="B32" s="47" t="str">
        <f>'SAM and Preps'!B33</f>
        <v>afabm</v>
      </c>
      <c r="C32" s="47" t="str">
        <f>VLOOKUP(B32,Notes!$A$12:$B$206,2,0)</f>
        <v>Fabricated metal products</v>
      </c>
      <c r="D32" s="57">
        <f>Q1Impacts!C33</f>
        <v>0</v>
      </c>
      <c r="E32" s="57">
        <f>Q1Impacts!D33</f>
        <v>0</v>
      </c>
      <c r="F32" s="57">
        <f>Q1Impacts!E33</f>
        <v>0</v>
      </c>
      <c r="G32" s="57">
        <f>Q1Impacts!F33</f>
        <v>0</v>
      </c>
      <c r="H32" s="57">
        <f t="shared" si="2"/>
        <v>0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9">
        <v>0</v>
      </c>
      <c r="O32" s="59">
        <v>0</v>
      </c>
      <c r="P32" s="59">
        <v>0</v>
      </c>
      <c r="Q32" s="59">
        <v>0</v>
      </c>
      <c r="R32" s="60">
        <f t="shared" si="3"/>
        <v>0</v>
      </c>
      <c r="S32" s="61">
        <v>0</v>
      </c>
    </row>
    <row r="33" spans="1:19" hidden="1" outlineLevel="1" x14ac:dyDescent="0.2">
      <c r="A33" s="47"/>
      <c r="B33" s="47" t="str">
        <f>'SAM and Preps'!B34</f>
        <v>amach</v>
      </c>
      <c r="C33" s="47" t="str">
        <f>VLOOKUP(B33,Notes!$A$12:$B$206,2,0)</f>
        <v>Machinery and equipment</v>
      </c>
      <c r="D33" s="57">
        <f>Q1Impacts!C34</f>
        <v>0</v>
      </c>
      <c r="E33" s="57">
        <f>Q1Impacts!D34</f>
        <v>0</v>
      </c>
      <c r="F33" s="57">
        <f>Q1Impacts!E34</f>
        <v>0</v>
      </c>
      <c r="G33" s="57">
        <f>Q1Impacts!F34</f>
        <v>0</v>
      </c>
      <c r="H33" s="57">
        <f t="shared" si="2"/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9">
        <v>0</v>
      </c>
      <c r="O33" s="59">
        <v>0</v>
      </c>
      <c r="P33" s="59">
        <v>0</v>
      </c>
      <c r="Q33" s="59">
        <v>0</v>
      </c>
      <c r="R33" s="60">
        <f t="shared" si="3"/>
        <v>0</v>
      </c>
      <c r="S33" s="61">
        <v>0</v>
      </c>
    </row>
    <row r="34" spans="1:19" hidden="1" outlineLevel="1" x14ac:dyDescent="0.2">
      <c r="A34" s="47"/>
      <c r="B34" s="47" t="str">
        <f>'SAM and Preps'!B35</f>
        <v>aemch</v>
      </c>
      <c r="C34" s="47" t="str">
        <f>VLOOKUP(B34,Notes!$A$12:$B$206,2,0)</f>
        <v>Electrical machinery and apparatus</v>
      </c>
      <c r="D34" s="57">
        <f>Q1Impacts!C35</f>
        <v>0</v>
      </c>
      <c r="E34" s="57">
        <f>Q1Impacts!D35</f>
        <v>0</v>
      </c>
      <c r="F34" s="57">
        <f>Q1Impacts!E35</f>
        <v>0</v>
      </c>
      <c r="G34" s="57">
        <f>Q1Impacts!F35</f>
        <v>0</v>
      </c>
      <c r="H34" s="57">
        <f t="shared" si="2"/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9">
        <v>0</v>
      </c>
      <c r="O34" s="59">
        <v>0</v>
      </c>
      <c r="P34" s="59">
        <v>0</v>
      </c>
      <c r="Q34" s="59">
        <v>0</v>
      </c>
      <c r="R34" s="60">
        <f t="shared" si="3"/>
        <v>0</v>
      </c>
      <c r="S34" s="61">
        <v>0</v>
      </c>
    </row>
    <row r="35" spans="1:19" hidden="1" outlineLevel="1" x14ac:dyDescent="0.2">
      <c r="A35" s="47"/>
      <c r="B35" s="47" t="str">
        <f>'SAM and Preps'!B36</f>
        <v>ardtv</v>
      </c>
      <c r="C35" s="47" t="str">
        <f>VLOOKUP(B35,Notes!$A$12:$B$206,2,0)</f>
        <v>Radio, television, communication equipment and apparatus</v>
      </c>
      <c r="D35" s="57">
        <f>Q1Impacts!C36</f>
        <v>0</v>
      </c>
      <c r="E35" s="57">
        <f>Q1Impacts!D36</f>
        <v>0</v>
      </c>
      <c r="F35" s="57">
        <f>Q1Impacts!E36</f>
        <v>0</v>
      </c>
      <c r="G35" s="57">
        <f>Q1Impacts!F36</f>
        <v>0</v>
      </c>
      <c r="H35" s="57">
        <f t="shared" si="2"/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9">
        <v>0</v>
      </c>
      <c r="O35" s="59">
        <v>0</v>
      </c>
      <c r="P35" s="59">
        <v>0</v>
      </c>
      <c r="Q35" s="59">
        <v>0</v>
      </c>
      <c r="R35" s="60">
        <f t="shared" si="3"/>
        <v>0</v>
      </c>
      <c r="S35" s="61">
        <v>0</v>
      </c>
    </row>
    <row r="36" spans="1:19" hidden="1" outlineLevel="1" x14ac:dyDescent="0.2">
      <c r="A36" s="47"/>
      <c r="B36" s="47" t="str">
        <f>'SAM and Preps'!B37</f>
        <v>amopt</v>
      </c>
      <c r="C36" s="47" t="str">
        <f>VLOOKUP(B36,Notes!$A$12:$B$206,2,0)</f>
        <v>Medical, precision, optical instruments, watches and clocks</v>
      </c>
      <c r="D36" s="57">
        <f>Q1Impacts!C37</f>
        <v>0</v>
      </c>
      <c r="E36" s="57">
        <f>Q1Impacts!D37</f>
        <v>0</v>
      </c>
      <c r="F36" s="57">
        <f>Q1Impacts!E37</f>
        <v>0</v>
      </c>
      <c r="G36" s="57">
        <f>Q1Impacts!F37</f>
        <v>0</v>
      </c>
      <c r="H36" s="57">
        <f t="shared" si="2"/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9">
        <v>0</v>
      </c>
      <c r="O36" s="59">
        <v>0</v>
      </c>
      <c r="P36" s="59">
        <v>0</v>
      </c>
      <c r="Q36" s="59">
        <v>0</v>
      </c>
      <c r="R36" s="60">
        <f t="shared" si="3"/>
        <v>0</v>
      </c>
      <c r="S36" s="61">
        <v>0</v>
      </c>
    </row>
    <row r="37" spans="1:19" hidden="1" outlineLevel="1" x14ac:dyDescent="0.2">
      <c r="A37" s="47"/>
      <c r="B37" s="47" t="str">
        <f>'SAM and Preps'!B38</f>
        <v>amtvp</v>
      </c>
      <c r="C37" s="47" t="str">
        <f>VLOOKUP(B37,Notes!$A$12:$B$206,2,0)</f>
        <v>Motor vehicles, trailers, parts</v>
      </c>
      <c r="D37" s="57">
        <f>Q1Impacts!C38</f>
        <v>0</v>
      </c>
      <c r="E37" s="57">
        <f>Q1Impacts!D38</f>
        <v>0</v>
      </c>
      <c r="F37" s="57">
        <f>Q1Impacts!E38</f>
        <v>0</v>
      </c>
      <c r="G37" s="57">
        <f>Q1Impacts!F38</f>
        <v>0</v>
      </c>
      <c r="H37" s="57">
        <f t="shared" si="2"/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9">
        <v>0</v>
      </c>
      <c r="O37" s="59">
        <v>0</v>
      </c>
      <c r="P37" s="59">
        <v>0</v>
      </c>
      <c r="Q37" s="59">
        <v>0</v>
      </c>
      <c r="R37" s="60">
        <f t="shared" si="3"/>
        <v>0</v>
      </c>
      <c r="S37" s="61">
        <v>0</v>
      </c>
    </row>
    <row r="38" spans="1:19" hidden="1" outlineLevel="1" x14ac:dyDescent="0.2">
      <c r="A38" s="47"/>
      <c r="B38" s="47" t="str">
        <f>'SAM and Preps'!B39</f>
        <v>aotrp</v>
      </c>
      <c r="C38" s="47" t="str">
        <f>VLOOKUP(B38,Notes!$A$12:$B$206,2,0)</f>
        <v>Other transport equipment</v>
      </c>
      <c r="D38" s="57">
        <f>Q1Impacts!C39</f>
        <v>0</v>
      </c>
      <c r="E38" s="57">
        <f>Q1Impacts!D39</f>
        <v>0</v>
      </c>
      <c r="F38" s="57">
        <f>Q1Impacts!E39</f>
        <v>0</v>
      </c>
      <c r="G38" s="57">
        <f>Q1Impacts!F39</f>
        <v>0</v>
      </c>
      <c r="H38" s="57">
        <f t="shared" si="2"/>
        <v>0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9">
        <v>0</v>
      </c>
      <c r="O38" s="59">
        <v>0</v>
      </c>
      <c r="P38" s="59">
        <v>0</v>
      </c>
      <c r="Q38" s="59">
        <v>0</v>
      </c>
      <c r="R38" s="60">
        <f t="shared" si="3"/>
        <v>0</v>
      </c>
      <c r="S38" s="61">
        <v>0</v>
      </c>
    </row>
    <row r="39" spans="1:19" hidden="1" outlineLevel="1" x14ac:dyDescent="0.2">
      <c r="A39" s="47"/>
      <c r="B39" s="47" t="str">
        <f>'SAM and Preps'!B40</f>
        <v>afurn</v>
      </c>
      <c r="C39" s="47" t="str">
        <f>VLOOKUP(B39,Notes!$A$12:$B$206,2,0)</f>
        <v>Furniture</v>
      </c>
      <c r="D39" s="57">
        <f>Q1Impacts!C40</f>
        <v>0</v>
      </c>
      <c r="E39" s="57">
        <f>Q1Impacts!D40</f>
        <v>0</v>
      </c>
      <c r="F39" s="57">
        <f>Q1Impacts!E40</f>
        <v>0</v>
      </c>
      <c r="G39" s="57">
        <f>Q1Impacts!F40</f>
        <v>0</v>
      </c>
      <c r="H39" s="57">
        <f t="shared" ref="H39:H70" si="4">SUM(D39:G39)</f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9">
        <v>0</v>
      </c>
      <c r="O39" s="59">
        <v>0</v>
      </c>
      <c r="P39" s="59">
        <v>0</v>
      </c>
      <c r="Q39" s="59">
        <v>0</v>
      </c>
      <c r="R39" s="60">
        <f t="shared" ref="R39:R70" si="5">SUM(N39:Q39)</f>
        <v>0</v>
      </c>
      <c r="S39" s="61">
        <v>0</v>
      </c>
    </row>
    <row r="40" spans="1:19" hidden="1" outlineLevel="1" x14ac:dyDescent="0.2">
      <c r="A40" s="47"/>
      <c r="B40" s="47" t="str">
        <f>'SAM and Preps'!B41</f>
        <v>aomnf</v>
      </c>
      <c r="C40" s="47" t="str">
        <f>VLOOKUP(B40,Notes!$A$12:$B$206,2,0)</f>
        <v>Manufacturing n.e.c, recycling</v>
      </c>
      <c r="D40" s="57">
        <f>Q1Impacts!C41</f>
        <v>0</v>
      </c>
      <c r="E40" s="57">
        <f>Q1Impacts!D41</f>
        <v>0</v>
      </c>
      <c r="F40" s="57">
        <f>Q1Impacts!E41</f>
        <v>0</v>
      </c>
      <c r="G40" s="57">
        <f>Q1Impacts!F41</f>
        <v>0</v>
      </c>
      <c r="H40" s="57">
        <f t="shared" si="4"/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9">
        <v>0</v>
      </c>
      <c r="O40" s="59">
        <v>0</v>
      </c>
      <c r="P40" s="59">
        <v>0</v>
      </c>
      <c r="Q40" s="59">
        <v>0</v>
      </c>
      <c r="R40" s="60">
        <f t="shared" si="5"/>
        <v>0</v>
      </c>
      <c r="S40" s="61">
        <v>0</v>
      </c>
    </row>
    <row r="41" spans="1:19" hidden="1" outlineLevel="1" x14ac:dyDescent="0.2">
      <c r="A41" s="47"/>
      <c r="B41" s="47" t="str">
        <f>'SAM and Preps'!B42</f>
        <v>aelcg</v>
      </c>
      <c r="C41" s="47" t="str">
        <f>VLOOKUP(B41,Notes!$A$12:$B$206,2,0)</f>
        <v>Electricity, gas, steam and hot water supply</v>
      </c>
      <c r="D41" s="57">
        <f>Q1Impacts!C42</f>
        <v>0</v>
      </c>
      <c r="E41" s="57">
        <f>Q1Impacts!D42</f>
        <v>0</v>
      </c>
      <c r="F41" s="57">
        <f>Q1Impacts!E42</f>
        <v>0</v>
      </c>
      <c r="G41" s="57">
        <f>Q1Impacts!F42</f>
        <v>0</v>
      </c>
      <c r="H41" s="57">
        <f t="shared" si="4"/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9">
        <v>0</v>
      </c>
      <c r="O41" s="59">
        <v>0</v>
      </c>
      <c r="P41" s="59">
        <v>0</v>
      </c>
      <c r="Q41" s="59">
        <v>0</v>
      </c>
      <c r="R41" s="60">
        <f t="shared" si="5"/>
        <v>0</v>
      </c>
      <c r="S41" s="61">
        <v>0</v>
      </c>
    </row>
    <row r="42" spans="1:19" hidden="1" outlineLevel="1" x14ac:dyDescent="0.2">
      <c r="A42" s="47"/>
      <c r="B42" s="47" t="str">
        <f>'SAM and Preps'!B43</f>
        <v>awatd</v>
      </c>
      <c r="C42" s="47" t="str">
        <f>VLOOKUP(B42,Notes!$A$12:$B$206,2,0)</f>
        <v>Collection, purification and distribution of water</v>
      </c>
      <c r="D42" s="57">
        <f>Q1Impacts!C43</f>
        <v>0</v>
      </c>
      <c r="E42" s="57">
        <f>Q1Impacts!D43</f>
        <v>0</v>
      </c>
      <c r="F42" s="57">
        <f>Q1Impacts!E43</f>
        <v>0</v>
      </c>
      <c r="G42" s="57">
        <f>Q1Impacts!F43</f>
        <v>0</v>
      </c>
      <c r="H42" s="57">
        <f t="shared" si="4"/>
        <v>0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9">
        <v>0</v>
      </c>
      <c r="O42" s="59">
        <v>0</v>
      </c>
      <c r="P42" s="59">
        <v>0</v>
      </c>
      <c r="Q42" s="59">
        <v>0</v>
      </c>
      <c r="R42" s="60">
        <f t="shared" si="5"/>
        <v>0</v>
      </c>
      <c r="S42" s="61">
        <v>0</v>
      </c>
    </row>
    <row r="43" spans="1:19" hidden="1" outlineLevel="1" x14ac:dyDescent="0.2">
      <c r="A43" s="47"/>
      <c r="B43" s="47" t="str">
        <f>'SAM and Preps'!B44</f>
        <v>acnst</v>
      </c>
      <c r="C43" s="47" t="str">
        <f>VLOOKUP(B43,Notes!$A$12:$B$206,2,0)</f>
        <v>Construction</v>
      </c>
      <c r="D43" s="57">
        <f>Q1Impacts!C44</f>
        <v>0</v>
      </c>
      <c r="E43" s="57">
        <f>Q1Impacts!D44</f>
        <v>0</v>
      </c>
      <c r="F43" s="57">
        <f>Q1Impacts!E44</f>
        <v>0</v>
      </c>
      <c r="G43" s="57">
        <f>Q1Impacts!F44</f>
        <v>0</v>
      </c>
      <c r="H43" s="57">
        <f t="shared" si="4"/>
        <v>0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9">
        <v>0</v>
      </c>
      <c r="O43" s="59">
        <v>0</v>
      </c>
      <c r="P43" s="59">
        <v>0</v>
      </c>
      <c r="Q43" s="59">
        <v>0</v>
      </c>
      <c r="R43" s="60">
        <f t="shared" si="5"/>
        <v>0</v>
      </c>
      <c r="S43" s="61">
        <v>0</v>
      </c>
    </row>
    <row r="44" spans="1:19" hidden="1" outlineLevel="1" x14ac:dyDescent="0.2">
      <c r="A44" s="47"/>
      <c r="B44" s="47" t="str">
        <f>'SAM and Preps'!B45</f>
        <v>awtrd</v>
      </c>
      <c r="C44" s="47" t="str">
        <f>VLOOKUP(B44,Notes!$A$12:$B$206,2,0)</f>
        <v>Wholesale trade, commission trade</v>
      </c>
      <c r="D44" s="57">
        <f>Q1Impacts!C45</f>
        <v>0</v>
      </c>
      <c r="E44" s="57">
        <f>Q1Impacts!D45</f>
        <v>0</v>
      </c>
      <c r="F44" s="57">
        <f>Q1Impacts!E45</f>
        <v>0</v>
      </c>
      <c r="G44" s="57">
        <f>Q1Impacts!F45</f>
        <v>0</v>
      </c>
      <c r="H44" s="57">
        <f t="shared" si="4"/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9">
        <v>0</v>
      </c>
      <c r="O44" s="59">
        <v>0</v>
      </c>
      <c r="P44" s="59">
        <v>0</v>
      </c>
      <c r="Q44" s="59">
        <v>0</v>
      </c>
      <c r="R44" s="60">
        <f t="shared" si="5"/>
        <v>0</v>
      </c>
      <c r="S44" s="61">
        <v>0</v>
      </c>
    </row>
    <row r="45" spans="1:19" hidden="1" outlineLevel="1" x14ac:dyDescent="0.2">
      <c r="A45" s="47"/>
      <c r="B45" s="47" t="str">
        <f>'SAM and Preps'!B46</f>
        <v>artrd</v>
      </c>
      <c r="C45" s="47" t="str">
        <f>VLOOKUP(B45,Notes!$A$12:$B$206,2,0)</f>
        <v>Retail trade</v>
      </c>
      <c r="D45" s="57">
        <f>Q1Impacts!C46</f>
        <v>0</v>
      </c>
      <c r="E45" s="57">
        <f>Q1Impacts!D46</f>
        <v>0</v>
      </c>
      <c r="F45" s="57">
        <f>Q1Impacts!E46</f>
        <v>0</v>
      </c>
      <c r="G45" s="57">
        <f>Q1Impacts!F46</f>
        <v>0</v>
      </c>
      <c r="H45" s="57">
        <f t="shared" si="4"/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9">
        <v>0</v>
      </c>
      <c r="O45" s="59">
        <v>0</v>
      </c>
      <c r="P45" s="59">
        <v>0</v>
      </c>
      <c r="Q45" s="59">
        <v>0</v>
      </c>
      <c r="R45" s="60">
        <f t="shared" si="5"/>
        <v>0</v>
      </c>
      <c r="S45" s="61">
        <v>0</v>
      </c>
    </row>
    <row r="46" spans="1:19" hidden="1" outlineLevel="1" x14ac:dyDescent="0.2">
      <c r="A46" s="47"/>
      <c r="B46" s="47" t="str">
        <f>'SAM and Preps'!B47</f>
        <v>amtvs</v>
      </c>
      <c r="C46" s="47" t="str">
        <f>VLOOKUP(B46,Notes!$A$12:$B$206,2,0)</f>
        <v>Sale, maintenance, repair of motor vehicles</v>
      </c>
      <c r="D46" s="57">
        <f>Q1Impacts!C47</f>
        <v>0</v>
      </c>
      <c r="E46" s="57">
        <f>Q1Impacts!D47</f>
        <v>0</v>
      </c>
      <c r="F46" s="57">
        <f>Q1Impacts!E47</f>
        <v>0</v>
      </c>
      <c r="G46" s="57">
        <f>Q1Impacts!F47</f>
        <v>0</v>
      </c>
      <c r="H46" s="57">
        <f t="shared" si="4"/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9">
        <v>0</v>
      </c>
      <c r="O46" s="59">
        <v>0</v>
      </c>
      <c r="P46" s="59">
        <v>0</v>
      </c>
      <c r="Q46" s="59">
        <v>0</v>
      </c>
      <c r="R46" s="60">
        <f t="shared" si="5"/>
        <v>0</v>
      </c>
      <c r="S46" s="61">
        <v>0</v>
      </c>
    </row>
    <row r="47" spans="1:19" hidden="1" outlineLevel="1" x14ac:dyDescent="0.2">
      <c r="A47" s="47"/>
      <c r="B47" s="47" t="str">
        <f>'SAM and Preps'!B48</f>
        <v>aacct</v>
      </c>
      <c r="C47" s="47" t="str">
        <f>VLOOKUP(B47,Notes!$A$12:$B$206,2,0)</f>
        <v>Hotels and restaurants</v>
      </c>
      <c r="D47" s="57">
        <f>Q1Impacts!C48</f>
        <v>0</v>
      </c>
      <c r="E47" s="57">
        <f>Q1Impacts!D48</f>
        <v>0</v>
      </c>
      <c r="F47" s="57">
        <f>Q1Impacts!E48</f>
        <v>0</v>
      </c>
      <c r="G47" s="57">
        <f>Q1Impacts!F48</f>
        <v>0</v>
      </c>
      <c r="H47" s="57">
        <f t="shared" si="4"/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9">
        <v>0</v>
      </c>
      <c r="O47" s="59">
        <v>0</v>
      </c>
      <c r="P47" s="59">
        <v>0</v>
      </c>
      <c r="Q47" s="59">
        <v>0</v>
      </c>
      <c r="R47" s="60">
        <f t="shared" si="5"/>
        <v>0</v>
      </c>
      <c r="S47" s="61">
        <v>0</v>
      </c>
    </row>
    <row r="48" spans="1:19" hidden="1" outlineLevel="1" x14ac:dyDescent="0.2">
      <c r="A48" s="47"/>
      <c r="B48" s="47" t="str">
        <f>'SAM and Preps'!B49</f>
        <v>altrp</v>
      </c>
      <c r="C48" s="47" t="str">
        <f>VLOOKUP(B48,Notes!$A$12:$B$206,2,0)</f>
        <v>Land transport, transport via pipe lines</v>
      </c>
      <c r="D48" s="57">
        <f>Q1Impacts!C49</f>
        <v>0</v>
      </c>
      <c r="E48" s="57">
        <f>Q1Impacts!D49</f>
        <v>0</v>
      </c>
      <c r="F48" s="57">
        <f>Q1Impacts!E49</f>
        <v>0</v>
      </c>
      <c r="G48" s="57">
        <f>Q1Impacts!F49</f>
        <v>0</v>
      </c>
      <c r="H48" s="57">
        <f t="shared" si="4"/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9">
        <v>0</v>
      </c>
      <c r="O48" s="59">
        <v>0</v>
      </c>
      <c r="P48" s="59">
        <v>0</v>
      </c>
      <c r="Q48" s="59">
        <v>0</v>
      </c>
      <c r="R48" s="60">
        <f t="shared" si="5"/>
        <v>0</v>
      </c>
      <c r="S48" s="61">
        <v>0</v>
      </c>
    </row>
    <row r="49" spans="1:19" hidden="1" outlineLevel="1" x14ac:dyDescent="0.2">
      <c r="A49" s="47"/>
      <c r="B49" s="47" t="str">
        <f>'SAM and Preps'!B50</f>
        <v>awtrp</v>
      </c>
      <c r="C49" s="47" t="str">
        <f>VLOOKUP(B49,Notes!$A$12:$B$206,2,0)</f>
        <v>Water transport</v>
      </c>
      <c r="D49" s="57">
        <f>Q1Impacts!C50</f>
        <v>0</v>
      </c>
      <c r="E49" s="57">
        <f>Q1Impacts!D50</f>
        <v>0</v>
      </c>
      <c r="F49" s="57">
        <f>Q1Impacts!E50</f>
        <v>0</v>
      </c>
      <c r="G49" s="57">
        <f>Q1Impacts!F50</f>
        <v>0</v>
      </c>
      <c r="H49" s="57">
        <f t="shared" si="4"/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9">
        <v>0</v>
      </c>
      <c r="O49" s="59">
        <v>0</v>
      </c>
      <c r="P49" s="59">
        <v>0</v>
      </c>
      <c r="Q49" s="59">
        <v>0</v>
      </c>
      <c r="R49" s="60">
        <f t="shared" si="5"/>
        <v>0</v>
      </c>
      <c r="S49" s="61">
        <v>0</v>
      </c>
    </row>
    <row r="50" spans="1:19" hidden="1" outlineLevel="1" x14ac:dyDescent="0.2">
      <c r="A50" s="47"/>
      <c r="B50" s="47" t="str">
        <f>'SAM and Preps'!B51</f>
        <v>aatrp</v>
      </c>
      <c r="C50" s="47" t="str">
        <f>VLOOKUP(B50,Notes!$A$12:$B$206,2,0)</f>
        <v>Air transport</v>
      </c>
      <c r="D50" s="57">
        <f>Q1Impacts!C51</f>
        <v>0</v>
      </c>
      <c r="E50" s="57">
        <f>Q1Impacts!D51</f>
        <v>0</v>
      </c>
      <c r="F50" s="57">
        <f>Q1Impacts!E51</f>
        <v>0</v>
      </c>
      <c r="G50" s="57">
        <f>Q1Impacts!F51</f>
        <v>0</v>
      </c>
      <c r="H50" s="57">
        <f t="shared" si="4"/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9">
        <v>0</v>
      </c>
      <c r="O50" s="59">
        <v>0</v>
      </c>
      <c r="P50" s="59">
        <v>0</v>
      </c>
      <c r="Q50" s="59">
        <v>0</v>
      </c>
      <c r="R50" s="60">
        <f t="shared" si="5"/>
        <v>0</v>
      </c>
      <c r="S50" s="61">
        <v>0</v>
      </c>
    </row>
    <row r="51" spans="1:19" hidden="1" outlineLevel="1" x14ac:dyDescent="0.2">
      <c r="A51" s="47"/>
      <c r="B51" s="47" t="str">
        <f>'SAM and Preps'!B52</f>
        <v>atrps</v>
      </c>
      <c r="C51" s="47" t="str">
        <f>VLOOKUP(B51,Notes!$A$12:$B$206,2,0)</f>
        <v>Auxiliary transport</v>
      </c>
      <c r="D51" s="57">
        <f>Q1Impacts!C52</f>
        <v>0</v>
      </c>
      <c r="E51" s="57">
        <f>Q1Impacts!D52</f>
        <v>0</v>
      </c>
      <c r="F51" s="57">
        <f>Q1Impacts!E52</f>
        <v>0</v>
      </c>
      <c r="G51" s="57">
        <f>Q1Impacts!F52</f>
        <v>0</v>
      </c>
      <c r="H51" s="57">
        <f t="shared" si="4"/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9">
        <v>0</v>
      </c>
      <c r="O51" s="59">
        <v>0</v>
      </c>
      <c r="P51" s="59">
        <v>0</v>
      </c>
      <c r="Q51" s="59">
        <v>0</v>
      </c>
      <c r="R51" s="60">
        <f t="shared" si="5"/>
        <v>0</v>
      </c>
      <c r="S51" s="61">
        <v>0</v>
      </c>
    </row>
    <row r="52" spans="1:19" hidden="1" outlineLevel="1" x14ac:dyDescent="0.2">
      <c r="A52" s="47"/>
      <c r="B52" s="47" t="str">
        <f>'SAM and Preps'!B53</f>
        <v>apost</v>
      </c>
      <c r="C52" s="47" t="str">
        <f>VLOOKUP(B52,Notes!$A$12:$B$206,2,0)</f>
        <v>Post and telecommunication</v>
      </c>
      <c r="D52" s="57">
        <f>Q1Impacts!C53</f>
        <v>0</v>
      </c>
      <c r="E52" s="57">
        <f>Q1Impacts!D53</f>
        <v>0</v>
      </c>
      <c r="F52" s="57">
        <f>Q1Impacts!E53</f>
        <v>0</v>
      </c>
      <c r="G52" s="57">
        <f>Q1Impacts!F53</f>
        <v>0</v>
      </c>
      <c r="H52" s="57">
        <f t="shared" si="4"/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9">
        <v>0</v>
      </c>
      <c r="O52" s="59">
        <v>0</v>
      </c>
      <c r="P52" s="59">
        <v>0</v>
      </c>
      <c r="Q52" s="59">
        <v>0</v>
      </c>
      <c r="R52" s="60">
        <f t="shared" si="5"/>
        <v>0</v>
      </c>
      <c r="S52" s="61">
        <v>0</v>
      </c>
    </row>
    <row r="53" spans="1:19" hidden="1" outlineLevel="1" x14ac:dyDescent="0.2">
      <c r="A53" s="47"/>
      <c r="B53" s="47" t="str">
        <f>'SAM and Preps'!B54</f>
        <v>afins</v>
      </c>
      <c r="C53" s="47" t="str">
        <f>VLOOKUP(B53,Notes!$A$12:$B$206,2,0)</f>
        <v>Financial intermediation</v>
      </c>
      <c r="D53" s="57">
        <f>Q1Impacts!C54</f>
        <v>0</v>
      </c>
      <c r="E53" s="57">
        <f>Q1Impacts!D54</f>
        <v>0</v>
      </c>
      <c r="F53" s="57">
        <f>Q1Impacts!E54</f>
        <v>0</v>
      </c>
      <c r="G53" s="57">
        <f>Q1Impacts!F54</f>
        <v>0</v>
      </c>
      <c r="H53" s="57">
        <f t="shared" si="4"/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9">
        <v>0</v>
      </c>
      <c r="O53" s="59">
        <v>0</v>
      </c>
      <c r="P53" s="59">
        <v>0</v>
      </c>
      <c r="Q53" s="59">
        <v>0</v>
      </c>
      <c r="R53" s="60">
        <f t="shared" si="5"/>
        <v>0</v>
      </c>
      <c r="S53" s="61">
        <v>0</v>
      </c>
    </row>
    <row r="54" spans="1:19" hidden="1" outlineLevel="1" x14ac:dyDescent="0.2">
      <c r="A54" s="47"/>
      <c r="B54" s="47" t="str">
        <f>'SAM and Preps'!B55</f>
        <v>ainsp</v>
      </c>
      <c r="C54" s="47" t="str">
        <f>VLOOKUP(B54,Notes!$A$12:$B$206,2,0)</f>
        <v>Insurance and pension funding</v>
      </c>
      <c r="D54" s="57">
        <f>Q1Impacts!C55</f>
        <v>0</v>
      </c>
      <c r="E54" s="57">
        <f>Q1Impacts!D55</f>
        <v>0</v>
      </c>
      <c r="F54" s="57">
        <f>Q1Impacts!E55</f>
        <v>0</v>
      </c>
      <c r="G54" s="57">
        <f>Q1Impacts!F55</f>
        <v>0</v>
      </c>
      <c r="H54" s="57">
        <f t="shared" si="4"/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9">
        <v>0</v>
      </c>
      <c r="O54" s="59">
        <v>0</v>
      </c>
      <c r="P54" s="59">
        <v>0</v>
      </c>
      <c r="Q54" s="59">
        <v>0</v>
      </c>
      <c r="R54" s="60">
        <f t="shared" si="5"/>
        <v>0</v>
      </c>
      <c r="S54" s="61">
        <v>0</v>
      </c>
    </row>
    <row r="55" spans="1:19" hidden="1" outlineLevel="1" x14ac:dyDescent="0.2">
      <c r="A55" s="47"/>
      <c r="B55" s="47" t="str">
        <f>'SAM and Preps'!B56</f>
        <v>aofin</v>
      </c>
      <c r="C55" s="47" t="str">
        <f>VLOOKUP(B55,Notes!$A$12:$B$206,2,0)</f>
        <v>Activities to financial intermediation</v>
      </c>
      <c r="D55" s="57">
        <f>Q1Impacts!C56</f>
        <v>0</v>
      </c>
      <c r="E55" s="57">
        <f>Q1Impacts!D56</f>
        <v>0</v>
      </c>
      <c r="F55" s="57">
        <f>Q1Impacts!E56</f>
        <v>0</v>
      </c>
      <c r="G55" s="57">
        <f>Q1Impacts!F56</f>
        <v>0</v>
      </c>
      <c r="H55" s="57">
        <f t="shared" si="4"/>
        <v>0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9">
        <v>0</v>
      </c>
      <c r="O55" s="59">
        <v>0</v>
      </c>
      <c r="P55" s="59">
        <v>0</v>
      </c>
      <c r="Q55" s="59">
        <v>0</v>
      </c>
      <c r="R55" s="60">
        <f t="shared" si="5"/>
        <v>0</v>
      </c>
      <c r="S55" s="61">
        <v>0</v>
      </c>
    </row>
    <row r="56" spans="1:19" hidden="1" outlineLevel="1" x14ac:dyDescent="0.2">
      <c r="A56" s="47"/>
      <c r="B56" s="47" t="str">
        <f>'SAM and Preps'!B57</f>
        <v>areal</v>
      </c>
      <c r="C56" s="47" t="str">
        <f>VLOOKUP(B56,Notes!$A$12:$B$206,2,0)</f>
        <v>Real estate activities</v>
      </c>
      <c r="D56" s="57">
        <f>Q1Impacts!C57</f>
        <v>0</v>
      </c>
      <c r="E56" s="57">
        <f>Q1Impacts!D57</f>
        <v>0</v>
      </c>
      <c r="F56" s="57">
        <f>Q1Impacts!E57</f>
        <v>0</v>
      </c>
      <c r="G56" s="57">
        <f>Q1Impacts!F57</f>
        <v>0</v>
      </c>
      <c r="H56" s="57">
        <f t="shared" si="4"/>
        <v>0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9">
        <v>0</v>
      </c>
      <c r="O56" s="59">
        <v>0</v>
      </c>
      <c r="P56" s="59">
        <v>0</v>
      </c>
      <c r="Q56" s="59">
        <v>0</v>
      </c>
      <c r="R56" s="60">
        <f t="shared" si="5"/>
        <v>0</v>
      </c>
      <c r="S56" s="61">
        <v>0</v>
      </c>
    </row>
    <row r="57" spans="1:19" hidden="1" outlineLevel="1" x14ac:dyDescent="0.2">
      <c r="A57" s="47"/>
      <c r="B57" s="47" t="str">
        <f>'SAM and Preps'!B58</f>
        <v>arent</v>
      </c>
      <c r="C57" s="47" t="str">
        <f>VLOOKUP(B57,Notes!$A$12:$B$206,2,0)</f>
        <v>Renting of machinery and equipment</v>
      </c>
      <c r="D57" s="57">
        <f>Q1Impacts!C58</f>
        <v>0</v>
      </c>
      <c r="E57" s="57">
        <f>Q1Impacts!D58</f>
        <v>0</v>
      </c>
      <c r="F57" s="57">
        <f>Q1Impacts!E58</f>
        <v>0</v>
      </c>
      <c r="G57" s="57">
        <f>Q1Impacts!F58</f>
        <v>0</v>
      </c>
      <c r="H57" s="57">
        <f t="shared" si="4"/>
        <v>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9">
        <v>0</v>
      </c>
      <c r="O57" s="59">
        <v>0</v>
      </c>
      <c r="P57" s="59">
        <v>0</v>
      </c>
      <c r="Q57" s="59">
        <v>0</v>
      </c>
      <c r="R57" s="60">
        <f t="shared" si="5"/>
        <v>0</v>
      </c>
      <c r="S57" s="61">
        <v>0</v>
      </c>
    </row>
    <row r="58" spans="1:19" hidden="1" outlineLevel="1" x14ac:dyDescent="0.2">
      <c r="A58" s="47"/>
      <c r="B58" s="47" t="str">
        <f>'SAM and Preps'!B59</f>
        <v>acomp</v>
      </c>
      <c r="C58" s="47" t="str">
        <f>VLOOKUP(B58,Notes!$A$12:$B$206,2,0)</f>
        <v>Computer and related activities</v>
      </c>
      <c r="D58" s="57">
        <f>Q1Impacts!C59</f>
        <v>0</v>
      </c>
      <c r="E58" s="57">
        <f>Q1Impacts!D59</f>
        <v>0</v>
      </c>
      <c r="F58" s="57">
        <f>Q1Impacts!E59</f>
        <v>0</v>
      </c>
      <c r="G58" s="57">
        <f>Q1Impacts!F59</f>
        <v>0</v>
      </c>
      <c r="H58" s="57">
        <f t="shared" si="4"/>
        <v>0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9">
        <v>0</v>
      </c>
      <c r="O58" s="59">
        <v>0</v>
      </c>
      <c r="P58" s="59">
        <v>0</v>
      </c>
      <c r="Q58" s="59">
        <v>0</v>
      </c>
      <c r="R58" s="60">
        <f t="shared" si="5"/>
        <v>0</v>
      </c>
      <c r="S58" s="61">
        <v>0</v>
      </c>
    </row>
    <row r="59" spans="1:19" hidden="1" outlineLevel="1" x14ac:dyDescent="0.2">
      <c r="A59" s="47"/>
      <c r="B59" s="47" t="str">
        <f>'SAM and Preps'!B60</f>
        <v>arsea</v>
      </c>
      <c r="C59" s="47" t="str">
        <f>VLOOKUP(B59,Notes!$A$12:$B$206,2,0)</f>
        <v>Research and experimental development</v>
      </c>
      <c r="D59" s="57">
        <f>Q1Impacts!C60</f>
        <v>0</v>
      </c>
      <c r="E59" s="57">
        <f>Q1Impacts!D60</f>
        <v>0</v>
      </c>
      <c r="F59" s="57">
        <f>Q1Impacts!E60</f>
        <v>0</v>
      </c>
      <c r="G59" s="57">
        <f>Q1Impacts!F60</f>
        <v>0</v>
      </c>
      <c r="H59" s="57">
        <f t="shared" si="4"/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9">
        <v>0</v>
      </c>
      <c r="O59" s="59">
        <v>0</v>
      </c>
      <c r="P59" s="59">
        <v>0</v>
      </c>
      <c r="Q59" s="59">
        <v>0</v>
      </c>
      <c r="R59" s="60">
        <f t="shared" si="5"/>
        <v>0</v>
      </c>
      <c r="S59" s="61">
        <v>0</v>
      </c>
    </row>
    <row r="60" spans="1:19" hidden="1" outlineLevel="1" x14ac:dyDescent="0.2">
      <c r="A60" s="47"/>
      <c r="B60" s="47" t="str">
        <f>'SAM and Preps'!B61</f>
        <v>aobus</v>
      </c>
      <c r="C60" s="47" t="str">
        <f>VLOOKUP(B60,Notes!$A$12:$B$206,2,0)</f>
        <v>Other business activities</v>
      </c>
      <c r="D60" s="57">
        <f>Q1Impacts!C61</f>
        <v>0</v>
      </c>
      <c r="E60" s="57">
        <f>Q1Impacts!D61</f>
        <v>0</v>
      </c>
      <c r="F60" s="57">
        <f>Q1Impacts!E61</f>
        <v>0</v>
      </c>
      <c r="G60" s="57">
        <f>Q1Impacts!F61</f>
        <v>0</v>
      </c>
      <c r="H60" s="57">
        <f t="shared" si="4"/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9">
        <v>0</v>
      </c>
      <c r="O60" s="59">
        <v>0</v>
      </c>
      <c r="P60" s="59">
        <v>0</v>
      </c>
      <c r="Q60" s="59">
        <v>0</v>
      </c>
      <c r="R60" s="60">
        <f t="shared" si="5"/>
        <v>0</v>
      </c>
      <c r="S60" s="61">
        <v>0</v>
      </c>
    </row>
    <row r="61" spans="1:19" hidden="1" outlineLevel="1" x14ac:dyDescent="0.2">
      <c r="A61" s="47"/>
      <c r="B61" s="47" t="str">
        <f>'SAM and Preps'!B62</f>
        <v>apuba</v>
      </c>
      <c r="C61" s="47" t="str">
        <f>VLOOKUP(B61,Notes!$A$12:$B$206,2,0)</f>
        <v>Government</v>
      </c>
      <c r="D61" s="57">
        <f>Q1Impacts!C62</f>
        <v>0</v>
      </c>
      <c r="E61" s="57">
        <f>Q1Impacts!D62</f>
        <v>0</v>
      </c>
      <c r="F61" s="57">
        <f>Q1Impacts!E62</f>
        <v>0</v>
      </c>
      <c r="G61" s="57">
        <f>Q1Impacts!F62</f>
        <v>0</v>
      </c>
      <c r="H61" s="57">
        <f t="shared" si="4"/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9">
        <v>0</v>
      </c>
      <c r="O61" s="59">
        <v>0</v>
      </c>
      <c r="P61" s="59">
        <v>0</v>
      </c>
      <c r="Q61" s="59">
        <v>0</v>
      </c>
      <c r="R61" s="60">
        <f t="shared" si="5"/>
        <v>0</v>
      </c>
      <c r="S61" s="61">
        <v>0</v>
      </c>
    </row>
    <row r="62" spans="1:19" hidden="1" outlineLevel="1" x14ac:dyDescent="0.2">
      <c r="A62" s="47"/>
      <c r="B62" s="47" t="str">
        <f>'SAM and Preps'!B63</f>
        <v>aeduc</v>
      </c>
      <c r="C62" s="47" t="str">
        <f>VLOOKUP(B62,Notes!$A$12:$B$206,2,0)</f>
        <v>Education</v>
      </c>
      <c r="D62" s="57">
        <f>Q1Impacts!C63</f>
        <v>0</v>
      </c>
      <c r="E62" s="57">
        <f>Q1Impacts!D63</f>
        <v>0</v>
      </c>
      <c r="F62" s="57">
        <f>Q1Impacts!E63</f>
        <v>0</v>
      </c>
      <c r="G62" s="57">
        <f>Q1Impacts!F63</f>
        <v>0</v>
      </c>
      <c r="H62" s="57">
        <f t="shared" si="4"/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9">
        <v>0</v>
      </c>
      <c r="O62" s="59">
        <v>0</v>
      </c>
      <c r="P62" s="59">
        <v>0</v>
      </c>
      <c r="Q62" s="59">
        <v>0</v>
      </c>
      <c r="R62" s="60">
        <f t="shared" si="5"/>
        <v>0</v>
      </c>
      <c r="S62" s="61">
        <v>0</v>
      </c>
    </row>
    <row r="63" spans="1:19" hidden="1" outlineLevel="1" x14ac:dyDescent="0.2">
      <c r="A63" s="47"/>
      <c r="B63" s="47" t="str">
        <f>'SAM and Preps'!B64</f>
        <v>aheal</v>
      </c>
      <c r="C63" s="47" t="str">
        <f>VLOOKUP(B63,Notes!$A$12:$B$206,2,0)</f>
        <v>Health and social work</v>
      </c>
      <c r="D63" s="57">
        <f>Q1Impacts!C64</f>
        <v>0</v>
      </c>
      <c r="E63" s="57">
        <f>Q1Impacts!D64</f>
        <v>0</v>
      </c>
      <c r="F63" s="57">
        <f>Q1Impacts!E64</f>
        <v>0</v>
      </c>
      <c r="G63" s="57">
        <f>Q1Impacts!F64</f>
        <v>0</v>
      </c>
      <c r="H63" s="57">
        <f t="shared" si="4"/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9">
        <v>0</v>
      </c>
      <c r="O63" s="59">
        <v>0</v>
      </c>
      <c r="P63" s="59">
        <v>0</v>
      </c>
      <c r="Q63" s="59">
        <v>0</v>
      </c>
      <c r="R63" s="60">
        <f t="shared" si="5"/>
        <v>0</v>
      </c>
      <c r="S63" s="61">
        <v>0</v>
      </c>
    </row>
    <row r="64" spans="1:19" hidden="1" outlineLevel="1" x14ac:dyDescent="0.2">
      <c r="A64" s="47"/>
      <c r="B64" s="47" t="str">
        <f>'SAM and Preps'!B65</f>
        <v>awast</v>
      </c>
      <c r="C64" s="47" t="str">
        <f>VLOOKUP(B64,Notes!$A$12:$B$206,2,0)</f>
        <v>Sewerage and refuse disposal</v>
      </c>
      <c r="D64" s="57">
        <f>Q1Impacts!C65</f>
        <v>0</v>
      </c>
      <c r="E64" s="57">
        <f>Q1Impacts!D65</f>
        <v>0</v>
      </c>
      <c r="F64" s="57">
        <f>Q1Impacts!E65</f>
        <v>0</v>
      </c>
      <c r="G64" s="57">
        <f>Q1Impacts!F65</f>
        <v>0</v>
      </c>
      <c r="H64" s="57">
        <f t="shared" si="4"/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9">
        <v>0</v>
      </c>
      <c r="O64" s="59">
        <v>0</v>
      </c>
      <c r="P64" s="59">
        <v>0</v>
      </c>
      <c r="Q64" s="59">
        <v>0</v>
      </c>
      <c r="R64" s="60">
        <f t="shared" si="5"/>
        <v>0</v>
      </c>
      <c r="S64" s="61">
        <v>0</v>
      </c>
    </row>
    <row r="65" spans="1:20" hidden="1" outlineLevel="1" x14ac:dyDescent="0.2">
      <c r="A65" s="47"/>
      <c r="B65" s="47" t="str">
        <f>'SAM and Preps'!B66</f>
        <v>amorg</v>
      </c>
      <c r="C65" s="47" t="str">
        <f>VLOOKUP(B65,Notes!$A$12:$B$206,2,0)</f>
        <v>Activities of membership organisations</v>
      </c>
      <c r="D65" s="57">
        <f>Q1Impacts!C66</f>
        <v>0</v>
      </c>
      <c r="E65" s="57">
        <f>Q1Impacts!D66</f>
        <v>0</v>
      </c>
      <c r="F65" s="57">
        <f>Q1Impacts!E66</f>
        <v>0</v>
      </c>
      <c r="G65" s="57">
        <f>Q1Impacts!F66</f>
        <v>0</v>
      </c>
      <c r="H65" s="57">
        <f t="shared" si="4"/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9">
        <v>0</v>
      </c>
      <c r="O65" s="59">
        <v>0</v>
      </c>
      <c r="P65" s="59">
        <v>0</v>
      </c>
      <c r="Q65" s="59">
        <v>0</v>
      </c>
      <c r="R65" s="60">
        <f t="shared" si="5"/>
        <v>0</v>
      </c>
      <c r="S65" s="61">
        <v>0</v>
      </c>
    </row>
    <row r="66" spans="1:20" hidden="1" outlineLevel="1" x14ac:dyDescent="0.2">
      <c r="A66" s="47"/>
      <c r="B66" s="47" t="str">
        <f>'SAM and Preps'!B67</f>
        <v>arecr</v>
      </c>
      <c r="C66" s="47" t="str">
        <f>VLOOKUP(B66,Notes!$A$12:$B$206,2,0)</f>
        <v>Recreational, cultural and sporting activities</v>
      </c>
      <c r="D66" s="57">
        <f>Q1Impacts!C67</f>
        <v>0</v>
      </c>
      <c r="E66" s="57">
        <f>Q1Impacts!D67</f>
        <v>0</v>
      </c>
      <c r="F66" s="57">
        <f>Q1Impacts!E67</f>
        <v>0</v>
      </c>
      <c r="G66" s="57">
        <f>Q1Impacts!F67</f>
        <v>0</v>
      </c>
      <c r="H66" s="57">
        <f t="shared" si="4"/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9">
        <v>0</v>
      </c>
      <c r="O66" s="59">
        <v>0</v>
      </c>
      <c r="P66" s="59">
        <v>0</v>
      </c>
      <c r="Q66" s="59">
        <v>0</v>
      </c>
      <c r="R66" s="60">
        <f t="shared" si="5"/>
        <v>0</v>
      </c>
      <c r="S66" s="61">
        <v>0</v>
      </c>
    </row>
    <row r="67" spans="1:20" hidden="1" outlineLevel="1" x14ac:dyDescent="0.2">
      <c r="A67" s="47"/>
      <c r="B67" s="47" t="str">
        <f>'SAM and Preps'!B68</f>
        <v>aoact</v>
      </c>
      <c r="C67" s="47" t="str">
        <f>VLOOKUP(B67,Notes!$A$12:$B$206,2,0)</f>
        <v>Other activities</v>
      </c>
      <c r="D67" s="57">
        <f>Q1Impacts!C68</f>
        <v>0</v>
      </c>
      <c r="E67" s="57">
        <f>Q1Impacts!D68</f>
        <v>0</v>
      </c>
      <c r="F67" s="57">
        <f>Q1Impacts!E68</f>
        <v>0</v>
      </c>
      <c r="G67" s="57">
        <f>Q1Impacts!F68</f>
        <v>0</v>
      </c>
      <c r="H67" s="57">
        <f t="shared" si="4"/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9">
        <v>0</v>
      </c>
      <c r="O67" s="59">
        <v>0</v>
      </c>
      <c r="P67" s="59">
        <v>0</v>
      </c>
      <c r="Q67" s="59">
        <v>0</v>
      </c>
      <c r="R67" s="60">
        <f t="shared" si="5"/>
        <v>0</v>
      </c>
      <c r="S67" s="61">
        <v>0</v>
      </c>
    </row>
    <row r="68" spans="1:20" collapsed="1" x14ac:dyDescent="0.2">
      <c r="A68" s="47"/>
      <c r="B68" s="47" t="str">
        <f>'SAM and Preps'!B69</f>
        <v>anobs</v>
      </c>
      <c r="C68" s="47" t="str">
        <f>VLOOKUP(B68,Notes!$A$12:$B$206,2,0)</f>
        <v>Non-observed, informal, non-profit, households,</v>
      </c>
      <c r="D68" s="57">
        <f>Q1Impacts!C69</f>
        <v>0</v>
      </c>
      <c r="E68" s="57">
        <f>Q1Impacts!D69</f>
        <v>0</v>
      </c>
      <c r="F68" s="57">
        <f>Q1Impacts!E69</f>
        <v>0</v>
      </c>
      <c r="G68" s="57">
        <f>Q1Impacts!F69</f>
        <v>0</v>
      </c>
      <c r="H68" s="57">
        <f t="shared" si="4"/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64">
        <v>0</v>
      </c>
      <c r="O68" s="64">
        <v>0</v>
      </c>
      <c r="P68" s="64">
        <v>0</v>
      </c>
      <c r="Q68" s="64">
        <v>0</v>
      </c>
      <c r="R68" s="60">
        <f t="shared" si="5"/>
        <v>0</v>
      </c>
      <c r="S68" s="61">
        <v>0</v>
      </c>
    </row>
    <row r="69" spans="1:20" x14ac:dyDescent="0.2">
      <c r="A69" s="47"/>
      <c r="B69" s="47" t="str">
        <f>'SAM and Preps'!B70</f>
        <v>cagri</v>
      </c>
      <c r="C69" s="47" t="str">
        <f>VLOOKUP(B69,Notes!$A$12:$B$206,2,0)</f>
        <v xml:space="preserve">Agriculture </v>
      </c>
      <c r="D69" s="57">
        <f>Q1Impacts!C70</f>
        <v>84878.728617768196</v>
      </c>
      <c r="E69" s="57">
        <f>Q1Impacts!D70</f>
        <v>0</v>
      </c>
      <c r="F69" s="57">
        <f>Q1Impacts!E70</f>
        <v>0</v>
      </c>
      <c r="G69" s="57">
        <f>Q1Impacts!F70</f>
        <v>24490.805119692399</v>
      </c>
      <c r="H69" s="57">
        <f t="shared" si="4"/>
        <v>109369.53373746059</v>
      </c>
      <c r="I69" s="58">
        <f ca="1">VLOOKUP($B69,Q2BaseShocks!BaseShockQ2_LR,MATCH(I$4,Q2BaseShocks!BaseShockQ2_CH,0),0)*I$183</f>
        <v>-7</v>
      </c>
      <c r="J69" s="58">
        <f ca="1">VLOOKUP($B69,Q2BaseShocks!BaseShockQ2_LR,MATCH(J$4,Q2BaseShocks!BaseShockQ2_CH,0),0)*J$183</f>
        <v>0</v>
      </c>
      <c r="K69" s="58">
        <f ca="1">VLOOKUP($B69,Q2BaseShocks!BaseShockQ2_LR,MATCH(K$4,Q2BaseShocks!BaseShockQ2_CH,0),0)*K$183</f>
        <v>-78</v>
      </c>
      <c r="L69" s="58">
        <f ca="1">VLOOKUP($B69,Q2BaseShocks!BaseShockQ2_LR,MATCH(L$4,Q2BaseShocks!BaseShockQ2_CH,0),0)*L$183</f>
        <v>-48</v>
      </c>
      <c r="M69" s="58">
        <f ca="1"/>
        <v>-16.200966513881792</v>
      </c>
      <c r="N69" s="64">
        <f ca="1"/>
        <v>-5941.5110032437742</v>
      </c>
      <c r="O69" s="64">
        <f ca="1"/>
        <v>0</v>
      </c>
      <c r="P69" s="64">
        <f ca="1"/>
        <v>0</v>
      </c>
      <c r="Q69" s="64">
        <f ca="1"/>
        <v>-11755.586457452351</v>
      </c>
      <c r="R69" s="60">
        <f t="shared" ca="1" si="5"/>
        <v>-17697.097460696124</v>
      </c>
      <c r="S69" s="61">
        <f ca="1"/>
        <v>-17697.097460696124</v>
      </c>
      <c r="T69" s="228" cm="1">
        <f t="array" aca="1" ref="T69" ca="1">IF(OR(N69:R69+D69:H69&lt;-0.01),1,0)</f>
        <v>0</v>
      </c>
    </row>
    <row r="70" spans="1:20" hidden="1" outlineLevel="1" x14ac:dyDescent="0.2">
      <c r="A70" s="47"/>
      <c r="B70" s="47" t="str">
        <f>'SAM and Preps'!B71</f>
        <v>clani</v>
      </c>
      <c r="C70" s="47" t="str">
        <f>VLOOKUP(B70,Notes!$A$12:$B$206,2,0)</f>
        <v xml:space="preserve">Live animal </v>
      </c>
      <c r="D70" s="57">
        <f>Q1Impacts!C71</f>
        <v>14131.409340087181</v>
      </c>
      <c r="E70" s="57">
        <f>Q1Impacts!D71</f>
        <v>0</v>
      </c>
      <c r="F70" s="57">
        <f>Q1Impacts!E71</f>
        <v>0</v>
      </c>
      <c r="G70" s="57">
        <f>Q1Impacts!F71</f>
        <v>3618.5168897171297</v>
      </c>
      <c r="H70" s="57">
        <f t="shared" si="4"/>
        <v>17749.92622980431</v>
      </c>
      <c r="I70" s="58">
        <f ca="1">VLOOKUP($B70,Q2BaseShocks!BaseShockQ2_LR,MATCH(I$4,Q2BaseShocks!BaseShockQ2_CH,0),0)*I$183</f>
        <v>-7</v>
      </c>
      <c r="J70" s="58">
        <f ca="1">VLOOKUP($B70,Q2BaseShocks!BaseShockQ2_LR,MATCH(J$4,Q2BaseShocks!BaseShockQ2_CH,0),0)*J$183</f>
        <v>0</v>
      </c>
      <c r="K70" s="58">
        <f ca="1">VLOOKUP($B70,Q2BaseShocks!BaseShockQ2_LR,MATCH(K$4,Q2BaseShocks!BaseShockQ2_CH,0),0)*K$183</f>
        <v>-78</v>
      </c>
      <c r="L70" s="58">
        <f ca="1">VLOOKUP($B70,Q2BaseShocks!BaseShockQ2_LR,MATCH(L$4,Q2BaseShocks!BaseShockQ2_CH,0),0)*L$183</f>
        <v>-48</v>
      </c>
      <c r="M70" s="58">
        <f ca="1"/>
        <v>-15.790874310473605</v>
      </c>
      <c r="N70" s="64">
        <f ca="1"/>
        <v>-989.1986538061027</v>
      </c>
      <c r="O70" s="64">
        <f ca="1"/>
        <v>0</v>
      </c>
      <c r="P70" s="64">
        <f ca="1"/>
        <v>0</v>
      </c>
      <c r="Q70" s="64">
        <f ca="1"/>
        <v>-1736.8881070642221</v>
      </c>
      <c r="R70" s="60">
        <f t="shared" ca="1" si="5"/>
        <v>-2726.0867608703247</v>
      </c>
      <c r="S70" s="61">
        <f ca="1"/>
        <v>-2726.0867608703247</v>
      </c>
      <c r="T70" s="228" cm="1">
        <f t="array" aca="1" ref="T70" ca="1">IF(OR(N70:R70+D70:H70&lt;-0.01),1,0)</f>
        <v>0</v>
      </c>
    </row>
    <row r="71" spans="1:20" hidden="1" outlineLevel="1" x14ac:dyDescent="0.2">
      <c r="A71" s="47"/>
      <c r="B71" s="47" t="str">
        <f>'SAM and Preps'!B72</f>
        <v>cfore</v>
      </c>
      <c r="C71" s="47" t="str">
        <f>VLOOKUP(B71,Notes!$A$12:$B$206,2,0)</f>
        <v xml:space="preserve">Forestry </v>
      </c>
      <c r="D71" s="57">
        <f>Q1Impacts!C72</f>
        <v>6453.9786667763983</v>
      </c>
      <c r="E71" s="57">
        <f>Q1Impacts!D72</f>
        <v>0</v>
      </c>
      <c r="F71" s="57">
        <f>Q1Impacts!E72</f>
        <v>0</v>
      </c>
      <c r="G71" s="57">
        <f>Q1Impacts!F72</f>
        <v>741.06917254284008</v>
      </c>
      <c r="H71" s="57">
        <f t="shared" ref="H71:H102" si="6">SUM(D71:G71)</f>
        <v>7195.0478393192388</v>
      </c>
      <c r="I71" s="58">
        <f ca="1">VLOOKUP($B71,Q2BaseShocks!BaseShockQ2_LR,MATCH(I$4,Q2BaseShocks!BaseShockQ2_CH,0),0)*I$183</f>
        <v>-7</v>
      </c>
      <c r="J71" s="58">
        <f ca="1">VLOOKUP($B71,Q2BaseShocks!BaseShockQ2_LR,MATCH(J$4,Q2BaseShocks!BaseShockQ2_CH,0),0)*J$183</f>
        <v>0</v>
      </c>
      <c r="K71" s="58">
        <f ca="1">VLOOKUP($B71,Q2BaseShocks!BaseShockQ2_LR,MATCH(K$4,Q2BaseShocks!BaseShockQ2_CH,0),0)*K$183</f>
        <v>-78</v>
      </c>
      <c r="L71" s="58">
        <f ca="1">VLOOKUP($B71,Q2BaseShocks!BaseShockQ2_LR,MATCH(L$4,Q2BaseShocks!BaseShockQ2_CH,0),0)*L$183</f>
        <v>-48</v>
      </c>
      <c r="M71" s="58">
        <f ca="1"/>
        <v>-11.361455914977389</v>
      </c>
      <c r="N71" s="64">
        <f ca="1"/>
        <v>-451.77850667434791</v>
      </c>
      <c r="O71" s="64">
        <f ca="1"/>
        <v>0</v>
      </c>
      <c r="P71" s="64">
        <f ca="1"/>
        <v>0</v>
      </c>
      <c r="Q71" s="64">
        <f ca="1"/>
        <v>-355.7132028205632</v>
      </c>
      <c r="R71" s="60">
        <f t="shared" ref="R71:R134" ca="1" si="7">SUM(N71:Q71)</f>
        <v>-807.49170949491111</v>
      </c>
      <c r="S71" s="61">
        <f ca="1"/>
        <v>-807.49170949491111</v>
      </c>
      <c r="T71" s="228" cm="1">
        <f t="array" aca="1" ref="T71" ca="1">IF(OR(N71:R71+D71:H71&lt;-0.01),1,0)</f>
        <v>0</v>
      </c>
    </row>
    <row r="72" spans="1:20" hidden="1" outlineLevel="1" x14ac:dyDescent="0.2">
      <c r="A72" s="47"/>
      <c r="B72" s="47" t="str">
        <f>'SAM and Preps'!B73</f>
        <v>cfish</v>
      </c>
      <c r="C72" s="47" t="str">
        <f>VLOOKUP(B72,Notes!$A$12:$B$206,2,0)</f>
        <v xml:space="preserve">Fishing </v>
      </c>
      <c r="D72" s="57">
        <f>Q1Impacts!C73</f>
        <v>2493.872809485787</v>
      </c>
      <c r="E72" s="57">
        <f>Q1Impacts!D73</f>
        <v>0</v>
      </c>
      <c r="F72" s="57">
        <f>Q1Impacts!E73</f>
        <v>0</v>
      </c>
      <c r="G72" s="57">
        <f>Q1Impacts!F73</f>
        <v>1992.492107724921</v>
      </c>
      <c r="H72" s="57">
        <f t="shared" si="6"/>
        <v>4486.364917210708</v>
      </c>
      <c r="I72" s="58">
        <f ca="1">VLOOKUP($B72,Q2BaseShocks!BaseShockQ2_LR,MATCH(I$4,Q2BaseShocks!BaseShockQ2_CH,0),0)*I$183</f>
        <v>-7</v>
      </c>
      <c r="J72" s="58">
        <f ca="1">VLOOKUP($B72,Q2BaseShocks!BaseShockQ2_LR,MATCH(J$4,Q2BaseShocks!BaseShockQ2_CH,0),0)*J$183</f>
        <v>0</v>
      </c>
      <c r="K72" s="58">
        <f ca="1">VLOOKUP($B72,Q2BaseShocks!BaseShockQ2_LR,MATCH(K$4,Q2BaseShocks!BaseShockQ2_CH,0),0)*K$183</f>
        <v>-78</v>
      </c>
      <c r="L72" s="58">
        <f ca="1">VLOOKUP($B72,Q2BaseShocks!BaseShockQ2_LR,MATCH(L$4,Q2BaseShocks!BaseShockQ2_CH,0),0)*L$183</f>
        <v>-48</v>
      </c>
      <c r="M72" s="58">
        <f ca="1"/>
        <v>-23.512051401330083</v>
      </c>
      <c r="N72" s="64">
        <f ca="1"/>
        <v>-174.5710966640051</v>
      </c>
      <c r="O72" s="64">
        <f ca="1"/>
        <v>0</v>
      </c>
      <c r="P72" s="64">
        <f ca="1"/>
        <v>0</v>
      </c>
      <c r="Q72" s="64">
        <f ca="1"/>
        <v>-956.39621170796204</v>
      </c>
      <c r="R72" s="60">
        <f t="shared" ca="1" si="7"/>
        <v>-1130.9673083719672</v>
      </c>
      <c r="S72" s="61">
        <f ca="1"/>
        <v>-1130.9673083719672</v>
      </c>
      <c r="T72" s="228" cm="1">
        <f t="array" aca="1" ref="T72" ca="1">IF(OR(N72:R72+D72:H72&lt;-0.01),1,0)</f>
        <v>0</v>
      </c>
    </row>
    <row r="73" spans="1:20" hidden="1" outlineLevel="1" x14ac:dyDescent="0.2">
      <c r="A73" s="47"/>
      <c r="B73" s="47" t="str">
        <f>'SAM and Preps'!B74</f>
        <v>ccoal</v>
      </c>
      <c r="C73" s="47" t="str">
        <f>VLOOKUP(B73,Notes!$A$12:$B$206,2,0)</f>
        <v xml:space="preserve">Coal and lignite </v>
      </c>
      <c r="D73" s="57">
        <f>Q1Impacts!C74</f>
        <v>889.60160271780956</v>
      </c>
      <c r="E73" s="57">
        <f>Q1Impacts!D74</f>
        <v>0</v>
      </c>
      <c r="F73" s="57">
        <f>Q1Impacts!E74</f>
        <v>0</v>
      </c>
      <c r="G73" s="57">
        <f>Q1Impacts!F74</f>
        <v>50558.388161126568</v>
      </c>
      <c r="H73" s="57">
        <f t="shared" si="6"/>
        <v>51447.98976384438</v>
      </c>
      <c r="I73" s="58">
        <f ca="1">VLOOKUP($B73,Q2BaseShocks!BaseShockQ2_LR,MATCH(I$4,Q2BaseShocks!BaseShockQ2_CH,0),0)*I$183</f>
        <v>0</v>
      </c>
      <c r="J73" s="58">
        <f ca="1">VLOOKUP($B73,Q2BaseShocks!BaseShockQ2_LR,MATCH(J$4,Q2BaseShocks!BaseShockQ2_CH,0),0)*J$183</f>
        <v>0</v>
      </c>
      <c r="K73" s="58">
        <f ca="1">VLOOKUP($B73,Q2BaseShocks!BaseShockQ2_LR,MATCH(K$4,Q2BaseShocks!BaseShockQ2_CH,0),0)*K$183</f>
        <v>-78</v>
      </c>
      <c r="L73" s="58">
        <f ca="1">VLOOKUP($B73,Q2BaseShocks!BaseShockQ2_LR,MATCH(L$4,Q2BaseShocks!BaseShockQ2_CH,0),0)*L$183</f>
        <v>-48</v>
      </c>
      <c r="M73" s="58">
        <f ca="1"/>
        <v>-46.647348568074385</v>
      </c>
      <c r="N73" s="64">
        <f ca="1"/>
        <v>0</v>
      </c>
      <c r="O73" s="64">
        <f ca="1"/>
        <v>0</v>
      </c>
      <c r="P73" s="64">
        <f ca="1"/>
        <v>0</v>
      </c>
      <c r="Q73" s="64">
        <f ca="1"/>
        <v>-24268.026317340751</v>
      </c>
      <c r="R73" s="60">
        <f t="shared" ca="1" si="7"/>
        <v>-24268.026317340751</v>
      </c>
      <c r="S73" s="61">
        <f ca="1"/>
        <v>-24268.026317340751</v>
      </c>
      <c r="T73" s="228" cm="1">
        <f t="array" aca="1" ref="T73" ca="1">IF(OR(N73:R73+D73:H73&lt;-0.01),1,0)</f>
        <v>0</v>
      </c>
    </row>
    <row r="74" spans="1:20" hidden="1" outlineLevel="1" x14ac:dyDescent="0.2">
      <c r="A74" s="47"/>
      <c r="B74" s="47" t="str">
        <f>'SAM and Preps'!B75</f>
        <v>cmore</v>
      </c>
      <c r="C74" s="47" t="str">
        <f>VLOOKUP(B74,Notes!$A$12:$B$206,2,0)</f>
        <v>Metal ores</v>
      </c>
      <c r="D74" s="57">
        <f>Q1Impacts!C75</f>
        <v>0</v>
      </c>
      <c r="E74" s="57">
        <f>Q1Impacts!D75</f>
        <v>0</v>
      </c>
      <c r="F74" s="57">
        <f>Q1Impacts!E75</f>
        <v>0</v>
      </c>
      <c r="G74" s="57">
        <f>Q1Impacts!F75</f>
        <v>241688.85268383773</v>
      </c>
      <c r="H74" s="57">
        <f t="shared" si="6"/>
        <v>241688.85268383773</v>
      </c>
      <c r="I74" s="58">
        <f ca="1">VLOOKUP($B74,Q2BaseShocks!BaseShockQ2_LR,MATCH(I$4,Q2BaseShocks!BaseShockQ2_CH,0),0)*I$183</f>
        <v>0</v>
      </c>
      <c r="J74" s="58">
        <f ca="1">VLOOKUP($B74,Q2BaseShocks!BaseShockQ2_LR,MATCH(J$4,Q2BaseShocks!BaseShockQ2_CH,0),0)*J$183</f>
        <v>0</v>
      </c>
      <c r="K74" s="58">
        <f ca="1">VLOOKUP($B74,Q2BaseShocks!BaseShockQ2_LR,MATCH(K$4,Q2BaseShocks!BaseShockQ2_CH,0),0)*K$183</f>
        <v>-78</v>
      </c>
      <c r="L74" s="58">
        <f ca="1">VLOOKUP($B74,Q2BaseShocks!BaseShockQ2_LR,MATCH(L$4,Q2BaseShocks!BaseShockQ2_CH,0),0)*L$183</f>
        <v>-48</v>
      </c>
      <c r="M74" s="58">
        <f ca="1"/>
        <v>-46.143501179758204</v>
      </c>
      <c r="N74" s="64">
        <f ca="1"/>
        <v>0</v>
      </c>
      <c r="O74" s="64">
        <f ca="1"/>
        <v>0</v>
      </c>
      <c r="P74" s="64">
        <f ca="1"/>
        <v>0</v>
      </c>
      <c r="Q74" s="64">
        <f ca="1"/>
        <v>-116010.6492882421</v>
      </c>
      <c r="R74" s="60">
        <f t="shared" ca="1" si="7"/>
        <v>-116010.6492882421</v>
      </c>
      <c r="S74" s="61">
        <f ca="1"/>
        <v>-116010.6492882421</v>
      </c>
      <c r="T74" s="228" cm="1">
        <f t="array" aca="1" ref="T74" ca="1">IF(OR(N74:R74+D74:H74&lt;-0.01),1,0)</f>
        <v>0</v>
      </c>
    </row>
    <row r="75" spans="1:20" hidden="1" outlineLevel="1" x14ac:dyDescent="0.2">
      <c r="A75" s="47"/>
      <c r="B75" s="47" t="str">
        <f>'SAM and Preps'!B76</f>
        <v>comin</v>
      </c>
      <c r="C75" s="47" t="str">
        <f>VLOOKUP(B75,Notes!$A$12:$B$206,2,0)</f>
        <v>Other minerals</v>
      </c>
      <c r="D75" s="57">
        <f>Q1Impacts!C76</f>
        <v>1040.9092600287854</v>
      </c>
      <c r="E75" s="57">
        <f>Q1Impacts!D76</f>
        <v>0</v>
      </c>
      <c r="F75" s="57">
        <f>Q1Impacts!E76</f>
        <v>0</v>
      </c>
      <c r="G75" s="57">
        <f>Q1Impacts!F76</f>
        <v>102212.84865781697</v>
      </c>
      <c r="H75" s="57">
        <f t="shared" si="6"/>
        <v>103253.75791784575</v>
      </c>
      <c r="I75" s="58">
        <f ca="1">VLOOKUP($B75,Q2BaseShocks!BaseShockQ2_LR,MATCH(I$4,Q2BaseShocks!BaseShockQ2_CH,0),0)*I$183</f>
        <v>0</v>
      </c>
      <c r="J75" s="58">
        <f ca="1">VLOOKUP($B75,Q2BaseShocks!BaseShockQ2_LR,MATCH(J$4,Q2BaseShocks!BaseShockQ2_CH,0),0)*J$183</f>
        <v>0</v>
      </c>
      <c r="K75" s="58">
        <f ca="1">VLOOKUP($B75,Q2BaseShocks!BaseShockQ2_LR,MATCH(K$4,Q2BaseShocks!BaseShockQ2_CH,0),0)*K$183</f>
        <v>-78</v>
      </c>
      <c r="L75" s="58">
        <f ca="1">VLOOKUP($B75,Q2BaseShocks!BaseShockQ2_LR,MATCH(L$4,Q2BaseShocks!BaseShockQ2_CH,0),0)*L$183</f>
        <v>-48</v>
      </c>
      <c r="M75" s="58">
        <f ca="1"/>
        <v>-47.165559039569786</v>
      </c>
      <c r="N75" s="64">
        <f ca="1"/>
        <v>0</v>
      </c>
      <c r="O75" s="64">
        <f ca="1"/>
        <v>0</v>
      </c>
      <c r="P75" s="64">
        <f ca="1"/>
        <v>0</v>
      </c>
      <c r="Q75" s="64">
        <f ca="1"/>
        <v>-49062.167355752143</v>
      </c>
      <c r="R75" s="60">
        <f t="shared" ca="1" si="7"/>
        <v>-49062.167355752143</v>
      </c>
      <c r="S75" s="61">
        <f ca="1"/>
        <v>-49062.167355752143</v>
      </c>
      <c r="T75" s="228" cm="1">
        <f t="array" aca="1" ref="T75" ca="1">IF(OR(N75:R75+D75:H75&lt;-0.01),1,0)</f>
        <v>0</v>
      </c>
    </row>
    <row r="76" spans="1:20" hidden="1" outlineLevel="1" x14ac:dyDescent="0.2">
      <c r="A76" s="47"/>
      <c r="B76" s="47" t="str">
        <f>'SAM and Preps'!B77</f>
        <v>celcg</v>
      </c>
      <c r="C76" s="47" t="str">
        <f>VLOOKUP(B76,Notes!$A$12:$B$206,2,0)</f>
        <v>Electricity and gas</v>
      </c>
      <c r="D76" s="57">
        <f>Q1Impacts!C77</f>
        <v>992.68745236748862</v>
      </c>
      <c r="E76" s="57">
        <f>Q1Impacts!D77</f>
        <v>0</v>
      </c>
      <c r="F76" s="57">
        <f>Q1Impacts!E77</f>
        <v>0</v>
      </c>
      <c r="G76" s="57">
        <f>Q1Impacts!F77</f>
        <v>3600.6518393899846</v>
      </c>
      <c r="H76" s="57">
        <f t="shared" si="6"/>
        <v>4593.3392917574729</v>
      </c>
      <c r="I76" s="58">
        <f ca="1">VLOOKUP($B76,Q2BaseShocks!BaseShockQ2_LR,MATCH(I$4,Q2BaseShocks!BaseShockQ2_CH,0),0)*I$183</f>
        <v>0</v>
      </c>
      <c r="J76" s="58">
        <f ca="1">VLOOKUP($B76,Q2BaseShocks!BaseShockQ2_LR,MATCH(J$4,Q2BaseShocks!BaseShockQ2_CH,0),0)*J$183</f>
        <v>0</v>
      </c>
      <c r="K76" s="58">
        <f ca="1">VLOOKUP($B76,Q2BaseShocks!BaseShockQ2_LR,MATCH(K$4,Q2BaseShocks!BaseShockQ2_CH,0),0)*K$183</f>
        <v>-78</v>
      </c>
      <c r="L76" s="58">
        <f ca="1">VLOOKUP($B76,Q2BaseShocks!BaseShockQ2_LR,MATCH(L$4,Q2BaseShocks!BaseShockQ2_CH,0),0)*L$183</f>
        <v>-48</v>
      </c>
      <c r="M76" s="58">
        <f ca="1"/>
        <v>-38.820278290157709</v>
      </c>
      <c r="N76" s="64">
        <f ca="1"/>
        <v>0</v>
      </c>
      <c r="O76" s="64">
        <f ca="1"/>
        <v>0</v>
      </c>
      <c r="P76" s="64">
        <f ca="1"/>
        <v>0</v>
      </c>
      <c r="Q76" s="64">
        <f ca="1"/>
        <v>-1728.3128829071925</v>
      </c>
      <c r="R76" s="60">
        <f t="shared" ca="1" si="7"/>
        <v>-1728.3128829071925</v>
      </c>
      <c r="S76" s="61">
        <f ca="1"/>
        <v>-1728.3128829071925</v>
      </c>
      <c r="T76" s="228" cm="1">
        <f t="array" aca="1" ref="T76" ca="1">IF(OR(N76:R76+D76:H76&lt;-0.01),1,0)</f>
        <v>0</v>
      </c>
    </row>
    <row r="77" spans="1:20" hidden="1" outlineLevel="1" x14ac:dyDescent="0.2">
      <c r="A77" s="47"/>
      <c r="B77" s="47" t="str">
        <f>'SAM and Preps'!B78</f>
        <v>cwatr</v>
      </c>
      <c r="C77" s="47" t="str">
        <f>VLOOKUP(B77,Notes!$A$12:$B$206,2,0)</f>
        <v>Natural water</v>
      </c>
      <c r="D77" s="57">
        <f>Q1Impacts!C78</f>
        <v>0</v>
      </c>
      <c r="E77" s="57">
        <f>Q1Impacts!D78</f>
        <v>0</v>
      </c>
      <c r="F77" s="57">
        <f>Q1Impacts!E78</f>
        <v>0</v>
      </c>
      <c r="G77" s="57">
        <f>Q1Impacts!F78</f>
        <v>4.9999989163265868</v>
      </c>
      <c r="H77" s="57">
        <f t="shared" si="6"/>
        <v>4.9999989163265868</v>
      </c>
      <c r="I77" s="58">
        <f ca="1">VLOOKUP($B77,Q2BaseShocks!BaseShockQ2_LR,MATCH(I$4,Q2BaseShocks!BaseShockQ2_CH,0),0)*I$183</f>
        <v>0</v>
      </c>
      <c r="J77" s="58">
        <f ca="1">VLOOKUP($B77,Q2BaseShocks!BaseShockQ2_LR,MATCH(J$4,Q2BaseShocks!BaseShockQ2_CH,0),0)*J$183</f>
        <v>0</v>
      </c>
      <c r="K77" s="58">
        <f ca="1">VLOOKUP($B77,Q2BaseShocks!BaseShockQ2_LR,MATCH(K$4,Q2BaseShocks!BaseShockQ2_CH,0),0)*K$183</f>
        <v>-78</v>
      </c>
      <c r="L77" s="58">
        <f ca="1">VLOOKUP($B77,Q2BaseShocks!BaseShockQ2_LR,MATCH(L$4,Q2BaseShocks!BaseShockQ2_CH,0),0)*L$183</f>
        <v>-48</v>
      </c>
      <c r="M77" s="58">
        <f ca="1"/>
        <v>-32.89642916680306</v>
      </c>
      <c r="N77" s="64">
        <f ca="1"/>
        <v>0</v>
      </c>
      <c r="O77" s="64">
        <f ca="1"/>
        <v>0</v>
      </c>
      <c r="P77" s="64">
        <f ca="1"/>
        <v>0</v>
      </c>
      <c r="Q77" s="64">
        <f ca="1"/>
        <v>-2.3999994798367617</v>
      </c>
      <c r="R77" s="60">
        <f t="shared" ca="1" si="7"/>
        <v>-2.3999994798367617</v>
      </c>
      <c r="S77" s="61">
        <f ca="1"/>
        <v>-2.3999994798367617</v>
      </c>
      <c r="T77" s="228" cm="1">
        <f t="array" aca="1" ref="T77" ca="1">IF(OR(N77:R77+D77:H77&lt;-0.01),1,0)</f>
        <v>0</v>
      </c>
    </row>
    <row r="78" spans="1:20" hidden="1" outlineLevel="1" x14ac:dyDescent="0.2">
      <c r="A78" s="47"/>
      <c r="B78" s="47" t="str">
        <f>'SAM and Preps'!B79</f>
        <v>cmeat</v>
      </c>
      <c r="C78" s="47" t="str">
        <f>VLOOKUP(B78,Notes!$A$12:$B$206,2,0)</f>
        <v xml:space="preserve">Meat </v>
      </c>
      <c r="D78" s="57">
        <f>Q1Impacts!C79</f>
        <v>67158.349903375158</v>
      </c>
      <c r="E78" s="57">
        <f>Q1Impacts!D79</f>
        <v>0</v>
      </c>
      <c r="F78" s="57">
        <f>Q1Impacts!E79</f>
        <v>0</v>
      </c>
      <c r="G78" s="57">
        <f>Q1Impacts!F79</f>
        <v>4592.3380965031647</v>
      </c>
      <c r="H78" s="57">
        <f t="shared" si="6"/>
        <v>71750.687999878326</v>
      </c>
      <c r="I78" s="58">
        <f ca="1">VLOOKUP($B78,Q2BaseShocks!BaseShockQ2_LR,MATCH(I$4,Q2BaseShocks!BaseShockQ2_CH,0),0)*I$183</f>
        <v>-35</v>
      </c>
      <c r="J78" s="58">
        <f ca="1">VLOOKUP($B78,Q2BaseShocks!BaseShockQ2_LR,MATCH(J$4,Q2BaseShocks!BaseShockQ2_CH,0),0)*J$183</f>
        <v>0</v>
      </c>
      <c r="K78" s="58">
        <f ca="1">VLOOKUP($B78,Q2BaseShocks!BaseShockQ2_LR,MATCH(K$4,Q2BaseShocks!BaseShockQ2_CH,0),0)*K$183</f>
        <v>-78</v>
      </c>
      <c r="L78" s="58">
        <f ca="1">VLOOKUP($B78,Q2BaseShocks!BaseShockQ2_LR,MATCH(L$4,Q2BaseShocks!BaseShockQ2_CH,0),0)*L$183</f>
        <v>-60</v>
      </c>
      <c r="M78" s="58">
        <f ca="1"/>
        <v>-36.651362567730736</v>
      </c>
      <c r="N78" s="64">
        <f ca="1"/>
        <v>-23505.422466181302</v>
      </c>
      <c r="O78" s="64">
        <f ca="1"/>
        <v>0</v>
      </c>
      <c r="P78" s="64">
        <f ca="1"/>
        <v>0</v>
      </c>
      <c r="Q78" s="64">
        <f ca="1"/>
        <v>-2755.4028579018986</v>
      </c>
      <c r="R78" s="60">
        <f t="shared" ca="1" si="7"/>
        <v>-26260.825324083202</v>
      </c>
      <c r="S78" s="61">
        <f ca="1"/>
        <v>-26260.825324083202</v>
      </c>
      <c r="T78" s="228" cm="1">
        <f t="array" aca="1" ref="T78" ca="1">IF(OR(N78:R78+D78:H78&lt;-0.01),1,0)</f>
        <v>0</v>
      </c>
    </row>
    <row r="79" spans="1:20" hidden="1" outlineLevel="1" x14ac:dyDescent="0.2">
      <c r="A79" s="47"/>
      <c r="B79" s="47" t="str">
        <f>'SAM and Preps'!B80</f>
        <v>cpfis</v>
      </c>
      <c r="C79" s="47" t="str">
        <f>VLOOKUP(B79,Notes!$A$12:$B$206,2,0)</f>
        <v xml:space="preserve">Fish </v>
      </c>
      <c r="D79" s="57">
        <f>Q1Impacts!C80</f>
        <v>9797.9073113012801</v>
      </c>
      <c r="E79" s="57">
        <f>Q1Impacts!D80</f>
        <v>0</v>
      </c>
      <c r="F79" s="57">
        <f>Q1Impacts!E80</f>
        <v>0</v>
      </c>
      <c r="G79" s="57">
        <f>Q1Impacts!F80</f>
        <v>6061.6883614830922</v>
      </c>
      <c r="H79" s="57">
        <f t="shared" si="6"/>
        <v>15859.595672784373</v>
      </c>
      <c r="I79" s="58">
        <f ca="1">VLOOKUP($B79,Q2BaseShocks!BaseShockQ2_LR,MATCH(I$4,Q2BaseShocks!BaseShockQ2_CH,0),0)*I$183</f>
        <v>-35</v>
      </c>
      <c r="J79" s="58">
        <f ca="1">VLOOKUP($B79,Q2BaseShocks!BaseShockQ2_LR,MATCH(J$4,Q2BaseShocks!BaseShockQ2_CH,0),0)*J$183</f>
        <v>0</v>
      </c>
      <c r="K79" s="58">
        <f ca="1">VLOOKUP($B79,Q2BaseShocks!BaseShockQ2_LR,MATCH(K$4,Q2BaseShocks!BaseShockQ2_CH,0),0)*K$183</f>
        <v>-78</v>
      </c>
      <c r="L79" s="58">
        <f ca="1">VLOOKUP($B79,Q2BaseShocks!BaseShockQ2_LR,MATCH(L$4,Q2BaseShocks!BaseShockQ2_CH,0),0)*L$183</f>
        <v>-60</v>
      </c>
      <c r="M79" s="58">
        <f ca="1"/>
        <v>-39.167242129023961</v>
      </c>
      <c r="N79" s="64">
        <f ca="1"/>
        <v>-3429.2675589554478</v>
      </c>
      <c r="O79" s="64">
        <f ca="1"/>
        <v>0</v>
      </c>
      <c r="P79" s="64">
        <f ca="1"/>
        <v>0</v>
      </c>
      <c r="Q79" s="64">
        <f ca="1"/>
        <v>-3637.0130168898554</v>
      </c>
      <c r="R79" s="60">
        <f t="shared" ca="1" si="7"/>
        <v>-7066.2805758453032</v>
      </c>
      <c r="S79" s="61">
        <f ca="1"/>
        <v>-7066.2805758453032</v>
      </c>
      <c r="T79" s="228" cm="1">
        <f t="array" aca="1" ref="T79" ca="1">IF(OR(N79:R79+D79:H79&lt;-0.01),1,0)</f>
        <v>0</v>
      </c>
    </row>
    <row r="80" spans="1:20" hidden="1" outlineLevel="1" x14ac:dyDescent="0.2">
      <c r="A80" s="47"/>
      <c r="B80" s="47" t="str">
        <f>'SAM and Preps'!B81</f>
        <v>cvege</v>
      </c>
      <c r="C80" s="47" t="str">
        <f>VLOOKUP(B80,Notes!$A$12:$B$206,2,0)</f>
        <v xml:space="preserve">Vegetables </v>
      </c>
      <c r="D80" s="57">
        <f>Q1Impacts!C81</f>
        <v>10742.847287342298</v>
      </c>
      <c r="E80" s="57">
        <f>Q1Impacts!D81</f>
        <v>0</v>
      </c>
      <c r="F80" s="57">
        <f>Q1Impacts!E81</f>
        <v>0</v>
      </c>
      <c r="G80" s="57">
        <f>Q1Impacts!F81</f>
        <v>1564.3106483925512</v>
      </c>
      <c r="H80" s="57">
        <f t="shared" si="6"/>
        <v>12307.157935734849</v>
      </c>
      <c r="I80" s="58">
        <f ca="1">VLOOKUP($B80,Q2BaseShocks!BaseShockQ2_LR,MATCH(I$4,Q2BaseShocks!BaseShockQ2_CH,0),0)*I$183</f>
        <v>-35</v>
      </c>
      <c r="J80" s="58">
        <f ca="1">VLOOKUP($B80,Q2BaseShocks!BaseShockQ2_LR,MATCH(J$4,Q2BaseShocks!BaseShockQ2_CH,0),0)*J$183</f>
        <v>0</v>
      </c>
      <c r="K80" s="58">
        <f ca="1">VLOOKUP($B80,Q2BaseShocks!BaseShockQ2_LR,MATCH(K$4,Q2BaseShocks!BaseShockQ2_CH,0),0)*K$183</f>
        <v>-78</v>
      </c>
      <c r="L80" s="58">
        <f ca="1">VLOOKUP($B80,Q2BaseShocks!BaseShockQ2_LR,MATCH(L$4,Q2BaseShocks!BaseShockQ2_CH,0),0)*L$183</f>
        <v>-60</v>
      </c>
      <c r="M80" s="58">
        <f ca="1"/>
        <v>-37.694560994059884</v>
      </c>
      <c r="N80" s="64">
        <f ca="1"/>
        <v>-3759.9965505698042</v>
      </c>
      <c r="O80" s="64">
        <f ca="1"/>
        <v>0</v>
      </c>
      <c r="P80" s="64">
        <f ca="1"/>
        <v>0</v>
      </c>
      <c r="Q80" s="64">
        <f ca="1"/>
        <v>-938.58638903553071</v>
      </c>
      <c r="R80" s="60">
        <f t="shared" ca="1" si="7"/>
        <v>-4698.582939605335</v>
      </c>
      <c r="S80" s="61">
        <f ca="1"/>
        <v>-4698.582939605335</v>
      </c>
      <c r="T80" s="228" cm="1">
        <f t="array" aca="1" ref="T80" ca="1">IF(OR(N80:R80+D80:H80&lt;-0.01),1,0)</f>
        <v>0</v>
      </c>
    </row>
    <row r="81" spans="1:20" hidden="1" outlineLevel="1" x14ac:dyDescent="0.2">
      <c r="A81" s="47"/>
      <c r="B81" s="47" t="str">
        <f>'SAM and Preps'!B82</f>
        <v>cfrui</v>
      </c>
      <c r="C81" s="47" t="str">
        <f>VLOOKUP(B81,Notes!$A$12:$B$206,2,0)</f>
        <v>Fruit and nuts</v>
      </c>
      <c r="D81" s="57">
        <f>Q1Impacts!C82</f>
        <v>11519.451488154866</v>
      </c>
      <c r="E81" s="57">
        <f>Q1Impacts!D82</f>
        <v>0</v>
      </c>
      <c r="F81" s="57">
        <f>Q1Impacts!E82</f>
        <v>0</v>
      </c>
      <c r="G81" s="57">
        <f>Q1Impacts!F82</f>
        <v>6696.8579245706733</v>
      </c>
      <c r="H81" s="57">
        <f t="shared" si="6"/>
        <v>18216.309412725539</v>
      </c>
      <c r="I81" s="58">
        <f ca="1">VLOOKUP($B81,Q2BaseShocks!BaseShockQ2_LR,MATCH(I$4,Q2BaseShocks!BaseShockQ2_CH,0),0)*I$183</f>
        <v>-35</v>
      </c>
      <c r="J81" s="58">
        <f ca="1">VLOOKUP($B81,Q2BaseShocks!BaseShockQ2_LR,MATCH(J$4,Q2BaseShocks!BaseShockQ2_CH,0),0)*J$183</f>
        <v>0</v>
      </c>
      <c r="K81" s="58">
        <f ca="1">VLOOKUP($B81,Q2BaseShocks!BaseShockQ2_LR,MATCH(K$4,Q2BaseShocks!BaseShockQ2_CH,0),0)*K$183</f>
        <v>-78</v>
      </c>
      <c r="L81" s="58">
        <f ca="1">VLOOKUP($B81,Q2BaseShocks!BaseShockQ2_LR,MATCH(L$4,Q2BaseShocks!BaseShockQ2_CH,0),0)*L$183</f>
        <v>-60</v>
      </c>
      <c r="M81" s="58">
        <f ca="1"/>
        <v>-41.727714824788862</v>
      </c>
      <c r="N81" s="64">
        <f ca="1"/>
        <v>-4031.8080208542028</v>
      </c>
      <c r="O81" s="64">
        <f ca="1"/>
        <v>0</v>
      </c>
      <c r="P81" s="64">
        <f ca="1"/>
        <v>0</v>
      </c>
      <c r="Q81" s="64">
        <f ca="1"/>
        <v>-4018.1147547424039</v>
      </c>
      <c r="R81" s="60">
        <f t="shared" ca="1" si="7"/>
        <v>-8049.9227755966067</v>
      </c>
      <c r="S81" s="61">
        <f ca="1"/>
        <v>-8049.9227755966067</v>
      </c>
      <c r="T81" s="228" cm="1">
        <f t="array" aca="1" ref="T81" ca="1">IF(OR(N81:R81+D81:H81&lt;-0.01),1,0)</f>
        <v>0</v>
      </c>
    </row>
    <row r="82" spans="1:20" hidden="1" outlineLevel="1" x14ac:dyDescent="0.2">
      <c r="A82" s="47"/>
      <c r="B82" s="47" t="str">
        <f>'SAM and Preps'!B83</f>
        <v>cfats</v>
      </c>
      <c r="C82" s="47" t="str">
        <f>VLOOKUP(B82,Notes!$A$12:$B$206,2,0)</f>
        <v>Oils and fats</v>
      </c>
      <c r="D82" s="57">
        <f>Q1Impacts!C83</f>
        <v>17619.083240406177</v>
      </c>
      <c r="E82" s="57">
        <f>Q1Impacts!D83</f>
        <v>0</v>
      </c>
      <c r="F82" s="57">
        <f>Q1Impacts!E83</f>
        <v>0</v>
      </c>
      <c r="G82" s="57">
        <f>Q1Impacts!F83</f>
        <v>4393.0195030996656</v>
      </c>
      <c r="H82" s="57">
        <f t="shared" si="6"/>
        <v>22012.102743505842</v>
      </c>
      <c r="I82" s="58">
        <f ca="1">VLOOKUP($B82,Q2BaseShocks!BaseShockQ2_LR,MATCH(I$4,Q2BaseShocks!BaseShockQ2_CH,0),0)*I$183</f>
        <v>-35</v>
      </c>
      <c r="J82" s="58">
        <f ca="1">VLOOKUP($B82,Q2BaseShocks!BaseShockQ2_LR,MATCH(J$4,Q2BaseShocks!BaseShockQ2_CH,0),0)*J$183</f>
        <v>0</v>
      </c>
      <c r="K82" s="58">
        <f ca="1">VLOOKUP($B82,Q2BaseShocks!BaseShockQ2_LR,MATCH(K$4,Q2BaseShocks!BaseShockQ2_CH,0),0)*K$183</f>
        <v>-78</v>
      </c>
      <c r="L82" s="58">
        <f ca="1">VLOOKUP($B82,Q2BaseShocks!BaseShockQ2_LR,MATCH(L$4,Q2BaseShocks!BaseShockQ2_CH,0),0)*L$183</f>
        <v>-60</v>
      </c>
      <c r="M82" s="58">
        <f ca="1"/>
        <v>-40.210984024865425</v>
      </c>
      <c r="N82" s="64">
        <f ca="1"/>
        <v>-6166.6791341421613</v>
      </c>
      <c r="O82" s="64">
        <f ca="1"/>
        <v>0</v>
      </c>
      <c r="P82" s="64">
        <f ca="1"/>
        <v>0</v>
      </c>
      <c r="Q82" s="64">
        <f ca="1"/>
        <v>-2635.8117018597991</v>
      </c>
      <c r="R82" s="60">
        <f t="shared" ca="1" si="7"/>
        <v>-8802.4908360019599</v>
      </c>
      <c r="S82" s="61">
        <f ca="1"/>
        <v>-8802.4908360019599</v>
      </c>
      <c r="T82" s="228" cm="1">
        <f t="array" aca="1" ref="T82" ca="1">IF(OR(N82:R82+D82:H82&lt;-0.01),1,0)</f>
        <v>0</v>
      </c>
    </row>
    <row r="83" spans="1:20" hidden="1" outlineLevel="1" x14ac:dyDescent="0.2">
      <c r="A83" s="47"/>
      <c r="B83" s="47" t="str">
        <f>'SAM and Preps'!B84</f>
        <v>cdair</v>
      </c>
      <c r="C83" s="47" t="str">
        <f>VLOOKUP(B83,Notes!$A$12:$B$206,2,0)</f>
        <v>Dairy products</v>
      </c>
      <c r="D83" s="57">
        <f>Q1Impacts!C84</f>
        <v>35507.026082036471</v>
      </c>
      <c r="E83" s="57">
        <f>Q1Impacts!D84</f>
        <v>0</v>
      </c>
      <c r="F83" s="57">
        <f>Q1Impacts!E84</f>
        <v>0</v>
      </c>
      <c r="G83" s="57">
        <f>Q1Impacts!F84</f>
        <v>4564.1548438086484</v>
      </c>
      <c r="H83" s="57">
        <f t="shared" si="6"/>
        <v>40071.180925845118</v>
      </c>
      <c r="I83" s="58">
        <f ca="1">VLOOKUP($B83,Q2BaseShocks!BaseShockQ2_LR,MATCH(I$4,Q2BaseShocks!BaseShockQ2_CH,0),0)*I$183</f>
        <v>-35</v>
      </c>
      <c r="J83" s="58">
        <f ca="1">VLOOKUP($B83,Q2BaseShocks!BaseShockQ2_LR,MATCH(J$4,Q2BaseShocks!BaseShockQ2_CH,0),0)*J$183</f>
        <v>0</v>
      </c>
      <c r="K83" s="58">
        <f ca="1">VLOOKUP($B83,Q2BaseShocks!BaseShockQ2_LR,MATCH(K$4,Q2BaseShocks!BaseShockQ2_CH,0),0)*K$183</f>
        <v>-78</v>
      </c>
      <c r="L83" s="58">
        <f ca="1">VLOOKUP($B83,Q2BaseShocks!BaseShockQ2_LR,MATCH(L$4,Q2BaseShocks!BaseShockQ2_CH,0),0)*L$183</f>
        <v>-60</v>
      </c>
      <c r="M83" s="58">
        <f ca="1"/>
        <v>-33.759950263198469</v>
      </c>
      <c r="N83" s="64">
        <f ca="1"/>
        <v>-12427.459128712764</v>
      </c>
      <c r="O83" s="64">
        <f ca="1"/>
        <v>0</v>
      </c>
      <c r="P83" s="64">
        <f ca="1"/>
        <v>0</v>
      </c>
      <c r="Q83" s="64">
        <f ca="1"/>
        <v>-2738.4929062851888</v>
      </c>
      <c r="R83" s="60">
        <f t="shared" ca="1" si="7"/>
        <v>-15165.952034997954</v>
      </c>
      <c r="S83" s="61">
        <f ca="1"/>
        <v>-15165.952034997954</v>
      </c>
      <c r="T83" s="228" cm="1">
        <f t="array" aca="1" ref="T83" ca="1">IF(OR(N83:R83+D83:H83&lt;-0.01),1,0)</f>
        <v>0</v>
      </c>
    </row>
    <row r="84" spans="1:20" hidden="1" outlineLevel="1" x14ac:dyDescent="0.2">
      <c r="A84" s="47"/>
      <c r="B84" s="47" t="str">
        <f>'SAM and Preps'!B85</f>
        <v>cgrai</v>
      </c>
      <c r="C84" s="47" t="str">
        <f>VLOOKUP(B84,Notes!$A$12:$B$206,2,0)</f>
        <v>Grain mill products</v>
      </c>
      <c r="D84" s="57">
        <f>Q1Impacts!C85</f>
        <v>35892.385024030867</v>
      </c>
      <c r="E84" s="57">
        <f>Q1Impacts!D85</f>
        <v>0</v>
      </c>
      <c r="F84" s="57">
        <f>Q1Impacts!E85</f>
        <v>0</v>
      </c>
      <c r="G84" s="57">
        <f>Q1Impacts!F85</f>
        <v>3116.117834741789</v>
      </c>
      <c r="H84" s="57">
        <f t="shared" si="6"/>
        <v>39008.502858772656</v>
      </c>
      <c r="I84" s="58">
        <f ca="1">VLOOKUP($B84,Q2BaseShocks!BaseShockQ2_LR,MATCH(I$4,Q2BaseShocks!BaseShockQ2_CH,0),0)*I$183</f>
        <v>-35</v>
      </c>
      <c r="J84" s="58">
        <f ca="1">VLOOKUP($B84,Q2BaseShocks!BaseShockQ2_LR,MATCH(J$4,Q2BaseShocks!BaseShockQ2_CH,0),0)*J$183</f>
        <v>0</v>
      </c>
      <c r="K84" s="58">
        <f ca="1">VLOOKUP($B84,Q2BaseShocks!BaseShockQ2_LR,MATCH(K$4,Q2BaseShocks!BaseShockQ2_CH,0),0)*K$183</f>
        <v>-78</v>
      </c>
      <c r="L84" s="58">
        <f ca="1">VLOOKUP($B84,Q2BaseShocks!BaseShockQ2_LR,MATCH(L$4,Q2BaseShocks!BaseShockQ2_CH,0),0)*L$183</f>
        <v>-60</v>
      </c>
      <c r="M84" s="58">
        <f ca="1"/>
        <v>-35.350405314798707</v>
      </c>
      <c r="N84" s="64">
        <f ca="1"/>
        <v>-12562.334758410803</v>
      </c>
      <c r="O84" s="64">
        <f ca="1"/>
        <v>0</v>
      </c>
      <c r="P84" s="64">
        <f ca="1"/>
        <v>0</v>
      </c>
      <c r="Q84" s="64">
        <f ca="1"/>
        <v>-1869.6707008450733</v>
      </c>
      <c r="R84" s="60">
        <f t="shared" ca="1" si="7"/>
        <v>-14432.005459255877</v>
      </c>
      <c r="S84" s="61">
        <f ca="1"/>
        <v>-14432.005459255877</v>
      </c>
      <c r="T84" s="228" cm="1">
        <f t="array" aca="1" ref="T84" ca="1">IF(OR(N84:R84+D84:H84&lt;-0.01),1,0)</f>
        <v>0</v>
      </c>
    </row>
    <row r="85" spans="1:20" hidden="1" outlineLevel="1" x14ac:dyDescent="0.2">
      <c r="A85" s="47"/>
      <c r="B85" s="47" t="str">
        <f>'SAM and Preps'!B86</f>
        <v>cstar</v>
      </c>
      <c r="C85" s="47" t="str">
        <f>VLOOKUP(B85,Notes!$A$12:$B$206,2,0)</f>
        <v>Starches products</v>
      </c>
      <c r="D85" s="57">
        <f>Q1Impacts!C86</f>
        <v>16600.020109048877</v>
      </c>
      <c r="E85" s="57">
        <f>Q1Impacts!D86</f>
        <v>0</v>
      </c>
      <c r="F85" s="57">
        <f>Q1Impacts!E86</f>
        <v>0</v>
      </c>
      <c r="G85" s="57">
        <f>Q1Impacts!F86</f>
        <v>2048.9693964265862</v>
      </c>
      <c r="H85" s="57">
        <f t="shared" si="6"/>
        <v>18648.989505475463</v>
      </c>
      <c r="I85" s="58">
        <f ca="1">VLOOKUP($B85,Q2BaseShocks!BaseShockQ2_LR,MATCH(I$4,Q2BaseShocks!BaseShockQ2_CH,0),0)*I$183</f>
        <v>-35</v>
      </c>
      <c r="J85" s="58">
        <f ca="1">VLOOKUP($B85,Q2BaseShocks!BaseShockQ2_LR,MATCH(J$4,Q2BaseShocks!BaseShockQ2_CH,0),0)*J$183</f>
        <v>0</v>
      </c>
      <c r="K85" s="58">
        <f ca="1">VLOOKUP($B85,Q2BaseShocks!BaseShockQ2_LR,MATCH(K$4,Q2BaseShocks!BaseShockQ2_CH,0),0)*K$183</f>
        <v>-78</v>
      </c>
      <c r="L85" s="58">
        <f ca="1">VLOOKUP($B85,Q2BaseShocks!BaseShockQ2_LR,MATCH(L$4,Q2BaseShocks!BaseShockQ2_CH,0),0)*L$183</f>
        <v>-60</v>
      </c>
      <c r="M85" s="58">
        <f ca="1"/>
        <v>-37.335771228679882</v>
      </c>
      <c r="N85" s="64">
        <f ca="1"/>
        <v>-5810.0070381671067</v>
      </c>
      <c r="O85" s="64">
        <f ca="1"/>
        <v>0</v>
      </c>
      <c r="P85" s="64">
        <f ca="1"/>
        <v>0</v>
      </c>
      <c r="Q85" s="64">
        <f ca="1"/>
        <v>-1229.3816378559516</v>
      </c>
      <c r="R85" s="60">
        <f t="shared" ca="1" si="7"/>
        <v>-7039.388676023058</v>
      </c>
      <c r="S85" s="61">
        <f ca="1"/>
        <v>-7039.388676023058</v>
      </c>
      <c r="T85" s="228" cm="1">
        <f t="array" aca="1" ref="T85" ca="1">IF(OR(N85:R85+D85:H85&lt;-0.01),1,0)</f>
        <v>0</v>
      </c>
    </row>
    <row r="86" spans="1:20" hidden="1" outlineLevel="1" x14ac:dyDescent="0.2">
      <c r="A86" s="47"/>
      <c r="B86" s="47" t="str">
        <f>'SAM and Preps'!B87</f>
        <v>cafee</v>
      </c>
      <c r="C86" s="47" t="str">
        <f>VLOOKUP(B86,Notes!$A$12:$B$206,2,0)</f>
        <v xml:space="preserve">Animal feeding </v>
      </c>
      <c r="D86" s="57">
        <f>Q1Impacts!C87</f>
        <v>12549.138003779037</v>
      </c>
      <c r="E86" s="57">
        <f>Q1Impacts!D87</f>
        <v>0</v>
      </c>
      <c r="F86" s="57">
        <f>Q1Impacts!E87</f>
        <v>0</v>
      </c>
      <c r="G86" s="57">
        <f>Q1Impacts!F87</f>
        <v>1855.2129322737019</v>
      </c>
      <c r="H86" s="57">
        <f t="shared" si="6"/>
        <v>14404.350936052739</v>
      </c>
      <c r="I86" s="58">
        <f ca="1">VLOOKUP($B86,Q2BaseShocks!BaseShockQ2_LR,MATCH(I$4,Q2BaseShocks!BaseShockQ2_CH,0),0)*I$183</f>
        <v>-35</v>
      </c>
      <c r="J86" s="58">
        <f ca="1">VLOOKUP($B86,Q2BaseShocks!BaseShockQ2_LR,MATCH(J$4,Q2BaseShocks!BaseShockQ2_CH,0),0)*J$183</f>
        <v>0</v>
      </c>
      <c r="K86" s="58">
        <f ca="1">VLOOKUP($B86,Q2BaseShocks!BaseShockQ2_LR,MATCH(K$4,Q2BaseShocks!BaseShockQ2_CH,0),0)*K$183</f>
        <v>-78</v>
      </c>
      <c r="L86" s="58">
        <f ca="1">VLOOKUP($B86,Q2BaseShocks!BaseShockQ2_LR,MATCH(L$4,Q2BaseShocks!BaseShockQ2_CH,0),0)*L$183</f>
        <v>-60</v>
      </c>
      <c r="M86" s="58">
        <f ca="1"/>
        <v>-35.201718112008784</v>
      </c>
      <c r="N86" s="64">
        <f ca="1"/>
        <v>-4392.1983013226627</v>
      </c>
      <c r="O86" s="64">
        <f ca="1"/>
        <v>0</v>
      </c>
      <c r="P86" s="64">
        <f ca="1"/>
        <v>0</v>
      </c>
      <c r="Q86" s="64">
        <f ca="1"/>
        <v>-1113.127759364221</v>
      </c>
      <c r="R86" s="60">
        <f t="shared" ca="1" si="7"/>
        <v>-5505.3260606868835</v>
      </c>
      <c r="S86" s="61">
        <f ca="1"/>
        <v>-5505.3260606868835</v>
      </c>
      <c r="T86" s="228" cm="1">
        <f t="array" aca="1" ref="T86" ca="1">IF(OR(N86:R86+D86:H86&lt;-0.01),1,0)</f>
        <v>0</v>
      </c>
    </row>
    <row r="87" spans="1:20" hidden="1" outlineLevel="1" x14ac:dyDescent="0.2">
      <c r="A87" s="47"/>
      <c r="B87" s="47" t="str">
        <f>'SAM and Preps'!B88</f>
        <v>cbake</v>
      </c>
      <c r="C87" s="47" t="str">
        <f>VLOOKUP(B87,Notes!$A$12:$B$206,2,0)</f>
        <v>Bakery products</v>
      </c>
      <c r="D87" s="57">
        <f>Q1Impacts!C88</f>
        <v>74691.435258881189</v>
      </c>
      <c r="E87" s="57">
        <f>Q1Impacts!D88</f>
        <v>0</v>
      </c>
      <c r="F87" s="57">
        <f>Q1Impacts!E88</f>
        <v>0</v>
      </c>
      <c r="G87" s="57">
        <f>Q1Impacts!F88</f>
        <v>3947.1197783614039</v>
      </c>
      <c r="H87" s="57">
        <f t="shared" si="6"/>
        <v>78638.555037242593</v>
      </c>
      <c r="I87" s="58">
        <f ca="1">VLOOKUP($B87,Q2BaseShocks!BaseShockQ2_LR,MATCH(I$4,Q2BaseShocks!BaseShockQ2_CH,0),0)*I$183</f>
        <v>-35</v>
      </c>
      <c r="J87" s="58">
        <f ca="1">VLOOKUP($B87,Q2BaseShocks!BaseShockQ2_LR,MATCH(J$4,Q2BaseShocks!BaseShockQ2_CH,0),0)*J$183</f>
        <v>0</v>
      </c>
      <c r="K87" s="58">
        <f ca="1">VLOOKUP($B87,Q2BaseShocks!BaseShockQ2_LR,MATCH(K$4,Q2BaseShocks!BaseShockQ2_CH,0),0)*K$183</f>
        <v>-78</v>
      </c>
      <c r="L87" s="58">
        <f ca="1">VLOOKUP($B87,Q2BaseShocks!BaseShockQ2_LR,MATCH(L$4,Q2BaseShocks!BaseShockQ2_CH,0),0)*L$183</f>
        <v>-60</v>
      </c>
      <c r="M87" s="58">
        <f ca="1"/>
        <v>-36.269441276392257</v>
      </c>
      <c r="N87" s="64">
        <f ca="1"/>
        <v>-26142.002340608415</v>
      </c>
      <c r="O87" s="64">
        <f ca="1"/>
        <v>0</v>
      </c>
      <c r="P87" s="64">
        <f ca="1"/>
        <v>0</v>
      </c>
      <c r="Q87" s="64">
        <f ca="1"/>
        <v>-2368.2718670168424</v>
      </c>
      <c r="R87" s="60">
        <f t="shared" ca="1" si="7"/>
        <v>-28510.274207625258</v>
      </c>
      <c r="S87" s="61">
        <f ca="1"/>
        <v>-28510.274207625258</v>
      </c>
      <c r="T87" s="228" cm="1">
        <f t="array" aca="1" ref="T87" ca="1">IF(OR(N87:R87+D87:H87&lt;-0.01),1,0)</f>
        <v>0</v>
      </c>
    </row>
    <row r="88" spans="1:20" hidden="1" outlineLevel="1" x14ac:dyDescent="0.2">
      <c r="A88" s="47"/>
      <c r="B88" s="47" t="str">
        <f>'SAM and Preps'!B89</f>
        <v>csuga</v>
      </c>
      <c r="C88" s="47" t="str">
        <f>VLOOKUP(B88,Notes!$A$12:$B$206,2,0)</f>
        <v>Sugar</v>
      </c>
      <c r="D88" s="57">
        <f>Q1Impacts!C89</f>
        <v>17659.269896387261</v>
      </c>
      <c r="E88" s="57">
        <f>Q1Impacts!D89</f>
        <v>0</v>
      </c>
      <c r="F88" s="57">
        <f>Q1Impacts!E89</f>
        <v>0</v>
      </c>
      <c r="G88" s="57">
        <f>Q1Impacts!F89</f>
        <v>3110.655723477093</v>
      </c>
      <c r="H88" s="57">
        <f t="shared" si="6"/>
        <v>20769.925619864352</v>
      </c>
      <c r="I88" s="58">
        <f ca="1">VLOOKUP($B88,Q2BaseShocks!BaseShockQ2_LR,MATCH(I$4,Q2BaseShocks!BaseShockQ2_CH,0),0)*I$183</f>
        <v>-35</v>
      </c>
      <c r="J88" s="58">
        <f ca="1">VLOOKUP($B88,Q2BaseShocks!BaseShockQ2_LR,MATCH(J$4,Q2BaseShocks!BaseShockQ2_CH,0),0)*J$183</f>
        <v>0</v>
      </c>
      <c r="K88" s="58">
        <f ca="1">VLOOKUP($B88,Q2BaseShocks!BaseShockQ2_LR,MATCH(K$4,Q2BaseShocks!BaseShockQ2_CH,0),0)*K$183</f>
        <v>-78</v>
      </c>
      <c r="L88" s="58">
        <f ca="1">VLOOKUP($B88,Q2BaseShocks!BaseShockQ2_LR,MATCH(L$4,Q2BaseShocks!BaseShockQ2_CH,0),0)*L$183</f>
        <v>-60</v>
      </c>
      <c r="M88" s="58">
        <f ca="1"/>
        <v>-38.725309541911322</v>
      </c>
      <c r="N88" s="64">
        <f ca="1"/>
        <v>-6180.7444637355411</v>
      </c>
      <c r="O88" s="64">
        <f ca="1"/>
        <v>0</v>
      </c>
      <c r="P88" s="64">
        <f ca="1"/>
        <v>0</v>
      </c>
      <c r="Q88" s="64">
        <f ca="1"/>
        <v>-1866.3934340862556</v>
      </c>
      <c r="R88" s="60">
        <f t="shared" ca="1" si="7"/>
        <v>-8047.1378978217963</v>
      </c>
      <c r="S88" s="61">
        <f ca="1"/>
        <v>-8047.1378978217963</v>
      </c>
      <c r="T88" s="228" cm="1">
        <f t="array" aca="1" ref="T88" ca="1">IF(OR(N88:R88+D88:H88&lt;-0.01),1,0)</f>
        <v>0</v>
      </c>
    </row>
    <row r="89" spans="1:20" hidden="1" outlineLevel="1" x14ac:dyDescent="0.2">
      <c r="A89" s="47"/>
      <c r="B89" s="47" t="str">
        <f>'SAM and Preps'!B90</f>
        <v>cconf</v>
      </c>
      <c r="C89" s="47" t="str">
        <f>VLOOKUP(B89,Notes!$A$12:$B$206,2,0)</f>
        <v>Confectionary products</v>
      </c>
      <c r="D89" s="57">
        <f>Q1Impacts!C90</f>
        <v>9340.5747093458067</v>
      </c>
      <c r="E89" s="57">
        <f>Q1Impacts!D90</f>
        <v>0</v>
      </c>
      <c r="F89" s="57">
        <f>Q1Impacts!E90</f>
        <v>0</v>
      </c>
      <c r="G89" s="57">
        <f>Q1Impacts!F90</f>
        <v>1280.6623995685984</v>
      </c>
      <c r="H89" s="57">
        <f t="shared" si="6"/>
        <v>10621.237108914405</v>
      </c>
      <c r="I89" s="58">
        <f ca="1">VLOOKUP($B89,Q2BaseShocks!BaseShockQ2_LR,MATCH(I$4,Q2BaseShocks!BaseShockQ2_CH,0),0)*I$183</f>
        <v>-35</v>
      </c>
      <c r="J89" s="58">
        <f ca="1">VLOOKUP($B89,Q2BaseShocks!BaseShockQ2_LR,MATCH(J$4,Q2BaseShocks!BaseShockQ2_CH,0),0)*J$183</f>
        <v>0</v>
      </c>
      <c r="K89" s="58">
        <f ca="1">VLOOKUP($B89,Q2BaseShocks!BaseShockQ2_LR,MATCH(K$4,Q2BaseShocks!BaseShockQ2_CH,0),0)*K$183</f>
        <v>-78</v>
      </c>
      <c r="L89" s="58">
        <f ca="1">VLOOKUP($B89,Q2BaseShocks!BaseShockQ2_LR,MATCH(L$4,Q2BaseShocks!BaseShockQ2_CH,0),0)*L$183</f>
        <v>-60</v>
      </c>
      <c r="M89" s="58">
        <f ca="1"/>
        <v>-38.257519091047584</v>
      </c>
      <c r="N89" s="64">
        <f ca="1"/>
        <v>-3269.2011482710323</v>
      </c>
      <c r="O89" s="64">
        <f ca="1"/>
        <v>0</v>
      </c>
      <c r="P89" s="64">
        <f ca="1"/>
        <v>0</v>
      </c>
      <c r="Q89" s="64">
        <f ca="1"/>
        <v>-768.39743974115902</v>
      </c>
      <c r="R89" s="60">
        <f t="shared" ca="1" si="7"/>
        <v>-4037.5985880121912</v>
      </c>
      <c r="S89" s="61">
        <f ca="1"/>
        <v>-4037.5985880121912</v>
      </c>
      <c r="T89" s="228" cm="1">
        <f t="array" aca="1" ref="T89" ca="1">IF(OR(N89:R89+D89:H89&lt;-0.01),1,0)</f>
        <v>0</v>
      </c>
    </row>
    <row r="90" spans="1:20" hidden="1" outlineLevel="1" x14ac:dyDescent="0.2">
      <c r="A90" s="47"/>
      <c r="B90" s="47" t="str">
        <f>'SAM and Preps'!B91</f>
        <v>cpast</v>
      </c>
      <c r="C90" s="47" t="str">
        <f>VLOOKUP(B90,Notes!$A$12:$B$206,2,0)</f>
        <v>Pasta products</v>
      </c>
      <c r="D90" s="57">
        <f>Q1Impacts!C91</f>
        <v>1620.9752802951048</v>
      </c>
      <c r="E90" s="57">
        <f>Q1Impacts!D91</f>
        <v>0</v>
      </c>
      <c r="F90" s="57">
        <f>Q1Impacts!E91</f>
        <v>0</v>
      </c>
      <c r="G90" s="57">
        <f>Q1Impacts!F91</f>
        <v>119.13447677199758</v>
      </c>
      <c r="H90" s="57">
        <f t="shared" si="6"/>
        <v>1740.1097570671022</v>
      </c>
      <c r="I90" s="58">
        <f ca="1">VLOOKUP($B90,Q2BaseShocks!BaseShockQ2_LR,MATCH(I$4,Q2BaseShocks!BaseShockQ2_CH,0),0)*I$183</f>
        <v>-35</v>
      </c>
      <c r="J90" s="58">
        <f ca="1">VLOOKUP($B90,Q2BaseShocks!BaseShockQ2_LR,MATCH(J$4,Q2BaseShocks!BaseShockQ2_CH,0),0)*J$183</f>
        <v>0</v>
      </c>
      <c r="K90" s="58">
        <f ca="1">VLOOKUP($B90,Q2BaseShocks!BaseShockQ2_LR,MATCH(K$4,Q2BaseShocks!BaseShockQ2_CH,0),0)*K$183</f>
        <v>-78</v>
      </c>
      <c r="L90" s="58">
        <f ca="1">VLOOKUP($B90,Q2BaseShocks!BaseShockQ2_LR,MATCH(L$4,Q2BaseShocks!BaseShockQ2_CH,0),0)*L$183</f>
        <v>-60</v>
      </c>
      <c r="M90" s="58">
        <f ca="1"/>
        <v>-36.791397665647381</v>
      </c>
      <c r="N90" s="64">
        <f ca="1"/>
        <v>-567.34134810328658</v>
      </c>
      <c r="O90" s="64">
        <f ca="1"/>
        <v>0</v>
      </c>
      <c r="P90" s="64">
        <f ca="1"/>
        <v>0</v>
      </c>
      <c r="Q90" s="64">
        <f ca="1"/>
        <v>-71.480686063198547</v>
      </c>
      <c r="R90" s="60">
        <f t="shared" ca="1" si="7"/>
        <v>-638.82203416648508</v>
      </c>
      <c r="S90" s="61">
        <f ca="1"/>
        <v>-638.82203416648508</v>
      </c>
      <c r="T90" s="228" cm="1">
        <f t="array" aca="1" ref="T90" ca="1">IF(OR(N90:R90+D90:H90&lt;-0.01),1,0)</f>
        <v>0</v>
      </c>
    </row>
    <row r="91" spans="1:20" hidden="1" outlineLevel="1" x14ac:dyDescent="0.2">
      <c r="A91" s="47"/>
      <c r="B91" s="47" t="str">
        <f>'SAM and Preps'!B92</f>
        <v>cofoo</v>
      </c>
      <c r="C91" s="47" t="str">
        <f>VLOOKUP(B91,Notes!$A$12:$B$206,2,0)</f>
        <v>Food n.e.c.</v>
      </c>
      <c r="D91" s="57">
        <f>Q1Impacts!C92</f>
        <v>26224.518894851219</v>
      </c>
      <c r="E91" s="57">
        <f>Q1Impacts!D92</f>
        <v>0</v>
      </c>
      <c r="F91" s="57">
        <f>Q1Impacts!E92</f>
        <v>0</v>
      </c>
      <c r="G91" s="57">
        <f>Q1Impacts!F92</f>
        <v>7071.5616888378163</v>
      </c>
      <c r="H91" s="57">
        <f t="shared" si="6"/>
        <v>33296.080583689036</v>
      </c>
      <c r="I91" s="58">
        <f ca="1">VLOOKUP($B91,Q2BaseShocks!BaseShockQ2_LR,MATCH(I$4,Q2BaseShocks!BaseShockQ2_CH,0),0)*I$183</f>
        <v>-35</v>
      </c>
      <c r="J91" s="58">
        <f ca="1">VLOOKUP($B91,Q2BaseShocks!BaseShockQ2_LR,MATCH(J$4,Q2BaseShocks!BaseShockQ2_CH,0),0)*J$183</f>
        <v>0</v>
      </c>
      <c r="K91" s="58">
        <f ca="1">VLOOKUP($B91,Q2BaseShocks!BaseShockQ2_LR,MATCH(K$4,Q2BaseShocks!BaseShockQ2_CH,0),0)*K$183</f>
        <v>-78</v>
      </c>
      <c r="L91" s="58">
        <f ca="1">VLOOKUP($B91,Q2BaseShocks!BaseShockQ2_LR,MATCH(L$4,Q2BaseShocks!BaseShockQ2_CH,0),0)*L$183</f>
        <v>-60</v>
      </c>
      <c r="M91" s="58">
        <f ca="1"/>
        <v>-40.40141314877517</v>
      </c>
      <c r="N91" s="64">
        <f ca="1"/>
        <v>-9178.5816131979263</v>
      </c>
      <c r="O91" s="64">
        <f ca="1"/>
        <v>0</v>
      </c>
      <c r="P91" s="64">
        <f ca="1"/>
        <v>0</v>
      </c>
      <c r="Q91" s="64">
        <f ca="1"/>
        <v>-4242.9370133026896</v>
      </c>
      <c r="R91" s="60">
        <f t="shared" ca="1" si="7"/>
        <v>-13421.518626500616</v>
      </c>
      <c r="S91" s="61">
        <f ca="1"/>
        <v>-13421.518626500616</v>
      </c>
      <c r="T91" s="228" cm="1">
        <f t="array" aca="1" ref="T91" ca="1">IF(OR(N91:R91+D91:H91&lt;-0.01),1,0)</f>
        <v>0</v>
      </c>
    </row>
    <row r="92" spans="1:20" hidden="1" outlineLevel="1" x14ac:dyDescent="0.2">
      <c r="A92" s="47"/>
      <c r="B92" s="47" t="str">
        <f>'SAM and Preps'!B93</f>
        <v>calcb</v>
      </c>
      <c r="C92" s="47" t="str">
        <f>VLOOKUP(B92,Notes!$A$12:$B$206,2,0)</f>
        <v>Alcohol, beverages</v>
      </c>
      <c r="D92" s="57">
        <f>Q1Impacts!C93</f>
        <v>81045.650565879114</v>
      </c>
      <c r="E92" s="57">
        <f>Q1Impacts!D93</f>
        <v>0</v>
      </c>
      <c r="F92" s="57">
        <f>Q1Impacts!E93</f>
        <v>0</v>
      </c>
      <c r="G92" s="57">
        <f>Q1Impacts!F93</f>
        <v>18261.735926522579</v>
      </c>
      <c r="H92" s="57">
        <f t="shared" si="6"/>
        <v>99307.386492401696</v>
      </c>
      <c r="I92" s="58">
        <f ca="1">VLOOKUP($B92,Q2BaseShocks!BaseShockQ2_LR,MATCH(I$4,Q2BaseShocks!BaseShockQ2_CH,0),0)*I$183</f>
        <v>-100</v>
      </c>
      <c r="J92" s="58">
        <f ca="1">VLOOKUP($B92,Q2BaseShocks!BaseShockQ2_LR,MATCH(J$4,Q2BaseShocks!BaseShockQ2_CH,0),0)*J$183</f>
        <v>0</v>
      </c>
      <c r="K92" s="58">
        <f ca="1">VLOOKUP($B92,Q2BaseShocks!BaseShockQ2_LR,MATCH(K$4,Q2BaseShocks!BaseShockQ2_CH,0),0)*K$183</f>
        <v>-90</v>
      </c>
      <c r="L92" s="58">
        <f ca="1">VLOOKUP($B92,Q2BaseShocks!BaseShockQ2_LR,MATCH(L$4,Q2BaseShocks!BaseShockQ2_CH,0),0)*L$183</f>
        <v>-90</v>
      </c>
      <c r="M92" s="58">
        <f ca="1"/>
        <v>-98.233958307934586</v>
      </c>
      <c r="N92" s="64">
        <f ca="1"/>
        <v>-81045.650565879114</v>
      </c>
      <c r="O92" s="64">
        <f ca="1"/>
        <v>0</v>
      </c>
      <c r="P92" s="64">
        <f ca="1"/>
        <v>0</v>
      </c>
      <c r="Q92" s="64">
        <f ca="1"/>
        <v>-16435.562333870323</v>
      </c>
      <c r="R92" s="60">
        <f t="shared" ca="1" si="7"/>
        <v>-97481.212899749429</v>
      </c>
      <c r="S92" s="61">
        <f ca="1"/>
        <v>-97481.212899749429</v>
      </c>
      <c r="T92" s="228" cm="1">
        <f t="array" aca="1" ref="T92" ca="1">IF(OR(N92:R92+D92:H92&lt;-0.01),1,0)</f>
        <v>0</v>
      </c>
    </row>
    <row r="93" spans="1:20" hidden="1" outlineLevel="1" x14ac:dyDescent="0.2">
      <c r="A93" s="47"/>
      <c r="B93" s="47" t="str">
        <f>'SAM and Preps'!B94</f>
        <v>csftd</v>
      </c>
      <c r="C93" s="47" t="str">
        <f>VLOOKUP(B93,Notes!$A$12:$B$206,2,0)</f>
        <v>Soft drinks</v>
      </c>
      <c r="D93" s="57">
        <f>Q1Impacts!C94</f>
        <v>22637.57473153247</v>
      </c>
      <c r="E93" s="57">
        <f>Q1Impacts!D94</f>
        <v>0</v>
      </c>
      <c r="F93" s="57">
        <f>Q1Impacts!E94</f>
        <v>0</v>
      </c>
      <c r="G93" s="57">
        <f>Q1Impacts!F94</f>
        <v>5890.0718275100899</v>
      </c>
      <c r="H93" s="57">
        <f t="shared" si="6"/>
        <v>28527.646559042558</v>
      </c>
      <c r="I93" s="58">
        <f ca="1">VLOOKUP($B93,Q2BaseShocks!BaseShockQ2_LR,MATCH(I$4,Q2BaseShocks!BaseShockQ2_CH,0),0)*I$183</f>
        <v>-35</v>
      </c>
      <c r="J93" s="58">
        <f ca="1">VLOOKUP($B93,Q2BaseShocks!BaseShockQ2_LR,MATCH(J$4,Q2BaseShocks!BaseShockQ2_CH,0),0)*J$183</f>
        <v>0</v>
      </c>
      <c r="K93" s="58">
        <f ca="1">VLOOKUP($B93,Q2BaseShocks!BaseShockQ2_LR,MATCH(K$4,Q2BaseShocks!BaseShockQ2_CH,0),0)*K$183</f>
        <v>-78</v>
      </c>
      <c r="L93" s="58">
        <f ca="1">VLOOKUP($B93,Q2BaseShocks!BaseShockQ2_LR,MATCH(L$4,Q2BaseShocks!BaseShockQ2_CH,0),0)*L$183</f>
        <v>-60</v>
      </c>
      <c r="M93" s="58">
        <f ca="1"/>
        <v>-40.496731285329666</v>
      </c>
      <c r="N93" s="64">
        <f ca="1"/>
        <v>-7923.1511560363642</v>
      </c>
      <c r="O93" s="64">
        <f ca="1"/>
        <v>0</v>
      </c>
      <c r="P93" s="64">
        <f ca="1"/>
        <v>0</v>
      </c>
      <c r="Q93" s="64">
        <f ca="1"/>
        <v>-3534.0430965060536</v>
      </c>
      <c r="R93" s="60">
        <f t="shared" ca="1" si="7"/>
        <v>-11457.194252542418</v>
      </c>
      <c r="S93" s="61">
        <f ca="1"/>
        <v>-11457.194252542418</v>
      </c>
      <c r="T93" s="228" cm="1">
        <f t="array" aca="1" ref="T93" ca="1">IF(OR(N93:R93+D93:H93&lt;-0.01),1,0)</f>
        <v>0</v>
      </c>
    </row>
    <row r="94" spans="1:20" hidden="1" outlineLevel="1" x14ac:dyDescent="0.2">
      <c r="A94" s="47"/>
      <c r="B94" s="47" t="str">
        <f>'SAM and Preps'!B95</f>
        <v>ctoba</v>
      </c>
      <c r="C94" s="47" t="str">
        <f>VLOOKUP(B94,Notes!$A$12:$B$206,2,0)</f>
        <v>Tobacco products</v>
      </c>
      <c r="D94" s="57">
        <f>Q1Impacts!C95</f>
        <v>40204.479412509725</v>
      </c>
      <c r="E94" s="57">
        <f>Q1Impacts!D95</f>
        <v>0</v>
      </c>
      <c r="F94" s="57">
        <f>Q1Impacts!E95</f>
        <v>0</v>
      </c>
      <c r="G94" s="57">
        <f>Q1Impacts!F95</f>
        <v>9251.5568069278888</v>
      </c>
      <c r="H94" s="57">
        <f t="shared" si="6"/>
        <v>49456.036219437614</v>
      </c>
      <c r="I94" s="58">
        <f ca="1">VLOOKUP($B94,Q2BaseShocks!BaseShockQ2_LR,MATCH(I$4,Q2BaseShocks!BaseShockQ2_CH,0),0)*I$183</f>
        <v>-100</v>
      </c>
      <c r="J94" s="58">
        <f ca="1">VLOOKUP($B94,Q2BaseShocks!BaseShockQ2_LR,MATCH(J$4,Q2BaseShocks!BaseShockQ2_CH,0),0)*J$183</f>
        <v>0</v>
      </c>
      <c r="K94" s="58">
        <f ca="1">VLOOKUP($B94,Q2BaseShocks!BaseShockQ2_LR,MATCH(K$4,Q2BaseShocks!BaseShockQ2_CH,0),0)*K$183</f>
        <v>-90</v>
      </c>
      <c r="L94" s="58">
        <f ca="1">VLOOKUP($B94,Q2BaseShocks!BaseShockQ2_LR,MATCH(L$4,Q2BaseShocks!BaseShockQ2_CH,0),0)*L$183</f>
        <v>-90</v>
      </c>
      <c r="M94" s="58">
        <f ca="1"/>
        <v>-98.403090199427751</v>
      </c>
      <c r="N94" s="64">
        <f ca="1"/>
        <v>-40204.479412509725</v>
      </c>
      <c r="O94" s="64">
        <f ca="1"/>
        <v>0</v>
      </c>
      <c r="P94" s="64">
        <f ca="1"/>
        <v>0</v>
      </c>
      <c r="Q94" s="64">
        <f ca="1"/>
        <v>-8326.4011262350996</v>
      </c>
      <c r="R94" s="60">
        <f t="shared" ca="1" si="7"/>
        <v>-48530.880538744823</v>
      </c>
      <c r="S94" s="61">
        <f ca="1"/>
        <v>-48530.880538744823</v>
      </c>
      <c r="T94" s="228" cm="1">
        <f t="array" aca="1" ref="T94" ca="1">IF(OR(N94:R94+D94:H94&lt;-0.01),1,0)</f>
        <v>0</v>
      </c>
    </row>
    <row r="95" spans="1:20" hidden="1" outlineLevel="1" x14ac:dyDescent="0.2">
      <c r="A95" s="47"/>
      <c r="B95" s="47" t="str">
        <f>'SAM and Preps'!B96</f>
        <v>ctexf</v>
      </c>
      <c r="C95" s="47" t="str">
        <f>VLOOKUP(B95,Notes!$A$12:$B$206,2,0)</f>
        <v>Textile fabrics</v>
      </c>
      <c r="D95" s="57">
        <f>Q1Impacts!C96</f>
        <v>1320.4327654107099</v>
      </c>
      <c r="E95" s="57">
        <f>Q1Impacts!D96</f>
        <v>0</v>
      </c>
      <c r="F95" s="57">
        <f>Q1Impacts!E96</f>
        <v>0</v>
      </c>
      <c r="G95" s="57">
        <f>Q1Impacts!F96</f>
        <v>3299.0922100159</v>
      </c>
      <c r="H95" s="57">
        <f t="shared" si="6"/>
        <v>4619.5249754266097</v>
      </c>
      <c r="I95" s="58">
        <f ca="1">VLOOKUP($B95,Q2BaseShocks!BaseShockQ2_LR,MATCH(I$4,Q2BaseShocks!BaseShockQ2_CH,0),0)*I$183</f>
        <v>-70</v>
      </c>
      <c r="J95" s="58">
        <f ca="1">VLOOKUP($B95,Q2BaseShocks!BaseShockQ2_LR,MATCH(J$4,Q2BaseShocks!BaseShockQ2_CH,0),0)*J$183</f>
        <v>0</v>
      </c>
      <c r="K95" s="58">
        <f ca="1">VLOOKUP($B95,Q2BaseShocks!BaseShockQ2_LR,MATCH(K$4,Q2BaseShocks!BaseShockQ2_CH,0),0)*K$183</f>
        <v>-78</v>
      </c>
      <c r="L95" s="58">
        <f ca="1">VLOOKUP($B95,Q2BaseShocks!BaseShockQ2_LR,MATCH(L$4,Q2BaseShocks!BaseShockQ2_CH,0),0)*L$183</f>
        <v>-90</v>
      </c>
      <c r="M95" s="58">
        <f ca="1"/>
        <v>-86.95865652234113</v>
      </c>
      <c r="N95" s="64">
        <f ca="1"/>
        <v>-924.30293578749684</v>
      </c>
      <c r="O95" s="64">
        <f ca="1"/>
        <v>0</v>
      </c>
      <c r="P95" s="64">
        <f ca="1"/>
        <v>0</v>
      </c>
      <c r="Q95" s="64">
        <f ca="1"/>
        <v>-2969.1829890143099</v>
      </c>
      <c r="R95" s="60">
        <f t="shared" ca="1" si="7"/>
        <v>-3893.4859248018065</v>
      </c>
      <c r="S95" s="61">
        <f ca="1"/>
        <v>-3893.4859248018065</v>
      </c>
      <c r="T95" s="228" cm="1">
        <f t="array" aca="1" ref="T95" ca="1">IF(OR(N95:R95+D95:H95&lt;-0.01),1,0)</f>
        <v>0</v>
      </c>
    </row>
    <row r="96" spans="1:20" hidden="1" outlineLevel="1" x14ac:dyDescent="0.2">
      <c r="A96" s="47"/>
      <c r="B96" s="47" t="str">
        <f>'SAM and Preps'!B97</f>
        <v>ctexm</v>
      </c>
      <c r="C96" s="47" t="str">
        <f>VLOOKUP(B96,Notes!$A$12:$B$206,2,0)</f>
        <v>Made-up textile, articles</v>
      </c>
      <c r="D96" s="57">
        <f>Q1Impacts!C97</f>
        <v>13154.472625537725</v>
      </c>
      <c r="E96" s="57">
        <f>Q1Impacts!D97</f>
        <v>0</v>
      </c>
      <c r="F96" s="57">
        <f>Q1Impacts!E97</f>
        <v>29.415597912737923</v>
      </c>
      <c r="G96" s="57">
        <f>Q1Impacts!F97</f>
        <v>1522.4447067566771</v>
      </c>
      <c r="H96" s="57">
        <f t="shared" si="6"/>
        <v>14706.33293020714</v>
      </c>
      <c r="I96" s="58">
        <f ca="1">VLOOKUP($B96,Q2BaseShocks!BaseShockQ2_LR,MATCH(I$4,Q2BaseShocks!BaseShockQ2_CH,0),0)*I$183</f>
        <v>-70</v>
      </c>
      <c r="J96" s="58">
        <f ca="1">VLOOKUP($B96,Q2BaseShocks!BaseShockQ2_LR,MATCH(J$4,Q2BaseShocks!BaseShockQ2_CH,0),0)*J$183</f>
        <v>0</v>
      </c>
      <c r="K96" s="58">
        <f ca="1">VLOOKUP($B96,Q2BaseShocks!BaseShockQ2_LR,MATCH(K$4,Q2BaseShocks!BaseShockQ2_CH,0),0)*K$183</f>
        <v>-78</v>
      </c>
      <c r="L96" s="58">
        <f ca="1">VLOOKUP($B96,Q2BaseShocks!BaseShockQ2_LR,MATCH(L$4,Q2BaseShocks!BaseShockQ2_CH,0),0)*L$183</f>
        <v>-90</v>
      </c>
      <c r="M96" s="58">
        <f ca="1"/>
        <v>-72.338359381326782</v>
      </c>
      <c r="N96" s="64">
        <f ca="1"/>
        <v>-9208.1308378764061</v>
      </c>
      <c r="O96" s="64">
        <f ca="1"/>
        <v>0</v>
      </c>
      <c r="P96" s="64">
        <f ca="1"/>
        <v>-22.94416637193558</v>
      </c>
      <c r="Q96" s="64">
        <f ca="1"/>
        <v>-1370.2002360810095</v>
      </c>
      <c r="R96" s="60">
        <f t="shared" ca="1" si="7"/>
        <v>-10601.275240329351</v>
      </c>
      <c r="S96" s="61">
        <f ca="1"/>
        <v>-10601.275240329351</v>
      </c>
      <c r="T96" s="228" cm="1">
        <f t="array" aca="1" ref="T96" ca="1">IF(OR(N96:R96+D96:H96&lt;-0.01),1,0)</f>
        <v>0</v>
      </c>
    </row>
    <row r="97" spans="1:20" hidden="1" outlineLevel="1" x14ac:dyDescent="0.2">
      <c r="A97" s="47"/>
      <c r="B97" s="47" t="str">
        <f>'SAM and Preps'!B98</f>
        <v>ccarp</v>
      </c>
      <c r="C97" s="47" t="str">
        <f>VLOOKUP(B97,Notes!$A$12:$B$206,2,0)</f>
        <v>Carpets</v>
      </c>
      <c r="D97" s="57">
        <f>Q1Impacts!C98</f>
        <v>1633.1895123213287</v>
      </c>
      <c r="E97" s="57">
        <f>Q1Impacts!D98</f>
        <v>0</v>
      </c>
      <c r="F97" s="57">
        <f>Q1Impacts!E98</f>
        <v>0</v>
      </c>
      <c r="G97" s="57">
        <f>Q1Impacts!F98</f>
        <v>1389.6693302203917</v>
      </c>
      <c r="H97" s="57">
        <f t="shared" si="6"/>
        <v>3022.8588425417202</v>
      </c>
      <c r="I97" s="58">
        <f ca="1">VLOOKUP($B97,Q2BaseShocks!BaseShockQ2_LR,MATCH(I$4,Q2BaseShocks!BaseShockQ2_CH,0),0)*I$183</f>
        <v>-70</v>
      </c>
      <c r="J97" s="58">
        <f ca="1">VLOOKUP($B97,Q2BaseShocks!BaseShockQ2_LR,MATCH(J$4,Q2BaseShocks!BaseShockQ2_CH,0),0)*J$183</f>
        <v>0</v>
      </c>
      <c r="K97" s="58">
        <f ca="1">VLOOKUP($B97,Q2BaseShocks!BaseShockQ2_LR,MATCH(K$4,Q2BaseShocks!BaseShockQ2_CH,0),0)*K$183</f>
        <v>-78</v>
      </c>
      <c r="L97" s="58">
        <f ca="1">VLOOKUP($B97,Q2BaseShocks!BaseShockQ2_LR,MATCH(L$4,Q2BaseShocks!BaseShockQ2_CH,0),0)*L$183</f>
        <v>-90</v>
      </c>
      <c r="M97" s="58">
        <f ca="1"/>
        <v>-78.710873847670698</v>
      </c>
      <c r="N97" s="64">
        <f ca="1"/>
        <v>-1143.2326586249301</v>
      </c>
      <c r="O97" s="64">
        <f ca="1"/>
        <v>0</v>
      </c>
      <c r="P97" s="64">
        <f ca="1"/>
        <v>0</v>
      </c>
      <c r="Q97" s="64">
        <f ca="1"/>
        <v>-1250.7023971983526</v>
      </c>
      <c r="R97" s="60">
        <f t="shared" ca="1" si="7"/>
        <v>-2393.9350558232827</v>
      </c>
      <c r="S97" s="61">
        <f ca="1"/>
        <v>-2393.9350558232827</v>
      </c>
      <c r="T97" s="228" cm="1">
        <f t="array" aca="1" ref="T97" ca="1">IF(OR(N97:R97+D97:H97&lt;-0.01),1,0)</f>
        <v>0</v>
      </c>
    </row>
    <row r="98" spans="1:20" hidden="1" outlineLevel="1" x14ac:dyDescent="0.2">
      <c r="A98" s="47"/>
      <c r="B98" s="47" t="str">
        <f>'SAM and Preps'!B99</f>
        <v>cotex</v>
      </c>
      <c r="C98" s="47" t="str">
        <f>VLOOKUP(B98,Notes!$A$12:$B$206,2,0)</f>
        <v>Textile n.e.c.</v>
      </c>
      <c r="D98" s="57">
        <f>Q1Impacts!C99</f>
        <v>1922.5633722710179</v>
      </c>
      <c r="E98" s="57">
        <f>Q1Impacts!D99</f>
        <v>0</v>
      </c>
      <c r="F98" s="57">
        <f>Q1Impacts!E99</f>
        <v>0</v>
      </c>
      <c r="G98" s="57">
        <f>Q1Impacts!F99</f>
        <v>844.77400071672787</v>
      </c>
      <c r="H98" s="57">
        <f t="shared" si="6"/>
        <v>2767.3373729877458</v>
      </c>
      <c r="I98" s="58">
        <f ca="1">VLOOKUP($B98,Q2BaseShocks!BaseShockQ2_LR,MATCH(I$4,Q2BaseShocks!BaseShockQ2_CH,0),0)*I$183</f>
        <v>-70</v>
      </c>
      <c r="J98" s="58">
        <f ca="1">VLOOKUP($B98,Q2BaseShocks!BaseShockQ2_LR,MATCH(J$4,Q2BaseShocks!BaseShockQ2_CH,0),0)*J$183</f>
        <v>0</v>
      </c>
      <c r="K98" s="58">
        <f ca="1">VLOOKUP($B98,Q2BaseShocks!BaseShockQ2_LR,MATCH(K$4,Q2BaseShocks!BaseShockQ2_CH,0),0)*K$183</f>
        <v>-78</v>
      </c>
      <c r="L98" s="58">
        <f ca="1">VLOOKUP($B98,Q2BaseShocks!BaseShockQ2_LR,MATCH(L$4,Q2BaseShocks!BaseShockQ2_CH,0),0)*L$183</f>
        <v>-90</v>
      </c>
      <c r="M98" s="58">
        <f ca="1"/>
        <v>-76.700231380100021</v>
      </c>
      <c r="N98" s="64">
        <f ca="1"/>
        <v>-1345.7943605897124</v>
      </c>
      <c r="O98" s="64">
        <f ca="1"/>
        <v>0</v>
      </c>
      <c r="P98" s="64">
        <f ca="1"/>
        <v>0</v>
      </c>
      <c r="Q98" s="64">
        <f ca="1"/>
        <v>-760.29660064505515</v>
      </c>
      <c r="R98" s="60">
        <f t="shared" ca="1" si="7"/>
        <v>-2106.0909612347677</v>
      </c>
      <c r="S98" s="61">
        <f ca="1"/>
        <v>-2106.0909612347677</v>
      </c>
      <c r="T98" s="228" cm="1">
        <f t="array" aca="1" ref="T98" ca="1">IF(OR(N98:R98+D98:H98&lt;-0.01),1,0)</f>
        <v>0</v>
      </c>
    </row>
    <row r="99" spans="1:20" hidden="1" outlineLevel="1" x14ac:dyDescent="0.2">
      <c r="A99" s="47"/>
      <c r="B99" s="47" t="str">
        <f>'SAM and Preps'!B100</f>
        <v>cknit</v>
      </c>
      <c r="C99" s="47" t="str">
        <f>VLOOKUP(B99,Notes!$A$12:$B$206,2,0)</f>
        <v>Knitting fabrics</v>
      </c>
      <c r="D99" s="57">
        <f>Q1Impacts!C100</f>
        <v>447.94265530193809</v>
      </c>
      <c r="E99" s="57">
        <f>Q1Impacts!D100</f>
        <v>0</v>
      </c>
      <c r="F99" s="57">
        <f>Q1Impacts!E100</f>
        <v>0</v>
      </c>
      <c r="G99" s="57">
        <f>Q1Impacts!F100</f>
        <v>3589.2077056605208</v>
      </c>
      <c r="H99" s="57">
        <f t="shared" si="6"/>
        <v>4037.1503609624588</v>
      </c>
      <c r="I99" s="58">
        <f ca="1">VLOOKUP($B99,Q2BaseShocks!BaseShockQ2_LR,MATCH(I$4,Q2BaseShocks!BaseShockQ2_CH,0),0)*I$183</f>
        <v>-70</v>
      </c>
      <c r="J99" s="58">
        <f ca="1">VLOOKUP($B99,Q2BaseShocks!BaseShockQ2_LR,MATCH(J$4,Q2BaseShocks!BaseShockQ2_CH,0),0)*J$183</f>
        <v>0</v>
      </c>
      <c r="K99" s="58">
        <f ca="1">VLOOKUP($B99,Q2BaseShocks!BaseShockQ2_LR,MATCH(K$4,Q2BaseShocks!BaseShockQ2_CH,0),0)*K$183</f>
        <v>-78</v>
      </c>
      <c r="L99" s="58">
        <f ca="1">VLOOKUP($B99,Q2BaseShocks!BaseShockQ2_LR,MATCH(L$4,Q2BaseShocks!BaseShockQ2_CH,0),0)*L$183</f>
        <v>-60</v>
      </c>
      <c r="M99" s="58">
        <f ca="1"/>
        <v>-61.34881442575994</v>
      </c>
      <c r="N99" s="64">
        <f ca="1"/>
        <v>-313.55985871135664</v>
      </c>
      <c r="O99" s="64">
        <f ca="1"/>
        <v>0</v>
      </c>
      <c r="P99" s="64">
        <f ca="1"/>
        <v>0</v>
      </c>
      <c r="Q99" s="64">
        <f ca="1"/>
        <v>-2153.5246233963126</v>
      </c>
      <c r="R99" s="60">
        <f t="shared" ca="1" si="7"/>
        <v>-2467.0844821076694</v>
      </c>
      <c r="S99" s="61">
        <f ca="1"/>
        <v>-2467.0844821076694</v>
      </c>
      <c r="T99" s="228" cm="1">
        <f t="array" aca="1" ref="T99" ca="1">IF(OR(N99:R99+D99:H99&lt;-0.01),1,0)</f>
        <v>0</v>
      </c>
    </row>
    <row r="100" spans="1:20" hidden="1" outlineLevel="1" x14ac:dyDescent="0.2">
      <c r="A100" s="47"/>
      <c r="B100" s="47" t="str">
        <f>'SAM and Preps'!B101</f>
        <v>cwear</v>
      </c>
      <c r="C100" s="47" t="str">
        <f>VLOOKUP(B100,Notes!$A$12:$B$206,2,0)</f>
        <v>Wearing apparel</v>
      </c>
      <c r="D100" s="57">
        <f>Q1Impacts!C101</f>
        <v>61074.923776259733</v>
      </c>
      <c r="E100" s="57">
        <f>Q1Impacts!D101</f>
        <v>0</v>
      </c>
      <c r="F100" s="57">
        <f>Q1Impacts!E101</f>
        <v>0</v>
      </c>
      <c r="G100" s="57">
        <f>Q1Impacts!F101</f>
        <v>4401.053928905294</v>
      </c>
      <c r="H100" s="57">
        <f t="shared" si="6"/>
        <v>65475.977705165031</v>
      </c>
      <c r="I100" s="58">
        <f ca="1">VLOOKUP($B100,Q2BaseShocks!BaseShockQ2_LR,MATCH(I$4,Q2BaseShocks!BaseShockQ2_CH,0),0)*I$183</f>
        <v>-70</v>
      </c>
      <c r="J100" s="58">
        <f ca="1">VLOOKUP($B100,Q2BaseShocks!BaseShockQ2_LR,MATCH(J$4,Q2BaseShocks!BaseShockQ2_CH,0),0)*J$183</f>
        <v>0</v>
      </c>
      <c r="K100" s="58">
        <f ca="1">VLOOKUP($B100,Q2BaseShocks!BaseShockQ2_LR,MATCH(K$4,Q2BaseShocks!BaseShockQ2_CH,0),0)*K$183</f>
        <v>-78</v>
      </c>
      <c r="L100" s="58">
        <f ca="1">VLOOKUP($B100,Q2BaseShocks!BaseShockQ2_LR,MATCH(L$4,Q2BaseShocks!BaseShockQ2_CH,0),0)*L$183</f>
        <v>-60</v>
      </c>
      <c r="M100" s="58">
        <f ca="1"/>
        <v>-68.949944688262036</v>
      </c>
      <c r="N100" s="64">
        <f ca="1"/>
        <v>-42752.446643381809</v>
      </c>
      <c r="O100" s="64">
        <f ca="1"/>
        <v>0</v>
      </c>
      <c r="P100" s="64">
        <f ca="1"/>
        <v>0</v>
      </c>
      <c r="Q100" s="64">
        <f ca="1"/>
        <v>-2640.6323573431764</v>
      </c>
      <c r="R100" s="60">
        <f t="shared" ca="1" si="7"/>
        <v>-45393.079000724989</v>
      </c>
      <c r="S100" s="61">
        <f ca="1"/>
        <v>-45393.079000724989</v>
      </c>
      <c r="T100" s="228" cm="1">
        <f t="array" aca="1" ref="T100" ca="1">IF(OR(N100:R100+D100:H100&lt;-0.01),1,0)</f>
        <v>0</v>
      </c>
    </row>
    <row r="101" spans="1:20" hidden="1" outlineLevel="1" x14ac:dyDescent="0.2">
      <c r="A101" s="47"/>
      <c r="B101" s="47" t="str">
        <f>'SAM and Preps'!B102</f>
        <v>cleat</v>
      </c>
      <c r="C101" s="47" t="str">
        <f>VLOOKUP(B101,Notes!$A$12:$B$206,2,0)</f>
        <v>Leather products</v>
      </c>
      <c r="D101" s="57">
        <f>Q1Impacts!C102</f>
        <v>4517.8269316683982</v>
      </c>
      <c r="E101" s="57">
        <f>Q1Impacts!D102</f>
        <v>0</v>
      </c>
      <c r="F101" s="57">
        <f>Q1Impacts!E102</f>
        <v>3.6398994254791137E-2</v>
      </c>
      <c r="G101" s="57">
        <f>Q1Impacts!F102</f>
        <v>7697.7684653708002</v>
      </c>
      <c r="H101" s="57">
        <f t="shared" si="6"/>
        <v>12215.631796033453</v>
      </c>
      <c r="I101" s="58">
        <f ca="1">VLOOKUP($B101,Q2BaseShocks!BaseShockQ2_LR,MATCH(I$4,Q2BaseShocks!BaseShockQ2_CH,0),0)*I$183</f>
        <v>-100</v>
      </c>
      <c r="J101" s="58">
        <f ca="1">VLOOKUP($B101,Q2BaseShocks!BaseShockQ2_LR,MATCH(J$4,Q2BaseShocks!BaseShockQ2_CH,0),0)*J$183</f>
        <v>0</v>
      </c>
      <c r="K101" s="58">
        <f ca="1">VLOOKUP($B101,Q2BaseShocks!BaseShockQ2_LR,MATCH(K$4,Q2BaseShocks!BaseShockQ2_CH,0),0)*K$183</f>
        <v>-90</v>
      </c>
      <c r="L101" s="58">
        <f ca="1">VLOOKUP($B101,Q2BaseShocks!BaseShockQ2_LR,MATCH(L$4,Q2BaseShocks!BaseShockQ2_CH,0),0)*L$183</f>
        <v>-90</v>
      </c>
      <c r="M101" s="58">
        <f ca="1"/>
        <v>-94.134699406351174</v>
      </c>
      <c r="N101" s="64">
        <f ca="1"/>
        <v>-4517.8269316683982</v>
      </c>
      <c r="O101" s="64">
        <f ca="1"/>
        <v>0</v>
      </c>
      <c r="P101" s="64">
        <f ca="1"/>
        <v>-3.2759094829312024E-2</v>
      </c>
      <c r="Q101" s="64">
        <f ca="1"/>
        <v>-6927.9916188337202</v>
      </c>
      <c r="R101" s="60">
        <f t="shared" ca="1" si="7"/>
        <v>-11445.851309596947</v>
      </c>
      <c r="S101" s="61">
        <f ca="1"/>
        <v>-11445.851309596947</v>
      </c>
      <c r="T101" s="228" cm="1">
        <f t="array" aca="1" ref="T101" ca="1">IF(OR(N101:R101+D101:H101&lt;-0.01),1,0)</f>
        <v>0</v>
      </c>
    </row>
    <row r="102" spans="1:20" hidden="1" outlineLevel="1" x14ac:dyDescent="0.2">
      <c r="A102" s="47"/>
      <c r="B102" s="47" t="str">
        <f>'SAM and Preps'!B103</f>
        <v>cfoot</v>
      </c>
      <c r="C102" s="47" t="str">
        <f>VLOOKUP(B102,Notes!$A$12:$B$206,2,0)</f>
        <v>Footwear</v>
      </c>
      <c r="D102" s="57">
        <f>Q1Impacts!C103</f>
        <v>22393.639295390134</v>
      </c>
      <c r="E102" s="57">
        <f>Q1Impacts!D103</f>
        <v>0</v>
      </c>
      <c r="F102" s="57">
        <f>Q1Impacts!E103</f>
        <v>0</v>
      </c>
      <c r="G102" s="57">
        <f>Q1Impacts!F103</f>
        <v>3677.2616240701477</v>
      </c>
      <c r="H102" s="57">
        <f t="shared" si="6"/>
        <v>26070.90091946028</v>
      </c>
      <c r="I102" s="58">
        <f ca="1">VLOOKUP($B102,Q2BaseShocks!BaseShockQ2_LR,MATCH(I$4,Q2BaseShocks!BaseShockQ2_CH,0),0)*I$183</f>
        <v>-100</v>
      </c>
      <c r="J102" s="58">
        <f ca="1">VLOOKUP($B102,Q2BaseShocks!BaseShockQ2_LR,MATCH(J$4,Q2BaseShocks!BaseShockQ2_CH,0),0)*J$183</f>
        <v>0</v>
      </c>
      <c r="K102" s="58">
        <f ca="1">VLOOKUP($B102,Q2BaseShocks!BaseShockQ2_LR,MATCH(K$4,Q2BaseShocks!BaseShockQ2_CH,0),0)*K$183</f>
        <v>-90</v>
      </c>
      <c r="L102" s="58">
        <f ca="1">VLOOKUP($B102,Q2BaseShocks!BaseShockQ2_LR,MATCH(L$4,Q2BaseShocks!BaseShockQ2_CH,0),0)*L$183</f>
        <v>-90</v>
      </c>
      <c r="M102" s="58">
        <f ca="1"/>
        <v>-98.771423953717701</v>
      </c>
      <c r="N102" s="64">
        <f ca="1"/>
        <v>-22393.639295390134</v>
      </c>
      <c r="O102" s="64">
        <f ca="1"/>
        <v>0</v>
      </c>
      <c r="P102" s="64">
        <f ca="1"/>
        <v>0</v>
      </c>
      <c r="Q102" s="64">
        <f ca="1"/>
        <v>-3309.535461663133</v>
      </c>
      <c r="R102" s="60">
        <f t="shared" ca="1" si="7"/>
        <v>-25703.174757053268</v>
      </c>
      <c r="S102" s="61">
        <f ca="1"/>
        <v>-25703.174757053268</v>
      </c>
      <c r="T102" s="228" cm="1">
        <f t="array" aca="1" ref="T102" ca="1">IF(OR(N102:R102+D102:H102&lt;-0.01),1,0)</f>
        <v>0</v>
      </c>
    </row>
    <row r="103" spans="1:20" hidden="1" outlineLevel="1" x14ac:dyDescent="0.2">
      <c r="A103" s="47"/>
      <c r="B103" s="47" t="str">
        <f>'SAM and Preps'!B104</f>
        <v>cwood</v>
      </c>
      <c r="C103" s="47" t="str">
        <f>VLOOKUP(B103,Notes!$A$12:$B$206,2,0)</f>
        <v>Wood products</v>
      </c>
      <c r="D103" s="57">
        <f>Q1Impacts!C104</f>
        <v>1673.8875113666616</v>
      </c>
      <c r="E103" s="57">
        <f>Q1Impacts!D104</f>
        <v>0</v>
      </c>
      <c r="F103" s="57">
        <f>Q1Impacts!E104</f>
        <v>0</v>
      </c>
      <c r="G103" s="57">
        <f>Q1Impacts!F104</f>
        <v>10604.599906757876</v>
      </c>
      <c r="H103" s="57">
        <f t="shared" ref="H103:H134" si="8">SUM(D103:G103)</f>
        <v>12278.487418124538</v>
      </c>
      <c r="I103" s="58">
        <f ca="1">VLOOKUP($B103,Q2BaseShocks!BaseShockQ2_LR,MATCH(I$4,Q2BaseShocks!BaseShockQ2_CH,0),0)*I$183</f>
        <v>-100</v>
      </c>
      <c r="J103" s="58">
        <f ca="1">VLOOKUP($B103,Q2BaseShocks!BaseShockQ2_LR,MATCH(J$4,Q2BaseShocks!BaseShockQ2_CH,0),0)*J$183</f>
        <v>0</v>
      </c>
      <c r="K103" s="58">
        <f ca="1">VLOOKUP($B103,Q2BaseShocks!BaseShockQ2_LR,MATCH(K$4,Q2BaseShocks!BaseShockQ2_CH,0),0)*K$183</f>
        <v>-90</v>
      </c>
      <c r="L103" s="58">
        <f ca="1">VLOOKUP($B103,Q2BaseShocks!BaseShockQ2_LR,MATCH(L$4,Q2BaseShocks!BaseShockQ2_CH,0),0)*L$183</f>
        <v>-90</v>
      </c>
      <c r="M103" s="58">
        <f ca="1"/>
        <v>-75.909824161640429</v>
      </c>
      <c r="N103" s="64">
        <f ca="1"/>
        <v>-1673.8875113666616</v>
      </c>
      <c r="O103" s="64">
        <f ca="1"/>
        <v>0</v>
      </c>
      <c r="P103" s="64">
        <f ca="1"/>
        <v>0</v>
      </c>
      <c r="Q103" s="64">
        <f ca="1"/>
        <v>-9544.1399160820893</v>
      </c>
      <c r="R103" s="60">
        <f t="shared" ca="1" si="7"/>
        <v>-11218.027427448751</v>
      </c>
      <c r="S103" s="61">
        <f ca="1"/>
        <v>-11218.027427448751</v>
      </c>
      <c r="T103" s="228" cm="1">
        <f t="array" aca="1" ref="T103" ca="1">IF(OR(N103:R103+D103:H103&lt;-0.01),1,0)</f>
        <v>0</v>
      </c>
    </row>
    <row r="104" spans="1:20" hidden="1" outlineLevel="1" x14ac:dyDescent="0.2">
      <c r="A104" s="47"/>
      <c r="B104" s="47" t="str">
        <f>'SAM and Preps'!B105</f>
        <v>cpapp</v>
      </c>
      <c r="C104" s="47" t="str">
        <f>VLOOKUP(B104,Notes!$A$12:$B$206,2,0)</f>
        <v>Paper products</v>
      </c>
      <c r="D104" s="57">
        <f>Q1Impacts!C105</f>
        <v>12449.900615225666</v>
      </c>
      <c r="E104" s="57">
        <f>Q1Impacts!D105</f>
        <v>0</v>
      </c>
      <c r="F104" s="57">
        <f>Q1Impacts!E105</f>
        <v>0</v>
      </c>
      <c r="G104" s="57">
        <f>Q1Impacts!F105</f>
        <v>15454.926203972511</v>
      </c>
      <c r="H104" s="57">
        <f t="shared" si="8"/>
        <v>27904.826819198177</v>
      </c>
      <c r="I104" s="58">
        <f ca="1">VLOOKUP($B104,Q2BaseShocks!BaseShockQ2_LR,MATCH(I$4,Q2BaseShocks!BaseShockQ2_CH,0),0)*I$183</f>
        <v>-21</v>
      </c>
      <c r="J104" s="58">
        <f ca="1">VLOOKUP($B104,Q2BaseShocks!BaseShockQ2_LR,MATCH(J$4,Q2BaseShocks!BaseShockQ2_CH,0),0)*J$183</f>
        <v>0</v>
      </c>
      <c r="K104" s="58">
        <f ca="1">VLOOKUP($B104,Q2BaseShocks!BaseShockQ2_LR,MATCH(K$4,Q2BaseShocks!BaseShockQ2_CH,0),0)*K$183</f>
        <v>-78</v>
      </c>
      <c r="L104" s="58">
        <f ca="1">VLOOKUP($B104,Q2BaseShocks!BaseShockQ2_LR,MATCH(L$4,Q2BaseShocks!BaseShockQ2_CH,0),0)*L$183</f>
        <v>-48</v>
      </c>
      <c r="M104" s="58">
        <f ca="1"/>
        <v>-33.065463011624175</v>
      </c>
      <c r="N104" s="64">
        <f ca="1"/>
        <v>-2614.4791291973897</v>
      </c>
      <c r="O104" s="64">
        <f ca="1"/>
        <v>0</v>
      </c>
      <c r="P104" s="64">
        <f ca="1"/>
        <v>0</v>
      </c>
      <c r="Q104" s="64">
        <f ca="1"/>
        <v>-7418.3645779068047</v>
      </c>
      <c r="R104" s="60">
        <f t="shared" ca="1" si="7"/>
        <v>-10032.843707104195</v>
      </c>
      <c r="S104" s="61">
        <f ca="1"/>
        <v>-10032.843707104195</v>
      </c>
      <c r="T104" s="228" cm="1">
        <f t="array" aca="1" ref="T104" ca="1">IF(OR(N104:R104+D104:H104&lt;-0.01),1,0)</f>
        <v>0</v>
      </c>
    </row>
    <row r="105" spans="1:20" hidden="1" outlineLevel="1" x14ac:dyDescent="0.2">
      <c r="A105" s="47"/>
      <c r="B105" s="47" t="str">
        <f>'SAM and Preps'!B106</f>
        <v>cprnt</v>
      </c>
      <c r="C105" s="47" t="str">
        <f>VLOOKUP(B105,Notes!$A$12:$B$206,2,0)</f>
        <v>Printing</v>
      </c>
      <c r="D105" s="57">
        <f>Q1Impacts!C106</f>
        <v>12294.73988592971</v>
      </c>
      <c r="E105" s="57">
        <f>Q1Impacts!D106</f>
        <v>0</v>
      </c>
      <c r="F105" s="57">
        <f>Q1Impacts!E106</f>
        <v>1.5310346155832129</v>
      </c>
      <c r="G105" s="57">
        <f>Q1Impacts!F106</f>
        <v>1796.4609689872484</v>
      </c>
      <c r="H105" s="57">
        <f t="shared" si="8"/>
        <v>14092.731889532542</v>
      </c>
      <c r="I105" s="58">
        <f ca="1">VLOOKUP($B105,Q2BaseShocks!BaseShockQ2_LR,MATCH(I$4,Q2BaseShocks!BaseShockQ2_CH,0),0)*I$183</f>
        <v>0</v>
      </c>
      <c r="J105" s="58">
        <f ca="1">VLOOKUP($B105,Q2BaseShocks!BaseShockQ2_LR,MATCH(J$4,Q2BaseShocks!BaseShockQ2_CH,0),0)*J$183</f>
        <v>0</v>
      </c>
      <c r="K105" s="58">
        <f ca="1">VLOOKUP($B105,Q2BaseShocks!BaseShockQ2_LR,MATCH(K$4,Q2BaseShocks!BaseShockQ2_CH,0),0)*K$183</f>
        <v>-78</v>
      </c>
      <c r="L105" s="58">
        <f ca="1">VLOOKUP($B105,Q2BaseShocks!BaseShockQ2_LR,MATCH(L$4,Q2BaseShocks!BaseShockQ2_CH,0),0)*L$183</f>
        <v>-48</v>
      </c>
      <c r="M105" s="58">
        <f ca="1"/>
        <v>-5.576812111883684</v>
      </c>
      <c r="N105" s="64">
        <f ca="1"/>
        <v>0</v>
      </c>
      <c r="O105" s="64">
        <f ca="1"/>
        <v>0</v>
      </c>
      <c r="P105" s="64">
        <f ca="1"/>
        <v>-1.1942070001549061</v>
      </c>
      <c r="Q105" s="64">
        <f ca="1"/>
        <v>-862.30126511387925</v>
      </c>
      <c r="R105" s="60">
        <f t="shared" ca="1" si="7"/>
        <v>-863.49547211403421</v>
      </c>
      <c r="S105" s="61">
        <f ca="1"/>
        <v>-863.49547211403421</v>
      </c>
      <c r="T105" s="228" cm="1">
        <f t="array" aca="1" ref="T105" ca="1">IF(OR(N105:R105+D105:H105&lt;-0.01),1,0)</f>
        <v>0</v>
      </c>
    </row>
    <row r="106" spans="1:20" hidden="1" outlineLevel="1" x14ac:dyDescent="0.2">
      <c r="A106" s="47"/>
      <c r="B106" s="47" t="str">
        <f>'SAM and Preps'!B107</f>
        <v>cpetr</v>
      </c>
      <c r="C106" s="47" t="str">
        <f>VLOOKUP(B106,Notes!$A$12:$B$206,2,0)</f>
        <v>Petroleum products</v>
      </c>
      <c r="D106" s="57">
        <f>Q1Impacts!C107</f>
        <v>93526.098125314849</v>
      </c>
      <c r="E106" s="57">
        <f>Q1Impacts!D107</f>
        <v>0</v>
      </c>
      <c r="F106" s="57">
        <f>Q1Impacts!E107</f>
        <v>943.71565981045001</v>
      </c>
      <c r="G106" s="57">
        <f>Q1Impacts!F107</f>
        <v>39208.056081359675</v>
      </c>
      <c r="H106" s="57">
        <f t="shared" si="8"/>
        <v>133677.86986648498</v>
      </c>
      <c r="I106" s="58">
        <f ca="1">VLOOKUP($B106,Q2BaseShocks!BaseShockQ2_LR,MATCH(I$4,Q2BaseShocks!BaseShockQ2_CH,0),0)*I$183</f>
        <v>-21</v>
      </c>
      <c r="J106" s="58">
        <f ca="1">VLOOKUP($B106,Q2BaseShocks!BaseShockQ2_LR,MATCH(J$4,Q2BaseShocks!BaseShockQ2_CH,0),0)*J$183</f>
        <v>0</v>
      </c>
      <c r="K106" s="58">
        <f ca="1">VLOOKUP($B106,Q2BaseShocks!BaseShockQ2_LR,MATCH(K$4,Q2BaseShocks!BaseShockQ2_CH,0),0)*K$183</f>
        <v>-78</v>
      </c>
      <c r="L106" s="58">
        <f ca="1">VLOOKUP($B106,Q2BaseShocks!BaseShockQ2_LR,MATCH(L$4,Q2BaseShocks!BaseShockQ2_CH,0),0)*L$183</f>
        <v>-48</v>
      </c>
      <c r="M106" s="58">
        <f ca="1"/>
        <v>-28.762178760494038</v>
      </c>
      <c r="N106" s="64">
        <f ca="1"/>
        <v>-19640.480606316116</v>
      </c>
      <c r="O106" s="64">
        <f ca="1"/>
        <v>0</v>
      </c>
      <c r="P106" s="64">
        <f ca="1"/>
        <v>-736.098214652151</v>
      </c>
      <c r="Q106" s="64">
        <f ca="1"/>
        <v>-18819.866919052642</v>
      </c>
      <c r="R106" s="60">
        <f t="shared" ca="1" si="7"/>
        <v>-39196.445740020907</v>
      </c>
      <c r="S106" s="61">
        <f ca="1"/>
        <v>-39196.445740020907</v>
      </c>
      <c r="T106" s="228" cm="1">
        <f t="array" aca="1" ref="T106" ca="1">IF(OR(N106:R106+D106:H106&lt;-0.01),1,0)</f>
        <v>0</v>
      </c>
    </row>
    <row r="107" spans="1:20" hidden="1" outlineLevel="1" x14ac:dyDescent="0.2">
      <c r="A107" s="47"/>
      <c r="B107" s="47" t="str">
        <f>'SAM and Preps'!B108</f>
        <v>cbchm</v>
      </c>
      <c r="C107" s="47" t="str">
        <f>VLOOKUP(B107,Notes!$A$12:$B$206,2,0)</f>
        <v xml:space="preserve">Basic chemicals </v>
      </c>
      <c r="D107" s="57">
        <f>Q1Impacts!C108</f>
        <v>1089.9148640856115</v>
      </c>
      <c r="E107" s="57">
        <f>Q1Impacts!D108</f>
        <v>0</v>
      </c>
      <c r="F107" s="57">
        <f>Q1Impacts!E108</f>
        <v>0</v>
      </c>
      <c r="G107" s="57">
        <f>Q1Impacts!F108</f>
        <v>50287.468355007499</v>
      </c>
      <c r="H107" s="57">
        <f t="shared" si="8"/>
        <v>51377.383219093113</v>
      </c>
      <c r="I107" s="58">
        <f ca="1">VLOOKUP($B107,Q2BaseShocks!BaseShockQ2_LR,MATCH(I$4,Q2BaseShocks!BaseShockQ2_CH,0),0)*I$183</f>
        <v>-21</v>
      </c>
      <c r="J107" s="58">
        <f ca="1">VLOOKUP($B107,Q2BaseShocks!BaseShockQ2_LR,MATCH(J$4,Q2BaseShocks!BaseShockQ2_CH,0),0)*J$183</f>
        <v>0</v>
      </c>
      <c r="K107" s="58">
        <f ca="1">VLOOKUP($B107,Q2BaseShocks!BaseShockQ2_LR,MATCH(K$4,Q2BaseShocks!BaseShockQ2_CH,0),0)*K$183</f>
        <v>-78</v>
      </c>
      <c r="L107" s="58">
        <f ca="1">VLOOKUP($B107,Q2BaseShocks!BaseShockQ2_LR,MATCH(L$4,Q2BaseShocks!BaseShockQ2_CH,0),0)*L$183</f>
        <v>-48</v>
      </c>
      <c r="M107" s="58">
        <f ca="1"/>
        <v>-47.555518553524053</v>
      </c>
      <c r="N107" s="64">
        <f ca="1"/>
        <v>-228.8821214579784</v>
      </c>
      <c r="O107" s="64">
        <f ca="1"/>
        <v>0</v>
      </c>
      <c r="P107" s="64">
        <f ca="1"/>
        <v>0</v>
      </c>
      <c r="Q107" s="64">
        <f ca="1"/>
        <v>-24137.984810403599</v>
      </c>
      <c r="R107" s="60">
        <f t="shared" ca="1" si="7"/>
        <v>-24366.866931861576</v>
      </c>
      <c r="S107" s="61">
        <f ca="1"/>
        <v>-24366.866931861576</v>
      </c>
      <c r="T107" s="228" cm="1">
        <f t="array" aca="1" ref="T107" ca="1">IF(OR(N107:R107+D107:H107&lt;-0.01),1,0)</f>
        <v>0</v>
      </c>
    </row>
    <row r="108" spans="1:20" hidden="1" outlineLevel="1" x14ac:dyDescent="0.2">
      <c r="A108" s="47"/>
      <c r="B108" s="47" t="str">
        <f>'SAM and Preps'!B109</f>
        <v>cfert</v>
      </c>
      <c r="C108" s="47" t="str">
        <f>VLOOKUP(B108,Notes!$A$12:$B$206,2,0)</f>
        <v>Fertilizers, pesticides</v>
      </c>
      <c r="D108" s="57">
        <f>Q1Impacts!C109</f>
        <v>3539.8557907325285</v>
      </c>
      <c r="E108" s="57">
        <f>Q1Impacts!D109</f>
        <v>0</v>
      </c>
      <c r="F108" s="57">
        <f>Q1Impacts!E109</f>
        <v>0</v>
      </c>
      <c r="G108" s="57">
        <f>Q1Impacts!F109</f>
        <v>7393.0137799204385</v>
      </c>
      <c r="H108" s="57">
        <f t="shared" si="8"/>
        <v>10932.869570652967</v>
      </c>
      <c r="I108" s="58">
        <f ca="1">VLOOKUP($B108,Q2BaseShocks!BaseShockQ2_LR,MATCH(I$4,Q2BaseShocks!BaseShockQ2_CH,0),0)*I$183</f>
        <v>-21</v>
      </c>
      <c r="J108" s="58">
        <f ca="1">VLOOKUP($B108,Q2BaseShocks!BaseShockQ2_LR,MATCH(J$4,Q2BaseShocks!BaseShockQ2_CH,0),0)*J$183</f>
        <v>0</v>
      </c>
      <c r="K108" s="58">
        <f ca="1">VLOOKUP($B108,Q2BaseShocks!BaseShockQ2_LR,MATCH(K$4,Q2BaseShocks!BaseShockQ2_CH,0),0)*K$183</f>
        <v>-78</v>
      </c>
      <c r="L108" s="58">
        <f ca="1">VLOOKUP($B108,Q2BaseShocks!BaseShockQ2_LR,MATCH(L$4,Q2BaseShocks!BaseShockQ2_CH,0),0)*L$183</f>
        <v>-48</v>
      </c>
      <c r="M108" s="58">
        <f ca="1"/>
        <v>-34.6468772695005</v>
      </c>
      <c r="N108" s="64">
        <f ca="1"/>
        <v>-743.36971605383098</v>
      </c>
      <c r="O108" s="64">
        <f ca="1"/>
        <v>0</v>
      </c>
      <c r="P108" s="64">
        <f ca="1"/>
        <v>0</v>
      </c>
      <c r="Q108" s="64">
        <f ca="1"/>
        <v>-3548.6466143618104</v>
      </c>
      <c r="R108" s="60">
        <f t="shared" ca="1" si="7"/>
        <v>-4292.0163304156413</v>
      </c>
      <c r="S108" s="61">
        <f ca="1"/>
        <v>-4292.0163304156413</v>
      </c>
      <c r="T108" s="228" cm="1">
        <f t="array" aca="1" ref="T108" ca="1">IF(OR(N108:R108+D108:H108&lt;-0.01),1,0)</f>
        <v>0</v>
      </c>
    </row>
    <row r="109" spans="1:20" hidden="1" outlineLevel="1" x14ac:dyDescent="0.2">
      <c r="A109" s="47"/>
      <c r="B109" s="47" t="str">
        <f>'SAM and Preps'!B110</f>
        <v>cpain</v>
      </c>
      <c r="C109" s="47" t="str">
        <f>VLOOKUP(B109,Notes!$A$12:$B$206,2,0)</f>
        <v>Paint, related products</v>
      </c>
      <c r="D109" s="57">
        <f>Q1Impacts!C110</f>
        <v>844.35463037838315</v>
      </c>
      <c r="E109" s="57">
        <f>Q1Impacts!D110</f>
        <v>0</v>
      </c>
      <c r="F109" s="57">
        <f>Q1Impacts!E110</f>
        <v>0</v>
      </c>
      <c r="G109" s="57">
        <f>Q1Impacts!F110</f>
        <v>2366.437591165422</v>
      </c>
      <c r="H109" s="57">
        <f t="shared" si="8"/>
        <v>3210.7922215438052</v>
      </c>
      <c r="I109" s="58">
        <f ca="1">VLOOKUP($B109,Q2BaseShocks!BaseShockQ2_LR,MATCH(I$4,Q2BaseShocks!BaseShockQ2_CH,0),0)*I$183</f>
        <v>-21</v>
      </c>
      <c r="J109" s="58">
        <f ca="1">VLOOKUP($B109,Q2BaseShocks!BaseShockQ2_LR,MATCH(J$4,Q2BaseShocks!BaseShockQ2_CH,0),0)*J$183</f>
        <v>0</v>
      </c>
      <c r="K109" s="58">
        <f ca="1">VLOOKUP($B109,Q2BaseShocks!BaseShockQ2_LR,MATCH(K$4,Q2BaseShocks!BaseShockQ2_CH,0),0)*K$183</f>
        <v>-78</v>
      </c>
      <c r="L109" s="58">
        <f ca="1">VLOOKUP($B109,Q2BaseShocks!BaseShockQ2_LR,MATCH(L$4,Q2BaseShocks!BaseShockQ2_CH,0),0)*L$183</f>
        <v>-48</v>
      </c>
      <c r="M109" s="58">
        <f ca="1"/>
        <v>-42.441395535135925</v>
      </c>
      <c r="N109" s="64">
        <f ca="1"/>
        <v>-177.31447237946045</v>
      </c>
      <c r="O109" s="64">
        <f ca="1"/>
        <v>0</v>
      </c>
      <c r="P109" s="64">
        <f ca="1"/>
        <v>0</v>
      </c>
      <c r="Q109" s="64">
        <f ca="1"/>
        <v>-1135.8900437594025</v>
      </c>
      <c r="R109" s="60">
        <f t="shared" ca="1" si="7"/>
        <v>-1313.204516138863</v>
      </c>
      <c r="S109" s="61">
        <f ca="1"/>
        <v>-1313.204516138863</v>
      </c>
      <c r="T109" s="228" cm="1">
        <f t="array" aca="1" ref="T109" ca="1">IF(OR(N109:R109+D109:H109&lt;-0.01),1,0)</f>
        <v>0</v>
      </c>
    </row>
    <row r="110" spans="1:20" hidden="1" outlineLevel="1" x14ac:dyDescent="0.2">
      <c r="A110" s="47"/>
      <c r="B110" s="47" t="str">
        <f>'SAM and Preps'!B111</f>
        <v>cphar</v>
      </c>
      <c r="C110" s="47" t="str">
        <f>VLOOKUP(B110,Notes!$A$12:$B$206,2,0)</f>
        <v>Pharmaceutical products</v>
      </c>
      <c r="D110" s="57">
        <f>Q1Impacts!C111</f>
        <v>35191.472401180916</v>
      </c>
      <c r="E110" s="57">
        <f>Q1Impacts!D111</f>
        <v>0</v>
      </c>
      <c r="F110" s="57">
        <f>Q1Impacts!E111</f>
        <v>0</v>
      </c>
      <c r="G110" s="57">
        <f>Q1Impacts!F111</f>
        <v>7909.8855975000397</v>
      </c>
      <c r="H110" s="57">
        <f t="shared" si="8"/>
        <v>43101.357998680956</v>
      </c>
      <c r="I110" s="58">
        <f ca="1">VLOOKUP($B110,Q2BaseShocks!BaseShockQ2_LR,MATCH(I$4,Q2BaseShocks!BaseShockQ2_CH,0),0)*I$183</f>
        <v>5</v>
      </c>
      <c r="J110" s="58">
        <f ca="1">VLOOKUP($B110,Q2BaseShocks!BaseShockQ2_LR,MATCH(J$4,Q2BaseShocks!BaseShockQ2_CH,0),0)*J$183</f>
        <v>0</v>
      </c>
      <c r="K110" s="58">
        <f ca="1">VLOOKUP($B110,Q2BaseShocks!BaseShockQ2_LR,MATCH(K$4,Q2BaseShocks!BaseShockQ2_CH,0),0)*K$183</f>
        <v>-78</v>
      </c>
      <c r="L110" s="58">
        <f ca="1">VLOOKUP($B110,Q2BaseShocks!BaseShockQ2_LR,MATCH(L$4,Q2BaseShocks!BaseShockQ2_CH,0),0)*L$183</f>
        <v>-48</v>
      </c>
      <c r="M110" s="58">
        <f ca="1"/>
        <v>-4.7354674594969293</v>
      </c>
      <c r="N110" s="64">
        <f ca="1"/>
        <v>1759.5736200590459</v>
      </c>
      <c r="O110" s="64">
        <f ca="1"/>
        <v>0</v>
      </c>
      <c r="P110" s="64">
        <f ca="1"/>
        <v>0</v>
      </c>
      <c r="Q110" s="64">
        <f ca="1"/>
        <v>-3796.7450868000187</v>
      </c>
      <c r="R110" s="60">
        <f t="shared" ca="1" si="7"/>
        <v>-2037.1714667409728</v>
      </c>
      <c r="S110" s="61">
        <f ca="1"/>
        <v>-2037.1714667409728</v>
      </c>
      <c r="T110" s="228" cm="1">
        <f t="array" aca="1" ref="T110" ca="1">IF(OR(N110:R110+D110:H110&lt;-0.01),1,0)</f>
        <v>0</v>
      </c>
    </row>
    <row r="111" spans="1:20" hidden="1" outlineLevel="1" x14ac:dyDescent="0.2">
      <c r="A111" s="47"/>
      <c r="B111" s="47" t="str">
        <f>'SAM and Preps'!B112</f>
        <v>csoap</v>
      </c>
      <c r="C111" s="47" t="str">
        <f>VLOOKUP(B111,Notes!$A$12:$B$206,2,0)</f>
        <v>Soap, cleaning, perfume</v>
      </c>
      <c r="D111" s="57">
        <f>Q1Impacts!C112</f>
        <v>52751.406555837537</v>
      </c>
      <c r="E111" s="57">
        <f>Q1Impacts!D112</f>
        <v>0</v>
      </c>
      <c r="F111" s="57">
        <f>Q1Impacts!E112</f>
        <v>0</v>
      </c>
      <c r="G111" s="57">
        <f>Q1Impacts!F112</f>
        <v>7800.1159843679725</v>
      </c>
      <c r="H111" s="57">
        <f t="shared" si="8"/>
        <v>60551.522540205508</v>
      </c>
      <c r="I111" s="58">
        <f ca="1">VLOOKUP($B111,Q2BaseShocks!BaseShockQ2_LR,MATCH(I$4,Q2BaseShocks!BaseShockQ2_CH,0),0)*I$183</f>
        <v>5</v>
      </c>
      <c r="J111" s="58">
        <f ca="1">VLOOKUP($B111,Q2BaseShocks!BaseShockQ2_LR,MATCH(J$4,Q2BaseShocks!BaseShockQ2_CH,0),0)*J$183</f>
        <v>0</v>
      </c>
      <c r="K111" s="58">
        <f ca="1">VLOOKUP($B111,Q2BaseShocks!BaseShockQ2_LR,MATCH(K$4,Q2BaseShocks!BaseShockQ2_CH,0),0)*K$183</f>
        <v>-78</v>
      </c>
      <c r="L111" s="58">
        <f ca="1">VLOOKUP($B111,Q2BaseShocks!BaseShockQ2_LR,MATCH(L$4,Q2BaseShocks!BaseShockQ2_CH,0),0)*L$183</f>
        <v>-48</v>
      </c>
      <c r="M111" s="58">
        <f ca="1"/>
        <v>-1.8264508957840544</v>
      </c>
      <c r="N111" s="64">
        <f ca="1"/>
        <v>2637.5703277918769</v>
      </c>
      <c r="O111" s="64">
        <f ca="1"/>
        <v>0</v>
      </c>
      <c r="P111" s="64">
        <f ca="1"/>
        <v>0</v>
      </c>
      <c r="Q111" s="64">
        <f ca="1"/>
        <v>-3744.0556724966268</v>
      </c>
      <c r="R111" s="60">
        <f t="shared" ca="1" si="7"/>
        <v>-1106.4853447047499</v>
      </c>
      <c r="S111" s="61">
        <f ca="1"/>
        <v>-1106.4853447047499</v>
      </c>
      <c r="T111" s="228" cm="1">
        <f t="array" aca="1" ref="T111" ca="1">IF(OR(N111:R111+D111:H111&lt;-0.01),1,0)</f>
        <v>0</v>
      </c>
    </row>
    <row r="112" spans="1:20" hidden="1" outlineLevel="1" x14ac:dyDescent="0.2">
      <c r="A112" s="47"/>
      <c r="B112" s="47" t="str">
        <f>'SAM and Preps'!B113</f>
        <v>coche</v>
      </c>
      <c r="C112" s="47" t="str">
        <f>VLOOKUP(B112,Notes!$A$12:$B$206,2,0)</f>
        <v>Chemical products, n.e.c.</v>
      </c>
      <c r="D112" s="57">
        <f>Q1Impacts!C113</f>
        <v>383.30323347214608</v>
      </c>
      <c r="E112" s="57">
        <f>Q1Impacts!D113</f>
        <v>0</v>
      </c>
      <c r="F112" s="57">
        <f>Q1Impacts!E113</f>
        <v>0</v>
      </c>
      <c r="G112" s="57">
        <f>Q1Impacts!F113</f>
        <v>16852.978256044342</v>
      </c>
      <c r="H112" s="57">
        <f t="shared" si="8"/>
        <v>17236.281489516488</v>
      </c>
      <c r="I112" s="58">
        <f ca="1">VLOOKUP($B112,Q2BaseShocks!BaseShockQ2_LR,MATCH(I$4,Q2BaseShocks!BaseShockQ2_CH,0),0)*I$183</f>
        <v>-35</v>
      </c>
      <c r="J112" s="58">
        <f ca="1">VLOOKUP($B112,Q2BaseShocks!BaseShockQ2_LR,MATCH(J$4,Q2BaseShocks!BaseShockQ2_CH,0),0)*J$183</f>
        <v>0</v>
      </c>
      <c r="K112" s="58">
        <f ca="1">VLOOKUP($B112,Q2BaseShocks!BaseShockQ2_LR,MATCH(K$4,Q2BaseShocks!BaseShockQ2_CH,0),0)*K$183</f>
        <v>-78</v>
      </c>
      <c r="L112" s="58">
        <f ca="1">VLOOKUP($B112,Q2BaseShocks!BaseShockQ2_LR,MATCH(L$4,Q2BaseShocks!BaseShockQ2_CH,0),0)*L$183</f>
        <v>-48</v>
      </c>
      <c r="M112" s="58">
        <f ca="1"/>
        <v>-46.488592258472941</v>
      </c>
      <c r="N112" s="64">
        <f ca="1"/>
        <v>-134.15613171525112</v>
      </c>
      <c r="O112" s="64">
        <f ca="1"/>
        <v>0</v>
      </c>
      <c r="P112" s="64">
        <f ca="1"/>
        <v>0</v>
      </c>
      <c r="Q112" s="64">
        <f ca="1"/>
        <v>-8089.429562901284</v>
      </c>
      <c r="R112" s="60">
        <f t="shared" ca="1" si="7"/>
        <v>-8223.585694616535</v>
      </c>
      <c r="S112" s="61">
        <f ca="1"/>
        <v>-8223.585694616535</v>
      </c>
      <c r="T112" s="228" cm="1">
        <f t="array" aca="1" ref="T112" ca="1">IF(OR(N112:R112+D112:H112&lt;-0.01),1,0)</f>
        <v>0</v>
      </c>
    </row>
    <row r="113" spans="1:20" hidden="1" outlineLevel="1" x14ac:dyDescent="0.2">
      <c r="A113" s="47"/>
      <c r="B113" s="47" t="str">
        <f>'SAM and Preps'!B114</f>
        <v>ctyre</v>
      </c>
      <c r="C113" s="47" t="str">
        <f>VLOOKUP(B113,Notes!$A$12:$B$206,2,0)</f>
        <v>Rubber tyres</v>
      </c>
      <c r="D113" s="57">
        <f>Q1Impacts!C114</f>
        <v>9891.2823908249575</v>
      </c>
      <c r="E113" s="57">
        <f>Q1Impacts!D114</f>
        <v>0</v>
      </c>
      <c r="F113" s="57">
        <f>Q1Impacts!E114</f>
        <v>463.28677107133552</v>
      </c>
      <c r="G113" s="57">
        <f>Q1Impacts!F114</f>
        <v>3368.3655268455536</v>
      </c>
      <c r="H113" s="57">
        <f t="shared" si="8"/>
        <v>13722.934688741847</v>
      </c>
      <c r="I113" s="58">
        <f ca="1">VLOOKUP($B113,Q2BaseShocks!BaseShockQ2_LR,MATCH(I$4,Q2BaseShocks!BaseShockQ2_CH,0),0)*I$183</f>
        <v>-100</v>
      </c>
      <c r="J113" s="58">
        <f ca="1">VLOOKUP($B113,Q2BaseShocks!BaseShockQ2_LR,MATCH(J$4,Q2BaseShocks!BaseShockQ2_CH,0),0)*J$183</f>
        <v>0</v>
      </c>
      <c r="K113" s="58">
        <f ca="1">VLOOKUP($B113,Q2BaseShocks!BaseShockQ2_LR,MATCH(K$4,Q2BaseShocks!BaseShockQ2_CH,0),0)*K$183</f>
        <v>-90</v>
      </c>
      <c r="L113" s="58">
        <f ca="1">VLOOKUP($B113,Q2BaseShocks!BaseShockQ2_LR,MATCH(L$4,Q2BaseShocks!BaseShockQ2_CH,0),0)*L$183</f>
        <v>-90</v>
      </c>
      <c r="M113" s="58">
        <f ca="1"/>
        <v>-97.702885992797476</v>
      </c>
      <c r="N113" s="64">
        <f ca="1"/>
        <v>-9891.2823908249575</v>
      </c>
      <c r="O113" s="64">
        <f ca="1"/>
        <v>0</v>
      </c>
      <c r="P113" s="64">
        <f ca="1"/>
        <v>-416.95809396420196</v>
      </c>
      <c r="Q113" s="64">
        <f ca="1"/>
        <v>-3031.5289741609981</v>
      </c>
      <c r="R113" s="60">
        <f t="shared" ca="1" si="7"/>
        <v>-13339.769458950157</v>
      </c>
      <c r="S113" s="61">
        <f ca="1"/>
        <v>-13339.769458950157</v>
      </c>
      <c r="T113" s="228" cm="1">
        <f t="array" aca="1" ref="T113" ca="1">IF(OR(N113:R113+D113:H113&lt;-0.01),1,0)</f>
        <v>0</v>
      </c>
    </row>
    <row r="114" spans="1:20" hidden="1" outlineLevel="1" x14ac:dyDescent="0.2">
      <c r="A114" s="47"/>
      <c r="B114" s="47" t="str">
        <f>'SAM and Preps'!B115</f>
        <v>corub</v>
      </c>
      <c r="C114" s="47" t="str">
        <f>VLOOKUP(B114,Notes!$A$12:$B$206,2,0)</f>
        <v>Other rubber products</v>
      </c>
      <c r="D114" s="57">
        <f>Q1Impacts!C115</f>
        <v>224.79590252359276</v>
      </c>
      <c r="E114" s="57">
        <f>Q1Impacts!D115</f>
        <v>0</v>
      </c>
      <c r="F114" s="57">
        <f>Q1Impacts!E115</f>
        <v>0</v>
      </c>
      <c r="G114" s="57">
        <f>Q1Impacts!F115</f>
        <v>2313.2758646292941</v>
      </c>
      <c r="H114" s="57">
        <f t="shared" si="8"/>
        <v>2538.0717671528869</v>
      </c>
      <c r="I114" s="58">
        <f ca="1">VLOOKUP($B114,Q2BaseShocks!BaseShockQ2_LR,MATCH(I$4,Q2BaseShocks!BaseShockQ2_CH,0),0)*I$183</f>
        <v>-100</v>
      </c>
      <c r="J114" s="58">
        <f ca="1">VLOOKUP($B114,Q2BaseShocks!BaseShockQ2_LR,MATCH(J$4,Q2BaseShocks!BaseShockQ2_CH,0),0)*J$183</f>
        <v>0</v>
      </c>
      <c r="K114" s="58">
        <f ca="1">VLOOKUP($B114,Q2BaseShocks!BaseShockQ2_LR,MATCH(K$4,Q2BaseShocks!BaseShockQ2_CH,0),0)*K$183</f>
        <v>-90</v>
      </c>
      <c r="L114" s="58">
        <f ca="1">VLOOKUP($B114,Q2BaseShocks!BaseShockQ2_LR,MATCH(L$4,Q2BaseShocks!BaseShockQ2_CH,0),0)*L$183</f>
        <v>-90</v>
      </c>
      <c r="M114" s="58">
        <f ca="1"/>
        <v>-71.711619575885152</v>
      </c>
      <c r="N114" s="64">
        <f ca="1"/>
        <v>-224.79590252359276</v>
      </c>
      <c r="O114" s="64">
        <f ca="1"/>
        <v>0</v>
      </c>
      <c r="P114" s="64">
        <f ca="1"/>
        <v>0</v>
      </c>
      <c r="Q114" s="64">
        <f ca="1"/>
        <v>-2081.9482781663646</v>
      </c>
      <c r="R114" s="60">
        <f t="shared" ca="1" si="7"/>
        <v>-2306.7441806899574</v>
      </c>
      <c r="S114" s="61">
        <f ca="1"/>
        <v>-2306.7441806899574</v>
      </c>
      <c r="T114" s="228" cm="1">
        <f t="array" aca="1" ref="T114" ca="1">IF(OR(N114:R114+D114:H114&lt;-0.01),1,0)</f>
        <v>0</v>
      </c>
    </row>
    <row r="115" spans="1:20" hidden="1" outlineLevel="1" x14ac:dyDescent="0.2">
      <c r="A115" s="47"/>
      <c r="B115" s="47" t="str">
        <f>'SAM and Preps'!B116</f>
        <v>cplas</v>
      </c>
      <c r="C115" s="47" t="str">
        <f>VLOOKUP(B115,Notes!$A$12:$B$206,2,0)</f>
        <v>Plastic products</v>
      </c>
      <c r="D115" s="57">
        <f>Q1Impacts!C116</f>
        <v>6227.8744520285954</v>
      </c>
      <c r="E115" s="57">
        <f>Q1Impacts!D116</f>
        <v>0</v>
      </c>
      <c r="F115" s="57">
        <f>Q1Impacts!E116</f>
        <v>712.75116009078511</v>
      </c>
      <c r="G115" s="57">
        <f>Q1Impacts!F116</f>
        <v>4811.0212216215996</v>
      </c>
      <c r="H115" s="57">
        <f t="shared" si="8"/>
        <v>11751.646833740979</v>
      </c>
      <c r="I115" s="58">
        <f ca="1">VLOOKUP($B115,Q2BaseShocks!BaseShockQ2_LR,MATCH(I$4,Q2BaseShocks!BaseShockQ2_CH,0),0)*I$183</f>
        <v>-21</v>
      </c>
      <c r="J115" s="58">
        <f ca="1">VLOOKUP($B115,Q2BaseShocks!BaseShockQ2_LR,MATCH(J$4,Q2BaseShocks!BaseShockQ2_CH,0),0)*J$183</f>
        <v>0</v>
      </c>
      <c r="K115" s="58">
        <f ca="1">VLOOKUP($B115,Q2BaseShocks!BaseShockQ2_LR,MATCH(K$4,Q2BaseShocks!BaseShockQ2_CH,0),0)*K$183</f>
        <v>-78</v>
      </c>
      <c r="L115" s="58">
        <f ca="1">VLOOKUP($B115,Q2BaseShocks!BaseShockQ2_LR,MATCH(L$4,Q2BaseShocks!BaseShockQ2_CH,0),0)*L$183</f>
        <v>-48</v>
      </c>
      <c r="M115" s="58">
        <f ca="1"/>
        <v>-34.348586243712042</v>
      </c>
      <c r="N115" s="64">
        <f ca="1"/>
        <v>-1307.853634926005</v>
      </c>
      <c r="O115" s="64">
        <f ca="1"/>
        <v>0</v>
      </c>
      <c r="P115" s="64">
        <f ca="1"/>
        <v>-555.94590487081246</v>
      </c>
      <c r="Q115" s="64">
        <f ca="1"/>
        <v>-2309.2901863783677</v>
      </c>
      <c r="R115" s="60">
        <f t="shared" ca="1" si="7"/>
        <v>-4173.0897261751852</v>
      </c>
      <c r="S115" s="61">
        <f ca="1"/>
        <v>-4173.0897261751852</v>
      </c>
      <c r="T115" s="228" cm="1">
        <f t="array" aca="1" ref="T115" ca="1">IF(OR(N115:R115+D115:H115&lt;-0.01),1,0)</f>
        <v>0</v>
      </c>
    </row>
    <row r="116" spans="1:20" hidden="1" outlineLevel="1" x14ac:dyDescent="0.2">
      <c r="A116" s="47"/>
      <c r="B116" s="47" t="str">
        <f>'SAM and Preps'!B117</f>
        <v>cglas</v>
      </c>
      <c r="C116" s="47" t="str">
        <f>VLOOKUP(B116,Notes!$A$12:$B$206,2,0)</f>
        <v>Glass products</v>
      </c>
      <c r="D116" s="57">
        <f>Q1Impacts!C117</f>
        <v>5886.9770674921492</v>
      </c>
      <c r="E116" s="57">
        <f>Q1Impacts!D117</f>
        <v>0</v>
      </c>
      <c r="F116" s="57">
        <f>Q1Impacts!E117</f>
        <v>0.12371561787838438</v>
      </c>
      <c r="G116" s="57">
        <f>Q1Impacts!F117</f>
        <v>2112.1725283966603</v>
      </c>
      <c r="H116" s="57">
        <f t="shared" si="8"/>
        <v>7999.2733115066876</v>
      </c>
      <c r="I116" s="58">
        <f ca="1">VLOOKUP($B116,Q2BaseShocks!BaseShockQ2_LR,MATCH(I$4,Q2BaseShocks!BaseShockQ2_CH,0),0)*I$183</f>
        <v>-21</v>
      </c>
      <c r="J116" s="58">
        <f ca="1">VLOOKUP($B116,Q2BaseShocks!BaseShockQ2_LR,MATCH(J$4,Q2BaseShocks!BaseShockQ2_CH,0),0)*J$183</f>
        <v>0</v>
      </c>
      <c r="K116" s="58">
        <f ca="1">VLOOKUP($B116,Q2BaseShocks!BaseShockQ2_LR,MATCH(K$4,Q2BaseShocks!BaseShockQ2_CH,0),0)*K$183</f>
        <v>-78</v>
      </c>
      <c r="L116" s="58">
        <f ca="1">VLOOKUP($B116,Q2BaseShocks!BaseShockQ2_LR,MATCH(L$4,Q2BaseShocks!BaseShockQ2_CH,0),0)*L$183</f>
        <v>-48</v>
      </c>
      <c r="M116" s="58">
        <f ca="1"/>
        <v>-28.351153340892001</v>
      </c>
      <c r="N116" s="64">
        <f ca="1"/>
        <v>-1236.2651841733514</v>
      </c>
      <c r="O116" s="64">
        <f ca="1"/>
        <v>0</v>
      </c>
      <c r="P116" s="64">
        <f ca="1"/>
        <v>-9.6498181945139816E-2</v>
      </c>
      <c r="Q116" s="64">
        <f ca="1"/>
        <v>-1013.8428136303969</v>
      </c>
      <c r="R116" s="60">
        <f t="shared" ca="1" si="7"/>
        <v>-2250.2044959856935</v>
      </c>
      <c r="S116" s="61">
        <f ca="1"/>
        <v>-2250.2044959856935</v>
      </c>
      <c r="T116" s="228" cm="1">
        <f t="array" aca="1" ref="T116" ca="1">IF(OR(N116:R116+D116:H116&lt;-0.01),1,0)</f>
        <v>0</v>
      </c>
    </row>
    <row r="117" spans="1:20" hidden="1" outlineLevel="1" x14ac:dyDescent="0.2">
      <c r="A117" s="47"/>
      <c r="B117" s="47" t="str">
        <f>'SAM and Preps'!B118</f>
        <v>ccera</v>
      </c>
      <c r="C117" s="47" t="str">
        <f>VLOOKUP(B117,Notes!$A$12:$B$206,2,0)</f>
        <v>Non-structural ceramic</v>
      </c>
      <c r="D117" s="57">
        <f>Q1Impacts!C118</f>
        <v>2630.5538947751147</v>
      </c>
      <c r="E117" s="57">
        <f>Q1Impacts!D118</f>
        <v>0</v>
      </c>
      <c r="F117" s="57">
        <f>Q1Impacts!E118</f>
        <v>19.364326792168381</v>
      </c>
      <c r="G117" s="57">
        <f>Q1Impacts!F118</f>
        <v>383.17140904717775</v>
      </c>
      <c r="H117" s="57">
        <f t="shared" si="8"/>
        <v>3033.0896306144609</v>
      </c>
      <c r="I117" s="58">
        <f ca="1">VLOOKUP($B117,Q2BaseShocks!BaseShockQ2_LR,MATCH(I$4,Q2BaseShocks!BaseShockQ2_CH,0),0)*I$183</f>
        <v>-100</v>
      </c>
      <c r="J117" s="58">
        <f ca="1">VLOOKUP($B117,Q2BaseShocks!BaseShockQ2_LR,MATCH(J$4,Q2BaseShocks!BaseShockQ2_CH,0),0)*J$183</f>
        <v>0</v>
      </c>
      <c r="K117" s="58">
        <f ca="1">VLOOKUP($B117,Q2BaseShocks!BaseShockQ2_LR,MATCH(K$4,Q2BaseShocks!BaseShockQ2_CH,0),0)*K$183</f>
        <v>-90</v>
      </c>
      <c r="L117" s="58">
        <f ca="1">VLOOKUP($B117,Q2BaseShocks!BaseShockQ2_LR,MATCH(L$4,Q2BaseShocks!BaseShockQ2_CH,0),0)*L$183</f>
        <v>-90</v>
      </c>
      <c r="M117" s="58">
        <f ca="1"/>
        <v>-93.231470545643518</v>
      </c>
      <c r="N117" s="64">
        <f ca="1"/>
        <v>-2630.5538947751147</v>
      </c>
      <c r="O117" s="64">
        <f ca="1"/>
        <v>0</v>
      </c>
      <c r="P117" s="64">
        <f ca="1"/>
        <v>-17.427894112951542</v>
      </c>
      <c r="Q117" s="64">
        <f ca="1"/>
        <v>-344.85426814246</v>
      </c>
      <c r="R117" s="60">
        <f t="shared" ca="1" si="7"/>
        <v>-2992.8360570305263</v>
      </c>
      <c r="S117" s="61">
        <f ca="1"/>
        <v>-2992.8360570305263</v>
      </c>
      <c r="T117" s="228" cm="1">
        <f t="array" aca="1" ref="T117" ca="1">IF(OR(N117:R117+D117:H117&lt;-0.01),1,0)</f>
        <v>0</v>
      </c>
    </row>
    <row r="118" spans="1:20" hidden="1" outlineLevel="1" x14ac:dyDescent="0.2">
      <c r="A118" s="47"/>
      <c r="B118" s="47" t="str">
        <f>'SAM and Preps'!B119</f>
        <v>cclay</v>
      </c>
      <c r="C118" s="47" t="str">
        <f>VLOOKUP(B118,Notes!$A$12:$B$206,2,0)</f>
        <v>Structure non-refractory clay</v>
      </c>
      <c r="D118" s="57">
        <f>Q1Impacts!C119</f>
        <v>815.85172333020785</v>
      </c>
      <c r="E118" s="57">
        <f>Q1Impacts!D119</f>
        <v>0</v>
      </c>
      <c r="F118" s="57">
        <f>Q1Impacts!E119</f>
        <v>0</v>
      </c>
      <c r="G118" s="57">
        <f>Q1Impacts!F119</f>
        <v>2124.7204777191569</v>
      </c>
      <c r="H118" s="57">
        <f t="shared" si="8"/>
        <v>2940.5722010493646</v>
      </c>
      <c r="I118" s="58">
        <f ca="1">VLOOKUP($B118,Q2BaseShocks!BaseShockQ2_LR,MATCH(I$4,Q2BaseShocks!BaseShockQ2_CH,0),0)*I$183</f>
        <v>-100</v>
      </c>
      <c r="J118" s="58">
        <f ca="1">VLOOKUP($B118,Q2BaseShocks!BaseShockQ2_LR,MATCH(J$4,Q2BaseShocks!BaseShockQ2_CH,0),0)*J$183</f>
        <v>0</v>
      </c>
      <c r="K118" s="58">
        <f ca="1">VLOOKUP($B118,Q2BaseShocks!BaseShockQ2_LR,MATCH(K$4,Q2BaseShocks!BaseShockQ2_CH,0),0)*K$183</f>
        <v>-90</v>
      </c>
      <c r="L118" s="58">
        <f ca="1">VLOOKUP($B118,Q2BaseShocks!BaseShockQ2_LR,MATCH(L$4,Q2BaseShocks!BaseShockQ2_CH,0),0)*L$183</f>
        <v>-90</v>
      </c>
      <c r="M118" s="58">
        <f ca="1"/>
        <v>-94.813936008000852</v>
      </c>
      <c r="N118" s="64">
        <f ca="1"/>
        <v>-815.85172333020785</v>
      </c>
      <c r="O118" s="64">
        <f ca="1"/>
        <v>0</v>
      </c>
      <c r="P118" s="64">
        <f ca="1"/>
        <v>0</v>
      </c>
      <c r="Q118" s="64">
        <f ca="1"/>
        <v>-1912.2484299472412</v>
      </c>
      <c r="R118" s="60">
        <f t="shared" ca="1" si="7"/>
        <v>-2728.100153277449</v>
      </c>
      <c r="S118" s="61">
        <f ca="1"/>
        <v>-2728.100153277449</v>
      </c>
      <c r="T118" s="228" cm="1">
        <f t="array" aca="1" ref="T118" ca="1">IF(OR(N118:R118+D118:H118&lt;-0.01),1,0)</f>
        <v>0</v>
      </c>
    </row>
    <row r="119" spans="1:20" hidden="1" outlineLevel="1" x14ac:dyDescent="0.2">
      <c r="A119" s="47"/>
      <c r="B119" s="47" t="str">
        <f>'SAM and Preps'!B120</f>
        <v>ccmnt</v>
      </c>
      <c r="C119" s="47" t="str">
        <f>VLOOKUP(B119,Notes!$A$12:$B$206,2,0)</f>
        <v>Plaster, cement</v>
      </c>
      <c r="D119" s="57">
        <f>Q1Impacts!C120</f>
        <v>610.43422081059873</v>
      </c>
      <c r="E119" s="57">
        <f>Q1Impacts!D120</f>
        <v>0</v>
      </c>
      <c r="F119" s="57">
        <f>Q1Impacts!E120</f>
        <v>0</v>
      </c>
      <c r="G119" s="57">
        <f>Q1Impacts!F120</f>
        <v>625.99310627073646</v>
      </c>
      <c r="H119" s="57">
        <f t="shared" si="8"/>
        <v>1236.4273270813351</v>
      </c>
      <c r="I119" s="58">
        <f ca="1">VLOOKUP($B119,Q2BaseShocks!BaseShockQ2_LR,MATCH(I$4,Q2BaseShocks!BaseShockQ2_CH,0),0)*I$183</f>
        <v>-100</v>
      </c>
      <c r="J119" s="58">
        <f ca="1">VLOOKUP($B119,Q2BaseShocks!BaseShockQ2_LR,MATCH(J$4,Q2BaseShocks!BaseShockQ2_CH,0),0)*J$183</f>
        <v>0</v>
      </c>
      <c r="K119" s="58">
        <f ca="1">VLOOKUP($B119,Q2BaseShocks!BaseShockQ2_LR,MATCH(K$4,Q2BaseShocks!BaseShockQ2_CH,0),0)*K$183</f>
        <v>-90</v>
      </c>
      <c r="L119" s="58">
        <f ca="1">VLOOKUP($B119,Q2BaseShocks!BaseShockQ2_LR,MATCH(L$4,Q2BaseShocks!BaseShockQ2_CH,0),0)*L$183</f>
        <v>-90</v>
      </c>
      <c r="M119" s="58">
        <f ca="1"/>
        <v>-97.071104665025871</v>
      </c>
      <c r="N119" s="64">
        <f ca="1"/>
        <v>-610.43422081059873</v>
      </c>
      <c r="O119" s="64">
        <f ca="1"/>
        <v>0</v>
      </c>
      <c r="P119" s="64">
        <f ca="1"/>
        <v>0</v>
      </c>
      <c r="Q119" s="64">
        <f ca="1"/>
        <v>-563.39379564366288</v>
      </c>
      <c r="R119" s="60">
        <f t="shared" ca="1" si="7"/>
        <v>-1173.8280164542616</v>
      </c>
      <c r="S119" s="61">
        <f ca="1"/>
        <v>-1173.8280164542616</v>
      </c>
      <c r="T119" s="228" cm="1">
        <f t="array" aca="1" ref="T119" ca="1">IF(OR(N119:R119+D119:H119&lt;-0.01),1,0)</f>
        <v>0</v>
      </c>
    </row>
    <row r="120" spans="1:20" hidden="1" outlineLevel="1" x14ac:dyDescent="0.2">
      <c r="A120" s="47"/>
      <c r="B120" s="47" t="str">
        <f>'SAM and Preps'!B121</f>
        <v>cconc</v>
      </c>
      <c r="C120" s="47" t="str">
        <f>VLOOKUP(B120,Notes!$A$12:$B$206,2,0)</f>
        <v>Articles of concrete</v>
      </c>
      <c r="D120" s="57">
        <f>Q1Impacts!C121</f>
        <v>0</v>
      </c>
      <c r="E120" s="57">
        <f>Q1Impacts!D121</f>
        <v>0</v>
      </c>
      <c r="F120" s="57">
        <f>Q1Impacts!E121</f>
        <v>0</v>
      </c>
      <c r="G120" s="57">
        <f>Q1Impacts!F121</f>
        <v>1889.5518825568595</v>
      </c>
      <c r="H120" s="57">
        <f t="shared" si="8"/>
        <v>1889.5518825568595</v>
      </c>
      <c r="I120" s="58">
        <f ca="1">VLOOKUP($B120,Q2BaseShocks!BaseShockQ2_LR,MATCH(I$4,Q2BaseShocks!BaseShockQ2_CH,0),0)*I$183</f>
        <v>-100</v>
      </c>
      <c r="J120" s="58">
        <f ca="1">VLOOKUP($B120,Q2BaseShocks!BaseShockQ2_LR,MATCH(J$4,Q2BaseShocks!BaseShockQ2_CH,0),0)*J$183</f>
        <v>0</v>
      </c>
      <c r="K120" s="58">
        <f ca="1">VLOOKUP($B120,Q2BaseShocks!BaseShockQ2_LR,MATCH(K$4,Q2BaseShocks!BaseShockQ2_CH,0),0)*K$183</f>
        <v>-90</v>
      </c>
      <c r="L120" s="58">
        <f ca="1">VLOOKUP($B120,Q2BaseShocks!BaseShockQ2_LR,MATCH(L$4,Q2BaseShocks!BaseShockQ2_CH,0),0)*L$183</f>
        <v>-90</v>
      </c>
      <c r="M120" s="58">
        <f ca="1"/>
        <v>-83.601103336799753</v>
      </c>
      <c r="N120" s="64">
        <f ca="1"/>
        <v>0</v>
      </c>
      <c r="O120" s="64">
        <f ca="1"/>
        <v>0</v>
      </c>
      <c r="P120" s="64">
        <f ca="1"/>
        <v>0</v>
      </c>
      <c r="Q120" s="64">
        <f ca="1"/>
        <v>-1700.5966943011736</v>
      </c>
      <c r="R120" s="60">
        <f t="shared" ca="1" si="7"/>
        <v>-1700.5966943011736</v>
      </c>
      <c r="S120" s="61">
        <f ca="1"/>
        <v>-1700.5966943011736</v>
      </c>
      <c r="T120" s="228" cm="1">
        <f t="array" aca="1" ref="T120" ca="1">IF(OR(N120:R120+D120:H120&lt;-0.01),1,0)</f>
        <v>0</v>
      </c>
    </row>
    <row r="121" spans="1:20" hidden="1" outlineLevel="1" x14ac:dyDescent="0.2">
      <c r="A121" s="47"/>
      <c r="B121" s="47" t="str">
        <f>'SAM and Preps'!B122</f>
        <v>conmp</v>
      </c>
      <c r="C121" s="47" t="str">
        <f>VLOOKUP(B121,Notes!$A$12:$B$206,2,0)</f>
        <v>Non-metallic products n.e.c.</v>
      </c>
      <c r="D121" s="57">
        <f>Q1Impacts!C122</f>
        <v>0</v>
      </c>
      <c r="E121" s="57">
        <f>Q1Impacts!D122</f>
        <v>0</v>
      </c>
      <c r="F121" s="57">
        <f>Q1Impacts!E122</f>
        <v>0</v>
      </c>
      <c r="G121" s="57">
        <f>Q1Impacts!F122</f>
        <v>3016.3305260266188</v>
      </c>
      <c r="H121" s="57">
        <f t="shared" si="8"/>
        <v>3016.3305260266188</v>
      </c>
      <c r="I121" s="58">
        <f ca="1">VLOOKUP($B121,Q2BaseShocks!BaseShockQ2_LR,MATCH(I$4,Q2BaseShocks!BaseShockQ2_CH,0),0)*I$183</f>
        <v>-100</v>
      </c>
      <c r="J121" s="58">
        <f ca="1">VLOOKUP($B121,Q2BaseShocks!BaseShockQ2_LR,MATCH(J$4,Q2BaseShocks!BaseShockQ2_CH,0),0)*J$183</f>
        <v>0</v>
      </c>
      <c r="K121" s="58">
        <f ca="1">VLOOKUP($B121,Q2BaseShocks!BaseShockQ2_LR,MATCH(K$4,Q2BaseShocks!BaseShockQ2_CH,0),0)*K$183</f>
        <v>-90</v>
      </c>
      <c r="L121" s="58">
        <f ca="1">VLOOKUP($B121,Q2BaseShocks!BaseShockQ2_LR,MATCH(L$4,Q2BaseShocks!BaseShockQ2_CH,0),0)*L$183</f>
        <v>-90</v>
      </c>
      <c r="M121" s="58">
        <f ca="1"/>
        <v>-85.14315832338032</v>
      </c>
      <c r="N121" s="64">
        <f ca="1"/>
        <v>0</v>
      </c>
      <c r="O121" s="64">
        <f ca="1"/>
        <v>0</v>
      </c>
      <c r="P121" s="64">
        <f ca="1"/>
        <v>0</v>
      </c>
      <c r="Q121" s="64">
        <f ca="1"/>
        <v>-2714.697473423957</v>
      </c>
      <c r="R121" s="60">
        <f t="shared" ca="1" si="7"/>
        <v>-2714.697473423957</v>
      </c>
      <c r="S121" s="61">
        <f ca="1"/>
        <v>-2714.697473423957</v>
      </c>
      <c r="T121" s="228" cm="1">
        <f t="array" aca="1" ref="T121" ca="1">IF(OR(N121:R121+D121:H121&lt;-0.01),1,0)</f>
        <v>0</v>
      </c>
    </row>
    <row r="122" spans="1:20" hidden="1" outlineLevel="1" x14ac:dyDescent="0.2">
      <c r="A122" s="47"/>
      <c r="B122" s="47" t="str">
        <f>'SAM and Preps'!B123</f>
        <v>cfurn</v>
      </c>
      <c r="C122" s="47" t="str">
        <f>VLOOKUP(B122,Notes!$A$12:$B$206,2,0)</f>
        <v>Furniture</v>
      </c>
      <c r="D122" s="57">
        <f>Q1Impacts!C123</f>
        <v>17553.850767118172</v>
      </c>
      <c r="E122" s="57">
        <f>Q1Impacts!D123</f>
        <v>0</v>
      </c>
      <c r="F122" s="57">
        <f>Q1Impacts!E123</f>
        <v>9000.0679871745724</v>
      </c>
      <c r="G122" s="57">
        <f>Q1Impacts!F123</f>
        <v>5985.6763321654862</v>
      </c>
      <c r="H122" s="57">
        <f t="shared" si="8"/>
        <v>32539.595086458234</v>
      </c>
      <c r="I122" s="58">
        <f ca="1">VLOOKUP($B122,Q2BaseShocks!BaseShockQ2_LR,MATCH(I$4,Q2BaseShocks!BaseShockQ2_CH,0),0)*I$183</f>
        <v>-100</v>
      </c>
      <c r="J122" s="58">
        <f ca="1">VLOOKUP($B122,Q2BaseShocks!BaseShockQ2_LR,MATCH(J$4,Q2BaseShocks!BaseShockQ2_CH,0),0)*J$183</f>
        <v>0</v>
      </c>
      <c r="K122" s="58">
        <f ca="1">VLOOKUP($B122,Q2BaseShocks!BaseShockQ2_LR,MATCH(K$4,Q2BaseShocks!BaseShockQ2_CH,0),0)*K$183</f>
        <v>-90</v>
      </c>
      <c r="L122" s="58">
        <f ca="1">VLOOKUP($B122,Q2BaseShocks!BaseShockQ2_LR,MATCH(L$4,Q2BaseShocks!BaseShockQ2_CH,0),0)*L$183</f>
        <v>-90</v>
      </c>
      <c r="M122" s="58">
        <f ca="1"/>
        <v>-94.658656993319894</v>
      </c>
      <c r="N122" s="64">
        <f ca="1"/>
        <v>-17553.850767118172</v>
      </c>
      <c r="O122" s="64">
        <f ca="1"/>
        <v>0</v>
      </c>
      <c r="P122" s="64">
        <f ca="1"/>
        <v>-8100.0611884571153</v>
      </c>
      <c r="Q122" s="64">
        <f ca="1"/>
        <v>-5387.1086989489377</v>
      </c>
      <c r="R122" s="60">
        <f t="shared" ca="1" si="7"/>
        <v>-31041.020654524225</v>
      </c>
      <c r="S122" s="61">
        <f ca="1"/>
        <v>-31041.020654524225</v>
      </c>
      <c r="T122" s="228" cm="1">
        <f t="array" aca="1" ref="T122" ca="1">IF(OR(N122:R122+D122:H122&lt;-0.01),1,0)</f>
        <v>0</v>
      </c>
    </row>
    <row r="123" spans="1:20" hidden="1" outlineLevel="1" x14ac:dyDescent="0.2">
      <c r="A123" s="47"/>
      <c r="B123" s="47" t="str">
        <f>'SAM and Preps'!B124</f>
        <v>cjewl</v>
      </c>
      <c r="C123" s="47" t="str">
        <f>VLOOKUP(B123,Notes!$A$12:$B$206,2,0)</f>
        <v>Jewellery</v>
      </c>
      <c r="D123" s="57">
        <f>Q1Impacts!C124</f>
        <v>5719.0421563099062</v>
      </c>
      <c r="E123" s="57">
        <f>Q1Impacts!D124</f>
        <v>0</v>
      </c>
      <c r="F123" s="57">
        <f>Q1Impacts!E124</f>
        <v>0</v>
      </c>
      <c r="G123" s="57">
        <f>Q1Impacts!F124</f>
        <v>8163.3739676706236</v>
      </c>
      <c r="H123" s="57">
        <f t="shared" si="8"/>
        <v>13882.416123980529</v>
      </c>
      <c r="I123" s="58">
        <f ca="1">VLOOKUP($B123,Q2BaseShocks!BaseShockQ2_LR,MATCH(I$4,Q2BaseShocks!BaseShockQ2_CH,0),0)*I$183</f>
        <v>-100</v>
      </c>
      <c r="J123" s="58">
        <f ca="1">VLOOKUP($B123,Q2BaseShocks!BaseShockQ2_LR,MATCH(J$4,Q2BaseShocks!BaseShockQ2_CH,0),0)*J$183</f>
        <v>0</v>
      </c>
      <c r="K123" s="58">
        <f ca="1">VLOOKUP($B123,Q2BaseShocks!BaseShockQ2_LR,MATCH(K$4,Q2BaseShocks!BaseShockQ2_CH,0),0)*K$183</f>
        <v>-90</v>
      </c>
      <c r="L123" s="58">
        <f ca="1">VLOOKUP($B123,Q2BaseShocks!BaseShockQ2_LR,MATCH(L$4,Q2BaseShocks!BaseShockQ2_CH,0),0)*L$183</f>
        <v>-90</v>
      </c>
      <c r="M123" s="58">
        <f ca="1"/>
        <v>-94.093552469388797</v>
      </c>
      <c r="N123" s="64">
        <f ca="1"/>
        <v>-5719.0421563099062</v>
      </c>
      <c r="O123" s="64">
        <f ca="1"/>
        <v>0</v>
      </c>
      <c r="P123" s="64">
        <f ca="1"/>
        <v>0</v>
      </c>
      <c r="Q123" s="64">
        <f ca="1"/>
        <v>-7347.0365709035614</v>
      </c>
      <c r="R123" s="60">
        <f t="shared" ca="1" si="7"/>
        <v>-13066.078727213468</v>
      </c>
      <c r="S123" s="61">
        <f ca="1"/>
        <v>-13066.078727213468</v>
      </c>
      <c r="T123" s="228" cm="1">
        <f t="array" aca="1" ref="T123" ca="1">IF(OR(N123:R123+D123:H123&lt;-0.01),1,0)</f>
        <v>0</v>
      </c>
    </row>
    <row r="124" spans="1:20" hidden="1" outlineLevel="1" x14ac:dyDescent="0.2">
      <c r="A124" s="47"/>
      <c r="B124" s="47" t="str">
        <f>'SAM and Preps'!B125</f>
        <v>comnf</v>
      </c>
      <c r="C124" s="47" t="str">
        <f>VLOOKUP(B124,Notes!$A$12:$B$206,2,0)</f>
        <v>Manufactured products n.e.c.</v>
      </c>
      <c r="D124" s="57">
        <f>Q1Impacts!C125</f>
        <v>12002.119578337752</v>
      </c>
      <c r="E124" s="57">
        <f>Q1Impacts!D125</f>
        <v>0</v>
      </c>
      <c r="F124" s="57">
        <f>Q1Impacts!E125</f>
        <v>1508.6397911123329</v>
      </c>
      <c r="G124" s="57">
        <f>Q1Impacts!F125</f>
        <v>4507.7562150015538</v>
      </c>
      <c r="H124" s="57">
        <f t="shared" si="8"/>
        <v>18018.515584451638</v>
      </c>
      <c r="I124" s="58">
        <f ca="1">VLOOKUP($B124,Q2BaseShocks!BaseShockQ2_LR,MATCH(I$4,Q2BaseShocks!BaseShockQ2_CH,0),0)*I$183</f>
        <v>-100</v>
      </c>
      <c r="J124" s="58">
        <f ca="1">VLOOKUP($B124,Q2BaseShocks!BaseShockQ2_LR,MATCH(J$4,Q2BaseShocks!BaseShockQ2_CH,0),0)*J$183</f>
        <v>0</v>
      </c>
      <c r="K124" s="58">
        <f ca="1">VLOOKUP($B124,Q2BaseShocks!BaseShockQ2_LR,MATCH(K$4,Q2BaseShocks!BaseShockQ2_CH,0),0)*K$183</f>
        <v>-90</v>
      </c>
      <c r="L124" s="58">
        <f ca="1">VLOOKUP($B124,Q2BaseShocks!BaseShockQ2_LR,MATCH(L$4,Q2BaseShocks!BaseShockQ2_CH,0),0)*L$183</f>
        <v>-90</v>
      </c>
      <c r="M124" s="58">
        <f ca="1"/>
        <v>-92.36952393805106</v>
      </c>
      <c r="N124" s="64">
        <f ca="1"/>
        <v>-12002.119578337752</v>
      </c>
      <c r="O124" s="64">
        <f ca="1"/>
        <v>0</v>
      </c>
      <c r="P124" s="64">
        <f ca="1"/>
        <v>-1357.7758120010997</v>
      </c>
      <c r="Q124" s="64">
        <f ca="1"/>
        <v>-4056.9805935013983</v>
      </c>
      <c r="R124" s="60">
        <f t="shared" ca="1" si="7"/>
        <v>-17416.875983840251</v>
      </c>
      <c r="S124" s="61">
        <f ca="1"/>
        <v>-17416.875983840251</v>
      </c>
      <c r="T124" s="228" cm="1">
        <f t="array" aca="1" ref="T124" ca="1">IF(OR(N124:R124+D124:H124&lt;-0.01),1,0)</f>
        <v>0</v>
      </c>
    </row>
    <row r="125" spans="1:20" hidden="1" outlineLevel="1" x14ac:dyDescent="0.2">
      <c r="A125" s="47"/>
      <c r="B125" s="47" t="str">
        <f>'SAM and Preps'!B126</f>
        <v>cwast</v>
      </c>
      <c r="C125" s="47" t="str">
        <f>VLOOKUP(B125,Notes!$A$12:$B$206,2,0)</f>
        <v>Wastes, scraps</v>
      </c>
      <c r="D125" s="57">
        <f>Q1Impacts!C126</f>
        <v>160.09341831515374</v>
      </c>
      <c r="E125" s="57">
        <f>Q1Impacts!D126</f>
        <v>0</v>
      </c>
      <c r="F125" s="57">
        <f>Q1Impacts!E126</f>
        <v>0</v>
      </c>
      <c r="G125" s="57">
        <f>Q1Impacts!F126</f>
        <v>7612.6317653539836</v>
      </c>
      <c r="H125" s="57">
        <f t="shared" si="8"/>
        <v>7772.7251836691376</v>
      </c>
      <c r="I125" s="58">
        <f ca="1">VLOOKUP($B125,Q2BaseShocks!BaseShockQ2_LR,MATCH(I$4,Q2BaseShocks!BaseShockQ2_CH,0),0)*I$183</f>
        <v>-100</v>
      </c>
      <c r="J125" s="58">
        <f ca="1">VLOOKUP($B125,Q2BaseShocks!BaseShockQ2_LR,MATCH(J$4,Q2BaseShocks!BaseShockQ2_CH,0),0)*J$183</f>
        <v>0</v>
      </c>
      <c r="K125" s="58">
        <f ca="1">VLOOKUP($B125,Q2BaseShocks!BaseShockQ2_LR,MATCH(K$4,Q2BaseShocks!BaseShockQ2_CH,0),0)*K$183</f>
        <v>-90</v>
      </c>
      <c r="L125" s="58">
        <f ca="1">VLOOKUP($B125,Q2BaseShocks!BaseShockQ2_LR,MATCH(L$4,Q2BaseShocks!BaseShockQ2_CH,0),0)*L$183</f>
        <v>-90</v>
      </c>
      <c r="M125" s="58">
        <f ca="1"/>
        <v>-91.450332980752449</v>
      </c>
      <c r="N125" s="64">
        <f ca="1"/>
        <v>-160.09341831515374</v>
      </c>
      <c r="O125" s="64">
        <f ca="1"/>
        <v>0</v>
      </c>
      <c r="P125" s="64">
        <f ca="1"/>
        <v>0</v>
      </c>
      <c r="Q125" s="64">
        <f ca="1"/>
        <v>-6851.3685888185855</v>
      </c>
      <c r="R125" s="60">
        <f t="shared" ca="1" si="7"/>
        <v>-7011.4620071337395</v>
      </c>
      <c r="S125" s="61">
        <f ca="1"/>
        <v>-7011.4620071337395</v>
      </c>
      <c r="T125" s="228" cm="1">
        <f t="array" aca="1" ref="T125" ca="1">IF(OR(N125:R125+D125:H125&lt;-0.01),1,0)</f>
        <v>0</v>
      </c>
    </row>
    <row r="126" spans="1:20" hidden="1" outlineLevel="1" x14ac:dyDescent="0.2">
      <c r="A126" s="47"/>
      <c r="B126" s="47" t="str">
        <f>'SAM and Preps'!B127</f>
        <v>cirst</v>
      </c>
      <c r="C126" s="47" t="str">
        <f>VLOOKUP(B126,Notes!$A$12:$B$206,2,0)</f>
        <v>Iron, steel products</v>
      </c>
      <c r="D126" s="57">
        <f>Q1Impacts!C127</f>
        <v>0</v>
      </c>
      <c r="E126" s="57">
        <f>Q1Impacts!D127</f>
        <v>0</v>
      </c>
      <c r="F126" s="57">
        <f>Q1Impacts!E127</f>
        <v>0</v>
      </c>
      <c r="G126" s="57">
        <f>Q1Impacts!F127</f>
        <v>104266.22068489504</v>
      </c>
      <c r="H126" s="57">
        <f t="shared" si="8"/>
        <v>104266.22068489504</v>
      </c>
      <c r="I126" s="58">
        <f ca="1">VLOOKUP($B126,Q2BaseShocks!BaseShockQ2_LR,MATCH(I$4,Q2BaseShocks!BaseShockQ2_CH,0),0)*I$183</f>
        <v>-100</v>
      </c>
      <c r="J126" s="58">
        <f ca="1">VLOOKUP($B126,Q2BaseShocks!BaseShockQ2_LR,MATCH(J$4,Q2BaseShocks!BaseShockQ2_CH,0),0)*J$183</f>
        <v>0</v>
      </c>
      <c r="K126" s="58">
        <f ca="1">VLOOKUP($B126,Q2BaseShocks!BaseShockQ2_LR,MATCH(K$4,Q2BaseShocks!BaseShockQ2_CH,0),0)*K$183</f>
        <v>-90</v>
      </c>
      <c r="L126" s="58">
        <f ca="1">VLOOKUP($B126,Q2BaseShocks!BaseShockQ2_LR,MATCH(L$4,Q2BaseShocks!BaseShockQ2_CH,0),0)*L$183</f>
        <v>-90</v>
      </c>
      <c r="M126" s="58">
        <f ca="1"/>
        <v>-88.901736617850545</v>
      </c>
      <c r="N126" s="64">
        <f ca="1"/>
        <v>0</v>
      </c>
      <c r="O126" s="64">
        <f ca="1"/>
        <v>0</v>
      </c>
      <c r="P126" s="64">
        <f ca="1"/>
        <v>0</v>
      </c>
      <c r="Q126" s="64">
        <f ca="1"/>
        <v>-93839.598616405536</v>
      </c>
      <c r="R126" s="60">
        <f t="shared" ca="1" si="7"/>
        <v>-93839.598616405536</v>
      </c>
      <c r="S126" s="61">
        <f ca="1"/>
        <v>-93839.598616405536</v>
      </c>
      <c r="T126" s="228" cm="1">
        <f t="array" aca="1" ref="T126" ca="1">IF(OR(N126:R126+D126:H126&lt;-0.01),1,0)</f>
        <v>0</v>
      </c>
    </row>
    <row r="127" spans="1:20" hidden="1" outlineLevel="1" x14ac:dyDescent="0.2">
      <c r="A127" s="47"/>
      <c r="B127" s="47" t="str">
        <f>'SAM and Preps'!B128</f>
        <v>cnfme</v>
      </c>
      <c r="C127" s="47" t="str">
        <f>VLOOKUP(B127,Notes!$A$12:$B$206,2,0)</f>
        <v>Non-ferrous metals</v>
      </c>
      <c r="D127" s="57">
        <f>Q1Impacts!C128</f>
        <v>0</v>
      </c>
      <c r="E127" s="57">
        <f>Q1Impacts!D128</f>
        <v>0</v>
      </c>
      <c r="F127" s="57">
        <f>Q1Impacts!E128</f>
        <v>1616.2450215176889</v>
      </c>
      <c r="G127" s="57">
        <f>Q1Impacts!F128</f>
        <v>36047.031722453314</v>
      </c>
      <c r="H127" s="57">
        <f t="shared" si="8"/>
        <v>37663.276743971001</v>
      </c>
      <c r="I127" s="58">
        <f ca="1">VLOOKUP($B127,Q2BaseShocks!BaseShockQ2_LR,MATCH(I$4,Q2BaseShocks!BaseShockQ2_CH,0),0)*I$183</f>
        <v>-100</v>
      </c>
      <c r="J127" s="58">
        <f ca="1">VLOOKUP($B127,Q2BaseShocks!BaseShockQ2_LR,MATCH(J$4,Q2BaseShocks!BaseShockQ2_CH,0),0)*J$183</f>
        <v>0</v>
      </c>
      <c r="K127" s="58">
        <f ca="1">VLOOKUP($B127,Q2BaseShocks!BaseShockQ2_LR,MATCH(K$4,Q2BaseShocks!BaseShockQ2_CH,0),0)*K$183</f>
        <v>-90</v>
      </c>
      <c r="L127" s="58">
        <f ca="1">VLOOKUP($B127,Q2BaseShocks!BaseShockQ2_LR,MATCH(L$4,Q2BaseShocks!BaseShockQ2_CH,0),0)*L$183</f>
        <v>-90</v>
      </c>
      <c r="M127" s="58">
        <f ca="1"/>
        <v>-90.038196982645218</v>
      </c>
      <c r="N127" s="64">
        <f ca="1"/>
        <v>0</v>
      </c>
      <c r="O127" s="64">
        <f ca="1"/>
        <v>0</v>
      </c>
      <c r="P127" s="64">
        <f ca="1"/>
        <v>-1454.62051936592</v>
      </c>
      <c r="Q127" s="64">
        <f ca="1"/>
        <v>-32442.328550207982</v>
      </c>
      <c r="R127" s="60">
        <f t="shared" ca="1" si="7"/>
        <v>-33896.9490695739</v>
      </c>
      <c r="S127" s="61">
        <f ca="1"/>
        <v>-33896.9490695739</v>
      </c>
      <c r="T127" s="228" cm="1">
        <f t="array" aca="1" ref="T127" ca="1">IF(OR(N127:R127+D127:H127&lt;-0.01),1,0)</f>
        <v>0</v>
      </c>
    </row>
    <row r="128" spans="1:20" hidden="1" outlineLevel="1" x14ac:dyDescent="0.2">
      <c r="A128" s="47"/>
      <c r="B128" s="47" t="str">
        <f>'SAM and Preps'!B129</f>
        <v>cstrm</v>
      </c>
      <c r="C128" s="47" t="str">
        <f>VLOOKUP(B128,Notes!$A$12:$B$206,2,0)</f>
        <v>Structural metal products</v>
      </c>
      <c r="D128" s="57">
        <f>Q1Impacts!C129</f>
        <v>0</v>
      </c>
      <c r="E128" s="57">
        <f>Q1Impacts!D129</f>
        <v>0</v>
      </c>
      <c r="F128" s="57">
        <f>Q1Impacts!E129</f>
        <v>2231.1128999548528</v>
      </c>
      <c r="G128" s="57">
        <f>Q1Impacts!F129</f>
        <v>7458.1284729673316</v>
      </c>
      <c r="H128" s="57">
        <f t="shared" si="8"/>
        <v>9689.2413729221844</v>
      </c>
      <c r="I128" s="58">
        <f ca="1">VLOOKUP($B128,Q2BaseShocks!BaseShockQ2_LR,MATCH(I$4,Q2BaseShocks!BaseShockQ2_CH,0),0)*I$183</f>
        <v>-100</v>
      </c>
      <c r="J128" s="58">
        <f ca="1">VLOOKUP($B128,Q2BaseShocks!BaseShockQ2_LR,MATCH(J$4,Q2BaseShocks!BaseShockQ2_CH,0),0)*J$183</f>
        <v>0</v>
      </c>
      <c r="K128" s="58">
        <f ca="1">VLOOKUP($B128,Q2BaseShocks!BaseShockQ2_LR,MATCH(K$4,Q2BaseShocks!BaseShockQ2_CH,0),0)*K$183</f>
        <v>-90</v>
      </c>
      <c r="L128" s="58">
        <f ca="1">VLOOKUP($B128,Q2BaseShocks!BaseShockQ2_LR,MATCH(L$4,Q2BaseShocks!BaseShockQ2_CH,0),0)*L$183</f>
        <v>-90</v>
      </c>
      <c r="M128" s="58">
        <f ca="1"/>
        <v>-89.37410471536306</v>
      </c>
      <c r="N128" s="64">
        <f ca="1"/>
        <v>0</v>
      </c>
      <c r="O128" s="64">
        <f ca="1"/>
        <v>0</v>
      </c>
      <c r="P128" s="64">
        <f ca="1"/>
        <v>-2008.0016099593674</v>
      </c>
      <c r="Q128" s="64">
        <f ca="1"/>
        <v>-6712.3156256705988</v>
      </c>
      <c r="R128" s="60">
        <f t="shared" ca="1" si="7"/>
        <v>-8720.3172356299656</v>
      </c>
      <c r="S128" s="61">
        <f ca="1"/>
        <v>-8720.3172356299656</v>
      </c>
      <c r="T128" s="228" cm="1">
        <f t="array" aca="1" ref="T128" ca="1">IF(OR(N128:R128+D128:H128&lt;-0.01),1,0)</f>
        <v>0</v>
      </c>
    </row>
    <row r="129" spans="1:20" hidden="1" outlineLevel="1" x14ac:dyDescent="0.2">
      <c r="A129" s="47"/>
      <c r="B129" s="47" t="str">
        <f>'SAM and Preps'!B130</f>
        <v>ctank</v>
      </c>
      <c r="C129" s="47" t="str">
        <f>VLOOKUP(B129,Notes!$A$12:$B$206,2,0)</f>
        <v>Tanks, reservoirs</v>
      </c>
      <c r="D129" s="57">
        <f>Q1Impacts!C130</f>
        <v>0</v>
      </c>
      <c r="E129" s="57">
        <f>Q1Impacts!D130</f>
        <v>0</v>
      </c>
      <c r="F129" s="57">
        <f>Q1Impacts!E130</f>
        <v>1163.2178214056119</v>
      </c>
      <c r="G129" s="57">
        <f>Q1Impacts!F130</f>
        <v>468.2004225145879</v>
      </c>
      <c r="H129" s="57">
        <f t="shared" si="8"/>
        <v>1631.4182439201998</v>
      </c>
      <c r="I129" s="58">
        <f ca="1">VLOOKUP($B129,Q2BaseShocks!BaseShockQ2_LR,MATCH(I$4,Q2BaseShocks!BaseShockQ2_CH,0),0)*I$183</f>
        <v>-100</v>
      </c>
      <c r="J129" s="58">
        <f ca="1">VLOOKUP($B129,Q2BaseShocks!BaseShockQ2_LR,MATCH(J$4,Q2BaseShocks!BaseShockQ2_CH,0),0)*J$183</f>
        <v>0</v>
      </c>
      <c r="K129" s="58">
        <f ca="1">VLOOKUP($B129,Q2BaseShocks!BaseShockQ2_LR,MATCH(K$4,Q2BaseShocks!BaseShockQ2_CH,0),0)*K$183</f>
        <v>-90</v>
      </c>
      <c r="L129" s="58">
        <f ca="1">VLOOKUP($B129,Q2BaseShocks!BaseShockQ2_LR,MATCH(L$4,Q2BaseShocks!BaseShockQ2_CH,0),0)*L$183</f>
        <v>-90</v>
      </c>
      <c r="M129" s="58">
        <f ca="1"/>
        <v>-82.951201980884477</v>
      </c>
      <c r="N129" s="64">
        <f ca="1"/>
        <v>0</v>
      </c>
      <c r="O129" s="64">
        <f ca="1"/>
        <v>0</v>
      </c>
      <c r="P129" s="64">
        <f ca="1"/>
        <v>-1046.8960392650506</v>
      </c>
      <c r="Q129" s="64">
        <f ca="1"/>
        <v>-421.3803802631291</v>
      </c>
      <c r="R129" s="60">
        <f t="shared" ca="1" si="7"/>
        <v>-1468.2764195281798</v>
      </c>
      <c r="S129" s="61">
        <f ca="1"/>
        <v>-1468.2764195281798</v>
      </c>
      <c r="T129" s="228" cm="1">
        <f t="array" aca="1" ref="T129" ca="1">IF(OR(N129:R129+D129:H129&lt;-0.01),1,0)</f>
        <v>0</v>
      </c>
    </row>
    <row r="130" spans="1:20" hidden="1" outlineLevel="1" x14ac:dyDescent="0.2">
      <c r="A130" s="47"/>
      <c r="B130" s="47" t="str">
        <f>'SAM and Preps'!B131</f>
        <v>cofbm</v>
      </c>
      <c r="C130" s="47" t="str">
        <f>VLOOKUP(B130,Notes!$A$12:$B$206,2,0)</f>
        <v xml:space="preserve">Other fabricated metal </v>
      </c>
      <c r="D130" s="57">
        <f>Q1Impacts!C131</f>
        <v>5154.6380363886938</v>
      </c>
      <c r="E130" s="57">
        <f>Q1Impacts!D131</f>
        <v>0</v>
      </c>
      <c r="F130" s="57">
        <f>Q1Impacts!E131</f>
        <v>74.735805087617678</v>
      </c>
      <c r="G130" s="57">
        <f>Q1Impacts!F131</f>
        <v>12807.346617913918</v>
      </c>
      <c r="H130" s="57">
        <f t="shared" si="8"/>
        <v>18036.720459390228</v>
      </c>
      <c r="I130" s="58">
        <f ca="1">VLOOKUP($B130,Q2BaseShocks!BaseShockQ2_LR,MATCH(I$4,Q2BaseShocks!BaseShockQ2_CH,0),0)*I$183</f>
        <v>-100</v>
      </c>
      <c r="J130" s="58">
        <f ca="1">VLOOKUP($B130,Q2BaseShocks!BaseShockQ2_LR,MATCH(J$4,Q2BaseShocks!BaseShockQ2_CH,0),0)*J$183</f>
        <v>0</v>
      </c>
      <c r="K130" s="58">
        <f ca="1">VLOOKUP($B130,Q2BaseShocks!BaseShockQ2_LR,MATCH(K$4,Q2BaseShocks!BaseShockQ2_CH,0),0)*K$183</f>
        <v>-90</v>
      </c>
      <c r="L130" s="58">
        <f ca="1">VLOOKUP($B130,Q2BaseShocks!BaseShockQ2_LR,MATCH(L$4,Q2BaseShocks!BaseShockQ2_CH,0),0)*L$183</f>
        <v>-90</v>
      </c>
      <c r="M130" s="58">
        <f ca="1"/>
        <v>-92.931680851671615</v>
      </c>
      <c r="N130" s="64">
        <f ca="1"/>
        <v>-5154.6380363886938</v>
      </c>
      <c r="O130" s="64">
        <f ca="1"/>
        <v>0</v>
      </c>
      <c r="P130" s="64">
        <f ca="1"/>
        <v>-67.262224578855907</v>
      </c>
      <c r="Q130" s="64">
        <f ca="1"/>
        <v>-11526.611956122526</v>
      </c>
      <c r="R130" s="60">
        <f t="shared" ca="1" si="7"/>
        <v>-16748.512217090076</v>
      </c>
      <c r="S130" s="61">
        <f ca="1"/>
        <v>-16748.512217090076</v>
      </c>
      <c r="T130" s="228" cm="1">
        <f t="array" aca="1" ref="T130" ca="1">IF(OR(N130:R130+D130:H130&lt;-0.01),1,0)</f>
        <v>0</v>
      </c>
    </row>
    <row r="131" spans="1:20" hidden="1" outlineLevel="1" x14ac:dyDescent="0.2">
      <c r="A131" s="47"/>
      <c r="B131" s="47" t="str">
        <f>'SAM and Preps'!B132</f>
        <v>cengt</v>
      </c>
      <c r="C131" s="47" t="str">
        <f>VLOOKUP(B131,Notes!$A$12:$B$206,2,0)</f>
        <v>Engines, turbines</v>
      </c>
      <c r="D131" s="57">
        <f>Q1Impacts!C132</f>
        <v>0</v>
      </c>
      <c r="E131" s="57">
        <f>Q1Impacts!D132</f>
        <v>0</v>
      </c>
      <c r="F131" s="57">
        <f>Q1Impacts!E132</f>
        <v>19021.258725817421</v>
      </c>
      <c r="G131" s="57">
        <f>Q1Impacts!F132</f>
        <v>9450.8778594501418</v>
      </c>
      <c r="H131" s="57">
        <f t="shared" si="8"/>
        <v>28472.136585267563</v>
      </c>
      <c r="I131" s="58">
        <f ca="1">VLOOKUP($B131,Q2BaseShocks!BaseShockQ2_LR,MATCH(I$4,Q2BaseShocks!BaseShockQ2_CH,0),0)*I$183</f>
        <v>-100</v>
      </c>
      <c r="J131" s="58">
        <f ca="1">VLOOKUP($B131,Q2BaseShocks!BaseShockQ2_LR,MATCH(J$4,Q2BaseShocks!BaseShockQ2_CH,0),0)*J$183</f>
        <v>0</v>
      </c>
      <c r="K131" s="58">
        <f ca="1">VLOOKUP($B131,Q2BaseShocks!BaseShockQ2_LR,MATCH(K$4,Q2BaseShocks!BaseShockQ2_CH,0),0)*K$183</f>
        <v>-90</v>
      </c>
      <c r="L131" s="58">
        <f ca="1">VLOOKUP($B131,Q2BaseShocks!BaseShockQ2_LR,MATCH(L$4,Q2BaseShocks!BaseShockQ2_CH,0),0)*L$183</f>
        <v>-90</v>
      </c>
      <c r="M131" s="58">
        <f ca="1"/>
        <v>-120.844235693735</v>
      </c>
      <c r="N131" s="64">
        <f ca="1"/>
        <v>0</v>
      </c>
      <c r="O131" s="64">
        <f ca="1"/>
        <v>0</v>
      </c>
      <c r="P131" s="64">
        <f ca="1"/>
        <v>-17119.132853235678</v>
      </c>
      <c r="Q131" s="64">
        <f ca="1"/>
        <v>-8505.790073505128</v>
      </c>
      <c r="R131" s="60">
        <f t="shared" ca="1" si="7"/>
        <v>-25624.922926740808</v>
      </c>
      <c r="S131" s="61">
        <f ca="1"/>
        <v>-25624.922926740808</v>
      </c>
      <c r="T131" s="228" cm="1">
        <f t="array" aca="1" ref="T131" ca="1">IF(OR(N131:R131+D131:H131&lt;-0.01),1,0)</f>
        <v>0</v>
      </c>
    </row>
    <row r="132" spans="1:20" hidden="1" outlineLevel="1" x14ac:dyDescent="0.2">
      <c r="A132" s="47"/>
      <c r="B132" s="47" t="str">
        <f>'SAM and Preps'!B133</f>
        <v>cpump</v>
      </c>
      <c r="C132" s="47" t="str">
        <f>VLOOKUP(B132,Notes!$A$12:$B$206,2,0)</f>
        <v>Pumps, compressors</v>
      </c>
      <c r="D132" s="57">
        <f>Q1Impacts!C133</f>
        <v>413.78358163040878</v>
      </c>
      <c r="E132" s="57">
        <f>Q1Impacts!D133</f>
        <v>0</v>
      </c>
      <c r="F132" s="57">
        <f>Q1Impacts!E133</f>
        <v>11847.009182061998</v>
      </c>
      <c r="G132" s="57">
        <f>Q1Impacts!F133</f>
        <v>4719.0899529487451</v>
      </c>
      <c r="H132" s="57">
        <f t="shared" si="8"/>
        <v>16979.88271664115</v>
      </c>
      <c r="I132" s="58">
        <f ca="1">VLOOKUP($B132,Q2BaseShocks!BaseShockQ2_LR,MATCH(I$4,Q2BaseShocks!BaseShockQ2_CH,0),0)*I$183</f>
        <v>-100</v>
      </c>
      <c r="J132" s="58">
        <f ca="1">VLOOKUP($B132,Q2BaseShocks!BaseShockQ2_LR,MATCH(J$4,Q2BaseShocks!BaseShockQ2_CH,0),0)*J$183</f>
        <v>0</v>
      </c>
      <c r="K132" s="58">
        <f ca="1">VLOOKUP($B132,Q2BaseShocks!BaseShockQ2_LR,MATCH(K$4,Q2BaseShocks!BaseShockQ2_CH,0),0)*K$183</f>
        <v>-90</v>
      </c>
      <c r="L132" s="58">
        <f ca="1">VLOOKUP($B132,Q2BaseShocks!BaseShockQ2_LR,MATCH(L$4,Q2BaseShocks!BaseShockQ2_CH,0),0)*L$183</f>
        <v>-90</v>
      </c>
      <c r="M132" s="58">
        <f ca="1"/>
        <v>-89.937323014330843</v>
      </c>
      <c r="N132" s="64">
        <f ca="1"/>
        <v>-413.78358163040878</v>
      </c>
      <c r="O132" s="64">
        <f ca="1"/>
        <v>0</v>
      </c>
      <c r="P132" s="64">
        <f ca="1"/>
        <v>-10662.308263855799</v>
      </c>
      <c r="Q132" s="64">
        <f ca="1"/>
        <v>-4247.1809576538708</v>
      </c>
      <c r="R132" s="60">
        <f t="shared" ca="1" si="7"/>
        <v>-15323.272803140078</v>
      </c>
      <c r="S132" s="61">
        <f ca="1"/>
        <v>-15323.272803140078</v>
      </c>
      <c r="T132" s="228" cm="1">
        <f t="array" aca="1" ref="T132" ca="1">IF(OR(N132:R132+D132:H132&lt;-0.01),1,0)</f>
        <v>0</v>
      </c>
    </row>
    <row r="133" spans="1:20" hidden="1" outlineLevel="1" x14ac:dyDescent="0.2">
      <c r="A133" s="47"/>
      <c r="B133" s="47" t="str">
        <f>'SAM and Preps'!B134</f>
        <v>cgear</v>
      </c>
      <c r="C133" s="47" t="str">
        <f>VLOOKUP(B133,Notes!$A$12:$B$206,2,0)</f>
        <v>Bearings, gears</v>
      </c>
      <c r="D133" s="57">
        <f>Q1Impacts!C134</f>
        <v>0</v>
      </c>
      <c r="E133" s="57">
        <f>Q1Impacts!D134</f>
        <v>0</v>
      </c>
      <c r="F133" s="57">
        <f>Q1Impacts!E134</f>
        <v>2247.7351682334079</v>
      </c>
      <c r="G133" s="57">
        <f>Q1Impacts!F134</f>
        <v>5123.173527336091</v>
      </c>
      <c r="H133" s="57">
        <f t="shared" si="8"/>
        <v>7370.9086955694984</v>
      </c>
      <c r="I133" s="58">
        <f ca="1">VLOOKUP($B133,Q2BaseShocks!BaseShockQ2_LR,MATCH(I$4,Q2BaseShocks!BaseShockQ2_CH,0),0)*I$183</f>
        <v>-100</v>
      </c>
      <c r="J133" s="58">
        <f ca="1">VLOOKUP($B133,Q2BaseShocks!BaseShockQ2_LR,MATCH(J$4,Q2BaseShocks!BaseShockQ2_CH,0),0)*J$183</f>
        <v>0</v>
      </c>
      <c r="K133" s="58">
        <f ca="1">VLOOKUP($B133,Q2BaseShocks!BaseShockQ2_LR,MATCH(K$4,Q2BaseShocks!BaseShockQ2_CH,0),0)*K$183</f>
        <v>-90</v>
      </c>
      <c r="L133" s="58">
        <f ca="1">VLOOKUP($B133,Q2BaseShocks!BaseShockQ2_LR,MATCH(L$4,Q2BaseShocks!BaseShockQ2_CH,0),0)*L$183</f>
        <v>-90</v>
      </c>
      <c r="M133" s="58">
        <f ca="1"/>
        <v>-89.893704170765318</v>
      </c>
      <c r="N133" s="64">
        <f ca="1"/>
        <v>0</v>
      </c>
      <c r="O133" s="64">
        <f ca="1"/>
        <v>0</v>
      </c>
      <c r="P133" s="64">
        <f ca="1"/>
        <v>-2022.9616514100671</v>
      </c>
      <c r="Q133" s="64">
        <f ca="1"/>
        <v>-4610.8561746024816</v>
      </c>
      <c r="R133" s="60">
        <f t="shared" ca="1" si="7"/>
        <v>-6633.8178260125487</v>
      </c>
      <c r="S133" s="61">
        <f ca="1"/>
        <v>-6633.8178260125487</v>
      </c>
      <c r="T133" s="228" cm="1">
        <f t="array" aca="1" ref="T133" ca="1">IF(OR(N133:R133+D133:H133&lt;-0.01),1,0)</f>
        <v>0</v>
      </c>
    </row>
    <row r="134" spans="1:20" hidden="1" outlineLevel="1" x14ac:dyDescent="0.2">
      <c r="A134" s="47"/>
      <c r="B134" s="47" t="str">
        <f>'SAM and Preps'!B135</f>
        <v>clift</v>
      </c>
      <c r="C134" s="47" t="str">
        <f>VLOOKUP(B134,Notes!$A$12:$B$206,2,0)</f>
        <v>Lifting equipment</v>
      </c>
      <c r="D134" s="57">
        <f>Q1Impacts!C135</f>
        <v>0</v>
      </c>
      <c r="E134" s="57">
        <f>Q1Impacts!D135</f>
        <v>0</v>
      </c>
      <c r="F134" s="57">
        <f>Q1Impacts!E135</f>
        <v>4016.5415568887265</v>
      </c>
      <c r="G134" s="57">
        <f>Q1Impacts!F135</f>
        <v>3272.8559682847963</v>
      </c>
      <c r="H134" s="57">
        <f t="shared" si="8"/>
        <v>7289.3975251735228</v>
      </c>
      <c r="I134" s="58">
        <f ca="1">VLOOKUP($B134,Q2BaseShocks!BaseShockQ2_LR,MATCH(I$4,Q2BaseShocks!BaseShockQ2_CH,0),0)*I$183</f>
        <v>-100</v>
      </c>
      <c r="J134" s="58">
        <f ca="1">VLOOKUP($B134,Q2BaseShocks!BaseShockQ2_LR,MATCH(J$4,Q2BaseShocks!BaseShockQ2_CH,0),0)*J$183</f>
        <v>0</v>
      </c>
      <c r="K134" s="58">
        <f ca="1">VLOOKUP($B134,Q2BaseShocks!BaseShockQ2_LR,MATCH(K$4,Q2BaseShocks!BaseShockQ2_CH,0),0)*K$183</f>
        <v>-90</v>
      </c>
      <c r="L134" s="58">
        <f ca="1">VLOOKUP($B134,Q2BaseShocks!BaseShockQ2_LR,MATCH(L$4,Q2BaseShocks!BaseShockQ2_CH,0),0)*L$183</f>
        <v>-90</v>
      </c>
      <c r="M134" s="58">
        <f ca="1"/>
        <v>-87.597006726130957</v>
      </c>
      <c r="N134" s="64">
        <f ca="1"/>
        <v>0</v>
      </c>
      <c r="O134" s="64">
        <f ca="1"/>
        <v>0</v>
      </c>
      <c r="P134" s="64">
        <f ca="1"/>
        <v>-3614.8874011998541</v>
      </c>
      <c r="Q134" s="64">
        <f ca="1"/>
        <v>-2945.5703714563169</v>
      </c>
      <c r="R134" s="60">
        <f t="shared" ca="1" si="7"/>
        <v>-6560.4577726561711</v>
      </c>
      <c r="S134" s="61">
        <f ca="1"/>
        <v>-6560.4577726561711</v>
      </c>
      <c r="T134" s="228" cm="1">
        <f t="array" aca="1" ref="T134" ca="1">IF(OR(N134:R134+D134:H134&lt;-0.01),1,0)</f>
        <v>0</v>
      </c>
    </row>
    <row r="135" spans="1:20" hidden="1" outlineLevel="1" x14ac:dyDescent="0.2">
      <c r="A135" s="47"/>
      <c r="B135" s="47" t="str">
        <f>'SAM and Preps'!B136</f>
        <v>cgenm</v>
      </c>
      <c r="C135" s="47" t="str">
        <f>VLOOKUP(B135,Notes!$A$12:$B$206,2,0)</f>
        <v>General machinery</v>
      </c>
      <c r="D135" s="57">
        <f>Q1Impacts!C136</f>
        <v>414.87231771558015</v>
      </c>
      <c r="E135" s="57">
        <f>Q1Impacts!D136</f>
        <v>0</v>
      </c>
      <c r="F135" s="57">
        <f>Q1Impacts!E136</f>
        <v>12977.688294371559</v>
      </c>
      <c r="G135" s="57">
        <f>Q1Impacts!F136</f>
        <v>17737.823473910456</v>
      </c>
      <c r="H135" s="57">
        <f t="shared" ref="H135:H166" si="9">SUM(D135:G135)</f>
        <v>31130.384085997597</v>
      </c>
      <c r="I135" s="58">
        <f ca="1">VLOOKUP($B135,Q2BaseShocks!BaseShockQ2_LR,MATCH(I$4,Q2BaseShocks!BaseShockQ2_CH,0),0)*I$183</f>
        <v>-100</v>
      </c>
      <c r="J135" s="58">
        <f ca="1">VLOOKUP($B135,Q2BaseShocks!BaseShockQ2_LR,MATCH(J$4,Q2BaseShocks!BaseShockQ2_CH,0),0)*J$183</f>
        <v>0</v>
      </c>
      <c r="K135" s="58">
        <f ca="1">VLOOKUP($B135,Q2BaseShocks!BaseShockQ2_LR,MATCH(K$4,Q2BaseShocks!BaseShockQ2_CH,0),0)*K$183</f>
        <v>-90</v>
      </c>
      <c r="L135" s="58">
        <f ca="1">VLOOKUP($B135,Q2BaseShocks!BaseShockQ2_LR,MATCH(L$4,Q2BaseShocks!BaseShockQ2_CH,0),0)*L$183</f>
        <v>-90</v>
      </c>
      <c r="M135" s="58">
        <f ca="1"/>
        <v>-90.095539759345911</v>
      </c>
      <c r="N135" s="64">
        <f ca="1"/>
        <v>-414.87231771558015</v>
      </c>
      <c r="O135" s="64">
        <f ca="1"/>
        <v>0</v>
      </c>
      <c r="P135" s="64">
        <f ca="1"/>
        <v>-11679.919464934403</v>
      </c>
      <c r="Q135" s="64">
        <f ca="1"/>
        <v>-15964.041126519411</v>
      </c>
      <c r="R135" s="60">
        <f t="shared" ref="R135:R179" ca="1" si="10">SUM(N135:Q135)</f>
        <v>-28058.832909169396</v>
      </c>
      <c r="S135" s="61">
        <f ca="1"/>
        <v>-28058.832909169396</v>
      </c>
      <c r="T135" s="228" cm="1">
        <f t="array" aca="1" ref="T135" ca="1">IF(OR(N135:R135+D135:H135&lt;-0.01),1,0)</f>
        <v>0</v>
      </c>
    </row>
    <row r="136" spans="1:20" hidden="1" outlineLevel="1" x14ac:dyDescent="0.2">
      <c r="A136" s="47"/>
      <c r="B136" s="47" t="str">
        <f>'SAM and Preps'!B137</f>
        <v>cspcm</v>
      </c>
      <c r="C136" s="47" t="str">
        <f>VLOOKUP(B136,Notes!$A$12:$B$206,2,0)</f>
        <v>Special machinery</v>
      </c>
      <c r="D136" s="57">
        <f>Q1Impacts!C137</f>
        <v>1009.9321729421947</v>
      </c>
      <c r="E136" s="57">
        <f>Q1Impacts!D137</f>
        <v>0</v>
      </c>
      <c r="F136" s="57">
        <f>Q1Impacts!E137</f>
        <v>84311.532812867707</v>
      </c>
      <c r="G136" s="57">
        <f>Q1Impacts!F137</f>
        <v>8721.3091634990196</v>
      </c>
      <c r="H136" s="57">
        <f t="shared" si="9"/>
        <v>94042.774149308912</v>
      </c>
      <c r="I136" s="58">
        <f ca="1">VLOOKUP($B136,Q2BaseShocks!BaseShockQ2_LR,MATCH(I$4,Q2BaseShocks!BaseShockQ2_CH,0),0)*I$183</f>
        <v>-100</v>
      </c>
      <c r="J136" s="58">
        <f ca="1">VLOOKUP($B136,Q2BaseShocks!BaseShockQ2_LR,MATCH(J$4,Q2BaseShocks!BaseShockQ2_CH,0),0)*J$183</f>
        <v>0</v>
      </c>
      <c r="K136" s="58">
        <f ca="1">VLOOKUP($B136,Q2BaseShocks!BaseShockQ2_LR,MATCH(K$4,Q2BaseShocks!BaseShockQ2_CH,0),0)*K$183</f>
        <v>-90</v>
      </c>
      <c r="L136" s="58">
        <f ca="1">VLOOKUP($B136,Q2BaseShocks!BaseShockQ2_LR,MATCH(L$4,Q2BaseShocks!BaseShockQ2_CH,0),0)*L$183</f>
        <v>-90</v>
      </c>
      <c r="M136" s="58">
        <f ca="1"/>
        <v>-90.096709851266112</v>
      </c>
      <c r="N136" s="64">
        <f ca="1"/>
        <v>-1009.9321729421947</v>
      </c>
      <c r="O136" s="64">
        <f ca="1"/>
        <v>0</v>
      </c>
      <c r="P136" s="64">
        <f ca="1"/>
        <v>-75880.37953158094</v>
      </c>
      <c r="Q136" s="64">
        <f ca="1"/>
        <v>-7849.1782471491179</v>
      </c>
      <c r="R136" s="60">
        <f t="shared" ca="1" si="10"/>
        <v>-84739.489951672251</v>
      </c>
      <c r="S136" s="61">
        <f ca="1"/>
        <v>-84739.489951672251</v>
      </c>
      <c r="T136" s="228" cm="1">
        <f t="array" aca="1" ref="T136" ca="1">IF(OR(N136:R136+D136:H136&lt;-0.01),1,0)</f>
        <v>0</v>
      </c>
    </row>
    <row r="137" spans="1:20" hidden="1" outlineLevel="1" x14ac:dyDescent="0.2">
      <c r="A137" s="47"/>
      <c r="B137" s="47" t="str">
        <f>'SAM and Preps'!B138</f>
        <v>cdoma</v>
      </c>
      <c r="C137" s="47" t="str">
        <f>VLOOKUP(B137,Notes!$A$12:$B$206,2,0)</f>
        <v>Domestic appliances</v>
      </c>
      <c r="D137" s="57">
        <f>Q1Impacts!C138</f>
        <v>10589.371254685149</v>
      </c>
      <c r="E137" s="57">
        <f>Q1Impacts!D138</f>
        <v>0</v>
      </c>
      <c r="F137" s="57">
        <f>Q1Impacts!E138</f>
        <v>4839.784617481343</v>
      </c>
      <c r="G137" s="57">
        <f>Q1Impacts!F138</f>
        <v>1655.1988442479969</v>
      </c>
      <c r="H137" s="57">
        <f t="shared" si="9"/>
        <v>17084.354716414487</v>
      </c>
      <c r="I137" s="58">
        <f ca="1">VLOOKUP($B137,Q2BaseShocks!BaseShockQ2_LR,MATCH(I$4,Q2BaseShocks!BaseShockQ2_CH,0),0)*I$183</f>
        <v>-100</v>
      </c>
      <c r="J137" s="58">
        <f ca="1">VLOOKUP($B137,Q2BaseShocks!BaseShockQ2_LR,MATCH(J$4,Q2BaseShocks!BaseShockQ2_CH,0),0)*J$183</f>
        <v>0</v>
      </c>
      <c r="K137" s="58">
        <f ca="1">VLOOKUP($B137,Q2BaseShocks!BaseShockQ2_LR,MATCH(K$4,Q2BaseShocks!BaseShockQ2_CH,0),0)*K$183</f>
        <v>-90</v>
      </c>
      <c r="L137" s="58">
        <f ca="1">VLOOKUP($B137,Q2BaseShocks!BaseShockQ2_LR,MATCH(L$4,Q2BaseShocks!BaseShockQ2_CH,0),0)*L$183</f>
        <v>-90</v>
      </c>
      <c r="M137" s="58">
        <f ca="1"/>
        <v>-96.27243172478488</v>
      </c>
      <c r="N137" s="64">
        <f ca="1"/>
        <v>-10589.371254685149</v>
      </c>
      <c r="O137" s="64">
        <f ca="1"/>
        <v>0</v>
      </c>
      <c r="P137" s="64">
        <f ca="1"/>
        <v>-4355.8061557332085</v>
      </c>
      <c r="Q137" s="64">
        <f ca="1"/>
        <v>-1489.6789598231974</v>
      </c>
      <c r="R137" s="60">
        <f t="shared" ca="1" si="10"/>
        <v>-16434.856370241556</v>
      </c>
      <c r="S137" s="61">
        <f ca="1"/>
        <v>-16434.856370241556</v>
      </c>
      <c r="T137" s="228" cm="1">
        <f t="array" aca="1" ref="T137" ca="1">IF(OR(N137:R137+D137:H137&lt;-0.01),1,0)</f>
        <v>0</v>
      </c>
    </row>
    <row r="138" spans="1:20" hidden="1" outlineLevel="1" x14ac:dyDescent="0.2">
      <c r="A138" s="47"/>
      <c r="B138" s="47" t="str">
        <f>'SAM and Preps'!B139</f>
        <v>coffm</v>
      </c>
      <c r="C138" s="47" t="str">
        <f>VLOOKUP(B138,Notes!$A$12:$B$206,2,0)</f>
        <v>Office machinery</v>
      </c>
      <c r="D138" s="57">
        <f>Q1Impacts!C139</f>
        <v>6319.2105696311792</v>
      </c>
      <c r="E138" s="57">
        <f>Q1Impacts!D139</f>
        <v>0</v>
      </c>
      <c r="F138" s="57">
        <f>Q1Impacts!E139</f>
        <v>35948.848584368432</v>
      </c>
      <c r="G138" s="57">
        <f>Q1Impacts!F139</f>
        <v>4728.0958290197859</v>
      </c>
      <c r="H138" s="57">
        <f t="shared" si="9"/>
        <v>46996.154983019398</v>
      </c>
      <c r="I138" s="58">
        <f ca="1">VLOOKUP($B138,Q2BaseShocks!BaseShockQ2_LR,MATCH(I$4,Q2BaseShocks!BaseShockQ2_CH,0),0)*I$183</f>
        <v>-100</v>
      </c>
      <c r="J138" s="58">
        <f ca="1">VLOOKUP($B138,Q2BaseShocks!BaseShockQ2_LR,MATCH(J$4,Q2BaseShocks!BaseShockQ2_CH,0),0)*J$183</f>
        <v>0</v>
      </c>
      <c r="K138" s="58">
        <f ca="1">VLOOKUP($B138,Q2BaseShocks!BaseShockQ2_LR,MATCH(K$4,Q2BaseShocks!BaseShockQ2_CH,0),0)*K$183</f>
        <v>-90</v>
      </c>
      <c r="L138" s="58">
        <f ca="1">VLOOKUP($B138,Q2BaseShocks!BaseShockQ2_LR,MATCH(L$4,Q2BaseShocks!BaseShockQ2_CH,0),0)*L$183</f>
        <v>-90</v>
      </c>
      <c r="M138" s="58">
        <f ca="1"/>
        <v>-134.07930778959548</v>
      </c>
      <c r="N138" s="64">
        <f ca="1"/>
        <v>-6319.2105696311792</v>
      </c>
      <c r="O138" s="64">
        <f ca="1"/>
        <v>0</v>
      </c>
      <c r="P138" s="64">
        <f ca="1"/>
        <v>-32353.96372593159</v>
      </c>
      <c r="Q138" s="64">
        <f ca="1"/>
        <v>-4255.2862461178074</v>
      </c>
      <c r="R138" s="60">
        <f t="shared" ca="1" si="10"/>
        <v>-42928.460541680579</v>
      </c>
      <c r="S138" s="61">
        <f ca="1"/>
        <v>-42928.460541680579</v>
      </c>
      <c r="T138" s="228" cm="1">
        <f t="array" aca="1" ref="T138" ca="1">IF(OR(N138:R138+D138:H138&lt;-0.01),1,0)</f>
        <v>0</v>
      </c>
    </row>
    <row r="139" spans="1:20" hidden="1" outlineLevel="1" x14ac:dyDescent="0.2">
      <c r="A139" s="47"/>
      <c r="B139" s="47" t="str">
        <f>'SAM and Preps'!B140</f>
        <v>celcm</v>
      </c>
      <c r="C139" s="47" t="str">
        <f>VLOOKUP(B139,Notes!$A$12:$B$206,2,0)</f>
        <v>Electrical machinery</v>
      </c>
      <c r="D139" s="57">
        <f>Q1Impacts!C140</f>
        <v>2507.99964971905</v>
      </c>
      <c r="E139" s="57">
        <f>Q1Impacts!D140</f>
        <v>0</v>
      </c>
      <c r="F139" s="57">
        <f>Q1Impacts!E140</f>
        <v>40438.311034789549</v>
      </c>
      <c r="G139" s="57">
        <f>Q1Impacts!F140</f>
        <v>15344.519778023594</v>
      </c>
      <c r="H139" s="57">
        <f t="shared" si="9"/>
        <v>58290.830462532191</v>
      </c>
      <c r="I139" s="58">
        <f ca="1">VLOOKUP($B139,Q2BaseShocks!BaseShockQ2_LR,MATCH(I$4,Q2BaseShocks!BaseShockQ2_CH,0),0)*I$183</f>
        <v>-100</v>
      </c>
      <c r="J139" s="58">
        <f ca="1">VLOOKUP($B139,Q2BaseShocks!BaseShockQ2_LR,MATCH(J$4,Q2BaseShocks!BaseShockQ2_CH,0),0)*J$183</f>
        <v>0</v>
      </c>
      <c r="K139" s="58">
        <f ca="1">VLOOKUP($B139,Q2BaseShocks!BaseShockQ2_LR,MATCH(K$4,Q2BaseShocks!BaseShockQ2_CH,0),0)*K$183</f>
        <v>-90</v>
      </c>
      <c r="L139" s="58">
        <f ca="1">VLOOKUP($B139,Q2BaseShocks!BaseShockQ2_LR,MATCH(L$4,Q2BaseShocks!BaseShockQ2_CH,0),0)*L$183</f>
        <v>-90</v>
      </c>
      <c r="M139" s="58">
        <f ca="1"/>
        <v>-90.017290176584297</v>
      </c>
      <c r="N139" s="64">
        <f ca="1"/>
        <v>-2507.99964971905</v>
      </c>
      <c r="O139" s="64">
        <f ca="1"/>
        <v>0</v>
      </c>
      <c r="P139" s="64">
        <f ca="1"/>
        <v>-36394.479931310598</v>
      </c>
      <c r="Q139" s="64">
        <f ca="1"/>
        <v>-13810.067800221235</v>
      </c>
      <c r="R139" s="60">
        <f t="shared" ca="1" si="10"/>
        <v>-52712.547381250886</v>
      </c>
      <c r="S139" s="61">
        <f ca="1"/>
        <v>-52712.547381250886</v>
      </c>
      <c r="T139" s="228" cm="1">
        <f t="array" aca="1" ref="T139" ca="1">IF(OR(N139:R139+D139:H139&lt;-0.01),1,0)</f>
        <v>0</v>
      </c>
    </row>
    <row r="140" spans="1:20" hidden="1" outlineLevel="1" x14ac:dyDescent="0.2">
      <c r="A140" s="47"/>
      <c r="B140" s="47" t="str">
        <f>'SAM and Preps'!B141</f>
        <v>crdtv</v>
      </c>
      <c r="C140" s="47" t="str">
        <f>VLOOKUP(B140,Notes!$A$12:$B$206,2,0)</f>
        <v>Radio, television</v>
      </c>
      <c r="D140" s="57">
        <f>Q1Impacts!C141</f>
        <v>6450.2007804909799</v>
      </c>
      <c r="E140" s="57">
        <f>Q1Impacts!D141</f>
        <v>0</v>
      </c>
      <c r="F140" s="57">
        <f>Q1Impacts!E141</f>
        <v>2868.6351807442065</v>
      </c>
      <c r="G140" s="57">
        <f>Q1Impacts!F141</f>
        <v>5002.496826283701</v>
      </c>
      <c r="H140" s="57">
        <f t="shared" si="9"/>
        <v>14321.332787518888</v>
      </c>
      <c r="I140" s="58">
        <f ca="1">VLOOKUP($B140,Q2BaseShocks!BaseShockQ2_LR,MATCH(I$4,Q2BaseShocks!BaseShockQ2_CH,0),0)*I$183</f>
        <v>-100</v>
      </c>
      <c r="J140" s="58">
        <f ca="1">VLOOKUP($B140,Q2BaseShocks!BaseShockQ2_LR,MATCH(J$4,Q2BaseShocks!BaseShockQ2_CH,0),0)*J$183</f>
        <v>0</v>
      </c>
      <c r="K140" s="58">
        <f ca="1">VLOOKUP($B140,Q2BaseShocks!BaseShockQ2_LR,MATCH(K$4,Q2BaseShocks!BaseShockQ2_CH,0),0)*K$183</f>
        <v>-90</v>
      </c>
      <c r="L140" s="58">
        <f ca="1">VLOOKUP($B140,Q2BaseShocks!BaseShockQ2_LR,MATCH(L$4,Q2BaseShocks!BaseShockQ2_CH,0),0)*L$183</f>
        <v>-90</v>
      </c>
      <c r="M140" s="58">
        <f ca="1"/>
        <v>-94.526953738104893</v>
      </c>
      <c r="N140" s="64">
        <f ca="1"/>
        <v>-6450.2007804909799</v>
      </c>
      <c r="O140" s="64">
        <f ca="1"/>
        <v>0</v>
      </c>
      <c r="P140" s="64">
        <f ca="1"/>
        <v>-2581.7716626697861</v>
      </c>
      <c r="Q140" s="64">
        <f ca="1"/>
        <v>-4502.2471436553315</v>
      </c>
      <c r="R140" s="60">
        <f t="shared" ca="1" si="10"/>
        <v>-13534.219586816098</v>
      </c>
      <c r="S140" s="61">
        <f ca="1"/>
        <v>-13534.219586816098</v>
      </c>
      <c r="T140" s="228" cm="1">
        <f t="array" aca="1" ref="T140" ca="1">IF(OR(N140:R140+D140:H140&lt;-0.01),1,0)</f>
        <v>0</v>
      </c>
    </row>
    <row r="141" spans="1:20" hidden="1" outlineLevel="1" x14ac:dyDescent="0.2">
      <c r="A141" s="47"/>
      <c r="B141" s="47" t="str">
        <f>'SAM and Preps'!B142</f>
        <v>cmeda</v>
      </c>
      <c r="C141" s="47" t="str">
        <f>VLOOKUP(B141,Notes!$A$12:$B$206,2,0)</f>
        <v>Medical appliances</v>
      </c>
      <c r="D141" s="57">
        <f>Q1Impacts!C142</f>
        <v>9297.4290531848455</v>
      </c>
      <c r="E141" s="57">
        <f>Q1Impacts!D142</f>
        <v>0</v>
      </c>
      <c r="F141" s="57">
        <f>Q1Impacts!E142</f>
        <v>27846.151039941229</v>
      </c>
      <c r="G141" s="57">
        <f>Q1Impacts!F142</f>
        <v>4411.0683676072231</v>
      </c>
      <c r="H141" s="57">
        <f t="shared" si="9"/>
        <v>41554.648460733297</v>
      </c>
      <c r="I141" s="58">
        <f ca="1">VLOOKUP($B141,Q2BaseShocks!BaseShockQ2_LR,MATCH(I$4,Q2BaseShocks!BaseShockQ2_CH,0),0)*I$183</f>
        <v>20</v>
      </c>
      <c r="J141" s="58">
        <f ca="1">VLOOKUP($B141,Q2BaseShocks!BaseShockQ2_LR,MATCH(J$4,Q2BaseShocks!BaseShockQ2_CH,0),0)*J$183</f>
        <v>0</v>
      </c>
      <c r="K141" s="58">
        <f ca="1">VLOOKUP($B141,Q2BaseShocks!BaseShockQ2_LR,MATCH(K$4,Q2BaseShocks!BaseShockQ2_CH,0),0)*K$183</f>
        <v>-78</v>
      </c>
      <c r="L141" s="58">
        <f ca="1">VLOOKUP($B141,Q2BaseShocks!BaseShockQ2_LR,MATCH(L$4,Q2BaseShocks!BaseShockQ2_CH,0),0)*L$183</f>
        <v>-48</v>
      </c>
      <c r="M141" s="58">
        <f ca="1"/>
        <v>-52.677126870817695</v>
      </c>
      <c r="N141" s="64">
        <f ca="1"/>
        <v>1859.4858106369693</v>
      </c>
      <c r="O141" s="64">
        <f ca="1"/>
        <v>0</v>
      </c>
      <c r="P141" s="64">
        <f ca="1"/>
        <v>-21719.99781115416</v>
      </c>
      <c r="Q141" s="64">
        <f ca="1"/>
        <v>-2117.3128164514669</v>
      </c>
      <c r="R141" s="60">
        <f t="shared" ca="1" si="10"/>
        <v>-21977.824816968659</v>
      </c>
      <c r="S141" s="61">
        <f ca="1"/>
        <v>-21977.824816968659</v>
      </c>
      <c r="T141" s="228" cm="1">
        <f t="array" aca="1" ref="T141" ca="1">IF(OR(N141:R141+D141:H141&lt;-0.01),1,0)</f>
        <v>0</v>
      </c>
    </row>
    <row r="142" spans="1:20" hidden="1" outlineLevel="1" x14ac:dyDescent="0.2">
      <c r="A142" s="47"/>
      <c r="B142" s="47" t="str">
        <f>'SAM and Preps'!B143</f>
        <v>cmtvp</v>
      </c>
      <c r="C142" s="47" t="str">
        <f>VLOOKUP(B142,Notes!$A$12:$B$206,2,0)</f>
        <v xml:space="preserve">Motor vehicles, parts </v>
      </c>
      <c r="D142" s="57">
        <f>Q1Impacts!C143</f>
        <v>106563.48703761221</v>
      </c>
      <c r="E142" s="57">
        <f>Q1Impacts!D143</f>
        <v>0</v>
      </c>
      <c r="F142" s="57">
        <f>Q1Impacts!E143</f>
        <v>124203.3363528737</v>
      </c>
      <c r="G142" s="57">
        <f>Q1Impacts!F143</f>
        <v>68563.399786204929</v>
      </c>
      <c r="H142" s="57">
        <f t="shared" si="9"/>
        <v>299330.22317669081</v>
      </c>
      <c r="I142" s="58">
        <f ca="1">VLOOKUP($B142,Q2BaseShocks!BaseShockQ2_LR,MATCH(I$4,Q2BaseShocks!BaseShockQ2_CH,0),0)*I$183</f>
        <v>-100</v>
      </c>
      <c r="J142" s="58">
        <f ca="1">VLOOKUP($B142,Q2BaseShocks!BaseShockQ2_LR,MATCH(J$4,Q2BaseShocks!BaseShockQ2_CH,0),0)*J$183</f>
        <v>0</v>
      </c>
      <c r="K142" s="58">
        <f ca="1">VLOOKUP($B142,Q2BaseShocks!BaseShockQ2_LR,MATCH(K$4,Q2BaseShocks!BaseShockQ2_CH,0),0)*K$183</f>
        <v>-90</v>
      </c>
      <c r="L142" s="58">
        <f ca="1">VLOOKUP($B142,Q2BaseShocks!BaseShockQ2_LR,MATCH(L$4,Q2BaseShocks!BaseShockQ2_CH,0),0)*L$183</f>
        <v>-90</v>
      </c>
      <c r="M142" s="58">
        <f ca="1"/>
        <v>-92.514332534872267</v>
      </c>
      <c r="N142" s="64">
        <f ca="1"/>
        <v>-106563.48703761221</v>
      </c>
      <c r="O142" s="64">
        <f ca="1"/>
        <v>0</v>
      </c>
      <c r="P142" s="64">
        <f ca="1"/>
        <v>-111783.00271758632</v>
      </c>
      <c r="Q142" s="64">
        <f ca="1"/>
        <v>-61707.059807584439</v>
      </c>
      <c r="R142" s="60">
        <f t="shared" ca="1" si="10"/>
        <v>-280053.54956278298</v>
      </c>
      <c r="S142" s="61">
        <f ca="1"/>
        <v>-280053.54956278298</v>
      </c>
      <c r="T142" s="228" cm="1">
        <f t="array" aca="1" ref="T142" ca="1">IF(OR(N142:R142+D142:H142&lt;-0.01),1,0)</f>
        <v>0</v>
      </c>
    </row>
    <row r="143" spans="1:20" hidden="1" outlineLevel="1" x14ac:dyDescent="0.2">
      <c r="A143" s="47"/>
      <c r="B143" s="47" t="str">
        <f>'SAM and Preps'!B144</f>
        <v>cship</v>
      </c>
      <c r="C143" s="47" t="str">
        <f>VLOOKUP(B143,Notes!$A$12:$B$206,2,0)</f>
        <v>Ships and boats</v>
      </c>
      <c r="D143" s="57">
        <f>Q1Impacts!C144</f>
        <v>676.9574250292037</v>
      </c>
      <c r="E143" s="57">
        <f>Q1Impacts!D144</f>
        <v>0</v>
      </c>
      <c r="F143" s="57">
        <f>Q1Impacts!E144</f>
        <v>15583.999349475404</v>
      </c>
      <c r="G143" s="57">
        <f>Q1Impacts!F144</f>
        <v>3466.8395224016544</v>
      </c>
      <c r="H143" s="57">
        <f t="shared" si="9"/>
        <v>19727.796296906261</v>
      </c>
      <c r="I143" s="58">
        <f ca="1">VLOOKUP($B143,Q2BaseShocks!BaseShockQ2_LR,MATCH(I$4,Q2BaseShocks!BaseShockQ2_CH,0),0)*I$183</f>
        <v>-100</v>
      </c>
      <c r="J143" s="58">
        <f ca="1">VLOOKUP($B143,Q2BaseShocks!BaseShockQ2_LR,MATCH(J$4,Q2BaseShocks!BaseShockQ2_CH,0),0)*J$183</f>
        <v>0</v>
      </c>
      <c r="K143" s="58">
        <f ca="1">VLOOKUP($B143,Q2BaseShocks!BaseShockQ2_LR,MATCH(K$4,Q2BaseShocks!BaseShockQ2_CH,0),0)*K$183</f>
        <v>-90</v>
      </c>
      <c r="L143" s="58">
        <f ca="1">VLOOKUP($B143,Q2BaseShocks!BaseShockQ2_LR,MATCH(L$4,Q2BaseShocks!BaseShockQ2_CH,0),0)*L$183</f>
        <v>-90</v>
      </c>
      <c r="M143" s="58">
        <f ca="1"/>
        <v>-90.342297037673845</v>
      </c>
      <c r="N143" s="64">
        <f ca="1"/>
        <v>-676.9574250292037</v>
      </c>
      <c r="O143" s="64">
        <f ca="1"/>
        <v>0</v>
      </c>
      <c r="P143" s="64">
        <f ca="1"/>
        <v>-14025.599414527864</v>
      </c>
      <c r="Q143" s="64">
        <f ca="1"/>
        <v>-3120.1555701614889</v>
      </c>
      <c r="R143" s="60">
        <f t="shared" ca="1" si="10"/>
        <v>-17822.712409718559</v>
      </c>
      <c r="S143" s="61">
        <f ca="1"/>
        <v>-17822.712409718559</v>
      </c>
      <c r="T143" s="228" cm="1">
        <f t="array" aca="1" ref="T143" ca="1">IF(OR(N143:R143+D143:H143&lt;-0.01),1,0)</f>
        <v>0</v>
      </c>
    </row>
    <row r="144" spans="1:20" hidden="1" outlineLevel="1" x14ac:dyDescent="0.2">
      <c r="A144" s="47"/>
      <c r="B144" s="47" t="str">
        <f>'SAM and Preps'!B145</f>
        <v>crail</v>
      </c>
      <c r="C144" s="47" t="str">
        <f>VLOOKUP(B144,Notes!$A$12:$B$206,2,0)</f>
        <v>Railway and trams</v>
      </c>
      <c r="D144" s="57">
        <f>Q1Impacts!C145</f>
        <v>0</v>
      </c>
      <c r="E144" s="57">
        <f>Q1Impacts!D145</f>
        <v>0</v>
      </c>
      <c r="F144" s="57">
        <f>Q1Impacts!E145</f>
        <v>3278.2849365949746</v>
      </c>
      <c r="G144" s="57">
        <f>Q1Impacts!F145</f>
        <v>1579.1161115363263</v>
      </c>
      <c r="H144" s="57">
        <f t="shared" si="9"/>
        <v>4857.4010481313007</v>
      </c>
      <c r="I144" s="58">
        <f ca="1">VLOOKUP($B144,Q2BaseShocks!BaseShockQ2_LR,MATCH(I$4,Q2BaseShocks!BaseShockQ2_CH,0),0)*I$183</f>
        <v>-100</v>
      </c>
      <c r="J144" s="58">
        <f ca="1">VLOOKUP($B144,Q2BaseShocks!BaseShockQ2_LR,MATCH(J$4,Q2BaseShocks!BaseShockQ2_CH,0),0)*J$183</f>
        <v>0</v>
      </c>
      <c r="K144" s="58">
        <f ca="1">VLOOKUP($B144,Q2BaseShocks!BaseShockQ2_LR,MATCH(K$4,Q2BaseShocks!BaseShockQ2_CH,0),0)*K$183</f>
        <v>-90</v>
      </c>
      <c r="L144" s="58">
        <f ca="1">VLOOKUP($B144,Q2BaseShocks!BaseShockQ2_LR,MATCH(L$4,Q2BaseShocks!BaseShockQ2_CH,0),0)*L$183</f>
        <v>-90</v>
      </c>
      <c r="M144" s="58">
        <f ca="1"/>
        <v>-90.033664130974415</v>
      </c>
      <c r="N144" s="64">
        <f ca="1"/>
        <v>0</v>
      </c>
      <c r="O144" s="64">
        <f ca="1"/>
        <v>0</v>
      </c>
      <c r="P144" s="64">
        <f ca="1"/>
        <v>-2950.4564429354773</v>
      </c>
      <c r="Q144" s="64">
        <f ca="1"/>
        <v>-1421.2045003826938</v>
      </c>
      <c r="R144" s="60">
        <f t="shared" ca="1" si="10"/>
        <v>-4371.6609433181711</v>
      </c>
      <c r="S144" s="61">
        <f ca="1"/>
        <v>-4371.6609433181711</v>
      </c>
      <c r="T144" s="228" cm="1">
        <f t="array" aca="1" ref="T144" ca="1">IF(OR(N144:R144+D144:H144&lt;-0.01),1,0)</f>
        <v>0</v>
      </c>
    </row>
    <row r="145" spans="1:25" hidden="1" outlineLevel="1" x14ac:dyDescent="0.2">
      <c r="A145" s="47"/>
      <c r="B145" s="47" t="str">
        <f>'SAM and Preps'!B146</f>
        <v>cairc</v>
      </c>
      <c r="C145" s="47" t="str">
        <f>VLOOKUP(B145,Notes!$A$12:$B$206,2,0)</f>
        <v xml:space="preserve">Aircrafts </v>
      </c>
      <c r="D145" s="57">
        <f>Q1Impacts!C146</f>
        <v>0</v>
      </c>
      <c r="E145" s="57">
        <f>Q1Impacts!D146</f>
        <v>0</v>
      </c>
      <c r="F145" s="57">
        <f>Q1Impacts!E146</f>
        <v>6994.070920624441</v>
      </c>
      <c r="G145" s="57">
        <f>Q1Impacts!F146</f>
        <v>12969.537522841709</v>
      </c>
      <c r="H145" s="57">
        <f t="shared" si="9"/>
        <v>19963.60844346615</v>
      </c>
      <c r="I145" s="58">
        <f ca="1">VLOOKUP($B145,Q2BaseShocks!BaseShockQ2_LR,MATCH(I$4,Q2BaseShocks!BaseShockQ2_CH,0),0)*I$183</f>
        <v>-100</v>
      </c>
      <c r="J145" s="58">
        <f ca="1">VLOOKUP($B145,Q2BaseShocks!BaseShockQ2_LR,MATCH(J$4,Q2BaseShocks!BaseShockQ2_CH,0),0)*J$183</f>
        <v>0</v>
      </c>
      <c r="K145" s="58">
        <f ca="1">VLOOKUP($B145,Q2BaseShocks!BaseShockQ2_LR,MATCH(K$4,Q2BaseShocks!BaseShockQ2_CH,0),0)*K$183</f>
        <v>-90</v>
      </c>
      <c r="L145" s="58">
        <f ca="1">VLOOKUP($B145,Q2BaseShocks!BaseShockQ2_LR,MATCH(L$4,Q2BaseShocks!BaseShockQ2_CH,0),0)*L$183</f>
        <v>-90</v>
      </c>
      <c r="M145" s="58">
        <f ca="1"/>
        <v>-96.350218104816449</v>
      </c>
      <c r="N145" s="64">
        <f ca="1"/>
        <v>0</v>
      </c>
      <c r="O145" s="64">
        <f ca="1"/>
        <v>0</v>
      </c>
      <c r="P145" s="64">
        <f ca="1"/>
        <v>-6294.6638285619974</v>
      </c>
      <c r="Q145" s="64">
        <f ca="1"/>
        <v>-11672.583770557538</v>
      </c>
      <c r="R145" s="60">
        <f t="shared" ca="1" si="10"/>
        <v>-17967.247599119535</v>
      </c>
      <c r="S145" s="61">
        <f ca="1"/>
        <v>-17967.247599119535</v>
      </c>
      <c r="T145" s="228" cm="1">
        <f t="array" aca="1" ref="T145" ca="1">IF(OR(N145:R145+D145:H145&lt;-0.01),1,0)</f>
        <v>0</v>
      </c>
    </row>
    <row r="146" spans="1:25" hidden="1" outlineLevel="1" x14ac:dyDescent="0.2">
      <c r="A146" s="47"/>
      <c r="B146" s="47" t="str">
        <f>'SAM and Preps'!B147</f>
        <v>coteq</v>
      </c>
      <c r="C146" s="47" t="str">
        <f>VLOOKUP(B146,Notes!$A$12:$B$206,2,0)</f>
        <v>Other transport equipment</v>
      </c>
      <c r="D146" s="57">
        <f>Q1Impacts!C147</f>
        <v>1625.2536470633481</v>
      </c>
      <c r="E146" s="57">
        <f>Q1Impacts!D147</f>
        <v>0</v>
      </c>
      <c r="F146" s="57">
        <f>Q1Impacts!E147</f>
        <v>0</v>
      </c>
      <c r="G146" s="57">
        <f>Q1Impacts!F147</f>
        <v>282.22199549154408</v>
      </c>
      <c r="H146" s="57">
        <f t="shared" si="9"/>
        <v>1907.4756425548921</v>
      </c>
      <c r="I146" s="58">
        <f ca="1">VLOOKUP($B146,Q2BaseShocks!BaseShockQ2_LR,MATCH(I$4,Q2BaseShocks!BaseShockQ2_CH,0),0)*I$183</f>
        <v>-100</v>
      </c>
      <c r="J146" s="58">
        <f ca="1">VLOOKUP($B146,Q2BaseShocks!BaseShockQ2_LR,MATCH(J$4,Q2BaseShocks!BaseShockQ2_CH,0),0)*J$183</f>
        <v>0</v>
      </c>
      <c r="K146" s="58">
        <f ca="1">VLOOKUP($B146,Q2BaseShocks!BaseShockQ2_LR,MATCH(K$4,Q2BaseShocks!BaseShockQ2_CH,0),0)*K$183</f>
        <v>-90</v>
      </c>
      <c r="L146" s="58">
        <f ca="1">VLOOKUP($B146,Q2BaseShocks!BaseShockQ2_LR,MATCH(L$4,Q2BaseShocks!BaseShockQ2_CH,0),0)*L$183</f>
        <v>-90</v>
      </c>
      <c r="M146" s="58">
        <f ca="1"/>
        <v>-100.02447823783436</v>
      </c>
      <c r="N146" s="64">
        <f ca="1"/>
        <v>-1625.2536470633481</v>
      </c>
      <c r="O146" s="64">
        <f ca="1"/>
        <v>0</v>
      </c>
      <c r="P146" s="64">
        <f ca="1"/>
        <v>0</v>
      </c>
      <c r="Q146" s="64">
        <f ca="1"/>
        <v>-253.99979594238968</v>
      </c>
      <c r="R146" s="60">
        <f t="shared" ca="1" si="10"/>
        <v>-1879.2534430057378</v>
      </c>
      <c r="S146" s="61">
        <f ca="1"/>
        <v>-1879.2534430057378</v>
      </c>
      <c r="T146" s="228" cm="1">
        <f t="array" aca="1" ref="T146" ca="1">IF(OR(N146:R146+D146:H146&lt;-0.01),1,0)</f>
        <v>0</v>
      </c>
    </row>
    <row r="147" spans="1:25" hidden="1" outlineLevel="1" x14ac:dyDescent="0.2">
      <c r="A147" s="47"/>
      <c r="B147" s="47" t="str">
        <f>'SAM and Preps'!B148</f>
        <v>ccnst</v>
      </c>
      <c r="C147" s="47" t="str">
        <f>VLOOKUP(B147,Notes!$A$12:$B$206,2,0)</f>
        <v>Construction</v>
      </c>
      <c r="D147" s="57">
        <f>Q1Impacts!C148</f>
        <v>0</v>
      </c>
      <c r="E147" s="57">
        <f>Q1Impacts!D148</f>
        <v>0</v>
      </c>
      <c r="F147" s="57">
        <f>Q1Impacts!E148</f>
        <v>183530.60164912924</v>
      </c>
      <c r="G147" s="57">
        <f>Q1Impacts!F148</f>
        <v>273.22159998498108</v>
      </c>
      <c r="H147" s="57">
        <f t="shared" si="9"/>
        <v>183803.82324911421</v>
      </c>
      <c r="I147" s="58">
        <f ca="1">VLOOKUP($B147,Q2BaseShocks!BaseShockQ2_LR,MATCH(I$4,Q2BaseShocks!BaseShockQ2_CH,0),0)*I$183</f>
        <v>-100</v>
      </c>
      <c r="J147" s="58">
        <f ca="1">VLOOKUP($B147,Q2BaseShocks!BaseShockQ2_LR,MATCH(J$4,Q2BaseShocks!BaseShockQ2_CH,0),0)*J$183</f>
        <v>0</v>
      </c>
      <c r="K147" s="58">
        <f ca="1">VLOOKUP($B147,Q2BaseShocks!BaseShockQ2_LR,MATCH(K$4,Q2BaseShocks!BaseShockQ2_CH,0),0)*K$183</f>
        <v>-96</v>
      </c>
      <c r="L147" s="58">
        <f ca="1">VLOOKUP($B147,Q2BaseShocks!BaseShockQ2_LR,MATCH(L$4,Q2BaseShocks!BaseShockQ2_CH,0),0)*L$183</f>
        <v>-96</v>
      </c>
      <c r="M147" s="58">
        <f ca="1"/>
        <v>-96.048859642666557</v>
      </c>
      <c r="N147" s="64">
        <f ca="1"/>
        <v>0</v>
      </c>
      <c r="O147" s="64">
        <f ca="1"/>
        <v>0</v>
      </c>
      <c r="P147" s="64">
        <f ca="1"/>
        <v>-176189.37758316405</v>
      </c>
      <c r="Q147" s="64">
        <f ca="1"/>
        <v>-262.29273598558183</v>
      </c>
      <c r="R147" s="60">
        <f t="shared" ca="1" si="10"/>
        <v>-176451.67031914962</v>
      </c>
      <c r="S147" s="61">
        <f ca="1"/>
        <v>-176451.67031914962</v>
      </c>
      <c r="T147" s="228" cm="1">
        <f t="array" aca="1" ref="T147" ca="1">IF(OR(N147:R147+D147:H147&lt;-0.01),1,0)</f>
        <v>0</v>
      </c>
    </row>
    <row r="148" spans="1:25" hidden="1" outlineLevel="1" x14ac:dyDescent="0.2">
      <c r="A148" s="47"/>
      <c r="B148" s="47" t="str">
        <f>'SAM and Preps'!B149</f>
        <v>ccsrv</v>
      </c>
      <c r="C148" s="47" t="str">
        <f>VLOOKUP(B148,Notes!$A$12:$B$206,2,0)</f>
        <v>Construction services</v>
      </c>
      <c r="D148" s="57">
        <f>Q1Impacts!C149</f>
        <v>3520.6639064283186</v>
      </c>
      <c r="E148" s="57">
        <f>Q1Impacts!D149</f>
        <v>0</v>
      </c>
      <c r="F148" s="57">
        <f>Q1Impacts!E149</f>
        <v>166673.12392239421</v>
      </c>
      <c r="G148" s="57">
        <f>Q1Impacts!F149</f>
        <v>847.68925279563734</v>
      </c>
      <c r="H148" s="57">
        <f t="shared" si="9"/>
        <v>171041.47708161818</v>
      </c>
      <c r="I148" s="58">
        <f ca="1">VLOOKUP($B148,Q2BaseShocks!BaseShockQ2_LR,MATCH(I$4,Q2BaseShocks!BaseShockQ2_CH,0),0)*I$183</f>
        <v>-100</v>
      </c>
      <c r="J148" s="58">
        <f ca="1">VLOOKUP($B148,Q2BaseShocks!BaseShockQ2_LR,MATCH(J$4,Q2BaseShocks!BaseShockQ2_CH,0),0)*J$183</f>
        <v>0</v>
      </c>
      <c r="K148" s="58">
        <f ca="1">VLOOKUP($B148,Q2BaseShocks!BaseShockQ2_LR,MATCH(K$4,Q2BaseShocks!BaseShockQ2_CH,0),0)*K$183</f>
        <v>-96</v>
      </c>
      <c r="L148" s="58">
        <f ca="1">VLOOKUP($B148,Q2BaseShocks!BaseShockQ2_LR,MATCH(L$4,Q2BaseShocks!BaseShockQ2_CH,0),0)*L$183</f>
        <v>-96</v>
      </c>
      <c r="M148" s="58">
        <f ca="1"/>
        <v>-96.138180884965067</v>
      </c>
      <c r="N148" s="64">
        <f ca="1"/>
        <v>-3520.6639064283186</v>
      </c>
      <c r="O148" s="64">
        <f ca="1"/>
        <v>0</v>
      </c>
      <c r="P148" s="64">
        <f ca="1"/>
        <v>-160006.19896549845</v>
      </c>
      <c r="Q148" s="64">
        <f ca="1"/>
        <v>-813.78168268381182</v>
      </c>
      <c r="R148" s="60">
        <f t="shared" ca="1" si="10"/>
        <v>-164340.6445546106</v>
      </c>
      <c r="S148" s="61">
        <f ca="1"/>
        <v>-164340.6445546106</v>
      </c>
      <c r="T148" s="228" cm="1">
        <f t="array" aca="1" ref="T148" ca="1">IF(OR(N148:R148+D148:H148&lt;-0.01),1,0)</f>
        <v>0</v>
      </c>
    </row>
    <row r="149" spans="1:25" hidden="1" outlineLevel="1" x14ac:dyDescent="0.2">
      <c r="A149" s="47"/>
      <c r="B149" s="47" t="str">
        <f>'SAM and Preps'!B150</f>
        <v>ctrad</v>
      </c>
      <c r="C149" s="47" t="str">
        <f>VLOOKUP(B149,Notes!$A$12:$B$206,2,0)</f>
        <v>Trade services</v>
      </c>
      <c r="D149" s="57">
        <f>Q1Impacts!C150</f>
        <v>0</v>
      </c>
      <c r="E149" s="57">
        <f>Q1Impacts!D150</f>
        <v>0</v>
      </c>
      <c r="F149" s="57">
        <f>Q1Impacts!E150</f>
        <v>0</v>
      </c>
      <c r="G149" s="57">
        <f>Q1Impacts!F150</f>
        <v>787.89511067582703</v>
      </c>
      <c r="H149" s="57">
        <f t="shared" si="9"/>
        <v>787.89511067582703</v>
      </c>
      <c r="I149" s="58">
        <f ca="1">VLOOKUP($B149,Q2BaseShocks!BaseShockQ2_LR,MATCH(I$4,Q2BaseShocks!BaseShockQ2_CH,0),0)*I$183</f>
        <v>-56</v>
      </c>
      <c r="J149" s="58">
        <f ca="1">VLOOKUP($B149,Q2BaseShocks!BaseShockQ2_LR,MATCH(J$4,Q2BaseShocks!BaseShockQ2_CH,0),0)*J$183</f>
        <v>0</v>
      </c>
      <c r="K149" s="58">
        <f ca="1">VLOOKUP($B149,Q2BaseShocks!BaseShockQ2_LR,MATCH(K$4,Q2BaseShocks!BaseShockQ2_CH,0),0)*K$183</f>
        <v>-78</v>
      </c>
      <c r="L149" s="58">
        <f ca="1">VLOOKUP($B149,Q2BaseShocks!BaseShockQ2_LR,MATCH(L$4,Q2BaseShocks!BaseShockQ2_CH,0),0)*L$183</f>
        <v>-48</v>
      </c>
      <c r="M149" s="58">
        <f ca="1"/>
        <v>-52.918236639506596</v>
      </c>
      <c r="N149" s="64">
        <f ca="1"/>
        <v>0</v>
      </c>
      <c r="O149" s="64">
        <f ca="1"/>
        <v>0</v>
      </c>
      <c r="P149" s="64">
        <f ca="1"/>
        <v>0</v>
      </c>
      <c r="Q149" s="64">
        <f ca="1"/>
        <v>-378.18965312439695</v>
      </c>
      <c r="R149" s="60">
        <f t="shared" ca="1" si="10"/>
        <v>-378.18965312439695</v>
      </c>
      <c r="S149" s="61">
        <f ca="1"/>
        <v>-378.18965312439695</v>
      </c>
      <c r="T149" s="228" cm="1">
        <f t="array" aca="1" ref="T149" ca="1">IF(OR(N149:R149+D149:H149&lt;-0.01),1,0)</f>
        <v>0</v>
      </c>
    </row>
    <row r="150" spans="1:25" hidden="1" outlineLevel="1" x14ac:dyDescent="0.2">
      <c r="A150" s="47"/>
      <c r="B150" s="47" t="str">
        <f>'SAM and Preps'!B151</f>
        <v>cacco</v>
      </c>
      <c r="C150" s="47" t="str">
        <f>VLOOKUP(B150,Notes!$A$12:$B$206,2,0)</f>
        <v xml:space="preserve">Accommodation </v>
      </c>
      <c r="D150" s="57">
        <f>Q1Impacts!C151</f>
        <v>24911.096918348347</v>
      </c>
      <c r="E150" s="57">
        <f>Q1Impacts!D151</f>
        <v>0</v>
      </c>
      <c r="F150" s="57">
        <f>Q1Impacts!E151</f>
        <v>0</v>
      </c>
      <c r="G150" s="57">
        <f>Q1Impacts!F151</f>
        <v>12374.45898055504</v>
      </c>
      <c r="H150" s="57">
        <f t="shared" si="9"/>
        <v>37285.555898903389</v>
      </c>
      <c r="I150" s="58">
        <f ca="1">VLOOKUP($B150,Q2BaseShocks!BaseShockQ2_LR,MATCH(I$4,Q2BaseShocks!BaseShockQ2_CH,0),0)*I$183</f>
        <v>-100</v>
      </c>
      <c r="J150" s="58">
        <f ca="1">VLOOKUP($B150,Q2BaseShocks!BaseShockQ2_LR,MATCH(J$4,Q2BaseShocks!BaseShockQ2_CH,0),0)*J$183</f>
        <v>0</v>
      </c>
      <c r="K150" s="58">
        <f ca="1">VLOOKUP($B150,Q2BaseShocks!BaseShockQ2_LR,MATCH(K$4,Q2BaseShocks!BaseShockQ2_CH,0),0)*K$183</f>
        <v>-100.00000000000001</v>
      </c>
      <c r="L150" s="58">
        <f ca="1">VLOOKUP($B150,Q2BaseShocks!BaseShockQ2_LR,MATCH(L$4,Q2BaseShocks!BaseShockQ2_CH,0),0)*L$183</f>
        <v>-100.00000000000001</v>
      </c>
      <c r="M150" s="58">
        <f ca="1"/>
        <v>-100.24837474026175</v>
      </c>
      <c r="N150" s="64">
        <f ca="1"/>
        <v>-24911.096918348347</v>
      </c>
      <c r="O150" s="64">
        <f ca="1"/>
        <v>0</v>
      </c>
      <c r="P150" s="64">
        <f ca="1"/>
        <v>0</v>
      </c>
      <c r="Q150" s="64">
        <f ca="1"/>
        <v>-12374.458980555044</v>
      </c>
      <c r="R150" s="60">
        <f t="shared" ca="1" si="10"/>
        <v>-37285.555898903389</v>
      </c>
      <c r="S150" s="61">
        <f ca="1"/>
        <v>-37285.555898903389</v>
      </c>
      <c r="T150" s="228" cm="1">
        <f t="array" aca="1" ref="T150" ca="1">IF(OR(N150:R150+D150:H150&lt;-0.01),1,0)</f>
        <v>0</v>
      </c>
      <c r="U150" s="248"/>
      <c r="V150" s="248"/>
      <c r="W150" s="248"/>
      <c r="X150" s="248"/>
      <c r="Y150" s="248"/>
    </row>
    <row r="151" spans="1:25" hidden="1" outlineLevel="1" x14ac:dyDescent="0.2">
      <c r="A151" s="47"/>
      <c r="B151" s="47" t="str">
        <f>'SAM and Preps'!B152</f>
        <v>ccats</v>
      </c>
      <c r="C151" s="47" t="str">
        <f>VLOOKUP(B151,Notes!$A$12:$B$206,2,0)</f>
        <v>Catering services</v>
      </c>
      <c r="D151" s="57">
        <f>Q1Impacts!C152</f>
        <v>50133.216142010424</v>
      </c>
      <c r="E151" s="57">
        <f>Q1Impacts!D152</f>
        <v>0</v>
      </c>
      <c r="F151" s="57">
        <f>Q1Impacts!E152</f>
        <v>0</v>
      </c>
      <c r="G151" s="57">
        <f>Q1Impacts!F152</f>
        <v>3395.2585411950008</v>
      </c>
      <c r="H151" s="57">
        <f>SUM(D151:G151)</f>
        <v>53528.474683205422</v>
      </c>
      <c r="I151" s="58">
        <f ca="1">VLOOKUP($B151,Q2BaseShocks!BaseShockQ2_LR,MATCH(I$4,Q2BaseShocks!BaseShockQ2_CH,0),0)*I$183</f>
        <v>-100</v>
      </c>
      <c r="J151" s="58">
        <f ca="1">VLOOKUP($B151,Q2BaseShocks!BaseShockQ2_LR,MATCH(J$4,Q2BaseShocks!BaseShockQ2_CH,0),0)*J$183</f>
        <v>0</v>
      </c>
      <c r="K151" s="58">
        <f ca="1">VLOOKUP($B151,Q2BaseShocks!BaseShockQ2_LR,MATCH(K$4,Q2BaseShocks!BaseShockQ2_CH,0),0)*K$183</f>
        <v>-100.00000000000001</v>
      </c>
      <c r="L151" s="58">
        <f ca="1">VLOOKUP($B151,Q2BaseShocks!BaseShockQ2_LR,MATCH(L$4,Q2BaseShocks!BaseShockQ2_CH,0),0)*L$183</f>
        <v>-100.00000000000001</v>
      </c>
      <c r="M151" s="58">
        <f ca="1"/>
        <v>-100.18409425638954</v>
      </c>
      <c r="N151" s="64">
        <f ca="1"/>
        <v>-50133.216142010424</v>
      </c>
      <c r="O151" s="64">
        <f ca="1"/>
        <v>0</v>
      </c>
      <c r="P151" s="64">
        <f ca="1"/>
        <v>0</v>
      </c>
      <c r="Q151" s="64">
        <f ca="1"/>
        <v>-3395.2585411950017</v>
      </c>
      <c r="R151" s="60">
        <f ca="1">SUM(N151:Q151)</f>
        <v>-53528.474683205422</v>
      </c>
      <c r="S151" s="61">
        <f ca="1"/>
        <v>-53528.474683205422</v>
      </c>
      <c r="T151" s="228" cm="1">
        <f t="array" aca="1" ref="T151" ca="1">IF(OR(N151:R151+D151:H151&lt;-0.01),1,0)</f>
        <v>0</v>
      </c>
      <c r="U151" s="248"/>
      <c r="V151" s="248"/>
      <c r="W151" s="248"/>
      <c r="X151" s="248"/>
      <c r="Y151" s="248"/>
    </row>
    <row r="152" spans="1:25" hidden="1" outlineLevel="1" x14ac:dyDescent="0.2">
      <c r="A152" s="47"/>
      <c r="B152" s="47" t="str">
        <f>'SAM and Preps'!B153</f>
        <v>cptrp</v>
      </c>
      <c r="C152" s="47" t="str">
        <f>VLOOKUP(B152,Notes!$A$12:$B$206,2,0)</f>
        <v xml:space="preserve">Passenger transport </v>
      </c>
      <c r="D152" s="57">
        <f>Q1Impacts!C153</f>
        <v>119204.99288511279</v>
      </c>
      <c r="E152" s="57">
        <f>Q1Impacts!D153</f>
        <v>0</v>
      </c>
      <c r="F152" s="57">
        <f>Q1Impacts!E153</f>
        <v>0</v>
      </c>
      <c r="G152" s="57">
        <f>Q1Impacts!F153</f>
        <v>24908.353928978464</v>
      </c>
      <c r="H152" s="57">
        <f t="shared" si="9"/>
        <v>144113.34681409126</v>
      </c>
      <c r="I152" s="58">
        <f ca="1">VLOOKUP($B152,Q2BaseShocks!BaseShockQ2_LR,MATCH(I$4,Q2BaseShocks!BaseShockQ2_CH,0),0)*I$183</f>
        <v>-91</v>
      </c>
      <c r="J152" s="58">
        <f ca="1">VLOOKUP($B152,Q2BaseShocks!BaseShockQ2_LR,MATCH(J$4,Q2BaseShocks!BaseShockQ2_CH,0),0)*J$183</f>
        <v>0</v>
      </c>
      <c r="K152" s="58">
        <f ca="1">VLOOKUP($B152,Q2BaseShocks!BaseShockQ2_LR,MATCH(K$4,Q2BaseShocks!BaseShockQ2_CH,0),0)*K$183</f>
        <v>-78</v>
      </c>
      <c r="L152" s="58">
        <f ca="1">VLOOKUP($B152,Q2BaseShocks!BaseShockQ2_LR,MATCH(L$4,Q2BaseShocks!BaseShockQ2_CH,0),0)*L$183</f>
        <v>-78</v>
      </c>
      <c r="M152" s="58">
        <f ca="1"/>
        <v>-88.814328122529886</v>
      </c>
      <c r="N152" s="64">
        <f ca="1"/>
        <v>-108476.54352545264</v>
      </c>
      <c r="O152" s="64">
        <f ca="1"/>
        <v>0</v>
      </c>
      <c r="P152" s="64">
        <f ca="1"/>
        <v>0</v>
      </c>
      <c r="Q152" s="64">
        <f ca="1"/>
        <v>-19428.516064603202</v>
      </c>
      <c r="R152" s="60">
        <f t="shared" ca="1" si="10"/>
        <v>-127905.05959005584</v>
      </c>
      <c r="S152" s="61">
        <f ca="1"/>
        <v>-127905.05959005584</v>
      </c>
      <c r="T152" s="228" cm="1">
        <f t="array" aca="1" ref="T152" ca="1">IF(OR(N152:R152+D152:H152&lt;-0.01),1,0)</f>
        <v>0</v>
      </c>
    </row>
    <row r="153" spans="1:25" hidden="1" outlineLevel="1" x14ac:dyDescent="0.2">
      <c r="A153" s="47"/>
      <c r="B153" s="47" t="str">
        <f>'SAM and Preps'!B154</f>
        <v>cftrp</v>
      </c>
      <c r="C153" s="47" t="str">
        <f>VLOOKUP(B153,Notes!$A$12:$B$206,2,0)</f>
        <v xml:space="preserve">Freight transport </v>
      </c>
      <c r="D153" s="57">
        <f>Q1Impacts!C154</f>
        <v>34161.667433467679</v>
      </c>
      <c r="E153" s="57">
        <f>Q1Impacts!D154</f>
        <v>0</v>
      </c>
      <c r="F153" s="57">
        <f>Q1Impacts!E154</f>
        <v>0</v>
      </c>
      <c r="G153" s="57">
        <f>Q1Impacts!F154</f>
        <v>4090.0560562974297</v>
      </c>
      <c r="H153" s="57">
        <f t="shared" si="9"/>
        <v>38251.723489765107</v>
      </c>
      <c r="I153" s="58">
        <f ca="1">VLOOKUP($B153,Q2BaseShocks!BaseShockQ2_LR,MATCH(I$4,Q2BaseShocks!BaseShockQ2_CH,0),0)*I$183</f>
        <v>-49</v>
      </c>
      <c r="J153" s="58">
        <f ca="1">VLOOKUP($B153,Q2BaseShocks!BaseShockQ2_LR,MATCH(J$4,Q2BaseShocks!BaseShockQ2_CH,0),0)*J$183</f>
        <v>0</v>
      </c>
      <c r="K153" s="58">
        <f ca="1">VLOOKUP($B153,Q2BaseShocks!BaseShockQ2_LR,MATCH(K$4,Q2BaseShocks!BaseShockQ2_CH,0),0)*K$183</f>
        <v>-78</v>
      </c>
      <c r="L153" s="58">
        <f ca="1">VLOOKUP($B153,Q2BaseShocks!BaseShockQ2_LR,MATCH(L$4,Q2BaseShocks!BaseShockQ2_CH,0),0)*L$183</f>
        <v>-48</v>
      </c>
      <c r="M153" s="58">
        <f ca="1"/>
        <v>-49.143613855796673</v>
      </c>
      <c r="N153" s="64">
        <f ca="1"/>
        <v>-16739.217042399163</v>
      </c>
      <c r="O153" s="64">
        <f ca="1"/>
        <v>0</v>
      </c>
      <c r="P153" s="64">
        <f ca="1"/>
        <v>0</v>
      </c>
      <c r="Q153" s="64">
        <f ca="1"/>
        <v>-1963.2269070227662</v>
      </c>
      <c r="R153" s="60">
        <f t="shared" ca="1" si="10"/>
        <v>-18702.44394942193</v>
      </c>
      <c r="S153" s="61">
        <f ca="1"/>
        <v>-18702.44394942193</v>
      </c>
      <c r="T153" s="228" cm="1">
        <f t="array" aca="1" ref="T153" ca="1">IF(OR(N153:R153+D153:H153&lt;-0.01),1,0)</f>
        <v>0</v>
      </c>
    </row>
    <row r="154" spans="1:25" hidden="1" outlineLevel="1" x14ac:dyDescent="0.2">
      <c r="A154" s="47"/>
      <c r="B154" s="47" t="str">
        <f>'SAM and Preps'!B155</f>
        <v>ctrps</v>
      </c>
      <c r="C154" s="47" t="str">
        <f>VLOOKUP(B154,Notes!$A$12:$B$206,2,0)</f>
        <v>Supporting transport services</v>
      </c>
      <c r="D154" s="57">
        <f>Q1Impacts!C155</f>
        <v>12136.805903261444</v>
      </c>
      <c r="E154" s="57">
        <f>Q1Impacts!D155</f>
        <v>0</v>
      </c>
      <c r="F154" s="57">
        <f>Q1Impacts!E155</f>
        <v>0</v>
      </c>
      <c r="G154" s="57">
        <f>Q1Impacts!F155</f>
        <v>1488.0090470336436</v>
      </c>
      <c r="H154" s="57">
        <f t="shared" si="9"/>
        <v>13624.814950295087</v>
      </c>
      <c r="I154" s="58">
        <f ca="1">VLOOKUP($B154,Q2BaseShocks!BaseShockQ2_LR,MATCH(I$4,Q2BaseShocks!BaseShockQ2_CH,0),0)*I$183</f>
        <v>-49</v>
      </c>
      <c r="J154" s="58">
        <f ca="1">VLOOKUP($B154,Q2BaseShocks!BaseShockQ2_LR,MATCH(J$4,Q2BaseShocks!BaseShockQ2_CH,0),0)*J$183</f>
        <v>0</v>
      </c>
      <c r="K154" s="58">
        <f ca="1">VLOOKUP($B154,Q2BaseShocks!BaseShockQ2_LR,MATCH(K$4,Q2BaseShocks!BaseShockQ2_CH,0),0)*K$183</f>
        <v>-78</v>
      </c>
      <c r="L154" s="58">
        <f ca="1">VLOOKUP($B154,Q2BaseShocks!BaseShockQ2_LR,MATCH(L$4,Q2BaseShocks!BaseShockQ2_CH,0),0)*L$183</f>
        <v>-48</v>
      </c>
      <c r="M154" s="58">
        <f ca="1"/>
        <v>-49.285599481286546</v>
      </c>
      <c r="N154" s="64">
        <f ca="1"/>
        <v>-5947.034892598107</v>
      </c>
      <c r="O154" s="64">
        <f ca="1"/>
        <v>0</v>
      </c>
      <c r="P154" s="64">
        <f ca="1"/>
        <v>0</v>
      </c>
      <c r="Q154" s="64">
        <f ca="1"/>
        <v>-714.24434257614894</v>
      </c>
      <c r="R154" s="60">
        <f t="shared" ca="1" si="10"/>
        <v>-6661.2792351742555</v>
      </c>
      <c r="S154" s="61">
        <f ca="1"/>
        <v>-6661.2792351742555</v>
      </c>
      <c r="T154" s="228" cm="1">
        <f t="array" aca="1" ref="T154" ca="1">IF(OR(N154:R154+D154:H154&lt;-0.01),1,0)</f>
        <v>0</v>
      </c>
    </row>
    <row r="155" spans="1:25" hidden="1" outlineLevel="1" x14ac:dyDescent="0.2">
      <c r="A155" s="47"/>
      <c r="B155" s="47" t="str">
        <f>'SAM and Preps'!B156</f>
        <v>cpost</v>
      </c>
      <c r="C155" s="47" t="str">
        <f>VLOOKUP(B155,Notes!$A$12:$B$206,2,0)</f>
        <v>Postal,  courier services</v>
      </c>
      <c r="D155" s="57">
        <f>Q1Impacts!C156</f>
        <v>1353.8486631428436</v>
      </c>
      <c r="E155" s="57">
        <f>Q1Impacts!D156</f>
        <v>0</v>
      </c>
      <c r="F155" s="57">
        <f>Q1Impacts!E156</f>
        <v>0</v>
      </c>
      <c r="G155" s="57">
        <f>Q1Impacts!F156</f>
        <v>1075.7520533070958</v>
      </c>
      <c r="H155" s="57">
        <f t="shared" si="9"/>
        <v>2429.6007164499397</v>
      </c>
      <c r="I155" s="58">
        <f ca="1">VLOOKUP($B155,Q2BaseShocks!BaseShockQ2_LR,MATCH(I$4,Q2BaseShocks!BaseShockQ2_CH,0),0)*I$183</f>
        <v>25</v>
      </c>
      <c r="J155" s="58">
        <f ca="1">VLOOKUP($B155,Q2BaseShocks!BaseShockQ2_LR,MATCH(J$4,Q2BaseShocks!BaseShockQ2_CH,0),0)*J$183</f>
        <v>0</v>
      </c>
      <c r="K155" s="58">
        <f ca="1">VLOOKUP($B155,Q2BaseShocks!BaseShockQ2_LR,MATCH(K$4,Q2BaseShocks!BaseShockQ2_CH,0),0)*K$183</f>
        <v>-78</v>
      </c>
      <c r="L155" s="58">
        <f ca="1">VLOOKUP($B155,Q2BaseShocks!BaseShockQ2_LR,MATCH(L$4,Q2BaseShocks!BaseShockQ2_CH,0),0)*L$183</f>
        <v>-48</v>
      </c>
      <c r="M155" s="58">
        <f ca="1"/>
        <v>-7.4270584071596701</v>
      </c>
      <c r="N155" s="64">
        <f ca="1"/>
        <v>338.46216578571091</v>
      </c>
      <c r="O155" s="64">
        <f ca="1"/>
        <v>0</v>
      </c>
      <c r="P155" s="64">
        <f ca="1"/>
        <v>0</v>
      </c>
      <c r="Q155" s="64">
        <f ca="1"/>
        <v>-516.36098558740593</v>
      </c>
      <c r="R155" s="60">
        <f t="shared" ca="1" si="10"/>
        <v>-177.89881980169503</v>
      </c>
      <c r="S155" s="61">
        <f ca="1"/>
        <v>-177.89881980169503</v>
      </c>
      <c r="T155" s="228" cm="1">
        <f t="array" aca="1" ref="T155" ca="1">IF(OR(N155:R155+D155:H155&lt;-0.01),1,0)</f>
        <v>0</v>
      </c>
    </row>
    <row r="156" spans="1:25" hidden="1" outlineLevel="1" x14ac:dyDescent="0.2">
      <c r="A156" s="47"/>
      <c r="B156" s="47" t="str">
        <f>'SAM and Preps'!B157</f>
        <v>celcd</v>
      </c>
      <c r="C156" s="47" t="str">
        <f>VLOOKUP(B156,Notes!$A$12:$B$206,2,0)</f>
        <v xml:space="preserve">Electricity distribution </v>
      </c>
      <c r="D156" s="57">
        <f>Q1Impacts!C157</f>
        <v>76931.437742112379</v>
      </c>
      <c r="E156" s="57">
        <f>Q1Impacts!D157</f>
        <v>0</v>
      </c>
      <c r="F156" s="57">
        <f>Q1Impacts!E157</f>
        <v>0</v>
      </c>
      <c r="G156" s="57">
        <f>Q1Impacts!F157</f>
        <v>3027.8058607202929</v>
      </c>
      <c r="H156" s="57">
        <f t="shared" si="9"/>
        <v>79959.243602832677</v>
      </c>
      <c r="I156" s="58">
        <f ca="1">VLOOKUP($B156,Q2BaseShocks!BaseShockQ2_LR,MATCH(I$4,Q2BaseShocks!BaseShockQ2_CH,0),0)*I$183</f>
        <v>0</v>
      </c>
      <c r="J156" s="58">
        <f ca="1">VLOOKUP($B156,Q2BaseShocks!BaseShockQ2_LR,MATCH(J$4,Q2BaseShocks!BaseShockQ2_CH,0),0)*J$183</f>
        <v>0</v>
      </c>
      <c r="K156" s="58">
        <f ca="1">VLOOKUP($B156,Q2BaseShocks!BaseShockQ2_LR,MATCH(K$4,Q2BaseShocks!BaseShockQ2_CH,0),0)*K$183</f>
        <v>-78</v>
      </c>
      <c r="L156" s="58">
        <f ca="1">VLOOKUP($B156,Q2BaseShocks!BaseShockQ2_LR,MATCH(L$4,Q2BaseShocks!BaseShockQ2_CH,0),0)*L$183</f>
        <v>-48</v>
      </c>
      <c r="M156" s="58">
        <f ca="1"/>
        <v>-1.8189562744107446</v>
      </c>
      <c r="N156" s="64">
        <f ca="1"/>
        <v>0</v>
      </c>
      <c r="O156" s="64">
        <f ca="1"/>
        <v>0</v>
      </c>
      <c r="P156" s="64">
        <f ca="1"/>
        <v>0</v>
      </c>
      <c r="Q156" s="64">
        <f ca="1"/>
        <v>-1453.3468131457405</v>
      </c>
      <c r="R156" s="60">
        <f t="shared" ca="1" si="10"/>
        <v>-1453.3468131457405</v>
      </c>
      <c r="S156" s="61">
        <f ca="1"/>
        <v>-1453.3468131457405</v>
      </c>
      <c r="T156" s="228" cm="1">
        <f t="array" aca="1" ref="T156" ca="1">IF(OR(N156:R156+D156:H156&lt;-0.01),1,0)</f>
        <v>0</v>
      </c>
    </row>
    <row r="157" spans="1:25" hidden="1" outlineLevel="1" x14ac:dyDescent="0.2">
      <c r="A157" s="47"/>
      <c r="B157" s="47" t="str">
        <f>'SAM and Preps'!B158</f>
        <v>cwatd</v>
      </c>
      <c r="C157" s="47" t="str">
        <f>VLOOKUP(B157,Notes!$A$12:$B$206,2,0)</f>
        <v xml:space="preserve">Water distribution </v>
      </c>
      <c r="D157" s="57">
        <f>Q1Impacts!C158</f>
        <v>23216.874584238805</v>
      </c>
      <c r="E157" s="57">
        <f>Q1Impacts!D158</f>
        <v>0</v>
      </c>
      <c r="F157" s="57">
        <f>Q1Impacts!E158</f>
        <v>0</v>
      </c>
      <c r="G157" s="57">
        <f>Q1Impacts!F158</f>
        <v>913.75113993594391</v>
      </c>
      <c r="H157" s="57">
        <f t="shared" si="9"/>
        <v>24130.625724174748</v>
      </c>
      <c r="I157" s="58">
        <f ca="1">VLOOKUP($B157,Q2BaseShocks!BaseShockQ2_LR,MATCH(I$4,Q2BaseShocks!BaseShockQ2_CH,0),0)*I$183</f>
        <v>0</v>
      </c>
      <c r="J157" s="58">
        <f ca="1">VLOOKUP($B157,Q2BaseShocks!BaseShockQ2_LR,MATCH(J$4,Q2BaseShocks!BaseShockQ2_CH,0),0)*J$183</f>
        <v>0</v>
      </c>
      <c r="K157" s="58">
        <f ca="1">VLOOKUP($B157,Q2BaseShocks!BaseShockQ2_LR,MATCH(K$4,Q2BaseShocks!BaseShockQ2_CH,0),0)*K$183</f>
        <v>-78</v>
      </c>
      <c r="L157" s="58">
        <f ca="1">VLOOKUP($B157,Q2BaseShocks!BaseShockQ2_LR,MATCH(L$4,Q2BaseShocks!BaseShockQ2_CH,0),0)*L$183</f>
        <v>-48</v>
      </c>
      <c r="M157" s="58">
        <f ca="1"/>
        <v>-1.8274239305392106</v>
      </c>
      <c r="N157" s="64">
        <f ca="1"/>
        <v>0</v>
      </c>
      <c r="O157" s="64">
        <f ca="1"/>
        <v>0</v>
      </c>
      <c r="P157" s="64">
        <f ca="1"/>
        <v>0</v>
      </c>
      <c r="Q157" s="64">
        <f ca="1"/>
        <v>-438.60054716925305</v>
      </c>
      <c r="R157" s="60">
        <f t="shared" ca="1" si="10"/>
        <v>-438.60054716925305</v>
      </c>
      <c r="S157" s="61">
        <f ca="1"/>
        <v>-438.60054716925305</v>
      </c>
      <c r="T157" s="228" cm="1">
        <f t="array" aca="1" ref="T157" ca="1">IF(OR(N157:R157+D157:H157&lt;-0.01),1,0)</f>
        <v>0</v>
      </c>
    </row>
    <row r="158" spans="1:25" hidden="1" outlineLevel="1" x14ac:dyDescent="0.2">
      <c r="A158" s="47"/>
      <c r="B158" s="47" t="str">
        <f>'SAM and Preps'!B159</f>
        <v>cfins</v>
      </c>
      <c r="C158" s="47" t="str">
        <f>VLOOKUP(B158,Notes!$A$12:$B$206,2,0)</f>
        <v>Financial services</v>
      </c>
      <c r="D158" s="57">
        <f>Q1Impacts!C159</f>
        <v>61848.654575608591</v>
      </c>
      <c r="E158" s="57">
        <f>Q1Impacts!D159</f>
        <v>0</v>
      </c>
      <c r="F158" s="57">
        <f>Q1Impacts!E159</f>
        <v>0</v>
      </c>
      <c r="G158" s="57">
        <f>Q1Impacts!F159</f>
        <v>3607.1266854076503</v>
      </c>
      <c r="H158" s="57">
        <f t="shared" si="9"/>
        <v>65455.781261016244</v>
      </c>
      <c r="I158" s="58">
        <f ca="1">VLOOKUP($B158,Q2BaseShocks!BaseShockQ2_LR,MATCH(I$4,Q2BaseShocks!BaseShockQ2_CH,0),0)*I$183</f>
        <v>-7</v>
      </c>
      <c r="J158" s="58">
        <f ca="1">VLOOKUP($B158,Q2BaseShocks!BaseShockQ2_LR,MATCH(J$4,Q2BaseShocks!BaseShockQ2_CH,0),0)*J$183</f>
        <v>0</v>
      </c>
      <c r="K158" s="58">
        <f ca="1">VLOOKUP($B158,Q2BaseShocks!BaseShockQ2_LR,MATCH(K$4,Q2BaseShocks!BaseShockQ2_CH,0),0)*K$183</f>
        <v>-78</v>
      </c>
      <c r="L158" s="58">
        <f ca="1">VLOOKUP($B158,Q2BaseShocks!BaseShockQ2_LR,MATCH(L$4,Q2BaseShocks!BaseShockQ2_CH,0),0)*L$183</f>
        <v>-48</v>
      </c>
      <c r="M158" s="58">
        <f ca="1"/>
        <v>-9.2696639075640306</v>
      </c>
      <c r="N158" s="64">
        <f ca="1"/>
        <v>-4329.4058202926017</v>
      </c>
      <c r="O158" s="64">
        <f ca="1"/>
        <v>0</v>
      </c>
      <c r="P158" s="64">
        <f ca="1"/>
        <v>0</v>
      </c>
      <c r="Q158" s="64">
        <f ca="1"/>
        <v>-1731.4208089956721</v>
      </c>
      <c r="R158" s="60">
        <f t="shared" ca="1" si="10"/>
        <v>-6060.8266292882736</v>
      </c>
      <c r="S158" s="61">
        <f ca="1"/>
        <v>-6060.8266292882736</v>
      </c>
      <c r="T158" s="228" cm="1">
        <f t="array" aca="1" ref="T158" ca="1">IF(OR(N158:R158+D158:H158&lt;-0.01),1,0)</f>
        <v>0</v>
      </c>
    </row>
    <row r="159" spans="1:25" hidden="1" outlineLevel="1" x14ac:dyDescent="0.2">
      <c r="A159" s="47"/>
      <c r="B159" s="47" t="str">
        <f>'SAM and Preps'!B160</f>
        <v>cinsp</v>
      </c>
      <c r="C159" s="47" t="str">
        <f>VLOOKUP(B159,Notes!$A$12:$B$206,2,0)</f>
        <v xml:space="preserve">Insurance, pension </v>
      </c>
      <c r="D159" s="57">
        <f>Q1Impacts!C160</f>
        <v>113950.49437137764</v>
      </c>
      <c r="E159" s="57">
        <f>Q1Impacts!D160</f>
        <v>0</v>
      </c>
      <c r="F159" s="57">
        <f>Q1Impacts!E160</f>
        <v>0</v>
      </c>
      <c r="G159" s="57">
        <f>Q1Impacts!F160</f>
        <v>17885.111129619814</v>
      </c>
      <c r="H159" s="57">
        <f t="shared" si="9"/>
        <v>131835.60550099745</v>
      </c>
      <c r="I159" s="58">
        <f ca="1">VLOOKUP($B159,Q2BaseShocks!BaseShockQ2_LR,MATCH(I$4,Q2BaseShocks!BaseShockQ2_CH,0),0)*I$183</f>
        <v>-7</v>
      </c>
      <c r="J159" s="58">
        <f ca="1">VLOOKUP($B159,Q2BaseShocks!BaseShockQ2_LR,MATCH(J$4,Q2BaseShocks!BaseShockQ2_CH,0),0)*J$183</f>
        <v>0</v>
      </c>
      <c r="K159" s="58">
        <f ca="1">VLOOKUP($B159,Q2BaseShocks!BaseShockQ2_LR,MATCH(K$4,Q2BaseShocks!BaseShockQ2_CH,0),0)*K$183</f>
        <v>-78</v>
      </c>
      <c r="L159" s="58">
        <f ca="1">VLOOKUP($B159,Q2BaseShocks!BaseShockQ2_LR,MATCH(L$4,Q2BaseShocks!BaseShockQ2_CH,0),0)*L$183</f>
        <v>-48</v>
      </c>
      <c r="M159" s="58">
        <f ca="1"/>
        <v>-12.568865511457401</v>
      </c>
      <c r="N159" s="64">
        <f ca="1"/>
        <v>-7976.5346059964359</v>
      </c>
      <c r="O159" s="64">
        <f ca="1"/>
        <v>0</v>
      </c>
      <c r="P159" s="64">
        <f ca="1"/>
        <v>0</v>
      </c>
      <c r="Q159" s="64">
        <f ca="1"/>
        <v>-8584.8533422175096</v>
      </c>
      <c r="R159" s="60">
        <f t="shared" ca="1" si="10"/>
        <v>-16561.387948213945</v>
      </c>
      <c r="S159" s="61">
        <f ca="1"/>
        <v>-16561.387948213945</v>
      </c>
      <c r="T159" s="228" cm="1">
        <f t="array" aca="1" ref="T159" ca="1">IF(OR(N159:R159+D159:H159&lt;-0.01),1,0)</f>
        <v>0</v>
      </c>
    </row>
    <row r="160" spans="1:25" hidden="1" outlineLevel="1" x14ac:dyDescent="0.2">
      <c r="A160" s="47"/>
      <c r="B160" s="47" t="str">
        <f>'SAM and Preps'!B161</f>
        <v>cofin</v>
      </c>
      <c r="C160" s="47" t="str">
        <f>VLOOKUP(B160,Notes!$A$12:$B$206,2,0)</f>
        <v>Other financial services</v>
      </c>
      <c r="D160" s="57">
        <f>Q1Impacts!C161</f>
        <v>218.19466774810155</v>
      </c>
      <c r="E160" s="57">
        <f>Q1Impacts!D161</f>
        <v>0</v>
      </c>
      <c r="F160" s="57">
        <f>Q1Impacts!E161</f>
        <v>8095.9996620477968</v>
      </c>
      <c r="G160" s="57">
        <f>Q1Impacts!F161</f>
        <v>6980.5441323458208</v>
      </c>
      <c r="H160" s="57">
        <f t="shared" si="9"/>
        <v>15294.738462141719</v>
      </c>
      <c r="I160" s="58">
        <f ca="1">VLOOKUP($B160,Q2BaseShocks!BaseShockQ2_LR,MATCH(I$4,Q2BaseShocks!BaseShockQ2_CH,0),0)*I$183</f>
        <v>-7</v>
      </c>
      <c r="J160" s="58">
        <f ca="1">VLOOKUP($B160,Q2BaseShocks!BaseShockQ2_LR,MATCH(J$4,Q2BaseShocks!BaseShockQ2_CH,0),0)*J$183</f>
        <v>0</v>
      </c>
      <c r="K160" s="58">
        <f ca="1">VLOOKUP($B160,Q2BaseShocks!BaseShockQ2_LR,MATCH(K$4,Q2BaseShocks!BaseShockQ2_CH,0),0)*K$183</f>
        <v>-78</v>
      </c>
      <c r="L160" s="58">
        <f ca="1">VLOOKUP($B160,Q2BaseShocks!BaseShockQ2_LR,MATCH(L$4,Q2BaseShocks!BaseShockQ2_CH,0),0)*L$183</f>
        <v>-48</v>
      </c>
      <c r="M160" s="58">
        <f ca="1"/>
        <v>-63.57791215008902</v>
      </c>
      <c r="N160" s="64">
        <f ca="1"/>
        <v>-15.27362674236711</v>
      </c>
      <c r="O160" s="64">
        <f ca="1"/>
        <v>0</v>
      </c>
      <c r="P160" s="64">
        <f ca="1"/>
        <v>-6314.8797363972817</v>
      </c>
      <c r="Q160" s="64">
        <f ca="1"/>
        <v>-3350.6611835259937</v>
      </c>
      <c r="R160" s="60">
        <f t="shared" ca="1" si="10"/>
        <v>-9680.8145466656424</v>
      </c>
      <c r="S160" s="61">
        <f ca="1"/>
        <v>-9680.8145466656424</v>
      </c>
      <c r="T160" s="228" cm="1">
        <f t="array" aca="1" ref="T160" ca="1">IF(OR(N160:R160+D160:H160&lt;-0.01),1,0)</f>
        <v>0</v>
      </c>
    </row>
    <row r="161" spans="1:20" hidden="1" outlineLevel="1" x14ac:dyDescent="0.2">
      <c r="A161" s="47"/>
      <c r="B161" s="47" t="str">
        <f>'SAM and Preps'!B162</f>
        <v>creal</v>
      </c>
      <c r="C161" s="47" t="str">
        <f>VLOOKUP(B161,Notes!$A$12:$B$206,2,0)</f>
        <v>Real estate services</v>
      </c>
      <c r="D161" s="57">
        <f>Q1Impacts!C162</f>
        <v>269934.89401119656</v>
      </c>
      <c r="E161" s="57">
        <f>Q1Impacts!D162</f>
        <v>0</v>
      </c>
      <c r="F161" s="57">
        <f>Q1Impacts!E162</f>
        <v>27204.556687454791</v>
      </c>
      <c r="G161" s="57">
        <f>Q1Impacts!F162</f>
        <v>11669.845675060018</v>
      </c>
      <c r="H161" s="57">
        <f t="shared" si="9"/>
        <v>308809.29637371138</v>
      </c>
      <c r="I161" s="58">
        <f ca="1">VLOOKUP($B161,Q2BaseShocks!BaseShockQ2_LR,MATCH(I$4,Q2BaseShocks!BaseShockQ2_CH,0),0)*I$183</f>
        <v>-35</v>
      </c>
      <c r="J161" s="58">
        <f ca="1">VLOOKUP($B161,Q2BaseShocks!BaseShockQ2_LR,MATCH(J$4,Q2BaseShocks!BaseShockQ2_CH,0),0)*J$183</f>
        <v>0</v>
      </c>
      <c r="K161" s="58">
        <f ca="1">VLOOKUP($B161,Q2BaseShocks!BaseShockQ2_LR,MATCH(K$4,Q2BaseShocks!BaseShockQ2_CH,0),0)*K$183</f>
        <v>-78</v>
      </c>
      <c r="L161" s="58">
        <f ca="1">VLOOKUP($B161,Q2BaseShocks!BaseShockQ2_LR,MATCH(L$4,Q2BaseShocks!BaseShockQ2_CH,0),0)*L$183</f>
        <v>-48</v>
      </c>
      <c r="M161" s="58">
        <f ca="1"/>
        <v>-39.297577613998882</v>
      </c>
      <c r="N161" s="64">
        <f ca="1"/>
        <v>-94477.212903918786</v>
      </c>
      <c r="O161" s="64">
        <f ca="1"/>
        <v>0</v>
      </c>
      <c r="P161" s="64">
        <f ca="1"/>
        <v>-21219.554216214739</v>
      </c>
      <c r="Q161" s="64">
        <f ca="1"/>
        <v>-5601.5259240288087</v>
      </c>
      <c r="R161" s="60">
        <f t="shared" ca="1" si="10"/>
        <v>-121298.29304416235</v>
      </c>
      <c r="S161" s="61">
        <f ca="1"/>
        <v>-121298.29304416235</v>
      </c>
      <c r="T161" s="228" cm="1">
        <f t="array" aca="1" ref="T161" ca="1">IF(OR(N161:R161+D161:H161&lt;-0.01),1,0)</f>
        <v>0</v>
      </c>
    </row>
    <row r="162" spans="1:20" hidden="1" outlineLevel="1" x14ac:dyDescent="0.2">
      <c r="A162" s="47"/>
      <c r="B162" s="47" t="str">
        <f>'SAM and Preps'!B163</f>
        <v>crent</v>
      </c>
      <c r="C162" s="47" t="str">
        <f>VLOOKUP(B162,Notes!$A$12:$B$206,2,0)</f>
        <v>Leasing, Rental services</v>
      </c>
      <c r="D162" s="57">
        <f>Q1Impacts!C163</f>
        <v>8960.1804251973026</v>
      </c>
      <c r="E162" s="57">
        <f>Q1Impacts!D163</f>
        <v>0</v>
      </c>
      <c r="F162" s="57">
        <f>Q1Impacts!E163</f>
        <v>0</v>
      </c>
      <c r="G162" s="57">
        <f>Q1Impacts!F163</f>
        <v>352.64759896295061</v>
      </c>
      <c r="H162" s="57">
        <f t="shared" si="9"/>
        <v>9312.8280241602533</v>
      </c>
      <c r="I162" s="58">
        <f ca="1">VLOOKUP($B162,Q2BaseShocks!BaseShockQ2_LR,MATCH(I$4,Q2BaseShocks!BaseShockQ2_CH,0),0)*I$183</f>
        <v>-84</v>
      </c>
      <c r="J162" s="58">
        <f ca="1">VLOOKUP($B162,Q2BaseShocks!BaseShockQ2_LR,MATCH(J$4,Q2BaseShocks!BaseShockQ2_CH,0),0)*J$183</f>
        <v>0</v>
      </c>
      <c r="K162" s="58">
        <f ca="1">VLOOKUP($B162,Q2BaseShocks!BaseShockQ2_LR,MATCH(K$4,Q2BaseShocks!BaseShockQ2_CH,0),0)*K$183</f>
        <v>-78</v>
      </c>
      <c r="L162" s="58">
        <f ca="1">VLOOKUP($B162,Q2BaseShocks!BaseShockQ2_LR,MATCH(L$4,Q2BaseShocks!BaseShockQ2_CH,0),0)*L$183</f>
        <v>-72</v>
      </c>
      <c r="M162" s="58">
        <f ca="1"/>
        <v>-84.209679714781203</v>
      </c>
      <c r="N162" s="64">
        <f ca="1"/>
        <v>-7526.5515571657343</v>
      </c>
      <c r="O162" s="64">
        <f ca="1"/>
        <v>0</v>
      </c>
      <c r="P162" s="64">
        <f ca="1"/>
        <v>0</v>
      </c>
      <c r="Q162" s="64">
        <f ca="1"/>
        <v>-253.90627125332443</v>
      </c>
      <c r="R162" s="60">
        <f t="shared" ca="1" si="10"/>
        <v>-7780.4578284190584</v>
      </c>
      <c r="S162" s="61">
        <f ca="1"/>
        <v>-7780.4578284190584</v>
      </c>
      <c r="T162" s="228" cm="1">
        <f t="array" aca="1" ref="T162" ca="1">IF(OR(N162:R162+D162:H162&lt;-0.01),1,0)</f>
        <v>0</v>
      </c>
    </row>
    <row r="163" spans="1:20" hidden="1" outlineLevel="1" x14ac:dyDescent="0.2">
      <c r="A163" s="47"/>
      <c r="B163" s="47" t="str">
        <f>'SAM and Preps'!B164</f>
        <v>crsea</v>
      </c>
      <c r="C163" s="47" t="str">
        <f>VLOOKUP(B163,Notes!$A$12:$B$206,2,0)</f>
        <v>Research, development</v>
      </c>
      <c r="D163" s="57">
        <f>Q1Impacts!C164</f>
        <v>0</v>
      </c>
      <c r="E163" s="57">
        <f>Q1Impacts!D164</f>
        <v>0</v>
      </c>
      <c r="F163" s="57">
        <f>Q1Impacts!E164</f>
        <v>21323.999109869961</v>
      </c>
      <c r="G163" s="57">
        <f>Q1Impacts!F164</f>
        <v>170.52338649417928</v>
      </c>
      <c r="H163" s="57">
        <f t="shared" si="9"/>
        <v>21494.522496364141</v>
      </c>
      <c r="I163" s="58">
        <f ca="1">VLOOKUP($B163,Q2BaseShocks!BaseShockQ2_LR,MATCH(I$4,Q2BaseShocks!BaseShockQ2_CH,0),0)*I$183</f>
        <v>-70</v>
      </c>
      <c r="J163" s="58">
        <f ca="1">VLOOKUP($B163,Q2BaseShocks!BaseShockQ2_LR,MATCH(J$4,Q2BaseShocks!BaseShockQ2_CH,0),0)*J$183</f>
        <v>0</v>
      </c>
      <c r="K163" s="58">
        <f ca="1">VLOOKUP($B163,Q2BaseShocks!BaseShockQ2_LR,MATCH(K$4,Q2BaseShocks!BaseShockQ2_CH,0),0)*K$183</f>
        <v>-78</v>
      </c>
      <c r="L163" s="58">
        <f ca="1">VLOOKUP($B163,Q2BaseShocks!BaseShockQ2_LR,MATCH(L$4,Q2BaseShocks!BaseShockQ2_CH,0),0)*L$183</f>
        <v>-60</v>
      </c>
      <c r="M163" s="58">
        <f ca="1"/>
        <v>-45.208497707431867</v>
      </c>
      <c r="N163" s="64">
        <f ca="1"/>
        <v>0</v>
      </c>
      <c r="O163" s="64">
        <f ca="1"/>
        <v>0</v>
      </c>
      <c r="P163" s="64">
        <f ca="1"/>
        <v>-16632.719305698571</v>
      </c>
      <c r="Q163" s="64">
        <f ca="1"/>
        <v>-102.31403189650756</v>
      </c>
      <c r="R163" s="60">
        <f t="shared" ca="1" si="10"/>
        <v>-16735.03333759508</v>
      </c>
      <c r="S163" s="61">
        <f ca="1"/>
        <v>-16735.03333759508</v>
      </c>
      <c r="T163" s="228" cm="1">
        <f t="array" aca="1" ref="T163" ca="1">IF(OR(N163:R163+D163:H163&lt;-0.01),1,0)</f>
        <v>0</v>
      </c>
    </row>
    <row r="164" spans="1:20" hidden="1" outlineLevel="1" x14ac:dyDescent="0.2">
      <c r="A164" s="47"/>
      <c r="B164" s="47" t="str">
        <f>'SAM and Preps'!B165</f>
        <v>clacc</v>
      </c>
      <c r="C164" s="47" t="str">
        <f>VLOOKUP(B164,Notes!$A$12:$B$206,2,0)</f>
        <v xml:space="preserve">Legal, accounting </v>
      </c>
      <c r="D164" s="57">
        <f>Q1Impacts!C165</f>
        <v>11212.088051142862</v>
      </c>
      <c r="E164" s="57">
        <f>Q1Impacts!D165</f>
        <v>0</v>
      </c>
      <c r="F164" s="57">
        <f>Q1Impacts!E165</f>
        <v>7229.2872208119988</v>
      </c>
      <c r="G164" s="57">
        <f>Q1Impacts!F165</f>
        <v>4151.4121701170561</v>
      </c>
      <c r="H164" s="57">
        <f t="shared" si="9"/>
        <v>22592.787442071916</v>
      </c>
      <c r="I164" s="58">
        <f ca="1">VLOOKUP($B164,Q2BaseShocks!BaseShockQ2_LR,MATCH(I$4,Q2BaseShocks!BaseShockQ2_CH,0),0)*I$183</f>
        <v>-35</v>
      </c>
      <c r="J164" s="58">
        <f ca="1">VLOOKUP($B164,Q2BaseShocks!BaseShockQ2_LR,MATCH(J$4,Q2BaseShocks!BaseShockQ2_CH,0),0)*J$183</f>
        <v>0</v>
      </c>
      <c r="K164" s="58">
        <f ca="1">VLOOKUP($B164,Q2BaseShocks!BaseShockQ2_LR,MATCH(K$4,Q2BaseShocks!BaseShockQ2_CH,0),0)*K$183</f>
        <v>-78</v>
      </c>
      <c r="L164" s="58">
        <f ca="1">VLOOKUP($B164,Q2BaseShocks!BaseShockQ2_LR,MATCH(L$4,Q2BaseShocks!BaseShockQ2_CH,0),0)*L$183</f>
        <v>-48</v>
      </c>
      <c r="M164" s="58">
        <f ca="1"/>
        <v>-51.298826459018919</v>
      </c>
      <c r="N164" s="64">
        <f ca="1"/>
        <v>-3924.2308179000015</v>
      </c>
      <c r="O164" s="64">
        <f ca="1"/>
        <v>0</v>
      </c>
      <c r="P164" s="64">
        <f ca="1"/>
        <v>-5638.844032233359</v>
      </c>
      <c r="Q164" s="64">
        <f ca="1"/>
        <v>-1992.677841656187</v>
      </c>
      <c r="R164" s="60">
        <f t="shared" ca="1" si="10"/>
        <v>-11555.752691789547</v>
      </c>
      <c r="S164" s="61">
        <f ca="1"/>
        <v>-11555.752691789547</v>
      </c>
      <c r="T164" s="228" cm="1">
        <f t="array" aca="1" ref="T164" ca="1">IF(OR(N164:R164+D164:H164&lt;-0.01),1,0)</f>
        <v>0</v>
      </c>
    </row>
    <row r="165" spans="1:20" hidden="1" outlineLevel="1" x14ac:dyDescent="0.2">
      <c r="A165" s="47"/>
      <c r="B165" s="47" t="str">
        <f>'SAM and Preps'!B166</f>
        <v>cobus</v>
      </c>
      <c r="C165" s="47" t="str">
        <f>VLOOKUP(B165,Notes!$A$12:$B$206,2,0)</f>
        <v>Other business services</v>
      </c>
      <c r="D165" s="57">
        <f>Q1Impacts!C166</f>
        <v>8907.0517611902851</v>
      </c>
      <c r="E165" s="57">
        <f>Q1Impacts!D166</f>
        <v>0</v>
      </c>
      <c r="F165" s="57">
        <f>Q1Impacts!E166</f>
        <v>0</v>
      </c>
      <c r="G165" s="57">
        <f>Q1Impacts!F166</f>
        <v>8160.5624190297276</v>
      </c>
      <c r="H165" s="57">
        <f t="shared" si="9"/>
        <v>17067.614180220015</v>
      </c>
      <c r="I165" s="58">
        <f ca="1">VLOOKUP($B165,Q2BaseShocks!BaseShockQ2_LR,MATCH(I$4,Q2BaseShocks!BaseShockQ2_CH,0),0)*I$183</f>
        <v>-14</v>
      </c>
      <c r="J165" s="58">
        <f ca="1">VLOOKUP($B165,Q2BaseShocks!BaseShockQ2_LR,MATCH(J$4,Q2BaseShocks!BaseShockQ2_CH,0),0)*J$183</f>
        <v>0</v>
      </c>
      <c r="K165" s="58">
        <f ca="1">VLOOKUP($B165,Q2BaseShocks!BaseShockQ2_LR,MATCH(K$4,Q2BaseShocks!BaseShockQ2_CH,0),0)*K$183</f>
        <v>-78</v>
      </c>
      <c r="L165" s="58">
        <f ca="1">VLOOKUP($B165,Q2BaseShocks!BaseShockQ2_LR,MATCH(L$4,Q2BaseShocks!BaseShockQ2_CH,0),0)*L$183</f>
        <v>-48</v>
      </c>
      <c r="M165" s="58">
        <f ca="1"/>
        <v>-30.553889225497148</v>
      </c>
      <c r="N165" s="64">
        <f ca="1"/>
        <v>-1246.9872465666401</v>
      </c>
      <c r="O165" s="64">
        <f ca="1"/>
        <v>0</v>
      </c>
      <c r="P165" s="64">
        <f ca="1"/>
        <v>0</v>
      </c>
      <c r="Q165" s="64">
        <f ca="1"/>
        <v>-3917.0699611342693</v>
      </c>
      <c r="R165" s="60">
        <f t="shared" ca="1" si="10"/>
        <v>-5164.0572077009092</v>
      </c>
      <c r="S165" s="61">
        <f ca="1"/>
        <v>-5164.0572077009092</v>
      </c>
      <c r="T165" s="228" cm="1">
        <f t="array" aca="1" ref="T165" ca="1">IF(OR(N165:R165+D165:H165&lt;-0.01),1,0)</f>
        <v>0</v>
      </c>
    </row>
    <row r="166" spans="1:20" hidden="1" outlineLevel="1" x14ac:dyDescent="0.2">
      <c r="A166" s="47"/>
      <c r="B166" s="47" t="str">
        <f>'SAM and Preps'!B167</f>
        <v>ctelc</v>
      </c>
      <c r="C166" s="47" t="str">
        <f>VLOOKUP(B166,Notes!$A$12:$B$206,2,0)</f>
        <v>Telecommunications</v>
      </c>
      <c r="D166" s="57">
        <f>Q1Impacts!C167</f>
        <v>64732.192625652599</v>
      </c>
      <c r="E166" s="57">
        <f>Q1Impacts!D167</f>
        <v>0</v>
      </c>
      <c r="F166" s="57">
        <f>Q1Impacts!E167</f>
        <v>0</v>
      </c>
      <c r="G166" s="57">
        <f>Q1Impacts!F167</f>
        <v>12460.830663540566</v>
      </c>
      <c r="H166" s="57">
        <f t="shared" si="9"/>
        <v>77193.023289193166</v>
      </c>
      <c r="I166" s="58">
        <f ca="1">VLOOKUP($B166,Q2BaseShocks!BaseShockQ2_LR,MATCH(I$4,Q2BaseShocks!BaseShockQ2_CH,0),0)*I$183</f>
        <v>5</v>
      </c>
      <c r="J166" s="58">
        <f ca="1">VLOOKUP($B166,Q2BaseShocks!BaseShockQ2_LR,MATCH(J$4,Q2BaseShocks!BaseShockQ2_CH,0),0)*J$183</f>
        <v>0</v>
      </c>
      <c r="K166" s="58">
        <f ca="1">VLOOKUP($B166,Q2BaseShocks!BaseShockQ2_LR,MATCH(K$4,Q2BaseShocks!BaseShockQ2_CH,0),0)*K$183</f>
        <v>-78</v>
      </c>
      <c r="L166" s="58">
        <f ca="1">VLOOKUP($B166,Q2BaseShocks!BaseShockQ2_LR,MATCH(L$4,Q2BaseShocks!BaseShockQ2_CH,0),0)*L$183</f>
        <v>-48</v>
      </c>
      <c r="M166" s="58">
        <f ca="1"/>
        <v>-3.5619984561720357</v>
      </c>
      <c r="N166" s="64">
        <f ca="1"/>
        <v>3236.6096312826303</v>
      </c>
      <c r="O166" s="64">
        <f ca="1"/>
        <v>0</v>
      </c>
      <c r="P166" s="64">
        <f ca="1"/>
        <v>0</v>
      </c>
      <c r="Q166" s="64">
        <f ca="1"/>
        <v>-5981.1987184994714</v>
      </c>
      <c r="R166" s="60">
        <f t="shared" ca="1" si="10"/>
        <v>-2744.5890872168411</v>
      </c>
      <c r="S166" s="61">
        <f ca="1"/>
        <v>-2744.5890872168411</v>
      </c>
      <c r="T166" s="228" cm="1">
        <f t="array" aca="1" ref="T166" ca="1">IF(OR(N166:R166+D166:H166&lt;-0.01),1,0)</f>
        <v>0</v>
      </c>
    </row>
    <row r="167" spans="1:20" hidden="1" outlineLevel="1" x14ac:dyDescent="0.2">
      <c r="A167" s="47"/>
      <c r="B167" s="47" t="str">
        <f>'SAM and Preps'!B168</f>
        <v>csupp</v>
      </c>
      <c r="C167" s="47" t="str">
        <f>VLOOKUP(B167,Notes!$A$12:$B$206,2,0)</f>
        <v>Support services</v>
      </c>
      <c r="D167" s="57">
        <f>Q1Impacts!C168</f>
        <v>65355.056311880748</v>
      </c>
      <c r="E167" s="57">
        <f>Q1Impacts!D168</f>
        <v>0</v>
      </c>
      <c r="F167" s="57">
        <f>Q1Impacts!E168</f>
        <v>0</v>
      </c>
      <c r="G167" s="57">
        <f>Q1Impacts!F168</f>
        <v>3380.7307835185629</v>
      </c>
      <c r="H167" s="57">
        <f t="shared" ref="H167:H179" si="11">SUM(D167:G167)</f>
        <v>68735.787095399312</v>
      </c>
      <c r="I167" s="58">
        <f ca="1">VLOOKUP($B167,Q2BaseShocks!BaseShockQ2_LR,MATCH(I$4,Q2BaseShocks!BaseShockQ2_CH,0),0)*I$183</f>
        <v>-35</v>
      </c>
      <c r="J167" s="58">
        <f ca="1">VLOOKUP($B167,Q2BaseShocks!BaseShockQ2_LR,MATCH(J$4,Q2BaseShocks!BaseShockQ2_CH,0),0)*J$183</f>
        <v>0</v>
      </c>
      <c r="K167" s="58">
        <f ca="1">VLOOKUP($B167,Q2BaseShocks!BaseShockQ2_LR,MATCH(K$4,Q2BaseShocks!BaseShockQ2_CH,0),0)*K$183</f>
        <v>-78</v>
      </c>
      <c r="L167" s="58">
        <f ca="1">VLOOKUP($B167,Q2BaseShocks!BaseShockQ2_LR,MATCH(L$4,Q2BaseShocks!BaseShockQ2_CH,0),0)*L$183</f>
        <v>-48</v>
      </c>
      <c r="M167" s="58">
        <f ca="1"/>
        <v>-35.677818510062494</v>
      </c>
      <c r="N167" s="64">
        <f ca="1"/>
        <v>-22874.26970915826</v>
      </c>
      <c r="O167" s="64">
        <f ca="1"/>
        <v>0</v>
      </c>
      <c r="P167" s="64">
        <f ca="1"/>
        <v>0</v>
      </c>
      <c r="Q167" s="64">
        <f ca="1"/>
        <v>-1622.7507760889102</v>
      </c>
      <c r="R167" s="60">
        <f t="shared" ca="1" si="10"/>
        <v>-24497.020485247169</v>
      </c>
      <c r="S167" s="61">
        <f ca="1"/>
        <v>-24497.020485247169</v>
      </c>
      <c r="T167" s="228" cm="1">
        <f t="array" aca="1" ref="T167" ca="1">IF(OR(N167:R167+D167:H167&lt;-0.01),1,0)</f>
        <v>0</v>
      </c>
    </row>
    <row r="168" spans="1:20" hidden="1" outlineLevel="1" x14ac:dyDescent="0.2">
      <c r="A168" s="47"/>
      <c r="B168" s="47" t="str">
        <f>'SAM and Preps'!B169</f>
        <v>cmnfs</v>
      </c>
      <c r="C168" s="47" t="str">
        <f>VLOOKUP(B168,Notes!$A$12:$B$206,2,0)</f>
        <v>Manufactured services n.e.c.</v>
      </c>
      <c r="D168" s="57">
        <f>Q1Impacts!C169</f>
        <v>0</v>
      </c>
      <c r="E168" s="57">
        <f>Q1Impacts!D169</f>
        <v>0</v>
      </c>
      <c r="F168" s="57">
        <f>Q1Impacts!E169</f>
        <v>0</v>
      </c>
      <c r="G168" s="57">
        <f>Q1Impacts!F169</f>
        <v>806.07790346998797</v>
      </c>
      <c r="H168" s="57">
        <f t="shared" si="11"/>
        <v>806.07790346998797</v>
      </c>
      <c r="I168" s="58">
        <f ca="1">VLOOKUP($B168,Q2BaseShocks!BaseShockQ2_LR,MATCH(I$4,Q2BaseShocks!BaseShockQ2_CH,0),0)*I$183</f>
        <v>-35</v>
      </c>
      <c r="J168" s="58">
        <f ca="1">VLOOKUP($B168,Q2BaseShocks!BaseShockQ2_LR,MATCH(J$4,Q2BaseShocks!BaseShockQ2_CH,0),0)*J$183</f>
        <v>0</v>
      </c>
      <c r="K168" s="58">
        <f ca="1">VLOOKUP($B168,Q2BaseShocks!BaseShockQ2_LR,MATCH(K$4,Q2BaseShocks!BaseShockQ2_CH,0),0)*K$183</f>
        <v>-78</v>
      </c>
      <c r="L168" s="58">
        <f ca="1">VLOOKUP($B168,Q2BaseShocks!BaseShockQ2_LR,MATCH(L$4,Q2BaseShocks!BaseShockQ2_CH,0),0)*L$183</f>
        <v>-48</v>
      </c>
      <c r="M168" s="58">
        <f ca="1"/>
        <v>-48.934578356874297</v>
      </c>
      <c r="N168" s="64">
        <f ca="1"/>
        <v>0</v>
      </c>
      <c r="O168" s="64">
        <f ca="1"/>
        <v>0</v>
      </c>
      <c r="P168" s="64">
        <f ca="1"/>
        <v>0</v>
      </c>
      <c r="Q168" s="64">
        <f ca="1"/>
        <v>-386.9173936655942</v>
      </c>
      <c r="R168" s="60">
        <f t="shared" ca="1" si="10"/>
        <v>-386.9173936655942</v>
      </c>
      <c r="S168" s="61">
        <f ca="1"/>
        <v>-386.9173936655942</v>
      </c>
      <c r="T168" s="228" cm="1">
        <f t="array" aca="1" ref="T168" ca="1">IF(OR(N168:R168+D168:H168&lt;-0.01),1,0)</f>
        <v>0</v>
      </c>
    </row>
    <row r="169" spans="1:20" hidden="1" outlineLevel="1" x14ac:dyDescent="0.2">
      <c r="A169" s="47"/>
      <c r="B169" s="47" t="str">
        <f>'SAM and Preps'!B170</f>
        <v>cpuba</v>
      </c>
      <c r="C169" s="47" t="str">
        <f>VLOOKUP(B169,Notes!$A$12:$B$206,2,0)</f>
        <v>Public administration</v>
      </c>
      <c r="D169" s="57">
        <f>Q1Impacts!C170</f>
        <v>28381.063418196427</v>
      </c>
      <c r="E169" s="57">
        <f>Q1Impacts!D170</f>
        <v>828934</v>
      </c>
      <c r="F169" s="57">
        <f>Q1Impacts!E170</f>
        <v>0</v>
      </c>
      <c r="G169" s="57">
        <f>Q1Impacts!F170</f>
        <v>1116.9991446039228</v>
      </c>
      <c r="H169" s="57">
        <f t="shared" si="11"/>
        <v>858432.06256280036</v>
      </c>
      <c r="I169" s="58">
        <f ca="1">VLOOKUP($B169,Q2BaseShocks!BaseShockQ2_LR,MATCH(I$4,Q2BaseShocks!BaseShockQ2_CH,0),0)*I$183</f>
        <v>0</v>
      </c>
      <c r="J169" s="58">
        <f ca="1">VLOOKUP($B169,Q2BaseShocks!BaseShockQ2_LR,MATCH(J$4,Q2BaseShocks!BaseShockQ2_CH,0),0)*J$183</f>
        <v>0</v>
      </c>
      <c r="K169" s="58">
        <f ca="1">VLOOKUP($B169,Q2BaseShocks!BaseShockQ2_LR,MATCH(K$4,Q2BaseShocks!BaseShockQ2_CH,0),0)*K$183</f>
        <v>-78</v>
      </c>
      <c r="L169" s="58">
        <f ca="1">VLOOKUP($B169,Q2BaseShocks!BaseShockQ2_LR,MATCH(L$4,Q2BaseShocks!BaseShockQ2_CH,0),0)*L$183</f>
        <v>-48</v>
      </c>
      <c r="M169" s="58">
        <f ca="1"/>
        <v>-6.2468397620403314E-2</v>
      </c>
      <c r="N169" s="64">
        <f ca="1"/>
        <v>0</v>
      </c>
      <c r="O169" s="64">
        <f ca="1"/>
        <v>0</v>
      </c>
      <c r="P169" s="64">
        <f ca="1"/>
        <v>0</v>
      </c>
      <c r="Q169" s="64">
        <f ca="1"/>
        <v>-536.15958940988287</v>
      </c>
      <c r="R169" s="60">
        <f t="shared" ca="1" si="10"/>
        <v>-536.15958940988287</v>
      </c>
      <c r="S169" s="61">
        <f ca="1"/>
        <v>-536.15958940988287</v>
      </c>
      <c r="T169" s="228" cm="1">
        <f t="array" aca="1" ref="T169" ca="1">IF(OR(N169:R169+D169:H169&lt;-0.01),1,0)</f>
        <v>0</v>
      </c>
    </row>
    <row r="170" spans="1:20" hidden="1" outlineLevel="1" x14ac:dyDescent="0.2">
      <c r="A170" s="47"/>
      <c r="B170" s="47" t="str">
        <f>'SAM and Preps'!B171</f>
        <v>ceduc</v>
      </c>
      <c r="C170" s="47" t="str">
        <f>VLOOKUP(B170,Notes!$A$12:$B$206,2,0)</f>
        <v>Education services</v>
      </c>
      <c r="D170" s="57">
        <f>Q1Impacts!C171</f>
        <v>50558.582534513684</v>
      </c>
      <c r="E170" s="57">
        <f>Q1Impacts!D171</f>
        <v>0</v>
      </c>
      <c r="F170" s="57">
        <f>Q1Impacts!E171</f>
        <v>0</v>
      </c>
      <c r="G170" s="57">
        <f>Q1Impacts!F171</f>
        <v>1989.84416514959</v>
      </c>
      <c r="H170" s="57">
        <f t="shared" si="11"/>
        <v>52548.426699663272</v>
      </c>
      <c r="I170" s="58">
        <f ca="1">VLOOKUP($B170,Q2BaseShocks!BaseShockQ2_LR,MATCH(I$4,Q2BaseShocks!BaseShockQ2_CH,0),0)*I$183</f>
        <v>-70</v>
      </c>
      <c r="J170" s="58">
        <f ca="1">VLOOKUP($B170,Q2BaseShocks!BaseShockQ2_LR,MATCH(J$4,Q2BaseShocks!BaseShockQ2_CH,0),0)*J$183</f>
        <v>0</v>
      </c>
      <c r="K170" s="58">
        <f ca="1">VLOOKUP($B170,Q2BaseShocks!BaseShockQ2_LR,MATCH(K$4,Q2BaseShocks!BaseShockQ2_CH,0),0)*K$183</f>
        <v>-78</v>
      </c>
      <c r="L170" s="58">
        <f ca="1">VLOOKUP($B170,Q2BaseShocks!BaseShockQ2_LR,MATCH(L$4,Q2BaseShocks!BaseShockQ2_CH,0),0)*L$183</f>
        <v>-60</v>
      </c>
      <c r="M170" s="58">
        <f ca="1"/>
        <v>-69.707401032172186</v>
      </c>
      <c r="N170" s="64">
        <f ca="1"/>
        <v>-35391.007774159574</v>
      </c>
      <c r="O170" s="64">
        <f ca="1"/>
        <v>0</v>
      </c>
      <c r="P170" s="64">
        <f ca="1"/>
        <v>0</v>
      </c>
      <c r="Q170" s="64">
        <f ca="1"/>
        <v>-1193.9064990897539</v>
      </c>
      <c r="R170" s="60">
        <f t="shared" ca="1" si="10"/>
        <v>-36584.914273249327</v>
      </c>
      <c r="S170" s="61">
        <f ca="1"/>
        <v>-36584.914273249327</v>
      </c>
      <c r="T170" s="228" cm="1">
        <f t="array" aca="1" ref="T170" ca="1">IF(OR(N170:R170+D170:H170&lt;-0.01),1,0)</f>
        <v>0</v>
      </c>
    </row>
    <row r="171" spans="1:20" hidden="1" outlineLevel="1" x14ac:dyDescent="0.2">
      <c r="A171" s="47"/>
      <c r="B171" s="47" t="str">
        <f>'SAM and Preps'!B172</f>
        <v>cheal</v>
      </c>
      <c r="C171" s="47" t="str">
        <f>VLOOKUP(B171,Notes!$A$12:$B$206,2,0)</f>
        <v>Health, social services</v>
      </c>
      <c r="D171" s="57">
        <f>Q1Impacts!C172</f>
        <v>125243.70326037481</v>
      </c>
      <c r="E171" s="57">
        <f>Q1Impacts!D172</f>
        <v>0</v>
      </c>
      <c r="F171" s="57">
        <f>Q1Impacts!E172</f>
        <v>0</v>
      </c>
      <c r="G171" s="57">
        <f>Q1Impacts!F172</f>
        <v>7137.6664785760895</v>
      </c>
      <c r="H171" s="57">
        <f t="shared" si="11"/>
        <v>132381.36973895089</v>
      </c>
      <c r="I171" s="58">
        <f ca="1">VLOOKUP($B171,Q2BaseShocks!BaseShockQ2_LR,MATCH(I$4,Q2BaseShocks!BaseShockQ2_CH,0),0)*I$183</f>
        <v>15</v>
      </c>
      <c r="J171" s="58">
        <f ca="1">VLOOKUP($B171,Q2BaseShocks!BaseShockQ2_LR,MATCH(J$4,Q2BaseShocks!BaseShockQ2_CH,0),0)*J$183</f>
        <v>0</v>
      </c>
      <c r="K171" s="58">
        <f ca="1">VLOOKUP($B171,Q2BaseShocks!BaseShockQ2_LR,MATCH(K$4,Q2BaseShocks!BaseShockQ2_CH,0),0)*K$183</f>
        <v>-78</v>
      </c>
      <c r="L171" s="58">
        <f ca="1">VLOOKUP($B171,Q2BaseShocks!BaseShockQ2_LR,MATCH(L$4,Q2BaseShocks!BaseShockQ2_CH,0),0)*L$183</f>
        <v>-48</v>
      </c>
      <c r="M171" s="58">
        <f ca="1"/>
        <v>11.616151209345473</v>
      </c>
      <c r="N171" s="64">
        <f ca="1"/>
        <v>18786.55548905622</v>
      </c>
      <c r="O171" s="64">
        <f ca="1"/>
        <v>0</v>
      </c>
      <c r="P171" s="64">
        <f ca="1"/>
        <v>0</v>
      </c>
      <c r="Q171" s="64">
        <f ca="1"/>
        <v>-3426.0799097165227</v>
      </c>
      <c r="R171" s="60">
        <f t="shared" ca="1" si="10"/>
        <v>15360.475579339698</v>
      </c>
      <c r="S171" s="61">
        <f ca="1"/>
        <v>15360.475579339698</v>
      </c>
      <c r="T171" s="228" cm="1">
        <f t="array" aca="1" ref="T171" ca="1">IF(OR(N171:R171+D171:H171&lt;-0.01),1,0)</f>
        <v>0</v>
      </c>
    </row>
    <row r="172" spans="1:20" collapsed="1" x14ac:dyDescent="0.2">
      <c r="A172" s="47"/>
      <c r="B172" s="47" t="str">
        <f>'SAM and Preps'!B173</f>
        <v>cosrv</v>
      </c>
      <c r="C172" s="47" t="str">
        <f>VLOOKUP(B172,Notes!$A$12:$B$206,2,0)</f>
        <v>Other services n.e.c.</v>
      </c>
      <c r="D172" s="57">
        <f>Q1Impacts!C173</f>
        <v>127750.42921376471</v>
      </c>
      <c r="E172" s="57">
        <f>Q1Impacts!D173</f>
        <v>0</v>
      </c>
      <c r="F172" s="57">
        <f>Q1Impacts!E173</f>
        <v>0</v>
      </c>
      <c r="G172" s="57">
        <f>Q1Impacts!F173</f>
        <v>14878.225322645849</v>
      </c>
      <c r="H172" s="57">
        <f t="shared" si="11"/>
        <v>142628.65453641056</v>
      </c>
      <c r="I172" s="58">
        <f ca="1">VLOOKUP($B172,Q2BaseShocks!BaseShockQ2_LR,MATCH(I$4,Q2BaseShocks!BaseShockQ2_CH,0),0)*I$183</f>
        <v>-98</v>
      </c>
      <c r="J172" s="58">
        <f ca="1">VLOOKUP($B172,Q2BaseShocks!BaseShockQ2_LR,MATCH(J$4,Q2BaseShocks!BaseShockQ2_CH,0),0)*J$183</f>
        <v>0</v>
      </c>
      <c r="K172" s="58">
        <f ca="1">VLOOKUP($B172,Q2BaseShocks!BaseShockQ2_LR,MATCH(K$4,Q2BaseShocks!BaseShockQ2_CH,0),0)*K$183</f>
        <v>-84</v>
      </c>
      <c r="L172" s="58">
        <f ca="1">VLOOKUP($B172,Q2BaseShocks!BaseShockQ2_LR,MATCH(L$4,Q2BaseShocks!BaseShockQ2_CH,0),0)*L$183</f>
        <v>-84</v>
      </c>
      <c r="M172" s="58">
        <f ca="1"/>
        <v>-96.63429780706096</v>
      </c>
      <c r="N172" s="64">
        <f ca="1"/>
        <v>-125195.42062948941</v>
      </c>
      <c r="O172" s="64">
        <f ca="1"/>
        <v>0</v>
      </c>
      <c r="P172" s="64">
        <f ca="1"/>
        <v>0</v>
      </c>
      <c r="Q172" s="64">
        <f ca="1"/>
        <v>-12497.709271022513</v>
      </c>
      <c r="R172" s="60">
        <f t="shared" ca="1" si="10"/>
        <v>-137693.12990051194</v>
      </c>
      <c r="S172" s="61">
        <f ca="1"/>
        <v>-137693.12990051194</v>
      </c>
      <c r="T172" s="228" cm="1">
        <f t="array" aca="1" ref="T172" ca="1">IF(OR(N172:R172+D172:H172&lt;-0.01),1,0)</f>
        <v>0</v>
      </c>
    </row>
    <row r="173" spans="1:20" x14ac:dyDescent="0.2">
      <c r="A173" s="47"/>
      <c r="B173" s="47" t="str">
        <f>'SAM and Preps'!B174</f>
        <v>trc</v>
      </c>
      <c r="C173" s="47" t="str">
        <f>VLOOKUP(B173,Notes!$A$12:$B$206,2,0)</f>
        <v>Margins</v>
      </c>
      <c r="D173" s="57">
        <f>Q1Impacts!C174</f>
        <v>0</v>
      </c>
      <c r="E173" s="57">
        <f>Q1Impacts!D174</f>
        <v>0</v>
      </c>
      <c r="F173" s="57">
        <f>Q1Impacts!E174</f>
        <v>0</v>
      </c>
      <c r="G173" s="57">
        <f>Q1Impacts!F174</f>
        <v>0</v>
      </c>
      <c r="H173" s="57">
        <f t="shared" si="11"/>
        <v>0</v>
      </c>
      <c r="I173" s="58">
        <v>0</v>
      </c>
      <c r="J173" s="58">
        <v>0</v>
      </c>
      <c r="K173" s="58">
        <v>0</v>
      </c>
      <c r="L173" s="58">
        <v>0</v>
      </c>
      <c r="M173" s="58">
        <v>0</v>
      </c>
      <c r="N173" s="64">
        <v>0</v>
      </c>
      <c r="O173" s="64">
        <v>0</v>
      </c>
      <c r="P173" s="64">
        <v>0</v>
      </c>
      <c r="Q173" s="64">
        <v>0</v>
      </c>
      <c r="R173" s="60">
        <f t="shared" si="10"/>
        <v>0</v>
      </c>
      <c r="S173" s="61">
        <v>0</v>
      </c>
    </row>
    <row r="174" spans="1:20" x14ac:dyDescent="0.2">
      <c r="A174" s="47"/>
      <c r="B174" s="47" t="str">
        <f>'SAM and Preps'!B175</f>
        <v>flab-p</v>
      </c>
      <c r="C174" s="47" t="str">
        <f>VLOOKUP(B174,Notes!$A$12:$B$206,2,0)</f>
        <v>Labor with primary school education (grades 1-7)</v>
      </c>
      <c r="D174" s="57">
        <f>Q1Impacts!C175</f>
        <v>0</v>
      </c>
      <c r="E174" s="57">
        <f>Q1Impacts!D175</f>
        <v>0</v>
      </c>
      <c r="F174" s="57">
        <f>Q1Impacts!E175</f>
        <v>0</v>
      </c>
      <c r="G174" s="57">
        <f>Q1Impacts!F175</f>
        <v>558.8534566711279</v>
      </c>
      <c r="H174" s="57">
        <f t="shared" si="11"/>
        <v>558.8534566711279</v>
      </c>
      <c r="I174" s="58">
        <v>0</v>
      </c>
      <c r="J174" s="58">
        <v>0</v>
      </c>
      <c r="K174" s="58">
        <v>0</v>
      </c>
      <c r="L174" s="58">
        <v>0</v>
      </c>
      <c r="M174" s="58">
        <v>0</v>
      </c>
      <c r="N174" s="64">
        <v>0</v>
      </c>
      <c r="O174" s="64">
        <v>0</v>
      </c>
      <c r="P174" s="64">
        <v>0</v>
      </c>
      <c r="Q174" s="64">
        <v>0</v>
      </c>
      <c r="R174" s="60">
        <f t="shared" si="10"/>
        <v>0</v>
      </c>
      <c r="S174" s="61">
        <v>0</v>
      </c>
    </row>
    <row r="175" spans="1:20" hidden="1" outlineLevel="1" x14ac:dyDescent="0.2">
      <c r="A175" s="47"/>
      <c r="B175" s="47" t="str">
        <f>'SAM and Preps'!B176</f>
        <v>flab-m</v>
      </c>
      <c r="C175" s="47" t="str">
        <f>VLOOKUP(B175,Notes!$A$12:$B$206,2,0)</f>
        <v>Labor with middle school education (grades 8-11)</v>
      </c>
      <c r="D175" s="57">
        <f>Q1Impacts!C176</f>
        <v>0</v>
      </c>
      <c r="E175" s="57">
        <f>Q1Impacts!D176</f>
        <v>0</v>
      </c>
      <c r="F175" s="57">
        <f>Q1Impacts!E176</f>
        <v>0</v>
      </c>
      <c r="G175" s="57">
        <f>Q1Impacts!F176</f>
        <v>1020.275501172206</v>
      </c>
      <c r="H175" s="57">
        <f t="shared" si="11"/>
        <v>1020.275501172206</v>
      </c>
      <c r="I175" s="58">
        <v>0</v>
      </c>
      <c r="J175" s="58">
        <v>0</v>
      </c>
      <c r="K175" s="58">
        <v>0</v>
      </c>
      <c r="L175" s="58">
        <v>0</v>
      </c>
      <c r="M175" s="58">
        <v>0</v>
      </c>
      <c r="N175" s="64">
        <v>0</v>
      </c>
      <c r="O175" s="64">
        <v>0</v>
      </c>
      <c r="P175" s="64">
        <v>0</v>
      </c>
      <c r="Q175" s="64">
        <v>0</v>
      </c>
      <c r="R175" s="60">
        <f t="shared" si="10"/>
        <v>0</v>
      </c>
      <c r="S175" s="61">
        <v>0</v>
      </c>
    </row>
    <row r="176" spans="1:20" hidden="1" outlineLevel="1" x14ac:dyDescent="0.2">
      <c r="A176" s="47"/>
      <c r="B176" s="47" t="str">
        <f>'SAM and Preps'!B177</f>
        <v>flab-s</v>
      </c>
      <c r="C176" s="47" t="str">
        <f>VLOOKUP(B176,Notes!$A$12:$B$206,2,0)</f>
        <v>Labor completed sedondary school education (grade 12)</v>
      </c>
      <c r="D176" s="57">
        <f>Q1Impacts!C177</f>
        <v>0</v>
      </c>
      <c r="E176" s="57">
        <f>Q1Impacts!D177</f>
        <v>0</v>
      </c>
      <c r="F176" s="57">
        <f>Q1Impacts!E177</f>
        <v>0</v>
      </c>
      <c r="G176" s="57">
        <f>Q1Impacts!F177</f>
        <v>2632.342070812927</v>
      </c>
      <c r="H176" s="57">
        <f t="shared" si="11"/>
        <v>2632.342070812927</v>
      </c>
      <c r="I176" s="58">
        <v>0</v>
      </c>
      <c r="J176" s="58">
        <v>0</v>
      </c>
      <c r="K176" s="58">
        <v>0</v>
      </c>
      <c r="L176" s="58">
        <v>0</v>
      </c>
      <c r="M176" s="58">
        <v>0</v>
      </c>
      <c r="N176" s="64">
        <v>0</v>
      </c>
      <c r="O176" s="64">
        <v>0</v>
      </c>
      <c r="P176" s="64">
        <v>0</v>
      </c>
      <c r="Q176" s="64">
        <v>0</v>
      </c>
      <c r="R176" s="60">
        <f t="shared" si="10"/>
        <v>0</v>
      </c>
      <c r="S176" s="61">
        <v>0</v>
      </c>
    </row>
    <row r="177" spans="1:19" hidden="1" outlineLevel="1" x14ac:dyDescent="0.2">
      <c r="A177" s="47"/>
      <c r="B177" s="47" t="str">
        <f>'SAM and Preps'!B178</f>
        <v>flab-t</v>
      </c>
      <c r="C177" s="47" t="str">
        <f>VLOOKUP(B177,Notes!$A$12:$B$206,2,0)</f>
        <v>Labor with tertiary education (certificates, diplomas or degrees)</v>
      </c>
      <c r="D177" s="57">
        <f>Q1Impacts!C178</f>
        <v>0</v>
      </c>
      <c r="E177" s="57">
        <f>Q1Impacts!D178</f>
        <v>0</v>
      </c>
      <c r="F177" s="57">
        <f>Q1Impacts!E178</f>
        <v>0</v>
      </c>
      <c r="G177" s="57">
        <f>Q1Impacts!F178</f>
        <v>6276.5289713437396</v>
      </c>
      <c r="H177" s="57">
        <f t="shared" si="11"/>
        <v>6276.5289713437396</v>
      </c>
      <c r="I177" s="58">
        <v>0</v>
      </c>
      <c r="J177" s="58">
        <v>0</v>
      </c>
      <c r="K177" s="58">
        <v>0</v>
      </c>
      <c r="L177" s="58">
        <v>0</v>
      </c>
      <c r="M177" s="58">
        <v>0</v>
      </c>
      <c r="N177" s="64">
        <v>0</v>
      </c>
      <c r="O177" s="64">
        <v>0</v>
      </c>
      <c r="P177" s="64">
        <v>0</v>
      </c>
      <c r="Q177" s="64">
        <v>0</v>
      </c>
      <c r="R177" s="60">
        <f t="shared" si="10"/>
        <v>0</v>
      </c>
      <c r="S177" s="61">
        <v>0</v>
      </c>
    </row>
    <row r="178" spans="1:19" collapsed="1" x14ac:dyDescent="0.2">
      <c r="A178" s="47"/>
      <c r="B178" s="47" t="str">
        <f>'SAM and Preps'!B179</f>
        <v>fcap</v>
      </c>
      <c r="C178" s="47" t="str">
        <f>VLOOKUP(B178,Notes!$A$12:$B$206,2,0)</f>
        <v>Capital</v>
      </c>
      <c r="D178" s="57">
        <f>Q1Impacts!C179</f>
        <v>0</v>
      </c>
      <c r="E178" s="57">
        <f>Q1Impacts!D179</f>
        <v>0</v>
      </c>
      <c r="F178" s="57">
        <f>Q1Impacts!E179</f>
        <v>0</v>
      </c>
      <c r="G178" s="57">
        <f>Q1Impacts!F179</f>
        <v>87528</v>
      </c>
      <c r="H178" s="57">
        <f t="shared" si="11"/>
        <v>87528</v>
      </c>
      <c r="I178" s="58">
        <v>0</v>
      </c>
      <c r="J178" s="58">
        <v>0</v>
      </c>
      <c r="K178" s="58">
        <v>0</v>
      </c>
      <c r="L178" s="58">
        <v>0</v>
      </c>
      <c r="M178" s="58">
        <v>0</v>
      </c>
      <c r="N178" s="64">
        <v>0</v>
      </c>
      <c r="O178" s="64">
        <v>0</v>
      </c>
      <c r="P178" s="64">
        <v>0</v>
      </c>
      <c r="Q178" s="64">
        <v>0</v>
      </c>
      <c r="R178" s="60">
        <f t="shared" si="10"/>
        <v>0</v>
      </c>
      <c r="S178" s="61">
        <v>0</v>
      </c>
    </row>
    <row r="179" spans="1:19" x14ac:dyDescent="0.2">
      <c r="A179" s="47"/>
      <c r="B179" s="47" t="str">
        <f>'SAM and Preps'!B180</f>
        <v>ent</v>
      </c>
      <c r="C179" s="47" t="str">
        <f>VLOOKUP(B179,Notes!$A$12:$B$206,2,0)</f>
        <v>Enterprises</v>
      </c>
      <c r="D179" s="57">
        <f>Q1Impacts!C181</f>
        <v>0</v>
      </c>
      <c r="E179" s="57">
        <f>Q1Impacts!D181</f>
        <v>0</v>
      </c>
      <c r="F179" s="57">
        <f>Q1Impacts!E181</f>
        <v>0</v>
      </c>
      <c r="G179" s="57">
        <f>Q1Impacts!F181</f>
        <v>0</v>
      </c>
      <c r="H179" s="57">
        <f t="shared" si="11"/>
        <v>0</v>
      </c>
      <c r="I179" s="58">
        <v>0</v>
      </c>
      <c r="J179" s="58">
        <v>0</v>
      </c>
      <c r="K179" s="58">
        <v>0</v>
      </c>
      <c r="L179" s="58">
        <v>0</v>
      </c>
      <c r="M179" s="58">
        <v>0</v>
      </c>
      <c r="N179" s="64">
        <v>0</v>
      </c>
      <c r="O179" s="64">
        <v>0</v>
      </c>
      <c r="P179" s="64">
        <v>0</v>
      </c>
      <c r="Q179" s="64">
        <v>0</v>
      </c>
      <c r="R179" s="60">
        <f t="shared" si="10"/>
        <v>0</v>
      </c>
      <c r="S179" s="61">
        <v>0</v>
      </c>
    </row>
    <row r="180" spans="1:19" x14ac:dyDescent="0.2">
      <c r="A180" s="47"/>
      <c r="B180" s="47"/>
      <c r="C180" s="47" t="s">
        <v>252</v>
      </c>
      <c r="D180" s="57">
        <f>SUM(D7:D178)</f>
        <v>2417271.0000000005</v>
      </c>
      <c r="E180" s="57">
        <f t="shared" ref="E180:H180" si="12">SUM(E7:E178)</f>
        <v>828934</v>
      </c>
      <c r="F180" s="57">
        <f t="shared" si="12"/>
        <v>828245</v>
      </c>
      <c r="G180" s="57">
        <f t="shared" si="12"/>
        <v>1319764.0000000007</v>
      </c>
      <c r="H180" s="57">
        <f t="shared" si="12"/>
        <v>5394213.9999999991</v>
      </c>
      <c r="I180" s="58">
        <f ca="1">100*N180/D180</f>
        <v>-43.185441222557579</v>
      </c>
      <c r="J180" s="58">
        <f t="shared" ref="J180:M180" ca="1" si="13">100*O180/E180</f>
        <v>0</v>
      </c>
      <c r="K180" s="58">
        <f t="shared" ca="1" si="13"/>
        <v>-91.183915366553435</v>
      </c>
      <c r="L180" s="58">
        <f t="shared" ca="1" si="13"/>
        <v>-60.052516353658064</v>
      </c>
      <c r="M180" s="58">
        <f t="shared" ca="1" si="13"/>
        <v>-48.045681143765037</v>
      </c>
      <c r="N180" s="64">
        <f t="shared" ref="N180" ca="1" si="14">SUM(N7:N178)</f>
        <v>-1043909.1468949299</v>
      </c>
      <c r="O180" s="64">
        <f t="shared" ref="O180:S180" ca="1" si="15">SUM(O7:O178)</f>
        <v>0</v>
      </c>
      <c r="P180" s="64">
        <f t="shared" ca="1" si="15"/>
        <v>-755226.21982771053</v>
      </c>
      <c r="Q180" s="64">
        <f t="shared" ca="1" si="15"/>
        <v>-792551.49192969222</v>
      </c>
      <c r="R180" s="60">
        <f t="shared" ca="1" si="15"/>
        <v>-2591686.8586523333</v>
      </c>
      <c r="S180" s="61">
        <f t="shared" ca="1" si="15"/>
        <v>-2591686.8586523333</v>
      </c>
    </row>
    <row r="181" spans="1:19" x14ac:dyDescent="0.2">
      <c r="A181" s="47"/>
      <c r="B181" s="47"/>
      <c r="C181" s="47"/>
      <c r="D181" s="47"/>
      <c r="E181" s="47"/>
      <c r="F181" s="47"/>
      <c r="G181" s="65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</row>
    <row r="182" spans="1:19" x14ac:dyDescent="0.2">
      <c r="A182" s="47"/>
      <c r="B182" s="47"/>
      <c r="C182" s="47" t="s">
        <v>633</v>
      </c>
      <c r="I182" s="58">
        <v>-40</v>
      </c>
      <c r="J182" s="58"/>
      <c r="K182" s="58">
        <v>-20</v>
      </c>
      <c r="L182" s="58">
        <v>-30</v>
      </c>
      <c r="M182" s="58"/>
      <c r="N182" s="120">
        <f ca="1">100*N180/$R180</f>
        <v>40.279138793710537</v>
      </c>
      <c r="O182" s="120">
        <f t="shared" ref="O182:R182" ca="1" si="16">100*O180/$R180</f>
        <v>0</v>
      </c>
      <c r="P182" s="120">
        <f t="shared" ca="1" si="16"/>
        <v>29.140334500921348</v>
      </c>
      <c r="Q182" s="120">
        <f t="shared" ca="1" si="16"/>
        <v>30.580526705368094</v>
      </c>
      <c r="R182" s="120">
        <f t="shared" ca="1" si="16"/>
        <v>100</v>
      </c>
      <c r="S182" s="61" t="s">
        <v>703</v>
      </c>
    </row>
    <row r="183" spans="1:19" x14ac:dyDescent="0.2">
      <c r="A183" s="47"/>
      <c r="B183" s="47"/>
      <c r="C183" s="47" t="s">
        <v>607</v>
      </c>
      <c r="I183" s="114">
        <f t="array" ref="I183:L183">TRANSPOSE(Adj_Q2)</f>
        <v>1.4</v>
      </c>
      <c r="J183" s="114">
        <v>1</v>
      </c>
      <c r="K183" s="114">
        <v>1.2</v>
      </c>
      <c r="L183" s="114">
        <v>1.2</v>
      </c>
      <c r="M183" s="58"/>
      <c r="N183" s="120"/>
      <c r="O183" s="120"/>
      <c r="P183" s="120"/>
      <c r="Q183" s="120"/>
      <c r="R183" s="120"/>
      <c r="S183" s="61"/>
    </row>
    <row r="185" spans="1:19" x14ac:dyDescent="0.2">
      <c r="I185" s="66"/>
    </row>
  </sheetData>
  <autoFilter ref="D6:T180" xr:uid="{EC886E02-A7C7-4797-9C29-063B86570CC6}"/>
  <mergeCells count="5">
    <mergeCell ref="D2:H2"/>
    <mergeCell ref="I2:R2"/>
    <mergeCell ref="D3:H3"/>
    <mergeCell ref="I3:M3"/>
    <mergeCell ref="N3:R3"/>
  </mergeCells>
  <conditionalFormatting sqref="I68:M68 I173:M180 M69:M172">
    <cfRule type="cellIs" dxfId="355" priority="6" operator="greaterThan">
      <formula>0</formula>
    </cfRule>
  </conditionalFormatting>
  <conditionalFormatting sqref="I7:M68 I173:M180 M69:M172">
    <cfRule type="cellIs" dxfId="354" priority="5" operator="greaterThan">
      <formula>0</formula>
    </cfRule>
  </conditionalFormatting>
  <conditionalFormatting sqref="I182:M183">
    <cfRule type="cellIs" dxfId="353" priority="4" operator="greaterThan">
      <formula>0</formula>
    </cfRule>
  </conditionalFormatting>
  <conditionalFormatting sqref="I182:M183">
    <cfRule type="cellIs" dxfId="352" priority="3" operator="greaterThan">
      <formula>0</formula>
    </cfRule>
  </conditionalFormatting>
  <conditionalFormatting sqref="I70:L172">
    <cfRule type="cellIs" dxfId="351" priority="2" operator="greaterThan">
      <formula>0</formula>
    </cfRule>
  </conditionalFormatting>
  <conditionalFormatting sqref="I69:L172">
    <cfRule type="cellIs" dxfId="350" priority="1" operator="greater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E07FF-EFF5-4E23-B0C4-104FD0CA9F8C}">
  <sheetPr>
    <tabColor theme="9" tint="0.59999389629810485"/>
  </sheetPr>
  <dimension ref="A1:EL240"/>
  <sheetViews>
    <sheetView zoomScaleNormal="100" workbookViewId="0">
      <pane xSplit="7" ySplit="9" topLeftCell="M61" activePane="bottomRight" state="frozen"/>
      <selection activeCell="BI7" sqref="BI7"/>
      <selection pane="topRight" activeCell="BI7" sqref="BI7"/>
      <selection pane="bottomLeft" activeCell="BI7" sqref="BI7"/>
      <selection pane="bottomRight" activeCell="Q8" activeCellId="1" sqref="N8 Q8"/>
    </sheetView>
  </sheetViews>
  <sheetFormatPr defaultRowHeight="12.75" outlineLevelRow="1" x14ac:dyDescent="0.2"/>
  <cols>
    <col min="1" max="1" width="9.140625" style="2"/>
    <col min="2" max="2" width="37.85546875" style="2" customWidth="1"/>
    <col min="3" max="6" width="10.7109375" style="2" hidden="1" customWidth="1"/>
    <col min="7" max="17" width="10.7109375" style="2" customWidth="1"/>
    <col min="18" max="18" width="8.42578125" style="2" hidden="1" customWidth="1"/>
    <col min="19" max="19" width="9.5703125" style="2" hidden="1" customWidth="1"/>
    <col min="20" max="20" width="11" style="2" hidden="1" customWidth="1"/>
    <col min="21" max="21" width="10.7109375" style="2" customWidth="1"/>
    <col min="22" max="22" width="13.7109375" style="2" hidden="1" customWidth="1"/>
    <col min="23" max="23" width="9.28515625" style="2" hidden="1" customWidth="1"/>
    <col min="24" max="24" width="9.28515625" style="2" customWidth="1"/>
    <col min="25" max="28" width="10.7109375" style="2" customWidth="1"/>
    <col min="29" max="29" width="3.7109375" style="2" customWidth="1"/>
    <col min="30" max="35" width="10.7109375" style="2" customWidth="1"/>
    <col min="36" max="36" width="3.7109375" style="2" customWidth="1"/>
    <col min="37" max="47" width="10.7109375" style="2" customWidth="1"/>
    <col min="48" max="48" width="3.7109375" style="2" customWidth="1"/>
    <col min="49" max="52" width="10.7109375" style="2" customWidth="1"/>
    <col min="53" max="16384" width="9.140625" style="2"/>
  </cols>
  <sheetData>
    <row r="1" spans="1:76" x14ac:dyDescent="0.2">
      <c r="A1" s="15" t="str" cm="1">
        <f t="array" aca="1" ref="A1" ca="1">MID(CELL("filename",A1),FIND("]",CELL("filename",A1))+1,255)</f>
        <v>Q2Impacts</v>
      </c>
    </row>
    <row r="5" spans="1:76" x14ac:dyDescent="0.2">
      <c r="P5" s="6"/>
    </row>
    <row r="6" spans="1:76" x14ac:dyDescent="0.2">
      <c r="A6" s="16"/>
      <c r="B6" s="16"/>
      <c r="C6" s="17" t="s">
        <v>257</v>
      </c>
      <c r="D6" s="17" t="s">
        <v>552</v>
      </c>
      <c r="E6" s="17" t="s">
        <v>554</v>
      </c>
      <c r="F6" s="17" t="s">
        <v>259</v>
      </c>
      <c r="G6" s="17" t="s">
        <v>575</v>
      </c>
      <c r="H6" s="17" t="s">
        <v>309</v>
      </c>
      <c r="I6" s="17" t="s">
        <v>261</v>
      </c>
      <c r="J6" s="17" t="s">
        <v>261</v>
      </c>
      <c r="K6" s="17" t="s">
        <v>261</v>
      </c>
      <c r="L6" s="17" t="s">
        <v>261</v>
      </c>
      <c r="M6" s="17" t="s">
        <v>261</v>
      </c>
      <c r="N6" s="17" t="s">
        <v>131</v>
      </c>
      <c r="O6" s="17" t="s">
        <v>123</v>
      </c>
      <c r="P6" s="17" t="s">
        <v>586</v>
      </c>
      <c r="Q6" s="17" t="s">
        <v>589</v>
      </c>
      <c r="R6" s="17"/>
      <c r="S6" s="17" t="s">
        <v>129</v>
      </c>
      <c r="T6" s="18" t="s">
        <v>310</v>
      </c>
      <c r="U6" s="18" t="s">
        <v>571</v>
      </c>
      <c r="V6" s="18" t="s">
        <v>253</v>
      </c>
      <c r="W6" s="18" t="s">
        <v>256</v>
      </c>
      <c r="X6" s="18" t="s">
        <v>587</v>
      </c>
      <c r="Y6" s="18" t="s">
        <v>305</v>
      </c>
      <c r="Z6" s="20" t="s">
        <v>304</v>
      </c>
      <c r="AA6" s="19" t="s">
        <v>590</v>
      </c>
      <c r="AB6" s="20" t="s">
        <v>304</v>
      </c>
      <c r="AC6" s="21"/>
      <c r="AD6" s="21"/>
      <c r="AE6" s="21" t="s">
        <v>587</v>
      </c>
      <c r="AF6" s="21"/>
      <c r="AG6" s="21" t="s">
        <v>307</v>
      </c>
      <c r="AH6" s="21"/>
      <c r="AI6" s="21" t="s">
        <v>119</v>
      </c>
      <c r="AJ6" s="17"/>
      <c r="AK6" s="17" t="s">
        <v>704</v>
      </c>
      <c r="AL6" s="17" t="s">
        <v>587</v>
      </c>
      <c r="AM6" s="17" t="s">
        <v>610</v>
      </c>
      <c r="AN6" s="17" t="s">
        <v>609</v>
      </c>
      <c r="AO6" s="17" t="s">
        <v>577</v>
      </c>
      <c r="AP6" s="17" t="s">
        <v>308</v>
      </c>
      <c r="AQ6" s="17" t="s">
        <v>308</v>
      </c>
      <c r="AR6" s="17" t="s">
        <v>308</v>
      </c>
      <c r="AS6" s="17" t="s">
        <v>308</v>
      </c>
      <c r="AT6" s="17" t="s">
        <v>308</v>
      </c>
      <c r="AU6" s="17" t="s">
        <v>577</v>
      </c>
      <c r="AV6" s="21"/>
      <c r="AW6" s="21"/>
      <c r="AX6" s="21" t="s">
        <v>308</v>
      </c>
      <c r="AY6" s="21"/>
      <c r="AZ6" s="21" t="s">
        <v>308</v>
      </c>
      <c r="BA6" s="199"/>
      <c r="BB6" s="200" t="s">
        <v>740</v>
      </c>
      <c r="BC6" s="200" t="s">
        <v>741</v>
      </c>
      <c r="BD6" s="200" t="s">
        <v>304</v>
      </c>
      <c r="BE6" s="200" t="s">
        <v>742</v>
      </c>
      <c r="BF6" s="200" t="s">
        <v>743</v>
      </c>
      <c r="BG6" s="200" t="s">
        <v>744</v>
      </c>
      <c r="BH6" s="200" t="s">
        <v>741</v>
      </c>
      <c r="BI6" s="200" t="s">
        <v>304</v>
      </c>
      <c r="BJ6" s="200" t="s">
        <v>742</v>
      </c>
      <c r="BK6" s="200" t="s">
        <v>743</v>
      </c>
      <c r="BL6" s="201"/>
      <c r="BM6" s="201"/>
      <c r="BN6" s="201" t="s">
        <v>742</v>
      </c>
      <c r="BO6" s="201"/>
      <c r="BP6" s="201" t="s">
        <v>742</v>
      </c>
      <c r="BQ6" s="202"/>
      <c r="BR6" s="202"/>
      <c r="BS6" s="202"/>
      <c r="BT6" s="202" t="s">
        <v>745</v>
      </c>
      <c r="BU6" s="202"/>
      <c r="BV6" s="202"/>
      <c r="BW6" s="202"/>
      <c r="BX6" s="202" t="s">
        <v>745</v>
      </c>
    </row>
    <row r="7" spans="1:76" x14ac:dyDescent="0.2">
      <c r="A7" s="16"/>
      <c r="B7" s="16"/>
      <c r="C7" s="17" t="s">
        <v>258</v>
      </c>
      <c r="D7" s="17" t="s">
        <v>553</v>
      </c>
      <c r="E7" s="17"/>
      <c r="F7" s="17"/>
      <c r="G7" s="17" t="s">
        <v>258</v>
      </c>
      <c r="H7" s="22" t="s">
        <v>260</v>
      </c>
      <c r="I7" s="22" t="s">
        <v>91</v>
      </c>
      <c r="J7" s="22" t="s">
        <v>92</v>
      </c>
      <c r="K7" s="22" t="s">
        <v>93</v>
      </c>
      <c r="L7" s="22" t="s">
        <v>94</v>
      </c>
      <c r="M7" s="22" t="s">
        <v>119</v>
      </c>
      <c r="N7" s="22" t="s">
        <v>302</v>
      </c>
      <c r="O7" s="17" t="s">
        <v>124</v>
      </c>
      <c r="P7" s="17" t="s">
        <v>556</v>
      </c>
      <c r="Q7" s="17" t="s">
        <v>570</v>
      </c>
      <c r="R7" s="17" t="s">
        <v>543</v>
      </c>
      <c r="S7" s="17" t="s">
        <v>128</v>
      </c>
      <c r="T7" s="18" t="s">
        <v>311</v>
      </c>
      <c r="U7" s="18" t="s">
        <v>255</v>
      </c>
      <c r="V7" s="18" t="s">
        <v>254</v>
      </c>
      <c r="W7" s="18" t="s">
        <v>130</v>
      </c>
      <c r="X7" s="18" t="s">
        <v>588</v>
      </c>
      <c r="Y7" s="18" t="s">
        <v>306</v>
      </c>
      <c r="Z7" s="20" t="s">
        <v>587</v>
      </c>
      <c r="AA7" s="19" t="s">
        <v>306</v>
      </c>
      <c r="AB7" s="20" t="s">
        <v>127</v>
      </c>
      <c r="AC7" s="21"/>
      <c r="AD7" s="21"/>
      <c r="AE7" s="21" t="s">
        <v>306</v>
      </c>
      <c r="AF7" s="21"/>
      <c r="AG7" s="21" t="s">
        <v>306</v>
      </c>
      <c r="AH7" s="21"/>
      <c r="AI7" s="21" t="s">
        <v>306</v>
      </c>
      <c r="AJ7" s="17"/>
      <c r="AK7" s="22" t="s">
        <v>585</v>
      </c>
      <c r="AL7" s="22" t="s">
        <v>585</v>
      </c>
      <c r="AM7" s="22" t="s">
        <v>585</v>
      </c>
      <c r="AN7" s="22" t="s">
        <v>585</v>
      </c>
      <c r="AO7" s="22" t="s">
        <v>584</v>
      </c>
      <c r="AP7" s="22" t="s">
        <v>578</v>
      </c>
      <c r="AQ7" s="22" t="s">
        <v>579</v>
      </c>
      <c r="AR7" s="22" t="s">
        <v>580</v>
      </c>
      <c r="AS7" s="22" t="s">
        <v>581</v>
      </c>
      <c r="AT7" s="22" t="s">
        <v>582</v>
      </c>
      <c r="AU7" s="22" t="s">
        <v>583</v>
      </c>
      <c r="AV7" s="21"/>
      <c r="AW7" s="21"/>
      <c r="AX7" s="21" t="s">
        <v>585</v>
      </c>
      <c r="AY7" s="21"/>
      <c r="AZ7" s="21" t="s">
        <v>582</v>
      </c>
      <c r="BA7" s="199"/>
      <c r="BB7" s="203" t="s">
        <v>585</v>
      </c>
      <c r="BC7" s="203" t="s">
        <v>585</v>
      </c>
      <c r="BD7" s="203" t="s">
        <v>746</v>
      </c>
      <c r="BE7" s="203" t="s">
        <v>747</v>
      </c>
      <c r="BF7" s="203" t="s">
        <v>746</v>
      </c>
      <c r="BG7" s="203" t="s">
        <v>748</v>
      </c>
      <c r="BH7" s="203" t="s">
        <v>749</v>
      </c>
      <c r="BI7" s="203" t="s">
        <v>768</v>
      </c>
      <c r="BJ7" s="203" t="s">
        <v>750</v>
      </c>
      <c r="BK7" s="203" t="s">
        <v>751</v>
      </c>
      <c r="BL7" s="201"/>
      <c r="BM7" s="201"/>
      <c r="BN7" s="201" t="s">
        <v>747</v>
      </c>
      <c r="BO7" s="201"/>
      <c r="BP7" s="201" t="s">
        <v>750</v>
      </c>
      <c r="BQ7" s="202"/>
      <c r="BR7" s="202"/>
      <c r="BS7" s="204" t="str">
        <f ca="1">$A$1</f>
        <v>Q2Impacts</v>
      </c>
      <c r="BT7" s="202" t="s">
        <v>747</v>
      </c>
      <c r="BU7" s="202"/>
      <c r="BV7" s="202"/>
      <c r="BW7" s="204" t="str">
        <f ca="1">$A$1</f>
        <v>Q2Impacts</v>
      </c>
      <c r="BX7" s="202" t="s">
        <v>750</v>
      </c>
    </row>
    <row r="8" spans="1:76" x14ac:dyDescent="0.2">
      <c r="A8" s="23" t="s">
        <v>3</v>
      </c>
      <c r="B8" s="23" t="str">
        <f>VLOOKUP(A8,Notes!$A$12:$B$206,2,0)</f>
        <v>Agriculture</v>
      </c>
      <c r="C8" s="24">
        <f>SUM('SAM and Preps'!FS8:GG8)</f>
        <v>0</v>
      </c>
      <c r="D8" s="24">
        <f>'SAM and Preps'!GH8</f>
        <v>0</v>
      </c>
      <c r="E8" s="24">
        <f>'SAM and Preps'!GM8</f>
        <v>0</v>
      </c>
      <c r="F8" s="24">
        <f>'SAM and Preps'!GO8</f>
        <v>0</v>
      </c>
      <c r="G8" s="24">
        <f t="array" ref="G8:G180">f</f>
        <v>0</v>
      </c>
      <c r="H8" s="25">
        <f>SUM('SAM and Preps'!C$175:C$179)</f>
        <v>71772.679721382781</v>
      </c>
      <c r="I8" s="24">
        <f>IFERROR(VLOOKUP($A8,Employment!$A$5:$F$66,3,0),0)</f>
        <v>278.70519949748518</v>
      </c>
      <c r="J8" s="24">
        <f>IFERROR(VLOOKUP($A8,Employment!$A$5:$F$66,4,0),0)</f>
        <v>182.56243160016422</v>
      </c>
      <c r="K8" s="24">
        <f>IFERROR(VLOOKUP($A8,Employment!$A$5:$F$66,5,0),0)</f>
        <v>118.65125562135289</v>
      </c>
      <c r="L8" s="24">
        <f>IFERROR(VLOOKUP($A8,Employment!$A$5:$F$66,6,0),0)</f>
        <v>71.019604810004509</v>
      </c>
      <c r="M8" s="24">
        <f t="shared" ref="M8:M71" si="0">SUM(I8:L8)</f>
        <v>650.9384915290068</v>
      </c>
      <c r="N8" s="25" cm="1">
        <f t="array" ref="N8:N180">x</f>
        <v>192501.30452507257</v>
      </c>
      <c r="O8" s="26">
        <v>0</v>
      </c>
      <c r="P8" s="27">
        <f t="array" ref="P8:P180">Q2Shock!shock</f>
        <v>0</v>
      </c>
      <c r="Q8" s="28">
        <f t="array" aca="1" ref="Q8:Q180" ca="1">IF(Constraint_Selector_Mod=1,dm_exo,MMULT(MINVERSE(M),MMULT(N,dm_exo)))</f>
        <v>-61010.572996591975</v>
      </c>
      <c r="R8" s="28">
        <v>0</v>
      </c>
      <c r="S8" s="26" t="e" cm="1">
        <f t="array" ref="S8">MMULT(MINVERSE(_xlfn.MUNIT(ROWS(x))-Z/TRANSPOSE(x)),df)</f>
        <v>#VALUE!</v>
      </c>
      <c r="T8" s="29" t="e" cm="1">
        <f t="array" aca="1" ref="T8:T180" ca="1">(dm_endo/dx-1)*100</f>
        <v>#VALUE!</v>
      </c>
      <c r="U8" s="30">
        <f t="array" aca="1" ref="U8:U179" ca="1">dm_endo/x*100</f>
        <v>-31.693589374427113</v>
      </c>
      <c r="V8" s="31" t="e" cm="1">
        <f t="array" ref="V8:V180">dx/x*100</f>
        <v>#VALUE!</v>
      </c>
      <c r="W8" s="32" t="e" cm="1">
        <f t="array" aca="1" ref="W8:W180" ca="1">(dm_endo-dx)/x*100</f>
        <v>#VALUE!</v>
      </c>
      <c r="X8" s="28">
        <f t="array" aca="1" ref="X8:X69" ca="1">MMULT(supply_col_coeff,comm_shock)</f>
        <v>-18882.530014406912</v>
      </c>
      <c r="Y8" s="28">
        <f ca="1">Q8-X8</f>
        <v>-42128.042982185063</v>
      </c>
      <c r="Z8" s="33">
        <f ca="1">RANK(X8,X$8:X$69,1)</f>
        <v>21</v>
      </c>
      <c r="AA8" s="33">
        <f ca="1">RANK(Y8,Y$8:Y$69,1)</f>
        <v>16</v>
      </c>
      <c r="AB8" s="33">
        <f t="shared" ref="AB8:AB39" ca="1" si="1">RANK(Q8,Q$8:Q$69,1)</f>
        <v>20</v>
      </c>
      <c r="AC8" s="21">
        <v>1</v>
      </c>
      <c r="AD8" s="6" t="str">
        <f ca="1">INDEX($A$8:$A$69,MATCH($AC8,$Z$8:$Z$69,0),1)</f>
        <v>acnst</v>
      </c>
      <c r="AE8" s="6">
        <f ca="1">INDEX($X$8:$X$69,MATCH($AC8,$Z$8:$Z$69,0),1)</f>
        <v>-278923.70095065463</v>
      </c>
      <c r="AF8" s="6" t="str">
        <f t="shared" ref="AF8:AF39" ca="1" si="2">INDEX($A$8:$A$69,MATCH($AC8,$AA$8:$AA$69,0),1)</f>
        <v>awtrd</v>
      </c>
      <c r="AG8" s="6">
        <f t="shared" ref="AG8:AG39" ca="1" si="3">INDEX($Y$8:$Y$69,MATCH($AC8,$AA$8:$AA$69,0),1)</f>
        <v>-200606.99816899514</v>
      </c>
      <c r="AH8" s="6" t="str">
        <f t="shared" ref="AH8:AH39" ca="1" si="4">INDEX($A$8:$A$69,MATCH($AC8,$AB$8:$AB$69,0),1)</f>
        <v>acnst</v>
      </c>
      <c r="AI8" s="6">
        <f t="shared" ref="AI8:AI39" ca="1" si="5">INDEX($Q$8:$Q$69,MATCH($AC8,$AB$8:$AB$69,0),1)</f>
        <v>-338633.95188075746</v>
      </c>
      <c r="AJ8" s="17"/>
      <c r="AK8" s="6">
        <f t="array" ref="AK8:AK69">gdp_act/x_act*x_act</f>
        <v>71772.679721382781</v>
      </c>
      <c r="AL8" s="6">
        <f t="array" aca="1" ref="AL8:AL69" ca="1">gdp_act/x_act*first_rnd</f>
        <v>-7040.2108827107113</v>
      </c>
      <c r="AM8" s="6">
        <f ca="1">AN8-AL8</f>
        <v>-15707.127511207065</v>
      </c>
      <c r="AN8" s="6" cm="1">
        <f t="array" aca="1" ref="AN8:AN69" ca="1">gdp_act/x_act*dm_endo_act</f>
        <v>-22747.338393917777</v>
      </c>
      <c r="AO8" s="33">
        <f ca="1">RANK(AN8,AN$8:AN$69,1)</f>
        <v>19</v>
      </c>
      <c r="AP8" s="34" cm="1">
        <f t="array" aca="1" ref="AP8:AS69" ca="1">EMP_all*EMP_ELAS_all/x_act*dm_endo_act</f>
        <v>-88.33168149391085</v>
      </c>
      <c r="AQ8" s="34">
        <f ca="1"/>
        <v>-57.860587423325406</v>
      </c>
      <c r="AR8" s="34">
        <f ca="1"/>
        <v>-37.604841744233454</v>
      </c>
      <c r="AS8" s="34">
        <f ca="1"/>
        <v>-22.508661923823713</v>
      </c>
      <c r="AT8" s="34">
        <f ca="1">SUM(AP8:AS8)</f>
        <v>-206.30577258529343</v>
      </c>
      <c r="AU8" s="33">
        <f ca="1">RANK(AT8,AT$8:AT$69,1)</f>
        <v>6</v>
      </c>
      <c r="AV8" s="21">
        <v>1</v>
      </c>
      <c r="AW8" s="6" t="str">
        <f t="shared" ref="AW8:AW39" ca="1" si="6">INDEX($A$8:$A$69,MATCH($AV8,$AO$8:$AO$69,0),1)</f>
        <v>anobs</v>
      </c>
      <c r="AX8" s="6">
        <f ca="1">INDEX($AN$8:$AN$69,MATCH($AV8,$AO$8:$AO$69,0),1)</f>
        <v>-202154.1792506206</v>
      </c>
      <c r="AY8" s="6" t="str">
        <f t="shared" ref="AY8:AY39" ca="1" si="7">INDEX($A$8:$A$69,MATCH($AV8,$AU$8:$AU$69,0),1)</f>
        <v>acnst</v>
      </c>
      <c r="AZ8" s="6">
        <f ca="1">INDEX($AT$8:$AT$69,MATCH($AV8,$AU$8:$AU$69,0),1)</f>
        <v>-1027.9415118678785</v>
      </c>
      <c r="BA8" s="199"/>
      <c r="BB8" s="36">
        <f>100*AK8/SUM(AK$8:AK$69)</f>
        <v>2.0198072663457785</v>
      </c>
      <c r="BC8" s="36">
        <f t="array" aca="1" ref="BC8:BC69" ca="1">100*_xlfn.ANCHORARRAY(AN8)/AK8:AK69</f>
        <v>-31.693589374427116</v>
      </c>
      <c r="BD8" s="33">
        <f ca="1">RANK(BC8,BC$8:BC$69,1)</f>
        <v>54</v>
      </c>
      <c r="BE8" s="205">
        <f t="array" aca="1" ref="BE8:BE69" ca="1">BB8:BB69*BC8:BC69/100</f>
        <v>-0.64014942115047246</v>
      </c>
      <c r="BF8" s="33">
        <f ca="1">RANK(BE8,BE$8:BE$69,1)</f>
        <v>19</v>
      </c>
      <c r="BG8" s="36">
        <f>100*M8/SUM(M$8:M$69)</f>
        <v>4.2974746915495263</v>
      </c>
      <c r="BH8" s="36">
        <f t="array" aca="1" ref="BH8:BH69" ca="1">100*AT8:AT69/M8:M69</f>
        <v>-31.693589374427109</v>
      </c>
      <c r="BI8" s="33">
        <f ca="1">RANK(BH8,BH$8:BH$69,1)</f>
        <v>34</v>
      </c>
      <c r="BJ8" s="205">
        <f t="array" aca="1" ref="BJ8:BJ69" ca="1">BG8:BG69*BH8:BH69/100</f>
        <v>-1.3620239822096349</v>
      </c>
      <c r="BK8" s="33">
        <f ca="1">RANK(BJ8,BJ$8:BJ$69,1)</f>
        <v>6</v>
      </c>
      <c r="BL8" s="206">
        <v>1</v>
      </c>
      <c r="BM8" s="6" t="str">
        <f t="shared" ref="BM8:BM69" ca="1" si="8">INDEX($A$8:$A$69,MATCH($BL8,$BF$8:$BF$69,0),1)</f>
        <v>anobs</v>
      </c>
      <c r="BN8" s="42">
        <f t="shared" ref="BN8:BN69" ca="1" si="9">INDEX($BE$8:$BE$69,MATCH($BL8,$BF$8:$BF$69,0),1)</f>
        <v>-5.6889680273554646</v>
      </c>
      <c r="BO8" s="6" t="str">
        <f ca="1">INDEX($A$8:$A$69,MATCH($BL8,$BK$8:$BK$69,0),1)</f>
        <v>acnst</v>
      </c>
      <c r="BP8" s="42">
        <f ca="1">INDEX($BJ$8:$BJ$69,MATCH($BL8,$BK$8:$BK$69,0),1)</f>
        <v>-6.7864363363562328</v>
      </c>
      <c r="BQ8" s="207">
        <v>1</v>
      </c>
      <c r="BR8" s="6" t="str">
        <f ca="1">INDEX($A$8:$A$69,MATCH($BQ8,$BD$8:$BD$69,0),1)</f>
        <v>aotrp</v>
      </c>
      <c r="BS8" s="6" t="str">
        <f ca="1">VLOOKUP(BR8,Notes!$A$12:$B$206,2,0)</f>
        <v>Other transport equipment</v>
      </c>
      <c r="BT8" s="42">
        <f t="shared" ref="BT8:BT39" ca="1" si="10">INDEX($BC$8:$BC$69,MATCH($BQ8,$BD$8:$BD$69,0),1)</f>
        <v>-93.277636233680838</v>
      </c>
      <c r="BU8" s="207">
        <v>1</v>
      </c>
      <c r="BV8" s="6" t="str">
        <f t="shared" ref="BV8:BV39" ca="1" si="11">INDEX($A$8:$A$69,MATCH($BU8,$BI$8:$BI$69,0),1)</f>
        <v>acnst</v>
      </c>
      <c r="BW8" s="6" t="str">
        <f ca="1">VLOOKUP(BV8,Notes!$A$12:$B$206,2,0)</f>
        <v>Construction</v>
      </c>
      <c r="BX8" s="42">
        <f t="shared" ref="BX8:BX39" ca="1" si="12">INDEX($BH$8:$BH$69,MATCH($BU8,$BI$8:$BI$69,0),1)</f>
        <v>-82.301161878933428</v>
      </c>
    </row>
    <row r="9" spans="1:76" outlineLevel="1" x14ac:dyDescent="0.2">
      <c r="A9" s="23" t="s">
        <v>4</v>
      </c>
      <c r="B9" s="23" t="str">
        <f>VLOOKUP(A9,Notes!$A$12:$B$206,2,0)</f>
        <v>Forestry</v>
      </c>
      <c r="C9" s="24">
        <f>SUM('SAM and Preps'!FS9:GG9)</f>
        <v>0</v>
      </c>
      <c r="D9" s="24">
        <f>'SAM and Preps'!GH9</f>
        <v>0</v>
      </c>
      <c r="E9" s="24">
        <f>'SAM and Preps'!GM9</f>
        <v>0</v>
      </c>
      <c r="F9" s="24">
        <f>'SAM and Preps'!GO9</f>
        <v>0</v>
      </c>
      <c r="G9" s="24">
        <v>0</v>
      </c>
      <c r="H9" s="25">
        <f>SUM('SAM and Preps'!D$175:D$179)</f>
        <v>6711.9146317608192</v>
      </c>
      <c r="I9" s="24">
        <f>IFERROR(VLOOKUP($A9,Employment!$A$5:$F$66,3,0),0)</f>
        <v>19.712242594384286</v>
      </c>
      <c r="J9" s="24">
        <f>IFERROR(VLOOKUP($A9,Employment!$A$5:$F$66,4,0),0)</f>
        <v>9.4435741429655629</v>
      </c>
      <c r="K9" s="24">
        <f>IFERROR(VLOOKUP($A9,Employment!$A$5:$F$66,5,0),0)</f>
        <v>7.977709051102396</v>
      </c>
      <c r="L9" s="24">
        <f>IFERROR(VLOOKUP($A9,Employment!$A$5:$F$66,6,0),0)</f>
        <v>2.5470078690151801</v>
      </c>
      <c r="M9" s="24">
        <f t="shared" si="0"/>
        <v>39.680533657467429</v>
      </c>
      <c r="N9" s="25">
        <v>19126.046433830546</v>
      </c>
      <c r="O9" s="26">
        <v>0</v>
      </c>
      <c r="P9" s="27">
        <v>0</v>
      </c>
      <c r="Q9" s="28">
        <f ca="1"/>
        <v>-7756.8650233254557</v>
      </c>
      <c r="R9" s="28">
        <v>0</v>
      </c>
      <c r="S9" s="28"/>
      <c r="T9" s="35" t="e">
        <f ca="1"/>
        <v>#DIV/0!</v>
      </c>
      <c r="U9" s="30">
        <f ca="1"/>
        <v>-40.556552291983103</v>
      </c>
      <c r="V9" s="31">
        <v>0</v>
      </c>
      <c r="W9" s="32">
        <f ca="1"/>
        <v>-40.556552291983103</v>
      </c>
      <c r="X9" s="28">
        <f ca="1"/>
        <v>-702.32933835253459</v>
      </c>
      <c r="Y9" s="28">
        <f ca="1">Q9-X9</f>
        <v>-7054.5356849729214</v>
      </c>
      <c r="Z9" s="33">
        <f t="shared" ref="Z9:Z69" ca="1" si="13">RANK(X9,X$8:X$69,1)</f>
        <v>57</v>
      </c>
      <c r="AA9" s="33">
        <f t="shared" ref="AA9:AA40" ca="1" si="14">RANK(Y9,Y$8:Y$69,1)</f>
        <v>47</v>
      </c>
      <c r="AB9" s="33">
        <f t="shared" ca="1" si="1"/>
        <v>50</v>
      </c>
      <c r="AC9" s="21">
        <v>2</v>
      </c>
      <c r="AD9" s="6" t="str">
        <f t="shared" ref="AD9:AD69" ca="1" si="15">INDEX($A$8:$A$69,MATCH($AC9,$Z$8:$Z$69,0),1)</f>
        <v>anobs</v>
      </c>
      <c r="AE9" s="6">
        <f t="shared" ref="AE9:AE69" ca="1" si="16">INDEX($X$8:$X$69,MATCH($AC9,$Z$8:$Z$69,0),1)</f>
        <v>-165490.50965166243</v>
      </c>
      <c r="AF9" s="6" t="str">
        <f t="shared" ca="1" si="2"/>
        <v>artrd</v>
      </c>
      <c r="AG9" s="6">
        <f t="shared" ca="1" si="3"/>
        <v>-161150.56165342836</v>
      </c>
      <c r="AH9" s="6" t="str">
        <f t="shared" ca="1" si="4"/>
        <v>anobs</v>
      </c>
      <c r="AI9" s="6">
        <f t="shared" ca="1" si="5"/>
        <v>-308442.54310688254</v>
      </c>
      <c r="AJ9" s="17"/>
      <c r="AK9" s="6">
        <v>6711.9146317608192</v>
      </c>
      <c r="AL9" s="6">
        <f ca="1"/>
        <v>-246.46884439562461</v>
      </c>
      <c r="AM9" s="6">
        <f t="shared" ref="AM9:AM69" ca="1" si="17">AN9-AL9</f>
        <v>-2475.6523230277176</v>
      </c>
      <c r="AN9" s="6">
        <f ca="1"/>
        <v>-2722.1211674233423</v>
      </c>
      <c r="AO9" s="33">
        <f t="shared" ref="AO9:AO69" ca="1" si="18">RANK(AN9,AN$8:AN$69,1)</f>
        <v>51</v>
      </c>
      <c r="AP9" s="34">
        <f ca="1"/>
        <v>-7.9946059757140295</v>
      </c>
      <c r="AQ9" s="34">
        <f ca="1"/>
        <v>-3.829988085524024</v>
      </c>
      <c r="AR9" s="34">
        <f ca="1"/>
        <v>-3.2354837430126127</v>
      </c>
      <c r="AS9" s="34">
        <f ca="1"/>
        <v>-1.0329785782780661</v>
      </c>
      <c r="AT9" s="34">
        <f t="shared" ref="AT9:AT69" ca="1" si="19">SUM(AP9:AS9)</f>
        <v>-16.093056382528733</v>
      </c>
      <c r="AU9" s="33">
        <f t="shared" ref="AU9:AU69" ca="1" si="20">RANK(AT9,AT$8:AT$69,1)</f>
        <v>39</v>
      </c>
      <c r="AV9" s="21">
        <v>2</v>
      </c>
      <c r="AW9" s="6" t="str">
        <f t="shared" ca="1" si="6"/>
        <v>altrp</v>
      </c>
      <c r="AX9" s="6">
        <f t="shared" ref="AX9:AX69" ca="1" si="21">INDEX($AN$8:$AN$69,MATCH($AV9,$AO$8:$AO$69,0),1)</f>
        <v>-128823.38665656763</v>
      </c>
      <c r="AY9" s="6" t="str">
        <f t="shared" ca="1" si="7"/>
        <v>artrd</v>
      </c>
      <c r="AZ9" s="6">
        <f t="shared" ref="AZ9:AZ69" ca="1" si="22">INDEX($AT$8:$AT$69,MATCH($AV9,$AU$8:$AU$69,0),1)</f>
        <v>-663.1330636623527</v>
      </c>
      <c r="BA9" s="199"/>
      <c r="BB9" s="36">
        <f t="shared" ref="BB9:BB69" si="23">100*AK9/SUM(AK$8:AK$69)</f>
        <v>0.18888487927369624</v>
      </c>
      <c r="BC9" s="36">
        <f ca="1"/>
        <v>-40.55655229198311</v>
      </c>
      <c r="BD9" s="33">
        <f t="shared" ref="BD9:BD69" ca="1" si="24">RANK(BC9,BC$8:BC$69,1)</f>
        <v>49</v>
      </c>
      <c r="BE9" s="205">
        <f ca="1"/>
        <v>-7.6605194834285781E-2</v>
      </c>
      <c r="BF9" s="33">
        <f t="shared" ref="BF9:BF69" ca="1" si="25">RANK(BE9,BE$8:BE$69,1)</f>
        <v>51</v>
      </c>
      <c r="BG9" s="36">
        <f t="shared" ref="BG9:BG69" si="26">100*M9/SUM(M$8:M$69)</f>
        <v>0.26196958907682993</v>
      </c>
      <c r="BH9" s="42">
        <f ca="1"/>
        <v>-40.556552291983103</v>
      </c>
      <c r="BI9" s="33">
        <f t="shared" ref="BI9:BI69" ca="1" si="27">RANK(BH9,BH$8:BH$69,1)</f>
        <v>26</v>
      </c>
      <c r="BJ9" s="205">
        <f ca="1"/>
        <v>-0.10624583338303779</v>
      </c>
      <c r="BK9" s="33">
        <f t="shared" ref="BK9:BK69" ca="1" si="28">RANK(BJ9,BJ$8:BJ$69,1)</f>
        <v>39</v>
      </c>
      <c r="BL9" s="206">
        <v>2</v>
      </c>
      <c r="BM9" s="6" t="str">
        <f t="shared" ca="1" si="8"/>
        <v>altrp</v>
      </c>
      <c r="BN9" s="42">
        <f t="shared" ca="1" si="9"/>
        <v>-3.6253127715766169</v>
      </c>
      <c r="BO9" s="6" t="str">
        <f t="shared" ref="BO9:BO69" ca="1" si="29">INDEX($A$8:$A$69,MATCH($AV9,$AU$8:$AU$69,0),1)</f>
        <v>artrd</v>
      </c>
      <c r="BP9" s="42">
        <f t="shared" ref="BP9:BP69" ca="1" si="30">INDEX($BJ$8:$BJ$69,MATCH($BL9,$BK$8:$BK$69,0),1)</f>
        <v>-4.377982859063529</v>
      </c>
      <c r="BQ9" s="207">
        <v>2</v>
      </c>
      <c r="BR9" s="6" t="str">
        <f t="shared" ref="BR9:BR69" ca="1" si="31">INDEX($A$8:$A$69,MATCH($BL9,$BF$8:$BF$69,0),1)</f>
        <v>altrp</v>
      </c>
      <c r="BS9" s="6" t="str">
        <f ca="1">VLOOKUP(BR9,Notes!$A$12:$B$206,2,0)</f>
        <v>Land transport, transport via pipe lines</v>
      </c>
      <c r="BT9" s="42">
        <f t="shared" ca="1" si="10"/>
        <v>-89.172151777213827</v>
      </c>
      <c r="BU9" s="207">
        <v>2</v>
      </c>
      <c r="BV9" s="6" t="str">
        <f t="shared" ca="1" si="11"/>
        <v>afoot</v>
      </c>
      <c r="BW9" s="6" t="str">
        <f ca="1">VLOOKUP(BV9,Notes!$A$12:$B$206,2,0)</f>
        <v>Footwear</v>
      </c>
      <c r="BX9" s="42">
        <f t="shared" ca="1" si="12"/>
        <v>-79.072650182985612</v>
      </c>
    </row>
    <row r="10" spans="1:76" outlineLevel="1" x14ac:dyDescent="0.2">
      <c r="A10" s="23" t="s">
        <v>5</v>
      </c>
      <c r="B10" s="23" t="str">
        <f>VLOOKUP(A10,Notes!$A$12:$B$206,2,0)</f>
        <v>Fishing</v>
      </c>
      <c r="C10" s="24">
        <f>SUM('SAM and Preps'!FS10:GG10)</f>
        <v>0</v>
      </c>
      <c r="D10" s="24">
        <f>'SAM and Preps'!GH10</f>
        <v>0</v>
      </c>
      <c r="E10" s="24">
        <f>'SAM and Preps'!GM10</f>
        <v>0</v>
      </c>
      <c r="F10" s="24">
        <f>'SAM and Preps'!GO10</f>
        <v>0</v>
      </c>
      <c r="G10" s="24">
        <v>0</v>
      </c>
      <c r="H10" s="25">
        <f>SUM('SAM and Preps'!E$175:E$179)</f>
        <v>5109.3359822034436</v>
      </c>
      <c r="I10" s="24">
        <f>IFERROR(VLOOKUP($A10,Employment!$A$5:$F$66,3,0),0)</f>
        <v>3.1047124062117533</v>
      </c>
      <c r="J10" s="24">
        <f>IFERROR(VLOOKUP($A10,Employment!$A$5:$F$66,4,0),0)</f>
        <v>2.4683774475389817</v>
      </c>
      <c r="K10" s="24">
        <f>IFERROR(VLOOKUP($A10,Employment!$A$5:$F$66,5,0),0)</f>
        <v>4.0293647287822614</v>
      </c>
      <c r="L10" s="24">
        <f>IFERROR(VLOOKUP($A10,Employment!$A$5:$F$66,6,0),0)</f>
        <v>1.7785202309927479</v>
      </c>
      <c r="M10" s="24">
        <f t="shared" si="0"/>
        <v>11.380974813525743</v>
      </c>
      <c r="N10" s="25">
        <v>7162.95166339153</v>
      </c>
      <c r="O10" s="26">
        <v>0</v>
      </c>
      <c r="P10" s="27">
        <v>0</v>
      </c>
      <c r="Q10" s="28">
        <f ca="1"/>
        <v>-2389.8256437441346</v>
      </c>
      <c r="R10" s="28">
        <v>0</v>
      </c>
      <c r="S10" s="28"/>
      <c r="T10" s="35" t="e">
        <f ca="1"/>
        <v>#DIV/0!</v>
      </c>
      <c r="U10" s="30">
        <f ca="1"/>
        <v>-33.363699157123655</v>
      </c>
      <c r="V10" s="31">
        <v>0</v>
      </c>
      <c r="W10" s="32">
        <f ca="1"/>
        <v>-33.363699157123655</v>
      </c>
      <c r="X10" s="28">
        <f ca="1"/>
        <v>-871.85215469038485</v>
      </c>
      <c r="Y10" s="28">
        <f t="shared" ref="Y10:Y69" ca="1" si="32">Q10-X10</f>
        <v>-1517.9734890537497</v>
      </c>
      <c r="Z10" s="33">
        <f t="shared" ca="1" si="13"/>
        <v>56</v>
      </c>
      <c r="AA10" s="33">
        <f t="shared" ca="1" si="14"/>
        <v>55</v>
      </c>
      <c r="AB10" s="33">
        <f t="shared" ca="1" si="1"/>
        <v>60</v>
      </c>
      <c r="AC10" s="21">
        <v>3</v>
      </c>
      <c r="AD10" s="6" t="str">
        <f t="shared" ca="1" si="15"/>
        <v>amtvp</v>
      </c>
      <c r="AE10" s="6">
        <f t="shared" ca="1" si="16"/>
        <v>-110190.92841387674</v>
      </c>
      <c r="AF10" s="6" t="str">
        <f t="shared" ca="1" si="2"/>
        <v>anobs</v>
      </c>
      <c r="AG10" s="6">
        <f t="shared" ca="1" si="3"/>
        <v>-142952.03345522011</v>
      </c>
      <c r="AH10" s="6" t="str">
        <f t="shared" ca="1" si="4"/>
        <v>altrp</v>
      </c>
      <c r="AI10" s="6">
        <f t="shared" ca="1" si="5"/>
        <v>-238816.39333623371</v>
      </c>
      <c r="AJ10" s="17"/>
      <c r="AK10" s="6">
        <v>5109.3359822034436</v>
      </c>
      <c r="AL10" s="6">
        <f ca="1"/>
        <v>-621.89245362183817</v>
      </c>
      <c r="AM10" s="6">
        <f t="shared" ca="1" si="17"/>
        <v>-1082.7710324071877</v>
      </c>
      <c r="AN10" s="6">
        <f ca="1"/>
        <v>-1704.6634860290258</v>
      </c>
      <c r="AO10" s="33">
        <f t="shared" ca="1" si="18"/>
        <v>54</v>
      </c>
      <c r="AP10" s="34">
        <f ca="1"/>
        <v>-1.0358469069023841</v>
      </c>
      <c r="AQ10" s="34">
        <f ca="1"/>
        <v>-0.82354202565919354</v>
      </c>
      <c r="AR10" s="34">
        <f ca="1"/>
        <v>-1.344345126054165</v>
      </c>
      <c r="AS10" s="34">
        <f ca="1"/>
        <v>-0.59338013931700107</v>
      </c>
      <c r="AT10" s="34">
        <f t="shared" ca="1" si="19"/>
        <v>-3.7971141979327436</v>
      </c>
      <c r="AU10" s="33">
        <f t="shared" ca="1" si="20"/>
        <v>58</v>
      </c>
      <c r="AV10" s="21">
        <v>3</v>
      </c>
      <c r="AW10" s="6" t="str">
        <f t="shared" ca="1" si="6"/>
        <v>awtrd</v>
      </c>
      <c r="AX10" s="6">
        <f t="shared" ca="1" si="21"/>
        <v>-103458.49937051578</v>
      </c>
      <c r="AY10" s="6" t="str">
        <f t="shared" ca="1" si="7"/>
        <v>aobus</v>
      </c>
      <c r="AZ10" s="6">
        <f t="shared" ca="1" si="22"/>
        <v>-600.21747144930919</v>
      </c>
      <c r="BA10" s="199"/>
      <c r="BB10" s="36">
        <f t="shared" si="23"/>
        <v>0.14378554601998406</v>
      </c>
      <c r="BC10" s="36">
        <f ca="1"/>
        <v>-33.363699157123655</v>
      </c>
      <c r="BD10" s="33">
        <f t="shared" ca="1" si="24"/>
        <v>53</v>
      </c>
      <c r="BE10" s="205">
        <f ca="1"/>
        <v>-4.7972177005535063E-2</v>
      </c>
      <c r="BF10" s="33">
        <f t="shared" ca="1" si="25"/>
        <v>54</v>
      </c>
      <c r="BG10" s="36">
        <f t="shared" si="26"/>
        <v>7.5136824542983718E-2</v>
      </c>
      <c r="BH10" s="42">
        <f ca="1"/>
        <v>-33.363699157123655</v>
      </c>
      <c r="BI10" s="33">
        <f t="shared" ca="1" si="27"/>
        <v>32</v>
      </c>
      <c r="BJ10" s="205">
        <f ca="1"/>
        <v>-2.506842409673694E-2</v>
      </c>
      <c r="BK10" s="33">
        <f t="shared" ca="1" si="28"/>
        <v>58</v>
      </c>
      <c r="BL10" s="206">
        <v>3</v>
      </c>
      <c r="BM10" s="6" t="str">
        <f t="shared" ca="1" si="8"/>
        <v>awtrd</v>
      </c>
      <c r="BN10" s="42">
        <f t="shared" ca="1" si="9"/>
        <v>-2.9115010001715445</v>
      </c>
      <c r="BO10" s="6" t="str">
        <f t="shared" ca="1" si="29"/>
        <v>aobus</v>
      </c>
      <c r="BP10" s="42">
        <f t="shared" ca="1" si="30"/>
        <v>-3.962616171184453</v>
      </c>
      <c r="BQ10" s="207">
        <v>3</v>
      </c>
      <c r="BR10" s="6" t="str">
        <f t="shared" ca="1" si="31"/>
        <v>awtrd</v>
      </c>
      <c r="BS10" s="6" t="str">
        <f ca="1">VLOOKUP(BR10,Notes!$A$12:$B$206,2,0)</f>
        <v>Wholesale trade, commission trade</v>
      </c>
      <c r="BT10" s="42">
        <f t="shared" ca="1" si="10"/>
        <v>-86.211101839116196</v>
      </c>
      <c r="BU10" s="207">
        <v>3</v>
      </c>
      <c r="BV10" s="6" t="str">
        <f t="shared" ca="1" si="11"/>
        <v>aleat</v>
      </c>
      <c r="BW10" s="6" t="str">
        <f ca="1">VLOOKUP(BV10,Notes!$A$12:$B$206,2,0)</f>
        <v>Tanning and dressing of leather</v>
      </c>
      <c r="BX10" s="42">
        <f t="shared" ca="1" si="12"/>
        <v>-75.081144981975669</v>
      </c>
    </row>
    <row r="11" spans="1:76" outlineLevel="1" x14ac:dyDescent="0.2">
      <c r="A11" s="23" t="s">
        <v>6</v>
      </c>
      <c r="B11" s="23" t="str">
        <f>VLOOKUP(A11,Notes!$A$12:$B$206,2,0)</f>
        <v>Mining of coal and lignite</v>
      </c>
      <c r="C11" s="24">
        <f>SUM('SAM and Preps'!FS11:GG11)</f>
        <v>0</v>
      </c>
      <c r="D11" s="24">
        <f>'SAM and Preps'!GH11</f>
        <v>0</v>
      </c>
      <c r="E11" s="24">
        <f>'SAM and Preps'!GM11</f>
        <v>0</v>
      </c>
      <c r="F11" s="24">
        <f>'SAM and Preps'!GO11</f>
        <v>0</v>
      </c>
      <c r="G11" s="24">
        <v>0</v>
      </c>
      <c r="H11" s="25">
        <f>SUM('SAM and Preps'!F$175:F$179)</f>
        <v>66041.550037649853</v>
      </c>
      <c r="I11" s="24">
        <f>IFERROR(VLOOKUP($A11,Employment!$A$5:$F$66,3,0),0)</f>
        <v>10.787748902943095</v>
      </c>
      <c r="J11" s="24">
        <f>IFERROR(VLOOKUP($A11,Employment!$A$5:$F$66,4,0),0)</f>
        <v>14.660034582108979</v>
      </c>
      <c r="K11" s="24">
        <f>IFERROR(VLOOKUP($A11,Employment!$A$5:$F$66,5,0),0)</f>
        <v>24.413334756346522</v>
      </c>
      <c r="L11" s="24">
        <f>IFERROR(VLOOKUP($A11,Employment!$A$5:$F$66,6,0),0)</f>
        <v>32.174733547481992</v>
      </c>
      <c r="M11" s="24">
        <f t="shared" si="0"/>
        <v>82.035851788880592</v>
      </c>
      <c r="N11" s="25">
        <v>112598.50314129386</v>
      </c>
      <c r="O11" s="26">
        <v>0</v>
      </c>
      <c r="P11" s="27">
        <v>0</v>
      </c>
      <c r="Q11" s="28">
        <f ca="1"/>
        <v>-50648.740999324662</v>
      </c>
      <c r="R11" s="28">
        <v>0</v>
      </c>
      <c r="S11" s="28"/>
      <c r="T11" s="35" t="e">
        <f ca="1"/>
        <v>#DIV/0!</v>
      </c>
      <c r="U11" s="30">
        <f ca="1"/>
        <v>-44.981717861531656</v>
      </c>
      <c r="V11" s="31">
        <v>0</v>
      </c>
      <c r="W11" s="32">
        <f ca="1"/>
        <v>-44.981717861531656</v>
      </c>
      <c r="X11" s="28">
        <f ca="1"/>
        <v>-26743.014351215923</v>
      </c>
      <c r="Y11" s="28">
        <f t="shared" ca="1" si="32"/>
        <v>-23905.726648108739</v>
      </c>
      <c r="Z11" s="33">
        <f t="shared" ca="1" si="13"/>
        <v>15</v>
      </c>
      <c r="AA11" s="33">
        <f t="shared" ca="1" si="14"/>
        <v>27</v>
      </c>
      <c r="AB11" s="33">
        <f t="shared" ca="1" si="1"/>
        <v>25</v>
      </c>
      <c r="AC11" s="21">
        <v>4</v>
      </c>
      <c r="AD11" s="6" t="str">
        <f t="shared" ca="1" si="15"/>
        <v>altrp</v>
      </c>
      <c r="AE11" s="6">
        <f t="shared" ca="1" si="16"/>
        <v>-103409.31636120788</v>
      </c>
      <c r="AF11" s="6" t="str">
        <f t="shared" ca="1" si="2"/>
        <v>altrp</v>
      </c>
      <c r="AG11" s="6">
        <f t="shared" ca="1" si="3"/>
        <v>-135407.07697502582</v>
      </c>
      <c r="AH11" s="6" t="str">
        <f t="shared" ca="1" si="4"/>
        <v>awtrd</v>
      </c>
      <c r="AI11" s="6">
        <f t="shared" ca="1" si="5"/>
        <v>-201732.71145801578</v>
      </c>
      <c r="AJ11" s="17"/>
      <c r="AK11" s="6">
        <v>66041.550037649853</v>
      </c>
      <c r="AL11" s="6">
        <f ca="1"/>
        <v>-15685.378323521467</v>
      </c>
      <c r="AM11" s="6">
        <f t="shared" ca="1" si="17"/>
        <v>-14021.245385796445</v>
      </c>
      <c r="AN11" s="6">
        <f ca="1"/>
        <v>-29706.623709317912</v>
      </c>
      <c r="AO11" s="33">
        <f t="shared" ca="1" si="18"/>
        <v>14</v>
      </c>
      <c r="AP11" s="34">
        <f ca="1"/>
        <v>-3.2511848993386678</v>
      </c>
      <c r="AQ11" s="34">
        <f ca="1"/>
        <v>-4.4182047140652454</v>
      </c>
      <c r="AR11" s="34">
        <f ca="1"/>
        <v>-5.3260456199351536</v>
      </c>
      <c r="AS11" s="34">
        <f ca="1"/>
        <v>-6.2232815828220076</v>
      </c>
      <c r="AT11" s="34">
        <f t="shared" ca="1" si="19"/>
        <v>-19.218716816161074</v>
      </c>
      <c r="AU11" s="33">
        <f t="shared" ca="1" si="20"/>
        <v>34</v>
      </c>
      <c r="AV11" s="21">
        <v>4</v>
      </c>
      <c r="AW11" s="6" t="str">
        <f t="shared" ca="1" si="6"/>
        <v>acnst</v>
      </c>
      <c r="AX11" s="6">
        <f t="shared" ca="1" si="21"/>
        <v>-101134.65886028849</v>
      </c>
      <c r="AY11" s="6" t="str">
        <f t="shared" ca="1" si="7"/>
        <v>aeduc</v>
      </c>
      <c r="AZ11" s="6">
        <f t="shared" ca="1" si="22"/>
        <v>-252.41735631859754</v>
      </c>
      <c r="BA11" s="199"/>
      <c r="BB11" s="36">
        <f t="shared" si="23"/>
        <v>1.8585233707951285</v>
      </c>
      <c r="BC11" s="36">
        <f ca="1"/>
        <v>-44.981717861531656</v>
      </c>
      <c r="BD11" s="33">
        <f t="shared" ca="1" si="24"/>
        <v>44</v>
      </c>
      <c r="BE11" s="205">
        <f ca="1"/>
        <v>-0.83599573904169244</v>
      </c>
      <c r="BF11" s="33">
        <f t="shared" ca="1" si="25"/>
        <v>14</v>
      </c>
      <c r="BG11" s="36">
        <f t="shared" si="26"/>
        <v>0.54159801801598062</v>
      </c>
      <c r="BH11" s="42">
        <f ca="1"/>
        <v>-23.42721675593797</v>
      </c>
      <c r="BI11" s="33">
        <f t="shared" ca="1" si="27"/>
        <v>51</v>
      </c>
      <c r="BJ11" s="205">
        <f ca="1"/>
        <v>-0.12688134162646775</v>
      </c>
      <c r="BK11" s="33">
        <f t="shared" ca="1" si="28"/>
        <v>34</v>
      </c>
      <c r="BL11" s="206">
        <v>4</v>
      </c>
      <c r="BM11" s="6" t="str">
        <f t="shared" ca="1" si="8"/>
        <v>acnst</v>
      </c>
      <c r="BN11" s="42">
        <f t="shared" ca="1" si="9"/>
        <v>-2.8461041114583674</v>
      </c>
      <c r="BO11" s="6" t="str">
        <f t="shared" ca="1" si="29"/>
        <v>aeduc</v>
      </c>
      <c r="BP11" s="42">
        <f t="shared" ca="1" si="30"/>
        <v>-1.6664511541466793</v>
      </c>
      <c r="BQ11" s="207">
        <v>4</v>
      </c>
      <c r="BR11" s="6" t="str">
        <f t="shared" ca="1" si="31"/>
        <v>acnst</v>
      </c>
      <c r="BS11" s="6" t="str">
        <f ca="1">VLOOKUP(BR11,Notes!$A$12:$B$206,2,0)</f>
        <v>Construction</v>
      </c>
      <c r="BT11" s="42">
        <f t="shared" ca="1" si="10"/>
        <v>-85.186147861142061</v>
      </c>
      <c r="BU11" s="207">
        <v>4</v>
      </c>
      <c r="BV11" s="6" t="str">
        <f t="shared" ca="1" si="11"/>
        <v>amach</v>
      </c>
      <c r="BW11" s="6" t="str">
        <f ca="1">VLOOKUP(BV11,Notes!$A$12:$B$206,2,0)</f>
        <v>Machinery and equipment</v>
      </c>
      <c r="BX11" s="42">
        <f t="shared" ca="1" si="12"/>
        <v>-72.247033031268145</v>
      </c>
    </row>
    <row r="12" spans="1:76" outlineLevel="1" x14ac:dyDescent="0.2">
      <c r="A12" s="23" t="s">
        <v>264</v>
      </c>
      <c r="B12" s="23" t="str">
        <f>VLOOKUP(A12,Notes!$A$12:$B$206,2,0)</f>
        <v>Mining of gold and uranium ore</v>
      </c>
      <c r="C12" s="24">
        <f>SUM('SAM and Preps'!FS12:GG12)</f>
        <v>0</v>
      </c>
      <c r="D12" s="24">
        <f>'SAM and Preps'!GH12</f>
        <v>0</v>
      </c>
      <c r="E12" s="24">
        <f>'SAM and Preps'!GM12</f>
        <v>0</v>
      </c>
      <c r="F12" s="24">
        <f>'SAM and Preps'!GO12</f>
        <v>0</v>
      </c>
      <c r="G12" s="24">
        <v>0</v>
      </c>
      <c r="H12" s="25">
        <f>SUM('SAM and Preps'!G$175:G$179)</f>
        <v>40940.266271125038</v>
      </c>
      <c r="I12" s="24">
        <f>IFERROR(VLOOKUP($A12,Employment!$A$5:$F$66,3,0),0)</f>
        <v>12.280993347091618</v>
      </c>
      <c r="J12" s="24">
        <f>IFERROR(VLOOKUP($A12,Employment!$A$5:$F$66,4,0),0)</f>
        <v>20.416574772539583</v>
      </c>
      <c r="K12" s="24">
        <f>IFERROR(VLOOKUP($A12,Employment!$A$5:$F$66,5,0),0)</f>
        <v>42.085950975205527</v>
      </c>
      <c r="L12" s="24">
        <f>IFERROR(VLOOKUP($A12,Employment!$A$5:$F$66,6,0),0)</f>
        <v>33.619297809937294</v>
      </c>
      <c r="M12" s="24">
        <f t="shared" si="0"/>
        <v>108.40281690477401</v>
      </c>
      <c r="N12" s="25">
        <v>74075.191799659471</v>
      </c>
      <c r="O12" s="26">
        <v>0</v>
      </c>
      <c r="P12" s="27">
        <v>0</v>
      </c>
      <c r="Q12" s="28">
        <f ca="1"/>
        <v>-38659.580141589875</v>
      </c>
      <c r="R12" s="28">
        <v>0</v>
      </c>
      <c r="S12" s="28"/>
      <c r="T12" s="35" t="e">
        <f ca="1"/>
        <v>#DIV/0!</v>
      </c>
      <c r="U12" s="30">
        <f ca="1"/>
        <v>-52.189645686165598</v>
      </c>
      <c r="V12" s="31">
        <v>0</v>
      </c>
      <c r="W12" s="32">
        <f ca="1"/>
        <v>-52.189645686165598</v>
      </c>
      <c r="X12" s="28">
        <f ca="1"/>
        <v>-27090.422811891531</v>
      </c>
      <c r="Y12" s="28">
        <f t="shared" ca="1" si="32"/>
        <v>-11569.157329698344</v>
      </c>
      <c r="Z12" s="33">
        <f t="shared" ca="1" si="13"/>
        <v>14</v>
      </c>
      <c r="AA12" s="33">
        <f t="shared" ca="1" si="14"/>
        <v>43</v>
      </c>
      <c r="AB12" s="33">
        <f t="shared" ca="1" si="1"/>
        <v>29</v>
      </c>
      <c r="AC12" s="21">
        <v>5</v>
      </c>
      <c r="AD12" s="6" t="str">
        <f t="shared" ca="1" si="15"/>
        <v>areal</v>
      </c>
      <c r="AE12" s="6">
        <f t="shared" ca="1" si="16"/>
        <v>-99494.222007727993</v>
      </c>
      <c r="AF12" s="6" t="str">
        <f t="shared" ca="1" si="2"/>
        <v>aobus</v>
      </c>
      <c r="AG12" s="6">
        <f t="shared" ca="1" si="3"/>
        <v>-108575.7816104567</v>
      </c>
      <c r="AH12" s="6" t="str">
        <f t="shared" ca="1" si="4"/>
        <v>artrd</v>
      </c>
      <c r="AI12" s="6">
        <f t="shared" ca="1" si="5"/>
        <v>-161835.53495873933</v>
      </c>
      <c r="AJ12" s="17"/>
      <c r="AK12" s="6">
        <v>40940.266271125038</v>
      </c>
      <c r="AL12" s="6">
        <f ca="1"/>
        <v>-14972.47724063669</v>
      </c>
      <c r="AM12" s="6">
        <f t="shared" ca="1" si="17"/>
        <v>-6394.1026692362284</v>
      </c>
      <c r="AN12" s="6">
        <f ca="1"/>
        <v>-21366.579909872919</v>
      </c>
      <c r="AO12" s="33">
        <f t="shared" ca="1" si="18"/>
        <v>21</v>
      </c>
      <c r="AP12" s="34">
        <f ca="1"/>
        <v>-4.2943026327744196</v>
      </c>
      <c r="AQ12" s="34">
        <f ca="1"/>
        <v>-7.1390764834764511</v>
      </c>
      <c r="AR12" s="34">
        <f ca="1"/>
        <v>-10.652786718342364</v>
      </c>
      <c r="AS12" s="34">
        <f ca="1"/>
        <v>-7.544690735948735</v>
      </c>
      <c r="AT12" s="34">
        <f t="shared" ca="1" si="19"/>
        <v>-29.630856570541969</v>
      </c>
      <c r="AU12" s="33">
        <f t="shared" ca="1" si="20"/>
        <v>27</v>
      </c>
      <c r="AV12" s="21">
        <v>5</v>
      </c>
      <c r="AW12" s="6" t="str">
        <f t="shared" ca="1" si="6"/>
        <v>artrd</v>
      </c>
      <c r="AX12" s="6">
        <f t="shared" ca="1" si="21"/>
        <v>-84148.84918454352</v>
      </c>
      <c r="AY12" s="6" t="str">
        <f t="shared" ca="1" si="7"/>
        <v>anobs</v>
      </c>
      <c r="AZ12" s="6">
        <f t="shared" ca="1" si="22"/>
        <v>-222.93775405368632</v>
      </c>
      <c r="BA12" s="199"/>
      <c r="BB12" s="36">
        <f t="shared" si="23"/>
        <v>1.1521298580678965</v>
      </c>
      <c r="BC12" s="36">
        <f ca="1"/>
        <v>-52.189645686165605</v>
      </c>
      <c r="BD12" s="33">
        <f t="shared" ca="1" si="24"/>
        <v>33</v>
      </c>
      <c r="BE12" s="205">
        <f ca="1"/>
        <v>-0.60129249077015789</v>
      </c>
      <c r="BF12" s="33">
        <f t="shared" ca="1" si="25"/>
        <v>21</v>
      </c>
      <c r="BG12" s="36">
        <f t="shared" si="26"/>
        <v>0.71567186178632081</v>
      </c>
      <c r="BH12" s="42">
        <f ca="1"/>
        <v>-27.334028226011014</v>
      </c>
      <c r="BI12" s="33">
        <f t="shared" ca="1" si="27"/>
        <v>43</v>
      </c>
      <c r="BJ12" s="205">
        <f ca="1"/>
        <v>-0.19562194870629146</v>
      </c>
      <c r="BK12" s="33">
        <f t="shared" ca="1" si="28"/>
        <v>27</v>
      </c>
      <c r="BL12" s="206">
        <v>5</v>
      </c>
      <c r="BM12" s="6" t="str">
        <f t="shared" ca="1" si="8"/>
        <v>artrd</v>
      </c>
      <c r="BN12" s="42">
        <f t="shared" ca="1" si="9"/>
        <v>-2.3680940672323763</v>
      </c>
      <c r="BO12" s="6" t="str">
        <f t="shared" ca="1" si="29"/>
        <v>anobs</v>
      </c>
      <c r="BP12" s="42">
        <f t="shared" ca="1" si="30"/>
        <v>-1.471827781433197</v>
      </c>
      <c r="BQ12" s="207">
        <v>5</v>
      </c>
      <c r="BR12" s="6" t="str">
        <f t="shared" ca="1" si="31"/>
        <v>artrd</v>
      </c>
      <c r="BS12" s="6" t="str">
        <f ca="1">VLOOKUP(BR12,Notes!$A$12:$B$206,2,0)</f>
        <v>Retail trade</v>
      </c>
      <c r="BT12" s="42">
        <f t="shared" ca="1" si="10"/>
        <v>-82.687391821170451</v>
      </c>
      <c r="BU12" s="207">
        <v>5</v>
      </c>
      <c r="BV12" s="6" t="str">
        <f t="shared" ca="1" si="11"/>
        <v>aotrp</v>
      </c>
      <c r="BW12" s="6" t="str">
        <f ca="1">VLOOKUP(BV12,Notes!$A$12:$B$206,2,0)</f>
        <v>Other transport equipment</v>
      </c>
      <c r="BX12" s="42">
        <f t="shared" ca="1" si="12"/>
        <v>-72.147495543712111</v>
      </c>
    </row>
    <row r="13" spans="1:76" outlineLevel="1" x14ac:dyDescent="0.2">
      <c r="A13" s="23" t="s">
        <v>7</v>
      </c>
      <c r="B13" s="23" t="str">
        <f>VLOOKUP(A13,Notes!$A$12:$B$206,2,0)</f>
        <v>Mining of metal ores</v>
      </c>
      <c r="C13" s="24">
        <f>SUM('SAM and Preps'!FS13:GG13)</f>
        <v>0</v>
      </c>
      <c r="D13" s="24">
        <f>'SAM and Preps'!GH13</f>
        <v>0</v>
      </c>
      <c r="E13" s="24">
        <f>'SAM and Preps'!GM13</f>
        <v>0</v>
      </c>
      <c r="F13" s="24">
        <f>'SAM and Preps'!GO13</f>
        <v>0</v>
      </c>
      <c r="G13" s="24">
        <v>0</v>
      </c>
      <c r="H13" s="25">
        <f>SUM('SAM and Preps'!H$175:H$179)</f>
        <v>127526.83286913998</v>
      </c>
      <c r="I13" s="24">
        <f>IFERROR(VLOOKUP($A13,Employment!$A$5:$F$66,3,0),0)</f>
        <v>26.490556416429392</v>
      </c>
      <c r="J13" s="24">
        <f>IFERROR(VLOOKUP($A13,Employment!$A$5:$F$66,4,0),0)</f>
        <v>32.771039767067741</v>
      </c>
      <c r="K13" s="24">
        <f>IFERROR(VLOOKUP($A13,Employment!$A$5:$F$66,5,0),0)</f>
        <v>55.557380284250634</v>
      </c>
      <c r="L13" s="24">
        <f>IFERROR(VLOOKUP($A13,Employment!$A$5:$F$66,6,0),0)</f>
        <v>62.2227387770943</v>
      </c>
      <c r="M13" s="24">
        <f t="shared" si="0"/>
        <v>177.04171524484207</v>
      </c>
      <c r="N13" s="25">
        <v>256827.38268893352</v>
      </c>
      <c r="O13" s="26">
        <v>0</v>
      </c>
      <c r="P13" s="27">
        <v>0</v>
      </c>
      <c r="Q13" s="28">
        <f ca="1"/>
        <v>-133792.79089875368</v>
      </c>
      <c r="R13" s="28">
        <v>0</v>
      </c>
      <c r="S13" s="28"/>
      <c r="T13" s="35" t="e">
        <f ca="1"/>
        <v>#DIV/0!</v>
      </c>
      <c r="U13" s="30">
        <f ca="1"/>
        <v>-52.094441604305885</v>
      </c>
      <c r="V13" s="31">
        <v>0</v>
      </c>
      <c r="W13" s="32">
        <f ca="1"/>
        <v>-52.094441604305885</v>
      </c>
      <c r="X13" s="28">
        <f ca="1"/>
        <v>-91868.027785761398</v>
      </c>
      <c r="Y13" s="28">
        <f t="shared" ca="1" si="32"/>
        <v>-41924.763112992281</v>
      </c>
      <c r="Z13" s="33">
        <f t="shared" ca="1" si="13"/>
        <v>6</v>
      </c>
      <c r="AA13" s="33">
        <f t="shared" ca="1" si="14"/>
        <v>17</v>
      </c>
      <c r="AB13" s="33">
        <f t="shared" ca="1" si="1"/>
        <v>10</v>
      </c>
      <c r="AC13" s="21">
        <v>6</v>
      </c>
      <c r="AD13" s="6" t="str">
        <f t="shared" ca="1" si="15"/>
        <v>amore</v>
      </c>
      <c r="AE13" s="6">
        <f t="shared" ca="1" si="16"/>
        <v>-91868.027785761398</v>
      </c>
      <c r="AF13" s="6" t="str">
        <f t="shared" ca="1" si="2"/>
        <v>aofin</v>
      </c>
      <c r="AG13" s="6">
        <f t="shared" ca="1" si="3"/>
        <v>-79899.722959917301</v>
      </c>
      <c r="AH13" s="6" t="str">
        <f t="shared" ca="1" si="4"/>
        <v>areal</v>
      </c>
      <c r="AI13" s="6">
        <f t="shared" ca="1" si="5"/>
        <v>-157801.81814397709</v>
      </c>
      <c r="AJ13" s="17"/>
      <c r="AK13" s="6">
        <v>127526.83286913998</v>
      </c>
      <c r="AL13" s="6">
        <f ca="1"/>
        <v>-45616.781601680508</v>
      </c>
      <c r="AM13" s="6">
        <f t="shared" ca="1" si="17"/>
        <v>-20817.609877154384</v>
      </c>
      <c r="AN13" s="6">
        <f ca="1"/>
        <v>-66434.391478834892</v>
      </c>
      <c r="AO13" s="33">
        <f t="shared" ca="1" si="18"/>
        <v>7</v>
      </c>
      <c r="AP13" s="34">
        <f ca="1"/>
        <v>-9.2460719868183858</v>
      </c>
      <c r="AQ13" s="34">
        <f ca="1"/>
        <v>-11.438166416967906</v>
      </c>
      <c r="AR13" s="34">
        <f ca="1"/>
        <v>-14.037018909094632</v>
      </c>
      <c r="AS13" s="34">
        <f ca="1"/>
        <v>-13.938272976238268</v>
      </c>
      <c r="AT13" s="34">
        <f t="shared" ca="1" si="19"/>
        <v>-48.659530289119189</v>
      </c>
      <c r="AU13" s="33">
        <f t="shared" ca="1" si="20"/>
        <v>19</v>
      </c>
      <c r="AV13" s="21">
        <v>6</v>
      </c>
      <c r="AW13" s="6" t="str">
        <f t="shared" ca="1" si="6"/>
        <v>areal</v>
      </c>
      <c r="AX13" s="6">
        <f t="shared" ca="1" si="21"/>
        <v>-76446.166781919819</v>
      </c>
      <c r="AY13" s="6" t="str">
        <f t="shared" ca="1" si="7"/>
        <v>aagri</v>
      </c>
      <c r="AZ13" s="6">
        <f t="shared" ca="1" si="22"/>
        <v>-206.30577258529343</v>
      </c>
      <c r="BA13" s="199"/>
      <c r="BB13" s="36">
        <f t="shared" si="23"/>
        <v>3.5888255069068231</v>
      </c>
      <c r="BC13" s="36">
        <f ca="1"/>
        <v>-52.094441604305885</v>
      </c>
      <c r="BD13" s="33">
        <f t="shared" ca="1" si="24"/>
        <v>34</v>
      </c>
      <c r="BE13" s="205">
        <f ca="1"/>
        <v>-1.8695786079760097</v>
      </c>
      <c r="BF13" s="33">
        <f t="shared" ca="1" si="25"/>
        <v>7</v>
      </c>
      <c r="BG13" s="36">
        <f t="shared" si="26"/>
        <v>1.1688236300577148</v>
      </c>
      <c r="BH13" s="42">
        <f ca="1"/>
        <v>-27.484782454702771</v>
      </c>
      <c r="BI13" s="33">
        <f t="shared" ca="1" si="27"/>
        <v>41</v>
      </c>
      <c r="BJ13" s="205">
        <f ca="1"/>
        <v>-0.32124863200052284</v>
      </c>
      <c r="BK13" s="33">
        <f t="shared" ca="1" si="28"/>
        <v>19</v>
      </c>
      <c r="BL13" s="206">
        <v>6</v>
      </c>
      <c r="BM13" s="6" t="str">
        <f t="shared" ca="1" si="8"/>
        <v>areal</v>
      </c>
      <c r="BN13" s="42">
        <f t="shared" ca="1" si="9"/>
        <v>-2.1513272703457602</v>
      </c>
      <c r="BO13" s="6" t="str">
        <f t="shared" ca="1" si="29"/>
        <v>aagri</v>
      </c>
      <c r="BP13" s="42">
        <f t="shared" ca="1" si="30"/>
        <v>-1.3620239822096349</v>
      </c>
      <c r="BQ13" s="207">
        <v>6</v>
      </c>
      <c r="BR13" s="6" t="str">
        <f t="shared" ca="1" si="31"/>
        <v>areal</v>
      </c>
      <c r="BS13" s="6" t="str">
        <f ca="1">VLOOKUP(BR13,Notes!$A$12:$B$206,2,0)</f>
        <v>Real estate activities</v>
      </c>
      <c r="BT13" s="42">
        <f t="shared" ca="1" si="10"/>
        <v>-82.286013881470197</v>
      </c>
      <c r="BU13" s="207">
        <v>6</v>
      </c>
      <c r="BV13" s="6" t="str">
        <f t="shared" ca="1" si="11"/>
        <v>anfme</v>
      </c>
      <c r="BW13" s="6" t="str">
        <f ca="1">VLOOKUP(BV13,Notes!$A$12:$B$206,2,0)</f>
        <v>Basic precious and non-ferrous metals</v>
      </c>
      <c r="BX13" s="42">
        <f t="shared" ca="1" si="12"/>
        <v>-71.871357045664382</v>
      </c>
    </row>
    <row r="14" spans="1:76" outlineLevel="1" x14ac:dyDescent="0.2">
      <c r="A14" s="23" t="s">
        <v>8</v>
      </c>
      <c r="B14" s="23" t="str">
        <f>VLOOKUP(A14,Notes!$A$12:$B$206,2,0)</f>
        <v>Other mining and quarrying</v>
      </c>
      <c r="C14" s="24">
        <f>SUM('SAM and Preps'!FS14:GG14)</f>
        <v>0</v>
      </c>
      <c r="D14" s="24">
        <f>'SAM and Preps'!GH14</f>
        <v>0</v>
      </c>
      <c r="E14" s="24">
        <f>'SAM and Preps'!GM14</f>
        <v>0</v>
      </c>
      <c r="F14" s="24">
        <f>'SAM and Preps'!GO14</f>
        <v>0</v>
      </c>
      <c r="G14" s="24">
        <v>0</v>
      </c>
      <c r="H14" s="25">
        <f>SUM('SAM and Preps'!I$175:I$179)</f>
        <v>44443.674617146105</v>
      </c>
      <c r="I14" s="24">
        <f>IFERROR(VLOOKUP($A14,Employment!$A$5:$F$66,3,0),0)</f>
        <v>4.8793422225313616</v>
      </c>
      <c r="J14" s="24">
        <f>IFERROR(VLOOKUP($A14,Employment!$A$5:$F$66,4,0),0)</f>
        <v>9.573705699680831</v>
      </c>
      <c r="K14" s="24">
        <f>IFERROR(VLOOKUP($A14,Employment!$A$5:$F$66,5,0),0)</f>
        <v>15.325551016446928</v>
      </c>
      <c r="L14" s="24">
        <f>IFERROR(VLOOKUP($A14,Employment!$A$5:$F$66,6,0),0)</f>
        <v>30.741017122844251</v>
      </c>
      <c r="M14" s="24">
        <f t="shared" si="0"/>
        <v>60.51961606150337</v>
      </c>
      <c r="N14" s="25">
        <v>90055.886579330079</v>
      </c>
      <c r="O14" s="26">
        <v>0</v>
      </c>
      <c r="P14" s="27">
        <v>0</v>
      </c>
      <c r="Q14" s="28">
        <f ca="1"/>
        <v>-45814.312001912731</v>
      </c>
      <c r="R14" s="28">
        <v>0</v>
      </c>
      <c r="S14" s="28"/>
      <c r="T14" s="35" t="e">
        <f ca="1"/>
        <v>#DIV/0!</v>
      </c>
      <c r="U14" s="30">
        <f ca="1"/>
        <v>-50.87320078910664</v>
      </c>
      <c r="V14" s="31">
        <v>0</v>
      </c>
      <c r="W14" s="32">
        <f ca="1"/>
        <v>-50.87320078910664</v>
      </c>
      <c r="X14" s="28">
        <f ca="1"/>
        <v>-14040.010102822631</v>
      </c>
      <c r="Y14" s="28">
        <f t="shared" ca="1" si="32"/>
        <v>-31774.3018990901</v>
      </c>
      <c r="Z14" s="33">
        <f t="shared" ca="1" si="13"/>
        <v>29</v>
      </c>
      <c r="AA14" s="33">
        <f t="shared" ca="1" si="14"/>
        <v>21</v>
      </c>
      <c r="AB14" s="33">
        <f t="shared" ca="1" si="1"/>
        <v>26</v>
      </c>
      <c r="AC14" s="21">
        <v>7</v>
      </c>
      <c r="AD14" s="6" t="str">
        <f t="shared" ca="1" si="15"/>
        <v>afood</v>
      </c>
      <c r="AE14" s="6">
        <f t="shared" ca="1" si="16"/>
        <v>-87175.618319813686</v>
      </c>
      <c r="AF14" s="6" t="str">
        <f t="shared" ca="1" si="2"/>
        <v>afins</v>
      </c>
      <c r="AG14" s="6">
        <f t="shared" ca="1" si="3"/>
        <v>-76821.25857186949</v>
      </c>
      <c r="AH14" s="6" t="str">
        <f t="shared" ca="1" si="4"/>
        <v>amtvp</v>
      </c>
      <c r="AI14" s="6">
        <f t="shared" ca="1" si="5"/>
        <v>-147875.66765210399</v>
      </c>
      <c r="AJ14" s="17"/>
      <c r="AK14" s="6">
        <v>44443.674617146105</v>
      </c>
      <c r="AL14" s="6">
        <f ca="1"/>
        <v>-6928.9156359770177</v>
      </c>
      <c r="AM14" s="6">
        <f t="shared" ca="1" si="17"/>
        <v>-15681.004190060943</v>
      </c>
      <c r="AN14" s="6">
        <f ca="1"/>
        <v>-22609.91982603796</v>
      </c>
      <c r="AO14" s="33">
        <f t="shared" ca="1" si="18"/>
        <v>20</v>
      </c>
      <c r="AP14" s="34">
        <f ca="1"/>
        <v>-1.6631259692575455</v>
      </c>
      <c r="AQ14" s="34">
        <f ca="1"/>
        <v>-3.26320185078304</v>
      </c>
      <c r="AR14" s="34">
        <f ca="1"/>
        <v>-3.7813501952074997</v>
      </c>
      <c r="AS14" s="34">
        <f ca="1"/>
        <v>-6.7247439271728302</v>
      </c>
      <c r="AT14" s="34">
        <f t="shared" ca="1" si="19"/>
        <v>-15.432421942420916</v>
      </c>
      <c r="AU14" s="33">
        <f t="shared" ca="1" si="20"/>
        <v>40</v>
      </c>
      <c r="AV14" s="21">
        <v>7</v>
      </c>
      <c r="AW14" s="6" t="str">
        <f t="shared" ca="1" si="6"/>
        <v>amore</v>
      </c>
      <c r="AX14" s="6">
        <f t="shared" ca="1" si="21"/>
        <v>-66434.391478834892</v>
      </c>
      <c r="AY14" s="6" t="str">
        <f t="shared" ca="1" si="7"/>
        <v>amtvs</v>
      </c>
      <c r="AZ14" s="6">
        <f t="shared" ca="1" si="22"/>
        <v>-174.09724503685891</v>
      </c>
      <c r="BA14" s="199"/>
      <c r="BB14" s="36">
        <f t="shared" si="23"/>
        <v>1.2507218245618219</v>
      </c>
      <c r="BC14" s="36">
        <f ca="1"/>
        <v>-50.873200789106633</v>
      </c>
      <c r="BD14" s="33">
        <f t="shared" ca="1" si="24"/>
        <v>37</v>
      </c>
      <c r="BE14" s="205">
        <f ca="1"/>
        <v>-0.63628222512251364</v>
      </c>
      <c r="BF14" s="33">
        <f t="shared" ca="1" si="25"/>
        <v>20</v>
      </c>
      <c r="BG14" s="36">
        <f t="shared" si="26"/>
        <v>0.39954853146829977</v>
      </c>
      <c r="BH14" s="42">
        <f ca="1"/>
        <v>-25.49986755821061</v>
      </c>
      <c r="BI14" s="33">
        <f t="shared" ca="1" si="27"/>
        <v>48</v>
      </c>
      <c r="BJ14" s="205">
        <f ca="1"/>
        <v>-0.10188434635519189</v>
      </c>
      <c r="BK14" s="33">
        <f t="shared" ca="1" si="28"/>
        <v>40</v>
      </c>
      <c r="BL14" s="206">
        <v>7</v>
      </c>
      <c r="BM14" s="6" t="str">
        <f t="shared" ca="1" si="8"/>
        <v>amore</v>
      </c>
      <c r="BN14" s="42">
        <f t="shared" ca="1" si="9"/>
        <v>-1.8695786079760097</v>
      </c>
      <c r="BO14" s="6" t="str">
        <f t="shared" ca="1" si="29"/>
        <v>amtvs</v>
      </c>
      <c r="BP14" s="42">
        <f t="shared" ca="1" si="30"/>
        <v>-1.1493843337747338</v>
      </c>
      <c r="BQ14" s="207">
        <v>7</v>
      </c>
      <c r="BR14" s="6" t="str">
        <f t="shared" ca="1" si="31"/>
        <v>amore</v>
      </c>
      <c r="BS14" s="6" t="str">
        <f ca="1">VLOOKUP(BR14,Notes!$A$12:$B$206,2,0)</f>
        <v>Mining of metal ores</v>
      </c>
      <c r="BT14" s="42">
        <f t="shared" ca="1" si="10"/>
        <v>-82.193155891458858</v>
      </c>
      <c r="BU14" s="207">
        <v>7</v>
      </c>
      <c r="BV14" s="6" t="str">
        <f t="shared" ca="1" si="11"/>
        <v>abisc</v>
      </c>
      <c r="BW14" s="6" t="str">
        <f ca="1">VLOOKUP(BV14,Notes!$A$12:$B$206,2,0)</f>
        <v>Basic iron and steel, casting of metals</v>
      </c>
      <c r="BX14" s="42">
        <f t="shared" ca="1" si="12"/>
        <v>-63.281281978903607</v>
      </c>
    </row>
    <row r="15" spans="1:76" outlineLevel="1" x14ac:dyDescent="0.2">
      <c r="A15" s="23" t="s">
        <v>9</v>
      </c>
      <c r="B15" s="23" t="str">
        <f>VLOOKUP(A15,Notes!$A$12:$B$206,2,0)</f>
        <v>Food</v>
      </c>
      <c r="C15" s="24">
        <f>SUM('SAM and Preps'!FS15:GG15)</f>
        <v>0</v>
      </c>
      <c r="D15" s="24">
        <f>'SAM and Preps'!GH15</f>
        <v>0</v>
      </c>
      <c r="E15" s="24">
        <f>'SAM and Preps'!GM15</f>
        <v>0</v>
      </c>
      <c r="F15" s="24">
        <f>'SAM and Preps'!GO15</f>
        <v>0</v>
      </c>
      <c r="G15" s="24">
        <v>0</v>
      </c>
      <c r="H15" s="25">
        <f>SUM('SAM and Preps'!J$175:J$179)</f>
        <v>88002.229638785298</v>
      </c>
      <c r="I15" s="24">
        <f>IFERROR(VLOOKUP($A15,Employment!$A$5:$F$66,3,0),0)</f>
        <v>26.478153343014398</v>
      </c>
      <c r="J15" s="24">
        <f>IFERROR(VLOOKUP($A15,Employment!$A$5:$F$66,4,0),0)</f>
        <v>61.81428202420053</v>
      </c>
      <c r="K15" s="24">
        <f>IFERROR(VLOOKUP($A15,Employment!$A$5:$F$66,5,0),0)</f>
        <v>105.37942772089707</v>
      </c>
      <c r="L15" s="24">
        <f>IFERROR(VLOOKUP($A15,Employment!$A$5:$F$66,6,0),0)</f>
        <v>76.610601696247073</v>
      </c>
      <c r="M15" s="24">
        <f t="shared" si="0"/>
        <v>270.28246478435904</v>
      </c>
      <c r="N15" s="25">
        <v>301059.87784730288</v>
      </c>
      <c r="O15" s="26">
        <v>0</v>
      </c>
      <c r="P15" s="27">
        <v>0</v>
      </c>
      <c r="Q15" s="28">
        <f ca="1"/>
        <v>-116251.80722270467</v>
      </c>
      <c r="R15" s="28">
        <v>0</v>
      </c>
      <c r="S15" s="28"/>
      <c r="T15" s="35" t="e">
        <f ca="1"/>
        <v>#DIV/0!</v>
      </c>
      <c r="U15" s="30">
        <f ca="1"/>
        <v>-38.614181356197655</v>
      </c>
      <c r="V15" s="31">
        <v>0</v>
      </c>
      <c r="W15" s="32">
        <f ca="1"/>
        <v>-38.614181356197655</v>
      </c>
      <c r="X15" s="28">
        <f ca="1"/>
        <v>-87175.618319813686</v>
      </c>
      <c r="Y15" s="28">
        <f t="shared" ca="1" si="32"/>
        <v>-29076.188902890979</v>
      </c>
      <c r="Z15" s="33">
        <f t="shared" ca="1" si="13"/>
        <v>7</v>
      </c>
      <c r="AA15" s="33">
        <f t="shared" ca="1" si="14"/>
        <v>24</v>
      </c>
      <c r="AB15" s="33">
        <f t="shared" ca="1" si="1"/>
        <v>11</v>
      </c>
      <c r="AC15" s="21">
        <v>8</v>
      </c>
      <c r="AD15" s="6" t="str">
        <f t="shared" ca="1" si="15"/>
        <v>abisc</v>
      </c>
      <c r="AE15" s="6">
        <f t="shared" ca="1" si="16"/>
        <v>-66446.579693861378</v>
      </c>
      <c r="AF15" s="6" t="str">
        <f t="shared" ca="1" si="2"/>
        <v>amtvs</v>
      </c>
      <c r="AG15" s="6">
        <f t="shared" ca="1" si="3"/>
        <v>-69939.743277983347</v>
      </c>
      <c r="AH15" s="6" t="str">
        <f t="shared" ca="1" si="4"/>
        <v>aobus</v>
      </c>
      <c r="AI15" s="6">
        <f t="shared" ca="1" si="5"/>
        <v>-139179.49470306758</v>
      </c>
      <c r="AJ15" s="17"/>
      <c r="AK15" s="6">
        <v>88002.229638785313</v>
      </c>
      <c r="AL15" s="6">
        <f ca="1"/>
        <v>-25482.136102421435</v>
      </c>
      <c r="AM15" s="6">
        <f t="shared" ca="1" si="17"/>
        <v>-8499.2044477966483</v>
      </c>
      <c r="AN15" s="6">
        <f ca="1"/>
        <v>-33981.340550218083</v>
      </c>
      <c r="AO15" s="33">
        <f t="shared" ca="1" si="18"/>
        <v>12</v>
      </c>
      <c r="AP15" s="34">
        <f ca="1"/>
        <v>-3.6807559745917287</v>
      </c>
      <c r="AQ15" s="34">
        <f ca="1"/>
        <v>-8.592868427348261</v>
      </c>
      <c r="AR15" s="34">
        <f ca="1"/>
        <v>-37.436091065688792</v>
      </c>
      <c r="AS15" s="34">
        <f ca="1"/>
        <v>-23.074394208109204</v>
      </c>
      <c r="AT15" s="34">
        <f t="shared" ca="1" si="19"/>
        <v>-72.784109675737994</v>
      </c>
      <c r="AU15" s="33">
        <f t="shared" ca="1" si="20"/>
        <v>13</v>
      </c>
      <c r="AV15" s="21">
        <v>8</v>
      </c>
      <c r="AW15" s="6" t="str">
        <f t="shared" ca="1" si="6"/>
        <v>aobus</v>
      </c>
      <c r="AX15" s="6">
        <f t="shared" ca="1" si="21"/>
        <v>-54967.975441338618</v>
      </c>
      <c r="AY15" s="6" t="str">
        <f t="shared" ca="1" si="7"/>
        <v>aacct</v>
      </c>
      <c r="AZ15" s="6">
        <f t="shared" ca="1" si="22"/>
        <v>-151.58185393428028</v>
      </c>
      <c r="BA15" s="199"/>
      <c r="BB15" s="36">
        <f t="shared" si="23"/>
        <v>2.476534853777979</v>
      </c>
      <c r="BC15" s="36">
        <f ca="1"/>
        <v>-38.614181356197655</v>
      </c>
      <c r="BD15" s="33">
        <f t="shared" ca="1" si="24"/>
        <v>51</v>
      </c>
      <c r="BE15" s="205">
        <f ca="1"/>
        <v>-0.95629365978727321</v>
      </c>
      <c r="BF15" s="33">
        <f t="shared" ca="1" si="25"/>
        <v>12</v>
      </c>
      <c r="BG15" s="36">
        <f t="shared" si="26"/>
        <v>1.7843960175900115</v>
      </c>
      <c r="BH15" s="42">
        <f ca="1"/>
        <v>-26.928905555825732</v>
      </c>
      <c r="BI15" s="33">
        <f t="shared" ca="1" si="27"/>
        <v>46</v>
      </c>
      <c r="BJ15" s="205">
        <f ca="1"/>
        <v>-0.48051831831872976</v>
      </c>
      <c r="BK15" s="33">
        <f t="shared" ca="1" si="28"/>
        <v>13</v>
      </c>
      <c r="BL15" s="206">
        <v>8</v>
      </c>
      <c r="BM15" s="6" t="str">
        <f t="shared" ca="1" si="8"/>
        <v>aobus</v>
      </c>
      <c r="BN15" s="42">
        <f t="shared" ca="1" si="9"/>
        <v>-1.5468938409952548</v>
      </c>
      <c r="BO15" s="6" t="str">
        <f t="shared" ca="1" si="29"/>
        <v>aacct</v>
      </c>
      <c r="BP15" s="42">
        <f t="shared" ca="1" si="30"/>
        <v>-1.0007384560261456</v>
      </c>
      <c r="BQ15" s="207">
        <v>8</v>
      </c>
      <c r="BR15" s="6" t="str">
        <f t="shared" ca="1" si="31"/>
        <v>aobus</v>
      </c>
      <c r="BS15" s="6" t="str">
        <f ca="1">VLOOKUP(BR15,Notes!$A$12:$B$206,2,0)</f>
        <v>Other business activities</v>
      </c>
      <c r="BT15" s="42">
        <f t="shared" ca="1" si="10"/>
        <v>-82.156149554362017</v>
      </c>
      <c r="BU15" s="207">
        <v>8</v>
      </c>
      <c r="BV15" s="6" t="str">
        <f t="shared" ca="1" si="11"/>
        <v>aweav</v>
      </c>
      <c r="BW15" s="6" t="str">
        <f ca="1">VLOOKUP(BV15,Notes!$A$12:$B$206,2,0)</f>
        <v>Spinning, weaving and finishing of textiles</v>
      </c>
      <c r="BX15" s="42">
        <f t="shared" ca="1" si="12"/>
        <v>-59.659208227674327</v>
      </c>
    </row>
    <row r="16" spans="1:76" outlineLevel="1" x14ac:dyDescent="0.2">
      <c r="A16" s="23" t="s">
        <v>10</v>
      </c>
      <c r="B16" s="23" t="str">
        <f>VLOOKUP(A16,Notes!$A$12:$B$206,2,0)</f>
        <v>Beverages and tobacco</v>
      </c>
      <c r="C16" s="24">
        <f>SUM('SAM and Preps'!FS16:GG16)</f>
        <v>0</v>
      </c>
      <c r="D16" s="24">
        <f>'SAM and Preps'!GH16</f>
        <v>0</v>
      </c>
      <c r="E16" s="24">
        <f>'SAM and Preps'!GM16</f>
        <v>0</v>
      </c>
      <c r="F16" s="24">
        <f>'SAM and Preps'!GO16</f>
        <v>0</v>
      </c>
      <c r="G16" s="24">
        <v>0</v>
      </c>
      <c r="H16" s="25">
        <f>SUM('SAM and Preps'!K$175:K$179)</f>
        <v>34682.718447577441</v>
      </c>
      <c r="I16" s="24">
        <f>IFERROR(VLOOKUP($A16,Employment!$A$5:$F$66,3,0),0)</f>
        <v>14.834886542156251</v>
      </c>
      <c r="J16" s="24">
        <f>IFERROR(VLOOKUP($A16,Employment!$A$5:$F$66,4,0),0)</f>
        <v>13.082711802806671</v>
      </c>
      <c r="K16" s="24">
        <f>IFERROR(VLOOKUP($A16,Employment!$A$5:$F$66,5,0),0)</f>
        <v>20.806687471956689</v>
      </c>
      <c r="L16" s="24">
        <f>IFERROR(VLOOKUP($A16,Employment!$A$5:$F$66,6,0),0)</f>
        <v>23.608281138830531</v>
      </c>
      <c r="M16" s="24">
        <f t="shared" si="0"/>
        <v>72.332566955750139</v>
      </c>
      <c r="N16" s="25">
        <v>99920.013961558478</v>
      </c>
      <c r="O16" s="26">
        <v>0</v>
      </c>
      <c r="P16" s="27">
        <v>0</v>
      </c>
      <c r="Q16" s="28">
        <f ca="1"/>
        <v>-79120.533927874174</v>
      </c>
      <c r="R16" s="28">
        <v>0</v>
      </c>
      <c r="S16" s="28"/>
      <c r="T16" s="35" t="e">
        <f ca="1"/>
        <v>#DIV/0!</v>
      </c>
      <c r="U16" s="30">
        <f ca="1"/>
        <v>-79.183869968546702</v>
      </c>
      <c r="V16" s="31">
        <v>0</v>
      </c>
      <c r="W16" s="32">
        <f ca="1"/>
        <v>-79.183869968546702</v>
      </c>
      <c r="X16" s="28">
        <f ca="1"/>
        <v>-57602.534971574132</v>
      </c>
      <c r="Y16" s="28">
        <f t="shared" ca="1" si="32"/>
        <v>-21517.998956300042</v>
      </c>
      <c r="Z16" s="33">
        <f t="shared" ca="1" si="13"/>
        <v>10</v>
      </c>
      <c r="AA16" s="33">
        <f t="shared" ca="1" si="14"/>
        <v>29</v>
      </c>
      <c r="AB16" s="33">
        <f t="shared" ca="1" si="1"/>
        <v>15</v>
      </c>
      <c r="AC16" s="21">
        <v>9</v>
      </c>
      <c r="AD16" s="6" t="str">
        <f t="shared" ca="1" si="15"/>
        <v>amach</v>
      </c>
      <c r="AE16" s="6">
        <f t="shared" ca="1" si="16"/>
        <v>-64336.589701399454</v>
      </c>
      <c r="AF16" s="6" t="str">
        <f t="shared" ca="1" si="2"/>
        <v>abisc</v>
      </c>
      <c r="AG16" s="6">
        <f t="shared" ca="1" si="3"/>
        <v>-69420.386926635911</v>
      </c>
      <c r="AH16" s="6" t="str">
        <f t="shared" ca="1" si="4"/>
        <v>abisc</v>
      </c>
      <c r="AI16" s="6">
        <f t="shared" ca="1" si="5"/>
        <v>-135866.96662049729</v>
      </c>
      <c r="AJ16" s="17"/>
      <c r="AK16" s="6">
        <v>34682.718447577441</v>
      </c>
      <c r="AL16" s="6">
        <f ca="1"/>
        <v>-19994.11752538829</v>
      </c>
      <c r="AM16" s="6">
        <f t="shared" ca="1" si="17"/>
        <v>-7469.0011516985905</v>
      </c>
      <c r="AN16" s="6">
        <f ca="1"/>
        <v>-27463.118677086881</v>
      </c>
      <c r="AO16" s="33">
        <f t="shared" ca="1" si="18"/>
        <v>15</v>
      </c>
      <c r="AP16" s="34">
        <f ca="1"/>
        <v>-1.4096204723426926</v>
      </c>
      <c r="AQ16" s="34">
        <f ca="1"/>
        <v>-1.2431277002752974</v>
      </c>
      <c r="AR16" s="34">
        <f ca="1"/>
        <v>-8.7320363868547233</v>
      </c>
      <c r="AS16" s="34">
        <f ca="1"/>
        <v>-18.693950638780503</v>
      </c>
      <c r="AT16" s="34">
        <f t="shared" ca="1" si="19"/>
        <v>-30.078735198253217</v>
      </c>
      <c r="AU16" s="33">
        <f t="shared" ca="1" si="20"/>
        <v>26</v>
      </c>
      <c r="AV16" s="21">
        <v>9</v>
      </c>
      <c r="AW16" s="6" t="str">
        <f t="shared" ca="1" si="6"/>
        <v>afins</v>
      </c>
      <c r="AX16" s="6">
        <f t="shared" ca="1" si="21"/>
        <v>-54646.605635953529</v>
      </c>
      <c r="AY16" s="6" t="str">
        <f t="shared" ca="1" si="7"/>
        <v>aoact</v>
      </c>
      <c r="AZ16" s="6">
        <f t="shared" ca="1" si="22"/>
        <v>-136.88843481192293</v>
      </c>
      <c r="BA16" s="199"/>
      <c r="BB16" s="36">
        <f t="shared" si="23"/>
        <v>0.97603164614977345</v>
      </c>
      <c r="BC16" s="36">
        <f ca="1"/>
        <v>-79.183869968546702</v>
      </c>
      <c r="BD16" s="33">
        <f t="shared" ca="1" si="24"/>
        <v>11</v>
      </c>
      <c r="BE16" s="205">
        <f ca="1"/>
        <v>-0.77285962953910248</v>
      </c>
      <c r="BF16" s="33">
        <f t="shared" ca="1" si="25"/>
        <v>15</v>
      </c>
      <c r="BG16" s="36">
        <f t="shared" si="26"/>
        <v>0.47753724800785724</v>
      </c>
      <c r="BH16" s="42">
        <f ca="1"/>
        <v>-41.583945467681318</v>
      </c>
      <c r="BI16" s="33">
        <f t="shared" ca="1" si="27"/>
        <v>25</v>
      </c>
      <c r="BJ16" s="205">
        <f ca="1"/>
        <v>-0.19857882879945343</v>
      </c>
      <c r="BK16" s="33">
        <f t="shared" ca="1" si="28"/>
        <v>26</v>
      </c>
      <c r="BL16" s="206">
        <v>9</v>
      </c>
      <c r="BM16" s="6" t="str">
        <f t="shared" ca="1" si="8"/>
        <v>afins</v>
      </c>
      <c r="BN16" s="42">
        <f t="shared" ca="1" si="9"/>
        <v>-1.537849939184416</v>
      </c>
      <c r="BO16" s="6" t="str">
        <f t="shared" ca="1" si="29"/>
        <v>aoact</v>
      </c>
      <c r="BP16" s="42">
        <f t="shared" ca="1" si="30"/>
        <v>-0.90373298218738318</v>
      </c>
      <c r="BQ16" s="207">
        <v>9</v>
      </c>
      <c r="BR16" s="6" t="str">
        <f t="shared" ca="1" si="31"/>
        <v>afins</v>
      </c>
      <c r="BS16" s="6" t="str">
        <f ca="1">VLOOKUP(BR16,Notes!$A$12:$B$206,2,0)</f>
        <v>Financial intermediation</v>
      </c>
      <c r="BT16" s="42">
        <f t="shared" ca="1" si="10"/>
        <v>-81.821784110731741</v>
      </c>
      <c r="BU16" s="207">
        <v>9</v>
      </c>
      <c r="BV16" s="6" t="str">
        <f t="shared" ca="1" si="11"/>
        <v>amtvp</v>
      </c>
      <c r="BW16" s="6" t="str">
        <f ca="1">VLOOKUP(BV16,Notes!$A$12:$B$206,2,0)</f>
        <v>Motor vehicles, trailers, parts</v>
      </c>
      <c r="BX16" s="42">
        <f t="shared" ca="1" si="12"/>
        <v>-59.207322926989747</v>
      </c>
    </row>
    <row r="17" spans="1:76" outlineLevel="1" x14ac:dyDescent="0.2">
      <c r="A17" s="23" t="s">
        <v>11</v>
      </c>
      <c r="B17" s="23" t="str">
        <f>VLOOKUP(A17,Notes!$A$12:$B$206,2,0)</f>
        <v>Spinning, weaving and finishing of textiles</v>
      </c>
      <c r="C17" s="24">
        <f>SUM('SAM and Preps'!FS17:GG17)</f>
        <v>0</v>
      </c>
      <c r="D17" s="24">
        <f>'SAM and Preps'!GH17</f>
        <v>0</v>
      </c>
      <c r="E17" s="24">
        <f>'SAM and Preps'!GM17</f>
        <v>0</v>
      </c>
      <c r="F17" s="24">
        <f>'SAM and Preps'!GO17</f>
        <v>0</v>
      </c>
      <c r="G17" s="24">
        <v>0</v>
      </c>
      <c r="H17" s="25">
        <f>SUM('SAM and Preps'!L$175:L$179)</f>
        <v>5397.3207380130389</v>
      </c>
      <c r="I17" s="24">
        <f>IFERROR(VLOOKUP($A17,Employment!$A$5:$F$66,3,0),0)</f>
        <v>9.420759031242854</v>
      </c>
      <c r="J17" s="24">
        <f>IFERROR(VLOOKUP($A17,Employment!$A$5:$F$66,4,0),0)</f>
        <v>12.153296477162533</v>
      </c>
      <c r="K17" s="24">
        <f>IFERROR(VLOOKUP($A17,Employment!$A$5:$F$66,5,0),0)</f>
        <v>23.845760869698438</v>
      </c>
      <c r="L17" s="24">
        <f>IFERROR(VLOOKUP($A17,Employment!$A$5:$F$66,6,0),0)</f>
        <v>21.13292263088298</v>
      </c>
      <c r="M17" s="24">
        <f t="shared" si="0"/>
        <v>66.552739008986805</v>
      </c>
      <c r="N17" s="25">
        <v>31262.752075848439</v>
      </c>
      <c r="O17" s="26">
        <v>0</v>
      </c>
      <c r="P17" s="27">
        <v>0</v>
      </c>
      <c r="Q17" s="28">
        <f ca="1"/>
        <v>-21590.662100851339</v>
      </c>
      <c r="R17" s="28">
        <v>0</v>
      </c>
      <c r="S17" s="28"/>
      <c r="T17" s="35" t="e">
        <f ca="1"/>
        <v>#DIV/0!</v>
      </c>
      <c r="U17" s="30">
        <f ca="1"/>
        <v>-69.06193686489577</v>
      </c>
      <c r="V17" s="31">
        <v>0</v>
      </c>
      <c r="W17" s="32">
        <f ca="1"/>
        <v>-69.06193686489577</v>
      </c>
      <c r="X17" s="28">
        <f ca="1"/>
        <v>-6480.8330339977047</v>
      </c>
      <c r="Y17" s="28">
        <f t="shared" ca="1" si="32"/>
        <v>-15109.829066853636</v>
      </c>
      <c r="Z17" s="33">
        <f t="shared" ca="1" si="13"/>
        <v>38</v>
      </c>
      <c r="AA17" s="33">
        <f t="shared" ca="1" si="14"/>
        <v>35</v>
      </c>
      <c r="AB17" s="33">
        <f t="shared" ca="1" si="1"/>
        <v>39</v>
      </c>
      <c r="AC17" s="21">
        <v>10</v>
      </c>
      <c r="AD17" s="6" t="str">
        <f t="shared" ca="1" si="15"/>
        <v>abevt</v>
      </c>
      <c r="AE17" s="6">
        <f t="shared" ca="1" si="16"/>
        <v>-57602.534971574132</v>
      </c>
      <c r="AF17" s="6" t="str">
        <f t="shared" ca="1" si="2"/>
        <v>acnst</v>
      </c>
      <c r="AG17" s="6">
        <f t="shared" ca="1" si="3"/>
        <v>-59710.250930102833</v>
      </c>
      <c r="AH17" s="6" t="str">
        <f t="shared" ca="1" si="4"/>
        <v>amore</v>
      </c>
      <c r="AI17" s="6">
        <f t="shared" ca="1" si="5"/>
        <v>-133792.79089875368</v>
      </c>
      <c r="AJ17" s="17"/>
      <c r="AK17" s="6">
        <v>5397.3207380130389</v>
      </c>
      <c r="AL17" s="6">
        <f ca="1"/>
        <v>-1118.8757294665165</v>
      </c>
      <c r="AM17" s="6">
        <f t="shared" ca="1" si="17"/>
        <v>-2608.6185110159745</v>
      </c>
      <c r="AN17" s="6">
        <f ca="1"/>
        <v>-3727.494240482491</v>
      </c>
      <c r="AO17" s="33">
        <f t="shared" ca="1" si="18"/>
        <v>47</v>
      </c>
      <c r="AP17" s="34">
        <f ca="1"/>
        <v>-3.7735720195235256</v>
      </c>
      <c r="AQ17" s="34">
        <f ca="1"/>
        <v>-4.8681151252357218</v>
      </c>
      <c r="AR17" s="34">
        <f ca="1"/>
        <v>-16.468344316785156</v>
      </c>
      <c r="AS17" s="34">
        <f ca="1"/>
        <v>-14.594805685047673</v>
      </c>
      <c r="AT17" s="34">
        <f t="shared" ca="1" si="19"/>
        <v>-39.704837146592077</v>
      </c>
      <c r="AU17" s="33">
        <f t="shared" ca="1" si="20"/>
        <v>21</v>
      </c>
      <c r="AV17" s="21">
        <v>10</v>
      </c>
      <c r="AW17" s="6" t="str">
        <f t="shared" ca="1" si="6"/>
        <v>aofin</v>
      </c>
      <c r="AX17" s="6">
        <f t="shared" ca="1" si="21"/>
        <v>-44042.650066788141</v>
      </c>
      <c r="AY17" s="6" t="str">
        <f t="shared" ca="1" si="7"/>
        <v>altrp</v>
      </c>
      <c r="AZ17" s="6">
        <f t="shared" ca="1" si="22"/>
        <v>-117.63066660037718</v>
      </c>
      <c r="BA17" s="199"/>
      <c r="BB17" s="36">
        <f t="shared" si="23"/>
        <v>0.15188993482975202</v>
      </c>
      <c r="BC17" s="36">
        <f ca="1"/>
        <v>-69.061936864895756</v>
      </c>
      <c r="BD17" s="33">
        <f t="shared" ca="1" si="24"/>
        <v>20</v>
      </c>
      <c r="BE17" s="205">
        <f ca="1"/>
        <v>-0.10489813089625465</v>
      </c>
      <c r="BF17" s="33">
        <f t="shared" ca="1" si="25"/>
        <v>47</v>
      </c>
      <c r="BG17" s="36">
        <f t="shared" si="26"/>
        <v>0.43937901240500965</v>
      </c>
      <c r="BH17" s="42">
        <f ca="1"/>
        <v>-59.659208227674327</v>
      </c>
      <c r="BI17" s="33">
        <f t="shared" ca="1" si="27"/>
        <v>8</v>
      </c>
      <c r="BJ17" s="205">
        <f ca="1"/>
        <v>-0.2621300399194037</v>
      </c>
      <c r="BK17" s="33">
        <f t="shared" ca="1" si="28"/>
        <v>21</v>
      </c>
      <c r="BL17" s="206">
        <v>10</v>
      </c>
      <c r="BM17" s="6" t="str">
        <f t="shared" ca="1" si="8"/>
        <v>aofin</v>
      </c>
      <c r="BN17" s="42">
        <f t="shared" ca="1" si="9"/>
        <v>-1.2394363005443207</v>
      </c>
      <c r="BO17" s="6" t="str">
        <f t="shared" ca="1" si="29"/>
        <v>altrp</v>
      </c>
      <c r="BP17" s="42">
        <f t="shared" ca="1" si="30"/>
        <v>-0.77659382452219705</v>
      </c>
      <c r="BQ17" s="207">
        <v>10</v>
      </c>
      <c r="BR17" s="6" t="str">
        <f t="shared" ca="1" si="31"/>
        <v>aofin</v>
      </c>
      <c r="BS17" s="6" t="str">
        <f ca="1">VLOOKUP(BR17,Notes!$A$12:$B$206,2,0)</f>
        <v>Activities to financial intermediation</v>
      </c>
      <c r="BT17" s="42">
        <f t="shared" ca="1" si="10"/>
        <v>-80.839012467027672</v>
      </c>
      <c r="BU17" s="207">
        <v>10</v>
      </c>
      <c r="BV17" s="6" t="str">
        <f t="shared" ca="1" si="11"/>
        <v>arent</v>
      </c>
      <c r="BW17" s="6" t="str">
        <f ca="1">VLOOKUP(BV17,Notes!$A$12:$B$206,2,0)</f>
        <v>Renting of machinery and equipment</v>
      </c>
      <c r="BX17" s="42">
        <f t="shared" ca="1" si="12"/>
        <v>-57.612265137550288</v>
      </c>
    </row>
    <row r="18" spans="1:76" outlineLevel="1" x14ac:dyDescent="0.2">
      <c r="A18" s="23" t="s">
        <v>12</v>
      </c>
      <c r="B18" s="23" t="str">
        <f>VLOOKUP(A18,Notes!$A$12:$B$206,2,0)</f>
        <v>Knitted, crouched fabrics, wearing apparel, fur articles</v>
      </c>
      <c r="C18" s="24">
        <f>SUM('SAM and Preps'!FS18:GG18)</f>
        <v>0</v>
      </c>
      <c r="D18" s="24">
        <f>'SAM and Preps'!GH18</f>
        <v>0</v>
      </c>
      <c r="E18" s="24">
        <f>'SAM and Preps'!GM18</f>
        <v>0</v>
      </c>
      <c r="F18" s="24">
        <f>'SAM and Preps'!GO18</f>
        <v>0</v>
      </c>
      <c r="G18" s="24">
        <v>0</v>
      </c>
      <c r="H18" s="25">
        <f>SUM('SAM and Preps'!M$175:M$179)</f>
        <v>5657.1193846404985</v>
      </c>
      <c r="I18" s="24">
        <f>IFERROR(VLOOKUP($A18,Employment!$A$5:$F$66,3,0),0)</f>
        <v>19.582761169118566</v>
      </c>
      <c r="J18" s="24">
        <f>IFERROR(VLOOKUP($A18,Employment!$A$5:$F$66,4,0),0)</f>
        <v>42.958770871913103</v>
      </c>
      <c r="K18" s="24">
        <f>IFERROR(VLOOKUP($A18,Employment!$A$5:$F$66,5,0),0)</f>
        <v>52.515797632423443</v>
      </c>
      <c r="L18" s="24">
        <f>IFERROR(VLOOKUP($A18,Employment!$A$5:$F$66,6,0),0)</f>
        <v>31.035265532415515</v>
      </c>
      <c r="M18" s="24">
        <f t="shared" si="0"/>
        <v>146.09259520587062</v>
      </c>
      <c r="N18" s="25">
        <v>25396.648791479889</v>
      </c>
      <c r="O18" s="26">
        <v>0</v>
      </c>
      <c r="P18" s="27">
        <v>0</v>
      </c>
      <c r="Q18" s="28">
        <f ca="1"/>
        <v>-16674.85289825049</v>
      </c>
      <c r="R18" s="28">
        <v>0</v>
      </c>
      <c r="S18" s="28"/>
      <c r="T18" s="35" t="e">
        <f ca="1"/>
        <v>#DIV/0!</v>
      </c>
      <c r="U18" s="30">
        <f ca="1"/>
        <v>-65.657689859634544</v>
      </c>
      <c r="V18" s="31">
        <v>0</v>
      </c>
      <c r="W18" s="32">
        <f ca="1"/>
        <v>-65.657689859634544</v>
      </c>
      <c r="X18" s="28">
        <f ca="1"/>
        <v>-14602.247527064732</v>
      </c>
      <c r="Y18" s="28">
        <f t="shared" ca="1" si="32"/>
        <v>-2072.6053711857585</v>
      </c>
      <c r="Z18" s="33">
        <f t="shared" ca="1" si="13"/>
        <v>26</v>
      </c>
      <c r="AA18" s="33">
        <f t="shared" ca="1" si="14"/>
        <v>53</v>
      </c>
      <c r="AB18" s="33">
        <f t="shared" ca="1" si="1"/>
        <v>45</v>
      </c>
      <c r="AC18" s="21">
        <v>11</v>
      </c>
      <c r="AD18" s="6" t="str">
        <f t="shared" ca="1" si="15"/>
        <v>aacct</v>
      </c>
      <c r="AE18" s="6">
        <f t="shared" ca="1" si="16"/>
        <v>-57382.616947795519</v>
      </c>
      <c r="AF18" s="6" t="str">
        <f t="shared" ca="1" si="2"/>
        <v>areal</v>
      </c>
      <c r="AG18" s="6">
        <f t="shared" ca="1" si="3"/>
        <v>-58307.596136249093</v>
      </c>
      <c r="AH18" s="6" t="str">
        <f t="shared" ca="1" si="4"/>
        <v>afood</v>
      </c>
      <c r="AI18" s="6">
        <f t="shared" ca="1" si="5"/>
        <v>-116251.80722270467</v>
      </c>
      <c r="AJ18" s="17"/>
      <c r="AK18" s="6">
        <v>5657.1193846404985</v>
      </c>
      <c r="AL18" s="6">
        <f ca="1"/>
        <v>-3252.6597592824805</v>
      </c>
      <c r="AM18" s="6">
        <f t="shared" ca="1" si="17"/>
        <v>-461.67414127404436</v>
      </c>
      <c r="AN18" s="6">
        <f ca="1"/>
        <v>-3714.3339005565249</v>
      </c>
      <c r="AO18" s="33">
        <f t="shared" ca="1" si="18"/>
        <v>48</v>
      </c>
      <c r="AP18" s="34">
        <f ca="1"/>
        <v>-5.0144595518053965</v>
      </c>
      <c r="AQ18" s="34">
        <f ca="1"/>
        <v>-11.000237253170773</v>
      </c>
      <c r="AR18" s="34">
        <f ca="1"/>
        <v>-4.827292335153385</v>
      </c>
      <c r="AS18" s="34">
        <f ca="1"/>
        <v>-10.799830346905344</v>
      </c>
      <c r="AT18" s="34">
        <f t="shared" ca="1" si="19"/>
        <v>-31.641819487034894</v>
      </c>
      <c r="AU18" s="33">
        <f t="shared" ca="1" si="20"/>
        <v>24</v>
      </c>
      <c r="AV18" s="21">
        <v>11</v>
      </c>
      <c r="AW18" s="6" t="str">
        <f t="shared" ca="1" si="6"/>
        <v>amtvs</v>
      </c>
      <c r="AX18" s="6">
        <f t="shared" ca="1" si="21"/>
        <v>-42993.292432646202</v>
      </c>
      <c r="AY18" s="6" t="str">
        <f t="shared" ca="1" si="7"/>
        <v>afabm</v>
      </c>
      <c r="AZ18" s="6">
        <f t="shared" ca="1" si="22"/>
        <v>-97.459874901751135</v>
      </c>
      <c r="BA18" s="199"/>
      <c r="BB18" s="36">
        <f t="shared" si="23"/>
        <v>0.15920111780748067</v>
      </c>
      <c r="BC18" s="36">
        <f ca="1"/>
        <v>-65.657689859634544</v>
      </c>
      <c r="BD18" s="33">
        <f t="shared" ca="1" si="24"/>
        <v>24</v>
      </c>
      <c r="BE18" s="205">
        <f ca="1"/>
        <v>-0.10452777618310709</v>
      </c>
      <c r="BF18" s="33">
        <f t="shared" ca="1" si="25"/>
        <v>48</v>
      </c>
      <c r="BG18" s="36">
        <f t="shared" si="26"/>
        <v>0.96449854892632614</v>
      </c>
      <c r="BH18" s="42">
        <f ca="1"/>
        <v>-21.658742828441035</v>
      </c>
      <c r="BI18" s="33">
        <f t="shared" ca="1" si="27"/>
        <v>53</v>
      </c>
      <c r="BJ18" s="205">
        <f ca="1"/>
        <v>-0.20889826029599853</v>
      </c>
      <c r="BK18" s="33">
        <f t="shared" ca="1" si="28"/>
        <v>24</v>
      </c>
      <c r="BL18" s="206">
        <v>11</v>
      </c>
      <c r="BM18" s="6" t="str">
        <f t="shared" ca="1" si="8"/>
        <v>amtvs</v>
      </c>
      <c r="BN18" s="42">
        <f t="shared" ca="1" si="9"/>
        <v>-1.2099055629062241</v>
      </c>
      <c r="BO18" s="6" t="str">
        <f t="shared" ca="1" si="29"/>
        <v>afabm</v>
      </c>
      <c r="BP18" s="42">
        <f t="shared" ca="1" si="30"/>
        <v>-0.64342691557239806</v>
      </c>
      <c r="BQ18" s="207">
        <v>11</v>
      </c>
      <c r="BR18" s="6" t="str">
        <f t="shared" ca="1" si="31"/>
        <v>amtvs</v>
      </c>
      <c r="BS18" s="6" t="str">
        <f ca="1">VLOOKUP(BR18,Notes!$A$12:$B$206,2,0)</f>
        <v>Sale, maintenance, repair of motor vehicles</v>
      </c>
      <c r="BT18" s="42">
        <f t="shared" ca="1" si="10"/>
        <v>-79.183869968546702</v>
      </c>
      <c r="BU18" s="207">
        <v>11</v>
      </c>
      <c r="BV18" s="6" t="str">
        <f t="shared" ca="1" si="11"/>
        <v>afabm</v>
      </c>
      <c r="BW18" s="6" t="str">
        <f ca="1">VLOOKUP(BV18,Notes!$A$12:$B$206,2,0)</f>
        <v>Fabricated metal products</v>
      </c>
      <c r="BX18" s="42">
        <f t="shared" ca="1" si="12"/>
        <v>-57.33448014310666</v>
      </c>
    </row>
    <row r="19" spans="1:76" outlineLevel="1" x14ac:dyDescent="0.2">
      <c r="A19" s="23" t="s">
        <v>13</v>
      </c>
      <c r="B19" s="23" t="str">
        <f>VLOOKUP(A19,Notes!$A$12:$B$206,2,0)</f>
        <v>Tanning and dressing of leather</v>
      </c>
      <c r="C19" s="24">
        <f>SUM('SAM and Preps'!FS19:GG19)</f>
        <v>0</v>
      </c>
      <c r="D19" s="24">
        <f>'SAM and Preps'!GH19</f>
        <v>0</v>
      </c>
      <c r="E19" s="24">
        <f>'SAM and Preps'!GM19</f>
        <v>0</v>
      </c>
      <c r="F19" s="24">
        <f>'SAM and Preps'!GO19</f>
        <v>0</v>
      </c>
      <c r="G19" s="24">
        <v>0</v>
      </c>
      <c r="H19" s="25">
        <f>SUM('SAM and Preps'!N$175:N$179)</f>
        <v>1697.5108360016977</v>
      </c>
      <c r="I19" s="24">
        <f>IFERROR(VLOOKUP($A19,Employment!$A$5:$F$66,3,0),0)</f>
        <v>8.6128762643538928E-2</v>
      </c>
      <c r="J19" s="24">
        <f>IFERROR(VLOOKUP($A19,Employment!$A$5:$F$66,4,0),0)</f>
        <v>2.6672225311843678</v>
      </c>
      <c r="K19" s="24">
        <f>IFERROR(VLOOKUP($A19,Employment!$A$5:$F$66,5,0),0)</f>
        <v>8.2652814229533256</v>
      </c>
      <c r="L19" s="24">
        <f>IFERROR(VLOOKUP($A19,Employment!$A$5:$F$66,6,0),0)</f>
        <v>3.018512211668503</v>
      </c>
      <c r="M19" s="24">
        <f t="shared" si="0"/>
        <v>14.037144928449734</v>
      </c>
      <c r="N19" s="25">
        <v>7307.2915083974049</v>
      </c>
      <c r="O19" s="26">
        <v>0</v>
      </c>
      <c r="P19" s="27">
        <v>0</v>
      </c>
      <c r="Q19" s="28">
        <f ca="1"/>
        <v>-5978.9562823427568</v>
      </c>
      <c r="R19" s="28">
        <v>0</v>
      </c>
      <c r="S19" s="28"/>
      <c r="T19" s="35" t="e">
        <f ca="1"/>
        <v>#DIV/0!</v>
      </c>
      <c r="U19" s="30">
        <f ca="1"/>
        <v>-81.821784110731727</v>
      </c>
      <c r="V19" s="31">
        <v>0</v>
      </c>
      <c r="W19" s="32">
        <f ca="1"/>
        <v>-81.821784110731727</v>
      </c>
      <c r="X19" s="28">
        <f ca="1"/>
        <v>-3755.8211847801772</v>
      </c>
      <c r="Y19" s="28">
        <f t="shared" ca="1" si="32"/>
        <v>-2223.1350975625796</v>
      </c>
      <c r="Z19" s="33">
        <f t="shared" ca="1" si="13"/>
        <v>44</v>
      </c>
      <c r="AA19" s="33">
        <f t="shared" ca="1" si="14"/>
        <v>50</v>
      </c>
      <c r="AB19" s="33">
        <f t="shared" ca="1" si="1"/>
        <v>54</v>
      </c>
      <c r="AC19" s="21">
        <v>12</v>
      </c>
      <c r="AD19" s="6" t="str">
        <f t="shared" ca="1" si="15"/>
        <v>aeduc</v>
      </c>
      <c r="AE19" s="6">
        <f t="shared" ca="1" si="16"/>
        <v>-43927.10701462291</v>
      </c>
      <c r="AF19" s="6" t="str">
        <f t="shared" ca="1" si="2"/>
        <v>apetr</v>
      </c>
      <c r="AG19" s="6">
        <f t="shared" ca="1" si="3"/>
        <v>-57784.901115924076</v>
      </c>
      <c r="AH19" s="6" t="str">
        <f t="shared" ca="1" si="4"/>
        <v>aofin</v>
      </c>
      <c r="AI19" s="6">
        <f t="shared" ca="1" si="5"/>
        <v>-89231.588978098953</v>
      </c>
      <c r="AJ19" s="17"/>
      <c r="AK19" s="6">
        <v>1697.5108360016977</v>
      </c>
      <c r="AL19" s="6">
        <f ca="1"/>
        <v>-872.49114831705072</v>
      </c>
      <c r="AM19" s="6">
        <f t="shared" ca="1" si="17"/>
        <v>-516.44250317253579</v>
      </c>
      <c r="AN19" s="6">
        <f ca="1"/>
        <v>-1388.9336514895865</v>
      </c>
      <c r="AO19" s="33">
        <f t="shared" ca="1" si="18"/>
        <v>57</v>
      </c>
      <c r="AP19" s="34">
        <f ca="1"/>
        <v>-4.0873812331915761E-2</v>
      </c>
      <c r="AQ19" s="34">
        <f ca="1"/>
        <v>-1.2657740555067112</v>
      </c>
      <c r="AR19" s="34">
        <f ca="1"/>
        <v>-6.762800722033286</v>
      </c>
      <c r="AS19" s="34">
        <f ca="1"/>
        <v>-2.4698005451874763</v>
      </c>
      <c r="AT19" s="34">
        <f t="shared" ca="1" si="19"/>
        <v>-10.539249135059389</v>
      </c>
      <c r="AU19" s="33">
        <f t="shared" ca="1" si="20"/>
        <v>49</v>
      </c>
      <c r="AV19" s="21">
        <v>12</v>
      </c>
      <c r="AW19" s="6" t="str">
        <f t="shared" ca="1" si="6"/>
        <v>afood</v>
      </c>
      <c r="AX19" s="6">
        <f t="shared" ca="1" si="21"/>
        <v>-33981.340550218083</v>
      </c>
      <c r="AY19" s="6" t="str">
        <f t="shared" ca="1" si="7"/>
        <v>amach</v>
      </c>
      <c r="AZ19" s="6">
        <f t="shared" ca="1" si="22"/>
        <v>-79.973021050435591</v>
      </c>
      <c r="BA19" s="199"/>
      <c r="BB19" s="36">
        <f t="shared" si="23"/>
        <v>4.7770889070419535E-2</v>
      </c>
      <c r="BC19" s="36">
        <f ca="1"/>
        <v>-81.821784110731741</v>
      </c>
      <c r="BD19" s="33">
        <f t="shared" ca="1" si="24"/>
        <v>9</v>
      </c>
      <c r="BE19" s="205">
        <f ca="1"/>
        <v>-3.9086993722975819E-2</v>
      </c>
      <c r="BF19" s="33">
        <f t="shared" ca="1" si="25"/>
        <v>57</v>
      </c>
      <c r="BG19" s="36">
        <f t="shared" si="26"/>
        <v>9.267277301412645E-2</v>
      </c>
      <c r="BH19" s="42">
        <f ca="1"/>
        <v>-75.081144981975669</v>
      </c>
      <c r="BI19" s="33">
        <f t="shared" ca="1" si="27"/>
        <v>3</v>
      </c>
      <c r="BJ19" s="205">
        <f ca="1"/>
        <v>-6.9579779065553501E-2</v>
      </c>
      <c r="BK19" s="33">
        <f t="shared" ca="1" si="28"/>
        <v>49</v>
      </c>
      <c r="BL19" s="206">
        <v>12</v>
      </c>
      <c r="BM19" s="6" t="str">
        <f t="shared" ca="1" si="8"/>
        <v>afood</v>
      </c>
      <c r="BN19" s="42">
        <f t="shared" ca="1" si="9"/>
        <v>-0.95629365978727321</v>
      </c>
      <c r="BO19" s="6" t="str">
        <f t="shared" ca="1" si="29"/>
        <v>amach</v>
      </c>
      <c r="BP19" s="42">
        <f t="shared" ca="1" si="30"/>
        <v>-0.52797927675734857</v>
      </c>
      <c r="BQ19" s="207">
        <v>12</v>
      </c>
      <c r="BR19" s="6" t="str">
        <f t="shared" ca="1" si="31"/>
        <v>afood</v>
      </c>
      <c r="BS19" s="6" t="str">
        <f ca="1">VLOOKUP(BR19,Notes!$A$12:$B$206,2,0)</f>
        <v>Food</v>
      </c>
      <c r="BT19" s="42">
        <f t="shared" ca="1" si="10"/>
        <v>-78.860317493075769</v>
      </c>
      <c r="BU19" s="207">
        <v>12</v>
      </c>
      <c r="BV19" s="6" t="str">
        <f t="shared" ca="1" si="11"/>
        <v>afurn</v>
      </c>
      <c r="BW19" s="6" t="str">
        <f ca="1">VLOOKUP(BV19,Notes!$A$12:$B$206,2,0)</f>
        <v>Furniture</v>
      </c>
      <c r="BX19" s="42">
        <f t="shared" ca="1" si="12"/>
        <v>-54.295297974443862</v>
      </c>
    </row>
    <row r="20" spans="1:76" outlineLevel="1" x14ac:dyDescent="0.2">
      <c r="A20" s="23" t="s">
        <v>14</v>
      </c>
      <c r="B20" s="23" t="str">
        <f>VLOOKUP(A20,Notes!$A$12:$B$206,2,0)</f>
        <v>Footwear</v>
      </c>
      <c r="C20" s="24">
        <f>SUM('SAM and Preps'!FS20:GG20)</f>
        <v>0</v>
      </c>
      <c r="D20" s="24">
        <f>'SAM and Preps'!GH20</f>
        <v>0</v>
      </c>
      <c r="E20" s="24">
        <f>'SAM and Preps'!GM20</f>
        <v>0</v>
      </c>
      <c r="F20" s="24">
        <f>'SAM and Preps'!GO20</f>
        <v>0</v>
      </c>
      <c r="G20" s="24">
        <v>0</v>
      </c>
      <c r="H20" s="25">
        <f>SUM('SAM and Preps'!O$175:O$179)</f>
        <v>1535.4607687463567</v>
      </c>
      <c r="I20" s="24">
        <f>IFERROR(VLOOKUP($A20,Employment!$A$5:$F$66,3,0),0)</f>
        <v>0.70874474415498123</v>
      </c>
      <c r="J20" s="24">
        <f>IFERROR(VLOOKUP($A20,Employment!$A$5:$F$66,4,0),0)</f>
        <v>3.743011657886401</v>
      </c>
      <c r="K20" s="24">
        <f>IFERROR(VLOOKUP($A20,Employment!$A$5:$F$66,5,0),0)</f>
        <v>4.1553155965717314</v>
      </c>
      <c r="L20" s="24">
        <f>IFERROR(VLOOKUP($A20,Employment!$A$5:$F$66,6,0),0)</f>
        <v>4.7570248244282105</v>
      </c>
      <c r="M20" s="24">
        <f t="shared" si="0"/>
        <v>13.364096823041324</v>
      </c>
      <c r="N20" s="25">
        <v>9538.646751288059</v>
      </c>
      <c r="O20" s="26">
        <v>0</v>
      </c>
      <c r="P20" s="27">
        <v>0</v>
      </c>
      <c r="Q20" s="28">
        <f ca="1"/>
        <v>-8505.8165585508632</v>
      </c>
      <c r="R20" s="28">
        <v>0</v>
      </c>
      <c r="S20" s="28"/>
      <c r="T20" s="35" t="e">
        <f ca="1"/>
        <v>#DIV/0!</v>
      </c>
      <c r="U20" s="30">
        <f ca="1"/>
        <v>-89.172151777213813</v>
      </c>
      <c r="V20" s="31">
        <v>0</v>
      </c>
      <c r="W20" s="32">
        <f ca="1"/>
        <v>-89.172151777213813</v>
      </c>
      <c r="X20" s="28">
        <f ca="1"/>
        <v>-7278.1218066012689</v>
      </c>
      <c r="Y20" s="28">
        <f t="shared" ca="1" si="32"/>
        <v>-1227.6947519495943</v>
      </c>
      <c r="Z20" s="33">
        <f t="shared" ca="1" si="13"/>
        <v>36</v>
      </c>
      <c r="AA20" s="33">
        <f t="shared" ca="1" si="14"/>
        <v>57</v>
      </c>
      <c r="AB20" s="33">
        <f t="shared" ca="1" si="1"/>
        <v>49</v>
      </c>
      <c r="AC20" s="21">
        <v>13</v>
      </c>
      <c r="AD20" s="6" t="str">
        <f t="shared" ca="1" si="15"/>
        <v>aobus</v>
      </c>
      <c r="AE20" s="6">
        <f t="shared" ca="1" si="16"/>
        <v>-30603.713092610884</v>
      </c>
      <c r="AF20" s="6" t="str">
        <f t="shared" ca="1" si="2"/>
        <v>apost</v>
      </c>
      <c r="AG20" s="6">
        <f t="shared" ca="1" si="3"/>
        <v>-54282.937741999551</v>
      </c>
      <c r="AH20" s="6" t="str">
        <f t="shared" ca="1" si="4"/>
        <v>afins</v>
      </c>
      <c r="AI20" s="6">
        <f t="shared" ca="1" si="5"/>
        <v>-85156.42968387717</v>
      </c>
      <c r="AJ20" s="17"/>
      <c r="AK20" s="6">
        <v>1535.4607687463567</v>
      </c>
      <c r="AL20" s="6">
        <f ca="1"/>
        <v>-1171.5781908670162</v>
      </c>
      <c r="AM20" s="6">
        <f t="shared" ca="1" si="17"/>
        <v>-197.62521631905906</v>
      </c>
      <c r="AN20" s="6">
        <f ca="1"/>
        <v>-1369.2034071860753</v>
      </c>
      <c r="AO20" s="33">
        <f t="shared" ca="1" si="18"/>
        <v>59</v>
      </c>
      <c r="AP20" s="34">
        <f ca="1"/>
        <v>-0.41712193972079775</v>
      </c>
      <c r="AQ20" s="34">
        <f ca="1"/>
        <v>-2.2028978641621171</v>
      </c>
      <c r="AR20" s="34">
        <f ca="1"/>
        <v>-3.7053843305971821</v>
      </c>
      <c r="AS20" s="34">
        <f ca="1"/>
        <v>-4.2419413965188628</v>
      </c>
      <c r="AT20" s="34">
        <f t="shared" ca="1" si="19"/>
        <v>-10.56734553099896</v>
      </c>
      <c r="AU20" s="33">
        <f t="shared" ca="1" si="20"/>
        <v>48</v>
      </c>
      <c r="AV20" s="21">
        <v>13</v>
      </c>
      <c r="AW20" s="6" t="str">
        <f t="shared" ca="1" si="6"/>
        <v>aelcg</v>
      </c>
      <c r="AX20" s="6">
        <f t="shared" ca="1" si="21"/>
        <v>-31732.876383657174</v>
      </c>
      <c r="AY20" s="6" t="str">
        <f t="shared" ca="1" si="7"/>
        <v>afood</v>
      </c>
      <c r="AZ20" s="6">
        <f t="shared" ca="1" si="22"/>
        <v>-72.784109675737994</v>
      </c>
      <c r="BA20" s="199"/>
      <c r="BB20" s="36">
        <f t="shared" si="23"/>
        <v>4.3210520074518068E-2</v>
      </c>
      <c r="BC20" s="36">
        <f ca="1"/>
        <v>-89.172151777213827</v>
      </c>
      <c r="BD20" s="33">
        <f t="shared" ca="1" si="24"/>
        <v>2</v>
      </c>
      <c r="BE20" s="205">
        <f ca="1"/>
        <v>-3.8531750544572703E-2</v>
      </c>
      <c r="BF20" s="33">
        <f t="shared" ca="1" si="25"/>
        <v>59</v>
      </c>
      <c r="BG20" s="36">
        <f t="shared" si="26"/>
        <v>8.8229331372821851E-2</v>
      </c>
      <c r="BH20" s="42">
        <f ca="1"/>
        <v>-79.072650182985612</v>
      </c>
      <c r="BI20" s="33">
        <f t="shared" ca="1" si="27"/>
        <v>2</v>
      </c>
      <c r="BJ20" s="205">
        <f ca="1"/>
        <v>-6.9765270555218598E-2</v>
      </c>
      <c r="BK20" s="33">
        <f t="shared" ca="1" si="28"/>
        <v>48</v>
      </c>
      <c r="BL20" s="206">
        <v>13</v>
      </c>
      <c r="BM20" s="6" t="str">
        <f t="shared" ca="1" si="8"/>
        <v>aelcg</v>
      </c>
      <c r="BN20" s="42">
        <f t="shared" ca="1" si="9"/>
        <v>-0.89301799167278273</v>
      </c>
      <c r="BO20" s="6" t="str">
        <f t="shared" ca="1" si="29"/>
        <v>afood</v>
      </c>
      <c r="BP20" s="42">
        <f t="shared" ca="1" si="30"/>
        <v>-0.48051831831872976</v>
      </c>
      <c r="BQ20" s="207">
        <v>13</v>
      </c>
      <c r="BR20" s="6" t="str">
        <f t="shared" ca="1" si="31"/>
        <v>aelcg</v>
      </c>
      <c r="BS20" s="6" t="str">
        <f ca="1">VLOOKUP(BR20,Notes!$A$12:$B$206,2,0)</f>
        <v>Electricity, gas, steam and hot water supply</v>
      </c>
      <c r="BT20" s="42">
        <f t="shared" ca="1" si="10"/>
        <v>-78.859498851042616</v>
      </c>
      <c r="BU20" s="207">
        <v>13</v>
      </c>
      <c r="BV20" s="6" t="str">
        <f t="shared" ca="1" si="11"/>
        <v>arubb</v>
      </c>
      <c r="BW20" s="6" t="str">
        <f ca="1">VLOOKUP(BV20,Notes!$A$12:$B$206,2,0)</f>
        <v>Rubber</v>
      </c>
      <c r="BX20" s="42">
        <f t="shared" ca="1" si="12"/>
        <v>-51.852573422322713</v>
      </c>
    </row>
    <row r="21" spans="1:76" outlineLevel="1" x14ac:dyDescent="0.2">
      <c r="A21" s="23" t="s">
        <v>15</v>
      </c>
      <c r="B21" s="23" t="str">
        <f>VLOOKUP(A21,Notes!$A$12:$B$206,2,0)</f>
        <v>Sawmilling, planing of wood, cork, straw</v>
      </c>
      <c r="C21" s="24">
        <f>SUM('SAM and Preps'!FS21:GG21)</f>
        <v>0</v>
      </c>
      <c r="D21" s="24">
        <f>'SAM and Preps'!GH21</f>
        <v>0</v>
      </c>
      <c r="E21" s="24">
        <f>'SAM and Preps'!GM21</f>
        <v>0</v>
      </c>
      <c r="F21" s="24">
        <f>'SAM and Preps'!GO21</f>
        <v>0</v>
      </c>
      <c r="G21" s="24">
        <v>0</v>
      </c>
      <c r="H21" s="25">
        <f>SUM('SAM and Preps'!P$175:P$179)</f>
        <v>19056.848420258219</v>
      </c>
      <c r="I21" s="24">
        <f>IFERROR(VLOOKUP($A21,Employment!$A$5:$F$66,3,0),0)</f>
        <v>9.7902584002515596</v>
      </c>
      <c r="J21" s="24">
        <f>IFERROR(VLOOKUP($A21,Employment!$A$5:$F$66,4,0),0)</f>
        <v>17.293773943574291</v>
      </c>
      <c r="K21" s="24">
        <f>IFERROR(VLOOKUP($A21,Employment!$A$5:$F$66,5,0),0)</f>
        <v>20.094117415657077</v>
      </c>
      <c r="L21" s="24">
        <f>IFERROR(VLOOKUP($A21,Employment!$A$5:$F$66,6,0),0)</f>
        <v>13.827101578722605</v>
      </c>
      <c r="M21" s="24">
        <f t="shared" si="0"/>
        <v>61.005251338205532</v>
      </c>
      <c r="N21" s="25">
        <v>49982.645582632635</v>
      </c>
      <c r="O21" s="26">
        <v>0</v>
      </c>
      <c r="P21" s="27">
        <v>0</v>
      </c>
      <c r="Q21" s="28">
        <f ca="1"/>
        <v>-31526.321289967247</v>
      </c>
      <c r="R21" s="28">
        <v>0</v>
      </c>
      <c r="S21" s="28"/>
      <c r="T21" s="35" t="e">
        <f ca="1"/>
        <v>#DIV/0!</v>
      </c>
      <c r="U21" s="30">
        <f ca="1"/>
        <v>-63.074535016052913</v>
      </c>
      <c r="V21" s="31">
        <v>0</v>
      </c>
      <c r="W21" s="32">
        <f ca="1"/>
        <v>-63.074535016052913</v>
      </c>
      <c r="X21" s="28">
        <f ca="1"/>
        <v>-8160.7475610881102</v>
      </c>
      <c r="Y21" s="28">
        <f t="shared" ca="1" si="32"/>
        <v>-23365.573728879135</v>
      </c>
      <c r="Z21" s="33">
        <f t="shared" ca="1" si="13"/>
        <v>33</v>
      </c>
      <c r="AA21" s="33">
        <f t="shared" ca="1" si="14"/>
        <v>28</v>
      </c>
      <c r="AB21" s="33">
        <f t="shared" ca="1" si="1"/>
        <v>36</v>
      </c>
      <c r="AC21" s="21">
        <v>14</v>
      </c>
      <c r="AD21" s="6" t="str">
        <f t="shared" ca="1" si="15"/>
        <v>agold</v>
      </c>
      <c r="AE21" s="6">
        <f t="shared" ca="1" si="16"/>
        <v>-27090.422811891531</v>
      </c>
      <c r="AF21" s="6" t="str">
        <f t="shared" ca="1" si="2"/>
        <v>aelcg</v>
      </c>
      <c r="AG21" s="6">
        <f t="shared" ca="1" si="3"/>
        <v>-49736.633249328021</v>
      </c>
      <c r="AH21" s="6" t="str">
        <f t="shared" ca="1" si="4"/>
        <v>amach</v>
      </c>
      <c r="AI21" s="6">
        <f t="shared" ca="1" si="5"/>
        <v>-79206.026408330843</v>
      </c>
      <c r="AJ21" s="17"/>
      <c r="AK21" s="6">
        <v>19056.848420258219</v>
      </c>
      <c r="AL21" s="6">
        <f ca="1"/>
        <v>-3111.4425307988427</v>
      </c>
      <c r="AM21" s="6">
        <f t="shared" ca="1" si="17"/>
        <v>-8908.5759989930557</v>
      </c>
      <c r="AN21" s="6">
        <f ca="1"/>
        <v>-12020.018529791898</v>
      </c>
      <c r="AO21" s="33">
        <f t="shared" ca="1" si="18"/>
        <v>30</v>
      </c>
      <c r="AP21" s="34">
        <f ca="1"/>
        <v>-0.86452239479602244</v>
      </c>
      <c r="AQ21" s="34">
        <f ca="1"/>
        <v>-1.5271154502291522</v>
      </c>
      <c r="AR21" s="34">
        <f ca="1"/>
        <v>-12.674271125505411</v>
      </c>
      <c r="AS21" s="34">
        <f ca="1"/>
        <v>-8.7213800269765951</v>
      </c>
      <c r="AT21" s="34">
        <f t="shared" ca="1" si="19"/>
        <v>-23.787288997507183</v>
      </c>
      <c r="AU21" s="33">
        <f t="shared" ca="1" si="20"/>
        <v>31</v>
      </c>
      <c r="AV21" s="21">
        <v>14</v>
      </c>
      <c r="AW21" s="6" t="str">
        <f t="shared" ca="1" si="6"/>
        <v>acoal</v>
      </c>
      <c r="AX21" s="6">
        <f t="shared" ca="1" si="21"/>
        <v>-29706.623709317912</v>
      </c>
      <c r="AY21" s="6" t="str">
        <f t="shared" ca="1" si="7"/>
        <v>abisc</v>
      </c>
      <c r="AZ21" s="6">
        <f t="shared" ca="1" si="22"/>
        <v>-71.934501900818773</v>
      </c>
      <c r="BA21" s="199"/>
      <c r="BB21" s="36">
        <f t="shared" si="23"/>
        <v>0.53629265428444339</v>
      </c>
      <c r="BC21" s="36">
        <f ca="1"/>
        <v>-63.07453501605292</v>
      </c>
      <c r="BD21" s="33">
        <f t="shared" ca="1" si="24"/>
        <v>26</v>
      </c>
      <c r="BE21" s="205">
        <f ca="1"/>
        <v>-0.33826409801516083</v>
      </c>
      <c r="BF21" s="33">
        <f t="shared" ca="1" si="25"/>
        <v>30</v>
      </c>
      <c r="BG21" s="36">
        <f t="shared" si="26"/>
        <v>0.40275467972671508</v>
      </c>
      <c r="BH21" s="42">
        <f ca="1"/>
        <v>-38.992198992236602</v>
      </c>
      <c r="BI21" s="33">
        <f t="shared" ca="1" si="27"/>
        <v>29</v>
      </c>
      <c r="BJ21" s="205">
        <f ca="1"/>
        <v>-0.15704290616958594</v>
      </c>
      <c r="BK21" s="33">
        <f t="shared" ca="1" si="28"/>
        <v>31</v>
      </c>
      <c r="BL21" s="206">
        <v>14</v>
      </c>
      <c r="BM21" s="6" t="str">
        <f t="shared" ca="1" si="8"/>
        <v>acoal</v>
      </c>
      <c r="BN21" s="42">
        <f t="shared" ca="1" si="9"/>
        <v>-0.83599573904169244</v>
      </c>
      <c r="BO21" s="6" t="str">
        <f t="shared" ca="1" si="29"/>
        <v>abisc</v>
      </c>
      <c r="BP21" s="42">
        <f t="shared" ca="1" si="30"/>
        <v>-0.47490923549758224</v>
      </c>
      <c r="BQ21" s="207">
        <v>14</v>
      </c>
      <c r="BR21" s="6" t="str">
        <f t="shared" ca="1" si="31"/>
        <v>acoal</v>
      </c>
      <c r="BS21" s="6" t="str">
        <f ca="1">VLOOKUP(BR21,Notes!$A$12:$B$206,2,0)</f>
        <v>Mining of coal and lignite</v>
      </c>
      <c r="BT21" s="42">
        <f t="shared" ca="1" si="10"/>
        <v>-78.591579377951376</v>
      </c>
      <c r="BU21" s="207">
        <v>14</v>
      </c>
      <c r="BV21" s="6" t="str">
        <f t="shared" ca="1" si="11"/>
        <v>anmmi</v>
      </c>
      <c r="BW21" s="6" t="str">
        <f ca="1">VLOOKUP(BV21,Notes!$A$12:$B$206,2,0)</f>
        <v>Non-metallic minerals</v>
      </c>
      <c r="BX21" s="42">
        <f t="shared" ca="1" si="12"/>
        <v>-50.480792738861773</v>
      </c>
    </row>
    <row r="22" spans="1:76" outlineLevel="1" x14ac:dyDescent="0.2">
      <c r="A22" s="23" t="s">
        <v>16</v>
      </c>
      <c r="B22" s="23" t="str">
        <f>VLOOKUP(A22,Notes!$A$12:$B$206,2,0)</f>
        <v>Paper</v>
      </c>
      <c r="C22" s="24">
        <f>SUM('SAM and Preps'!FS22:GG22)</f>
        <v>0</v>
      </c>
      <c r="D22" s="24">
        <f>'SAM and Preps'!GH22</f>
        <v>0</v>
      </c>
      <c r="E22" s="24">
        <f>'SAM and Preps'!GM22</f>
        <v>0</v>
      </c>
      <c r="F22" s="24">
        <f>'SAM and Preps'!GO22</f>
        <v>0</v>
      </c>
      <c r="G22" s="24">
        <v>0</v>
      </c>
      <c r="H22" s="25">
        <f>SUM('SAM and Preps'!Q$175:Q$179)</f>
        <v>18842.519346137829</v>
      </c>
      <c r="I22" s="24">
        <f>IFERROR(VLOOKUP($A22,Employment!$A$5:$F$66,3,0),0)</f>
        <v>2.0690519977260866</v>
      </c>
      <c r="J22" s="24">
        <f>IFERROR(VLOOKUP($A22,Employment!$A$5:$F$66,4,0),0)</f>
        <v>9.218678731362445</v>
      </c>
      <c r="K22" s="24">
        <f>IFERROR(VLOOKUP($A22,Employment!$A$5:$F$66,5,0),0)</f>
        <v>18.841609500342599</v>
      </c>
      <c r="L22" s="24">
        <f>IFERROR(VLOOKUP($A22,Employment!$A$5:$F$66,6,0),0)</f>
        <v>19.330376180807058</v>
      </c>
      <c r="M22" s="24">
        <f t="shared" si="0"/>
        <v>49.459716410238187</v>
      </c>
      <c r="N22" s="25">
        <v>82209.685681650255</v>
      </c>
      <c r="O22" s="26">
        <v>0</v>
      </c>
      <c r="P22" s="27">
        <v>0</v>
      </c>
      <c r="Q22" s="28">
        <f ca="1"/>
        <v>-37430.158436981503</v>
      </c>
      <c r="R22" s="28">
        <v>0</v>
      </c>
      <c r="S22" s="28"/>
      <c r="T22" s="35" t="e">
        <f ca="1"/>
        <v>#DIV/0!</v>
      </c>
      <c r="U22" s="30">
        <f ca="1"/>
        <v>-45.530107707656839</v>
      </c>
      <c r="V22" s="31">
        <v>0</v>
      </c>
      <c r="W22" s="32">
        <f ca="1"/>
        <v>-45.530107707656839</v>
      </c>
      <c r="X22" s="28">
        <f ca="1"/>
        <v>-6248.6834914588671</v>
      </c>
      <c r="Y22" s="28">
        <f t="shared" ca="1" si="32"/>
        <v>-31181.474945522634</v>
      </c>
      <c r="Z22" s="33">
        <f t="shared" ca="1" si="13"/>
        <v>39</v>
      </c>
      <c r="AA22" s="33">
        <f t="shared" ca="1" si="14"/>
        <v>23</v>
      </c>
      <c r="AB22" s="33">
        <f t="shared" ca="1" si="1"/>
        <v>31</v>
      </c>
      <c r="AC22" s="21">
        <v>15</v>
      </c>
      <c r="AD22" s="6" t="str">
        <f t="shared" ca="1" si="15"/>
        <v>acoal</v>
      </c>
      <c r="AE22" s="6">
        <f t="shared" ca="1" si="16"/>
        <v>-26743.014351215923</v>
      </c>
      <c r="AF22" s="6" t="str">
        <f t="shared" ca="1" si="2"/>
        <v>afabm</v>
      </c>
      <c r="AG22" s="6">
        <f t="shared" ca="1" si="3"/>
        <v>-44190.757678538765</v>
      </c>
      <c r="AH22" s="6" t="str">
        <f t="shared" ca="1" si="4"/>
        <v>abevt</v>
      </c>
      <c r="AI22" s="6">
        <f t="shared" ca="1" si="5"/>
        <v>-79120.533927874174</v>
      </c>
      <c r="AJ22" s="17"/>
      <c r="AK22" s="6">
        <v>18842.519346137829</v>
      </c>
      <c r="AL22" s="6">
        <f ca="1"/>
        <v>-1432.2027702629489</v>
      </c>
      <c r="AM22" s="6">
        <f t="shared" ca="1" si="17"/>
        <v>-7146.8165828696801</v>
      </c>
      <c r="AN22" s="6">
        <f ca="1"/>
        <v>-8579.0193531326295</v>
      </c>
      <c r="AO22" s="33">
        <f t="shared" ca="1" si="18"/>
        <v>34</v>
      </c>
      <c r="AP22" s="34">
        <f ca="1"/>
        <v>-0.13188582443289582</v>
      </c>
      <c r="AQ22" s="34">
        <f ca="1"/>
        <v>-0.58761840978570445</v>
      </c>
      <c r="AR22" s="34">
        <f ca="1"/>
        <v>-8.5786050993620897</v>
      </c>
      <c r="AS22" s="34">
        <f ca="1"/>
        <v>-8.8011410954166944</v>
      </c>
      <c r="AT22" s="34">
        <f t="shared" ca="1" si="19"/>
        <v>-18.099250428997387</v>
      </c>
      <c r="AU22" s="33">
        <f t="shared" ca="1" si="20"/>
        <v>37</v>
      </c>
      <c r="AV22" s="21">
        <v>15</v>
      </c>
      <c r="AW22" s="6" t="str">
        <f t="shared" ca="1" si="6"/>
        <v>abevt</v>
      </c>
      <c r="AX22" s="6">
        <f t="shared" ca="1" si="21"/>
        <v>-27463.118677086881</v>
      </c>
      <c r="AY22" s="6" t="str">
        <f t="shared" ca="1" si="7"/>
        <v>amtvp</v>
      </c>
      <c r="AZ22" s="6">
        <f t="shared" ca="1" si="22"/>
        <v>-68.07929406871591</v>
      </c>
      <c r="BA22" s="199"/>
      <c r="BB22" s="36">
        <f t="shared" si="23"/>
        <v>0.53026106367116232</v>
      </c>
      <c r="BC22" s="36">
        <f ca="1"/>
        <v>-45.530107707656832</v>
      </c>
      <c r="BD22" s="33">
        <f t="shared" ca="1" si="24"/>
        <v>42</v>
      </c>
      <c r="BE22" s="205">
        <f ca="1"/>
        <v>-0.24142843342124698</v>
      </c>
      <c r="BF22" s="33">
        <f t="shared" ca="1" si="25"/>
        <v>34</v>
      </c>
      <c r="BG22" s="36">
        <f t="shared" si="26"/>
        <v>0.3265314346751052</v>
      </c>
      <c r="BH22" s="42">
        <f ca="1"/>
        <v>-36.593922777225693</v>
      </c>
      <c r="BI22" s="33">
        <f t="shared" ca="1" si="27"/>
        <v>30</v>
      </c>
      <c r="BJ22" s="205">
        <f ca="1"/>
        <v>-0.11949066104837515</v>
      </c>
      <c r="BK22" s="33">
        <f t="shared" ca="1" si="28"/>
        <v>37</v>
      </c>
      <c r="BL22" s="206">
        <v>15</v>
      </c>
      <c r="BM22" s="6" t="str">
        <f t="shared" ca="1" si="8"/>
        <v>abevt</v>
      </c>
      <c r="BN22" s="42">
        <f t="shared" ca="1" si="9"/>
        <v>-0.77285962953910248</v>
      </c>
      <c r="BO22" s="6" t="str">
        <f t="shared" ca="1" si="29"/>
        <v>amtvp</v>
      </c>
      <c r="BP22" s="42">
        <f t="shared" ca="1" si="30"/>
        <v>-0.44945727912270356</v>
      </c>
      <c r="BQ22" s="207">
        <v>15</v>
      </c>
      <c r="BR22" s="6" t="str">
        <f t="shared" ca="1" si="31"/>
        <v>abevt</v>
      </c>
      <c r="BS22" s="6" t="str">
        <f ca="1">VLOOKUP(BR22,Notes!$A$12:$B$206,2,0)</f>
        <v>Beverages and tobacco</v>
      </c>
      <c r="BT22" s="42">
        <f t="shared" ca="1" si="10"/>
        <v>-74.132410308675233</v>
      </c>
      <c r="BU22" s="207">
        <v>15</v>
      </c>
      <c r="BV22" s="6" t="str">
        <f t="shared" ca="1" si="11"/>
        <v>aemch</v>
      </c>
      <c r="BW22" s="6" t="str">
        <f ca="1">VLOOKUP(BV22,Notes!$A$12:$B$206,2,0)</f>
        <v>Electrical machinery and apparatus</v>
      </c>
      <c r="BX22" s="42">
        <f t="shared" ca="1" si="12"/>
        <v>-45.660298667359285</v>
      </c>
    </row>
    <row r="23" spans="1:76" outlineLevel="1" x14ac:dyDescent="0.2">
      <c r="A23" s="23" t="s">
        <v>17</v>
      </c>
      <c r="B23" s="23" t="str">
        <f>VLOOKUP(A23,Notes!$A$12:$B$206,2,0)</f>
        <v>Publishing, printing, recorded media</v>
      </c>
      <c r="C23" s="24">
        <f>SUM('SAM and Preps'!FS23:GG23)</f>
        <v>0</v>
      </c>
      <c r="D23" s="24">
        <f>'SAM and Preps'!GH23</f>
        <v>0</v>
      </c>
      <c r="E23" s="24">
        <f>'SAM and Preps'!GM23</f>
        <v>0</v>
      </c>
      <c r="F23" s="24">
        <f>'SAM and Preps'!GO23</f>
        <v>0</v>
      </c>
      <c r="G23" s="24">
        <v>0</v>
      </c>
      <c r="H23" s="25">
        <f>SUM('SAM and Preps'!R$175:R$179)</f>
        <v>13671.117346026102</v>
      </c>
      <c r="I23" s="24">
        <f>IFERROR(VLOOKUP($A23,Employment!$A$5:$F$66,3,0),0)</f>
        <v>4.6686681655439903</v>
      </c>
      <c r="J23" s="24">
        <f>IFERROR(VLOOKUP($A23,Employment!$A$5:$F$66,4,0),0)</f>
        <v>11.123116118436773</v>
      </c>
      <c r="K23" s="24">
        <f>IFERROR(VLOOKUP($A23,Employment!$A$5:$F$66,5,0),0)</f>
        <v>30.027256417060549</v>
      </c>
      <c r="L23" s="24">
        <f>IFERROR(VLOOKUP($A23,Employment!$A$5:$F$66,6,0),0)</f>
        <v>41.622051411650986</v>
      </c>
      <c r="M23" s="24">
        <f t="shared" si="0"/>
        <v>87.441092112692303</v>
      </c>
      <c r="N23" s="25">
        <v>47947.109614052577</v>
      </c>
      <c r="O23" s="26">
        <v>0</v>
      </c>
      <c r="P23" s="27">
        <v>0</v>
      </c>
      <c r="Q23" s="28">
        <f ca="1"/>
        <v>-19125.119240677963</v>
      </c>
      <c r="R23" s="28">
        <v>0</v>
      </c>
      <c r="S23" s="28"/>
      <c r="T23" s="35" t="e">
        <f ca="1"/>
        <v>#DIV/0!</v>
      </c>
      <c r="U23" s="30">
        <f ca="1"/>
        <v>-39.887950274009171</v>
      </c>
      <c r="V23" s="31">
        <v>0</v>
      </c>
      <c r="W23" s="32">
        <f ca="1"/>
        <v>-39.887950274009171</v>
      </c>
      <c r="X23" s="28">
        <f ca="1"/>
        <v>-1064.9727421267864</v>
      </c>
      <c r="Y23" s="28">
        <f t="shared" ca="1" si="32"/>
        <v>-18060.146498551178</v>
      </c>
      <c r="Z23" s="33">
        <f t="shared" ca="1" si="13"/>
        <v>55</v>
      </c>
      <c r="AA23" s="33">
        <f t="shared" ca="1" si="14"/>
        <v>32</v>
      </c>
      <c r="AB23" s="33">
        <f t="shared" ca="1" si="1"/>
        <v>41</v>
      </c>
      <c r="AC23" s="21">
        <v>16</v>
      </c>
      <c r="AD23" s="6" t="str">
        <f t="shared" ca="1" si="15"/>
        <v>afabm</v>
      </c>
      <c r="AE23" s="6">
        <f t="shared" ca="1" si="16"/>
        <v>-23362.800070221634</v>
      </c>
      <c r="AF23" s="6" t="str">
        <f t="shared" ca="1" si="2"/>
        <v>aagri</v>
      </c>
      <c r="AG23" s="6">
        <f t="shared" ca="1" si="3"/>
        <v>-42128.042982185063</v>
      </c>
      <c r="AH23" s="6" t="str">
        <f t="shared" ca="1" si="4"/>
        <v>amtvs</v>
      </c>
      <c r="AI23" s="6">
        <f t="shared" ca="1" si="5"/>
        <v>-76140.754094461212</v>
      </c>
      <c r="AJ23" s="17"/>
      <c r="AK23" s="6">
        <v>13671.117346026102</v>
      </c>
      <c r="AL23" s="6">
        <f ca="1"/>
        <v>-303.65474467865232</v>
      </c>
      <c r="AM23" s="6">
        <f t="shared" ca="1" si="17"/>
        <v>-5149.4737442056812</v>
      </c>
      <c r="AN23" s="6">
        <f ca="1"/>
        <v>-5453.1284888843338</v>
      </c>
      <c r="AO23" s="33">
        <f t="shared" ca="1" si="18"/>
        <v>41</v>
      </c>
      <c r="AP23" s="34">
        <f ca="1"/>
        <v>-0.48418136944597762</v>
      </c>
      <c r="AQ23" s="34">
        <f ca="1"/>
        <v>-1.1535635868230134</v>
      </c>
      <c r="AR23" s="34">
        <f ca="1"/>
        <v>-7.9049896914689848</v>
      </c>
      <c r="AS23" s="34">
        <f ca="1"/>
        <v>-16.602183170101878</v>
      </c>
      <c r="AT23" s="34">
        <f t="shared" ca="1" si="19"/>
        <v>-26.144917817839854</v>
      </c>
      <c r="AU23" s="33">
        <f t="shared" ca="1" si="20"/>
        <v>28</v>
      </c>
      <c r="AV23" s="21">
        <v>16</v>
      </c>
      <c r="AW23" s="6" t="str">
        <f t="shared" ca="1" si="6"/>
        <v>aacct</v>
      </c>
      <c r="AX23" s="6">
        <f t="shared" ca="1" si="21"/>
        <v>-26349.529117813756</v>
      </c>
      <c r="AY23" s="6" t="str">
        <f t="shared" ca="1" si="7"/>
        <v>afins</v>
      </c>
      <c r="AZ23" s="6">
        <f t="shared" ca="1" si="22"/>
        <v>-61.215588796319494</v>
      </c>
      <c r="BA23" s="199"/>
      <c r="BB23" s="36">
        <f t="shared" si="23"/>
        <v>0.38472887262620575</v>
      </c>
      <c r="BC23" s="36">
        <f ca="1"/>
        <v>-39.887950274009178</v>
      </c>
      <c r="BD23" s="33">
        <f t="shared" ca="1" si="24"/>
        <v>50</v>
      </c>
      <c r="BE23" s="205">
        <f ca="1"/>
        <v>-0.15346046140289707</v>
      </c>
      <c r="BF23" s="33">
        <f t="shared" ca="1" si="25"/>
        <v>41</v>
      </c>
      <c r="BG23" s="36">
        <f t="shared" si="26"/>
        <v>0.57728323834879713</v>
      </c>
      <c r="BH23" s="42">
        <f ca="1"/>
        <v>-29.900035768245914</v>
      </c>
      <c r="BI23" s="33">
        <f t="shared" ca="1" si="27"/>
        <v>36</v>
      </c>
      <c r="BJ23" s="205">
        <f ca="1"/>
        <v>-0.17260789475037863</v>
      </c>
      <c r="BK23" s="33">
        <f t="shared" ca="1" si="28"/>
        <v>28</v>
      </c>
      <c r="BL23" s="206">
        <v>16</v>
      </c>
      <c r="BM23" s="6" t="str">
        <f t="shared" ca="1" si="8"/>
        <v>aacct</v>
      </c>
      <c r="BN23" s="42">
        <f t="shared" ca="1" si="9"/>
        <v>-0.74152129450301285</v>
      </c>
      <c r="BO23" s="6" t="str">
        <f t="shared" ca="1" si="29"/>
        <v>afins</v>
      </c>
      <c r="BP23" s="42">
        <f t="shared" ca="1" si="30"/>
        <v>-0.4041433207652968</v>
      </c>
      <c r="BQ23" s="207">
        <v>16</v>
      </c>
      <c r="BR23" s="6" t="str">
        <f t="shared" ca="1" si="31"/>
        <v>aacct</v>
      </c>
      <c r="BS23" s="6" t="str">
        <f ca="1">VLOOKUP(BR23,Notes!$A$12:$B$206,2,0)</f>
        <v>Hotels and restaurants</v>
      </c>
      <c r="BT23" s="42">
        <f t="shared" ca="1" si="10"/>
        <v>-73.099348050133088</v>
      </c>
      <c r="BU23" s="207">
        <v>16</v>
      </c>
      <c r="BV23" s="6" t="str">
        <f t="shared" ca="1" si="11"/>
        <v>arsea</v>
      </c>
      <c r="BW23" s="6" t="str">
        <f ca="1">VLOOKUP(BV23,Notes!$A$12:$B$206,2,0)</f>
        <v>Research and experimental development</v>
      </c>
      <c r="BX23" s="42">
        <f t="shared" ca="1" si="12"/>
        <v>-45.226936439450675</v>
      </c>
    </row>
    <row r="24" spans="1:76" outlineLevel="1" x14ac:dyDescent="0.2">
      <c r="A24" s="23" t="s">
        <v>18</v>
      </c>
      <c r="B24" s="23" t="str">
        <f>VLOOKUP(A24,Notes!$A$12:$B$206,2,0)</f>
        <v>Coke oven, petroleum refineries</v>
      </c>
      <c r="C24" s="24">
        <f>SUM('SAM and Preps'!FS24:GG24)</f>
        <v>0</v>
      </c>
      <c r="D24" s="24">
        <f>'SAM and Preps'!GH24</f>
        <v>0</v>
      </c>
      <c r="E24" s="24">
        <f>'SAM and Preps'!GM24</f>
        <v>0</v>
      </c>
      <c r="F24" s="24">
        <f>'SAM and Preps'!GO24</f>
        <v>0</v>
      </c>
      <c r="G24" s="24">
        <v>0</v>
      </c>
      <c r="H24" s="25">
        <f>SUM('SAM and Preps'!S$175:S$179)</f>
        <v>40729.341659067555</v>
      </c>
      <c r="I24" s="24">
        <f>IFERROR(VLOOKUP($A24,Employment!$A$5:$F$66,3,0),0)</f>
        <v>0.94859269916628308</v>
      </c>
      <c r="J24" s="24">
        <f>IFERROR(VLOOKUP($A24,Employment!$A$5:$F$66,4,0),0)</f>
        <v>3.9417954069642316</v>
      </c>
      <c r="K24" s="24">
        <f>IFERROR(VLOOKUP($A24,Employment!$A$5:$F$66,5,0),0)</f>
        <v>8.5085811763344594</v>
      </c>
      <c r="L24" s="24">
        <f>IFERROR(VLOOKUP($A24,Employment!$A$5:$F$66,6,0),0)</f>
        <v>27.175533454520441</v>
      </c>
      <c r="M24" s="24">
        <f t="shared" si="0"/>
        <v>40.574502736985416</v>
      </c>
      <c r="N24" s="25">
        <v>159956.15418432592</v>
      </c>
      <c r="O24" s="26">
        <v>0</v>
      </c>
      <c r="P24" s="27">
        <v>0</v>
      </c>
      <c r="Q24" s="28">
        <f ca="1"/>
        <v>-74702.6978484844</v>
      </c>
      <c r="R24" s="28">
        <v>0</v>
      </c>
      <c r="S24" s="28"/>
      <c r="T24" s="35" t="e">
        <f ca="1"/>
        <v>#DIV/0!</v>
      </c>
      <c r="U24" s="30">
        <f ca="1"/>
        <v>-46.701984196494585</v>
      </c>
      <c r="V24" s="31">
        <v>0</v>
      </c>
      <c r="W24" s="32">
        <f ca="1"/>
        <v>-46.701984196494585</v>
      </c>
      <c r="X24" s="28">
        <f ca="1"/>
        <v>-16917.796732560324</v>
      </c>
      <c r="Y24" s="28">
        <f t="shared" ca="1" si="32"/>
        <v>-57784.901115924076</v>
      </c>
      <c r="Z24" s="33">
        <f t="shared" ca="1" si="13"/>
        <v>23</v>
      </c>
      <c r="AA24" s="33">
        <f t="shared" ca="1" si="14"/>
        <v>12</v>
      </c>
      <c r="AB24" s="33">
        <f t="shared" ca="1" si="1"/>
        <v>17</v>
      </c>
      <c r="AC24" s="21">
        <v>17</v>
      </c>
      <c r="AD24" s="6" t="str">
        <f t="shared" ca="1" si="15"/>
        <v>aemch</v>
      </c>
      <c r="AE24" s="6">
        <f t="shared" ca="1" si="16"/>
        <v>-21682.881561854272</v>
      </c>
      <c r="AF24" s="6" t="str">
        <f t="shared" ca="1" si="2"/>
        <v>amore</v>
      </c>
      <c r="AG24" s="6">
        <f t="shared" ca="1" si="3"/>
        <v>-41924.763112992281</v>
      </c>
      <c r="AH24" s="6" t="str">
        <f t="shared" ca="1" si="4"/>
        <v>apetr</v>
      </c>
      <c r="AI24" s="6">
        <f t="shared" ca="1" si="5"/>
        <v>-74702.6978484844</v>
      </c>
      <c r="AJ24" s="17"/>
      <c r="AK24" s="6">
        <v>40729.341659067555</v>
      </c>
      <c r="AL24" s="6">
        <f ca="1"/>
        <v>-4307.7474996371602</v>
      </c>
      <c r="AM24" s="6">
        <f t="shared" ca="1" si="17"/>
        <v>-14713.663205316854</v>
      </c>
      <c r="AN24" s="6">
        <f ca="1"/>
        <v>-19021.410704954014</v>
      </c>
      <c r="AO24" s="33">
        <f t="shared" ca="1" si="18"/>
        <v>26</v>
      </c>
      <c r="AP24" s="34">
        <f ca="1"/>
        <v>-0.32339847709122937</v>
      </c>
      <c r="AQ24" s="34">
        <f ca="1"/>
        <v>-1.3438545676535669</v>
      </c>
      <c r="AR24" s="34">
        <f ca="1"/>
        <v>-3.6557821374122219</v>
      </c>
      <c r="AS24" s="34">
        <f ca="1"/>
        <v>-10.914701471749181</v>
      </c>
      <c r="AT24" s="34">
        <f t="shared" ca="1" si="19"/>
        <v>-16.2377366539062</v>
      </c>
      <c r="AU24" s="33">
        <f t="shared" ca="1" si="20"/>
        <v>38</v>
      </c>
      <c r="AV24" s="21">
        <v>17</v>
      </c>
      <c r="AW24" s="6" t="str">
        <f t="shared" ca="1" si="6"/>
        <v>amach</v>
      </c>
      <c r="AX24" s="6">
        <f t="shared" ca="1" si="21"/>
        <v>-25813.485377880144</v>
      </c>
      <c r="AY24" s="6" t="str">
        <f t="shared" ca="1" si="7"/>
        <v>awtrd</v>
      </c>
      <c r="AZ24" s="6">
        <f t="shared" ca="1" si="22"/>
        <v>-55.674041784052385</v>
      </c>
      <c r="BA24" s="199"/>
      <c r="BB24" s="36">
        <f t="shared" si="23"/>
        <v>1.1461940749016741</v>
      </c>
      <c r="BC24" s="36">
        <f ca="1"/>
        <v>-46.701984196494585</v>
      </c>
      <c r="BD24" s="33">
        <f t="shared" ca="1" si="24"/>
        <v>40</v>
      </c>
      <c r="BE24" s="205">
        <f ca="1"/>
        <v>-0.53529537572173713</v>
      </c>
      <c r="BF24" s="33">
        <f t="shared" ca="1" si="25"/>
        <v>26</v>
      </c>
      <c r="BG24" s="36">
        <f t="shared" si="26"/>
        <v>0.2678715437841514</v>
      </c>
      <c r="BH24" s="42">
        <f ca="1"/>
        <v>-40.01955799474235</v>
      </c>
      <c r="BI24" s="33">
        <f t="shared" ca="1" si="27"/>
        <v>28</v>
      </c>
      <c r="BJ24" s="205">
        <f ca="1"/>
        <v>-0.10720100781611011</v>
      </c>
      <c r="BK24" s="33">
        <f t="shared" ca="1" si="28"/>
        <v>38</v>
      </c>
      <c r="BL24" s="206">
        <v>17</v>
      </c>
      <c r="BM24" s="6" t="str">
        <f t="shared" ca="1" si="8"/>
        <v>amach</v>
      </c>
      <c r="BN24" s="42">
        <f t="shared" ca="1" si="9"/>
        <v>-0.72643609711035484</v>
      </c>
      <c r="BO24" s="6" t="str">
        <f t="shared" ca="1" si="29"/>
        <v>awtrd</v>
      </c>
      <c r="BP24" s="42">
        <f t="shared" ca="1" si="30"/>
        <v>-0.36755820812076573</v>
      </c>
      <c r="BQ24" s="207">
        <v>17</v>
      </c>
      <c r="BR24" s="6" t="str">
        <f t="shared" ca="1" si="31"/>
        <v>amach</v>
      </c>
      <c r="BS24" s="6" t="str">
        <f ca="1">VLOOKUP(BR24,Notes!$A$12:$B$206,2,0)</f>
        <v>Machinery and equipment</v>
      </c>
      <c r="BT24" s="42">
        <f t="shared" ca="1" si="10"/>
        <v>-72.387227115472655</v>
      </c>
      <c r="BU24" s="207">
        <v>17</v>
      </c>
      <c r="BV24" s="6" t="str">
        <f t="shared" ca="1" si="11"/>
        <v>aobus</v>
      </c>
      <c r="BW24" s="6" t="str">
        <f ca="1">VLOOKUP(BV24,Notes!$A$12:$B$206,2,0)</f>
        <v>Other business activities</v>
      </c>
      <c r="BX24" s="42">
        <f t="shared" ca="1" si="12"/>
        <v>-44.243249839116011</v>
      </c>
    </row>
    <row r="25" spans="1:76" outlineLevel="1" x14ac:dyDescent="0.2">
      <c r="A25" s="23" t="s">
        <v>19</v>
      </c>
      <c r="B25" s="23" t="str">
        <f>VLOOKUP(A25,Notes!$A$12:$B$206,2,0)</f>
        <v>Nuclear fuel, basic chemicals</v>
      </c>
      <c r="C25" s="24">
        <f>SUM('SAM and Preps'!FS25:GG25)</f>
        <v>0</v>
      </c>
      <c r="D25" s="24">
        <f>'SAM and Preps'!GH25</f>
        <v>0</v>
      </c>
      <c r="E25" s="24">
        <f>'SAM and Preps'!GM25</f>
        <v>0</v>
      </c>
      <c r="F25" s="24">
        <f>'SAM and Preps'!GO25</f>
        <v>0</v>
      </c>
      <c r="G25" s="24">
        <v>0</v>
      </c>
      <c r="H25" s="25">
        <f>SUM('SAM and Preps'!T$175:T$179)</f>
        <v>21963.228322968826</v>
      </c>
      <c r="I25" s="24">
        <f>IFERROR(VLOOKUP($A25,Employment!$A$5:$F$66,3,0),0)</f>
        <v>0.4376100398597994</v>
      </c>
      <c r="J25" s="24">
        <f>IFERROR(VLOOKUP($A25,Employment!$A$5:$F$66,4,0),0)</f>
        <v>3.8190858813001562</v>
      </c>
      <c r="K25" s="24">
        <f>IFERROR(VLOOKUP($A25,Employment!$A$5:$F$66,5,0),0)</f>
        <v>7.6359362178289389</v>
      </c>
      <c r="L25" s="24">
        <f>IFERROR(VLOOKUP($A25,Employment!$A$5:$F$66,6,0),0)</f>
        <v>6.1670916451914435</v>
      </c>
      <c r="M25" s="24">
        <f t="shared" si="0"/>
        <v>18.059723784180338</v>
      </c>
      <c r="N25" s="25">
        <v>115414.23199092479</v>
      </c>
      <c r="O25" s="26">
        <v>0</v>
      </c>
      <c r="P25" s="27">
        <v>0</v>
      </c>
      <c r="Q25" s="28">
        <f ca="1"/>
        <v>-56306.857508204928</v>
      </c>
      <c r="R25" s="28">
        <v>0</v>
      </c>
      <c r="S25" s="28"/>
      <c r="T25" s="35" t="e">
        <f ca="1"/>
        <v>#DIV/0!</v>
      </c>
      <c r="U25" s="30">
        <f ca="1"/>
        <v>-48.786754057014761</v>
      </c>
      <c r="V25" s="31">
        <v>0</v>
      </c>
      <c r="W25" s="32">
        <f ca="1"/>
        <v>-48.786754057014761</v>
      </c>
      <c r="X25" s="28">
        <f ca="1"/>
        <v>-14454.005106117702</v>
      </c>
      <c r="Y25" s="28">
        <f t="shared" ca="1" si="32"/>
        <v>-41852.852402087228</v>
      </c>
      <c r="Z25" s="33">
        <f t="shared" ca="1" si="13"/>
        <v>28</v>
      </c>
      <c r="AA25" s="33">
        <f t="shared" ca="1" si="14"/>
        <v>18</v>
      </c>
      <c r="AB25" s="33">
        <f t="shared" ca="1" si="1"/>
        <v>22</v>
      </c>
      <c r="AC25" s="21">
        <v>18</v>
      </c>
      <c r="AD25" s="6" t="str">
        <f t="shared" ca="1" si="15"/>
        <v>arecr</v>
      </c>
      <c r="AE25" s="6">
        <f t="shared" ca="1" si="16"/>
        <v>-21594.002202076859</v>
      </c>
      <c r="AF25" s="6" t="str">
        <f t="shared" ca="1" si="2"/>
        <v>abchm</v>
      </c>
      <c r="AG25" s="6">
        <f t="shared" ca="1" si="3"/>
        <v>-41852.852402087228</v>
      </c>
      <c r="AH25" s="6" t="str">
        <f t="shared" ca="1" si="4"/>
        <v>aacct</v>
      </c>
      <c r="AI25" s="6">
        <f t="shared" ca="1" si="5"/>
        <v>-69227.124005694539</v>
      </c>
      <c r="AJ25" s="17"/>
      <c r="AK25" s="6">
        <v>21963.228322968826</v>
      </c>
      <c r="AL25" s="6">
        <f ca="1"/>
        <v>-2750.5846449853989</v>
      </c>
      <c r="AM25" s="6">
        <f t="shared" ca="1" si="17"/>
        <v>-7964.5615399220105</v>
      </c>
      <c r="AN25" s="6">
        <f ca="1"/>
        <v>-10715.146184907409</v>
      </c>
      <c r="AO25" s="33">
        <f t="shared" ca="1" si="18"/>
        <v>32</v>
      </c>
      <c r="AP25" s="34">
        <f ca="1"/>
        <v>-0.15585188572889935</v>
      </c>
      <c r="AQ25" s="34">
        <f ca="1"/>
        <v>-1.3601418663793399</v>
      </c>
      <c r="AR25" s="34">
        <f ca="1"/>
        <v>-3.4272993887393022</v>
      </c>
      <c r="AS25" s="34">
        <f ca="1"/>
        <v>-2.5875024967328191</v>
      </c>
      <c r="AT25" s="34">
        <f t="shared" ca="1" si="19"/>
        <v>-7.5307956375803604</v>
      </c>
      <c r="AU25" s="33">
        <f t="shared" ca="1" si="20"/>
        <v>53</v>
      </c>
      <c r="AV25" s="21">
        <v>18</v>
      </c>
      <c r="AW25" s="6" t="str">
        <f t="shared" ca="1" si="6"/>
        <v>aeduc</v>
      </c>
      <c r="AX25" s="6">
        <f t="shared" ca="1" si="21"/>
        <v>-24646.806763399563</v>
      </c>
      <c r="AY25" s="6" t="str">
        <f t="shared" ca="1" si="7"/>
        <v>acomp</v>
      </c>
      <c r="AZ25" s="6">
        <f t="shared" ca="1" si="22"/>
        <v>-50.322489966011346</v>
      </c>
      <c r="BA25" s="199"/>
      <c r="BB25" s="36">
        <f t="shared" si="23"/>
        <v>0.61808320842070374</v>
      </c>
      <c r="BC25" s="36">
        <f ca="1"/>
        <v>-48.786754057014761</v>
      </c>
      <c r="BD25" s="33">
        <f t="shared" ca="1" si="24"/>
        <v>39</v>
      </c>
      <c r="BE25" s="205">
        <f ca="1"/>
        <v>-0.30154273475991472</v>
      </c>
      <c r="BF25" s="33">
        <f t="shared" ca="1" si="25"/>
        <v>32</v>
      </c>
      <c r="BG25" s="36">
        <f t="shared" si="26"/>
        <v>0.1192297074284039</v>
      </c>
      <c r="BH25" s="42">
        <f ca="1"/>
        <v>-41.699395447991641</v>
      </c>
      <c r="BI25" s="33">
        <f t="shared" ca="1" si="27"/>
        <v>24</v>
      </c>
      <c r="BJ25" s="205">
        <f ca="1"/>
        <v>-4.9718067192053607E-2</v>
      </c>
      <c r="BK25" s="33">
        <f t="shared" ca="1" si="28"/>
        <v>53</v>
      </c>
      <c r="BL25" s="206">
        <v>18</v>
      </c>
      <c r="BM25" s="6" t="str">
        <f t="shared" ca="1" si="8"/>
        <v>aeduc</v>
      </c>
      <c r="BN25" s="42">
        <f t="shared" ca="1" si="9"/>
        <v>-0.69360374429636262</v>
      </c>
      <c r="BO25" s="6" t="str">
        <f t="shared" ca="1" si="29"/>
        <v>acomp</v>
      </c>
      <c r="BP25" s="42">
        <f t="shared" ca="1" si="30"/>
        <v>-0.33222743755206546</v>
      </c>
      <c r="BQ25" s="207">
        <v>18</v>
      </c>
      <c r="BR25" s="6" t="str">
        <f t="shared" ca="1" si="31"/>
        <v>aeduc</v>
      </c>
      <c r="BS25" s="6" t="str">
        <f ca="1">VLOOKUP(BR25,Notes!$A$12:$B$206,2,0)</f>
        <v>Education</v>
      </c>
      <c r="BT25" s="42">
        <f t="shared" ca="1" si="10"/>
        <v>-71.716626062307043</v>
      </c>
      <c r="BU25" s="207">
        <v>18</v>
      </c>
      <c r="BV25" s="6" t="str">
        <f t="shared" ca="1" si="11"/>
        <v>aplas</v>
      </c>
      <c r="BW25" s="6" t="str">
        <f ca="1">VLOOKUP(BV25,Notes!$A$12:$B$206,2,0)</f>
        <v>Plastic</v>
      </c>
      <c r="BX25" s="42">
        <f t="shared" ca="1" si="12"/>
        <v>-43.539644814764891</v>
      </c>
    </row>
    <row r="26" spans="1:76" outlineLevel="1" x14ac:dyDescent="0.2">
      <c r="A26" s="23" t="s">
        <v>20</v>
      </c>
      <c r="B26" s="23" t="str">
        <f>VLOOKUP(A26,Notes!$A$12:$B$206,2,0)</f>
        <v>Other chemical products, man-made fibres</v>
      </c>
      <c r="C26" s="24">
        <f>SUM('SAM and Preps'!FS26:GG26)</f>
        <v>0</v>
      </c>
      <c r="D26" s="24">
        <f>'SAM and Preps'!GH26</f>
        <v>0</v>
      </c>
      <c r="E26" s="24">
        <f>'SAM and Preps'!GM26</f>
        <v>0</v>
      </c>
      <c r="F26" s="24">
        <f>'SAM and Preps'!GO26</f>
        <v>0</v>
      </c>
      <c r="G26" s="24">
        <v>0</v>
      </c>
      <c r="H26" s="25">
        <f>SUM('SAM and Preps'!U$175:U$179)</f>
        <v>27789.485082196501</v>
      </c>
      <c r="I26" s="24">
        <f>IFERROR(VLOOKUP($A26,Employment!$A$5:$F$66,3,0),0)</f>
        <v>3.0847462732137227</v>
      </c>
      <c r="J26" s="24">
        <f>IFERROR(VLOOKUP($A26,Employment!$A$5:$F$66,4,0),0)</f>
        <v>12.83364131077928</v>
      </c>
      <c r="K26" s="24">
        <f>IFERROR(VLOOKUP($A26,Employment!$A$5:$F$66,5,0),0)</f>
        <v>30.248732792336355</v>
      </c>
      <c r="L26" s="24">
        <f>IFERROR(VLOOKUP($A26,Employment!$A$5:$F$66,6,0),0)</f>
        <v>40.740487890705445</v>
      </c>
      <c r="M26" s="24">
        <f t="shared" si="0"/>
        <v>86.907608267034803</v>
      </c>
      <c r="N26" s="25">
        <v>126864.19834843345</v>
      </c>
      <c r="O26" s="26">
        <v>0</v>
      </c>
      <c r="P26" s="27">
        <v>0</v>
      </c>
      <c r="Q26" s="28">
        <f ca="1"/>
        <v>-34432.279798145799</v>
      </c>
      <c r="R26" s="28">
        <v>0</v>
      </c>
      <c r="S26" s="28"/>
      <c r="T26" s="35" t="e">
        <f ca="1"/>
        <v>#DIV/0!</v>
      </c>
      <c r="U26" s="30">
        <f ca="1"/>
        <v>-27.141053383380303</v>
      </c>
      <c r="V26" s="31">
        <v>0</v>
      </c>
      <c r="W26" s="32">
        <f ca="1"/>
        <v>-27.141053383380303</v>
      </c>
      <c r="X26" s="28">
        <f ca="1"/>
        <v>-8952.4785609714909</v>
      </c>
      <c r="Y26" s="28">
        <f t="shared" ca="1" si="32"/>
        <v>-25479.80123717431</v>
      </c>
      <c r="Z26" s="33">
        <f t="shared" ca="1" si="13"/>
        <v>31</v>
      </c>
      <c r="AA26" s="33">
        <f t="shared" ca="1" si="14"/>
        <v>25</v>
      </c>
      <c r="AB26" s="33">
        <f t="shared" ca="1" si="1"/>
        <v>35</v>
      </c>
      <c r="AC26" s="21">
        <v>19</v>
      </c>
      <c r="AD26" s="6" t="str">
        <f t="shared" ca="1" si="15"/>
        <v>aatrp</v>
      </c>
      <c r="AE26" s="6">
        <f t="shared" ca="1" si="16"/>
        <v>-21581.671117963218</v>
      </c>
      <c r="AF26" s="6" t="str">
        <f t="shared" ca="1" si="2"/>
        <v>amtvp</v>
      </c>
      <c r="AG26" s="6">
        <f t="shared" ca="1" si="3"/>
        <v>-37684.739238227252</v>
      </c>
      <c r="AH26" s="6" t="str">
        <f t="shared" ca="1" si="4"/>
        <v>afabm</v>
      </c>
      <c r="AI26" s="6">
        <f t="shared" ca="1" si="5"/>
        <v>-67553.557748760402</v>
      </c>
      <c r="AJ26" s="17"/>
      <c r="AK26" s="6">
        <v>27789.485082196501</v>
      </c>
      <c r="AL26" s="6">
        <f ca="1"/>
        <v>-1961.0321324501026</v>
      </c>
      <c r="AM26" s="6">
        <f t="shared" ca="1" si="17"/>
        <v>-5581.3268486753559</v>
      </c>
      <c r="AN26" s="6">
        <f ca="1"/>
        <v>-7542.3589811254587</v>
      </c>
      <c r="AO26" s="33">
        <f t="shared" ca="1" si="18"/>
        <v>37</v>
      </c>
      <c r="AP26" s="34">
        <f ca="1"/>
        <v>-0.25116978982643129</v>
      </c>
      <c r="AQ26" s="34">
        <f ca="1"/>
        <v>-1.0449556317570456</v>
      </c>
      <c r="AR26" s="34">
        <f ca="1"/>
        <v>-3.5302246274345519</v>
      </c>
      <c r="AS26" s="34">
        <f ca="1"/>
        <v>-8.4036221509701257</v>
      </c>
      <c r="AT26" s="34">
        <f t="shared" ca="1" si="19"/>
        <v>-13.229972199988154</v>
      </c>
      <c r="AU26" s="33">
        <f t="shared" ca="1" si="20"/>
        <v>44</v>
      </c>
      <c r="AV26" s="21">
        <v>19</v>
      </c>
      <c r="AW26" s="6" t="str">
        <f t="shared" ca="1" si="6"/>
        <v>aagri</v>
      </c>
      <c r="AX26" s="6">
        <f t="shared" ca="1" si="21"/>
        <v>-22747.338393917777</v>
      </c>
      <c r="AY26" s="6" t="str">
        <f t="shared" ca="1" si="7"/>
        <v>amore</v>
      </c>
      <c r="AZ26" s="6">
        <f t="shared" ca="1" si="22"/>
        <v>-48.659530289119189</v>
      </c>
      <c r="BA26" s="199"/>
      <c r="BB26" s="36">
        <f t="shared" si="23"/>
        <v>0.78204414430280533</v>
      </c>
      <c r="BC26" s="36">
        <f ca="1"/>
        <v>-27.141053383380303</v>
      </c>
      <c r="BD26" s="33">
        <f t="shared" ca="1" si="24"/>
        <v>57</v>
      </c>
      <c r="BE26" s="205">
        <f ca="1"/>
        <v>-0.21225501868682406</v>
      </c>
      <c r="BF26" s="33">
        <f t="shared" ca="1" si="25"/>
        <v>37</v>
      </c>
      <c r="BG26" s="36">
        <f t="shared" si="26"/>
        <v>0.57376119539865855</v>
      </c>
      <c r="BH26" s="42">
        <f ca="1"/>
        <v>-15.223031059993462</v>
      </c>
      <c r="BI26" s="33">
        <f t="shared" ca="1" si="27"/>
        <v>59</v>
      </c>
      <c r="BJ26" s="205">
        <f ca="1"/>
        <v>-8.7343844985727573E-2</v>
      </c>
      <c r="BK26" s="33">
        <f t="shared" ca="1" si="28"/>
        <v>44</v>
      </c>
      <c r="BL26" s="206">
        <v>19</v>
      </c>
      <c r="BM26" s="6" t="str">
        <f t="shared" ca="1" si="8"/>
        <v>aagri</v>
      </c>
      <c r="BN26" s="42">
        <f t="shared" ca="1" si="9"/>
        <v>-0.64014942115047246</v>
      </c>
      <c r="BO26" s="6" t="str">
        <f t="shared" ca="1" si="29"/>
        <v>amore</v>
      </c>
      <c r="BP26" s="42">
        <f t="shared" ca="1" si="30"/>
        <v>-0.32124863200052284</v>
      </c>
      <c r="BQ26" s="207">
        <v>19</v>
      </c>
      <c r="BR26" s="6" t="str">
        <f t="shared" ca="1" si="31"/>
        <v>aagri</v>
      </c>
      <c r="BS26" s="6" t="str">
        <f ca="1">VLOOKUP(BR26,Notes!$A$12:$B$206,2,0)</f>
        <v>Agriculture</v>
      </c>
      <c r="BT26" s="42">
        <f t="shared" ca="1" si="10"/>
        <v>-71.297363343645401</v>
      </c>
      <c r="BU26" s="207">
        <v>19</v>
      </c>
      <c r="BV26" s="6" t="str">
        <f t="shared" ca="1" si="11"/>
        <v>aoact</v>
      </c>
      <c r="BW26" s="6" t="str">
        <f ca="1">VLOOKUP(BV26,Notes!$A$12:$B$206,2,0)</f>
        <v>Other activities</v>
      </c>
      <c r="BX26" s="42">
        <f t="shared" ca="1" si="12"/>
        <v>-43.430111255030269</v>
      </c>
    </row>
    <row r="27" spans="1:76" outlineLevel="1" x14ac:dyDescent="0.2">
      <c r="A27" s="23" t="s">
        <v>21</v>
      </c>
      <c r="B27" s="23" t="str">
        <f>VLOOKUP(A27,Notes!$A$12:$B$206,2,0)</f>
        <v>Rubber</v>
      </c>
      <c r="C27" s="24">
        <f>SUM('SAM and Preps'!FS27:GG27)</f>
        <v>0</v>
      </c>
      <c r="D27" s="24">
        <f>'SAM and Preps'!GH27</f>
        <v>0</v>
      </c>
      <c r="E27" s="24">
        <f>'SAM and Preps'!GM27</f>
        <v>0</v>
      </c>
      <c r="F27" s="24">
        <f>'SAM and Preps'!GO27</f>
        <v>0</v>
      </c>
      <c r="G27" s="24">
        <v>0</v>
      </c>
      <c r="H27" s="25">
        <f>SUM('SAM and Preps'!V$175:V$179)</f>
        <v>6023.609044630939</v>
      </c>
      <c r="I27" s="24">
        <f>IFERROR(VLOOKUP($A27,Employment!$A$5:$F$66,3,0),0)</f>
        <v>1.1914175539906284</v>
      </c>
      <c r="J27" s="24">
        <f>IFERROR(VLOOKUP($A27,Employment!$A$5:$F$66,4,0),0)</f>
        <v>3.1944996199672935</v>
      </c>
      <c r="K27" s="24">
        <f>IFERROR(VLOOKUP($A27,Employment!$A$5:$F$66,5,0),0)</f>
        <v>8.1388143089070368</v>
      </c>
      <c r="L27" s="24">
        <f>IFERROR(VLOOKUP($A27,Employment!$A$5:$F$66,6,0),0)</f>
        <v>7.2627771343544874</v>
      </c>
      <c r="M27" s="24">
        <f t="shared" si="0"/>
        <v>19.787508617219444</v>
      </c>
      <c r="N27" s="25">
        <v>20794.812412394105</v>
      </c>
      <c r="O27" s="26">
        <v>0</v>
      </c>
      <c r="P27" s="27">
        <v>0</v>
      </c>
      <c r="Q27" s="28">
        <f ca="1"/>
        <v>-14826.152962294098</v>
      </c>
      <c r="R27" s="28">
        <v>0</v>
      </c>
      <c r="S27" s="28"/>
      <c r="T27" s="35" t="e">
        <f ca="1"/>
        <v>#DIV/0!</v>
      </c>
      <c r="U27" s="30">
        <f ca="1"/>
        <v>-71.297363343645387</v>
      </c>
      <c r="V27" s="31">
        <v>0</v>
      </c>
      <c r="W27" s="32">
        <f ca="1"/>
        <v>-71.297363343645387</v>
      </c>
      <c r="X27" s="28">
        <f ca="1"/>
        <v>-7404.6521535199154</v>
      </c>
      <c r="Y27" s="28">
        <f t="shared" ca="1" si="32"/>
        <v>-7421.5008087741826</v>
      </c>
      <c r="Z27" s="33">
        <f t="shared" ca="1" si="13"/>
        <v>35</v>
      </c>
      <c r="AA27" s="33">
        <f t="shared" ca="1" si="14"/>
        <v>46</v>
      </c>
      <c r="AB27" s="33">
        <f t="shared" ca="1" si="1"/>
        <v>46</v>
      </c>
      <c r="AC27" s="21">
        <v>20</v>
      </c>
      <c r="AD27" s="6" t="str">
        <f t="shared" ca="1" si="15"/>
        <v>aomnf</v>
      </c>
      <c r="AE27" s="6">
        <f t="shared" ca="1" si="16"/>
        <v>-20238.630258204466</v>
      </c>
      <c r="AF27" s="6" t="str">
        <f t="shared" ca="1" si="2"/>
        <v>atrps</v>
      </c>
      <c r="AG27" s="6">
        <f t="shared" ca="1" si="3"/>
        <v>-33149.224914314138</v>
      </c>
      <c r="AH27" s="6" t="str">
        <f t="shared" ca="1" si="4"/>
        <v>aagri</v>
      </c>
      <c r="AI27" s="6">
        <f t="shared" ca="1" si="5"/>
        <v>-61010.572996591975</v>
      </c>
      <c r="AJ27" s="17"/>
      <c r="AK27" s="6">
        <v>6023.609044630939</v>
      </c>
      <c r="AL27" s="6">
        <f ca="1"/>
        <v>-2144.8969483227675</v>
      </c>
      <c r="AM27" s="6">
        <f t="shared" ca="1" si="17"/>
        <v>-2149.7774786284408</v>
      </c>
      <c r="AN27" s="6">
        <f ca="1"/>
        <v>-4294.6744269512083</v>
      </c>
      <c r="AO27" s="33">
        <f t="shared" ca="1" si="18"/>
        <v>45</v>
      </c>
      <c r="AP27" s="34">
        <f ca="1"/>
        <v>-0.62009799075832972</v>
      </c>
      <c r="AQ27" s="34">
        <f ca="1"/>
        <v>-1.6626436207734003</v>
      </c>
      <c r="AR27" s="34">
        <f ca="1"/>
        <v>-5.8027600096860521</v>
      </c>
      <c r="AS27" s="34">
        <f ca="1"/>
        <v>-2.1748308129743648</v>
      </c>
      <c r="AT27" s="34">
        <f t="shared" ca="1" si="19"/>
        <v>-10.260332434192147</v>
      </c>
      <c r="AU27" s="33">
        <f t="shared" ca="1" si="20"/>
        <v>52</v>
      </c>
      <c r="AV27" s="21">
        <v>20</v>
      </c>
      <c r="AW27" s="6" t="str">
        <f t="shared" ca="1" si="6"/>
        <v>aomin</v>
      </c>
      <c r="AX27" s="6">
        <f t="shared" ca="1" si="21"/>
        <v>-22609.91982603796</v>
      </c>
      <c r="AY27" s="6" t="str">
        <f t="shared" ca="1" si="7"/>
        <v>areal</v>
      </c>
      <c r="AZ27" s="6">
        <f t="shared" ca="1" si="22"/>
        <v>-42.503683369468646</v>
      </c>
      <c r="BA27" s="199"/>
      <c r="BB27" s="36">
        <f t="shared" si="23"/>
        <v>0.16951477031652515</v>
      </c>
      <c r="BC27" s="36">
        <f ca="1"/>
        <v>-71.297363343645401</v>
      </c>
      <c r="BD27" s="33">
        <f t="shared" ca="1" si="24"/>
        <v>19</v>
      </c>
      <c r="BE27" s="205">
        <f ca="1"/>
        <v>-0.12085956171371891</v>
      </c>
      <c r="BF27" s="33">
        <f t="shared" ca="1" si="25"/>
        <v>45</v>
      </c>
      <c r="BG27" s="36">
        <f t="shared" si="26"/>
        <v>0.13063648654663923</v>
      </c>
      <c r="BH27" s="42">
        <f ca="1"/>
        <v>-51.852573422322713</v>
      </c>
      <c r="BI27" s="33">
        <f t="shared" ca="1" si="27"/>
        <v>13</v>
      </c>
      <c r="BJ27" s="205">
        <f ca="1"/>
        <v>-6.7738380102938839E-2</v>
      </c>
      <c r="BK27" s="33">
        <f t="shared" ca="1" si="28"/>
        <v>52</v>
      </c>
      <c r="BL27" s="206">
        <v>20</v>
      </c>
      <c r="BM27" s="6" t="str">
        <f t="shared" ca="1" si="8"/>
        <v>aomin</v>
      </c>
      <c r="BN27" s="42">
        <f t="shared" ca="1" si="9"/>
        <v>-0.63628222512251364</v>
      </c>
      <c r="BO27" s="6" t="str">
        <f t="shared" ca="1" si="29"/>
        <v>areal</v>
      </c>
      <c r="BP27" s="42">
        <f t="shared" ca="1" si="30"/>
        <v>-0.28060793140205087</v>
      </c>
      <c r="BQ27" s="207">
        <v>20</v>
      </c>
      <c r="BR27" s="6" t="str">
        <f t="shared" ca="1" si="31"/>
        <v>aomin</v>
      </c>
      <c r="BS27" s="6" t="str">
        <f ca="1">VLOOKUP(BR27,Notes!$A$12:$B$206,2,0)</f>
        <v>Other mining and quarrying</v>
      </c>
      <c r="BT27" s="42">
        <f t="shared" ca="1" si="10"/>
        <v>-69.061936864895756</v>
      </c>
      <c r="BU27" s="207">
        <v>20</v>
      </c>
      <c r="BV27" s="6" t="str">
        <f t="shared" ca="1" si="11"/>
        <v>acomp</v>
      </c>
      <c r="BW27" s="6" t="str">
        <f ca="1">VLOOKUP(BV27,Notes!$A$12:$B$206,2,0)</f>
        <v>Computer and related activities</v>
      </c>
      <c r="BX27" s="42">
        <f t="shared" ca="1" si="12"/>
        <v>-42.960741119999732</v>
      </c>
    </row>
    <row r="28" spans="1:76" outlineLevel="1" x14ac:dyDescent="0.2">
      <c r="A28" s="23" t="s">
        <v>22</v>
      </c>
      <c r="B28" s="23" t="str">
        <f>VLOOKUP(A28,Notes!$A$12:$B$206,2,0)</f>
        <v>Plastic</v>
      </c>
      <c r="C28" s="24">
        <f>SUM('SAM and Preps'!FS28:GG28)</f>
        <v>0</v>
      </c>
      <c r="D28" s="24">
        <f>'SAM and Preps'!GH28</f>
        <v>0</v>
      </c>
      <c r="E28" s="24">
        <f>'SAM and Preps'!GM28</f>
        <v>0</v>
      </c>
      <c r="F28" s="24">
        <f>'SAM and Preps'!GO28</f>
        <v>0</v>
      </c>
      <c r="G28" s="24">
        <v>0</v>
      </c>
      <c r="H28" s="25">
        <f>SUM('SAM and Preps'!W$175:W$179)</f>
        <v>12625.804926817915</v>
      </c>
      <c r="I28" s="24">
        <f>IFERROR(VLOOKUP($A28,Employment!$A$5:$F$66,3,0),0)</f>
        <v>1.9646768457023231</v>
      </c>
      <c r="J28" s="24">
        <f>IFERROR(VLOOKUP($A28,Employment!$A$5:$F$66,4,0),0)</f>
        <v>11.056869568482595</v>
      </c>
      <c r="K28" s="24">
        <f>IFERROR(VLOOKUP($A28,Employment!$A$5:$F$66,5,0),0)</f>
        <v>19.993229445920328</v>
      </c>
      <c r="L28" s="24">
        <f>IFERROR(VLOOKUP($A28,Employment!$A$5:$F$66,6,0),0)</f>
        <v>12.335725465056086</v>
      </c>
      <c r="M28" s="24">
        <f t="shared" si="0"/>
        <v>45.350501325161332</v>
      </c>
      <c r="N28" s="25">
        <v>34577.587646091604</v>
      </c>
      <c r="O28" s="26">
        <v>0</v>
      </c>
      <c r="P28" s="27">
        <v>0</v>
      </c>
      <c r="Q28" s="28">
        <f ca="1"/>
        <v>-19687.158566443672</v>
      </c>
      <c r="R28" s="28">
        <v>0</v>
      </c>
      <c r="S28" s="28"/>
      <c r="T28" s="35" t="e">
        <f ca="1"/>
        <v>#DIV/0!</v>
      </c>
      <c r="U28" s="30">
        <f ca="1"/>
        <v>-56.936182963211898</v>
      </c>
      <c r="V28" s="31">
        <v>0</v>
      </c>
      <c r="W28" s="32">
        <f ca="1"/>
        <v>-56.936182963211898</v>
      </c>
      <c r="X28" s="28">
        <f ca="1"/>
        <v>-2334.8707838806195</v>
      </c>
      <c r="Y28" s="28">
        <f t="shared" ca="1" si="32"/>
        <v>-17352.287782563053</v>
      </c>
      <c r="Z28" s="33">
        <f t="shared" ca="1" si="13"/>
        <v>48</v>
      </c>
      <c r="AA28" s="33">
        <f t="shared" ca="1" si="14"/>
        <v>33</v>
      </c>
      <c r="AB28" s="33">
        <f t="shared" ca="1" si="1"/>
        <v>40</v>
      </c>
      <c r="AC28" s="21">
        <v>21</v>
      </c>
      <c r="AD28" s="6" t="str">
        <f t="shared" ca="1" si="15"/>
        <v>aagri</v>
      </c>
      <c r="AE28" s="6">
        <f t="shared" ca="1" si="16"/>
        <v>-18882.530014406912</v>
      </c>
      <c r="AF28" s="6" t="str">
        <f t="shared" ca="1" si="2"/>
        <v>aomin</v>
      </c>
      <c r="AG28" s="6">
        <f t="shared" ca="1" si="3"/>
        <v>-31774.3018990901</v>
      </c>
      <c r="AH28" s="6" t="str">
        <f t="shared" ca="1" si="4"/>
        <v>apost</v>
      </c>
      <c r="AI28" s="6">
        <f t="shared" ca="1" si="5"/>
        <v>-58357.781396774451</v>
      </c>
      <c r="AJ28" s="17"/>
      <c r="AK28" s="6">
        <v>12625.804926817915</v>
      </c>
      <c r="AL28" s="6">
        <f ca="1"/>
        <v>-852.56448044707042</v>
      </c>
      <c r="AM28" s="6">
        <f t="shared" ca="1" si="17"/>
        <v>-6336.0869132642001</v>
      </c>
      <c r="AN28" s="6">
        <f ca="1"/>
        <v>-7188.6513937112704</v>
      </c>
      <c r="AO28" s="33">
        <f t="shared" ca="1" si="18"/>
        <v>39</v>
      </c>
      <c r="AP28" s="34">
        <f ca="1"/>
        <v>-0.81658676255860252</v>
      </c>
      <c r="AQ28" s="34">
        <f ca="1"/>
        <v>-4.5956124258859123</v>
      </c>
      <c r="AR28" s="34">
        <f ca="1"/>
        <v>-11.383381697583955</v>
      </c>
      <c r="AS28" s="34">
        <f ca="1"/>
        <v>-2.9498663126620195</v>
      </c>
      <c r="AT28" s="34">
        <f t="shared" ca="1" si="19"/>
        <v>-19.745447198690488</v>
      </c>
      <c r="AU28" s="33">
        <f t="shared" ca="1" si="20"/>
        <v>33</v>
      </c>
      <c r="AV28" s="21">
        <v>21</v>
      </c>
      <c r="AW28" s="6" t="str">
        <f t="shared" ca="1" si="6"/>
        <v>agold</v>
      </c>
      <c r="AX28" s="6">
        <f t="shared" ca="1" si="21"/>
        <v>-21366.579909872919</v>
      </c>
      <c r="AY28" s="6" t="str">
        <f t="shared" ca="1" si="7"/>
        <v>aweav</v>
      </c>
      <c r="AZ28" s="6">
        <f t="shared" ca="1" si="22"/>
        <v>-39.704837146592077</v>
      </c>
      <c r="BA28" s="199"/>
      <c r="BB28" s="36">
        <f t="shared" si="23"/>
        <v>0.35531197432849365</v>
      </c>
      <c r="BC28" s="36">
        <f ca="1"/>
        <v>-56.936182963211898</v>
      </c>
      <c r="BD28" s="33">
        <f t="shared" ca="1" si="24"/>
        <v>30</v>
      </c>
      <c r="BE28" s="205">
        <f ca="1"/>
        <v>-0.20230107579387163</v>
      </c>
      <c r="BF28" s="33">
        <f t="shared" ca="1" si="25"/>
        <v>39</v>
      </c>
      <c r="BG28" s="36">
        <f t="shared" si="26"/>
        <v>0.29940253070021344</v>
      </c>
      <c r="BH28" s="42">
        <f ca="1"/>
        <v>-43.539644814764891</v>
      </c>
      <c r="BI28" s="33">
        <f t="shared" ca="1" si="27"/>
        <v>18</v>
      </c>
      <c r="BJ28" s="205">
        <f ca="1"/>
        <v>-0.13035879843329035</v>
      </c>
      <c r="BK28" s="33">
        <f t="shared" ca="1" si="28"/>
        <v>33</v>
      </c>
      <c r="BL28" s="206">
        <v>21</v>
      </c>
      <c r="BM28" s="6" t="str">
        <f t="shared" ca="1" si="8"/>
        <v>agold</v>
      </c>
      <c r="BN28" s="42">
        <f t="shared" ca="1" si="9"/>
        <v>-0.60129249077015789</v>
      </c>
      <c r="BO28" s="6" t="str">
        <f t="shared" ca="1" si="29"/>
        <v>aweav</v>
      </c>
      <c r="BP28" s="42">
        <f t="shared" ca="1" si="30"/>
        <v>-0.2621300399194037</v>
      </c>
      <c r="BQ28" s="207">
        <v>21</v>
      </c>
      <c r="BR28" s="6" t="str">
        <f t="shared" ca="1" si="31"/>
        <v>agold</v>
      </c>
      <c r="BS28" s="6" t="str">
        <f ca="1">VLOOKUP(BR28,Notes!$A$12:$B$206,2,0)</f>
        <v>Mining of gold and uranium ore</v>
      </c>
      <c r="BT28" s="42">
        <f t="shared" ca="1" si="10"/>
        <v>-67.604968479731895</v>
      </c>
      <c r="BU28" s="207">
        <v>21</v>
      </c>
      <c r="BV28" s="6" t="str">
        <f t="shared" ca="1" si="11"/>
        <v>areal</v>
      </c>
      <c r="BW28" s="6" t="str">
        <f ca="1">VLOOKUP(BV28,Notes!$A$12:$B$206,2,0)</f>
        <v>Real estate activities</v>
      </c>
      <c r="BX28" s="42">
        <f t="shared" ca="1" si="12"/>
        <v>-42.589186673025765</v>
      </c>
    </row>
    <row r="29" spans="1:76" outlineLevel="1" x14ac:dyDescent="0.2">
      <c r="A29" s="23" t="s">
        <v>23</v>
      </c>
      <c r="B29" s="23" t="str">
        <f>VLOOKUP(A29,Notes!$A$12:$B$206,2,0)</f>
        <v>Glass</v>
      </c>
      <c r="C29" s="24">
        <f>SUM('SAM and Preps'!FS29:GG29)</f>
        <v>0</v>
      </c>
      <c r="D29" s="24">
        <f>'SAM and Preps'!GH29</f>
        <v>0</v>
      </c>
      <c r="E29" s="24">
        <f>'SAM and Preps'!GM29</f>
        <v>0</v>
      </c>
      <c r="F29" s="24">
        <f>'SAM and Preps'!GO29</f>
        <v>0</v>
      </c>
      <c r="G29" s="24">
        <v>0</v>
      </c>
      <c r="H29" s="25">
        <f>SUM('SAM and Preps'!X$175:X$179)</f>
        <v>3016.7141420282951</v>
      </c>
      <c r="I29" s="24">
        <f>IFERROR(VLOOKUP($A29,Employment!$A$5:$F$66,3,0),0)</f>
        <v>0.5618088263862846</v>
      </c>
      <c r="J29" s="24">
        <f>IFERROR(VLOOKUP($A29,Employment!$A$5:$F$66,4,0),0)</f>
        <v>2.0793560537222961</v>
      </c>
      <c r="K29" s="24">
        <f>IFERROR(VLOOKUP($A29,Employment!$A$5:$F$66,5,0),0)</f>
        <v>9.9075977387436964</v>
      </c>
      <c r="L29" s="24">
        <f>IFERROR(VLOOKUP($A29,Employment!$A$5:$F$66,6,0),0)</f>
        <v>4.3885539437824201</v>
      </c>
      <c r="M29" s="24">
        <f t="shared" si="0"/>
        <v>16.937316562634695</v>
      </c>
      <c r="N29" s="25">
        <v>9774.3333805764305</v>
      </c>
      <c r="O29" s="26">
        <v>0</v>
      </c>
      <c r="P29" s="27">
        <v>0</v>
      </c>
      <c r="Q29" s="28">
        <f ca="1"/>
        <v>-4872.2309319897904</v>
      </c>
      <c r="R29" s="28">
        <v>0</v>
      </c>
      <c r="S29" s="28"/>
      <c r="T29" s="35" t="e">
        <f ca="1"/>
        <v>#DIV/0!</v>
      </c>
      <c r="U29" s="30">
        <f ca="1"/>
        <v>-49.847194097879807</v>
      </c>
      <c r="V29" s="31">
        <v>0</v>
      </c>
      <c r="W29" s="32">
        <f ca="1"/>
        <v>-49.847194097879807</v>
      </c>
      <c r="X29" s="28">
        <f ca="1"/>
        <v>-1096.4230189366544</v>
      </c>
      <c r="Y29" s="28">
        <f t="shared" ca="1" si="32"/>
        <v>-3775.807913053136</v>
      </c>
      <c r="Z29" s="33">
        <f t="shared" ca="1" si="13"/>
        <v>54</v>
      </c>
      <c r="AA29" s="33">
        <f t="shared" ca="1" si="14"/>
        <v>49</v>
      </c>
      <c r="AB29" s="33">
        <f t="shared" ca="1" si="1"/>
        <v>56</v>
      </c>
      <c r="AC29" s="21">
        <v>22</v>
      </c>
      <c r="AD29" s="6" t="str">
        <f t="shared" ca="1" si="15"/>
        <v>ainsp</v>
      </c>
      <c r="AE29" s="6">
        <f t="shared" ca="1" si="16"/>
        <v>-18806.919773181558</v>
      </c>
      <c r="AF29" s="6" t="str">
        <f t="shared" ca="1" si="2"/>
        <v>anmmi</v>
      </c>
      <c r="AG29" s="6">
        <f t="shared" ca="1" si="3"/>
        <v>-31686.878207846537</v>
      </c>
      <c r="AH29" s="6" t="str">
        <f t="shared" ca="1" si="4"/>
        <v>abchm</v>
      </c>
      <c r="AI29" s="6">
        <f t="shared" ca="1" si="5"/>
        <v>-56306.857508204928</v>
      </c>
      <c r="AJ29" s="17"/>
      <c r="AK29" s="6">
        <v>3016.7141420282951</v>
      </c>
      <c r="AL29" s="6">
        <f ca="1"/>
        <v>-338.39594968639193</v>
      </c>
      <c r="AM29" s="6">
        <f t="shared" ca="1" si="17"/>
        <v>-1165.3514040686418</v>
      </c>
      <c r="AN29" s="6">
        <f ca="1"/>
        <v>-1503.7473537550338</v>
      </c>
      <c r="AO29" s="33">
        <f t="shared" ca="1" si="18"/>
        <v>56</v>
      </c>
      <c r="AP29" s="34">
        <f ca="1"/>
        <v>-3.0805052976257106E-2</v>
      </c>
      <c r="AQ29" s="34">
        <f ca="1"/>
        <v>-0.11401507128934636</v>
      </c>
      <c r="AR29" s="34">
        <f ca="1"/>
        <v>-3.6052214169461663</v>
      </c>
      <c r="AS29" s="34">
        <f ca="1"/>
        <v>-2.187571002447382</v>
      </c>
      <c r="AT29" s="34">
        <f t="shared" ca="1" si="19"/>
        <v>-5.9376125436591511</v>
      </c>
      <c r="AU29" s="33">
        <f t="shared" ca="1" si="20"/>
        <v>55</v>
      </c>
      <c r="AV29" s="21">
        <v>22</v>
      </c>
      <c r="AW29" s="6" t="str">
        <f t="shared" ca="1" si="6"/>
        <v>atrps</v>
      </c>
      <c r="AX29" s="6">
        <f t="shared" ca="1" si="21"/>
        <v>-21139.503719431639</v>
      </c>
      <c r="AY29" s="6" t="str">
        <f t="shared" ca="1" si="7"/>
        <v>arecr</v>
      </c>
      <c r="AZ29" s="6">
        <f t="shared" ca="1" si="22"/>
        <v>-39.360927876111163</v>
      </c>
      <c r="BA29" s="199"/>
      <c r="BB29" s="36">
        <f t="shared" si="23"/>
        <v>8.4895550343252954E-2</v>
      </c>
      <c r="BC29" s="36">
        <f ca="1"/>
        <v>-49.847194097879807</v>
      </c>
      <c r="BD29" s="33">
        <f t="shared" ca="1" si="24"/>
        <v>38</v>
      </c>
      <c r="BE29" s="205">
        <f ca="1"/>
        <v>-4.2318049760064563E-2</v>
      </c>
      <c r="BF29" s="33">
        <f t="shared" ca="1" si="25"/>
        <v>56</v>
      </c>
      <c r="BG29" s="36">
        <f t="shared" si="26"/>
        <v>0.11181961155763318</v>
      </c>
      <c r="BH29" s="42">
        <f ca="1"/>
        <v>-35.056394687444644</v>
      </c>
      <c r="BI29" s="33">
        <f t="shared" ca="1" si="27"/>
        <v>31</v>
      </c>
      <c r="BJ29" s="205">
        <f ca="1"/>
        <v>-3.9199924365611351E-2</v>
      </c>
      <c r="BK29" s="33">
        <f t="shared" ca="1" si="28"/>
        <v>55</v>
      </c>
      <c r="BL29" s="206">
        <v>22</v>
      </c>
      <c r="BM29" s="6" t="str">
        <f t="shared" ca="1" si="8"/>
        <v>atrps</v>
      </c>
      <c r="BN29" s="42">
        <f t="shared" ca="1" si="9"/>
        <v>-0.5949021742702324</v>
      </c>
      <c r="BO29" s="6" t="str">
        <f t="shared" ca="1" si="29"/>
        <v>arecr</v>
      </c>
      <c r="BP29" s="42">
        <f t="shared" ca="1" si="30"/>
        <v>-0.25985956213184896</v>
      </c>
      <c r="BQ29" s="207">
        <v>22</v>
      </c>
      <c r="BR29" s="6" t="str">
        <f t="shared" ca="1" si="31"/>
        <v>atrps</v>
      </c>
      <c r="BS29" s="6" t="str">
        <f ca="1">VLOOKUP(BR29,Notes!$A$12:$B$206,2,0)</f>
        <v>Auxiliary transport</v>
      </c>
      <c r="BT29" s="42">
        <f t="shared" ca="1" si="10"/>
        <v>-67.044448472476688</v>
      </c>
      <c r="BU29" s="207">
        <v>22</v>
      </c>
      <c r="BV29" s="6" t="str">
        <f t="shared" ca="1" si="11"/>
        <v>aacct</v>
      </c>
      <c r="BW29" s="6" t="str">
        <f ca="1">VLOOKUP(BV29,Notes!$A$12:$B$206,2,0)</f>
        <v>Hotels and restaurants</v>
      </c>
      <c r="BX29" s="42">
        <f t="shared" ca="1" si="12"/>
        <v>-42.077218514263095</v>
      </c>
    </row>
    <row r="30" spans="1:76" outlineLevel="1" x14ac:dyDescent="0.2">
      <c r="A30" s="23" t="s">
        <v>24</v>
      </c>
      <c r="B30" s="23" t="str">
        <f>VLOOKUP(A30,Notes!$A$12:$B$206,2,0)</f>
        <v>Non-metallic minerals</v>
      </c>
      <c r="C30" s="24">
        <f>SUM('SAM and Preps'!FS30:GG30)</f>
        <v>0</v>
      </c>
      <c r="D30" s="24">
        <f>'SAM and Preps'!GH30</f>
        <v>0</v>
      </c>
      <c r="E30" s="24">
        <f>'SAM and Preps'!GM30</f>
        <v>0</v>
      </c>
      <c r="F30" s="24">
        <f>'SAM and Preps'!GO30</f>
        <v>0</v>
      </c>
      <c r="G30" s="24">
        <v>0</v>
      </c>
      <c r="H30" s="25">
        <f>SUM('SAM and Preps'!Y$175:Y$179)</f>
        <v>12522.307117476332</v>
      </c>
      <c r="I30" s="24">
        <f>IFERROR(VLOOKUP($A30,Employment!$A$5:$F$66,3,0),0)</f>
        <v>16.617240425586466</v>
      </c>
      <c r="J30" s="24">
        <f>IFERROR(VLOOKUP($A30,Employment!$A$5:$F$66,4,0),0)</f>
        <v>22.544277422170826</v>
      </c>
      <c r="K30" s="24">
        <f>IFERROR(VLOOKUP($A30,Employment!$A$5:$F$66,5,0),0)</f>
        <v>19.092560381760585</v>
      </c>
      <c r="L30" s="24">
        <f>IFERROR(VLOOKUP($A30,Employment!$A$5:$F$66,6,0),0)</f>
        <v>17.922064603023763</v>
      </c>
      <c r="M30" s="24">
        <f t="shared" si="0"/>
        <v>76.176142832541643</v>
      </c>
      <c r="N30" s="25">
        <v>46772.852858721621</v>
      </c>
      <c r="O30" s="26">
        <v>0</v>
      </c>
      <c r="P30" s="27">
        <v>0</v>
      </c>
      <c r="Q30" s="28">
        <f ca="1"/>
        <v>-36884.837362723432</v>
      </c>
      <c r="R30" s="28">
        <v>0</v>
      </c>
      <c r="S30" s="28"/>
      <c r="T30" s="35" t="e">
        <f ca="1"/>
        <v>#DIV/0!</v>
      </c>
      <c r="U30" s="30">
        <f ca="1"/>
        <v>-78.859498851042616</v>
      </c>
      <c r="V30" s="31">
        <v>0</v>
      </c>
      <c r="W30" s="32">
        <f ca="1"/>
        <v>-78.859498851042616</v>
      </c>
      <c r="X30" s="28">
        <f ca="1"/>
        <v>-5197.9591548768958</v>
      </c>
      <c r="Y30" s="28">
        <f t="shared" ca="1" si="32"/>
        <v>-31686.878207846537</v>
      </c>
      <c r="Z30" s="33">
        <f t="shared" ca="1" si="13"/>
        <v>41</v>
      </c>
      <c r="AA30" s="33">
        <f t="shared" ca="1" si="14"/>
        <v>22</v>
      </c>
      <c r="AB30" s="33">
        <f t="shared" ca="1" si="1"/>
        <v>32</v>
      </c>
      <c r="AC30" s="21">
        <v>23</v>
      </c>
      <c r="AD30" s="6" t="str">
        <f t="shared" ca="1" si="15"/>
        <v>apetr</v>
      </c>
      <c r="AE30" s="6">
        <f t="shared" ca="1" si="16"/>
        <v>-16917.796732560324</v>
      </c>
      <c r="AF30" s="6" t="str">
        <f t="shared" ca="1" si="2"/>
        <v>apapr</v>
      </c>
      <c r="AG30" s="6">
        <f t="shared" ca="1" si="3"/>
        <v>-31181.474945522634</v>
      </c>
      <c r="AH30" s="6" t="str">
        <f t="shared" ca="1" si="4"/>
        <v>aeduc</v>
      </c>
      <c r="AI30" s="6">
        <f t="shared" ca="1" si="5"/>
        <v>-55573.67690359948</v>
      </c>
      <c r="AJ30" s="17"/>
      <c r="AK30" s="6">
        <v>12522.307117476332</v>
      </c>
      <c r="AL30" s="6">
        <f ca="1"/>
        <v>-1391.6286252214129</v>
      </c>
      <c r="AM30" s="6">
        <f t="shared" ca="1" si="17"/>
        <v>-8483.4000122088637</v>
      </c>
      <c r="AN30" s="6">
        <f ca="1"/>
        <v>-9875.0286374302759</v>
      </c>
      <c r="AO30" s="33">
        <f t="shared" ca="1" si="18"/>
        <v>33</v>
      </c>
      <c r="AP30" s="34">
        <f ca="1"/>
        <v>-3.9312817567471048</v>
      </c>
      <c r="AQ30" s="34">
        <f ca="1"/>
        <v>-5.3334912584137992</v>
      </c>
      <c r="AR30" s="34">
        <f ca="1"/>
        <v>-15.056297434889107</v>
      </c>
      <c r="AS30" s="34">
        <f ca="1"/>
        <v>-14.133250329704641</v>
      </c>
      <c r="AT30" s="34">
        <f t="shared" ca="1" si="19"/>
        <v>-38.454320779754653</v>
      </c>
      <c r="AU30" s="33">
        <f t="shared" ca="1" si="20"/>
        <v>23</v>
      </c>
      <c r="AV30" s="21">
        <v>23</v>
      </c>
      <c r="AW30" s="6" t="str">
        <f t="shared" ca="1" si="6"/>
        <v>apost</v>
      </c>
      <c r="AX30" s="6">
        <f t="shared" ca="1" si="21"/>
        <v>-20021.98109416819</v>
      </c>
      <c r="AY30" s="6" t="str">
        <f t="shared" ca="1" si="7"/>
        <v>anmmi</v>
      </c>
      <c r="AZ30" s="6">
        <f t="shared" ca="1" si="22"/>
        <v>-38.454320779754653</v>
      </c>
      <c r="BA30" s="199"/>
      <c r="BB30" s="36">
        <f t="shared" si="23"/>
        <v>0.35239936707778907</v>
      </c>
      <c r="BC30" s="36">
        <f ca="1"/>
        <v>-78.859498851042616</v>
      </c>
      <c r="BD30" s="33">
        <f t="shared" ca="1" si="24"/>
        <v>13</v>
      </c>
      <c r="BE30" s="205">
        <f ca="1"/>
        <v>-0.27790037483179053</v>
      </c>
      <c r="BF30" s="33">
        <f t="shared" ca="1" si="25"/>
        <v>33</v>
      </c>
      <c r="BG30" s="36">
        <f t="shared" si="26"/>
        <v>0.50291241059313163</v>
      </c>
      <c r="BH30" s="42">
        <f ca="1"/>
        <v>-50.480792738861773</v>
      </c>
      <c r="BI30" s="33">
        <f t="shared" ca="1" si="27"/>
        <v>14</v>
      </c>
      <c r="BJ30" s="205">
        <f ca="1"/>
        <v>-0.2538741716495323</v>
      </c>
      <c r="BK30" s="33">
        <f t="shared" ca="1" si="28"/>
        <v>23</v>
      </c>
      <c r="BL30" s="206">
        <v>23</v>
      </c>
      <c r="BM30" s="6" t="str">
        <f t="shared" ca="1" si="8"/>
        <v>apost</v>
      </c>
      <c r="BN30" s="42">
        <f t="shared" ca="1" si="9"/>
        <v>-0.56345315595887557</v>
      </c>
      <c r="BO30" s="6" t="str">
        <f t="shared" ca="1" si="29"/>
        <v>anmmi</v>
      </c>
      <c r="BP30" s="42">
        <f t="shared" ca="1" si="30"/>
        <v>-0.2538741716495323</v>
      </c>
      <c r="BQ30" s="207">
        <v>23</v>
      </c>
      <c r="BR30" s="6" t="str">
        <f t="shared" ca="1" si="31"/>
        <v>apost</v>
      </c>
      <c r="BS30" s="6" t="str">
        <f ca="1">VLOOKUP(BR30,Notes!$A$12:$B$206,2,0)</f>
        <v>Post and telecommunication</v>
      </c>
      <c r="BT30" s="42">
        <f t="shared" ca="1" si="10"/>
        <v>-66.990734007228838</v>
      </c>
      <c r="BU30" s="207">
        <v>23</v>
      </c>
      <c r="BV30" s="6" t="str">
        <f t="shared" ca="1" si="11"/>
        <v>aomnf</v>
      </c>
      <c r="BW30" s="6" t="str">
        <f ca="1">VLOOKUP(BV30,Notes!$A$12:$B$206,2,0)</f>
        <v>Manufacturing n.e.c, recycling</v>
      </c>
      <c r="BX30" s="42">
        <f t="shared" ca="1" si="12"/>
        <v>-42.042794874436147</v>
      </c>
    </row>
    <row r="31" spans="1:76" outlineLevel="1" x14ac:dyDescent="0.2">
      <c r="A31" s="23" t="s">
        <v>25</v>
      </c>
      <c r="B31" s="23" t="str">
        <f>VLOOKUP(A31,Notes!$A$12:$B$206,2,0)</f>
        <v>Basic iron and steel, casting of metals</v>
      </c>
      <c r="C31" s="24">
        <f>SUM('SAM and Preps'!FS31:GG31)</f>
        <v>0</v>
      </c>
      <c r="D31" s="24">
        <f>'SAM and Preps'!GH31</f>
        <v>0</v>
      </c>
      <c r="E31" s="24">
        <f>'SAM and Preps'!GM31</f>
        <v>0</v>
      </c>
      <c r="F31" s="24">
        <f>'SAM and Preps'!GO31</f>
        <v>0</v>
      </c>
      <c r="G31" s="24">
        <v>0</v>
      </c>
      <c r="H31" s="25">
        <f>SUM('SAM and Preps'!Z$175:Z$179)</f>
        <v>18426.285025698515</v>
      </c>
      <c r="I31" s="24">
        <f>IFERROR(VLOOKUP($A31,Employment!$A$5:$F$66,3,0),0)</f>
        <v>8.567010352242459</v>
      </c>
      <c r="J31" s="24">
        <f>IFERROR(VLOOKUP($A31,Employment!$A$5:$F$66,4,0),0)</f>
        <v>39.568169842978577</v>
      </c>
      <c r="K31" s="24">
        <f>IFERROR(VLOOKUP($A31,Employment!$A$5:$F$66,5,0),0)</f>
        <v>36.701891624201387</v>
      </c>
      <c r="L31" s="24">
        <f>IFERROR(VLOOKUP($A31,Employment!$A$5:$F$66,6,0),0)</f>
        <v>28.837145344509153</v>
      </c>
      <c r="M31" s="24">
        <f t="shared" si="0"/>
        <v>113.67421716393157</v>
      </c>
      <c r="N31" s="25">
        <v>165302.04388297003</v>
      </c>
      <c r="O31" s="26">
        <v>0</v>
      </c>
      <c r="P31" s="27">
        <v>0</v>
      </c>
      <c r="Q31" s="28">
        <f ca="1"/>
        <v>-135866.96662049729</v>
      </c>
      <c r="R31" s="28">
        <v>0</v>
      </c>
      <c r="S31" s="28"/>
      <c r="T31" s="35" t="e">
        <f ca="1"/>
        <v>#DIV/0!</v>
      </c>
      <c r="U31" s="30">
        <f ca="1"/>
        <v>-82.193155891458858</v>
      </c>
      <c r="V31" s="31">
        <v>0</v>
      </c>
      <c r="W31" s="32">
        <f ca="1"/>
        <v>-82.193155891458858</v>
      </c>
      <c r="X31" s="28">
        <f ca="1"/>
        <v>-66446.579693861378</v>
      </c>
      <c r="Y31" s="28">
        <f t="shared" ca="1" si="32"/>
        <v>-69420.386926635911</v>
      </c>
      <c r="Z31" s="33">
        <f t="shared" ca="1" si="13"/>
        <v>8</v>
      </c>
      <c r="AA31" s="33">
        <f t="shared" ca="1" si="14"/>
        <v>9</v>
      </c>
      <c r="AB31" s="33">
        <f t="shared" ca="1" si="1"/>
        <v>9</v>
      </c>
      <c r="AC31" s="21">
        <v>24</v>
      </c>
      <c r="AD31" s="6" t="str">
        <f t="shared" ca="1" si="15"/>
        <v>aotrp</v>
      </c>
      <c r="AE31" s="6">
        <f t="shared" ca="1" si="16"/>
        <v>-15490.501608132812</v>
      </c>
      <c r="AF31" s="6" t="str">
        <f t="shared" ca="1" si="2"/>
        <v>afood</v>
      </c>
      <c r="AG31" s="6">
        <f t="shared" ca="1" si="3"/>
        <v>-29076.188902890979</v>
      </c>
      <c r="AH31" s="6" t="str">
        <f t="shared" ca="1" si="4"/>
        <v>aelcg</v>
      </c>
      <c r="AI31" s="6">
        <f t="shared" ca="1" si="5"/>
        <v>-52413.217789289127</v>
      </c>
      <c r="AJ31" s="17"/>
      <c r="AK31" s="6">
        <v>18426.285025698515</v>
      </c>
      <c r="AL31" s="6">
        <f ca="1"/>
        <v>-7406.8268465494693</v>
      </c>
      <c r="AM31" s="6">
        <f t="shared" ca="1" si="17"/>
        <v>-7738.318329627451</v>
      </c>
      <c r="AN31" s="6">
        <f ca="1"/>
        <v>-15145.14517617692</v>
      </c>
      <c r="AO31" s="33">
        <f t="shared" ca="1" si="18"/>
        <v>28</v>
      </c>
      <c r="AP31" s="34">
        <f ca="1"/>
        <v>-3.5911630487685922</v>
      </c>
      <c r="AQ31" s="34">
        <f ca="1"/>
        <v>-16.586387036442662</v>
      </c>
      <c r="AR31" s="34">
        <f ca="1"/>
        <v>-28.054791987948544</v>
      </c>
      <c r="AS31" s="34">
        <f ca="1"/>
        <v>-23.702159827658978</v>
      </c>
      <c r="AT31" s="34">
        <f t="shared" ca="1" si="19"/>
        <v>-71.934501900818773</v>
      </c>
      <c r="AU31" s="33">
        <f t="shared" ca="1" si="20"/>
        <v>14</v>
      </c>
      <c r="AV31" s="21">
        <v>24</v>
      </c>
      <c r="AW31" s="6" t="str">
        <f t="shared" ca="1" si="6"/>
        <v>amtvp</v>
      </c>
      <c r="AX31" s="6">
        <f t="shared" ca="1" si="21"/>
        <v>-20004.321261498408</v>
      </c>
      <c r="AY31" s="6" t="str">
        <f t="shared" ca="1" si="7"/>
        <v>aknit</v>
      </c>
      <c r="AZ31" s="6">
        <f t="shared" ca="1" si="22"/>
        <v>-31.641819487034894</v>
      </c>
      <c r="BA31" s="199"/>
      <c r="BB31" s="36">
        <f t="shared" si="23"/>
        <v>0.51854751043350389</v>
      </c>
      <c r="BC31" s="36">
        <f ca="1"/>
        <v>-82.193155891458858</v>
      </c>
      <c r="BD31" s="33">
        <f t="shared" ca="1" si="24"/>
        <v>7</v>
      </c>
      <c r="BE31" s="205">
        <f ca="1"/>
        <v>-0.42621056362188875</v>
      </c>
      <c r="BF31" s="33">
        <f t="shared" ca="1" si="25"/>
        <v>28</v>
      </c>
      <c r="BG31" s="36">
        <f t="shared" si="26"/>
        <v>0.75047347437731282</v>
      </c>
      <c r="BH31" s="42">
        <f ca="1"/>
        <v>-63.281281978903607</v>
      </c>
      <c r="BI31" s="33">
        <f t="shared" ca="1" si="27"/>
        <v>7</v>
      </c>
      <c r="BJ31" s="205">
        <f ca="1"/>
        <v>-0.47490923549758224</v>
      </c>
      <c r="BK31" s="33">
        <f t="shared" ca="1" si="28"/>
        <v>14</v>
      </c>
      <c r="BL31" s="206">
        <v>24</v>
      </c>
      <c r="BM31" s="6" t="str">
        <f t="shared" ca="1" si="8"/>
        <v>amtvp</v>
      </c>
      <c r="BN31" s="42">
        <f t="shared" ca="1" si="9"/>
        <v>-0.56295617774254925</v>
      </c>
      <c r="BO31" s="6" t="str">
        <f t="shared" ca="1" si="29"/>
        <v>aknit</v>
      </c>
      <c r="BP31" s="42">
        <f t="shared" ca="1" si="30"/>
        <v>-0.20889826029599853</v>
      </c>
      <c r="BQ31" s="207">
        <v>24</v>
      </c>
      <c r="BR31" s="6" t="str">
        <f t="shared" ca="1" si="31"/>
        <v>amtvp</v>
      </c>
      <c r="BS31" s="6" t="str">
        <f ca="1">VLOOKUP(BR31,Notes!$A$12:$B$206,2,0)</f>
        <v>Motor vehicles, trailers, parts</v>
      </c>
      <c r="BT31" s="42">
        <f t="shared" ca="1" si="10"/>
        <v>-65.657689859634544</v>
      </c>
      <c r="BU31" s="207">
        <v>24</v>
      </c>
      <c r="BV31" s="6" t="str">
        <f t="shared" ca="1" si="11"/>
        <v>abchm</v>
      </c>
      <c r="BW31" s="6" t="str">
        <f ca="1">VLOOKUP(BV31,Notes!$A$12:$B$206,2,0)</f>
        <v>Nuclear fuel, basic chemicals</v>
      </c>
      <c r="BX31" s="42">
        <f t="shared" ca="1" si="12"/>
        <v>-41.699395447991641</v>
      </c>
    </row>
    <row r="32" spans="1:76" outlineLevel="1" x14ac:dyDescent="0.2">
      <c r="A32" s="23" t="s">
        <v>26</v>
      </c>
      <c r="B32" s="23" t="str">
        <f>VLOOKUP(A32,Notes!$A$12:$B$206,2,0)</f>
        <v>Basic precious and non-ferrous metals</v>
      </c>
      <c r="C32" s="24">
        <f>SUM('SAM and Preps'!FS32:GG32)</f>
        <v>0</v>
      </c>
      <c r="D32" s="24">
        <f>'SAM and Preps'!GH32</f>
        <v>0</v>
      </c>
      <c r="E32" s="24">
        <f>'SAM and Preps'!GM32</f>
        <v>0</v>
      </c>
      <c r="F32" s="24">
        <f>'SAM and Preps'!GO32</f>
        <v>0</v>
      </c>
      <c r="G32" s="24">
        <v>0</v>
      </c>
      <c r="H32" s="25">
        <f>SUM('SAM and Preps'!AA$175:AA$179)</f>
        <v>8917.4891927943318</v>
      </c>
      <c r="I32" s="24">
        <f>IFERROR(VLOOKUP($A32,Employment!$A$5:$F$66,3,0),0)</f>
        <v>1.1081953078444757</v>
      </c>
      <c r="J32" s="24">
        <f>IFERROR(VLOOKUP($A32,Employment!$A$5:$F$66,4,0),0)</f>
        <v>2.2294216525990751</v>
      </c>
      <c r="K32" s="24">
        <f>IFERROR(VLOOKUP($A32,Employment!$A$5:$F$66,5,0),0)</f>
        <v>6.7784459533219215</v>
      </c>
      <c r="L32" s="24">
        <f>IFERROR(VLOOKUP($A32,Employment!$A$5:$F$66,6,0),0)</f>
        <v>8.9038621745227413</v>
      </c>
      <c r="M32" s="24">
        <f t="shared" si="0"/>
        <v>19.019925088288211</v>
      </c>
      <c r="N32" s="25">
        <v>48787.523941718006</v>
      </c>
      <c r="O32" s="26">
        <v>0</v>
      </c>
      <c r="P32" s="27">
        <v>0</v>
      </c>
      <c r="Q32" s="28">
        <f ca="1"/>
        <v>-39439.352561599524</v>
      </c>
      <c r="R32" s="28">
        <v>0</v>
      </c>
      <c r="S32" s="28"/>
      <c r="T32" s="35" t="e">
        <f ca="1"/>
        <v>#DIV/0!</v>
      </c>
      <c r="U32" s="30">
        <f ca="1"/>
        <v>-80.839012467027658</v>
      </c>
      <c r="V32" s="31">
        <v>0</v>
      </c>
      <c r="W32" s="32">
        <f ca="1"/>
        <v>-80.839012467027658</v>
      </c>
      <c r="X32" s="28">
        <f ca="1"/>
        <v>-14554.27779430314</v>
      </c>
      <c r="Y32" s="28">
        <f t="shared" ca="1" si="32"/>
        <v>-24885.074767296384</v>
      </c>
      <c r="Z32" s="33">
        <f t="shared" ca="1" si="13"/>
        <v>27</v>
      </c>
      <c r="AA32" s="33">
        <f t="shared" ca="1" si="14"/>
        <v>26</v>
      </c>
      <c r="AB32" s="33">
        <f t="shared" ca="1" si="1"/>
        <v>28</v>
      </c>
      <c r="AC32" s="21">
        <v>25</v>
      </c>
      <c r="AD32" s="6" t="str">
        <f t="shared" ca="1" si="15"/>
        <v>afurn</v>
      </c>
      <c r="AE32" s="6">
        <f t="shared" ca="1" si="16"/>
        <v>-15487.389066534179</v>
      </c>
      <c r="AF32" s="6" t="str">
        <f t="shared" ca="1" si="2"/>
        <v>aochm</v>
      </c>
      <c r="AG32" s="6">
        <f t="shared" ca="1" si="3"/>
        <v>-25479.80123717431</v>
      </c>
      <c r="AH32" s="6" t="str">
        <f t="shared" ca="1" si="4"/>
        <v>acoal</v>
      </c>
      <c r="AI32" s="6">
        <f t="shared" ca="1" si="5"/>
        <v>-50648.740999324662</v>
      </c>
      <c r="AJ32" s="17"/>
      <c r="AK32" s="6">
        <v>8917.4891927943318</v>
      </c>
      <c r="AL32" s="6">
        <f ca="1"/>
        <v>-2660.2623878733866</v>
      </c>
      <c r="AM32" s="6">
        <f t="shared" ca="1" si="17"/>
        <v>-4548.5478124354677</v>
      </c>
      <c r="AN32" s="6">
        <f ca="1"/>
        <v>-7208.8102003088543</v>
      </c>
      <c r="AO32" s="33">
        <f t="shared" ca="1" si="18"/>
        <v>38</v>
      </c>
      <c r="AP32" s="34">
        <f ca="1"/>
        <v>-0.45688561296437974</v>
      </c>
      <c r="AQ32" s="34">
        <f ca="1"/>
        <v>-0.91914364832046203</v>
      </c>
      <c r="AR32" s="34">
        <f ca="1"/>
        <v>-5.096054755427275</v>
      </c>
      <c r="AS32" s="34">
        <f ca="1"/>
        <v>-7.1977942533093993</v>
      </c>
      <c r="AT32" s="34">
        <f t="shared" ca="1" si="19"/>
        <v>-13.669878270021517</v>
      </c>
      <c r="AU32" s="33">
        <f t="shared" ca="1" si="20"/>
        <v>43</v>
      </c>
      <c r="AV32" s="21">
        <v>25</v>
      </c>
      <c r="AW32" s="6" t="str">
        <f t="shared" ca="1" si="6"/>
        <v>afabm</v>
      </c>
      <c r="AX32" s="6">
        <f t="shared" ca="1" si="21"/>
        <v>-19041.407650076835</v>
      </c>
      <c r="AY32" s="6" t="str">
        <f t="shared" ca="1" si="7"/>
        <v>arent</v>
      </c>
      <c r="AZ32" s="6">
        <f t="shared" ca="1" si="22"/>
        <v>-30.154680213023706</v>
      </c>
      <c r="BA32" s="199"/>
      <c r="BB32" s="36">
        <f t="shared" si="23"/>
        <v>0.25095355975401679</v>
      </c>
      <c r="BC32" s="36">
        <f ca="1"/>
        <v>-80.839012467027672</v>
      </c>
      <c r="BD32" s="33">
        <f t="shared" ca="1" si="24"/>
        <v>10</v>
      </c>
      <c r="BE32" s="205">
        <f ca="1"/>
        <v>-0.20286837945599939</v>
      </c>
      <c r="BF32" s="33">
        <f t="shared" ca="1" si="25"/>
        <v>38</v>
      </c>
      <c r="BG32" s="36">
        <f t="shared" si="26"/>
        <v>0.12556892512238868</v>
      </c>
      <c r="BH32" s="42">
        <f ca="1"/>
        <v>-71.871357045664382</v>
      </c>
      <c r="BI32" s="33">
        <f t="shared" ca="1" si="27"/>
        <v>6</v>
      </c>
      <c r="BJ32" s="205">
        <f ca="1"/>
        <v>-9.0248090513114929E-2</v>
      </c>
      <c r="BK32" s="33">
        <f t="shared" ca="1" si="28"/>
        <v>43</v>
      </c>
      <c r="BL32" s="206">
        <v>25</v>
      </c>
      <c r="BM32" s="6" t="str">
        <f t="shared" ca="1" si="8"/>
        <v>afabm</v>
      </c>
      <c r="BN32" s="42">
        <f t="shared" ca="1" si="9"/>
        <v>-0.5358581243221876</v>
      </c>
      <c r="BO32" s="6" t="str">
        <f t="shared" ca="1" si="29"/>
        <v>arent</v>
      </c>
      <c r="BP32" s="42">
        <f t="shared" ca="1" si="30"/>
        <v>-0.19908021531011891</v>
      </c>
      <c r="BQ32" s="207">
        <v>25</v>
      </c>
      <c r="BR32" s="6" t="str">
        <f t="shared" ca="1" si="31"/>
        <v>afabm</v>
      </c>
      <c r="BS32" s="6" t="str">
        <f ca="1">VLOOKUP(BR32,Notes!$A$12:$B$206,2,0)</f>
        <v>Fabricated metal products</v>
      </c>
      <c r="BT32" s="42">
        <f t="shared" ca="1" si="10"/>
        <v>-63.389573001664957</v>
      </c>
      <c r="BU32" s="207">
        <v>25</v>
      </c>
      <c r="BV32" s="6" t="str">
        <f t="shared" ca="1" si="11"/>
        <v>abevt</v>
      </c>
      <c r="BW32" s="6" t="str">
        <f ca="1">VLOOKUP(BV32,Notes!$A$12:$B$206,2,0)</f>
        <v>Beverages and tobacco</v>
      </c>
      <c r="BX32" s="42">
        <f t="shared" ca="1" si="12"/>
        <v>-41.583945467681318</v>
      </c>
    </row>
    <row r="33" spans="1:76" outlineLevel="1" x14ac:dyDescent="0.2">
      <c r="A33" s="23" t="s">
        <v>27</v>
      </c>
      <c r="B33" s="23" t="str">
        <f>VLOOKUP(A33,Notes!$A$12:$B$206,2,0)</f>
        <v>Fabricated metal products</v>
      </c>
      <c r="C33" s="24">
        <f>SUM('SAM and Preps'!FS33:GG33)</f>
        <v>0</v>
      </c>
      <c r="D33" s="24">
        <f>'SAM and Preps'!GH33</f>
        <v>0</v>
      </c>
      <c r="E33" s="24">
        <f>'SAM and Preps'!GM33</f>
        <v>0</v>
      </c>
      <c r="F33" s="24">
        <f>'SAM and Preps'!GO33</f>
        <v>0</v>
      </c>
      <c r="G33" s="24">
        <v>0</v>
      </c>
      <c r="H33" s="25">
        <f>SUM('SAM and Preps'!AB$175:AB$179)</f>
        <v>26550.897184613448</v>
      </c>
      <c r="I33" s="24">
        <f>IFERROR(VLOOKUP($A33,Employment!$A$5:$F$66,3,0),0)</f>
        <v>18.889981519616406</v>
      </c>
      <c r="J33" s="24">
        <f>IFERROR(VLOOKUP($A33,Employment!$A$5:$F$66,4,0),0)</f>
        <v>41.572965581928855</v>
      </c>
      <c r="K33" s="24">
        <f>IFERROR(VLOOKUP($A33,Employment!$A$5:$F$66,5,0),0)</f>
        <v>63.744580019946042</v>
      </c>
      <c r="L33" s="24">
        <f>IFERROR(VLOOKUP($A33,Employment!$A$5:$F$66,6,0),0)</f>
        <v>45.777226657546429</v>
      </c>
      <c r="M33" s="24">
        <f t="shared" si="0"/>
        <v>169.98475377903773</v>
      </c>
      <c r="N33" s="25">
        <v>94195.114100975989</v>
      </c>
      <c r="O33" s="26">
        <v>0</v>
      </c>
      <c r="P33" s="27">
        <v>0</v>
      </c>
      <c r="Q33" s="28">
        <f ca="1"/>
        <v>-67553.557748760402</v>
      </c>
      <c r="R33" s="28">
        <v>0</v>
      </c>
      <c r="S33" s="28"/>
      <c r="T33" s="35" t="e">
        <f ca="1"/>
        <v>#DIV/0!</v>
      </c>
      <c r="U33" s="30">
        <f ca="1"/>
        <v>-71.716626062307043</v>
      </c>
      <c r="V33" s="31">
        <v>0</v>
      </c>
      <c r="W33" s="32">
        <f ca="1"/>
        <v>-71.716626062307043</v>
      </c>
      <c r="X33" s="28">
        <f ca="1"/>
        <v>-23362.800070221634</v>
      </c>
      <c r="Y33" s="28">
        <f t="shared" ca="1" si="32"/>
        <v>-44190.757678538765</v>
      </c>
      <c r="Z33" s="33">
        <f t="shared" ca="1" si="13"/>
        <v>16</v>
      </c>
      <c r="AA33" s="33">
        <f t="shared" ca="1" si="14"/>
        <v>15</v>
      </c>
      <c r="AB33" s="33">
        <f t="shared" ca="1" si="1"/>
        <v>19</v>
      </c>
      <c r="AC33" s="21">
        <v>26</v>
      </c>
      <c r="AD33" s="6" t="str">
        <f t="shared" ca="1" si="15"/>
        <v>aknit</v>
      </c>
      <c r="AE33" s="6">
        <f t="shared" ca="1" si="16"/>
        <v>-14602.247527064732</v>
      </c>
      <c r="AF33" s="6" t="str">
        <f t="shared" ca="1" si="2"/>
        <v>anfme</v>
      </c>
      <c r="AG33" s="6">
        <f t="shared" ca="1" si="3"/>
        <v>-24885.074767296384</v>
      </c>
      <c r="AH33" s="6" t="str">
        <f t="shared" ca="1" si="4"/>
        <v>aomin</v>
      </c>
      <c r="AI33" s="6">
        <f t="shared" ca="1" si="5"/>
        <v>-45814.312001912731</v>
      </c>
      <c r="AJ33" s="17"/>
      <c r="AK33" s="6">
        <v>26550.897184613448</v>
      </c>
      <c r="AL33" s="6">
        <f ca="1"/>
        <v>-6585.3023113722966</v>
      </c>
      <c r="AM33" s="6">
        <f t="shared" ca="1" si="17"/>
        <v>-12456.105338704539</v>
      </c>
      <c r="AN33" s="6">
        <f ca="1"/>
        <v>-19041.407650076835</v>
      </c>
      <c r="AO33" s="33">
        <f t="shared" ca="1" si="18"/>
        <v>25</v>
      </c>
      <c r="AP33" s="34">
        <f ca="1"/>
        <v>-6.9091012789277242</v>
      </c>
      <c r="AQ33" s="34">
        <f ca="1"/>
        <v>-15.205511417395799</v>
      </c>
      <c r="AR33" s="34">
        <f ca="1"/>
        <v>-42.515379741740297</v>
      </c>
      <c r="AS33" s="34">
        <f ca="1"/>
        <v>-32.829882463687312</v>
      </c>
      <c r="AT33" s="34">
        <f t="shared" ca="1" si="19"/>
        <v>-97.459874901751135</v>
      </c>
      <c r="AU33" s="33">
        <f t="shared" ca="1" si="20"/>
        <v>11</v>
      </c>
      <c r="AV33" s="21">
        <v>26</v>
      </c>
      <c r="AW33" s="6" t="str">
        <f t="shared" ca="1" si="6"/>
        <v>apetr</v>
      </c>
      <c r="AX33" s="6">
        <f t="shared" ca="1" si="21"/>
        <v>-19021.410704954014</v>
      </c>
      <c r="AY33" s="6" t="str">
        <f t="shared" ca="1" si="7"/>
        <v>abevt</v>
      </c>
      <c r="AZ33" s="6">
        <f t="shared" ca="1" si="22"/>
        <v>-30.078735198253217</v>
      </c>
      <c r="BA33" s="199"/>
      <c r="BB33" s="36">
        <f t="shared" si="23"/>
        <v>0.74718813996720479</v>
      </c>
      <c r="BC33" s="36">
        <f ca="1"/>
        <v>-71.716626062307043</v>
      </c>
      <c r="BD33" s="33">
        <f t="shared" ca="1" si="24"/>
        <v>18</v>
      </c>
      <c r="BE33" s="205">
        <f ca="1"/>
        <v>-0.5358581243221876</v>
      </c>
      <c r="BF33" s="33">
        <f t="shared" ca="1" si="25"/>
        <v>25</v>
      </c>
      <c r="BG33" s="36">
        <f t="shared" si="26"/>
        <v>1.1222338006142321</v>
      </c>
      <c r="BH33" s="42">
        <f ca="1"/>
        <v>-57.33448014310666</v>
      </c>
      <c r="BI33" s="33">
        <f t="shared" ca="1" si="27"/>
        <v>11</v>
      </c>
      <c r="BJ33" s="205">
        <f ca="1"/>
        <v>-0.64342691557239806</v>
      </c>
      <c r="BK33" s="33">
        <f t="shared" ca="1" si="28"/>
        <v>11</v>
      </c>
      <c r="BL33" s="206">
        <v>26</v>
      </c>
      <c r="BM33" s="6" t="str">
        <f t="shared" ca="1" si="8"/>
        <v>apetr</v>
      </c>
      <c r="BN33" s="42">
        <f t="shared" ca="1" si="9"/>
        <v>-0.53529537572173713</v>
      </c>
      <c r="BO33" s="6" t="str">
        <f t="shared" ca="1" si="29"/>
        <v>abevt</v>
      </c>
      <c r="BP33" s="42">
        <f t="shared" ca="1" si="30"/>
        <v>-0.19857882879945343</v>
      </c>
      <c r="BQ33" s="207">
        <v>26</v>
      </c>
      <c r="BR33" s="6" t="str">
        <f t="shared" ca="1" si="31"/>
        <v>apetr</v>
      </c>
      <c r="BS33" s="6" t="str">
        <f ca="1">VLOOKUP(BR33,Notes!$A$12:$B$206,2,0)</f>
        <v>Coke oven, petroleum refineries</v>
      </c>
      <c r="BT33" s="42">
        <f t="shared" ca="1" si="10"/>
        <v>-63.07453501605292</v>
      </c>
      <c r="BU33" s="207">
        <v>26</v>
      </c>
      <c r="BV33" s="6" t="str">
        <f t="shared" ca="1" si="11"/>
        <v>afore</v>
      </c>
      <c r="BW33" s="6" t="str">
        <f ca="1">VLOOKUP(BV33,Notes!$A$12:$B$206,2,0)</f>
        <v>Forestry</v>
      </c>
      <c r="BX33" s="42">
        <f t="shared" ca="1" si="12"/>
        <v>-40.556552291983103</v>
      </c>
    </row>
    <row r="34" spans="1:76" outlineLevel="1" x14ac:dyDescent="0.2">
      <c r="A34" s="23" t="s">
        <v>28</v>
      </c>
      <c r="B34" s="23" t="str">
        <f>VLOOKUP(A34,Notes!$A$12:$B$206,2,0)</f>
        <v>Machinery and equipment</v>
      </c>
      <c r="C34" s="24">
        <f>SUM('SAM and Preps'!FS34:GG34)</f>
        <v>0</v>
      </c>
      <c r="D34" s="24">
        <f>'SAM and Preps'!GH34</f>
        <v>0</v>
      </c>
      <c r="E34" s="24">
        <f>'SAM and Preps'!GM34</f>
        <v>0</v>
      </c>
      <c r="F34" s="24">
        <f>'SAM and Preps'!GO34</f>
        <v>0</v>
      </c>
      <c r="G34" s="24">
        <v>0</v>
      </c>
      <c r="H34" s="25">
        <f>SUM('SAM and Preps'!AC$175:AC$179)</f>
        <v>31420.028224180081</v>
      </c>
      <c r="I34" s="24">
        <f>IFERROR(VLOOKUP($A34,Employment!$A$5:$F$66,3,0),0)</f>
        <v>7.0750094055087516</v>
      </c>
      <c r="J34" s="24">
        <f>IFERROR(VLOOKUP($A34,Employment!$A$5:$F$66,4,0),0)</f>
        <v>15.135424712619185</v>
      </c>
      <c r="K34" s="24">
        <f>IFERROR(VLOOKUP($A34,Employment!$A$5:$F$66,5,0),0)</f>
        <v>35.257530052132111</v>
      </c>
      <c r="L34" s="24">
        <f>IFERROR(VLOOKUP($A34,Employment!$A$5:$F$66,6,0),0)</f>
        <v>53.225883999011742</v>
      </c>
      <c r="M34" s="24">
        <f t="shared" si="0"/>
        <v>110.69384816927179</v>
      </c>
      <c r="N34" s="25">
        <v>96409.12681274199</v>
      </c>
      <c r="O34" s="26">
        <v>0</v>
      </c>
      <c r="P34" s="27">
        <v>0</v>
      </c>
      <c r="Q34" s="28">
        <f ca="1"/>
        <v>-79206.026408330843</v>
      </c>
      <c r="R34" s="28">
        <v>0</v>
      </c>
      <c r="S34" s="28"/>
      <c r="T34" s="35" t="e">
        <f ca="1"/>
        <v>#DIV/0!</v>
      </c>
      <c r="U34" s="30">
        <f ca="1"/>
        <v>-82.156149554362017</v>
      </c>
      <c r="V34" s="31">
        <v>0</v>
      </c>
      <c r="W34" s="32">
        <f ca="1"/>
        <v>-82.156149554362017</v>
      </c>
      <c r="X34" s="28">
        <f ca="1"/>
        <v>-64336.589701399454</v>
      </c>
      <c r="Y34" s="28">
        <f t="shared" ca="1" si="32"/>
        <v>-14869.436706931388</v>
      </c>
      <c r="Z34" s="33">
        <f t="shared" ca="1" si="13"/>
        <v>9</v>
      </c>
      <c r="AA34" s="33">
        <f t="shared" ca="1" si="14"/>
        <v>37</v>
      </c>
      <c r="AB34" s="33">
        <f t="shared" ca="1" si="1"/>
        <v>14</v>
      </c>
      <c r="AC34" s="21">
        <v>27</v>
      </c>
      <c r="AD34" s="6" t="str">
        <f t="shared" ca="1" si="15"/>
        <v>anfme</v>
      </c>
      <c r="AE34" s="6">
        <f t="shared" ca="1" si="16"/>
        <v>-14554.27779430314</v>
      </c>
      <c r="AF34" s="6" t="str">
        <f t="shared" ca="1" si="2"/>
        <v>acoal</v>
      </c>
      <c r="AG34" s="6">
        <f t="shared" ca="1" si="3"/>
        <v>-23905.726648108739</v>
      </c>
      <c r="AH34" s="6" t="str">
        <f t="shared" ca="1" si="4"/>
        <v>atrps</v>
      </c>
      <c r="AI34" s="6">
        <f t="shared" ca="1" si="5"/>
        <v>-41291.553018808831</v>
      </c>
      <c r="AJ34" s="17"/>
      <c r="AK34" s="6">
        <v>31420.028224180081</v>
      </c>
      <c r="AL34" s="6">
        <f ca="1"/>
        <v>-20967.490642164979</v>
      </c>
      <c r="AM34" s="6">
        <f t="shared" ca="1" si="17"/>
        <v>-4845.994735715165</v>
      </c>
      <c r="AN34" s="6">
        <f ca="1"/>
        <v>-25813.485377880144</v>
      </c>
      <c r="AO34" s="33">
        <f t="shared" ca="1" si="18"/>
        <v>17</v>
      </c>
      <c r="AP34" s="34">
        <f ca="1"/>
        <v>-2.9644032071692239</v>
      </c>
      <c r="AQ34" s="34">
        <f ca="1"/>
        <v>-6.3416879029195155</v>
      </c>
      <c r="AR34" s="34">
        <f ca="1"/>
        <v>-26.938593080487525</v>
      </c>
      <c r="AS34" s="34">
        <f ca="1"/>
        <v>-43.728336859859333</v>
      </c>
      <c r="AT34" s="34">
        <f t="shared" ca="1" si="19"/>
        <v>-79.973021050435591</v>
      </c>
      <c r="AU34" s="33">
        <f t="shared" ca="1" si="20"/>
        <v>12</v>
      </c>
      <c r="AV34" s="21">
        <v>27</v>
      </c>
      <c r="AW34" s="6" t="str">
        <f t="shared" ca="1" si="6"/>
        <v>ainsp</v>
      </c>
      <c r="AX34" s="6">
        <f t="shared" ca="1" si="21"/>
        <v>-17859.411226627566</v>
      </c>
      <c r="AY34" s="6" t="str">
        <f t="shared" ca="1" si="7"/>
        <v>agold</v>
      </c>
      <c r="AZ34" s="6">
        <f t="shared" ca="1" si="22"/>
        <v>-29.630856570541969</v>
      </c>
      <c r="BA34" s="199"/>
      <c r="BB34" s="36">
        <f t="shared" si="23"/>
        <v>0.88421390370744957</v>
      </c>
      <c r="BC34" s="36">
        <f ca="1"/>
        <v>-82.156149554362017</v>
      </c>
      <c r="BD34" s="33">
        <f t="shared" ca="1" si="24"/>
        <v>8</v>
      </c>
      <c r="BE34" s="205">
        <f ca="1"/>
        <v>-0.72643609711035484</v>
      </c>
      <c r="BF34" s="33">
        <f t="shared" ca="1" si="25"/>
        <v>17</v>
      </c>
      <c r="BG34" s="36">
        <f t="shared" si="26"/>
        <v>0.73079717547548551</v>
      </c>
      <c r="BH34" s="42">
        <f ca="1"/>
        <v>-72.247033031268145</v>
      </c>
      <c r="BI34" s="33">
        <f t="shared" ca="1" si="27"/>
        <v>4</v>
      </c>
      <c r="BJ34" s="205">
        <f ca="1"/>
        <v>-0.52797927675734857</v>
      </c>
      <c r="BK34" s="33">
        <f t="shared" ca="1" si="28"/>
        <v>12</v>
      </c>
      <c r="BL34" s="206">
        <v>27</v>
      </c>
      <c r="BM34" s="6" t="str">
        <f t="shared" ca="1" si="8"/>
        <v>ainsp</v>
      </c>
      <c r="BN34" s="42">
        <f t="shared" ca="1" si="9"/>
        <v>-0.50259470188700317</v>
      </c>
      <c r="BO34" s="6" t="str">
        <f t="shared" ca="1" si="29"/>
        <v>agold</v>
      </c>
      <c r="BP34" s="42">
        <f t="shared" ca="1" si="30"/>
        <v>-0.19562194870629146</v>
      </c>
      <c r="BQ34" s="207">
        <v>27</v>
      </c>
      <c r="BR34" s="6" t="str">
        <f t="shared" ca="1" si="31"/>
        <v>ainsp</v>
      </c>
      <c r="BS34" s="6" t="str">
        <f ca="1">VLOOKUP(BR34,Notes!$A$12:$B$206,2,0)</f>
        <v>Insurance and pension funding</v>
      </c>
      <c r="BT34" s="42">
        <f t="shared" ca="1" si="10"/>
        <v>-59.338852645665973</v>
      </c>
      <c r="BU34" s="207">
        <v>27</v>
      </c>
      <c r="BV34" s="6" t="str">
        <f t="shared" ca="1" si="11"/>
        <v>aatrp</v>
      </c>
      <c r="BW34" s="6" t="str">
        <f ca="1">VLOOKUP(BV34,Notes!$A$12:$B$206,2,0)</f>
        <v>Air transport</v>
      </c>
      <c r="BX34" s="42">
        <f t="shared" ca="1" si="12"/>
        <v>-40.035870919351218</v>
      </c>
    </row>
    <row r="35" spans="1:76" outlineLevel="1" x14ac:dyDescent="0.2">
      <c r="A35" s="23" t="s">
        <v>29</v>
      </c>
      <c r="B35" s="23" t="str">
        <f>VLOOKUP(A35,Notes!$A$12:$B$206,2,0)</f>
        <v>Electrical machinery and apparatus</v>
      </c>
      <c r="C35" s="24">
        <f>SUM('SAM and Preps'!FS35:GG35)</f>
        <v>0</v>
      </c>
      <c r="D35" s="24">
        <f>'SAM and Preps'!GH35</f>
        <v>0</v>
      </c>
      <c r="E35" s="24">
        <f>'SAM and Preps'!GM35</f>
        <v>0</v>
      </c>
      <c r="F35" s="24">
        <f>'SAM and Preps'!GO35</f>
        <v>0</v>
      </c>
      <c r="G35" s="24">
        <v>0</v>
      </c>
      <c r="H35" s="25">
        <f>SUM('SAM and Preps'!AD$175:AD$179)</f>
        <v>7488.4574357530018</v>
      </c>
      <c r="I35" s="24">
        <f>IFERROR(VLOOKUP($A35,Employment!$A$5:$F$66,3,0),0)</f>
        <v>2.9378379221540079</v>
      </c>
      <c r="J35" s="24">
        <f>IFERROR(VLOOKUP($A35,Employment!$A$5:$F$66,4,0),0)</f>
        <v>8.6366402829308164</v>
      </c>
      <c r="K35" s="24">
        <f>IFERROR(VLOOKUP($A35,Employment!$A$5:$F$66,5,0),0)</f>
        <v>9.0788434297974021</v>
      </c>
      <c r="L35" s="24">
        <f>IFERROR(VLOOKUP($A35,Employment!$A$5:$F$66,6,0),0)</f>
        <v>11.089648773474975</v>
      </c>
      <c r="M35" s="24">
        <f t="shared" si="0"/>
        <v>31.742970408357202</v>
      </c>
      <c r="N35" s="25">
        <v>50179.042208356972</v>
      </c>
      <c r="O35" s="26">
        <v>0</v>
      </c>
      <c r="P35" s="27">
        <v>0</v>
      </c>
      <c r="Q35" s="28">
        <f ca="1"/>
        <v>-36680.552712110053</v>
      </c>
      <c r="R35" s="28">
        <v>0</v>
      </c>
      <c r="S35" s="28"/>
      <c r="T35" s="35" t="e">
        <f ca="1"/>
        <v>#DIV/0!</v>
      </c>
      <c r="U35" s="30">
        <f ca="1"/>
        <v>-73.099348050133102</v>
      </c>
      <c r="V35" s="31">
        <v>0</v>
      </c>
      <c r="W35" s="32">
        <f ca="1"/>
        <v>-73.099348050133102</v>
      </c>
      <c r="X35" s="28">
        <f ca="1"/>
        <v>-21682.881561854272</v>
      </c>
      <c r="Y35" s="28">
        <f t="shared" ca="1" si="32"/>
        <v>-14997.671150255781</v>
      </c>
      <c r="Z35" s="33">
        <f t="shared" ca="1" si="13"/>
        <v>17</v>
      </c>
      <c r="AA35" s="33">
        <f t="shared" ca="1" si="14"/>
        <v>36</v>
      </c>
      <c r="AB35" s="33">
        <f t="shared" ca="1" si="1"/>
        <v>33</v>
      </c>
      <c r="AC35" s="21">
        <v>28</v>
      </c>
      <c r="AD35" s="6" t="str">
        <f t="shared" ca="1" si="15"/>
        <v>abchm</v>
      </c>
      <c r="AE35" s="6">
        <f t="shared" ca="1" si="16"/>
        <v>-14454.005106117702</v>
      </c>
      <c r="AF35" s="6" t="str">
        <f t="shared" ca="1" si="2"/>
        <v>awood</v>
      </c>
      <c r="AG35" s="6">
        <f t="shared" ca="1" si="3"/>
        <v>-23365.573728879135</v>
      </c>
      <c r="AH35" s="6" t="str">
        <f t="shared" ca="1" si="4"/>
        <v>anfme</v>
      </c>
      <c r="AI35" s="6">
        <f t="shared" ca="1" si="5"/>
        <v>-39439.352561599524</v>
      </c>
      <c r="AJ35" s="17"/>
      <c r="AK35" s="6">
        <v>7488.4574357530018</v>
      </c>
      <c r="AL35" s="6">
        <f ca="1"/>
        <v>-3235.8396755802855</v>
      </c>
      <c r="AM35" s="6">
        <f t="shared" ca="1" si="17"/>
        <v>-2238.1738889668727</v>
      </c>
      <c r="AN35" s="6">
        <f ca="1"/>
        <v>-5474.0135645471582</v>
      </c>
      <c r="AO35" s="33">
        <f t="shared" ca="1" si="18"/>
        <v>40</v>
      </c>
      <c r="AP35" s="34">
        <f ca="1"/>
        <v>-0.64426211035924685</v>
      </c>
      <c r="AQ35" s="34">
        <f ca="1"/>
        <v>-1.8939983220772791</v>
      </c>
      <c r="AR35" s="34">
        <f ca="1"/>
        <v>-3.8492137074510611</v>
      </c>
      <c r="AS35" s="34">
        <f ca="1"/>
        <v>-8.1064609544597879</v>
      </c>
      <c r="AT35" s="34">
        <f t="shared" ca="1" si="19"/>
        <v>-14.493935094347375</v>
      </c>
      <c r="AU35" s="33">
        <f t="shared" ca="1" si="20"/>
        <v>41</v>
      </c>
      <c r="AV35" s="21">
        <v>28</v>
      </c>
      <c r="AW35" s="6" t="str">
        <f t="shared" ca="1" si="6"/>
        <v>abisc</v>
      </c>
      <c r="AX35" s="6">
        <f t="shared" ca="1" si="21"/>
        <v>-15145.14517617692</v>
      </c>
      <c r="AY35" s="6" t="str">
        <f t="shared" ca="1" si="7"/>
        <v>aprnt</v>
      </c>
      <c r="AZ35" s="6">
        <f t="shared" ca="1" si="22"/>
        <v>-26.144917817839854</v>
      </c>
      <c r="BA35" s="199"/>
      <c r="BB35" s="36">
        <f t="shared" si="23"/>
        <v>0.21073813603129024</v>
      </c>
      <c r="BC35" s="36">
        <f ca="1"/>
        <v>-73.099348050133088</v>
      </c>
      <c r="BD35" s="33">
        <f t="shared" ca="1" si="24"/>
        <v>16</v>
      </c>
      <c r="BE35" s="205">
        <f ca="1"/>
        <v>-0.15404820353187579</v>
      </c>
      <c r="BF35" s="33">
        <f t="shared" ca="1" si="25"/>
        <v>40</v>
      </c>
      <c r="BG35" s="36">
        <f t="shared" si="26"/>
        <v>0.20956605537966067</v>
      </c>
      <c r="BH35" s="42">
        <f ca="1"/>
        <v>-45.660298667359285</v>
      </c>
      <c r="BI35" s="33">
        <f t="shared" ca="1" si="27"/>
        <v>15</v>
      </c>
      <c r="BJ35" s="205">
        <f ca="1"/>
        <v>-9.5688486791756622E-2</v>
      </c>
      <c r="BK35" s="33">
        <f t="shared" ca="1" si="28"/>
        <v>41</v>
      </c>
      <c r="BL35" s="206">
        <v>28</v>
      </c>
      <c r="BM35" s="6" t="str">
        <f t="shared" ca="1" si="8"/>
        <v>abisc</v>
      </c>
      <c r="BN35" s="42">
        <f t="shared" ca="1" si="9"/>
        <v>-0.42621056362188875</v>
      </c>
      <c r="BO35" s="6" t="str">
        <f t="shared" ca="1" si="29"/>
        <v>aprnt</v>
      </c>
      <c r="BP35" s="42">
        <f t="shared" ca="1" si="30"/>
        <v>-0.17260789475037863</v>
      </c>
      <c r="BQ35" s="207">
        <v>28</v>
      </c>
      <c r="BR35" s="6" t="str">
        <f t="shared" ca="1" si="31"/>
        <v>abisc</v>
      </c>
      <c r="BS35" s="6" t="str">
        <f ca="1">VLOOKUP(BR35,Notes!$A$12:$B$206,2,0)</f>
        <v>Basic iron and steel, casting of metals</v>
      </c>
      <c r="BT35" s="42">
        <f t="shared" ca="1" si="10"/>
        <v>-59.337379641350218</v>
      </c>
      <c r="BU35" s="207">
        <v>28</v>
      </c>
      <c r="BV35" s="6" t="str">
        <f t="shared" ca="1" si="11"/>
        <v>apetr</v>
      </c>
      <c r="BW35" s="6" t="str">
        <f ca="1">VLOOKUP(BV35,Notes!$A$12:$B$206,2,0)</f>
        <v>Coke oven, petroleum refineries</v>
      </c>
      <c r="BX35" s="42">
        <f t="shared" ca="1" si="12"/>
        <v>-40.01955799474235</v>
      </c>
    </row>
    <row r="36" spans="1:76" outlineLevel="1" x14ac:dyDescent="0.2">
      <c r="A36" s="23" t="s">
        <v>30</v>
      </c>
      <c r="B36" s="23" t="str">
        <f>VLOOKUP(A36,Notes!$A$12:$B$206,2,0)</f>
        <v>Radio, television, communication equipment and apparatus</v>
      </c>
      <c r="C36" s="24">
        <f>SUM('SAM and Preps'!FS36:GG36)</f>
        <v>0</v>
      </c>
      <c r="D36" s="24">
        <f>'SAM and Preps'!GH36</f>
        <v>0</v>
      </c>
      <c r="E36" s="24">
        <f>'SAM and Preps'!GM36</f>
        <v>0</v>
      </c>
      <c r="F36" s="24">
        <f>'SAM and Preps'!GO36</f>
        <v>0</v>
      </c>
      <c r="G36" s="24">
        <v>0</v>
      </c>
      <c r="H36" s="25">
        <f>SUM('SAM and Preps'!AE$175:AE$179)</f>
        <v>4004.303818894839</v>
      </c>
      <c r="I36" s="24">
        <f>IFERROR(VLOOKUP($A36,Employment!$A$5:$F$66,3,0),0)</f>
        <v>6.3088377280699992E-2</v>
      </c>
      <c r="J36" s="24">
        <f>IFERROR(VLOOKUP($A36,Employment!$A$5:$F$66,4,0),0)</f>
        <v>2.6548293173078066</v>
      </c>
      <c r="K36" s="24">
        <f>IFERROR(VLOOKUP($A36,Employment!$A$5:$F$66,5,0),0)</f>
        <v>0.39448087354636385</v>
      </c>
      <c r="L36" s="24">
        <f>IFERROR(VLOOKUP($A36,Employment!$A$5:$F$66,6,0),0)</f>
        <v>1.9705088128203956</v>
      </c>
      <c r="M36" s="24">
        <f t="shared" si="0"/>
        <v>5.0829073809552661</v>
      </c>
      <c r="N36" s="25">
        <v>14055.809224748593</v>
      </c>
      <c r="O36" s="26">
        <v>0</v>
      </c>
      <c r="P36" s="27">
        <v>0</v>
      </c>
      <c r="Q36" s="28">
        <f ca="1"/>
        <v>-6316.5771045502124</v>
      </c>
      <c r="R36" s="28">
        <v>0</v>
      </c>
      <c r="S36" s="28"/>
      <c r="T36" s="35" t="e">
        <f ca="1"/>
        <v>#DIV/0!</v>
      </c>
      <c r="U36" s="30">
        <f ca="1"/>
        <v>-44.939263215300166</v>
      </c>
      <c r="V36" s="31">
        <v>0</v>
      </c>
      <c r="W36" s="32">
        <f ca="1"/>
        <v>-44.939263215300166</v>
      </c>
      <c r="X36" s="28">
        <f ca="1"/>
        <v>-1911.107750711109</v>
      </c>
      <c r="Y36" s="28">
        <f t="shared" ca="1" si="32"/>
        <v>-4405.4693538391039</v>
      </c>
      <c r="Z36" s="33">
        <f t="shared" ca="1" si="13"/>
        <v>50</v>
      </c>
      <c r="AA36" s="33">
        <f t="shared" ca="1" si="14"/>
        <v>48</v>
      </c>
      <c r="AB36" s="33">
        <f t="shared" ca="1" si="1"/>
        <v>53</v>
      </c>
      <c r="AC36" s="21">
        <v>29</v>
      </c>
      <c r="AD36" s="6" t="str">
        <f t="shared" ca="1" si="15"/>
        <v>aomin</v>
      </c>
      <c r="AE36" s="6">
        <f t="shared" ca="1" si="16"/>
        <v>-14040.010102822631</v>
      </c>
      <c r="AF36" s="6" t="str">
        <f t="shared" ca="1" si="2"/>
        <v>abevt</v>
      </c>
      <c r="AG36" s="6">
        <f t="shared" ca="1" si="3"/>
        <v>-21517.998956300042</v>
      </c>
      <c r="AH36" s="6" t="str">
        <f t="shared" ca="1" si="4"/>
        <v>agold</v>
      </c>
      <c r="AI36" s="6">
        <f t="shared" ca="1" si="5"/>
        <v>-38659.580141589875</v>
      </c>
      <c r="AJ36" s="17"/>
      <c r="AK36" s="6">
        <v>4004.303818894839</v>
      </c>
      <c r="AL36" s="6">
        <f ca="1"/>
        <v>-544.44791773480392</v>
      </c>
      <c r="AM36" s="6">
        <f t="shared" ca="1" si="17"/>
        <v>-1255.0567153786644</v>
      </c>
      <c r="AN36" s="6">
        <f ca="1"/>
        <v>-1799.5046331134683</v>
      </c>
      <c r="AO36" s="33">
        <f t="shared" ca="1" si="18"/>
        <v>53</v>
      </c>
      <c r="AP36" s="34">
        <f ca="1"/>
        <v>-1.2474638846751577E-2</v>
      </c>
      <c r="AQ36" s="34">
        <f ca="1"/>
        <v>-0.52494672332164116</v>
      </c>
      <c r="AR36" s="34">
        <f ca="1"/>
        <v>-0.10636607885820952</v>
      </c>
      <c r="AS36" s="34">
        <f ca="1"/>
        <v>-0.39848946393331985</v>
      </c>
      <c r="AT36" s="34">
        <f t="shared" ca="1" si="19"/>
        <v>-1.0422769049599221</v>
      </c>
      <c r="AU36" s="33">
        <f t="shared" ca="1" si="20"/>
        <v>61</v>
      </c>
      <c r="AV36" s="21">
        <v>29</v>
      </c>
      <c r="AW36" s="6" t="str">
        <f t="shared" ca="1" si="6"/>
        <v>aomnf</v>
      </c>
      <c r="AX36" s="6">
        <f t="shared" ca="1" si="21"/>
        <v>-13675.175179121676</v>
      </c>
      <c r="AY36" s="6" t="str">
        <f t="shared" ca="1" si="7"/>
        <v>afurn</v>
      </c>
      <c r="AZ36" s="6">
        <f t="shared" ca="1" si="22"/>
        <v>-25.240267674835401</v>
      </c>
      <c r="BA36" s="199"/>
      <c r="BB36" s="36">
        <f t="shared" si="23"/>
        <v>0.11268803089778412</v>
      </c>
      <c r="BC36" s="36">
        <f ca="1"/>
        <v>-44.939263215300173</v>
      </c>
      <c r="BD36" s="33">
        <f t="shared" ca="1" si="24"/>
        <v>45</v>
      </c>
      <c r="BE36" s="205">
        <f ca="1"/>
        <v>-5.0641170817293989E-2</v>
      </c>
      <c r="BF36" s="33">
        <f t="shared" ca="1" si="25"/>
        <v>53</v>
      </c>
      <c r="BG36" s="36">
        <f t="shared" si="26"/>
        <v>3.355718875655421E-2</v>
      </c>
      <c r="BH36" s="42">
        <f ca="1"/>
        <v>-20.505526204651002</v>
      </c>
      <c r="BI36" s="33">
        <f t="shared" ca="1" si="27"/>
        <v>54</v>
      </c>
      <c r="BJ36" s="205">
        <f ca="1"/>
        <v>-6.8810781340194228E-3</v>
      </c>
      <c r="BK36" s="33">
        <f t="shared" ca="1" si="28"/>
        <v>61</v>
      </c>
      <c r="BL36" s="206">
        <v>29</v>
      </c>
      <c r="BM36" s="6" t="str">
        <f t="shared" ca="1" si="8"/>
        <v>aomnf</v>
      </c>
      <c r="BN36" s="42">
        <f t="shared" ca="1" si="9"/>
        <v>-0.3848430670634746</v>
      </c>
      <c r="BO36" s="6" t="str">
        <f t="shared" ca="1" si="29"/>
        <v>afurn</v>
      </c>
      <c r="BP36" s="42">
        <f t="shared" ca="1" si="30"/>
        <v>-0.16663542401026865</v>
      </c>
      <c r="BQ36" s="207">
        <v>29</v>
      </c>
      <c r="BR36" s="6" t="str">
        <f t="shared" ca="1" si="31"/>
        <v>aomnf</v>
      </c>
      <c r="BS36" s="6" t="str">
        <f ca="1">VLOOKUP(BR36,Notes!$A$12:$B$206,2,0)</f>
        <v>Manufacturing n.e.c, recycling</v>
      </c>
      <c r="BT36" s="42">
        <f t="shared" ca="1" si="10"/>
        <v>-57.612265137550288</v>
      </c>
      <c r="BU36" s="207">
        <v>29</v>
      </c>
      <c r="BV36" s="6" t="str">
        <f t="shared" ca="1" si="11"/>
        <v>awood</v>
      </c>
      <c r="BW36" s="6" t="str">
        <f ca="1">VLOOKUP(BV36,Notes!$A$12:$B$206,2,0)</f>
        <v>Sawmilling, planing of wood, cork, straw</v>
      </c>
      <c r="BX36" s="42">
        <f t="shared" ca="1" si="12"/>
        <v>-38.992198992236602</v>
      </c>
    </row>
    <row r="37" spans="1:76" outlineLevel="1" x14ac:dyDescent="0.2">
      <c r="A37" s="23" t="s">
        <v>31</v>
      </c>
      <c r="B37" s="23" t="str">
        <f>VLOOKUP(A37,Notes!$A$12:$B$206,2,0)</f>
        <v>Medical, precision, optical instruments, watches and clocks</v>
      </c>
      <c r="C37" s="24">
        <f>SUM('SAM and Preps'!FS37:GG37)</f>
        <v>0</v>
      </c>
      <c r="D37" s="24">
        <f>'SAM and Preps'!GH37</f>
        <v>0</v>
      </c>
      <c r="E37" s="24">
        <f>'SAM and Preps'!GM37</f>
        <v>0</v>
      </c>
      <c r="F37" s="24">
        <f>'SAM and Preps'!GO37</f>
        <v>0</v>
      </c>
      <c r="G37" s="24">
        <v>0</v>
      </c>
      <c r="H37" s="25">
        <f>SUM('SAM and Preps'!AF$175:AF$179)</f>
        <v>3260.801567941734</v>
      </c>
      <c r="I37" s="24">
        <f>IFERROR(VLOOKUP($A37,Employment!$A$5:$F$66,3,0),0)</f>
        <v>0</v>
      </c>
      <c r="J37" s="24">
        <f>IFERROR(VLOOKUP($A37,Employment!$A$5:$F$66,4,0),0)</f>
        <v>2.2697851269483444</v>
      </c>
      <c r="K37" s="24">
        <f>IFERROR(VLOOKUP($A37,Employment!$A$5:$F$66,5,0),0)</f>
        <v>5.5713493185770391</v>
      </c>
      <c r="L37" s="24">
        <f>IFERROR(VLOOKUP($A37,Employment!$A$5:$F$66,6,0),0)</f>
        <v>10.952386078016385</v>
      </c>
      <c r="M37" s="24">
        <f t="shared" si="0"/>
        <v>18.793520523541769</v>
      </c>
      <c r="N37" s="25">
        <v>9581.4940664632486</v>
      </c>
      <c r="O37" s="26">
        <v>0</v>
      </c>
      <c r="P37" s="27">
        <v>0</v>
      </c>
      <c r="Q37" s="28">
        <f ca="1"/>
        <v>-4876.0662719809716</v>
      </c>
      <c r="R37" s="28">
        <v>0</v>
      </c>
      <c r="S37" s="28"/>
      <c r="T37" s="35" t="e">
        <f ca="1"/>
        <v>#DIV/0!</v>
      </c>
      <c r="U37" s="30">
        <f ca="1"/>
        <v>-50.890458608621159</v>
      </c>
      <c r="V37" s="31">
        <v>0</v>
      </c>
      <c r="W37" s="32">
        <f ca="1"/>
        <v>-50.890458608621159</v>
      </c>
      <c r="X37" s="28">
        <f ca="1"/>
        <v>-4292.5713518807233</v>
      </c>
      <c r="Y37" s="28">
        <f t="shared" ca="1" si="32"/>
        <v>-583.49492010024824</v>
      </c>
      <c r="Z37" s="33">
        <f t="shared" ca="1" si="13"/>
        <v>42</v>
      </c>
      <c r="AA37" s="33">
        <f t="shared" ca="1" si="14"/>
        <v>60</v>
      </c>
      <c r="AB37" s="33">
        <f t="shared" ca="1" si="1"/>
        <v>55</v>
      </c>
      <c r="AC37" s="21">
        <v>30</v>
      </c>
      <c r="AD37" s="6" t="str">
        <f t="shared" ca="1" si="15"/>
        <v>aofin</v>
      </c>
      <c r="AE37" s="6">
        <f t="shared" ca="1" si="16"/>
        <v>-9331.8660181816485</v>
      </c>
      <c r="AF37" s="6" t="str">
        <f t="shared" ca="1" si="2"/>
        <v>aheal</v>
      </c>
      <c r="AG37" s="6">
        <f t="shared" ca="1" si="3"/>
        <v>-20486.401972051055</v>
      </c>
      <c r="AH37" s="6" t="str">
        <f t="shared" ca="1" si="4"/>
        <v>ainsp</v>
      </c>
      <c r="AI37" s="6">
        <f t="shared" ca="1" si="5"/>
        <v>-37839.546640616696</v>
      </c>
      <c r="AJ37" s="17"/>
      <c r="AK37" s="6">
        <v>3260.8015679417335</v>
      </c>
      <c r="AL37" s="6">
        <f ca="1"/>
        <v>-1460.8602058949173</v>
      </c>
      <c r="AM37" s="6">
        <f t="shared" ca="1" si="17"/>
        <v>-198.57666634774046</v>
      </c>
      <c r="AN37" s="6">
        <f ca="1"/>
        <v>-1659.4368722426577</v>
      </c>
      <c r="AO37" s="33">
        <f t="shared" ca="1" si="18"/>
        <v>55</v>
      </c>
      <c r="AP37" s="34">
        <f ca="1"/>
        <v>0</v>
      </c>
      <c r="AQ37" s="34">
        <f ca="1"/>
        <v>-0.2887760151335716</v>
      </c>
      <c r="AR37" s="34">
        <f ca="1"/>
        <v>-1.3892897572669509</v>
      </c>
      <c r="AS37" s="34">
        <f ca="1"/>
        <v>-2.6196481667339775</v>
      </c>
      <c r="AT37" s="34">
        <f t="shared" ca="1" si="19"/>
        <v>-4.2977139391344998</v>
      </c>
      <c r="AU37" s="33">
        <f t="shared" ca="1" si="20"/>
        <v>57</v>
      </c>
      <c r="AV37" s="21">
        <v>30</v>
      </c>
      <c r="AW37" s="6" t="str">
        <f t="shared" ca="1" si="6"/>
        <v>awood</v>
      </c>
      <c r="AX37" s="6">
        <f t="shared" ca="1" si="21"/>
        <v>-12020.018529791898</v>
      </c>
      <c r="AY37" s="6" t="str">
        <f t="shared" ca="1" si="7"/>
        <v>amorg</v>
      </c>
      <c r="AZ37" s="6">
        <f t="shared" ca="1" si="22"/>
        <v>-23.959510924274795</v>
      </c>
      <c r="BA37" s="199"/>
      <c r="BB37" s="36">
        <f t="shared" si="23"/>
        <v>9.1764592413263887E-2</v>
      </c>
      <c r="BC37" s="36">
        <f ca="1"/>
        <v>-50.890458608621159</v>
      </c>
      <c r="BD37" s="33">
        <f t="shared" ca="1" si="24"/>
        <v>36</v>
      </c>
      <c r="BE37" s="205">
        <f ca="1"/>
        <v>-4.6699421919441972E-2</v>
      </c>
      <c r="BF37" s="33">
        <f t="shared" ca="1" si="25"/>
        <v>55</v>
      </c>
      <c r="BG37" s="36">
        <f t="shared" si="26"/>
        <v>0.1240742095698275</v>
      </c>
      <c r="BH37" s="42">
        <f ca="1"/>
        <v>-22.868062073579846</v>
      </c>
      <c r="BI37" s="33">
        <f t="shared" ca="1" si="27"/>
        <v>52</v>
      </c>
      <c r="BJ37" s="205">
        <f ca="1"/>
        <v>-2.8373367261731695E-2</v>
      </c>
      <c r="BK37" s="33">
        <f t="shared" ca="1" si="28"/>
        <v>57</v>
      </c>
      <c r="BL37" s="206">
        <v>30</v>
      </c>
      <c r="BM37" s="6" t="str">
        <f t="shared" ca="1" si="8"/>
        <v>awood</v>
      </c>
      <c r="BN37" s="42">
        <f t="shared" ca="1" si="9"/>
        <v>-0.33826409801516083</v>
      </c>
      <c r="BO37" s="6" t="str">
        <f t="shared" ca="1" si="29"/>
        <v>amorg</v>
      </c>
      <c r="BP37" s="42">
        <f t="shared" ca="1" si="30"/>
        <v>-0.15817990971330823</v>
      </c>
      <c r="BQ37" s="207">
        <v>30</v>
      </c>
      <c r="BR37" s="6" t="str">
        <f t="shared" ca="1" si="31"/>
        <v>awood</v>
      </c>
      <c r="BS37" s="6" t="str">
        <f ca="1">VLOOKUP(BR37,Notes!$A$12:$B$206,2,0)</f>
        <v>Sawmilling, planing of wood, cork, straw</v>
      </c>
      <c r="BT37" s="42">
        <f t="shared" ca="1" si="10"/>
        <v>-56.936182963211898</v>
      </c>
      <c r="BU37" s="207">
        <v>30</v>
      </c>
      <c r="BV37" s="6" t="str">
        <f t="shared" ca="1" si="11"/>
        <v>apapr</v>
      </c>
      <c r="BW37" s="6" t="str">
        <f ca="1">VLOOKUP(BV37,Notes!$A$12:$B$206,2,0)</f>
        <v>Paper</v>
      </c>
      <c r="BX37" s="42">
        <f t="shared" ca="1" si="12"/>
        <v>-36.593922777225693</v>
      </c>
    </row>
    <row r="38" spans="1:76" outlineLevel="1" x14ac:dyDescent="0.2">
      <c r="A38" s="23" t="s">
        <v>32</v>
      </c>
      <c r="B38" s="23" t="str">
        <f>VLOOKUP(A38,Notes!$A$12:$B$206,2,0)</f>
        <v>Motor vehicles, trailers, parts</v>
      </c>
      <c r="C38" s="24">
        <f>SUM('SAM and Preps'!FS38:GG38)</f>
        <v>0</v>
      </c>
      <c r="D38" s="24">
        <f>'SAM and Preps'!GH38</f>
        <v>0</v>
      </c>
      <c r="E38" s="24">
        <f>'SAM and Preps'!GM38</f>
        <v>0</v>
      </c>
      <c r="F38" s="24">
        <f>'SAM and Preps'!GO38</f>
        <v>0</v>
      </c>
      <c r="G38" s="24">
        <v>0</v>
      </c>
      <c r="H38" s="25">
        <f>SUM('SAM and Preps'!AG$175:AG$179)</f>
        <v>25366.7774838148</v>
      </c>
      <c r="I38" s="24">
        <f>IFERROR(VLOOKUP($A38,Employment!$A$5:$F$66,3,0),0)</f>
        <v>4.2043662366931533</v>
      </c>
      <c r="J38" s="24">
        <f>IFERROR(VLOOKUP($A38,Employment!$A$5:$F$66,4,0),0)</f>
        <v>14.492905522190002</v>
      </c>
      <c r="K38" s="24">
        <f>IFERROR(VLOOKUP($A38,Employment!$A$5:$F$66,5,0),0)</f>
        <v>39.980361315479819</v>
      </c>
      <c r="L38" s="24">
        <f>IFERROR(VLOOKUP($A38,Employment!$A$5:$F$66,6,0),0)</f>
        <v>56.306951100581813</v>
      </c>
      <c r="M38" s="24">
        <f t="shared" si="0"/>
        <v>114.98458417494479</v>
      </c>
      <c r="N38" s="25">
        <v>187515.94255892772</v>
      </c>
      <c r="O38" s="26">
        <v>0</v>
      </c>
      <c r="P38" s="27">
        <v>0</v>
      </c>
      <c r="Q38" s="28">
        <f ca="1"/>
        <v>-147875.66765210399</v>
      </c>
      <c r="R38" s="28">
        <v>0</v>
      </c>
      <c r="S38" s="28"/>
      <c r="T38" s="35" t="e">
        <f ca="1"/>
        <v>#DIV/0!</v>
      </c>
      <c r="U38" s="30">
        <f ca="1"/>
        <v>-78.860317493075769</v>
      </c>
      <c r="V38" s="31">
        <v>0</v>
      </c>
      <c r="W38" s="32">
        <f ca="1"/>
        <v>-78.860317493075769</v>
      </c>
      <c r="X38" s="28">
        <f ca="1"/>
        <v>-110190.92841387674</v>
      </c>
      <c r="Y38" s="28">
        <f t="shared" ca="1" si="32"/>
        <v>-37684.739238227252</v>
      </c>
      <c r="Z38" s="33">
        <f t="shared" ca="1" si="13"/>
        <v>3</v>
      </c>
      <c r="AA38" s="33">
        <f t="shared" ca="1" si="14"/>
        <v>19</v>
      </c>
      <c r="AB38" s="33">
        <f t="shared" ca="1" si="1"/>
        <v>7</v>
      </c>
      <c r="AC38" s="21">
        <v>31</v>
      </c>
      <c r="AD38" s="6" t="str">
        <f t="shared" ca="1" si="15"/>
        <v>aochm</v>
      </c>
      <c r="AE38" s="6">
        <f t="shared" ca="1" si="16"/>
        <v>-8952.4785609714909</v>
      </c>
      <c r="AF38" s="6" t="str">
        <f t="shared" ca="1" si="2"/>
        <v>ainsp</v>
      </c>
      <c r="AG38" s="6">
        <f t="shared" ca="1" si="3"/>
        <v>-19032.626867435138</v>
      </c>
      <c r="AH38" s="6" t="str">
        <f t="shared" ca="1" si="4"/>
        <v>apapr</v>
      </c>
      <c r="AI38" s="6">
        <f t="shared" ca="1" si="5"/>
        <v>-37430.158436981503</v>
      </c>
      <c r="AJ38" s="17"/>
      <c r="AK38" s="6">
        <v>25366.777483814796</v>
      </c>
      <c r="AL38" s="6">
        <f ca="1"/>
        <v>-14906.40594962413</v>
      </c>
      <c r="AM38" s="6">
        <f t="shared" ca="1" si="17"/>
        <v>-5097.9153118742779</v>
      </c>
      <c r="AN38" s="6">
        <f ca="1"/>
        <v>-20004.321261498408</v>
      </c>
      <c r="AO38" s="33">
        <f t="shared" ca="1" si="18"/>
        <v>24</v>
      </c>
      <c r="AP38" s="34">
        <f ca="1"/>
        <v>-2.8182400784037167</v>
      </c>
      <c r="AQ38" s="34">
        <f ca="1"/>
        <v>-9.714778612454964</v>
      </c>
      <c r="AR38" s="34">
        <f ca="1"/>
        <v>-24.907625495930322</v>
      </c>
      <c r="AS38" s="34">
        <f ca="1"/>
        <v>-30.638649881926913</v>
      </c>
      <c r="AT38" s="34">
        <f t="shared" ca="1" si="19"/>
        <v>-68.07929406871591</v>
      </c>
      <c r="AU38" s="33">
        <f t="shared" ca="1" si="20"/>
        <v>15</v>
      </c>
      <c r="AV38" s="21">
        <v>31</v>
      </c>
      <c r="AW38" s="6" t="str">
        <f t="shared" ca="1" si="6"/>
        <v>aatrp</v>
      </c>
      <c r="AX38" s="6">
        <f t="shared" ca="1" si="21"/>
        <v>-11220.999817328166</v>
      </c>
      <c r="AY38" s="6" t="str">
        <f t="shared" ca="1" si="7"/>
        <v>awood</v>
      </c>
      <c r="AZ38" s="6">
        <f t="shared" ca="1" si="22"/>
        <v>-23.787288997507183</v>
      </c>
      <c r="BA38" s="199"/>
      <c r="BB38" s="36">
        <f t="shared" si="23"/>
        <v>0.71386496483732642</v>
      </c>
      <c r="BC38" s="36">
        <f ca="1"/>
        <v>-78.860317493075769</v>
      </c>
      <c r="BD38" s="33">
        <f t="shared" ca="1" si="24"/>
        <v>12</v>
      </c>
      <c r="BE38" s="205">
        <f ca="1"/>
        <v>-0.56295617774254925</v>
      </c>
      <c r="BF38" s="33">
        <f t="shared" ca="1" si="25"/>
        <v>24</v>
      </c>
      <c r="BG38" s="36">
        <f t="shared" si="26"/>
        <v>0.75912447464808075</v>
      </c>
      <c r="BH38" s="42">
        <f ca="1"/>
        <v>-59.207322926989747</v>
      </c>
      <c r="BI38" s="33">
        <f t="shared" ca="1" si="27"/>
        <v>9</v>
      </c>
      <c r="BJ38" s="205">
        <f ca="1"/>
        <v>-0.44945727912270356</v>
      </c>
      <c r="BK38" s="33">
        <f t="shared" ca="1" si="28"/>
        <v>15</v>
      </c>
      <c r="BL38" s="206">
        <v>31</v>
      </c>
      <c r="BM38" s="6" t="str">
        <f t="shared" ca="1" si="8"/>
        <v>aatrp</v>
      </c>
      <c r="BN38" s="42">
        <f t="shared" ca="1" si="9"/>
        <v>-0.31577833034359826</v>
      </c>
      <c r="BO38" s="6" t="str">
        <f t="shared" ca="1" si="29"/>
        <v>awood</v>
      </c>
      <c r="BP38" s="42">
        <f t="shared" ca="1" si="30"/>
        <v>-0.15704290616958594</v>
      </c>
      <c r="BQ38" s="207">
        <v>31</v>
      </c>
      <c r="BR38" s="6" t="str">
        <f t="shared" ca="1" si="31"/>
        <v>aatrp</v>
      </c>
      <c r="BS38" s="6" t="str">
        <f ca="1">VLOOKUP(BR38,Notes!$A$12:$B$206,2,0)</f>
        <v>Air transport</v>
      </c>
      <c r="BT38" s="42">
        <f t="shared" ca="1" si="10"/>
        <v>-56.014061733394506</v>
      </c>
      <c r="BU38" s="207">
        <v>31</v>
      </c>
      <c r="BV38" s="6" t="str">
        <f t="shared" ca="1" si="11"/>
        <v>aglss</v>
      </c>
      <c r="BW38" s="6" t="str">
        <f ca="1">VLOOKUP(BV38,Notes!$A$12:$B$206,2,0)</f>
        <v>Glass</v>
      </c>
      <c r="BX38" s="42">
        <f t="shared" ca="1" si="12"/>
        <v>-35.056394687444644</v>
      </c>
    </row>
    <row r="39" spans="1:76" outlineLevel="1" x14ac:dyDescent="0.2">
      <c r="A39" s="23" t="s">
        <v>33</v>
      </c>
      <c r="B39" s="23" t="str">
        <f>VLOOKUP(A39,Notes!$A$12:$B$206,2,0)</f>
        <v>Other transport equipment</v>
      </c>
      <c r="C39" s="24">
        <f>SUM('SAM and Preps'!FS39:GG39)</f>
        <v>0</v>
      </c>
      <c r="D39" s="24">
        <f>'SAM and Preps'!GH39</f>
        <v>0</v>
      </c>
      <c r="E39" s="24">
        <f>'SAM and Preps'!GM39</f>
        <v>0</v>
      </c>
      <c r="F39" s="24">
        <f>'SAM and Preps'!GO39</f>
        <v>0</v>
      </c>
      <c r="G39" s="24">
        <v>0</v>
      </c>
      <c r="H39" s="25">
        <f>SUM('SAM and Preps'!AH$175:AH$179)</f>
        <v>5628.1452329343529</v>
      </c>
      <c r="I39" s="24">
        <f>IFERROR(VLOOKUP($A39,Employment!$A$5:$F$66,3,0),0)</f>
        <v>0</v>
      </c>
      <c r="J39" s="24">
        <f>IFERROR(VLOOKUP($A39,Employment!$A$5:$F$66,4,0),0)</f>
        <v>5.6712020291374641</v>
      </c>
      <c r="K39" s="24">
        <f>IFERROR(VLOOKUP($A39,Employment!$A$5:$F$66,5,0),0)</f>
        <v>4.2698929369845384</v>
      </c>
      <c r="L39" s="24">
        <f>IFERROR(VLOOKUP($A39,Employment!$A$5:$F$66,6,0),0)</f>
        <v>6.045180079675271</v>
      </c>
      <c r="M39" s="24">
        <f t="shared" si="0"/>
        <v>15.986275045797273</v>
      </c>
      <c r="N39" s="25">
        <v>18603.957599001631</v>
      </c>
      <c r="O39" s="26">
        <v>0</v>
      </c>
      <c r="P39" s="27">
        <v>0</v>
      </c>
      <c r="Q39" s="28">
        <f ca="1"/>
        <v>-17353.331894264964</v>
      </c>
      <c r="R39" s="28">
        <v>0</v>
      </c>
      <c r="S39" s="28"/>
      <c r="T39" s="35" t="e">
        <f ca="1"/>
        <v>#DIV/0!</v>
      </c>
      <c r="U39" s="30">
        <f ca="1"/>
        <v>-93.277636233680823</v>
      </c>
      <c r="V39" s="31">
        <v>0</v>
      </c>
      <c r="W39" s="32">
        <f ca="1"/>
        <v>-93.277636233680823</v>
      </c>
      <c r="X39" s="28">
        <f ca="1"/>
        <v>-15490.501608132812</v>
      </c>
      <c r="Y39" s="28">
        <f t="shared" ca="1" si="32"/>
        <v>-1862.8302861321517</v>
      </c>
      <c r="Z39" s="33">
        <f t="shared" ca="1" si="13"/>
        <v>24</v>
      </c>
      <c r="AA39" s="33">
        <f t="shared" ca="1" si="14"/>
        <v>54</v>
      </c>
      <c r="AB39" s="33">
        <f t="shared" ca="1" si="1"/>
        <v>43</v>
      </c>
      <c r="AC39" s="21">
        <v>32</v>
      </c>
      <c r="AD39" s="6" t="str">
        <f t="shared" ca="1" si="15"/>
        <v>afins</v>
      </c>
      <c r="AE39" s="6">
        <f t="shared" ca="1" si="16"/>
        <v>-8335.1711120076761</v>
      </c>
      <c r="AF39" s="6" t="str">
        <f t="shared" ca="1" si="2"/>
        <v>aprnt</v>
      </c>
      <c r="AG39" s="6">
        <f t="shared" ca="1" si="3"/>
        <v>-18060.146498551178</v>
      </c>
      <c r="AH39" s="6" t="str">
        <f t="shared" ca="1" si="4"/>
        <v>anmmi</v>
      </c>
      <c r="AI39" s="6">
        <f t="shared" ca="1" si="5"/>
        <v>-36884.837362723432</v>
      </c>
      <c r="AJ39" s="17"/>
      <c r="AK39" s="6">
        <v>5628.1452329343529</v>
      </c>
      <c r="AL39" s="6">
        <f ca="1"/>
        <v>-4686.2498109678136</v>
      </c>
      <c r="AM39" s="6">
        <f t="shared" ca="1" si="17"/>
        <v>-563.5510261119407</v>
      </c>
      <c r="AN39" s="6">
        <f ca="1"/>
        <v>-5249.8008370797543</v>
      </c>
      <c r="AO39" s="33">
        <f t="shared" ca="1" si="18"/>
        <v>42</v>
      </c>
      <c r="AP39" s="34">
        <f ca="1"/>
        <v>0</v>
      </c>
      <c r="AQ39" s="34">
        <f ca="1"/>
        <v>-4.4964687189935741</v>
      </c>
      <c r="AR39" s="34">
        <f ca="1"/>
        <v>-3.1464556090491742</v>
      </c>
      <c r="AS39" s="34">
        <f ca="1"/>
        <v>-3.8907727482294012</v>
      </c>
      <c r="AT39" s="34">
        <f t="shared" ca="1" si="19"/>
        <v>-11.53369707627215</v>
      </c>
      <c r="AU39" s="33">
        <f t="shared" ca="1" si="20"/>
        <v>46</v>
      </c>
      <c r="AV39" s="21">
        <v>32</v>
      </c>
      <c r="AW39" s="6" t="str">
        <f t="shared" ca="1" si="6"/>
        <v>abchm</v>
      </c>
      <c r="AX39" s="6">
        <f t="shared" ca="1" si="21"/>
        <v>-10715.146184907409</v>
      </c>
      <c r="AY39" s="6" t="str">
        <f t="shared" ca="1" si="7"/>
        <v>aelcg</v>
      </c>
      <c r="AZ39" s="6">
        <f t="shared" ca="1" si="22"/>
        <v>-22.789433063672362</v>
      </c>
      <c r="BA39" s="199"/>
      <c r="BB39" s="36">
        <f t="shared" si="23"/>
        <v>0.15838573509668519</v>
      </c>
      <c r="BC39" s="36">
        <f ca="1"/>
        <v>-93.277636233680838</v>
      </c>
      <c r="BD39" s="33">
        <f t="shared" ca="1" si="24"/>
        <v>1</v>
      </c>
      <c r="BE39" s="205">
        <f ca="1"/>
        <v>-0.14773846982952737</v>
      </c>
      <c r="BF39" s="33">
        <f t="shared" ca="1" si="25"/>
        <v>42</v>
      </c>
      <c r="BG39" s="36">
        <f t="shared" si="26"/>
        <v>0.10554086648047317</v>
      </c>
      <c r="BH39" s="42">
        <f ca="1"/>
        <v>-72.147495543712111</v>
      </c>
      <c r="BI39" s="33">
        <f t="shared" ca="1" si="27"/>
        <v>5</v>
      </c>
      <c r="BJ39" s="205">
        <f ca="1"/>
        <v>-7.6145091940794524E-2</v>
      </c>
      <c r="BK39" s="33">
        <f t="shared" ca="1" si="28"/>
        <v>46</v>
      </c>
      <c r="BL39" s="206">
        <v>32</v>
      </c>
      <c r="BM39" s="6" t="str">
        <f t="shared" ca="1" si="8"/>
        <v>abchm</v>
      </c>
      <c r="BN39" s="42">
        <f t="shared" ca="1" si="9"/>
        <v>-0.30154273475991472</v>
      </c>
      <c r="BO39" s="6" t="str">
        <f t="shared" ca="1" si="29"/>
        <v>aelcg</v>
      </c>
      <c r="BP39" s="42">
        <f t="shared" ca="1" si="30"/>
        <v>-0.15045509383820138</v>
      </c>
      <c r="BQ39" s="207">
        <v>32</v>
      </c>
      <c r="BR39" s="6" t="str">
        <f t="shared" ca="1" si="31"/>
        <v>abchm</v>
      </c>
      <c r="BS39" s="6" t="str">
        <f ca="1">VLOOKUP(BR39,Notes!$A$12:$B$206,2,0)</f>
        <v>Nuclear fuel, basic chemicals</v>
      </c>
      <c r="BT39" s="42">
        <f t="shared" ca="1" si="10"/>
        <v>-55.019960986092521</v>
      </c>
      <c r="BU39" s="207">
        <v>32</v>
      </c>
      <c r="BV39" s="6" t="str">
        <f t="shared" ca="1" si="11"/>
        <v>afish</v>
      </c>
      <c r="BW39" s="6" t="str">
        <f ca="1">VLOOKUP(BV39,Notes!$A$12:$B$206,2,0)</f>
        <v>Fishing</v>
      </c>
      <c r="BX39" s="42">
        <f t="shared" ca="1" si="12"/>
        <v>-33.363699157123655</v>
      </c>
    </row>
    <row r="40" spans="1:76" outlineLevel="1" x14ac:dyDescent="0.2">
      <c r="A40" s="23" t="s">
        <v>34</v>
      </c>
      <c r="B40" s="23" t="str">
        <f>VLOOKUP(A40,Notes!$A$12:$B$206,2,0)</f>
        <v>Furniture</v>
      </c>
      <c r="C40" s="24">
        <f>SUM('SAM and Preps'!FS40:GG40)</f>
        <v>0</v>
      </c>
      <c r="D40" s="24">
        <f>'SAM and Preps'!GH40</f>
        <v>0</v>
      </c>
      <c r="E40" s="24">
        <f>'SAM and Preps'!GM40</f>
        <v>0</v>
      </c>
      <c r="F40" s="24">
        <f>'SAM and Preps'!GO40</f>
        <v>0</v>
      </c>
      <c r="G40" s="24">
        <v>0</v>
      </c>
      <c r="H40" s="25">
        <f>SUM('SAM and Preps'!AI$175:AI$179)</f>
        <v>5033.5644922268402</v>
      </c>
      <c r="I40" s="24">
        <f>IFERROR(VLOOKUP($A40,Employment!$A$5:$F$66,3,0),0)</f>
        <v>6.8253800404976008</v>
      </c>
      <c r="J40" s="24">
        <f>IFERROR(VLOOKUP($A40,Employment!$A$5:$F$66,4,0),0)</f>
        <v>11.905696850512172</v>
      </c>
      <c r="K40" s="24">
        <f>IFERROR(VLOOKUP($A40,Employment!$A$5:$F$66,5,0),0)</f>
        <v>19.699079538594692</v>
      </c>
      <c r="L40" s="24">
        <f>IFERROR(VLOOKUP($A40,Employment!$A$5:$F$66,6,0),0)</f>
        <v>8.0568666026951004</v>
      </c>
      <c r="M40" s="24">
        <f t="shared" si="0"/>
        <v>46.487023032299568</v>
      </c>
      <c r="N40" s="25">
        <v>20697.562656987142</v>
      </c>
      <c r="O40" s="26">
        <v>0</v>
      </c>
      <c r="P40" s="27">
        <v>0</v>
      </c>
      <c r="Q40" s="28">
        <f ca="1"/>
        <v>-17631.456328633591</v>
      </c>
      <c r="R40" s="28">
        <v>0</v>
      </c>
      <c r="S40" s="28"/>
      <c r="T40" s="35" t="e">
        <f ca="1"/>
        <v>#DIV/0!</v>
      </c>
      <c r="U40" s="30">
        <f ca="1"/>
        <v>-85.186147861142061</v>
      </c>
      <c r="V40" s="31">
        <v>0</v>
      </c>
      <c r="W40" s="32">
        <f ca="1"/>
        <v>-85.186147861142061</v>
      </c>
      <c r="X40" s="28">
        <f ca="1"/>
        <v>-15487.389066534179</v>
      </c>
      <c r="Y40" s="28">
        <f t="shared" ca="1" si="32"/>
        <v>-2144.0672620994119</v>
      </c>
      <c r="Z40" s="33">
        <f t="shared" ca="1" si="13"/>
        <v>25</v>
      </c>
      <c r="AA40" s="33">
        <f t="shared" ca="1" si="14"/>
        <v>51</v>
      </c>
      <c r="AB40" s="33">
        <f t="shared" ref="AB40:AB69" ca="1" si="33">RANK(Q40,Q$8:Q$69,1)</f>
        <v>42</v>
      </c>
      <c r="AC40" s="21">
        <v>33</v>
      </c>
      <c r="AD40" s="6" t="str">
        <f t="shared" ca="1" si="15"/>
        <v>awood</v>
      </c>
      <c r="AE40" s="6">
        <f t="shared" ca="1" si="16"/>
        <v>-8160.7475610881102</v>
      </c>
      <c r="AF40" s="6" t="str">
        <f t="shared" ref="AF40:AF69" ca="1" si="34">INDEX($A$8:$A$69,MATCH($AC40,$AA$8:$AA$69,0),1)</f>
        <v>aplas</v>
      </c>
      <c r="AG40" s="6">
        <f t="shared" ref="AG40:AG69" ca="1" si="35">INDEX($Y$8:$Y$69,MATCH($AC40,$AA$8:$AA$69,0),1)</f>
        <v>-17352.287782563053</v>
      </c>
      <c r="AH40" s="6" t="str">
        <f t="shared" ref="AH40:AH69" ca="1" si="36">INDEX($A$8:$A$69,MATCH($AC40,$AB$8:$AB$69,0),1)</f>
        <v>aemch</v>
      </c>
      <c r="AI40" s="6">
        <f t="shared" ref="AI40:AI69" ca="1" si="37">INDEX($Q$8:$Q$69,MATCH($AC40,$AB$8:$AB$69,0),1)</f>
        <v>-36680.552712110053</v>
      </c>
      <c r="AJ40" s="17"/>
      <c r="AK40" s="6">
        <v>5033.5644922268402</v>
      </c>
      <c r="AL40" s="6">
        <f ca="1"/>
        <v>-3766.4711045719077</v>
      </c>
      <c r="AM40" s="6">
        <f t="shared" ca="1" si="17"/>
        <v>-521.42858646239256</v>
      </c>
      <c r="AN40" s="6">
        <f ca="1"/>
        <v>-4287.8996910343003</v>
      </c>
      <c r="AO40" s="33">
        <f t="shared" ca="1" si="18"/>
        <v>46</v>
      </c>
      <c r="AP40" s="34">
        <f ca="1"/>
        <v>-4.1281376167020465</v>
      </c>
      <c r="AQ40" s="34">
        <f ca="1"/>
        <v>-7.2008232113134083</v>
      </c>
      <c r="AR40" s="34">
        <f ca="1"/>
        <v>-7.047972549673128</v>
      </c>
      <c r="AS40" s="34">
        <f ca="1"/>
        <v>-6.8633342971468219</v>
      </c>
      <c r="AT40" s="34">
        <f t="shared" ca="1" si="19"/>
        <v>-25.240267674835401</v>
      </c>
      <c r="AU40" s="33">
        <f t="shared" ca="1" si="20"/>
        <v>29</v>
      </c>
      <c r="AV40" s="21">
        <v>33</v>
      </c>
      <c r="AW40" s="6" t="str">
        <f t="shared" ref="AW40:AW69" ca="1" si="38">INDEX($A$8:$A$69,MATCH($AV40,$AO$8:$AO$69,0),1)</f>
        <v>anmmi</v>
      </c>
      <c r="AX40" s="6">
        <f t="shared" ca="1" si="21"/>
        <v>-9875.0286374302759</v>
      </c>
      <c r="AY40" s="6" t="str">
        <f t="shared" ref="AY40:AY69" ca="1" si="39">INDEX($A$8:$A$69,MATCH($AV40,$AU$8:$AU$69,0),1)</f>
        <v>aplas</v>
      </c>
      <c r="AZ40" s="6">
        <f t="shared" ca="1" si="22"/>
        <v>-19.745447198690488</v>
      </c>
      <c r="BA40" s="199"/>
      <c r="BB40" s="36">
        <f t="shared" si="23"/>
        <v>0.14165320532111791</v>
      </c>
      <c r="BC40" s="36">
        <f ca="1"/>
        <v>-85.186147861142061</v>
      </c>
      <c r="BD40" s="33">
        <f t="shared" ca="1" si="24"/>
        <v>4</v>
      </c>
      <c r="BE40" s="205">
        <f ca="1"/>
        <v>-0.12066890893489467</v>
      </c>
      <c r="BF40" s="33">
        <f t="shared" ca="1" si="25"/>
        <v>46</v>
      </c>
      <c r="BG40" s="36">
        <f t="shared" si="26"/>
        <v>0.30690580994454059</v>
      </c>
      <c r="BH40" s="42">
        <f ca="1"/>
        <v>-54.295297974443862</v>
      </c>
      <c r="BI40" s="33">
        <f t="shared" ca="1" si="27"/>
        <v>12</v>
      </c>
      <c r="BJ40" s="205">
        <f ca="1"/>
        <v>-0.16663542401026865</v>
      </c>
      <c r="BK40" s="33">
        <f t="shared" ca="1" si="28"/>
        <v>29</v>
      </c>
      <c r="BL40" s="206">
        <v>33</v>
      </c>
      <c r="BM40" s="6" t="str">
        <f t="shared" ca="1" si="8"/>
        <v>anmmi</v>
      </c>
      <c r="BN40" s="42">
        <f t="shared" ca="1" si="9"/>
        <v>-0.27790037483179053</v>
      </c>
      <c r="BO40" s="6" t="str">
        <f t="shared" ca="1" si="29"/>
        <v>aplas</v>
      </c>
      <c r="BP40" s="42">
        <f t="shared" ca="1" si="30"/>
        <v>-0.13035879843329035</v>
      </c>
      <c r="BQ40" s="207">
        <v>33</v>
      </c>
      <c r="BR40" s="6" t="str">
        <f t="shared" ca="1" si="31"/>
        <v>anmmi</v>
      </c>
      <c r="BS40" s="6" t="str">
        <f ca="1">VLOOKUP(BR40,Notes!$A$12:$B$206,2,0)</f>
        <v>Non-metallic minerals</v>
      </c>
      <c r="BT40" s="42">
        <f t="shared" ref="BT40:BT69" ca="1" si="40">INDEX($BC$8:$BC$69,MATCH($BQ40,$BD$8:$BD$69,0),1)</f>
        <v>-52.189645686165605</v>
      </c>
      <c r="BU40" s="207">
        <v>33</v>
      </c>
      <c r="BV40" s="6" t="str">
        <f t="shared" ref="BV40:BV69" ca="1" si="41">INDEX($A$8:$A$69,MATCH($BU40,$BI$8:$BI$69,0),1)</f>
        <v>awtrp</v>
      </c>
      <c r="BW40" s="6" t="str">
        <f ca="1">VLOOKUP(BV40,Notes!$A$12:$B$206,2,0)</f>
        <v>Water transport</v>
      </c>
      <c r="BX40" s="42">
        <f t="shared" ref="BX40:BX69" ca="1" si="42">INDEX($BH$8:$BH$69,MATCH($BU40,$BI$8:$BI$69,0),1)</f>
        <v>-31.852896313011328</v>
      </c>
    </row>
    <row r="41" spans="1:76" outlineLevel="1" x14ac:dyDescent="0.2">
      <c r="A41" s="23" t="s">
        <v>35</v>
      </c>
      <c r="B41" s="23" t="str">
        <f>VLOOKUP(A41,Notes!$A$12:$B$206,2,0)</f>
        <v>Manufacturing n.e.c, recycling</v>
      </c>
      <c r="C41" s="24">
        <f>SUM('SAM and Preps'!FS41:GG41)</f>
        <v>0</v>
      </c>
      <c r="D41" s="24">
        <f>'SAM and Preps'!GH41</f>
        <v>0</v>
      </c>
      <c r="E41" s="24">
        <f>'SAM and Preps'!GM41</f>
        <v>0</v>
      </c>
      <c r="F41" s="24">
        <f>'SAM and Preps'!GO41</f>
        <v>0</v>
      </c>
      <c r="G41" s="24">
        <v>0</v>
      </c>
      <c r="H41" s="25">
        <f>SUM('SAM and Preps'!AJ$175:AJ$179)</f>
        <v>20228.06235494588</v>
      </c>
      <c r="I41" s="24">
        <f>IFERROR(VLOOKUP($A41,Employment!$A$5:$F$66,3,0),0)</f>
        <v>4.2717871219333317</v>
      </c>
      <c r="J41" s="24">
        <f>IFERROR(VLOOKUP($A41,Employment!$A$5:$F$66,4,0),0)</f>
        <v>5.7694913381520596</v>
      </c>
      <c r="K41" s="24">
        <f>IFERROR(VLOOKUP($A41,Employment!$A$5:$F$66,5,0),0)</f>
        <v>10.520949062007883</v>
      </c>
      <c r="L41" s="24">
        <f>IFERROR(VLOOKUP($A41,Employment!$A$5:$F$66,6,0),0)</f>
        <v>8.6267760181303164</v>
      </c>
      <c r="M41" s="24">
        <f t="shared" si="0"/>
        <v>29.189003540223588</v>
      </c>
      <c r="N41" s="25">
        <v>51473.187532172917</v>
      </c>
      <c r="O41" s="26">
        <v>0</v>
      </c>
      <c r="P41" s="27">
        <v>0</v>
      </c>
      <c r="Q41" s="28">
        <f ca="1"/>
        <v>-34798.43220663879</v>
      </c>
      <c r="R41" s="28">
        <v>0</v>
      </c>
      <c r="S41" s="28"/>
      <c r="T41" s="35" t="e">
        <f ca="1"/>
        <v>#DIV/0!</v>
      </c>
      <c r="U41" s="30">
        <f ca="1"/>
        <v>-67.604968479731895</v>
      </c>
      <c r="V41" s="31">
        <v>0</v>
      </c>
      <c r="W41" s="32">
        <f ca="1"/>
        <v>-67.604968479731895</v>
      </c>
      <c r="X41" s="28">
        <f ca="1"/>
        <v>-20238.630258204466</v>
      </c>
      <c r="Y41" s="28">
        <f t="shared" ca="1" si="32"/>
        <v>-14559.801948434324</v>
      </c>
      <c r="Z41" s="33">
        <f t="shared" ca="1" si="13"/>
        <v>20</v>
      </c>
      <c r="AA41" s="33">
        <f t="shared" ref="AA41:AA69" ca="1" si="43">RANK(Y41,Y$8:Y$69,1)</f>
        <v>38</v>
      </c>
      <c r="AB41" s="33">
        <f t="shared" ca="1" si="33"/>
        <v>34</v>
      </c>
      <c r="AC41" s="21">
        <v>34</v>
      </c>
      <c r="AD41" s="6" t="str">
        <f t="shared" ca="1" si="15"/>
        <v>atrps</v>
      </c>
      <c r="AE41" s="6">
        <f t="shared" ca="1" si="16"/>
        <v>-8142.3281044946962</v>
      </c>
      <c r="AF41" s="6" t="str">
        <f t="shared" ca="1" si="34"/>
        <v>awatd</v>
      </c>
      <c r="AG41" s="6">
        <f t="shared" ca="1" si="35"/>
        <v>-16718.876165685499</v>
      </c>
      <c r="AH41" s="6" t="str">
        <f t="shared" ca="1" si="36"/>
        <v>aomnf</v>
      </c>
      <c r="AI41" s="6">
        <f t="shared" ca="1" si="37"/>
        <v>-34798.43220663879</v>
      </c>
      <c r="AJ41" s="17"/>
      <c r="AK41" s="6">
        <v>20228.06235494588</v>
      </c>
      <c r="AL41" s="6">
        <f ca="1"/>
        <v>-7953.4276867110557</v>
      </c>
      <c r="AM41" s="6">
        <f t="shared" ca="1" si="17"/>
        <v>-5721.74749241062</v>
      </c>
      <c r="AN41" s="6">
        <f ca="1"/>
        <v>-13675.175179121676</v>
      </c>
      <c r="AO41" s="33">
        <f t="shared" ca="1" si="18"/>
        <v>29</v>
      </c>
      <c r="AP41" s="34">
        <f ca="1"/>
        <v>-0.83750269781823983</v>
      </c>
      <c r="AQ41" s="34">
        <f ca="1"/>
        <v>-1.131134212173583</v>
      </c>
      <c r="AR41" s="34">
        <f ca="1"/>
        <v>-6.0457816525682162</v>
      </c>
      <c r="AS41" s="34">
        <f ca="1"/>
        <v>-4.2574543217480718</v>
      </c>
      <c r="AT41" s="34">
        <f t="shared" ca="1" si="19"/>
        <v>-12.27187288430811</v>
      </c>
      <c r="AU41" s="33">
        <f t="shared" ca="1" si="20"/>
        <v>45</v>
      </c>
      <c r="AV41" s="21">
        <v>34</v>
      </c>
      <c r="AW41" s="6" t="str">
        <f t="shared" ca="1" si="38"/>
        <v>apapr</v>
      </c>
      <c r="AX41" s="6">
        <f t="shared" ca="1" si="21"/>
        <v>-8579.0193531326295</v>
      </c>
      <c r="AY41" s="6" t="str">
        <f t="shared" ca="1" si="39"/>
        <v>acoal</v>
      </c>
      <c r="AZ41" s="6">
        <f t="shared" ca="1" si="22"/>
        <v>-19.218716816161074</v>
      </c>
      <c r="BA41" s="199"/>
      <c r="BB41" s="36">
        <f t="shared" si="23"/>
        <v>0.56925263884835819</v>
      </c>
      <c r="BC41" s="36">
        <f ca="1"/>
        <v>-67.604968479731895</v>
      </c>
      <c r="BD41" s="33">
        <f t="shared" ca="1" si="24"/>
        <v>21</v>
      </c>
      <c r="BE41" s="205">
        <f ca="1"/>
        <v>-0.3848430670634746</v>
      </c>
      <c r="BF41" s="33">
        <f t="shared" ca="1" si="25"/>
        <v>29</v>
      </c>
      <c r="BG41" s="36">
        <f t="shared" si="26"/>
        <v>0.19270484941060004</v>
      </c>
      <c r="BH41" s="42">
        <f ca="1"/>
        <v>-42.042794874436147</v>
      </c>
      <c r="BI41" s="33">
        <f t="shared" ca="1" si="27"/>
        <v>23</v>
      </c>
      <c r="BJ41" s="205">
        <f ca="1"/>
        <v>-8.1018504550789655E-2</v>
      </c>
      <c r="BK41" s="33">
        <f t="shared" ca="1" si="28"/>
        <v>45</v>
      </c>
      <c r="BL41" s="206">
        <v>34</v>
      </c>
      <c r="BM41" s="6" t="str">
        <f t="shared" ca="1" si="8"/>
        <v>apapr</v>
      </c>
      <c r="BN41" s="42">
        <f t="shared" ca="1" si="9"/>
        <v>-0.24142843342124698</v>
      </c>
      <c r="BO41" s="6" t="str">
        <f t="shared" ca="1" si="29"/>
        <v>acoal</v>
      </c>
      <c r="BP41" s="42">
        <f t="shared" ca="1" si="30"/>
        <v>-0.12688134162646775</v>
      </c>
      <c r="BQ41" s="207">
        <v>34</v>
      </c>
      <c r="BR41" s="6" t="str">
        <f t="shared" ca="1" si="31"/>
        <v>apapr</v>
      </c>
      <c r="BS41" s="6" t="str">
        <f ca="1">VLOOKUP(BR41,Notes!$A$12:$B$206,2,0)</f>
        <v>Paper</v>
      </c>
      <c r="BT41" s="42">
        <f t="shared" ca="1" si="40"/>
        <v>-52.094441604305885</v>
      </c>
      <c r="BU41" s="207">
        <v>34</v>
      </c>
      <c r="BV41" s="6" t="str">
        <f t="shared" ca="1" si="41"/>
        <v>aagri</v>
      </c>
      <c r="BW41" s="6" t="str">
        <f ca="1">VLOOKUP(BV41,Notes!$A$12:$B$206,2,0)</f>
        <v>Agriculture</v>
      </c>
      <c r="BX41" s="42">
        <f t="shared" ca="1" si="42"/>
        <v>-31.693589374427109</v>
      </c>
    </row>
    <row r="42" spans="1:76" outlineLevel="1" x14ac:dyDescent="0.2">
      <c r="A42" s="23" t="s">
        <v>36</v>
      </c>
      <c r="B42" s="23" t="str">
        <f>VLOOKUP(A42,Notes!$A$12:$B$206,2,0)</f>
        <v>Electricity, gas, steam and hot water supply</v>
      </c>
      <c r="C42" s="24">
        <f>SUM('SAM and Preps'!FS42:GG42)</f>
        <v>0</v>
      </c>
      <c r="D42" s="24">
        <f>'SAM and Preps'!GH42</f>
        <v>0</v>
      </c>
      <c r="E42" s="24">
        <f>'SAM and Preps'!GM42</f>
        <v>0</v>
      </c>
      <c r="F42" s="24">
        <f>'SAM and Preps'!GO42</f>
        <v>0</v>
      </c>
      <c r="G42" s="24">
        <v>0</v>
      </c>
      <c r="H42" s="25">
        <f>SUM('SAM and Preps'!AK$175:AK$179)</f>
        <v>107582.99406347788</v>
      </c>
      <c r="I42" s="24">
        <f>IFERROR(VLOOKUP($A42,Employment!$A$5:$F$66,3,0),0)</f>
        <v>4.9300351462803036</v>
      </c>
      <c r="J42" s="24">
        <f>IFERROR(VLOOKUP($A42,Employment!$A$5:$F$66,4,0),0)</f>
        <v>5.2284525317934341</v>
      </c>
      <c r="K42" s="24">
        <f>IFERROR(VLOOKUP($A42,Employment!$A$5:$F$66,5,0),0)</f>
        <v>16.256450979767425</v>
      </c>
      <c r="L42" s="24">
        <f>IFERROR(VLOOKUP($A42,Employment!$A$5:$F$66,6,0),0)</f>
        <v>56.942467404513685</v>
      </c>
      <c r="M42" s="24">
        <f t="shared" si="0"/>
        <v>83.357406062354841</v>
      </c>
      <c r="N42" s="25">
        <v>177694.9189887149</v>
      </c>
      <c r="O42" s="26">
        <v>0</v>
      </c>
      <c r="P42" s="27">
        <v>0</v>
      </c>
      <c r="Q42" s="28">
        <f ca="1"/>
        <v>-52413.217789289127</v>
      </c>
      <c r="R42" s="28">
        <v>0</v>
      </c>
      <c r="S42" s="28"/>
      <c r="T42" s="35" t="e">
        <f ca="1"/>
        <v>#DIV/0!</v>
      </c>
      <c r="U42" s="30">
        <f ca="1"/>
        <v>-29.496182607572365</v>
      </c>
      <c r="V42" s="31">
        <v>0</v>
      </c>
      <c r="W42" s="32">
        <f ca="1"/>
        <v>-29.496182607572365</v>
      </c>
      <c r="X42" s="28">
        <f ca="1"/>
        <v>-2676.5845399611062</v>
      </c>
      <c r="Y42" s="28">
        <f t="shared" ca="1" si="32"/>
        <v>-49736.633249328021</v>
      </c>
      <c r="Z42" s="33">
        <f t="shared" ca="1" si="13"/>
        <v>47</v>
      </c>
      <c r="AA42" s="33">
        <f t="shared" ca="1" si="43"/>
        <v>14</v>
      </c>
      <c r="AB42" s="33">
        <f t="shared" ca="1" si="33"/>
        <v>24</v>
      </c>
      <c r="AC42" s="21">
        <v>35</v>
      </c>
      <c r="AD42" s="6" t="str">
        <f t="shared" ca="1" si="15"/>
        <v>arubb</v>
      </c>
      <c r="AE42" s="6">
        <f t="shared" ca="1" si="16"/>
        <v>-7404.6521535199154</v>
      </c>
      <c r="AF42" s="6" t="str">
        <f t="shared" ca="1" si="34"/>
        <v>aweav</v>
      </c>
      <c r="AG42" s="6">
        <f t="shared" ca="1" si="35"/>
        <v>-15109.829066853636</v>
      </c>
      <c r="AH42" s="6" t="str">
        <f t="shared" ca="1" si="36"/>
        <v>aochm</v>
      </c>
      <c r="AI42" s="6">
        <f t="shared" ca="1" si="37"/>
        <v>-34432.279798145799</v>
      </c>
      <c r="AJ42" s="17"/>
      <c r="AK42" s="6">
        <v>107582.99406347789</v>
      </c>
      <c r="AL42" s="6">
        <f ca="1"/>
        <v>-1620.5020397421713</v>
      </c>
      <c r="AM42" s="6">
        <f t="shared" ca="1" si="17"/>
        <v>-30112.374343915002</v>
      </c>
      <c r="AN42" s="6">
        <f ca="1"/>
        <v>-31732.876383657174</v>
      </c>
      <c r="AO42" s="33">
        <f t="shared" ca="1" si="18"/>
        <v>13</v>
      </c>
      <c r="AP42" s="34">
        <f ca="1"/>
        <v>-0.58166886774573434</v>
      </c>
      <c r="AQ42" s="34">
        <f ca="1"/>
        <v>-0.61687756253121273</v>
      </c>
      <c r="AR42" s="34">
        <f ca="1"/>
        <v>-4.7950324665026871</v>
      </c>
      <c r="AS42" s="34">
        <f ca="1"/>
        <v>-16.795854166892727</v>
      </c>
      <c r="AT42" s="34">
        <f t="shared" ca="1" si="19"/>
        <v>-22.789433063672362</v>
      </c>
      <c r="AU42" s="33">
        <f t="shared" ca="1" si="20"/>
        <v>32</v>
      </c>
      <c r="AV42" s="21">
        <v>35</v>
      </c>
      <c r="AW42" s="6" t="str">
        <f t="shared" ca="1" si="38"/>
        <v>awatd</v>
      </c>
      <c r="AX42" s="6">
        <f t="shared" ca="1" si="21"/>
        <v>-7964.8538805849239</v>
      </c>
      <c r="AY42" s="6" t="str">
        <f t="shared" ca="1" si="39"/>
        <v>ainsp</v>
      </c>
      <c r="AZ42" s="6">
        <f t="shared" ca="1" si="22"/>
        <v>-18.965137227087087</v>
      </c>
      <c r="BA42" s="199"/>
      <c r="BB42" s="36">
        <f t="shared" si="23"/>
        <v>3.0275714100153559</v>
      </c>
      <c r="BC42" s="36">
        <f ca="1"/>
        <v>-29.496182607572365</v>
      </c>
      <c r="BD42" s="33">
        <f t="shared" ca="1" si="24"/>
        <v>56</v>
      </c>
      <c r="BE42" s="205">
        <f ca="1"/>
        <v>-0.89301799167278273</v>
      </c>
      <c r="BF42" s="33">
        <f t="shared" ca="1" si="25"/>
        <v>13</v>
      </c>
      <c r="BG42" s="36">
        <f t="shared" si="26"/>
        <v>0.55032287622865805</v>
      </c>
      <c r="BH42" s="42">
        <f ca="1"/>
        <v>-27.339422062419878</v>
      </c>
      <c r="BI42" s="33">
        <f t="shared" ca="1" si="27"/>
        <v>42</v>
      </c>
      <c r="BJ42" s="205">
        <f ca="1"/>
        <v>-0.15045509383820138</v>
      </c>
      <c r="BK42" s="33">
        <f t="shared" ca="1" si="28"/>
        <v>32</v>
      </c>
      <c r="BL42" s="206">
        <v>35</v>
      </c>
      <c r="BM42" s="6" t="str">
        <f t="shared" ca="1" si="8"/>
        <v>awatd</v>
      </c>
      <c r="BN42" s="42">
        <f t="shared" ca="1" si="9"/>
        <v>-0.22414475543951251</v>
      </c>
      <c r="BO42" s="6" t="str">
        <f t="shared" ca="1" si="29"/>
        <v>ainsp</v>
      </c>
      <c r="BP42" s="42">
        <f t="shared" ca="1" si="30"/>
        <v>-0.12520721744957475</v>
      </c>
      <c r="BQ42" s="207">
        <v>35</v>
      </c>
      <c r="BR42" s="6" t="str">
        <f t="shared" ca="1" si="31"/>
        <v>awatd</v>
      </c>
      <c r="BS42" s="6" t="str">
        <f ca="1">VLOOKUP(BR42,Notes!$A$12:$B$206,2,0)</f>
        <v>Collection, purification and distribution of water</v>
      </c>
      <c r="BT42" s="42">
        <f t="shared" ca="1" si="40"/>
        <v>-51.528190545767153</v>
      </c>
      <c r="BU42" s="207">
        <v>35</v>
      </c>
      <c r="BV42" s="6" t="str">
        <f t="shared" ca="1" si="41"/>
        <v>altrp</v>
      </c>
      <c r="BW42" s="6" t="str">
        <f ca="1">VLOOKUP(BV42,Notes!$A$12:$B$206,2,0)</f>
        <v>Land transport, transport via pipe lines</v>
      </c>
      <c r="BX42" s="42">
        <f t="shared" ca="1" si="42"/>
        <v>-30.522662879010483</v>
      </c>
    </row>
    <row r="43" spans="1:76" outlineLevel="1" x14ac:dyDescent="0.2">
      <c r="A43" s="23" t="s">
        <v>37</v>
      </c>
      <c r="B43" s="23" t="str">
        <f>VLOOKUP(A43,Notes!$A$12:$B$206,2,0)</f>
        <v>Collection, purification and distribution of water</v>
      </c>
      <c r="C43" s="24">
        <f>SUM('SAM and Preps'!FS43:GG43)</f>
        <v>0</v>
      </c>
      <c r="D43" s="24">
        <f>'SAM and Preps'!GH43</f>
        <v>0</v>
      </c>
      <c r="E43" s="24">
        <f>'SAM and Preps'!GM43</f>
        <v>0</v>
      </c>
      <c r="F43" s="24">
        <f>'SAM and Preps'!GO43</f>
        <v>0</v>
      </c>
      <c r="G43" s="24">
        <v>0</v>
      </c>
      <c r="H43" s="25">
        <f>SUM('SAM and Preps'!AL$175:AL$179)</f>
        <v>29379.110323085428</v>
      </c>
      <c r="I43" s="24">
        <f>IFERROR(VLOOKUP($A43,Employment!$A$5:$F$66,3,0),0)</f>
        <v>7.137279511479206</v>
      </c>
      <c r="J43" s="24">
        <f>IFERROR(VLOOKUP($A43,Employment!$A$5:$F$66,4,0),0)</f>
        <v>7.0133888754565819</v>
      </c>
      <c r="K43" s="24">
        <f>IFERROR(VLOOKUP($A43,Employment!$A$5:$F$66,5,0),0)</f>
        <v>8.9357798787984493</v>
      </c>
      <c r="L43" s="24">
        <f>IFERROR(VLOOKUP($A43,Employment!$A$5:$F$66,6,0),0)</f>
        <v>10.556145671910915</v>
      </c>
      <c r="M43" s="24">
        <f t="shared" si="0"/>
        <v>33.642593937645152</v>
      </c>
      <c r="N43" s="25">
        <v>63127.991680792191</v>
      </c>
      <c r="O43" s="26">
        <v>0</v>
      </c>
      <c r="P43" s="27">
        <v>0</v>
      </c>
      <c r="Q43" s="28">
        <f ca="1"/>
        <v>-17114.379025875325</v>
      </c>
      <c r="R43" s="28">
        <v>0</v>
      </c>
      <c r="S43" s="28"/>
      <c r="T43" s="35" t="e">
        <f ca="1"/>
        <v>#DIV/0!</v>
      </c>
      <c r="U43" s="30">
        <f ca="1"/>
        <v>-27.110602713950549</v>
      </c>
      <c r="V43" s="31">
        <v>0</v>
      </c>
      <c r="W43" s="32">
        <f ca="1"/>
        <v>-27.110602713950549</v>
      </c>
      <c r="X43" s="28">
        <f ca="1"/>
        <v>-395.50286018982609</v>
      </c>
      <c r="Y43" s="28">
        <f t="shared" ca="1" si="32"/>
        <v>-16718.876165685499</v>
      </c>
      <c r="Z43" s="33">
        <f t="shared" ca="1" si="13"/>
        <v>59</v>
      </c>
      <c r="AA43" s="33">
        <f t="shared" ca="1" si="43"/>
        <v>34</v>
      </c>
      <c r="AB43" s="33">
        <f t="shared" ca="1" si="33"/>
        <v>44</v>
      </c>
      <c r="AC43" s="21">
        <v>36</v>
      </c>
      <c r="AD43" s="6" t="str">
        <f t="shared" ca="1" si="15"/>
        <v>afoot</v>
      </c>
      <c r="AE43" s="6">
        <f t="shared" ca="1" si="16"/>
        <v>-7278.1218066012689</v>
      </c>
      <c r="AF43" s="6" t="str">
        <f t="shared" ca="1" si="34"/>
        <v>aemch</v>
      </c>
      <c r="AG43" s="6">
        <f t="shared" ca="1" si="35"/>
        <v>-14997.671150255781</v>
      </c>
      <c r="AH43" s="6" t="str">
        <f t="shared" ca="1" si="36"/>
        <v>awood</v>
      </c>
      <c r="AI43" s="6">
        <f t="shared" ca="1" si="37"/>
        <v>-31526.321289967247</v>
      </c>
      <c r="AJ43" s="17"/>
      <c r="AK43" s="6">
        <v>29379.110323085428</v>
      </c>
      <c r="AL43" s="6">
        <f ca="1"/>
        <v>-184.06291493268236</v>
      </c>
      <c r="AM43" s="6">
        <f t="shared" ca="1" si="17"/>
        <v>-7780.7909656522415</v>
      </c>
      <c r="AN43" s="6">
        <f ca="1"/>
        <v>-7964.8538805849239</v>
      </c>
      <c r="AO43" s="33">
        <f t="shared" ca="1" si="18"/>
        <v>35</v>
      </c>
      <c r="AP43" s="34">
        <f ca="1"/>
        <v>-0.77398379717652732</v>
      </c>
      <c r="AQ43" s="34">
        <f ca="1"/>
        <v>-0.76054879792377528</v>
      </c>
      <c r="AR43" s="34">
        <f ca="1"/>
        <v>-2.4225437823341793</v>
      </c>
      <c r="AS43" s="34">
        <f ca="1"/>
        <v>-2.8618347150176544</v>
      </c>
      <c r="AT43" s="34">
        <f t="shared" ca="1" si="19"/>
        <v>-6.8189110924521366</v>
      </c>
      <c r="AU43" s="33">
        <f t="shared" ca="1" si="20"/>
        <v>54</v>
      </c>
      <c r="AV43" s="21">
        <v>36</v>
      </c>
      <c r="AW43" s="6" t="str">
        <f t="shared" ca="1" si="38"/>
        <v>arecr</v>
      </c>
      <c r="AX43" s="6">
        <f t="shared" ca="1" si="21"/>
        <v>-7777.9164101043798</v>
      </c>
      <c r="AY43" s="6" t="str">
        <f t="shared" ca="1" si="39"/>
        <v>apost</v>
      </c>
      <c r="AZ43" s="6">
        <f t="shared" ca="1" si="22"/>
        <v>-18.892809648423796</v>
      </c>
      <c r="BA43" s="199"/>
      <c r="BB43" s="36">
        <f t="shared" si="23"/>
        <v>0.82677894624663684</v>
      </c>
      <c r="BC43" s="36">
        <f ca="1"/>
        <v>-27.110602713950552</v>
      </c>
      <c r="BD43" s="33">
        <f t="shared" ca="1" si="24"/>
        <v>58</v>
      </c>
      <c r="BE43" s="205">
        <f ca="1"/>
        <v>-0.22414475543951251</v>
      </c>
      <c r="BF43" s="33">
        <f t="shared" ca="1" si="25"/>
        <v>35</v>
      </c>
      <c r="BG43" s="36">
        <f t="shared" si="26"/>
        <v>0.22210730796623193</v>
      </c>
      <c r="BH43" s="42">
        <f ca="1"/>
        <v>-20.268684112439853</v>
      </c>
      <c r="BI43" s="33">
        <f t="shared" ca="1" si="27"/>
        <v>55</v>
      </c>
      <c r="BJ43" s="205">
        <f ca="1"/>
        <v>-4.5018228642319504E-2</v>
      </c>
      <c r="BK43" s="33">
        <f t="shared" ca="1" si="28"/>
        <v>54</v>
      </c>
      <c r="BL43" s="206">
        <v>36</v>
      </c>
      <c r="BM43" s="6" t="str">
        <f t="shared" ca="1" si="8"/>
        <v>arecr</v>
      </c>
      <c r="BN43" s="42">
        <f t="shared" ca="1" si="9"/>
        <v>-0.21888401189900886</v>
      </c>
      <c r="BO43" s="6" t="str">
        <f t="shared" ca="1" si="29"/>
        <v>apost</v>
      </c>
      <c r="BP43" s="42">
        <f t="shared" ca="1" si="30"/>
        <v>-0.12472971313411102</v>
      </c>
      <c r="BQ43" s="207">
        <v>36</v>
      </c>
      <c r="BR43" s="6" t="str">
        <f t="shared" ca="1" si="31"/>
        <v>arecr</v>
      </c>
      <c r="BS43" s="6" t="str">
        <f ca="1">VLOOKUP(BR43,Notes!$A$12:$B$206,2,0)</f>
        <v>Recreational, cultural and sporting activities</v>
      </c>
      <c r="BT43" s="42">
        <f t="shared" ca="1" si="40"/>
        <v>-50.890458608621159</v>
      </c>
      <c r="BU43" s="207">
        <v>36</v>
      </c>
      <c r="BV43" s="6" t="str">
        <f t="shared" ca="1" si="41"/>
        <v>aprnt</v>
      </c>
      <c r="BW43" s="6" t="str">
        <f ca="1">VLOOKUP(BV43,Notes!$A$12:$B$206,2,0)</f>
        <v>Publishing, printing, recorded media</v>
      </c>
      <c r="BX43" s="42">
        <f t="shared" ca="1" si="42"/>
        <v>-29.900035768245914</v>
      </c>
    </row>
    <row r="44" spans="1:76" outlineLevel="1" x14ac:dyDescent="0.2">
      <c r="A44" s="23" t="s">
        <v>38</v>
      </c>
      <c r="B44" s="23" t="str">
        <f>VLOOKUP(A44,Notes!$A$12:$B$206,2,0)</f>
        <v>Construction</v>
      </c>
      <c r="C44" s="24">
        <f>SUM('SAM and Preps'!FS44:GG44)</f>
        <v>0</v>
      </c>
      <c r="D44" s="24">
        <f>'SAM and Preps'!GH44</f>
        <v>0</v>
      </c>
      <c r="E44" s="24">
        <f>'SAM and Preps'!GM44</f>
        <v>0</v>
      </c>
      <c r="F44" s="24">
        <f>'SAM and Preps'!GO44</f>
        <v>0</v>
      </c>
      <c r="G44" s="24">
        <v>0</v>
      </c>
      <c r="H44" s="25">
        <f>SUM('SAM and Preps'!AM$175:AM$179)</f>
        <v>122309.64918933986</v>
      </c>
      <c r="I44" s="24">
        <f>IFERROR(VLOOKUP($A44,Employment!$A$5:$F$66,3,0),0)</f>
        <v>261.49313816107411</v>
      </c>
      <c r="J44" s="24">
        <f>IFERROR(VLOOKUP($A44,Employment!$A$5:$F$66,4,0),0)</f>
        <v>321.91043429327249</v>
      </c>
      <c r="K44" s="24">
        <f>IFERROR(VLOOKUP($A44,Employment!$A$5:$F$66,5,0),0)</f>
        <v>384.08457367891026</v>
      </c>
      <c r="L44" s="24">
        <f>IFERROR(VLOOKUP($A44,Employment!$A$5:$F$66,6,0),0)</f>
        <v>281.51185386674308</v>
      </c>
      <c r="M44" s="24">
        <f t="shared" si="0"/>
        <v>1249</v>
      </c>
      <c r="N44" s="25">
        <v>409535.17147224495</v>
      </c>
      <c r="O44" s="26">
        <v>0</v>
      </c>
      <c r="P44" s="27">
        <v>0</v>
      </c>
      <c r="Q44" s="28">
        <f ca="1"/>
        <v>-338633.95188075746</v>
      </c>
      <c r="R44" s="28">
        <v>0</v>
      </c>
      <c r="S44" s="28"/>
      <c r="T44" s="35" t="e">
        <f ca="1"/>
        <v>#DIV/0!</v>
      </c>
      <c r="U44" s="30">
        <f ca="1"/>
        <v>-82.687391821170451</v>
      </c>
      <c r="V44" s="31">
        <v>0</v>
      </c>
      <c r="W44" s="32">
        <f ca="1"/>
        <v>-82.687391821170451</v>
      </c>
      <c r="X44" s="28">
        <f ca="1"/>
        <v>-278923.70095065463</v>
      </c>
      <c r="Y44" s="28">
        <f t="shared" ca="1" si="32"/>
        <v>-59710.250930102833</v>
      </c>
      <c r="Z44" s="33">
        <f t="shared" ca="1" si="13"/>
        <v>1</v>
      </c>
      <c r="AA44" s="33">
        <f t="shared" ca="1" si="43"/>
        <v>10</v>
      </c>
      <c r="AB44" s="33">
        <f t="shared" ca="1" si="33"/>
        <v>1</v>
      </c>
      <c r="AC44" s="21">
        <v>37</v>
      </c>
      <c r="AD44" s="6" t="str">
        <f t="shared" ca="1" si="15"/>
        <v>arsea</v>
      </c>
      <c r="AE44" s="6">
        <f t="shared" ca="1" si="16"/>
        <v>-6993.1727820173464</v>
      </c>
      <c r="AF44" s="6" t="str">
        <f t="shared" ca="1" si="34"/>
        <v>amach</v>
      </c>
      <c r="AG44" s="6">
        <f t="shared" ca="1" si="35"/>
        <v>-14869.436706931388</v>
      </c>
      <c r="AH44" s="6" t="str">
        <f t="shared" ca="1" si="36"/>
        <v>aatrp</v>
      </c>
      <c r="AI44" s="6">
        <f t="shared" ca="1" si="37"/>
        <v>-31183.259536554666</v>
      </c>
      <c r="AJ44" s="17"/>
      <c r="AK44" s="6">
        <v>122309.64918933986</v>
      </c>
      <c r="AL44" s="6">
        <f ca="1"/>
        <v>-83301.90516049233</v>
      </c>
      <c r="AM44" s="6">
        <f t="shared" ca="1" si="17"/>
        <v>-17832.753699796158</v>
      </c>
      <c r="AN44" s="6">
        <f ca="1"/>
        <v>-101134.65886028849</v>
      </c>
      <c r="AO44" s="33">
        <f t="shared" ca="1" si="18"/>
        <v>4</v>
      </c>
      <c r="AP44" s="34">
        <f ca="1"/>
        <v>-214.05963717935472</v>
      </c>
      <c r="AQ44" s="34">
        <f ca="1"/>
        <v>-263.5175486961366</v>
      </c>
      <c r="AR44" s="34">
        <f ca="1"/>
        <v>-317.58951636255262</v>
      </c>
      <c r="AS44" s="34">
        <f ca="1"/>
        <v>-232.77480962983464</v>
      </c>
      <c r="AT44" s="34">
        <f t="shared" ca="1" si="19"/>
        <v>-1027.9415118678785</v>
      </c>
      <c r="AU44" s="33">
        <f t="shared" ca="1" si="20"/>
        <v>1</v>
      </c>
      <c r="AV44" s="21">
        <v>37</v>
      </c>
      <c r="AW44" s="6" t="str">
        <f t="shared" ca="1" si="38"/>
        <v>aochm</v>
      </c>
      <c r="AX44" s="6">
        <f t="shared" ca="1" si="21"/>
        <v>-7542.3589811254587</v>
      </c>
      <c r="AY44" s="6" t="str">
        <f t="shared" ca="1" si="39"/>
        <v>apapr</v>
      </c>
      <c r="AZ44" s="6">
        <f t="shared" ca="1" si="22"/>
        <v>-18.099250428997387</v>
      </c>
      <c r="BA44" s="199"/>
      <c r="BB44" s="36">
        <f t="shared" si="23"/>
        <v>3.4420049402618593</v>
      </c>
      <c r="BC44" s="36">
        <f ca="1"/>
        <v>-82.687391821170451</v>
      </c>
      <c r="BD44" s="33">
        <f t="shared" ca="1" si="24"/>
        <v>5</v>
      </c>
      <c r="BE44" s="205">
        <f ca="1"/>
        <v>-2.8461041114583674</v>
      </c>
      <c r="BF44" s="33">
        <f t="shared" ca="1" si="25"/>
        <v>4</v>
      </c>
      <c r="BG44" s="36">
        <f t="shared" si="26"/>
        <v>8.2458572654651086</v>
      </c>
      <c r="BH44" s="42">
        <f ca="1"/>
        <v>-82.301161878933428</v>
      </c>
      <c r="BI44" s="33">
        <f t="shared" ca="1" si="27"/>
        <v>1</v>
      </c>
      <c r="BJ44" s="205">
        <f ca="1"/>
        <v>-6.7864363363562328</v>
      </c>
      <c r="BK44" s="33">
        <f t="shared" ca="1" si="28"/>
        <v>1</v>
      </c>
      <c r="BL44" s="206">
        <v>37</v>
      </c>
      <c r="BM44" s="6" t="str">
        <f t="shared" ca="1" si="8"/>
        <v>aochm</v>
      </c>
      <c r="BN44" s="42">
        <f t="shared" ca="1" si="9"/>
        <v>-0.21225501868682406</v>
      </c>
      <c r="BO44" s="6" t="str">
        <f t="shared" ca="1" si="29"/>
        <v>apapr</v>
      </c>
      <c r="BP44" s="42">
        <f t="shared" ca="1" si="30"/>
        <v>-0.11949066104837515</v>
      </c>
      <c r="BQ44" s="207">
        <v>37</v>
      </c>
      <c r="BR44" s="6" t="str">
        <f t="shared" ca="1" si="31"/>
        <v>aochm</v>
      </c>
      <c r="BS44" s="6" t="str">
        <f ca="1">VLOOKUP(BR44,Notes!$A$12:$B$206,2,0)</f>
        <v>Other chemical products, man-made fibres</v>
      </c>
      <c r="BT44" s="42">
        <f t="shared" ca="1" si="40"/>
        <v>-50.873200789106633</v>
      </c>
      <c r="BU44" s="207">
        <v>37</v>
      </c>
      <c r="BV44" s="6" t="str">
        <f t="shared" ca="1" si="41"/>
        <v>aofin</v>
      </c>
      <c r="BW44" s="6" t="str">
        <f ca="1">VLOOKUP(BV44,Notes!$A$12:$B$206,2,0)</f>
        <v>Activities to financial intermediation</v>
      </c>
      <c r="BX44" s="42">
        <f t="shared" ca="1" si="42"/>
        <v>-29.8075969341145</v>
      </c>
    </row>
    <row r="45" spans="1:76" outlineLevel="1" x14ac:dyDescent="0.2">
      <c r="A45" s="23" t="s">
        <v>265</v>
      </c>
      <c r="B45" s="23" t="str">
        <f>VLOOKUP(A45,Notes!$A$12:$B$206,2,0)</f>
        <v>Wholesale trade, commission trade</v>
      </c>
      <c r="C45" s="24">
        <f>SUM('SAM and Preps'!FS45:GG45)</f>
        <v>0</v>
      </c>
      <c r="D45" s="24">
        <f>'SAM and Preps'!GH45</f>
        <v>0</v>
      </c>
      <c r="E45" s="24">
        <f>'SAM and Preps'!GM45</f>
        <v>0</v>
      </c>
      <c r="F45" s="24">
        <f>'SAM and Preps'!GO45</f>
        <v>0</v>
      </c>
      <c r="G45" s="24">
        <v>0</v>
      </c>
      <c r="H45" s="25">
        <f>SUM('SAM and Preps'!AN$175:AN$179)</f>
        <v>174356.36692392637</v>
      </c>
      <c r="I45" s="24">
        <f>IFERROR(VLOOKUP($A45,Employment!$A$5:$F$66,3,0),0)</f>
        <v>20.439445983042759</v>
      </c>
      <c r="J45" s="24">
        <f>IFERROR(VLOOKUP($A45,Employment!$A$5:$F$66,4,0),0)</f>
        <v>30.629175003781022</v>
      </c>
      <c r="K45" s="24">
        <f>IFERROR(VLOOKUP($A45,Employment!$A$5:$F$66,5,0),0)</f>
        <v>64.204181836125059</v>
      </c>
      <c r="L45" s="24">
        <f>IFERROR(VLOOKUP($A45,Employment!$A$5:$F$66,6,0),0)</f>
        <v>78.138370131050195</v>
      </c>
      <c r="M45" s="24">
        <f t="shared" si="0"/>
        <v>193.41117295399903</v>
      </c>
      <c r="N45" s="25">
        <v>339975.7668392809</v>
      </c>
      <c r="O45" s="26">
        <v>0</v>
      </c>
      <c r="P45" s="27">
        <v>0</v>
      </c>
      <c r="Q45" s="28">
        <f ca="1"/>
        <v>-201732.71145801578</v>
      </c>
      <c r="R45" s="28">
        <f>-90%*N45</f>
        <v>-305978.19015535282</v>
      </c>
      <c r="S45" s="28"/>
      <c r="T45" s="35" t="e">
        <f ca="1"/>
        <v>#DIV/0!</v>
      </c>
      <c r="U45" s="30">
        <f ca="1"/>
        <v>-59.337379641350232</v>
      </c>
      <c r="V45" s="31">
        <v>0</v>
      </c>
      <c r="W45" s="32">
        <f ca="1"/>
        <v>-59.337379641350232</v>
      </c>
      <c r="X45" s="28">
        <f ca="1"/>
        <v>-1125.7132890206276</v>
      </c>
      <c r="Y45" s="28">
        <f t="shared" ca="1" si="32"/>
        <v>-200606.99816899514</v>
      </c>
      <c r="Z45" s="33">
        <f t="shared" ca="1" si="13"/>
        <v>53</v>
      </c>
      <c r="AA45" s="33">
        <f t="shared" ca="1" si="43"/>
        <v>1</v>
      </c>
      <c r="AB45" s="33">
        <f t="shared" ca="1" si="33"/>
        <v>4</v>
      </c>
      <c r="AC45" s="21">
        <v>38</v>
      </c>
      <c r="AD45" s="6" t="str">
        <f t="shared" ca="1" si="15"/>
        <v>aweav</v>
      </c>
      <c r="AE45" s="6">
        <f t="shared" ca="1" si="16"/>
        <v>-6480.8330339977047</v>
      </c>
      <c r="AF45" s="6" t="str">
        <f t="shared" ca="1" si="34"/>
        <v>aomnf</v>
      </c>
      <c r="AG45" s="6">
        <f t="shared" ca="1" si="35"/>
        <v>-14559.801948434324</v>
      </c>
      <c r="AH45" s="6" t="str">
        <f t="shared" ca="1" si="36"/>
        <v>arecr</v>
      </c>
      <c r="AI45" s="6">
        <f t="shared" ca="1" si="37"/>
        <v>-30891.664705083251</v>
      </c>
      <c r="AJ45" s="17"/>
      <c r="AK45" s="6">
        <v>174356.36692392637</v>
      </c>
      <c r="AL45" s="6">
        <f ca="1"/>
        <v>-577.32138115716668</v>
      </c>
      <c r="AM45" s="6">
        <f t="shared" ca="1" si="17"/>
        <v>-102881.17798935862</v>
      </c>
      <c r="AN45" s="6">
        <f ca="1"/>
        <v>-103458.49937051578</v>
      </c>
      <c r="AO45" s="33">
        <f t="shared" ca="1" si="18"/>
        <v>3</v>
      </c>
      <c r="AP45" s="34">
        <f ca="1"/>
        <v>-4.3661633974368446</v>
      </c>
      <c r="AQ45" s="34">
        <f ca="1"/>
        <v>-6.5428379470825533</v>
      </c>
      <c r="AR45" s="34">
        <f ca="1"/>
        <v>-20.191451934513911</v>
      </c>
      <c r="AS45" s="34">
        <f ca="1"/>
        <v>-24.573588505019075</v>
      </c>
      <c r="AT45" s="34">
        <f t="shared" ca="1" si="19"/>
        <v>-55.674041784052385</v>
      </c>
      <c r="AU45" s="33">
        <f t="shared" ca="1" si="20"/>
        <v>17</v>
      </c>
      <c r="AV45" s="21">
        <v>38</v>
      </c>
      <c r="AW45" s="6" t="str">
        <f t="shared" ca="1" si="38"/>
        <v>anfme</v>
      </c>
      <c r="AX45" s="6">
        <f t="shared" ca="1" si="21"/>
        <v>-7208.8102003088543</v>
      </c>
      <c r="AY45" s="6" t="str">
        <f t="shared" ca="1" si="39"/>
        <v>apetr</v>
      </c>
      <c r="AZ45" s="6">
        <f t="shared" ca="1" si="22"/>
        <v>-16.2377366539062</v>
      </c>
      <c r="BA45" s="199"/>
      <c r="BB45" s="36">
        <f t="shared" si="23"/>
        <v>4.9066895399988608</v>
      </c>
      <c r="BC45" s="36">
        <f ca="1"/>
        <v>-59.337379641350218</v>
      </c>
      <c r="BD45" s="33">
        <f t="shared" ca="1" si="24"/>
        <v>28</v>
      </c>
      <c r="BE45" s="205">
        <f ca="1"/>
        <v>-2.9115010001715445</v>
      </c>
      <c r="BF45" s="33">
        <f t="shared" ca="1" si="25"/>
        <v>3</v>
      </c>
      <c r="BG45" s="36">
        <f t="shared" si="26"/>
        <v>1.276894255984677</v>
      </c>
      <c r="BH45" s="42">
        <f ca="1"/>
        <v>-28.785328651770246</v>
      </c>
      <c r="BI45" s="33">
        <f t="shared" ca="1" si="27"/>
        <v>39</v>
      </c>
      <c r="BJ45" s="205">
        <f ca="1"/>
        <v>-0.36755820812076573</v>
      </c>
      <c r="BK45" s="33">
        <f t="shared" ca="1" si="28"/>
        <v>17</v>
      </c>
      <c r="BL45" s="206">
        <v>38</v>
      </c>
      <c r="BM45" s="6" t="str">
        <f t="shared" ca="1" si="8"/>
        <v>anfme</v>
      </c>
      <c r="BN45" s="42">
        <f t="shared" ca="1" si="9"/>
        <v>-0.20286837945599939</v>
      </c>
      <c r="BO45" s="6" t="str">
        <f t="shared" ca="1" si="29"/>
        <v>apetr</v>
      </c>
      <c r="BP45" s="42">
        <f t="shared" ca="1" si="30"/>
        <v>-0.10720100781611011</v>
      </c>
      <c r="BQ45" s="207">
        <v>38</v>
      </c>
      <c r="BR45" s="6" t="str">
        <f t="shared" ca="1" si="31"/>
        <v>anfme</v>
      </c>
      <c r="BS45" s="6" t="str">
        <f ca="1">VLOOKUP(BR45,Notes!$A$12:$B$206,2,0)</f>
        <v>Basic precious and non-ferrous metals</v>
      </c>
      <c r="BT45" s="42">
        <f t="shared" ca="1" si="40"/>
        <v>-49.847194097879807</v>
      </c>
      <c r="BU45" s="207">
        <v>38</v>
      </c>
      <c r="BV45" s="6" t="str">
        <f t="shared" ca="1" si="41"/>
        <v>amorg</v>
      </c>
      <c r="BW45" s="6" t="str">
        <f ca="1">VLOOKUP(BV45,Notes!$A$12:$B$206,2,0)</f>
        <v>Activities of membership organisations</v>
      </c>
      <c r="BX45" s="42">
        <f t="shared" ca="1" si="42"/>
        <v>-28.897111536407284</v>
      </c>
    </row>
    <row r="46" spans="1:76" outlineLevel="1" x14ac:dyDescent="0.2">
      <c r="A46" s="23" t="s">
        <v>266</v>
      </c>
      <c r="B46" s="23" t="str">
        <f>VLOOKUP(A46,Notes!$A$12:$B$206,2,0)</f>
        <v>Retail trade</v>
      </c>
      <c r="C46" s="24">
        <f>SUM('SAM and Preps'!FS46:GG46)</f>
        <v>0</v>
      </c>
      <c r="D46" s="24">
        <f>'SAM and Preps'!GH46</f>
        <v>0</v>
      </c>
      <c r="E46" s="24">
        <f>'SAM and Preps'!GM46</f>
        <v>0</v>
      </c>
      <c r="F46" s="24">
        <f>'SAM and Preps'!GO46</f>
        <v>0</v>
      </c>
      <c r="G46" s="24">
        <v>0</v>
      </c>
      <c r="H46" s="25">
        <f>SUM('SAM and Preps'!AO$175:AO$179)</f>
        <v>141810.71158727509</v>
      </c>
      <c r="I46" s="24">
        <f>IFERROR(VLOOKUP($A46,Employment!$A$5:$F$66,3,0),0)</f>
        <v>314.53334817676284</v>
      </c>
      <c r="J46" s="24">
        <f>IFERROR(VLOOKUP($A46,Employment!$A$5:$F$66,4,0),0)</f>
        <v>489.64547147733276</v>
      </c>
      <c r="K46" s="24">
        <f>IFERROR(VLOOKUP($A46,Employment!$A$5:$F$66,5,0),0)</f>
        <v>864.65360126004271</v>
      </c>
      <c r="L46" s="24">
        <f>IFERROR(VLOOKUP($A46,Employment!$A$5:$F$66,6,0),0)</f>
        <v>697.6702936301275</v>
      </c>
      <c r="M46" s="24">
        <f t="shared" si="0"/>
        <v>2366.5027145442659</v>
      </c>
      <c r="N46" s="25">
        <v>272731.14956421324</v>
      </c>
      <c r="O46" s="26">
        <v>0</v>
      </c>
      <c r="P46" s="27">
        <v>0</v>
      </c>
      <c r="Q46" s="28">
        <f ca="1"/>
        <v>-161835.53495873933</v>
      </c>
      <c r="R46" s="28">
        <v>0</v>
      </c>
      <c r="S46" s="28"/>
      <c r="T46" s="35" t="e">
        <f ca="1"/>
        <v>#DIV/0!</v>
      </c>
      <c r="U46" s="30">
        <f ca="1"/>
        <v>-59.338852645665966</v>
      </c>
      <c r="V46" s="31">
        <v>0</v>
      </c>
      <c r="W46" s="32">
        <f ca="1"/>
        <v>-59.338852645665966</v>
      </c>
      <c r="X46" s="28">
        <f ca="1"/>
        <v>-684.97330531096213</v>
      </c>
      <c r="Y46" s="28">
        <f t="shared" ca="1" si="32"/>
        <v>-161150.56165342836</v>
      </c>
      <c r="Z46" s="33">
        <f t="shared" ca="1" si="13"/>
        <v>58</v>
      </c>
      <c r="AA46" s="33">
        <f t="shared" ca="1" si="43"/>
        <v>2</v>
      </c>
      <c r="AB46" s="33">
        <f t="shared" ca="1" si="33"/>
        <v>5</v>
      </c>
      <c r="AC46" s="21">
        <v>39</v>
      </c>
      <c r="AD46" s="6" t="str">
        <f t="shared" ca="1" si="15"/>
        <v>apapr</v>
      </c>
      <c r="AE46" s="6">
        <f t="shared" ca="1" si="16"/>
        <v>-6248.6834914588671</v>
      </c>
      <c r="AF46" s="6" t="str">
        <f t="shared" ca="1" si="34"/>
        <v>arent</v>
      </c>
      <c r="AG46" s="6">
        <f t="shared" ca="1" si="35"/>
        <v>-12252.427572421631</v>
      </c>
      <c r="AH46" s="6" t="str">
        <f t="shared" ca="1" si="36"/>
        <v>aweav</v>
      </c>
      <c r="AI46" s="6">
        <f t="shared" ca="1" si="37"/>
        <v>-21590.662100851339</v>
      </c>
      <c r="AJ46" s="17"/>
      <c r="AK46" s="6">
        <v>141810.71158727509</v>
      </c>
      <c r="AL46" s="6">
        <f ca="1"/>
        <v>-356.16229389142455</v>
      </c>
      <c r="AM46" s="6">
        <f t="shared" ca="1" si="17"/>
        <v>-83792.686890652098</v>
      </c>
      <c r="AN46" s="6">
        <f ca="1"/>
        <v>-84148.84918454352</v>
      </c>
      <c r="AO46" s="33">
        <f t="shared" ca="1" si="18"/>
        <v>5</v>
      </c>
      <c r="AP46" s="34">
        <f ca="1"/>
        <v>-67.190572798591958</v>
      </c>
      <c r="AQ46" s="34">
        <f ca="1"/>
        <v>-104.5980017301999</v>
      </c>
      <c r="AR46" s="34">
        <f ca="1"/>
        <v>-271.93002896398463</v>
      </c>
      <c r="AS46" s="34">
        <f ca="1"/>
        <v>-219.41446016957622</v>
      </c>
      <c r="AT46" s="34">
        <f t="shared" ca="1" si="19"/>
        <v>-663.1330636623527</v>
      </c>
      <c r="AU46" s="33">
        <f t="shared" ca="1" si="20"/>
        <v>2</v>
      </c>
      <c r="AV46" s="21">
        <v>39</v>
      </c>
      <c r="AW46" s="6" t="str">
        <f t="shared" ca="1" si="38"/>
        <v>aplas</v>
      </c>
      <c r="AX46" s="6">
        <f t="shared" ca="1" si="21"/>
        <v>-7188.6513937112704</v>
      </c>
      <c r="AY46" s="6" t="str">
        <f t="shared" ca="1" si="39"/>
        <v>afore</v>
      </c>
      <c r="AZ46" s="6">
        <f t="shared" ca="1" si="22"/>
        <v>-16.093056382528733</v>
      </c>
      <c r="BA46" s="199"/>
      <c r="BB46" s="36">
        <f t="shared" si="23"/>
        <v>3.9907985437014322</v>
      </c>
      <c r="BC46" s="36">
        <f ca="1"/>
        <v>-59.338852645665973</v>
      </c>
      <c r="BD46" s="33">
        <f t="shared" ca="1" si="24"/>
        <v>27</v>
      </c>
      <c r="BE46" s="205">
        <f ca="1"/>
        <v>-2.3680940672323763</v>
      </c>
      <c r="BF46" s="33">
        <f t="shared" ca="1" si="25"/>
        <v>5</v>
      </c>
      <c r="BG46" s="36">
        <f t="shared" si="26"/>
        <v>15.623573740966965</v>
      </c>
      <c r="BH46" s="42">
        <f ca="1"/>
        <v>-28.021648130247627</v>
      </c>
      <c r="BI46" s="33">
        <f t="shared" ca="1" si="27"/>
        <v>40</v>
      </c>
      <c r="BJ46" s="205">
        <f ca="1"/>
        <v>-4.377982859063529</v>
      </c>
      <c r="BK46" s="33">
        <f t="shared" ca="1" si="28"/>
        <v>2</v>
      </c>
      <c r="BL46" s="206">
        <v>39</v>
      </c>
      <c r="BM46" s="6" t="str">
        <f t="shared" ca="1" si="8"/>
        <v>aplas</v>
      </c>
      <c r="BN46" s="42">
        <f t="shared" ca="1" si="9"/>
        <v>-0.20230107579387163</v>
      </c>
      <c r="BO46" s="6" t="str">
        <f t="shared" ca="1" si="29"/>
        <v>afore</v>
      </c>
      <c r="BP46" s="42">
        <f t="shared" ca="1" si="30"/>
        <v>-0.10624583338303779</v>
      </c>
      <c r="BQ46" s="207">
        <v>39</v>
      </c>
      <c r="BR46" s="6" t="str">
        <f t="shared" ca="1" si="31"/>
        <v>aplas</v>
      </c>
      <c r="BS46" s="6" t="str">
        <f ca="1">VLOOKUP(BR46,Notes!$A$12:$B$206,2,0)</f>
        <v>Plastic</v>
      </c>
      <c r="BT46" s="42">
        <f t="shared" ca="1" si="40"/>
        <v>-48.786754057014761</v>
      </c>
      <c r="BU46" s="207">
        <v>39</v>
      </c>
      <c r="BV46" s="6" t="str">
        <f t="shared" ca="1" si="41"/>
        <v>awtrd</v>
      </c>
      <c r="BW46" s="6" t="str">
        <f ca="1">VLOOKUP(BV46,Notes!$A$12:$B$206,2,0)</f>
        <v>Wholesale trade, commission trade</v>
      </c>
      <c r="BX46" s="42">
        <f t="shared" ca="1" si="42"/>
        <v>-28.785328651770246</v>
      </c>
    </row>
    <row r="47" spans="1:76" outlineLevel="1" x14ac:dyDescent="0.2">
      <c r="A47" s="23" t="s">
        <v>267</v>
      </c>
      <c r="B47" s="23" t="str">
        <f>VLOOKUP(A47,Notes!$A$12:$B$206,2,0)</f>
        <v>Sale, maintenance, repair of motor vehicles</v>
      </c>
      <c r="C47" s="24">
        <f>SUM('SAM and Preps'!FS47:GG47)</f>
        <v>0</v>
      </c>
      <c r="D47" s="24">
        <f>'SAM and Preps'!GH47</f>
        <v>0</v>
      </c>
      <c r="E47" s="24">
        <f>'SAM and Preps'!GM47</f>
        <v>0</v>
      </c>
      <c r="F47" s="24">
        <f>'SAM and Preps'!GO47</f>
        <v>0</v>
      </c>
      <c r="G47" s="24">
        <v>0</v>
      </c>
      <c r="H47" s="25">
        <f>SUM('SAM and Preps'!AP$175:AP$179)</f>
        <v>76754.463258311487</v>
      </c>
      <c r="I47" s="24">
        <f>IFERROR(VLOOKUP($A47,Employment!$A$5:$F$66,3,0),0)</f>
        <v>47.06972460802487</v>
      </c>
      <c r="J47" s="24">
        <f>IFERROR(VLOOKUP($A47,Employment!$A$5:$F$66,4,0),0)</f>
        <v>126.43467047703487</v>
      </c>
      <c r="K47" s="24">
        <f>IFERROR(VLOOKUP($A47,Employment!$A$5:$F$66,5,0),0)</f>
        <v>252.33856970235286</v>
      </c>
      <c r="L47" s="24">
        <f>IFERROR(VLOOKUP($A47,Employment!$A$5:$F$66,6,0),0)</f>
        <v>216.24314771432228</v>
      </c>
      <c r="M47" s="24">
        <f t="shared" si="0"/>
        <v>642.08611250173487</v>
      </c>
      <c r="N47" s="25">
        <v>135931.49958819637</v>
      </c>
      <c r="O47" s="26">
        <v>0</v>
      </c>
      <c r="P47" s="27">
        <v>0</v>
      </c>
      <c r="Q47" s="28">
        <f ca="1"/>
        <v>-76140.754094461212</v>
      </c>
      <c r="R47" s="28">
        <v>0</v>
      </c>
      <c r="S47" s="28"/>
      <c r="T47" s="35" t="e">
        <f ca="1"/>
        <v>#DIV/0!</v>
      </c>
      <c r="U47" s="30">
        <f ca="1"/>
        <v>-56.014061733394506</v>
      </c>
      <c r="V47" s="31">
        <v>0</v>
      </c>
      <c r="W47" s="32">
        <f ca="1"/>
        <v>-56.014061733394506</v>
      </c>
      <c r="X47" s="28">
        <f ca="1"/>
        <v>-6201.0108164778658</v>
      </c>
      <c r="Y47" s="28">
        <f t="shared" ca="1" si="32"/>
        <v>-69939.743277983347</v>
      </c>
      <c r="Z47" s="33">
        <f t="shared" ca="1" si="13"/>
        <v>40</v>
      </c>
      <c r="AA47" s="33">
        <f t="shared" ca="1" si="43"/>
        <v>8</v>
      </c>
      <c r="AB47" s="33">
        <f t="shared" ca="1" si="33"/>
        <v>16</v>
      </c>
      <c r="AC47" s="21">
        <v>40</v>
      </c>
      <c r="AD47" s="6" t="str">
        <f t="shared" ca="1" si="15"/>
        <v>amtvs</v>
      </c>
      <c r="AE47" s="6">
        <f t="shared" ca="1" si="16"/>
        <v>-6201.0108164778658</v>
      </c>
      <c r="AF47" s="6" t="str">
        <f t="shared" ca="1" si="34"/>
        <v>acomp</v>
      </c>
      <c r="AG47" s="6">
        <f t="shared" ca="1" si="35"/>
        <v>-12004.750609363644</v>
      </c>
      <c r="AH47" s="6" t="str">
        <f t="shared" ca="1" si="36"/>
        <v>aplas</v>
      </c>
      <c r="AI47" s="6">
        <f t="shared" ca="1" si="37"/>
        <v>-19687.158566443672</v>
      </c>
      <c r="AJ47" s="17"/>
      <c r="AK47" s="6">
        <v>76754.463258311487</v>
      </c>
      <c r="AL47" s="6">
        <f ca="1"/>
        <v>-3501.4346072812114</v>
      </c>
      <c r="AM47" s="6">
        <f t="shared" ca="1" si="17"/>
        <v>-39491.85782536499</v>
      </c>
      <c r="AN47" s="6">
        <f ca="1"/>
        <v>-42993.292432646202</v>
      </c>
      <c r="AO47" s="33">
        <f t="shared" ca="1" si="18"/>
        <v>11</v>
      </c>
      <c r="AP47" s="34">
        <f ca="1"/>
        <v>-9.4916392558840208</v>
      </c>
      <c r="AQ47" s="34">
        <f ca="1"/>
        <v>-25.495629974431282</v>
      </c>
      <c r="AR47" s="34">
        <f ca="1"/>
        <v>-74.912893571427546</v>
      </c>
      <c r="AS47" s="34">
        <f ca="1"/>
        <v>-64.197082235116056</v>
      </c>
      <c r="AT47" s="34">
        <f t="shared" ca="1" si="19"/>
        <v>-174.09724503685891</v>
      </c>
      <c r="AU47" s="33">
        <f t="shared" ca="1" si="20"/>
        <v>7</v>
      </c>
      <c r="AV47" s="21">
        <v>40</v>
      </c>
      <c r="AW47" s="6" t="str">
        <f t="shared" ca="1" si="38"/>
        <v>aemch</v>
      </c>
      <c r="AX47" s="6">
        <f t="shared" ca="1" si="21"/>
        <v>-5474.0135645471582</v>
      </c>
      <c r="AY47" s="6" t="str">
        <f t="shared" ca="1" si="39"/>
        <v>aomin</v>
      </c>
      <c r="AZ47" s="6">
        <f t="shared" ca="1" si="22"/>
        <v>-15.432421942420916</v>
      </c>
      <c r="BA47" s="199"/>
      <c r="BB47" s="36">
        <f t="shared" si="23"/>
        <v>2.1600032660814912</v>
      </c>
      <c r="BC47" s="36">
        <f ca="1"/>
        <v>-56.014061733394506</v>
      </c>
      <c r="BD47" s="33">
        <f t="shared" ca="1" si="24"/>
        <v>31</v>
      </c>
      <c r="BE47" s="205">
        <f ca="1"/>
        <v>-1.2099055629062241</v>
      </c>
      <c r="BF47" s="33">
        <f t="shared" ca="1" si="25"/>
        <v>11</v>
      </c>
      <c r="BG47" s="36">
        <f t="shared" si="26"/>
        <v>4.2390315739204789</v>
      </c>
      <c r="BH47" s="42">
        <f ca="1"/>
        <v>-27.114314053379953</v>
      </c>
      <c r="BI47" s="33">
        <f t="shared" ca="1" si="27"/>
        <v>45</v>
      </c>
      <c r="BJ47" s="205">
        <f ca="1"/>
        <v>-1.1493843337747338</v>
      </c>
      <c r="BK47" s="33">
        <f t="shared" ca="1" si="28"/>
        <v>7</v>
      </c>
      <c r="BL47" s="206">
        <v>40</v>
      </c>
      <c r="BM47" s="6" t="str">
        <f t="shared" ca="1" si="8"/>
        <v>aemch</v>
      </c>
      <c r="BN47" s="42">
        <f t="shared" ca="1" si="9"/>
        <v>-0.15404820353187579</v>
      </c>
      <c r="BO47" s="6" t="str">
        <f t="shared" ca="1" si="29"/>
        <v>aomin</v>
      </c>
      <c r="BP47" s="42">
        <f t="shared" ca="1" si="30"/>
        <v>-0.10188434635519189</v>
      </c>
      <c r="BQ47" s="207">
        <v>40</v>
      </c>
      <c r="BR47" s="6" t="str">
        <f t="shared" ca="1" si="31"/>
        <v>aemch</v>
      </c>
      <c r="BS47" s="6" t="str">
        <f ca="1">VLOOKUP(BR47,Notes!$A$12:$B$206,2,0)</f>
        <v>Electrical machinery and apparatus</v>
      </c>
      <c r="BT47" s="42">
        <f t="shared" ca="1" si="40"/>
        <v>-46.701984196494585</v>
      </c>
      <c r="BU47" s="207">
        <v>40</v>
      </c>
      <c r="BV47" s="6" t="str">
        <f t="shared" ca="1" si="41"/>
        <v>artrd</v>
      </c>
      <c r="BW47" s="6" t="str">
        <f ca="1">VLOOKUP(BV47,Notes!$A$12:$B$206,2,0)</f>
        <v>Retail trade</v>
      </c>
      <c r="BX47" s="42">
        <f t="shared" ca="1" si="42"/>
        <v>-28.021648130247627</v>
      </c>
    </row>
    <row r="48" spans="1:76" outlineLevel="1" x14ac:dyDescent="0.2">
      <c r="A48" s="23" t="s">
        <v>40</v>
      </c>
      <c r="B48" s="23" t="str">
        <f>VLOOKUP(A48,Notes!$A$12:$B$206,2,0)</f>
        <v>Hotels and restaurants</v>
      </c>
      <c r="C48" s="24">
        <f>SUM('SAM and Preps'!FS48:GG48)</f>
        <v>0</v>
      </c>
      <c r="D48" s="24">
        <f>'SAM and Preps'!GH48</f>
        <v>0</v>
      </c>
      <c r="E48" s="24">
        <f>'SAM and Preps'!GM48</f>
        <v>0</v>
      </c>
      <c r="F48" s="24">
        <f>'SAM and Preps'!GO48</f>
        <v>0</v>
      </c>
      <c r="G48" s="24">
        <v>0</v>
      </c>
      <c r="H48" s="25">
        <f>SUM('SAM and Preps'!AQ$175:AQ$179)</f>
        <v>30563.962825792696</v>
      </c>
      <c r="I48" s="24">
        <f>IFERROR(VLOOKUP($A48,Employment!$A$5:$F$66,3,0),0)</f>
        <v>26.223213836884071</v>
      </c>
      <c r="J48" s="24">
        <f>IFERROR(VLOOKUP($A48,Employment!$A$5:$F$66,4,0),0)</f>
        <v>62.626530659338719</v>
      </c>
      <c r="K48" s="24">
        <f>IFERROR(VLOOKUP($A48,Employment!$A$5:$F$66,5,0),0)</f>
        <v>153.05617635287237</v>
      </c>
      <c r="L48" s="24">
        <f>IFERROR(VLOOKUP($A48,Employment!$A$5:$F$66,6,0),0)</f>
        <v>118.34092836432882</v>
      </c>
      <c r="M48" s="24">
        <f t="shared" si="0"/>
        <v>360.24684921342396</v>
      </c>
      <c r="N48" s="25">
        <v>80299.546727616951</v>
      </c>
      <c r="O48" s="26">
        <v>0</v>
      </c>
      <c r="P48" s="27">
        <v>0</v>
      </c>
      <c r="Q48" s="28">
        <f ca="1"/>
        <v>-69227.124005694539</v>
      </c>
      <c r="R48" s="28">
        <v>0</v>
      </c>
      <c r="S48" s="28"/>
      <c r="T48" s="35" t="e">
        <f ca="1"/>
        <v>#DIV/0!</v>
      </c>
      <c r="U48" s="30">
        <f ca="1"/>
        <v>-86.211101839116182</v>
      </c>
      <c r="V48" s="31">
        <v>0</v>
      </c>
      <c r="W48" s="32">
        <f ca="1"/>
        <v>-86.211101839116182</v>
      </c>
      <c r="X48" s="28">
        <f ca="1"/>
        <v>-57382.616947795519</v>
      </c>
      <c r="Y48" s="28">
        <f t="shared" ca="1" si="32"/>
        <v>-11844.50705789902</v>
      </c>
      <c r="Z48" s="33">
        <f t="shared" ca="1" si="13"/>
        <v>11</v>
      </c>
      <c r="AA48" s="33">
        <f t="shared" ca="1" si="43"/>
        <v>41</v>
      </c>
      <c r="AB48" s="33">
        <f t="shared" ca="1" si="33"/>
        <v>18</v>
      </c>
      <c r="AC48" s="21">
        <v>41</v>
      </c>
      <c r="AD48" s="6" t="str">
        <f t="shared" ca="1" si="15"/>
        <v>anmmi</v>
      </c>
      <c r="AE48" s="6">
        <f t="shared" ca="1" si="16"/>
        <v>-5197.9591548768958</v>
      </c>
      <c r="AF48" s="6" t="str">
        <f t="shared" ca="1" si="34"/>
        <v>aacct</v>
      </c>
      <c r="AG48" s="6">
        <f t="shared" ca="1" si="35"/>
        <v>-11844.50705789902</v>
      </c>
      <c r="AH48" s="6" t="str">
        <f t="shared" ca="1" si="36"/>
        <v>aprnt</v>
      </c>
      <c r="AI48" s="6">
        <f t="shared" ca="1" si="37"/>
        <v>-19125.119240677963</v>
      </c>
      <c r="AJ48" s="17"/>
      <c r="AK48" s="6">
        <v>30563.962825792696</v>
      </c>
      <c r="AL48" s="6">
        <f ca="1"/>
        <v>-21841.221310853754</v>
      </c>
      <c r="AM48" s="6">
        <f t="shared" ca="1" si="17"/>
        <v>-4508.3078069600015</v>
      </c>
      <c r="AN48" s="6">
        <f ca="1"/>
        <v>-26349.529117813756</v>
      </c>
      <c r="AO48" s="33">
        <f t="shared" ca="1" si="18"/>
        <v>16</v>
      </c>
      <c r="AP48" s="34">
        <f ca="1"/>
        <v>-8.1386357711059194</v>
      </c>
      <c r="AQ48" s="34">
        <f ca="1"/>
        <v>-19.436767965010016</v>
      </c>
      <c r="AR48" s="34">
        <f ca="1"/>
        <v>-69.934250515315</v>
      </c>
      <c r="AS48" s="34">
        <f ca="1"/>
        <v>-54.072199682849337</v>
      </c>
      <c r="AT48" s="34">
        <f t="shared" ca="1" si="19"/>
        <v>-151.58185393428028</v>
      </c>
      <c r="AU48" s="33">
        <f t="shared" ca="1" si="20"/>
        <v>8</v>
      </c>
      <c r="AV48" s="21">
        <v>41</v>
      </c>
      <c r="AW48" s="6" t="str">
        <f t="shared" ca="1" si="38"/>
        <v>aprnt</v>
      </c>
      <c r="AX48" s="6">
        <f t="shared" ca="1" si="21"/>
        <v>-5453.1284888843338</v>
      </c>
      <c r="AY48" s="6" t="str">
        <f t="shared" ca="1" si="39"/>
        <v>aemch</v>
      </c>
      <c r="AZ48" s="6">
        <f t="shared" ca="1" si="22"/>
        <v>-14.493935094347375</v>
      </c>
      <c r="BA48" s="199"/>
      <c r="BB48" s="36">
        <f t="shared" si="23"/>
        <v>0.86012274368887098</v>
      </c>
      <c r="BC48" s="36">
        <f ca="1"/>
        <v>-86.211101839116196</v>
      </c>
      <c r="BD48" s="33">
        <f t="shared" ca="1" si="24"/>
        <v>3</v>
      </c>
      <c r="BE48" s="205">
        <f ca="1"/>
        <v>-0.74152129450301285</v>
      </c>
      <c r="BF48" s="33">
        <f t="shared" ca="1" si="25"/>
        <v>16</v>
      </c>
      <c r="BG48" s="36">
        <f t="shared" si="26"/>
        <v>2.3783379495175545</v>
      </c>
      <c r="BH48" s="42">
        <f ca="1"/>
        <v>-42.077218514263095</v>
      </c>
      <c r="BI48" s="33">
        <f t="shared" ca="1" si="27"/>
        <v>22</v>
      </c>
      <c r="BJ48" s="205">
        <f ca="1"/>
        <v>-1.0007384560261456</v>
      </c>
      <c r="BK48" s="33">
        <f t="shared" ca="1" si="28"/>
        <v>8</v>
      </c>
      <c r="BL48" s="206">
        <v>41</v>
      </c>
      <c r="BM48" s="6" t="str">
        <f t="shared" ca="1" si="8"/>
        <v>aprnt</v>
      </c>
      <c r="BN48" s="42">
        <f t="shared" ca="1" si="9"/>
        <v>-0.15346046140289707</v>
      </c>
      <c r="BO48" s="6" t="str">
        <f t="shared" ca="1" si="29"/>
        <v>aemch</v>
      </c>
      <c r="BP48" s="42">
        <f t="shared" ca="1" si="30"/>
        <v>-9.5688486791756622E-2</v>
      </c>
      <c r="BQ48" s="207">
        <v>41</v>
      </c>
      <c r="BR48" s="6" t="str">
        <f t="shared" ca="1" si="31"/>
        <v>aprnt</v>
      </c>
      <c r="BS48" s="6" t="str">
        <f ca="1">VLOOKUP(BR48,Notes!$A$12:$B$206,2,0)</f>
        <v>Publishing, printing, recorded media</v>
      </c>
      <c r="BT48" s="42">
        <f t="shared" ca="1" si="40"/>
        <v>-46.046220258146356</v>
      </c>
      <c r="BU48" s="207">
        <v>41</v>
      </c>
      <c r="BV48" s="6" t="str">
        <f t="shared" ca="1" si="41"/>
        <v>amore</v>
      </c>
      <c r="BW48" s="6" t="str">
        <f ca="1">VLOOKUP(BV48,Notes!$A$12:$B$206,2,0)</f>
        <v>Mining of metal ores</v>
      </c>
      <c r="BX48" s="42">
        <f t="shared" ca="1" si="42"/>
        <v>-27.484782454702771</v>
      </c>
    </row>
    <row r="49" spans="1:76" outlineLevel="1" x14ac:dyDescent="0.2">
      <c r="A49" s="23" t="s">
        <v>268</v>
      </c>
      <c r="B49" s="23" t="str">
        <f>VLOOKUP(A49,Notes!$A$12:$B$206,2,0)</f>
        <v>Land transport, transport via pipe lines</v>
      </c>
      <c r="C49" s="24">
        <f>SUM('SAM and Preps'!FS49:GG49)</f>
        <v>0</v>
      </c>
      <c r="D49" s="24">
        <f>'SAM and Preps'!GH49</f>
        <v>0</v>
      </c>
      <c r="E49" s="24">
        <f>'SAM and Preps'!GM49</f>
        <v>0</v>
      </c>
      <c r="F49" s="24">
        <f>'SAM and Preps'!GO49</f>
        <v>0</v>
      </c>
      <c r="G49" s="24">
        <v>0</v>
      </c>
      <c r="H49" s="25">
        <f>SUM('SAM and Preps'!AR$175:AR$179)</f>
        <v>203224.88471910678</v>
      </c>
      <c r="I49" s="24">
        <f>IFERROR(VLOOKUP($A49,Employment!$A$5:$F$66,3,0),0)</f>
        <v>46.009899802760849</v>
      </c>
      <c r="J49" s="24">
        <f>IFERROR(VLOOKUP($A49,Employment!$A$5:$F$66,4,0),0)</f>
        <v>84.22183762871542</v>
      </c>
      <c r="K49" s="24">
        <f>IFERROR(VLOOKUP($A49,Employment!$A$5:$F$66,5,0),0)</f>
        <v>143.9207266792049</v>
      </c>
      <c r="L49" s="24">
        <f>IFERROR(VLOOKUP($A49,Employment!$A$5:$F$66,6,0),0)</f>
        <v>111.23549193580212</v>
      </c>
      <c r="M49" s="24">
        <f t="shared" si="0"/>
        <v>385.38795604648328</v>
      </c>
      <c r="N49" s="25">
        <v>376743.96912243136</v>
      </c>
      <c r="O49" s="26">
        <v>0</v>
      </c>
      <c r="P49" s="27">
        <v>0</v>
      </c>
      <c r="Q49" s="28">
        <f ca="1"/>
        <v>-238816.39333623371</v>
      </c>
      <c r="R49" s="28">
        <v>0</v>
      </c>
      <c r="S49" s="28"/>
      <c r="T49" s="35" t="e">
        <f ca="1"/>
        <v>#DIV/0!</v>
      </c>
      <c r="U49" s="30">
        <f ca="1"/>
        <v>-63.389573001664957</v>
      </c>
      <c r="V49" s="31">
        <v>0</v>
      </c>
      <c r="W49" s="32">
        <f ca="1"/>
        <v>-63.389573001664957</v>
      </c>
      <c r="X49" s="28">
        <f ca="1"/>
        <v>-103409.31636120788</v>
      </c>
      <c r="Y49" s="28">
        <f t="shared" ca="1" si="32"/>
        <v>-135407.07697502582</v>
      </c>
      <c r="Z49" s="33">
        <f t="shared" ca="1" si="13"/>
        <v>4</v>
      </c>
      <c r="AA49" s="33">
        <f t="shared" ca="1" si="43"/>
        <v>4</v>
      </c>
      <c r="AB49" s="33">
        <f t="shared" ca="1" si="33"/>
        <v>3</v>
      </c>
      <c r="AC49" s="21">
        <v>42</v>
      </c>
      <c r="AD49" s="6" t="str">
        <f t="shared" ca="1" si="15"/>
        <v>amopt</v>
      </c>
      <c r="AE49" s="6">
        <f t="shared" ca="1" si="16"/>
        <v>-4292.5713518807233</v>
      </c>
      <c r="AF49" s="6" t="str">
        <f t="shared" ca="1" si="34"/>
        <v>aeduc</v>
      </c>
      <c r="AG49" s="6">
        <f t="shared" ca="1" si="35"/>
        <v>-11646.56988897657</v>
      </c>
      <c r="AH49" s="6" t="str">
        <f t="shared" ca="1" si="36"/>
        <v>afurn</v>
      </c>
      <c r="AI49" s="6">
        <f t="shared" ca="1" si="37"/>
        <v>-17631.456328633591</v>
      </c>
      <c r="AJ49" s="17"/>
      <c r="AK49" s="6">
        <v>203224.88471910675</v>
      </c>
      <c r="AL49" s="6">
        <f ca="1"/>
        <v>-55781.507120977178</v>
      </c>
      <c r="AM49" s="6">
        <f t="shared" ca="1" si="17"/>
        <v>-73041.879535590444</v>
      </c>
      <c r="AN49" s="6">
        <f ca="1"/>
        <v>-128823.38665656763</v>
      </c>
      <c r="AO49" s="33">
        <f t="shared" ca="1" si="18"/>
        <v>2</v>
      </c>
      <c r="AP49" s="34">
        <f ca="1"/>
        <v>-8.1663341265699181</v>
      </c>
      <c r="AQ49" s="34">
        <f ca="1"/>
        <v>-14.948601709159522</v>
      </c>
      <c r="AR49" s="34">
        <f ca="1"/>
        <v>-52.913825779647944</v>
      </c>
      <c r="AS49" s="34">
        <f ca="1"/>
        <v>-41.601904984999791</v>
      </c>
      <c r="AT49" s="34">
        <f t="shared" ca="1" si="19"/>
        <v>-117.63066660037718</v>
      </c>
      <c r="AU49" s="33">
        <f t="shared" ca="1" si="20"/>
        <v>10</v>
      </c>
      <c r="AV49" s="21">
        <v>42</v>
      </c>
      <c r="AW49" s="6" t="str">
        <f t="shared" ca="1" si="38"/>
        <v>aotrp</v>
      </c>
      <c r="AX49" s="6">
        <f t="shared" ca="1" si="21"/>
        <v>-5249.8008370797543</v>
      </c>
      <c r="AY49" s="6" t="str">
        <f t="shared" ca="1" si="39"/>
        <v>aheal</v>
      </c>
      <c r="AZ49" s="6">
        <f t="shared" ca="1" si="22"/>
        <v>-14.075197523988177</v>
      </c>
      <c r="BA49" s="199"/>
      <c r="BB49" s="36">
        <f t="shared" si="23"/>
        <v>5.7190995299517109</v>
      </c>
      <c r="BC49" s="36">
        <f ca="1"/>
        <v>-63.389573001664957</v>
      </c>
      <c r="BD49" s="33">
        <f t="shared" ca="1" si="24"/>
        <v>25</v>
      </c>
      <c r="BE49" s="205">
        <f ca="1"/>
        <v>-3.6253127715766169</v>
      </c>
      <c r="BF49" s="33">
        <f t="shared" ca="1" si="25"/>
        <v>2</v>
      </c>
      <c r="BG49" s="36">
        <f t="shared" si="26"/>
        <v>2.5443187168844212</v>
      </c>
      <c r="BH49" s="42">
        <f ca="1"/>
        <v>-30.522662879010483</v>
      </c>
      <c r="BI49" s="33">
        <f t="shared" ca="1" si="27"/>
        <v>35</v>
      </c>
      <c r="BJ49" s="205">
        <f ca="1"/>
        <v>-0.77659382452219705</v>
      </c>
      <c r="BK49" s="33">
        <f t="shared" ca="1" si="28"/>
        <v>10</v>
      </c>
      <c r="BL49" s="206">
        <v>42</v>
      </c>
      <c r="BM49" s="6" t="str">
        <f t="shared" ca="1" si="8"/>
        <v>aotrp</v>
      </c>
      <c r="BN49" s="42">
        <f t="shared" ca="1" si="9"/>
        <v>-0.14773846982952737</v>
      </c>
      <c r="BO49" s="6" t="str">
        <f t="shared" ca="1" si="29"/>
        <v>aheal</v>
      </c>
      <c r="BP49" s="42">
        <f t="shared" ca="1" si="30"/>
        <v>-9.2923995008834581E-2</v>
      </c>
      <c r="BQ49" s="207">
        <v>42</v>
      </c>
      <c r="BR49" s="6" t="str">
        <f t="shared" ca="1" si="31"/>
        <v>aotrp</v>
      </c>
      <c r="BS49" s="6" t="str">
        <f ca="1">VLOOKUP(BR49,Notes!$A$12:$B$206,2,0)</f>
        <v>Other transport equipment</v>
      </c>
      <c r="BT49" s="42">
        <f t="shared" ca="1" si="40"/>
        <v>-45.530107707656832</v>
      </c>
      <c r="BU49" s="207">
        <v>42</v>
      </c>
      <c r="BV49" s="6" t="str">
        <f t="shared" ca="1" si="41"/>
        <v>aelcg</v>
      </c>
      <c r="BW49" s="6" t="str">
        <f ca="1">VLOOKUP(BV49,Notes!$A$12:$B$206,2,0)</f>
        <v>Electricity, gas, steam and hot water supply</v>
      </c>
      <c r="BX49" s="42">
        <f t="shared" ca="1" si="42"/>
        <v>-27.339422062419878</v>
      </c>
    </row>
    <row r="50" spans="1:76" outlineLevel="1" x14ac:dyDescent="0.2">
      <c r="A50" s="23" t="s">
        <v>269</v>
      </c>
      <c r="B50" s="23" t="str">
        <f>VLOOKUP(A50,Notes!$A$12:$B$206,2,0)</f>
        <v>Water transport</v>
      </c>
      <c r="C50" s="24">
        <f>SUM('SAM and Preps'!FS50:GG50)</f>
        <v>0</v>
      </c>
      <c r="D50" s="24">
        <f>'SAM and Preps'!GH50</f>
        <v>0</v>
      </c>
      <c r="E50" s="24">
        <f>'SAM and Preps'!GM50</f>
        <v>0</v>
      </c>
      <c r="F50" s="24">
        <f>'SAM and Preps'!GO50</f>
        <v>0</v>
      </c>
      <c r="G50" s="24">
        <v>0</v>
      </c>
      <c r="H50" s="25">
        <f>SUM('SAM and Preps'!AS$175:AS$179)</f>
        <v>1888.5297348594806</v>
      </c>
      <c r="I50" s="24">
        <f>IFERROR(VLOOKUP($A50,Employment!$A$5:$F$66,3,0),0)</f>
        <v>0</v>
      </c>
      <c r="J50" s="24">
        <f>IFERROR(VLOOKUP($A50,Employment!$A$5:$F$66,4,0),0)</f>
        <v>9.0419883353559133E-2</v>
      </c>
      <c r="K50" s="24">
        <f>IFERROR(VLOOKUP($A50,Employment!$A$5:$F$66,5,0),0)</f>
        <v>1.457682546984066</v>
      </c>
      <c r="L50" s="24">
        <f>IFERROR(VLOOKUP($A50,Employment!$A$5:$F$66,6,0),0)</f>
        <v>2.3019703503026125</v>
      </c>
      <c r="M50" s="24">
        <f t="shared" si="0"/>
        <v>3.8500727806402377</v>
      </c>
      <c r="N50" s="25">
        <v>4328.9991759371369</v>
      </c>
      <c r="O50" s="26">
        <v>0</v>
      </c>
      <c r="P50" s="27">
        <v>0</v>
      </c>
      <c r="Q50" s="28">
        <f ca="1"/>
        <v>-2381.8136576888796</v>
      </c>
      <c r="R50" s="28">
        <v>0</v>
      </c>
      <c r="S50" s="28"/>
      <c r="T50" s="35" t="e">
        <f ca="1"/>
        <v>#DIV/0!</v>
      </c>
      <c r="U50" s="30">
        <f ca="1"/>
        <v>-55.019960986092521</v>
      </c>
      <c r="V50" s="31">
        <v>0</v>
      </c>
      <c r="W50" s="32">
        <f ca="1"/>
        <v>-55.019960986092521</v>
      </c>
      <c r="X50" s="28">
        <f ca="1"/>
        <v>-291.97096365116153</v>
      </c>
      <c r="Y50" s="28">
        <f t="shared" ca="1" si="32"/>
        <v>-2089.842694037718</v>
      </c>
      <c r="Z50" s="33">
        <f t="shared" ca="1" si="13"/>
        <v>60</v>
      </c>
      <c r="AA50" s="33">
        <f t="shared" ca="1" si="43"/>
        <v>52</v>
      </c>
      <c r="AB50" s="33">
        <f t="shared" ca="1" si="33"/>
        <v>61</v>
      </c>
      <c r="AC50" s="21">
        <v>43</v>
      </c>
      <c r="AD50" s="6" t="str">
        <f t="shared" ca="1" si="15"/>
        <v>apost</v>
      </c>
      <c r="AE50" s="6">
        <f t="shared" ca="1" si="16"/>
        <v>-4074.8436547748997</v>
      </c>
      <c r="AF50" s="6" t="str">
        <f t="shared" ca="1" si="34"/>
        <v>agold</v>
      </c>
      <c r="AG50" s="6">
        <f t="shared" ca="1" si="35"/>
        <v>-11569.157329698344</v>
      </c>
      <c r="AH50" s="6" t="str">
        <f t="shared" ca="1" si="36"/>
        <v>aotrp</v>
      </c>
      <c r="AI50" s="6">
        <f t="shared" ca="1" si="37"/>
        <v>-17353.331894264964</v>
      </c>
      <c r="AJ50" s="17"/>
      <c r="AK50" s="6">
        <v>1888.5297348594806</v>
      </c>
      <c r="AL50" s="6">
        <f ca="1"/>
        <v>-127.37259217690416</v>
      </c>
      <c r="AM50" s="6">
        <f t="shared" ca="1" si="17"/>
        <v>-911.69573115353865</v>
      </c>
      <c r="AN50" s="6">
        <f ca="1"/>
        <v>-1039.0683233304428</v>
      </c>
      <c r="AO50" s="33">
        <f t="shared" ca="1" si="18"/>
        <v>61</v>
      </c>
      <c r="AP50" s="34">
        <f ca="1"/>
        <v>0</v>
      </c>
      <c r="AQ50" s="34">
        <f ca="1"/>
        <v>-1.392971567254361E-2</v>
      </c>
      <c r="AR50" s="34">
        <f ca="1"/>
        <v>-0.4651694938179935</v>
      </c>
      <c r="AS50" s="34">
        <f ca="1"/>
        <v>-0.74726048130226974</v>
      </c>
      <c r="AT50" s="34">
        <f t="shared" ca="1" si="19"/>
        <v>-1.2263596907928069</v>
      </c>
      <c r="AU50" s="33">
        <f t="shared" ca="1" si="20"/>
        <v>60</v>
      </c>
      <c r="AV50" s="21">
        <v>43</v>
      </c>
      <c r="AW50" s="6" t="str">
        <f t="shared" ca="1" si="38"/>
        <v>arsea</v>
      </c>
      <c r="AX50" s="6">
        <f t="shared" ca="1" si="21"/>
        <v>-4780.7116793050036</v>
      </c>
      <c r="AY50" s="6" t="str">
        <f t="shared" ca="1" si="39"/>
        <v>anfme</v>
      </c>
      <c r="AZ50" s="6">
        <f t="shared" ca="1" si="22"/>
        <v>-13.669878270021517</v>
      </c>
      <c r="BA50" s="199"/>
      <c r="BB50" s="36">
        <f t="shared" si="23"/>
        <v>5.3146491060202472E-2</v>
      </c>
      <c r="BC50" s="36">
        <f ca="1"/>
        <v>-55.019960986092521</v>
      </c>
      <c r="BD50" s="33">
        <f t="shared" ca="1" si="24"/>
        <v>32</v>
      </c>
      <c r="BE50" s="205">
        <f ca="1"/>
        <v>-2.924117864680055E-2</v>
      </c>
      <c r="BF50" s="33">
        <f t="shared" ca="1" si="25"/>
        <v>61</v>
      </c>
      <c r="BG50" s="36">
        <f t="shared" si="26"/>
        <v>2.5418054932595482E-2</v>
      </c>
      <c r="BH50" s="42">
        <f ca="1"/>
        <v>-31.852896313011328</v>
      </c>
      <c r="BI50" s="33">
        <f t="shared" ca="1" si="27"/>
        <v>33</v>
      </c>
      <c r="BJ50" s="205">
        <f ca="1"/>
        <v>-8.0963866824639002E-3</v>
      </c>
      <c r="BK50" s="33">
        <f t="shared" ca="1" si="28"/>
        <v>60</v>
      </c>
      <c r="BL50" s="206">
        <v>43</v>
      </c>
      <c r="BM50" s="6" t="str">
        <f t="shared" ca="1" si="8"/>
        <v>arsea</v>
      </c>
      <c r="BN50" s="42">
        <f t="shared" ca="1" si="9"/>
        <v>-0.13453749010973029</v>
      </c>
      <c r="BO50" s="6" t="str">
        <f t="shared" ca="1" si="29"/>
        <v>anfme</v>
      </c>
      <c r="BP50" s="42">
        <f t="shared" ca="1" si="30"/>
        <v>-9.0248090513114929E-2</v>
      </c>
      <c r="BQ50" s="207">
        <v>43</v>
      </c>
      <c r="BR50" s="6" t="str">
        <f t="shared" ca="1" si="31"/>
        <v>arsea</v>
      </c>
      <c r="BS50" s="6" t="str">
        <f ca="1">VLOOKUP(BR50,Notes!$A$12:$B$206,2,0)</f>
        <v>Research and experimental development</v>
      </c>
      <c r="BT50" s="42">
        <f t="shared" ca="1" si="40"/>
        <v>-45.226936439450668</v>
      </c>
      <c r="BU50" s="207">
        <v>43</v>
      </c>
      <c r="BV50" s="6" t="str">
        <f t="shared" ca="1" si="41"/>
        <v>agold</v>
      </c>
      <c r="BW50" s="6" t="str">
        <f ca="1">VLOOKUP(BV50,Notes!$A$12:$B$206,2,0)</f>
        <v>Mining of gold and uranium ore</v>
      </c>
      <c r="BX50" s="42">
        <f t="shared" ca="1" si="42"/>
        <v>-27.334028226011014</v>
      </c>
    </row>
    <row r="51" spans="1:76" outlineLevel="1" x14ac:dyDescent="0.2">
      <c r="A51" s="23" t="s">
        <v>270</v>
      </c>
      <c r="B51" s="23" t="str">
        <f>VLOOKUP(A51,Notes!$A$12:$B$206,2,0)</f>
        <v>Air transport</v>
      </c>
      <c r="C51" s="24">
        <f>SUM('SAM and Preps'!FS51:GG51)</f>
        <v>0</v>
      </c>
      <c r="D51" s="24">
        <f>'SAM and Preps'!GH51</f>
        <v>0</v>
      </c>
      <c r="E51" s="24">
        <f>'SAM and Preps'!GM51</f>
        <v>0</v>
      </c>
      <c r="F51" s="24">
        <f>'SAM and Preps'!GO51</f>
        <v>0</v>
      </c>
      <c r="G51" s="24">
        <v>0</v>
      </c>
      <c r="H51" s="25">
        <f>SUM('SAM and Preps'!AT$175:AT$179)</f>
        <v>15501.353297354992</v>
      </c>
      <c r="I51" s="24">
        <f>IFERROR(VLOOKUP($A51,Employment!$A$5:$F$66,3,0),0)</f>
        <v>1.7559858570565057</v>
      </c>
      <c r="J51" s="24">
        <f>IFERROR(VLOOKUP($A51,Employment!$A$5:$F$66,4,0),0)</f>
        <v>1.1076059544502974</v>
      </c>
      <c r="K51" s="24">
        <f>IFERROR(VLOOKUP($A51,Employment!$A$5:$F$66,5,0),0)</f>
        <v>8.0504175197137613</v>
      </c>
      <c r="L51" s="24">
        <f>IFERROR(VLOOKUP($A51,Employment!$A$5:$F$66,6,0),0)</f>
        <v>15.310181147381922</v>
      </c>
      <c r="M51" s="24">
        <f t="shared" si="0"/>
        <v>26.224190478602488</v>
      </c>
      <c r="N51" s="25">
        <v>43078.400401787592</v>
      </c>
      <c r="O51" s="26">
        <v>0</v>
      </c>
      <c r="P51" s="27">
        <v>0</v>
      </c>
      <c r="Q51" s="28">
        <f ca="1"/>
        <v>-31183.259536554666</v>
      </c>
      <c r="R51" s="28">
        <v>0</v>
      </c>
      <c r="S51" s="28"/>
      <c r="T51" s="35" t="e">
        <f ca="1"/>
        <v>#DIV/0!</v>
      </c>
      <c r="U51" s="30">
        <f ca="1"/>
        <v>-72.387227115472655</v>
      </c>
      <c r="V51" s="31">
        <v>0</v>
      </c>
      <c r="W51" s="32">
        <f ca="1"/>
        <v>-72.387227115472655</v>
      </c>
      <c r="X51" s="28">
        <f ca="1"/>
        <v>-21581.671117963218</v>
      </c>
      <c r="Y51" s="28">
        <f t="shared" ca="1" si="32"/>
        <v>-9601.5884185914474</v>
      </c>
      <c r="Z51" s="33">
        <f t="shared" ca="1" si="13"/>
        <v>19</v>
      </c>
      <c r="AA51" s="33">
        <f t="shared" ca="1" si="43"/>
        <v>44</v>
      </c>
      <c r="AB51" s="33">
        <f t="shared" ca="1" si="33"/>
        <v>37</v>
      </c>
      <c r="AC51" s="21">
        <v>44</v>
      </c>
      <c r="AD51" s="6" t="str">
        <f t="shared" ca="1" si="15"/>
        <v>aleat</v>
      </c>
      <c r="AE51" s="6">
        <f t="shared" ca="1" si="16"/>
        <v>-3755.8211847801772</v>
      </c>
      <c r="AF51" s="6" t="str">
        <f t="shared" ca="1" si="34"/>
        <v>aatrp</v>
      </c>
      <c r="AG51" s="6">
        <f t="shared" ca="1" si="35"/>
        <v>-9601.5884185914474</v>
      </c>
      <c r="AH51" s="6" t="str">
        <f t="shared" ca="1" si="36"/>
        <v>awatd</v>
      </c>
      <c r="AI51" s="6">
        <f t="shared" ca="1" si="37"/>
        <v>-17114.379025875325</v>
      </c>
      <c r="AJ51" s="17"/>
      <c r="AK51" s="6">
        <v>15501.353297354992</v>
      </c>
      <c r="AL51" s="6">
        <f ca="1"/>
        <v>-7765.9594048665685</v>
      </c>
      <c r="AM51" s="6">
        <f t="shared" ca="1" si="17"/>
        <v>-3455.040412461597</v>
      </c>
      <c r="AN51" s="6">
        <f ca="1"/>
        <v>-11220.999817328166</v>
      </c>
      <c r="AO51" s="33">
        <f t="shared" ca="1" si="18"/>
        <v>31</v>
      </c>
      <c r="AP51" s="34">
        <f ca="1"/>
        <v>-0.35591065172966013</v>
      </c>
      <c r="AQ51" s="34">
        <f ca="1"/>
        <v>-0.22449426658188193</v>
      </c>
      <c r="AR51" s="34">
        <f ca="1"/>
        <v>-3.3799349279686202</v>
      </c>
      <c r="AS51" s="34">
        <f ca="1"/>
        <v>-6.53874320337792</v>
      </c>
      <c r="AT51" s="34">
        <f t="shared" ca="1" si="19"/>
        <v>-10.499083049658083</v>
      </c>
      <c r="AU51" s="33">
        <f t="shared" ca="1" si="20"/>
        <v>50</v>
      </c>
      <c r="AV51" s="21">
        <v>44</v>
      </c>
      <c r="AW51" s="6" t="str">
        <f t="shared" ca="1" si="38"/>
        <v>arent</v>
      </c>
      <c r="AX51" s="6">
        <f t="shared" ca="1" si="21"/>
        <v>-4482.6252600856624</v>
      </c>
      <c r="AY51" s="6" t="str">
        <f t="shared" ca="1" si="39"/>
        <v>aochm</v>
      </c>
      <c r="AZ51" s="6">
        <f t="shared" ca="1" si="22"/>
        <v>-13.229972199988154</v>
      </c>
      <c r="BA51" s="199"/>
      <c r="BB51" s="36">
        <f t="shared" si="23"/>
        <v>0.43623487585712634</v>
      </c>
      <c r="BC51" s="36">
        <f ca="1"/>
        <v>-72.387227115472655</v>
      </c>
      <c r="BD51" s="33">
        <f t="shared" ca="1" si="24"/>
        <v>17</v>
      </c>
      <c r="BE51" s="205">
        <f ca="1"/>
        <v>-0.31577833034359826</v>
      </c>
      <c r="BF51" s="33">
        <f t="shared" ca="1" si="25"/>
        <v>31</v>
      </c>
      <c r="BG51" s="36">
        <f t="shared" si="26"/>
        <v>0.17313125027135728</v>
      </c>
      <c r="BH51" s="42">
        <f ca="1"/>
        <v>-40.035870919351218</v>
      </c>
      <c r="BI51" s="33">
        <f t="shared" ca="1" si="27"/>
        <v>27</v>
      </c>
      <c r="BJ51" s="205">
        <f ca="1"/>
        <v>-6.931460387969951E-2</v>
      </c>
      <c r="BK51" s="33">
        <f t="shared" ca="1" si="28"/>
        <v>50</v>
      </c>
      <c r="BL51" s="206">
        <v>44</v>
      </c>
      <c r="BM51" s="6" t="str">
        <f t="shared" ca="1" si="8"/>
        <v>arent</v>
      </c>
      <c r="BN51" s="42">
        <f t="shared" ca="1" si="9"/>
        <v>-0.12614882303089966</v>
      </c>
      <c r="BO51" s="6" t="str">
        <f t="shared" ca="1" si="29"/>
        <v>aochm</v>
      </c>
      <c r="BP51" s="42">
        <f t="shared" ca="1" si="30"/>
        <v>-8.7343844985727573E-2</v>
      </c>
      <c r="BQ51" s="207">
        <v>44</v>
      </c>
      <c r="BR51" s="6" t="str">
        <f t="shared" ca="1" si="31"/>
        <v>arent</v>
      </c>
      <c r="BS51" s="6" t="str">
        <f ca="1">VLOOKUP(BR51,Notes!$A$12:$B$206,2,0)</f>
        <v>Renting of machinery and equipment</v>
      </c>
      <c r="BT51" s="42">
        <f t="shared" ca="1" si="40"/>
        <v>-44.981717861531656</v>
      </c>
      <c r="BU51" s="207">
        <v>44</v>
      </c>
      <c r="BV51" s="6" t="str">
        <f t="shared" ca="1" si="41"/>
        <v>atrps</v>
      </c>
      <c r="BW51" s="6" t="str">
        <f ca="1">VLOOKUP(BV51,Notes!$A$12:$B$206,2,0)</f>
        <v>Auxiliary transport</v>
      </c>
      <c r="BX51" s="42">
        <f t="shared" ca="1" si="42"/>
        <v>-27.330324606989258</v>
      </c>
    </row>
    <row r="52" spans="1:76" outlineLevel="1" x14ac:dyDescent="0.2">
      <c r="A52" s="23" t="s">
        <v>42</v>
      </c>
      <c r="B52" s="23" t="str">
        <f>VLOOKUP(A52,Notes!$A$12:$B$206,2,0)</f>
        <v>Auxiliary transport</v>
      </c>
      <c r="C52" s="24">
        <f>SUM('SAM and Preps'!FS52:GG52)</f>
        <v>0</v>
      </c>
      <c r="D52" s="24">
        <f>'SAM and Preps'!GH52</f>
        <v>0</v>
      </c>
      <c r="E52" s="24">
        <f>'SAM and Preps'!GM52</f>
        <v>0</v>
      </c>
      <c r="F52" s="24">
        <f>'SAM and Preps'!GO52</f>
        <v>0</v>
      </c>
      <c r="G52" s="24">
        <v>0</v>
      </c>
      <c r="H52" s="25">
        <f>SUM('SAM and Preps'!AU$175:AU$179)</f>
        <v>41025.123326726563</v>
      </c>
      <c r="I52" s="24">
        <f>IFERROR(VLOOKUP($A52,Employment!$A$5:$F$66,3,0),0)</f>
        <v>2.5991025287322014</v>
      </c>
      <c r="J52" s="24">
        <f>IFERROR(VLOOKUP($A52,Employment!$A$5:$F$66,4,0),0)</f>
        <v>4.704406570060077</v>
      </c>
      <c r="K52" s="24">
        <f>IFERROR(VLOOKUP($A52,Employment!$A$5:$F$66,5,0),0)</f>
        <v>14.885045661303112</v>
      </c>
      <c r="L52" s="24">
        <f>IFERROR(VLOOKUP($A52,Employment!$A$5:$F$66,6,0),0)</f>
        <v>18.293985842623822</v>
      </c>
      <c r="M52" s="24">
        <f t="shared" si="0"/>
        <v>40.482540602719212</v>
      </c>
      <c r="N52" s="25">
        <v>80133.908412976016</v>
      </c>
      <c r="O52" s="26">
        <v>0</v>
      </c>
      <c r="P52" s="27">
        <v>0</v>
      </c>
      <c r="Q52" s="28">
        <f ca="1"/>
        <v>-41291.553018808831</v>
      </c>
      <c r="R52" s="28">
        <v>0</v>
      </c>
      <c r="S52" s="28"/>
      <c r="T52" s="35" t="e">
        <f ca="1"/>
        <v>#DIV/0!</v>
      </c>
      <c r="U52" s="30">
        <f ca="1"/>
        <v>-51.528190545767174</v>
      </c>
      <c r="V52" s="31">
        <v>0</v>
      </c>
      <c r="W52" s="32">
        <f ca="1"/>
        <v>-51.528190545767174</v>
      </c>
      <c r="X52" s="28">
        <f ca="1"/>
        <v>-8142.3281044946962</v>
      </c>
      <c r="Y52" s="28">
        <f t="shared" ca="1" si="32"/>
        <v>-33149.224914314138</v>
      </c>
      <c r="Z52" s="33">
        <f t="shared" ca="1" si="13"/>
        <v>34</v>
      </c>
      <c r="AA52" s="33">
        <f t="shared" ca="1" si="43"/>
        <v>20</v>
      </c>
      <c r="AB52" s="33">
        <f t="shared" ca="1" si="33"/>
        <v>27</v>
      </c>
      <c r="AC52" s="21">
        <v>45</v>
      </c>
      <c r="AD52" s="6" t="str">
        <f t="shared" ca="1" si="15"/>
        <v>aoact</v>
      </c>
      <c r="AE52" s="6">
        <f t="shared" ca="1" si="16"/>
        <v>-3243.1455544884329</v>
      </c>
      <c r="AF52" s="6" t="str">
        <f t="shared" ca="1" si="34"/>
        <v>arecr</v>
      </c>
      <c r="AG52" s="6">
        <f t="shared" ca="1" si="35"/>
        <v>-9297.6625030063915</v>
      </c>
      <c r="AH52" s="6" t="str">
        <f t="shared" ca="1" si="36"/>
        <v>aknit</v>
      </c>
      <c r="AI52" s="6">
        <f t="shared" ca="1" si="37"/>
        <v>-16674.85289825049</v>
      </c>
      <c r="AJ52" s="17"/>
      <c r="AK52" s="6">
        <v>41025.123326726571</v>
      </c>
      <c r="AL52" s="6">
        <f ca="1"/>
        <v>-4168.5226799629791</v>
      </c>
      <c r="AM52" s="6">
        <f t="shared" ca="1" si="17"/>
        <v>-16970.981039468661</v>
      </c>
      <c r="AN52" s="6">
        <f ca="1"/>
        <v>-21139.503719431639</v>
      </c>
      <c r="AO52" s="33">
        <f t="shared" ca="1" si="18"/>
        <v>22</v>
      </c>
      <c r="AP52" s="34">
        <f ca="1"/>
        <v>-0.37499574097579491</v>
      </c>
      <c r="AQ52" s="34">
        <f ca="1"/>
        <v>-0.67874676281108104</v>
      </c>
      <c r="AR52" s="34">
        <f ca="1"/>
        <v>-4.4485969208848148</v>
      </c>
      <c r="AS52" s="34">
        <f ca="1"/>
        <v>-5.5616703312076954</v>
      </c>
      <c r="AT52" s="34">
        <f t="shared" ca="1" si="19"/>
        <v>-11.064009755879386</v>
      </c>
      <c r="AU52" s="33">
        <f t="shared" ca="1" si="20"/>
        <v>47</v>
      </c>
      <c r="AV52" s="21">
        <v>45</v>
      </c>
      <c r="AW52" s="6" t="str">
        <f t="shared" ca="1" si="38"/>
        <v>arubb</v>
      </c>
      <c r="AX52" s="6">
        <f t="shared" ca="1" si="21"/>
        <v>-4294.6744269512083</v>
      </c>
      <c r="AY52" s="6" t="str">
        <f t="shared" ca="1" si="39"/>
        <v>aomnf</v>
      </c>
      <c r="AZ52" s="6">
        <f t="shared" ca="1" si="22"/>
        <v>-12.27187288430811</v>
      </c>
      <c r="BA52" s="199"/>
      <c r="BB52" s="36">
        <f t="shared" si="23"/>
        <v>1.154517882287837</v>
      </c>
      <c r="BC52" s="36">
        <f ca="1"/>
        <v>-51.528190545767153</v>
      </c>
      <c r="BD52" s="33">
        <f t="shared" ca="1" si="24"/>
        <v>35</v>
      </c>
      <c r="BE52" s="205">
        <f ca="1"/>
        <v>-0.5949021742702324</v>
      </c>
      <c r="BF52" s="33">
        <f t="shared" ca="1" si="25"/>
        <v>22</v>
      </c>
      <c r="BG52" s="36">
        <f t="shared" si="26"/>
        <v>0.2672644127729531</v>
      </c>
      <c r="BH52" s="42">
        <f ca="1"/>
        <v>-27.330324606989258</v>
      </c>
      <c r="BI52" s="33">
        <f t="shared" ca="1" si="27"/>
        <v>44</v>
      </c>
      <c r="BJ52" s="205">
        <f ca="1"/>
        <v>-7.3044231569811741E-2</v>
      </c>
      <c r="BK52" s="33">
        <f t="shared" ca="1" si="28"/>
        <v>47</v>
      </c>
      <c r="BL52" s="206">
        <v>45</v>
      </c>
      <c r="BM52" s="6" t="str">
        <f t="shared" ca="1" si="8"/>
        <v>arubb</v>
      </c>
      <c r="BN52" s="42">
        <f t="shared" ca="1" si="9"/>
        <v>-0.12085956171371891</v>
      </c>
      <c r="BO52" s="6" t="str">
        <f t="shared" ca="1" si="29"/>
        <v>aomnf</v>
      </c>
      <c r="BP52" s="42">
        <f t="shared" ca="1" si="30"/>
        <v>-8.1018504550789655E-2</v>
      </c>
      <c r="BQ52" s="207">
        <v>45</v>
      </c>
      <c r="BR52" s="6" t="str">
        <f t="shared" ca="1" si="31"/>
        <v>arubb</v>
      </c>
      <c r="BS52" s="6" t="str">
        <f ca="1">VLOOKUP(BR52,Notes!$A$12:$B$206,2,0)</f>
        <v>Rubber</v>
      </c>
      <c r="BT52" s="42">
        <f t="shared" ca="1" si="40"/>
        <v>-44.939263215300173</v>
      </c>
      <c r="BU52" s="207">
        <v>45</v>
      </c>
      <c r="BV52" s="6" t="str">
        <f t="shared" ca="1" si="41"/>
        <v>amtvs</v>
      </c>
      <c r="BW52" s="6" t="str">
        <f ca="1">VLOOKUP(BV52,Notes!$A$12:$B$206,2,0)</f>
        <v>Sale, maintenance, repair of motor vehicles</v>
      </c>
      <c r="BX52" s="42">
        <f t="shared" ca="1" si="42"/>
        <v>-27.114314053379953</v>
      </c>
    </row>
    <row r="53" spans="1:76" outlineLevel="1" x14ac:dyDescent="0.2">
      <c r="A53" s="23" t="s">
        <v>43</v>
      </c>
      <c r="B53" s="23" t="str">
        <f>VLOOKUP(A53,Notes!$A$12:$B$206,2,0)</f>
        <v>Post and telecommunication</v>
      </c>
      <c r="C53" s="24">
        <f>SUM('SAM and Preps'!FS53:GG53)</f>
        <v>0</v>
      </c>
      <c r="D53" s="24">
        <f>'SAM and Preps'!GH53</f>
        <v>0</v>
      </c>
      <c r="E53" s="24">
        <f>'SAM and Preps'!GM53</f>
        <v>0</v>
      </c>
      <c r="F53" s="24">
        <f>'SAM and Preps'!GO53</f>
        <v>0</v>
      </c>
      <c r="G53" s="24">
        <v>0</v>
      </c>
      <c r="H53" s="25">
        <f>SUM('SAM and Preps'!AV$175:AV$179)</f>
        <v>67561.539773547294</v>
      </c>
      <c r="I53" s="24">
        <f>IFERROR(VLOOKUP($A53,Employment!$A$5:$F$66,3,0),0)</f>
        <v>2.960903646631952</v>
      </c>
      <c r="J53" s="24">
        <f>IFERROR(VLOOKUP($A53,Employment!$A$5:$F$66,4,0),0)</f>
        <v>10.611629914963201</v>
      </c>
      <c r="K53" s="24">
        <f>IFERROR(VLOOKUP($A53,Employment!$A$5:$F$66,5,0),0)</f>
        <v>36.816585492833099</v>
      </c>
      <c r="L53" s="24">
        <f>IFERROR(VLOOKUP($A53,Employment!$A$5:$F$66,6,0),0)</f>
        <v>65.419271823702474</v>
      </c>
      <c r="M53" s="24">
        <f t="shared" si="0"/>
        <v>115.80839087813072</v>
      </c>
      <c r="N53" s="25">
        <v>196920.65187707919</v>
      </c>
      <c r="O53" s="26">
        <v>0</v>
      </c>
      <c r="P53" s="27">
        <v>0</v>
      </c>
      <c r="Q53" s="28">
        <f ca="1"/>
        <v>-58357.781396774451</v>
      </c>
      <c r="R53" s="28">
        <v>0</v>
      </c>
      <c r="S53" s="28"/>
      <c r="T53" s="35" t="e">
        <f ca="1"/>
        <v>#DIV/0!</v>
      </c>
      <c r="U53" s="30">
        <f ca="1"/>
        <v>-29.635175813455184</v>
      </c>
      <c r="V53" s="31">
        <v>0</v>
      </c>
      <c r="W53" s="32">
        <f ca="1"/>
        <v>-29.635175813455184</v>
      </c>
      <c r="X53" s="28">
        <f ca="1"/>
        <v>-4074.8436547748997</v>
      </c>
      <c r="Y53" s="28">
        <f t="shared" ca="1" si="32"/>
        <v>-54282.937741999551</v>
      </c>
      <c r="Z53" s="33">
        <f t="shared" ca="1" si="13"/>
        <v>43</v>
      </c>
      <c r="AA53" s="33">
        <f t="shared" ca="1" si="43"/>
        <v>13</v>
      </c>
      <c r="AB53" s="33">
        <f t="shared" ca="1" si="33"/>
        <v>21</v>
      </c>
      <c r="AC53" s="21">
        <v>46</v>
      </c>
      <c r="AD53" s="6" t="str">
        <f t="shared" ca="1" si="15"/>
        <v>amorg</v>
      </c>
      <c r="AE53" s="6">
        <f t="shared" ca="1" si="16"/>
        <v>-2681.4868680648378</v>
      </c>
      <c r="AF53" s="6" t="str">
        <f t="shared" ca="1" si="34"/>
        <v>arubb</v>
      </c>
      <c r="AG53" s="6">
        <f t="shared" ca="1" si="35"/>
        <v>-7421.5008087741826</v>
      </c>
      <c r="AH53" s="6" t="str">
        <f t="shared" ca="1" si="36"/>
        <v>arubb</v>
      </c>
      <c r="AI53" s="6">
        <f t="shared" ca="1" si="37"/>
        <v>-14826.152962294098</v>
      </c>
      <c r="AJ53" s="17"/>
      <c r="AK53" s="6">
        <v>67561.539773547294</v>
      </c>
      <c r="AL53" s="6">
        <f ca="1"/>
        <v>-1398.0387990230161</v>
      </c>
      <c r="AM53" s="6">
        <f t="shared" ca="1" si="17"/>
        <v>-18623.942295145174</v>
      </c>
      <c r="AN53" s="6">
        <f ca="1"/>
        <v>-20021.98109416819</v>
      </c>
      <c r="AO53" s="33">
        <f t="shared" ca="1" si="18"/>
        <v>23</v>
      </c>
      <c r="AP53" s="34">
        <f ca="1"/>
        <v>-0.24569132037698777</v>
      </c>
      <c r="AQ53" s="34">
        <f ca="1"/>
        <v>-0.88053705095231394</v>
      </c>
      <c r="AR53" s="34">
        <f ca="1"/>
        <v>-6.3281827068010319</v>
      </c>
      <c r="AS53" s="34">
        <f ca="1"/>
        <v>-11.438398570293462</v>
      </c>
      <c r="AT53" s="34">
        <f t="shared" ca="1" si="19"/>
        <v>-18.892809648423796</v>
      </c>
      <c r="AU53" s="33">
        <f t="shared" ca="1" si="20"/>
        <v>36</v>
      </c>
      <c r="AV53" s="21">
        <v>46</v>
      </c>
      <c r="AW53" s="6" t="str">
        <f t="shared" ca="1" si="38"/>
        <v>afurn</v>
      </c>
      <c r="AX53" s="6">
        <f t="shared" ca="1" si="21"/>
        <v>-4287.8996910343003</v>
      </c>
      <c r="AY53" s="6" t="str">
        <f t="shared" ca="1" si="39"/>
        <v>aotrp</v>
      </c>
      <c r="AZ53" s="6">
        <f t="shared" ca="1" si="22"/>
        <v>-11.53369707627215</v>
      </c>
      <c r="BA53" s="199"/>
      <c r="BB53" s="36">
        <f t="shared" si="23"/>
        <v>1.9012985092636177</v>
      </c>
      <c r="BC53" s="36">
        <f ca="1"/>
        <v>-29.635175813455181</v>
      </c>
      <c r="BD53" s="33">
        <f t="shared" ca="1" si="24"/>
        <v>55</v>
      </c>
      <c r="BE53" s="205">
        <f ca="1"/>
        <v>-0.56345315595887557</v>
      </c>
      <c r="BF53" s="33">
        <f t="shared" ca="1" si="25"/>
        <v>23</v>
      </c>
      <c r="BG53" s="36">
        <f t="shared" si="26"/>
        <v>0.76456321963511398</v>
      </c>
      <c r="BH53" s="42">
        <f ca="1"/>
        <v>-16.313852135554988</v>
      </c>
      <c r="BI53" s="33">
        <f t="shared" ca="1" si="27"/>
        <v>57</v>
      </c>
      <c r="BJ53" s="205">
        <f ca="1"/>
        <v>-0.12472971313411102</v>
      </c>
      <c r="BK53" s="33">
        <f t="shared" ca="1" si="28"/>
        <v>36</v>
      </c>
      <c r="BL53" s="206">
        <v>46</v>
      </c>
      <c r="BM53" s="6" t="str">
        <f t="shared" ca="1" si="8"/>
        <v>afurn</v>
      </c>
      <c r="BN53" s="42">
        <f t="shared" ca="1" si="9"/>
        <v>-0.12066890893489467</v>
      </c>
      <c r="BO53" s="6" t="str">
        <f t="shared" ca="1" si="29"/>
        <v>aotrp</v>
      </c>
      <c r="BP53" s="42">
        <f t="shared" ca="1" si="30"/>
        <v>-7.6145091940794524E-2</v>
      </c>
      <c r="BQ53" s="207">
        <v>46</v>
      </c>
      <c r="BR53" s="6" t="str">
        <f t="shared" ca="1" si="31"/>
        <v>afurn</v>
      </c>
      <c r="BS53" s="6" t="str">
        <f ca="1">VLOOKUP(BR53,Notes!$A$12:$B$206,2,0)</f>
        <v>Furniture</v>
      </c>
      <c r="BT53" s="42">
        <f t="shared" ca="1" si="40"/>
        <v>-44.243249839116011</v>
      </c>
      <c r="BU53" s="207">
        <v>46</v>
      </c>
      <c r="BV53" s="6" t="str">
        <f t="shared" ca="1" si="41"/>
        <v>afood</v>
      </c>
      <c r="BW53" s="6" t="str">
        <f ca="1">VLOOKUP(BV53,Notes!$A$12:$B$206,2,0)</f>
        <v>Food</v>
      </c>
      <c r="BX53" s="42">
        <f t="shared" ca="1" si="42"/>
        <v>-26.928905555825732</v>
      </c>
    </row>
    <row r="54" spans="1:76" outlineLevel="1" x14ac:dyDescent="0.2">
      <c r="A54" s="23" t="s">
        <v>44</v>
      </c>
      <c r="B54" s="23" t="str">
        <f>VLOOKUP(A54,Notes!$A$12:$B$206,2,0)</f>
        <v>Financial intermediation</v>
      </c>
      <c r="C54" s="24">
        <f>SUM('SAM and Preps'!FS54:GG54)</f>
        <v>0</v>
      </c>
      <c r="D54" s="24">
        <f>'SAM and Preps'!GH54</f>
        <v>0</v>
      </c>
      <c r="E54" s="24">
        <f>'SAM and Preps'!GM54</f>
        <v>0</v>
      </c>
      <c r="F54" s="24">
        <f>'SAM and Preps'!GO54</f>
        <v>0</v>
      </c>
      <c r="G54" s="24">
        <v>0</v>
      </c>
      <c r="H54" s="25">
        <f>SUM('SAM and Preps'!AW$175:AW$179)</f>
        <v>161420.07249827456</v>
      </c>
      <c r="I54" s="24">
        <f>IFERROR(VLOOKUP($A54,Employment!$A$5:$F$66,3,0),0)</f>
        <v>11.960140132992448</v>
      </c>
      <c r="J54" s="24">
        <f>IFERROR(VLOOKUP($A54,Employment!$A$5:$F$66,4,0),0)</f>
        <v>8.3246964770675369</v>
      </c>
      <c r="K54" s="24">
        <f>IFERROR(VLOOKUP($A54,Employment!$A$5:$F$66,5,0),0)</f>
        <v>52.456308324263681</v>
      </c>
      <c r="L54" s="24">
        <f>IFERROR(VLOOKUP($A54,Employment!$A$5:$F$66,6,0),0)</f>
        <v>171.03662384160197</v>
      </c>
      <c r="M54" s="24">
        <f t="shared" si="0"/>
        <v>243.77776877592564</v>
      </c>
      <c r="N54" s="25">
        <v>251542.74256005799</v>
      </c>
      <c r="O54" s="26">
        <v>0</v>
      </c>
      <c r="P54" s="27">
        <v>0</v>
      </c>
      <c r="Q54" s="28">
        <f ca="1"/>
        <v>-85156.42968387717</v>
      </c>
      <c r="R54" s="28">
        <v>0</v>
      </c>
      <c r="S54" s="28"/>
      <c r="T54" s="35" t="e">
        <f ca="1"/>
        <v>#DIV/0!</v>
      </c>
      <c r="U54" s="30">
        <f ca="1"/>
        <v>-33.85366193323798</v>
      </c>
      <c r="V54" s="31">
        <v>0</v>
      </c>
      <c r="W54" s="32">
        <f ca="1"/>
        <v>-33.85366193323798</v>
      </c>
      <c r="X54" s="28">
        <f ca="1"/>
        <v>-8335.1711120076761</v>
      </c>
      <c r="Y54" s="28">
        <f t="shared" ca="1" si="32"/>
        <v>-76821.25857186949</v>
      </c>
      <c r="Z54" s="33">
        <f t="shared" ca="1" si="13"/>
        <v>32</v>
      </c>
      <c r="AA54" s="33">
        <f t="shared" ca="1" si="43"/>
        <v>7</v>
      </c>
      <c r="AB54" s="33">
        <f t="shared" ca="1" si="33"/>
        <v>13</v>
      </c>
      <c r="AC54" s="21">
        <v>47</v>
      </c>
      <c r="AD54" s="6" t="str">
        <f t="shared" ca="1" si="15"/>
        <v>aelcg</v>
      </c>
      <c r="AE54" s="6">
        <f t="shared" ca="1" si="16"/>
        <v>-2676.5845399611062</v>
      </c>
      <c r="AF54" s="6" t="str">
        <f t="shared" ca="1" si="34"/>
        <v>afore</v>
      </c>
      <c r="AG54" s="6">
        <f t="shared" ca="1" si="35"/>
        <v>-7054.5356849729214</v>
      </c>
      <c r="AH54" s="6" t="str">
        <f t="shared" ca="1" si="36"/>
        <v>arent</v>
      </c>
      <c r="AI54" s="6">
        <f t="shared" ca="1" si="37"/>
        <v>-14289.857950937185</v>
      </c>
      <c r="AJ54" s="17"/>
      <c r="AK54" s="6">
        <v>161420.07249827456</v>
      </c>
      <c r="AL54" s="6">
        <f ca="1"/>
        <v>-5348.8481181863626</v>
      </c>
      <c r="AM54" s="6">
        <f t="shared" ca="1" si="17"/>
        <v>-49297.757517767168</v>
      </c>
      <c r="AN54" s="6">
        <f ca="1"/>
        <v>-54646.605635953529</v>
      </c>
      <c r="AO54" s="33">
        <f t="shared" ca="1" si="18"/>
        <v>9</v>
      </c>
      <c r="AP54" s="34">
        <f ca="1"/>
        <v>-3.4416035962600651</v>
      </c>
      <c r="AQ54" s="34">
        <f ca="1"/>
        <v>-2.3954824119674236</v>
      </c>
      <c r="AR54" s="34">
        <f ca="1"/>
        <v>-9.0567744542041311</v>
      </c>
      <c r="AS54" s="34">
        <f ca="1"/>
        <v>-46.321728333887876</v>
      </c>
      <c r="AT54" s="34">
        <f t="shared" ca="1" si="19"/>
        <v>-61.215588796319494</v>
      </c>
      <c r="AU54" s="33">
        <f t="shared" ca="1" si="20"/>
        <v>16</v>
      </c>
      <c r="AV54" s="21">
        <v>47</v>
      </c>
      <c r="AW54" s="6" t="str">
        <f t="shared" ca="1" si="38"/>
        <v>aweav</v>
      </c>
      <c r="AX54" s="6">
        <f t="shared" ca="1" si="21"/>
        <v>-3727.494240482491</v>
      </c>
      <c r="AY54" s="6" t="str">
        <f t="shared" ca="1" si="39"/>
        <v>atrps</v>
      </c>
      <c r="AZ54" s="6">
        <f t="shared" ca="1" si="22"/>
        <v>-11.064009755879386</v>
      </c>
      <c r="BA54" s="199"/>
      <c r="BB54" s="36">
        <f t="shared" si="23"/>
        <v>4.5426398544924753</v>
      </c>
      <c r="BC54" s="36">
        <f ca="1"/>
        <v>-33.85366193323798</v>
      </c>
      <c r="BD54" s="33">
        <f t="shared" ca="1" si="24"/>
        <v>52</v>
      </c>
      <c r="BE54" s="205">
        <f ca="1"/>
        <v>-1.537849939184416</v>
      </c>
      <c r="BF54" s="33">
        <f t="shared" ca="1" si="25"/>
        <v>9</v>
      </c>
      <c r="BG54" s="36">
        <f t="shared" si="26"/>
        <v>1.6094128789590392</v>
      </c>
      <c r="BH54" s="42">
        <f ca="1"/>
        <v>-25.111226960399051</v>
      </c>
      <c r="BI54" s="33">
        <f t="shared" ca="1" si="27"/>
        <v>50</v>
      </c>
      <c r="BJ54" s="205">
        <f ca="1"/>
        <v>-0.4041433207652968</v>
      </c>
      <c r="BK54" s="33">
        <f t="shared" ca="1" si="28"/>
        <v>16</v>
      </c>
      <c r="BL54" s="206">
        <v>47</v>
      </c>
      <c r="BM54" s="6" t="str">
        <f t="shared" ca="1" si="8"/>
        <v>aweav</v>
      </c>
      <c r="BN54" s="42">
        <f t="shared" ca="1" si="9"/>
        <v>-0.10489813089625465</v>
      </c>
      <c r="BO54" s="6" t="str">
        <f t="shared" ca="1" si="29"/>
        <v>atrps</v>
      </c>
      <c r="BP54" s="42">
        <f t="shared" ca="1" si="30"/>
        <v>-7.3044231569811741E-2</v>
      </c>
      <c r="BQ54" s="207">
        <v>47</v>
      </c>
      <c r="BR54" s="6" t="str">
        <f t="shared" ca="1" si="31"/>
        <v>aweav</v>
      </c>
      <c r="BS54" s="6" t="str">
        <f ca="1">VLOOKUP(BR54,Notes!$A$12:$B$206,2,0)</f>
        <v>Spinning, weaving and finishing of textiles</v>
      </c>
      <c r="BT54" s="42">
        <f t="shared" ca="1" si="40"/>
        <v>-42.960741119999739</v>
      </c>
      <c r="BU54" s="207">
        <v>47</v>
      </c>
      <c r="BV54" s="6" t="str">
        <f t="shared" ca="1" si="41"/>
        <v>arecr</v>
      </c>
      <c r="BW54" s="6" t="str">
        <f ca="1">VLOOKUP(BV54,Notes!$A$12:$B$206,2,0)</f>
        <v>Recreational, cultural and sporting activities</v>
      </c>
      <c r="BX54" s="42">
        <f t="shared" ca="1" si="42"/>
        <v>-26.335910759114736</v>
      </c>
    </row>
    <row r="55" spans="1:76" outlineLevel="1" x14ac:dyDescent="0.2">
      <c r="A55" s="23" t="s">
        <v>45</v>
      </c>
      <c r="B55" s="23" t="str">
        <f>VLOOKUP(A55,Notes!$A$12:$B$206,2,0)</f>
        <v>Insurance and pension funding</v>
      </c>
      <c r="C55" s="24">
        <f>SUM('SAM and Preps'!FS55:GG55)</f>
        <v>0</v>
      </c>
      <c r="D55" s="24">
        <f>'SAM and Preps'!GH55</f>
        <v>0</v>
      </c>
      <c r="E55" s="24">
        <f>'SAM and Preps'!GM55</f>
        <v>0</v>
      </c>
      <c r="F55" s="24">
        <f>'SAM and Preps'!GO55</f>
        <v>0</v>
      </c>
      <c r="G55" s="24">
        <v>0</v>
      </c>
      <c r="H55" s="25">
        <f>SUM('SAM and Preps'!AX$175:AX$179)</f>
        <v>80488.868949600466</v>
      </c>
      <c r="I55" s="24">
        <f>IFERROR(VLOOKUP($A55,Employment!$A$5:$F$66,3,0),0)</f>
        <v>0.52755285461677515</v>
      </c>
      <c r="J55" s="24">
        <f>IFERROR(VLOOKUP($A55,Employment!$A$5:$F$66,4,0),0)</f>
        <v>4.0950042195550784</v>
      </c>
      <c r="K55" s="24">
        <f>IFERROR(VLOOKUP($A55,Employment!$A$5:$F$66,5,0),0)</f>
        <v>31.024204918096839</v>
      </c>
      <c r="L55" s="24">
        <f>IFERROR(VLOOKUP($A55,Employment!$A$5:$F$66,6,0),0)</f>
        <v>82.150801844472142</v>
      </c>
      <c r="M55" s="24">
        <f t="shared" si="0"/>
        <v>117.79756383674084</v>
      </c>
      <c r="N55" s="25">
        <v>170535.42650543532</v>
      </c>
      <c r="O55" s="26">
        <v>0</v>
      </c>
      <c r="P55" s="27">
        <v>0</v>
      </c>
      <c r="Q55" s="28">
        <f ca="1"/>
        <v>-37839.546640616696</v>
      </c>
      <c r="R55" s="28">
        <v>0</v>
      </c>
      <c r="S55" s="28"/>
      <c r="T55" s="35" t="e">
        <f ca="1"/>
        <v>#DIV/0!</v>
      </c>
      <c r="U55" s="30">
        <f ca="1"/>
        <v>-22.188672122862798</v>
      </c>
      <c r="V55" s="31">
        <v>0</v>
      </c>
      <c r="W55" s="32">
        <f ca="1"/>
        <v>-22.188672122862798</v>
      </c>
      <c r="X55" s="28">
        <f ca="1"/>
        <v>-18806.919773181558</v>
      </c>
      <c r="Y55" s="28">
        <f t="shared" ca="1" si="32"/>
        <v>-19032.626867435138</v>
      </c>
      <c r="Z55" s="33">
        <f t="shared" ca="1" si="13"/>
        <v>22</v>
      </c>
      <c r="AA55" s="33">
        <f t="shared" ca="1" si="43"/>
        <v>31</v>
      </c>
      <c r="AB55" s="33">
        <f t="shared" ca="1" si="33"/>
        <v>30</v>
      </c>
      <c r="AC55" s="21">
        <v>48</v>
      </c>
      <c r="AD55" s="6" t="str">
        <f t="shared" ca="1" si="15"/>
        <v>aplas</v>
      </c>
      <c r="AE55" s="6">
        <f t="shared" ca="1" si="16"/>
        <v>-2334.8707838806195</v>
      </c>
      <c r="AF55" s="6" t="str">
        <f t="shared" ca="1" si="34"/>
        <v>ardtv</v>
      </c>
      <c r="AG55" s="6">
        <f t="shared" ca="1" si="35"/>
        <v>-4405.4693538391039</v>
      </c>
      <c r="AH55" s="6" t="str">
        <f t="shared" ca="1" si="36"/>
        <v>acomp</v>
      </c>
      <c r="AI55" s="6">
        <f t="shared" ca="1" si="37"/>
        <v>-13803.287747847877</v>
      </c>
      <c r="AJ55" s="17"/>
      <c r="AK55" s="6">
        <v>80488.868949600466</v>
      </c>
      <c r="AL55" s="6">
        <f ca="1"/>
        <v>-8876.4412884088561</v>
      </c>
      <c r="AM55" s="6">
        <f t="shared" ca="1" si="17"/>
        <v>-8982.96993821871</v>
      </c>
      <c r="AN55" s="6">
        <f ca="1"/>
        <v>-17859.411226627566</v>
      </c>
      <c r="AO55" s="33">
        <f t="shared" ca="1" si="18"/>
        <v>27</v>
      </c>
      <c r="AP55" s="34">
        <f ca="1"/>
        <v>-9.9498427207861395E-2</v>
      </c>
      <c r="AQ55" s="34">
        <f ca="1"/>
        <v>-0.77233300074030187</v>
      </c>
      <c r="AR55" s="34">
        <f ca="1"/>
        <v>-3.510768145080807</v>
      </c>
      <c r="AS55" s="34">
        <f ca="1"/>
        <v>-14.582537654058118</v>
      </c>
      <c r="AT55" s="34">
        <f t="shared" ca="1" si="19"/>
        <v>-18.965137227087087</v>
      </c>
      <c r="AU55" s="33">
        <f t="shared" ca="1" si="20"/>
        <v>35</v>
      </c>
      <c r="AV55" s="21">
        <v>48</v>
      </c>
      <c r="AW55" s="6" t="str">
        <f t="shared" ca="1" si="38"/>
        <v>aknit</v>
      </c>
      <c r="AX55" s="6">
        <f t="shared" ca="1" si="21"/>
        <v>-3714.3339005565249</v>
      </c>
      <c r="AY55" s="6" t="str">
        <f t="shared" ca="1" si="39"/>
        <v>afoot</v>
      </c>
      <c r="AZ55" s="6">
        <f t="shared" ca="1" si="22"/>
        <v>-10.56734553099896</v>
      </c>
      <c r="BA55" s="199"/>
      <c r="BB55" s="36">
        <f t="shared" si="23"/>
        <v>2.2650958971498745</v>
      </c>
      <c r="BC55" s="36">
        <f ca="1"/>
        <v>-22.188672122862794</v>
      </c>
      <c r="BD55" s="33">
        <f t="shared" ca="1" si="24"/>
        <v>59</v>
      </c>
      <c r="BE55" s="205">
        <f ca="1"/>
        <v>-0.50259470188700317</v>
      </c>
      <c r="BF55" s="33">
        <f t="shared" ca="1" si="25"/>
        <v>27</v>
      </c>
      <c r="BG55" s="36">
        <f t="shared" si="26"/>
        <v>0.77769567463353029</v>
      </c>
      <c r="BH55" s="42">
        <f ca="1"/>
        <v>-16.099770325786565</v>
      </c>
      <c r="BI55" s="33">
        <f t="shared" ca="1" si="27"/>
        <v>58</v>
      </c>
      <c r="BJ55" s="205">
        <f ca="1"/>
        <v>-0.12520721744957475</v>
      </c>
      <c r="BK55" s="33">
        <f t="shared" ca="1" si="28"/>
        <v>35</v>
      </c>
      <c r="BL55" s="206">
        <v>48</v>
      </c>
      <c r="BM55" s="6" t="str">
        <f t="shared" ca="1" si="8"/>
        <v>aknit</v>
      </c>
      <c r="BN55" s="42">
        <f t="shared" ca="1" si="9"/>
        <v>-0.10452777618310709</v>
      </c>
      <c r="BO55" s="6" t="str">
        <f t="shared" ca="1" si="29"/>
        <v>afoot</v>
      </c>
      <c r="BP55" s="42">
        <f t="shared" ca="1" si="30"/>
        <v>-6.9765270555218598E-2</v>
      </c>
      <c r="BQ55" s="207">
        <v>48</v>
      </c>
      <c r="BR55" s="6" t="str">
        <f t="shared" ca="1" si="31"/>
        <v>aknit</v>
      </c>
      <c r="BS55" s="6" t="str">
        <f ca="1">VLOOKUP(BR55,Notes!$A$12:$B$206,2,0)</f>
        <v>Knitted, crouched fabrics, wearing apparel, fur articles</v>
      </c>
      <c r="BT55" s="42">
        <f t="shared" ca="1" si="40"/>
        <v>-42.589186673025772</v>
      </c>
      <c r="BU55" s="207">
        <v>48</v>
      </c>
      <c r="BV55" s="6" t="str">
        <f t="shared" ca="1" si="41"/>
        <v>aomin</v>
      </c>
      <c r="BW55" s="6" t="str">
        <f ca="1">VLOOKUP(BV55,Notes!$A$12:$B$206,2,0)</f>
        <v>Other mining and quarrying</v>
      </c>
      <c r="BX55" s="42">
        <f t="shared" ca="1" si="42"/>
        <v>-25.49986755821061</v>
      </c>
    </row>
    <row r="56" spans="1:76" outlineLevel="1" x14ac:dyDescent="0.2">
      <c r="A56" s="23" t="s">
        <v>46</v>
      </c>
      <c r="B56" s="23" t="str">
        <f>VLOOKUP(A56,Notes!$A$12:$B$206,2,0)</f>
        <v>Activities to financial intermediation</v>
      </c>
      <c r="C56" s="24">
        <f>SUM('SAM and Preps'!FS56:GG56)</f>
        <v>0</v>
      </c>
      <c r="D56" s="24">
        <f>'SAM and Preps'!GH56</f>
        <v>0</v>
      </c>
      <c r="E56" s="24">
        <f>'SAM and Preps'!GM56</f>
        <v>0</v>
      </c>
      <c r="F56" s="24">
        <f>'SAM and Preps'!GO56</f>
        <v>0</v>
      </c>
      <c r="G56" s="24">
        <v>0</v>
      </c>
      <c r="H56" s="25">
        <f>SUM('SAM and Preps'!AY$175:AY$179)</f>
        <v>95648.784677383475</v>
      </c>
      <c r="I56" s="24">
        <f>IFERROR(VLOOKUP($A56,Employment!$A$5:$F$66,3,0),0)</f>
        <v>0.29175205821629818</v>
      </c>
      <c r="J56" s="24">
        <f>IFERROR(VLOOKUP($A56,Employment!$A$5:$F$66,4,0),0)</f>
        <v>0.23161788996633986</v>
      </c>
      <c r="K56" s="24">
        <f>IFERROR(VLOOKUP($A56,Employment!$A$5:$F$66,5,0),0)</f>
        <v>10.310945419045643</v>
      </c>
      <c r="L56" s="24">
        <f>IFERROR(VLOOKUP($A56,Employment!$A$5:$F$66,6,0),0)</f>
        <v>8.5815182117735258</v>
      </c>
      <c r="M56" s="24">
        <f t="shared" si="0"/>
        <v>19.415833579001806</v>
      </c>
      <c r="N56" s="25">
        <v>193787.00027460422</v>
      </c>
      <c r="O56" s="26">
        <v>0</v>
      </c>
      <c r="P56" s="27">
        <v>0</v>
      </c>
      <c r="Q56" s="28">
        <f ca="1"/>
        <v>-89231.588978098953</v>
      </c>
      <c r="R56" s="28">
        <v>0</v>
      </c>
      <c r="S56" s="28"/>
      <c r="T56" s="35" t="e">
        <f ca="1"/>
        <v>#DIV/0!</v>
      </c>
      <c r="U56" s="30">
        <f ca="1"/>
        <v>-46.046220258146363</v>
      </c>
      <c r="V56" s="31">
        <v>0</v>
      </c>
      <c r="W56" s="32">
        <f ca="1"/>
        <v>-46.046220258146363</v>
      </c>
      <c r="X56" s="28">
        <f ca="1"/>
        <v>-9331.8660181816485</v>
      </c>
      <c r="Y56" s="28">
        <f t="shared" ca="1" si="32"/>
        <v>-79899.722959917301</v>
      </c>
      <c r="Z56" s="33">
        <f t="shared" ca="1" si="13"/>
        <v>30</v>
      </c>
      <c r="AA56" s="33">
        <f t="shared" ca="1" si="43"/>
        <v>6</v>
      </c>
      <c r="AB56" s="33">
        <f t="shared" ca="1" si="33"/>
        <v>12</v>
      </c>
      <c r="AC56" s="21">
        <v>49</v>
      </c>
      <c r="AD56" s="6" t="str">
        <f t="shared" ca="1" si="15"/>
        <v>arent</v>
      </c>
      <c r="AE56" s="6">
        <f t="shared" ca="1" si="16"/>
        <v>-2037.4303785155532</v>
      </c>
      <c r="AF56" s="6" t="str">
        <f t="shared" ca="1" si="34"/>
        <v>aglss</v>
      </c>
      <c r="AG56" s="6">
        <f t="shared" ca="1" si="35"/>
        <v>-3775.807913053136</v>
      </c>
      <c r="AH56" s="6" t="str">
        <f t="shared" ca="1" si="36"/>
        <v>afoot</v>
      </c>
      <c r="AI56" s="6">
        <f t="shared" ca="1" si="37"/>
        <v>-8505.8165585508632</v>
      </c>
      <c r="AJ56" s="17"/>
      <c r="AK56" s="6">
        <v>95648.784677383475</v>
      </c>
      <c r="AL56" s="6">
        <f ca="1"/>
        <v>-4605.9933955653532</v>
      </c>
      <c r="AM56" s="6">
        <f t="shared" ca="1" si="17"/>
        <v>-39436.656671222787</v>
      </c>
      <c r="AN56" s="6">
        <f ca="1"/>
        <v>-44042.650066788141</v>
      </c>
      <c r="AO56" s="33">
        <f t="shared" ca="1" si="18"/>
        <v>10</v>
      </c>
      <c r="AP56" s="34">
        <f ca="1"/>
        <v>-0.11418967603385925</v>
      </c>
      <c r="AQ56" s="34">
        <f ca="1"/>
        <v>-9.065359120549614E-2</v>
      </c>
      <c r="AR56" s="34">
        <f ca="1"/>
        <v>-2.4213783255590147</v>
      </c>
      <c r="AS56" s="34">
        <f ca="1"/>
        <v>-3.1611718218289449</v>
      </c>
      <c r="AT56" s="34">
        <f t="shared" ca="1" si="19"/>
        <v>-5.7873934146273154</v>
      </c>
      <c r="AU56" s="33">
        <f t="shared" ca="1" si="20"/>
        <v>56</v>
      </c>
      <c r="AV56" s="21">
        <v>49</v>
      </c>
      <c r="AW56" s="6" t="str">
        <f t="shared" ca="1" si="38"/>
        <v>acomp</v>
      </c>
      <c r="AX56" s="6">
        <f t="shared" ca="1" si="21"/>
        <v>-3324.5681081532202</v>
      </c>
      <c r="AY56" s="6" t="str">
        <f t="shared" ca="1" si="39"/>
        <v>aleat</v>
      </c>
      <c r="AZ56" s="6">
        <f t="shared" ca="1" si="22"/>
        <v>-10.539249135059389</v>
      </c>
      <c r="BA56" s="199"/>
      <c r="BB56" s="36">
        <f t="shared" si="23"/>
        <v>2.6917221296248384</v>
      </c>
      <c r="BC56" s="36">
        <f ca="1"/>
        <v>-46.046220258146356</v>
      </c>
      <c r="BD56" s="33">
        <f t="shared" ca="1" si="24"/>
        <v>41</v>
      </c>
      <c r="BE56" s="205">
        <f ca="1"/>
        <v>-1.2394363005443207</v>
      </c>
      <c r="BF56" s="33">
        <f t="shared" ca="1" si="25"/>
        <v>10</v>
      </c>
      <c r="BG56" s="36">
        <f t="shared" si="26"/>
        <v>0.12818270006603158</v>
      </c>
      <c r="BH56" s="42">
        <f ca="1"/>
        <v>-29.8075969341145</v>
      </c>
      <c r="BI56" s="33">
        <f t="shared" ca="1" si="27"/>
        <v>37</v>
      </c>
      <c r="BJ56" s="205">
        <f ca="1"/>
        <v>-3.8208182574947618E-2</v>
      </c>
      <c r="BK56" s="33">
        <f t="shared" ca="1" si="28"/>
        <v>56</v>
      </c>
      <c r="BL56" s="206">
        <v>49</v>
      </c>
      <c r="BM56" s="6" t="str">
        <f t="shared" ca="1" si="8"/>
        <v>acomp</v>
      </c>
      <c r="BN56" s="42">
        <f t="shared" ca="1" si="9"/>
        <v>-9.355909307519919E-2</v>
      </c>
      <c r="BO56" s="6" t="str">
        <f t="shared" ca="1" si="29"/>
        <v>aleat</v>
      </c>
      <c r="BP56" s="42">
        <f t="shared" ca="1" si="30"/>
        <v>-6.9579779065553501E-2</v>
      </c>
      <c r="BQ56" s="207">
        <v>49</v>
      </c>
      <c r="BR56" s="6" t="str">
        <f t="shared" ca="1" si="31"/>
        <v>acomp</v>
      </c>
      <c r="BS56" s="6" t="str">
        <f ca="1">VLOOKUP(BR56,Notes!$A$12:$B$206,2,0)</f>
        <v>Computer and related activities</v>
      </c>
      <c r="BT56" s="42">
        <f t="shared" ca="1" si="40"/>
        <v>-40.55655229198311</v>
      </c>
      <c r="BU56" s="207">
        <v>49</v>
      </c>
      <c r="BV56" s="6" t="str">
        <f t="shared" ca="1" si="41"/>
        <v>aeduc</v>
      </c>
      <c r="BW56" s="6" t="str">
        <f ca="1">VLOOKUP(BV56,Notes!$A$12:$B$206,2,0)</f>
        <v>Education</v>
      </c>
      <c r="BX56" s="42">
        <f t="shared" ca="1" si="42"/>
        <v>-25.267472975636281</v>
      </c>
    </row>
    <row r="57" spans="1:76" outlineLevel="1" x14ac:dyDescent="0.2">
      <c r="A57" s="23" t="s">
        <v>47</v>
      </c>
      <c r="B57" s="23" t="str">
        <f>VLOOKUP(A57,Notes!$A$12:$B$206,2,0)</f>
        <v>Real estate activities</v>
      </c>
      <c r="C57" s="24">
        <f>SUM('SAM and Preps'!FS57:GG57)</f>
        <v>0</v>
      </c>
      <c r="D57" s="24">
        <f>'SAM and Preps'!GH57</f>
        <v>0</v>
      </c>
      <c r="E57" s="24">
        <f>'SAM and Preps'!GM57</f>
        <v>0</v>
      </c>
      <c r="F57" s="24">
        <f>'SAM and Preps'!GO57</f>
        <v>0</v>
      </c>
      <c r="G57" s="24">
        <v>0</v>
      </c>
      <c r="H57" s="25">
        <f>SUM('SAM and Preps'!AZ$175:AZ$179)</f>
        <v>179496.65808090591</v>
      </c>
      <c r="I57" s="24">
        <f>IFERROR(VLOOKUP($A57,Employment!$A$5:$F$66,3,0),0)</f>
        <v>5.0019843903951768</v>
      </c>
      <c r="J57" s="24">
        <f>IFERROR(VLOOKUP($A57,Employment!$A$5:$F$66,4,0),0)</f>
        <v>12.967379913458419</v>
      </c>
      <c r="K57" s="24">
        <f>IFERROR(VLOOKUP($A57,Employment!$A$5:$F$66,5,0),0)</f>
        <v>29.737720506976398</v>
      </c>
      <c r="L57" s="24">
        <f>IFERROR(VLOOKUP($A57,Employment!$A$5:$F$66,6,0),0)</f>
        <v>52.092152248535413</v>
      </c>
      <c r="M57" s="24">
        <f t="shared" si="0"/>
        <v>99.79923705936541</v>
      </c>
      <c r="N57" s="25">
        <v>370520.85393291205</v>
      </c>
      <c r="O57" s="26">
        <v>0</v>
      </c>
      <c r="P57" s="27">
        <v>0</v>
      </c>
      <c r="Q57" s="28">
        <f ca="1"/>
        <v>-157801.81814397709</v>
      </c>
      <c r="R57" s="28">
        <v>0</v>
      </c>
      <c r="S57" s="28"/>
      <c r="T57" s="35" t="e">
        <f ca="1"/>
        <v>#DIV/0!</v>
      </c>
      <c r="U57" s="30">
        <f ca="1"/>
        <v>-42.589186673025772</v>
      </c>
      <c r="V57" s="31">
        <v>0</v>
      </c>
      <c r="W57" s="32">
        <f ca="1"/>
        <v>-42.589186673025772</v>
      </c>
      <c r="X57" s="28">
        <f ca="1"/>
        <v>-99494.222007727993</v>
      </c>
      <c r="Y57" s="28">
        <f t="shared" ca="1" si="32"/>
        <v>-58307.596136249093</v>
      </c>
      <c r="Z57" s="33">
        <f t="shared" ca="1" si="13"/>
        <v>5</v>
      </c>
      <c r="AA57" s="33">
        <f t="shared" ca="1" si="43"/>
        <v>11</v>
      </c>
      <c r="AB57" s="33">
        <f t="shared" ca="1" si="33"/>
        <v>6</v>
      </c>
      <c r="AC57" s="21">
        <v>50</v>
      </c>
      <c r="AD57" s="6" t="str">
        <f t="shared" ca="1" si="15"/>
        <v>ardtv</v>
      </c>
      <c r="AE57" s="6">
        <f t="shared" ca="1" si="16"/>
        <v>-1911.107750711109</v>
      </c>
      <c r="AF57" s="6" t="str">
        <f t="shared" ca="1" si="34"/>
        <v>aleat</v>
      </c>
      <c r="AG57" s="6">
        <f t="shared" ca="1" si="35"/>
        <v>-2223.1350975625796</v>
      </c>
      <c r="AH57" s="6" t="str">
        <f t="shared" ca="1" si="36"/>
        <v>afore</v>
      </c>
      <c r="AI57" s="6">
        <f t="shared" ca="1" si="37"/>
        <v>-7756.8650233254557</v>
      </c>
      <c r="AJ57" s="17"/>
      <c r="AK57" s="6">
        <v>179496.65808090591</v>
      </c>
      <c r="AL57" s="6">
        <f ca="1"/>
        <v>-48199.393257310403</v>
      </c>
      <c r="AM57" s="6">
        <f t="shared" ca="1" si="17"/>
        <v>-28246.773524609416</v>
      </c>
      <c r="AN57" s="6">
        <f ca="1"/>
        <v>-76446.166781919819</v>
      </c>
      <c r="AO57" s="33">
        <f t="shared" ca="1" si="18"/>
        <v>6</v>
      </c>
      <c r="AP57" s="34">
        <f ca="1"/>
        <v>-2.1303044693810125</v>
      </c>
      <c r="AQ57" s="34">
        <f ca="1"/>
        <v>-5.5227016379432543</v>
      </c>
      <c r="AR57" s="34">
        <f ca="1"/>
        <v>-12.665053299018846</v>
      </c>
      <c r="AS57" s="34">
        <f ca="1"/>
        <v>-22.18562396312554</v>
      </c>
      <c r="AT57" s="34">
        <f t="shared" ca="1" si="19"/>
        <v>-42.503683369468646</v>
      </c>
      <c r="AU57" s="33">
        <f t="shared" ca="1" si="20"/>
        <v>20</v>
      </c>
      <c r="AV57" s="21">
        <v>50</v>
      </c>
      <c r="AW57" s="6" t="str">
        <f t="shared" ca="1" si="38"/>
        <v>aheal</v>
      </c>
      <c r="AX57" s="6">
        <f t="shared" ca="1" si="21"/>
        <v>-3050.9268845691267</v>
      </c>
      <c r="AY57" s="6" t="str">
        <f t="shared" ca="1" si="39"/>
        <v>aatrp</v>
      </c>
      <c r="AZ57" s="6">
        <f t="shared" ca="1" si="22"/>
        <v>-10.499083049658083</v>
      </c>
      <c r="BA57" s="199"/>
      <c r="BB57" s="36">
        <f t="shared" si="23"/>
        <v>5.0513462181430242</v>
      </c>
      <c r="BC57" s="36">
        <f ca="1"/>
        <v>-42.589186673025772</v>
      </c>
      <c r="BD57" s="33">
        <f t="shared" ca="1" si="24"/>
        <v>48</v>
      </c>
      <c r="BE57" s="205">
        <f ca="1"/>
        <v>-2.1513272703457602</v>
      </c>
      <c r="BF57" s="33">
        <f t="shared" ca="1" si="25"/>
        <v>6</v>
      </c>
      <c r="BG57" s="36">
        <f t="shared" si="26"/>
        <v>0.65887130824166773</v>
      </c>
      <c r="BH57" s="42">
        <f ca="1"/>
        <v>-42.589186673025765</v>
      </c>
      <c r="BI57" s="33">
        <f t="shared" ca="1" si="27"/>
        <v>21</v>
      </c>
      <c r="BJ57" s="205">
        <f ca="1"/>
        <v>-0.28060793140205087</v>
      </c>
      <c r="BK57" s="33">
        <f t="shared" ca="1" si="28"/>
        <v>20</v>
      </c>
      <c r="BL57" s="206">
        <v>50</v>
      </c>
      <c r="BM57" s="6" t="str">
        <f t="shared" ca="1" si="8"/>
        <v>aheal</v>
      </c>
      <c r="BN57" s="42">
        <f t="shared" ca="1" si="9"/>
        <v>-8.5858356055034141E-2</v>
      </c>
      <c r="BO57" s="6" t="str">
        <f t="shared" ca="1" si="29"/>
        <v>aatrp</v>
      </c>
      <c r="BP57" s="42">
        <f t="shared" ca="1" si="30"/>
        <v>-6.931460387969951E-2</v>
      </c>
      <c r="BQ57" s="207">
        <v>50</v>
      </c>
      <c r="BR57" s="6" t="str">
        <f t="shared" ca="1" si="31"/>
        <v>aheal</v>
      </c>
      <c r="BS57" s="6" t="str">
        <f ca="1">VLOOKUP(BR57,Notes!$A$12:$B$206,2,0)</f>
        <v>Health and social work</v>
      </c>
      <c r="BT57" s="42">
        <f t="shared" ca="1" si="40"/>
        <v>-39.887950274009178</v>
      </c>
      <c r="BU57" s="207">
        <v>50</v>
      </c>
      <c r="BV57" s="6" t="str">
        <f t="shared" ca="1" si="41"/>
        <v>afins</v>
      </c>
      <c r="BW57" s="6" t="str">
        <f ca="1">VLOOKUP(BV57,Notes!$A$12:$B$206,2,0)</f>
        <v>Financial intermediation</v>
      </c>
      <c r="BX57" s="42">
        <f t="shared" ca="1" si="42"/>
        <v>-25.111226960399051</v>
      </c>
    </row>
    <row r="58" spans="1:76" outlineLevel="1" x14ac:dyDescent="0.2">
      <c r="A58" s="23" t="s">
        <v>48</v>
      </c>
      <c r="B58" s="23" t="str">
        <f>VLOOKUP(A58,Notes!$A$12:$B$206,2,0)</f>
        <v>Renting of machinery and equipment</v>
      </c>
      <c r="C58" s="24">
        <f>SUM('SAM and Preps'!FS58:GG58)</f>
        <v>0</v>
      </c>
      <c r="D58" s="24">
        <f>'SAM and Preps'!GH58</f>
        <v>0</v>
      </c>
      <c r="E58" s="24">
        <f>'SAM and Preps'!GM58</f>
        <v>0</v>
      </c>
      <c r="F58" s="24">
        <f>'SAM and Preps'!GO58</f>
        <v>0</v>
      </c>
      <c r="G58" s="24">
        <v>0</v>
      </c>
      <c r="H58" s="25">
        <f>SUM('SAM and Preps'!BA$175:BA$179)</f>
        <v>7780.678731140526</v>
      </c>
      <c r="I58" s="24">
        <f>IFERROR(VLOOKUP($A58,Employment!$A$5:$F$66,3,0),0)</f>
        <v>2.4726992132302685</v>
      </c>
      <c r="J58" s="24">
        <f>IFERROR(VLOOKUP($A58,Employment!$A$5:$F$66,4,0),0)</f>
        <v>7.7965338908610731</v>
      </c>
      <c r="K58" s="24">
        <f>IFERROR(VLOOKUP($A58,Employment!$A$5:$F$66,5,0),0)</f>
        <v>17.127214019573341</v>
      </c>
      <c r="L58" s="24">
        <f>IFERROR(VLOOKUP($A58,Employment!$A$5:$F$66,6,0),0)</f>
        <v>24.944282998695346</v>
      </c>
      <c r="M58" s="24">
        <f t="shared" si="0"/>
        <v>52.340730122360029</v>
      </c>
      <c r="N58" s="25">
        <v>24803.499596518035</v>
      </c>
      <c r="O58" s="26">
        <v>0</v>
      </c>
      <c r="P58" s="27">
        <v>0</v>
      </c>
      <c r="Q58" s="28">
        <f ca="1"/>
        <v>-14289.857950937185</v>
      </c>
      <c r="R58" s="28">
        <v>0</v>
      </c>
      <c r="S58" s="28"/>
      <c r="T58" s="35" t="e">
        <f ca="1"/>
        <v>#DIV/0!</v>
      </c>
      <c r="U58" s="30">
        <f ca="1"/>
        <v>-57.612265137550281</v>
      </c>
      <c r="V58" s="31">
        <v>0</v>
      </c>
      <c r="W58" s="32">
        <f ca="1"/>
        <v>-57.612265137550281</v>
      </c>
      <c r="X58" s="28">
        <f ca="1"/>
        <v>-2037.4303785155532</v>
      </c>
      <c r="Y58" s="28">
        <f t="shared" ca="1" si="32"/>
        <v>-12252.427572421631</v>
      </c>
      <c r="Z58" s="33">
        <f t="shared" ca="1" si="13"/>
        <v>49</v>
      </c>
      <c r="AA58" s="33">
        <f t="shared" ca="1" si="43"/>
        <v>39</v>
      </c>
      <c r="AB58" s="33">
        <f t="shared" ca="1" si="33"/>
        <v>47</v>
      </c>
      <c r="AC58" s="21">
        <v>51</v>
      </c>
      <c r="AD58" s="6" t="str">
        <f t="shared" ca="1" si="15"/>
        <v>acomp</v>
      </c>
      <c r="AE58" s="6">
        <f t="shared" ca="1" si="16"/>
        <v>-1798.5371384842319</v>
      </c>
      <c r="AF58" s="6" t="str">
        <f t="shared" ca="1" si="34"/>
        <v>afurn</v>
      </c>
      <c r="AG58" s="6">
        <f t="shared" ca="1" si="35"/>
        <v>-2144.0672620994119</v>
      </c>
      <c r="AH58" s="6" t="str">
        <f t="shared" ca="1" si="36"/>
        <v>aheal</v>
      </c>
      <c r="AI58" s="6">
        <f t="shared" ca="1" si="37"/>
        <v>-7616.9078924859259</v>
      </c>
      <c r="AJ58" s="17"/>
      <c r="AK58" s="6">
        <v>7780.6787311405251</v>
      </c>
      <c r="AL58" s="6">
        <f ca="1"/>
        <v>-639.12719858777405</v>
      </c>
      <c r="AM58" s="6">
        <f t="shared" ca="1" si="17"/>
        <v>-3843.4980614978886</v>
      </c>
      <c r="AN58" s="6">
        <f ca="1"/>
        <v>-4482.6252600856624</v>
      </c>
      <c r="AO58" s="33">
        <f t="shared" ca="1" si="18"/>
        <v>44</v>
      </c>
      <c r="AP58" s="34">
        <f ca="1"/>
        <v>-1.4245780267803421</v>
      </c>
      <c r="AQ58" s="34">
        <f ca="1"/>
        <v>-4.4917597767418469</v>
      </c>
      <c r="AR58" s="34">
        <f ca="1"/>
        <v>-9.8673759516322761</v>
      </c>
      <c r="AS58" s="34">
        <f ca="1"/>
        <v>-14.37096645786924</v>
      </c>
      <c r="AT58" s="34">
        <f t="shared" ca="1" si="19"/>
        <v>-30.154680213023706</v>
      </c>
      <c r="AU58" s="33">
        <f t="shared" ca="1" si="20"/>
        <v>25</v>
      </c>
      <c r="AV58" s="21">
        <v>51</v>
      </c>
      <c r="AW58" s="6" t="str">
        <f t="shared" ca="1" si="38"/>
        <v>afore</v>
      </c>
      <c r="AX58" s="6">
        <f t="shared" ca="1" si="21"/>
        <v>-2722.1211674233423</v>
      </c>
      <c r="AY58" s="6" t="str">
        <f t="shared" ca="1" si="39"/>
        <v>arsea</v>
      </c>
      <c r="AZ58" s="6">
        <f t="shared" ca="1" si="22"/>
        <v>-10.448445569450472</v>
      </c>
      <c r="BA58" s="199"/>
      <c r="BB58" s="36">
        <f t="shared" si="23"/>
        <v>0.21896174838763438</v>
      </c>
      <c r="BC58" s="36">
        <f ca="1"/>
        <v>-57.612265137550288</v>
      </c>
      <c r="BD58" s="33">
        <f t="shared" ca="1" si="24"/>
        <v>29</v>
      </c>
      <c r="BE58" s="205">
        <f ca="1"/>
        <v>-0.12614882303089966</v>
      </c>
      <c r="BF58" s="33">
        <f t="shared" ca="1" si="25"/>
        <v>44</v>
      </c>
      <c r="BG58" s="36">
        <f t="shared" si="26"/>
        <v>0.34555179324196228</v>
      </c>
      <c r="BH58" s="42">
        <f ca="1"/>
        <v>-57.612265137550288</v>
      </c>
      <c r="BI58" s="33">
        <f t="shared" ca="1" si="27"/>
        <v>10</v>
      </c>
      <c r="BJ58" s="205">
        <f ca="1"/>
        <v>-0.19908021531011891</v>
      </c>
      <c r="BK58" s="33">
        <f t="shared" ca="1" si="28"/>
        <v>25</v>
      </c>
      <c r="BL58" s="206">
        <v>51</v>
      </c>
      <c r="BM58" s="6" t="str">
        <f t="shared" ca="1" si="8"/>
        <v>afore</v>
      </c>
      <c r="BN58" s="42">
        <f t="shared" ca="1" si="9"/>
        <v>-7.6605194834285781E-2</v>
      </c>
      <c r="BO58" s="6" t="str">
        <f t="shared" ca="1" si="29"/>
        <v>arsea</v>
      </c>
      <c r="BP58" s="42">
        <f t="shared" ca="1" si="30"/>
        <v>-6.8980296886845413E-2</v>
      </c>
      <c r="BQ58" s="207">
        <v>51</v>
      </c>
      <c r="BR58" s="6" t="str">
        <f t="shared" ca="1" si="31"/>
        <v>afore</v>
      </c>
      <c r="BS58" s="6" t="str">
        <f ca="1">VLOOKUP(BR58,Notes!$A$12:$B$206,2,0)</f>
        <v>Forestry</v>
      </c>
      <c r="BT58" s="42">
        <f t="shared" ca="1" si="40"/>
        <v>-38.614181356197655</v>
      </c>
      <c r="BU58" s="207">
        <v>51</v>
      </c>
      <c r="BV58" s="6" t="str">
        <f t="shared" ca="1" si="41"/>
        <v>acoal</v>
      </c>
      <c r="BW58" s="6" t="str">
        <f ca="1">VLOOKUP(BV58,Notes!$A$12:$B$206,2,0)</f>
        <v>Mining of coal and lignite</v>
      </c>
      <c r="BX58" s="42">
        <f t="shared" ca="1" si="42"/>
        <v>-23.42721675593797</v>
      </c>
    </row>
    <row r="59" spans="1:76" outlineLevel="1" x14ac:dyDescent="0.2">
      <c r="A59" s="23" t="s">
        <v>271</v>
      </c>
      <c r="B59" s="23" t="str">
        <f>VLOOKUP(A59,Notes!$A$12:$B$206,2,0)</f>
        <v>Computer and related activities</v>
      </c>
      <c r="C59" s="24">
        <f>SUM('SAM and Preps'!FS59:GG59)</f>
        <v>0</v>
      </c>
      <c r="D59" s="24">
        <f>'SAM and Preps'!GH59</f>
        <v>0</v>
      </c>
      <c r="E59" s="24">
        <f>'SAM and Preps'!GM59</f>
        <v>0</v>
      </c>
      <c r="F59" s="24">
        <f>'SAM and Preps'!GO59</f>
        <v>0</v>
      </c>
      <c r="G59" s="24">
        <v>0</v>
      </c>
      <c r="H59" s="25">
        <f>SUM('SAM and Preps'!BB$175:BB$179)</f>
        <v>7738.6190775128807</v>
      </c>
      <c r="I59" s="24">
        <f>IFERROR(VLOOKUP($A59,Employment!$A$5:$F$66,3,0),0)</f>
        <v>2.2846519742792495</v>
      </c>
      <c r="J59" s="24">
        <f>IFERROR(VLOOKUP($A59,Employment!$A$5:$F$66,4,0),0)</f>
        <v>6.0423257065885112</v>
      </c>
      <c r="K59" s="24">
        <f>IFERROR(VLOOKUP($A59,Employment!$A$5:$F$66,5,0),0)</f>
        <v>24.315841927390391</v>
      </c>
      <c r="L59" s="24">
        <f>IFERROR(VLOOKUP($A59,Employment!$A$5:$F$66,6,0),0)</f>
        <v>84.493171657461573</v>
      </c>
      <c r="M59" s="24">
        <f t="shared" si="0"/>
        <v>117.13599126571972</v>
      </c>
      <c r="N59" s="25">
        <v>32130.003784832199</v>
      </c>
      <c r="O59" s="26">
        <v>0</v>
      </c>
      <c r="P59" s="27">
        <v>0</v>
      </c>
      <c r="Q59" s="28">
        <f ca="1"/>
        <v>-13803.287747847877</v>
      </c>
      <c r="R59" s="28">
        <v>0</v>
      </c>
      <c r="S59" s="28"/>
      <c r="T59" s="35" t="e">
        <f ca="1"/>
        <v>#DIV/0!</v>
      </c>
      <c r="U59" s="30">
        <f ca="1"/>
        <v>-42.960741119999732</v>
      </c>
      <c r="V59" s="31">
        <v>0</v>
      </c>
      <c r="W59" s="32">
        <f ca="1"/>
        <v>-42.960741119999732</v>
      </c>
      <c r="X59" s="28">
        <f ca="1"/>
        <v>-1798.5371384842319</v>
      </c>
      <c r="Y59" s="28">
        <f t="shared" ca="1" si="32"/>
        <v>-12004.750609363644</v>
      </c>
      <c r="Z59" s="33">
        <f t="shared" ca="1" si="13"/>
        <v>51</v>
      </c>
      <c r="AA59" s="33">
        <f t="shared" ca="1" si="43"/>
        <v>40</v>
      </c>
      <c r="AB59" s="33">
        <f t="shared" ca="1" si="33"/>
        <v>48</v>
      </c>
      <c r="AC59" s="21">
        <v>52</v>
      </c>
      <c r="AD59" s="6" t="str">
        <f t="shared" ca="1" si="15"/>
        <v>apuba</v>
      </c>
      <c r="AE59" s="6">
        <f t="shared" ca="1" si="16"/>
        <v>-1655.5936740968041</v>
      </c>
      <c r="AF59" s="6" t="str">
        <f t="shared" ca="1" si="34"/>
        <v>awtrp</v>
      </c>
      <c r="AG59" s="6">
        <f t="shared" ca="1" si="35"/>
        <v>-2089.842694037718</v>
      </c>
      <c r="AH59" s="6" t="str">
        <f t="shared" ca="1" si="36"/>
        <v>arsea</v>
      </c>
      <c r="AI59" s="6">
        <f t="shared" ca="1" si="37"/>
        <v>-7020.124028596344</v>
      </c>
      <c r="AJ59" s="17"/>
      <c r="AK59" s="6">
        <v>7738.6190775128807</v>
      </c>
      <c r="AL59" s="6">
        <f ca="1"/>
        <v>-433.18369660634607</v>
      </c>
      <c r="AM59" s="6">
        <f t="shared" ca="1" si="17"/>
        <v>-2891.3844115468742</v>
      </c>
      <c r="AN59" s="6">
        <f ca="1"/>
        <v>-3324.5681081532202</v>
      </c>
      <c r="AO59" s="33">
        <f t="shared" ca="1" si="18"/>
        <v>49</v>
      </c>
      <c r="AP59" s="34">
        <f ca="1"/>
        <v>-0.98150342016307124</v>
      </c>
      <c r="AQ59" s="34">
        <f ca="1"/>
        <v>-2.5958279044346853</v>
      </c>
      <c r="AR59" s="34">
        <f ca="1"/>
        <v>-10.44626590157454</v>
      </c>
      <c r="AS59" s="34">
        <f ca="1"/>
        <v>-36.298892739839054</v>
      </c>
      <c r="AT59" s="34">
        <f t="shared" ca="1" si="19"/>
        <v>-50.322489966011346</v>
      </c>
      <c r="AU59" s="33">
        <f t="shared" ca="1" si="20"/>
        <v>18</v>
      </c>
      <c r="AV59" s="21">
        <v>52</v>
      </c>
      <c r="AW59" s="6" t="str">
        <f t="shared" ca="1" si="38"/>
        <v>apuba</v>
      </c>
      <c r="AX59" s="6">
        <f t="shared" ca="1" si="21"/>
        <v>-2118.0094377876153</v>
      </c>
      <c r="AY59" s="6" t="str">
        <f t="shared" ca="1" si="39"/>
        <v>arubb</v>
      </c>
      <c r="AZ59" s="6">
        <f t="shared" ca="1" si="22"/>
        <v>-10.260332434192147</v>
      </c>
      <c r="BA59" s="199"/>
      <c r="BB59" s="36">
        <f t="shared" si="23"/>
        <v>0.2177781170344944</v>
      </c>
      <c r="BC59" s="36">
        <f ca="1"/>
        <v>-42.960741119999739</v>
      </c>
      <c r="BD59" s="33">
        <f t="shared" ca="1" si="24"/>
        <v>47</v>
      </c>
      <c r="BE59" s="205">
        <f ca="1"/>
        <v>-9.355909307519919E-2</v>
      </c>
      <c r="BF59" s="33">
        <f t="shared" ca="1" si="25"/>
        <v>49</v>
      </c>
      <c r="BG59" s="36">
        <f t="shared" si="26"/>
        <v>0.77332799409599084</v>
      </c>
      <c r="BH59" s="42">
        <f ca="1"/>
        <v>-42.960741119999732</v>
      </c>
      <c r="BI59" s="33">
        <f t="shared" ca="1" si="27"/>
        <v>20</v>
      </c>
      <c r="BJ59" s="205">
        <f ca="1"/>
        <v>-0.33222743755206546</v>
      </c>
      <c r="BK59" s="33">
        <f t="shared" ca="1" si="28"/>
        <v>18</v>
      </c>
      <c r="BL59" s="206">
        <v>52</v>
      </c>
      <c r="BM59" s="6" t="str">
        <f t="shared" ca="1" si="8"/>
        <v>apuba</v>
      </c>
      <c r="BN59" s="42">
        <f t="shared" ca="1" si="9"/>
        <v>-5.9604446555976284E-2</v>
      </c>
      <c r="BO59" s="6" t="str">
        <f t="shared" ca="1" si="29"/>
        <v>arubb</v>
      </c>
      <c r="BP59" s="42">
        <f t="shared" ca="1" si="30"/>
        <v>-6.7738380102938839E-2</v>
      </c>
      <c r="BQ59" s="207">
        <v>52</v>
      </c>
      <c r="BR59" s="6" t="str">
        <f t="shared" ca="1" si="31"/>
        <v>apuba</v>
      </c>
      <c r="BS59" s="6" t="str">
        <f ca="1">VLOOKUP(BR59,Notes!$A$12:$B$206,2,0)</f>
        <v>Government</v>
      </c>
      <c r="BT59" s="42">
        <f t="shared" ca="1" si="40"/>
        <v>-33.85366193323798</v>
      </c>
      <c r="BU59" s="207">
        <v>52</v>
      </c>
      <c r="BV59" s="6" t="str">
        <f t="shared" ca="1" si="41"/>
        <v>amopt</v>
      </c>
      <c r="BW59" s="6" t="str">
        <f ca="1">VLOOKUP(BV59,Notes!$A$12:$B$206,2,0)</f>
        <v>Medical, precision, optical instruments, watches and clocks</v>
      </c>
      <c r="BX59" s="42">
        <f t="shared" ca="1" si="42"/>
        <v>-22.868062073579846</v>
      </c>
    </row>
    <row r="60" spans="1:76" outlineLevel="1" x14ac:dyDescent="0.2">
      <c r="A60" s="23" t="s">
        <v>49</v>
      </c>
      <c r="B60" s="23" t="str">
        <f>VLOOKUP(A60,Notes!$A$12:$B$206,2,0)</f>
        <v>Research and experimental development</v>
      </c>
      <c r="C60" s="24">
        <f>SUM('SAM and Preps'!FS60:GG60)</f>
        <v>0</v>
      </c>
      <c r="D60" s="24">
        <f>'SAM and Preps'!GH60</f>
        <v>0</v>
      </c>
      <c r="E60" s="24">
        <f>'SAM and Preps'!GM60</f>
        <v>0</v>
      </c>
      <c r="F60" s="24">
        <f>'SAM and Preps'!GO60</f>
        <v>0</v>
      </c>
      <c r="G60" s="24">
        <v>0</v>
      </c>
      <c r="H60" s="25">
        <f>SUM('SAM and Preps'!BC$175:BC$179)</f>
        <v>10570.496380415614</v>
      </c>
      <c r="I60" s="24">
        <f>IFERROR(VLOOKUP($A60,Employment!$A$5:$F$66,3,0),0)</f>
        <v>0.45788609708030242</v>
      </c>
      <c r="J60" s="24">
        <f>IFERROR(VLOOKUP($A60,Employment!$A$5:$F$66,4,0),0)</f>
        <v>8.4926319257027707</v>
      </c>
      <c r="K60" s="24">
        <f>IFERROR(VLOOKUP($A60,Employment!$A$5:$F$66,5,0),0)</f>
        <v>1.9950223314349831</v>
      </c>
      <c r="L60" s="24">
        <f>IFERROR(VLOOKUP($A60,Employment!$A$5:$F$66,6,0),0)</f>
        <v>12.156722129199844</v>
      </c>
      <c r="M60" s="24">
        <f t="shared" si="0"/>
        <v>23.102262483417903</v>
      </c>
      <c r="N60" s="25">
        <v>15521.997688246714</v>
      </c>
      <c r="O60" s="26">
        <v>0</v>
      </c>
      <c r="P60" s="27">
        <v>0</v>
      </c>
      <c r="Q60" s="28">
        <f ca="1"/>
        <v>-7020.124028596344</v>
      </c>
      <c r="R60" s="28">
        <v>0</v>
      </c>
      <c r="S60" s="28"/>
      <c r="T60" s="35" t="e">
        <f ca="1"/>
        <v>#DIV/0!</v>
      </c>
      <c r="U60" s="30">
        <f ca="1"/>
        <v>-45.226936439450668</v>
      </c>
      <c r="V60" s="31">
        <v>0</v>
      </c>
      <c r="W60" s="32">
        <f ca="1"/>
        <v>-45.226936439450668</v>
      </c>
      <c r="X60" s="28">
        <f ca="1"/>
        <v>-6993.1727820173464</v>
      </c>
      <c r="Y60" s="28">
        <f t="shared" ca="1" si="32"/>
        <v>-26.951246578997598</v>
      </c>
      <c r="Z60" s="33">
        <f t="shared" ca="1" si="13"/>
        <v>37</v>
      </c>
      <c r="AA60" s="33">
        <f t="shared" ca="1" si="43"/>
        <v>61</v>
      </c>
      <c r="AB60" s="33">
        <f t="shared" ca="1" si="33"/>
        <v>52</v>
      </c>
      <c r="AC60" s="21">
        <v>53</v>
      </c>
      <c r="AD60" s="6" t="str">
        <f t="shared" ca="1" si="15"/>
        <v>awtrd</v>
      </c>
      <c r="AE60" s="6">
        <f t="shared" ca="1" si="16"/>
        <v>-1125.7132890206276</v>
      </c>
      <c r="AF60" s="6" t="str">
        <f t="shared" ca="1" si="34"/>
        <v>aknit</v>
      </c>
      <c r="AG60" s="6">
        <f t="shared" ca="1" si="35"/>
        <v>-2072.6053711857585</v>
      </c>
      <c r="AH60" s="6" t="str">
        <f t="shared" ca="1" si="36"/>
        <v>ardtv</v>
      </c>
      <c r="AI60" s="6">
        <f t="shared" ca="1" si="37"/>
        <v>-6316.5771045502124</v>
      </c>
      <c r="AJ60" s="17"/>
      <c r="AK60" s="6">
        <v>10570.496380415614</v>
      </c>
      <c r="AL60" s="6">
        <f ca="1"/>
        <v>-4762.3578526821138</v>
      </c>
      <c r="AM60" s="6">
        <f t="shared" ca="1" si="17"/>
        <v>-18.353826622889756</v>
      </c>
      <c r="AN60" s="6">
        <f ca="1"/>
        <v>-4780.7116793050036</v>
      </c>
      <c r="AO60" s="33">
        <f t="shared" ca="1" si="18"/>
        <v>43</v>
      </c>
      <c r="AP60" s="34">
        <f ca="1"/>
        <v>-0.20708785409158975</v>
      </c>
      <c r="AQ60" s="34">
        <f ca="1"/>
        <v>-3.8409572430740875</v>
      </c>
      <c r="AR60" s="34">
        <f ca="1"/>
        <v>-0.90228748179094664</v>
      </c>
      <c r="AS60" s="34">
        <f ca="1"/>
        <v>-5.4981129904938477</v>
      </c>
      <c r="AT60" s="34">
        <f t="shared" ca="1" si="19"/>
        <v>-10.448445569450472</v>
      </c>
      <c r="AU60" s="33">
        <f t="shared" ca="1" si="20"/>
        <v>51</v>
      </c>
      <c r="AV60" s="21">
        <v>53</v>
      </c>
      <c r="AW60" s="6" t="str">
        <f t="shared" ca="1" si="38"/>
        <v>ardtv</v>
      </c>
      <c r="AX60" s="6">
        <f t="shared" ca="1" si="21"/>
        <v>-1799.5046331134683</v>
      </c>
      <c r="AY60" s="6" t="str">
        <f t="shared" ca="1" si="39"/>
        <v>abchm</v>
      </c>
      <c r="AZ60" s="6">
        <f t="shared" ca="1" si="22"/>
        <v>-7.5307956375803604</v>
      </c>
      <c r="BA60" s="199"/>
      <c r="BB60" s="36">
        <f t="shared" si="23"/>
        <v>0.29747203923451154</v>
      </c>
      <c r="BC60" s="36">
        <f ca="1"/>
        <v>-45.226936439450668</v>
      </c>
      <c r="BD60" s="33">
        <f t="shared" ca="1" si="24"/>
        <v>43</v>
      </c>
      <c r="BE60" s="205">
        <f ca="1"/>
        <v>-0.13453749010973029</v>
      </c>
      <c r="BF60" s="33">
        <f t="shared" ca="1" si="25"/>
        <v>43</v>
      </c>
      <c r="BG60" s="36">
        <f t="shared" si="26"/>
        <v>0.15252038346483068</v>
      </c>
      <c r="BH60" s="42">
        <f ca="1"/>
        <v>-45.226936439450675</v>
      </c>
      <c r="BI60" s="33">
        <f t="shared" ca="1" si="27"/>
        <v>16</v>
      </c>
      <c r="BJ60" s="205">
        <f ca="1"/>
        <v>-6.8980296886845413E-2</v>
      </c>
      <c r="BK60" s="33">
        <f t="shared" ca="1" si="28"/>
        <v>51</v>
      </c>
      <c r="BL60" s="206">
        <v>53</v>
      </c>
      <c r="BM60" s="6" t="str">
        <f t="shared" ca="1" si="8"/>
        <v>ardtv</v>
      </c>
      <c r="BN60" s="42">
        <f t="shared" ca="1" si="9"/>
        <v>-5.0641170817293989E-2</v>
      </c>
      <c r="BO60" s="6" t="str">
        <f t="shared" ca="1" si="29"/>
        <v>abchm</v>
      </c>
      <c r="BP60" s="42">
        <f t="shared" ca="1" si="30"/>
        <v>-4.9718067192053607E-2</v>
      </c>
      <c r="BQ60" s="207">
        <v>53</v>
      </c>
      <c r="BR60" s="6" t="str">
        <f t="shared" ca="1" si="31"/>
        <v>ardtv</v>
      </c>
      <c r="BS60" s="6" t="str">
        <f ca="1">VLOOKUP(BR60,Notes!$A$12:$B$206,2,0)</f>
        <v>Radio, television, communication equipment and apparatus</v>
      </c>
      <c r="BT60" s="42">
        <f t="shared" ca="1" si="40"/>
        <v>-33.363699157123655</v>
      </c>
      <c r="BU60" s="207">
        <v>53</v>
      </c>
      <c r="BV60" s="6" t="str">
        <f t="shared" ca="1" si="41"/>
        <v>aknit</v>
      </c>
      <c r="BW60" s="6" t="str">
        <f ca="1">VLOOKUP(BV60,Notes!$A$12:$B$206,2,0)</f>
        <v>Knitted, crouched fabrics, wearing apparel, fur articles</v>
      </c>
      <c r="BX60" s="42">
        <f t="shared" ca="1" si="42"/>
        <v>-21.658742828441035</v>
      </c>
    </row>
    <row r="61" spans="1:76" outlineLevel="1" x14ac:dyDescent="0.2">
      <c r="A61" s="23" t="s">
        <v>50</v>
      </c>
      <c r="B61" s="23" t="str">
        <f>VLOOKUP(A61,Notes!$A$12:$B$206,2,0)</f>
        <v>Other business activities</v>
      </c>
      <c r="C61" s="24">
        <f>SUM('SAM and Preps'!FS61:GG61)</f>
        <v>0</v>
      </c>
      <c r="D61" s="24">
        <f>'SAM and Preps'!GH61</f>
        <v>0</v>
      </c>
      <c r="E61" s="24">
        <f>'SAM and Preps'!GM61</f>
        <v>0</v>
      </c>
      <c r="F61" s="24">
        <f>'SAM and Preps'!GO61</f>
        <v>0</v>
      </c>
      <c r="G61" s="24">
        <v>0</v>
      </c>
      <c r="H61" s="25">
        <f>SUM('SAM and Preps'!BD$175:BD$179)</f>
        <v>124240.36579867319</v>
      </c>
      <c r="I61" s="24">
        <f>IFERROR(VLOOKUP($A61,Employment!$A$5:$F$66,3,0),0)</f>
        <v>74.532563293148058</v>
      </c>
      <c r="J61" s="24">
        <f>IFERROR(VLOOKUP($A61,Employment!$A$5:$F$66,4,0),0)</f>
        <v>194.76480161599801</v>
      </c>
      <c r="K61" s="24">
        <f>IFERROR(VLOOKUP($A61,Employment!$A$5:$F$66,5,0),0)</f>
        <v>521.39320481316679</v>
      </c>
      <c r="L61" s="24">
        <f>IFERROR(VLOOKUP($A61,Employment!$A$5:$F$66,6,0),0)</f>
        <v>565.94004315515565</v>
      </c>
      <c r="M61" s="24">
        <f t="shared" si="0"/>
        <v>1356.6306128774686</v>
      </c>
      <c r="N61" s="25">
        <v>314577.91913833882</v>
      </c>
      <c r="O61" s="26">
        <v>0</v>
      </c>
      <c r="P61" s="27">
        <v>0</v>
      </c>
      <c r="Q61" s="28">
        <f ca="1"/>
        <v>-139179.49470306758</v>
      </c>
      <c r="R61" s="28">
        <v>0</v>
      </c>
      <c r="S61" s="28"/>
      <c r="T61" s="35" t="e">
        <f ca="1"/>
        <v>#DIV/0!</v>
      </c>
      <c r="U61" s="30">
        <f ca="1"/>
        <v>-44.243249839116011</v>
      </c>
      <c r="V61" s="31">
        <v>0</v>
      </c>
      <c r="W61" s="32">
        <f ca="1"/>
        <v>-44.243249839116011</v>
      </c>
      <c r="X61" s="28">
        <f ca="1"/>
        <v>-30603.713092610884</v>
      </c>
      <c r="Y61" s="28">
        <f t="shared" ca="1" si="32"/>
        <v>-108575.7816104567</v>
      </c>
      <c r="Z61" s="33">
        <f t="shared" ca="1" si="13"/>
        <v>13</v>
      </c>
      <c r="AA61" s="33">
        <f t="shared" ca="1" si="43"/>
        <v>5</v>
      </c>
      <c r="AB61" s="33">
        <f t="shared" ca="1" si="33"/>
        <v>8</v>
      </c>
      <c r="AC61" s="21">
        <v>54</v>
      </c>
      <c r="AD61" s="6" t="str">
        <f t="shared" ca="1" si="15"/>
        <v>aglss</v>
      </c>
      <c r="AE61" s="6">
        <f t="shared" ca="1" si="16"/>
        <v>-1096.4230189366544</v>
      </c>
      <c r="AF61" s="6" t="str">
        <f t="shared" ca="1" si="34"/>
        <v>aotrp</v>
      </c>
      <c r="AG61" s="6">
        <f t="shared" ca="1" si="35"/>
        <v>-1862.8302861321517</v>
      </c>
      <c r="AH61" s="6" t="str">
        <f t="shared" ca="1" si="36"/>
        <v>aleat</v>
      </c>
      <c r="AI61" s="6">
        <f t="shared" ca="1" si="37"/>
        <v>-5978.9562823427568</v>
      </c>
      <c r="AJ61" s="17"/>
      <c r="AK61" s="6">
        <v>124240.36579867319</v>
      </c>
      <c r="AL61" s="6">
        <f ca="1"/>
        <v>-12086.724077259716</v>
      </c>
      <c r="AM61" s="6">
        <f t="shared" ca="1" si="17"/>
        <v>-42881.251364078904</v>
      </c>
      <c r="AN61" s="6">
        <f ca="1"/>
        <v>-54967.975441338618</v>
      </c>
      <c r="AO61" s="33">
        <f t="shared" ca="1" si="18"/>
        <v>8</v>
      </c>
      <c r="AP61" s="34">
        <f ca="1"/>
        <v>-32.97562818928477</v>
      </c>
      <c r="AQ61" s="34">
        <f ca="1"/>
        <v>-86.170277777624662</v>
      </c>
      <c r="AR61" s="34">
        <f ca="1"/>
        <v>-230.68129824966323</v>
      </c>
      <c r="AS61" s="34">
        <f ca="1"/>
        <v>-250.39026723273648</v>
      </c>
      <c r="AT61" s="34">
        <f t="shared" ca="1" si="19"/>
        <v>-600.21747144930919</v>
      </c>
      <c r="AU61" s="33">
        <f t="shared" ca="1" si="20"/>
        <v>3</v>
      </c>
      <c r="AV61" s="21">
        <v>54</v>
      </c>
      <c r="AW61" s="6" t="str">
        <f t="shared" ca="1" si="38"/>
        <v>afish</v>
      </c>
      <c r="AX61" s="6">
        <f t="shared" ca="1" si="21"/>
        <v>-1704.6634860290258</v>
      </c>
      <c r="AY61" s="6" t="str">
        <f t="shared" ca="1" si="39"/>
        <v>awatd</v>
      </c>
      <c r="AZ61" s="6">
        <f t="shared" ca="1" si="22"/>
        <v>-6.8189110924521366</v>
      </c>
      <c r="BA61" s="199"/>
      <c r="BB61" s="36">
        <f t="shared" si="23"/>
        <v>3.496338642889715</v>
      </c>
      <c r="BC61" s="36">
        <f ca="1"/>
        <v>-44.243249839116011</v>
      </c>
      <c r="BD61" s="33">
        <f t="shared" ca="1" si="24"/>
        <v>46</v>
      </c>
      <c r="BE61" s="205">
        <f ca="1"/>
        <v>-1.5468938409952548</v>
      </c>
      <c r="BF61" s="33">
        <f t="shared" ca="1" si="25"/>
        <v>8</v>
      </c>
      <c r="BG61" s="36">
        <f t="shared" si="26"/>
        <v>8.9564310614476028</v>
      </c>
      <c r="BH61" s="42">
        <f ca="1"/>
        <v>-44.243249839116011</v>
      </c>
      <c r="BI61" s="33">
        <f t="shared" ca="1" si="27"/>
        <v>17</v>
      </c>
      <c r="BJ61" s="205">
        <f ca="1"/>
        <v>-3.962616171184453</v>
      </c>
      <c r="BK61" s="33">
        <f t="shared" ca="1" si="28"/>
        <v>3</v>
      </c>
      <c r="BL61" s="206">
        <v>54</v>
      </c>
      <c r="BM61" s="6" t="str">
        <f t="shared" ca="1" si="8"/>
        <v>afish</v>
      </c>
      <c r="BN61" s="42">
        <f t="shared" ca="1" si="9"/>
        <v>-4.7972177005535063E-2</v>
      </c>
      <c r="BO61" s="6" t="str">
        <f t="shared" ca="1" si="29"/>
        <v>awatd</v>
      </c>
      <c r="BP61" s="42">
        <f t="shared" ca="1" si="30"/>
        <v>-4.5018228642319504E-2</v>
      </c>
      <c r="BQ61" s="207">
        <v>54</v>
      </c>
      <c r="BR61" s="6" t="str">
        <f t="shared" ca="1" si="31"/>
        <v>afish</v>
      </c>
      <c r="BS61" s="6" t="str">
        <f ca="1">VLOOKUP(BR61,Notes!$A$12:$B$206,2,0)</f>
        <v>Fishing</v>
      </c>
      <c r="BT61" s="42">
        <f t="shared" ca="1" si="40"/>
        <v>-31.693589374427116</v>
      </c>
      <c r="BU61" s="207">
        <v>54</v>
      </c>
      <c r="BV61" s="6" t="str">
        <f t="shared" ca="1" si="41"/>
        <v>ardtv</v>
      </c>
      <c r="BW61" s="6" t="str">
        <f ca="1">VLOOKUP(BV61,Notes!$A$12:$B$206,2,0)</f>
        <v>Radio, television, communication equipment and apparatus</v>
      </c>
      <c r="BX61" s="42">
        <f t="shared" ca="1" si="42"/>
        <v>-20.505526204651002</v>
      </c>
    </row>
    <row r="62" spans="1:76" outlineLevel="1" x14ac:dyDescent="0.2">
      <c r="A62" s="23" t="s">
        <v>51</v>
      </c>
      <c r="B62" s="23" t="str">
        <f>VLOOKUP(A62,Notes!$A$12:$B$206,2,0)</f>
        <v>Government</v>
      </c>
      <c r="C62" s="24">
        <f>SUM('SAM and Preps'!FS62:GG62)</f>
        <v>0</v>
      </c>
      <c r="D62" s="24">
        <f>'SAM and Preps'!GH62</f>
        <v>0</v>
      </c>
      <c r="E62" s="24">
        <f>'SAM and Preps'!GM62</f>
        <v>0</v>
      </c>
      <c r="F62" s="24">
        <f>'SAM and Preps'!GO62</f>
        <v>0</v>
      </c>
      <c r="G62" s="24">
        <v>0</v>
      </c>
      <c r="H62" s="25">
        <f>SUM('SAM and Preps'!BE$175:BE$179)</f>
        <v>619301.6821030922</v>
      </c>
      <c r="I62" s="24">
        <f>IFERROR(VLOOKUP($A62,Employment!$A$5:$F$66,3,0),0)</f>
        <v>46.858761723411241</v>
      </c>
      <c r="J62" s="24">
        <f>IFERROR(VLOOKUP($A62,Employment!$A$5:$F$66,4,0),0)</f>
        <v>78.535668535583397</v>
      </c>
      <c r="K62" s="24">
        <f>IFERROR(VLOOKUP($A62,Employment!$A$5:$F$66,5,0),0)</f>
        <v>260.5323141918883</v>
      </c>
      <c r="L62" s="24">
        <f>IFERROR(VLOOKUP($A62,Employment!$A$5:$F$66,6,0),0)</f>
        <v>560.58296144894825</v>
      </c>
      <c r="M62" s="24">
        <f t="shared" si="0"/>
        <v>946.50970589983126</v>
      </c>
      <c r="N62" s="25">
        <v>922105.48425514111</v>
      </c>
      <c r="O62" s="26">
        <v>0</v>
      </c>
      <c r="P62" s="27">
        <v>0</v>
      </c>
      <c r="Q62" s="28">
        <f ca="1"/>
        <v>-3153.5973092399854</v>
      </c>
      <c r="R62" s="28">
        <v>0</v>
      </c>
      <c r="S62" s="28"/>
      <c r="T62" s="35" t="e">
        <f ca="1"/>
        <v>#DIV/0!</v>
      </c>
      <c r="U62" s="30">
        <f ca="1"/>
        <v>-0.3419996261910751</v>
      </c>
      <c r="V62" s="31">
        <v>0</v>
      </c>
      <c r="W62" s="32">
        <f ca="1"/>
        <v>-0.3419996261910751</v>
      </c>
      <c r="X62" s="28">
        <f ca="1"/>
        <v>-1655.5936740968041</v>
      </c>
      <c r="Y62" s="28">
        <f t="shared" ca="1" si="32"/>
        <v>-1498.0036351431813</v>
      </c>
      <c r="Z62" s="33">
        <f t="shared" ca="1" si="13"/>
        <v>52</v>
      </c>
      <c r="AA62" s="33">
        <f t="shared" ca="1" si="43"/>
        <v>56</v>
      </c>
      <c r="AB62" s="33">
        <f t="shared" ca="1" si="33"/>
        <v>59</v>
      </c>
      <c r="AC62" s="21">
        <v>55</v>
      </c>
      <c r="AD62" s="6" t="str">
        <f t="shared" ca="1" si="15"/>
        <v>aprnt</v>
      </c>
      <c r="AE62" s="6">
        <f t="shared" ca="1" si="16"/>
        <v>-1064.9727421267864</v>
      </c>
      <c r="AF62" s="6" t="str">
        <f t="shared" ca="1" si="34"/>
        <v>afish</v>
      </c>
      <c r="AG62" s="6">
        <f t="shared" ca="1" si="35"/>
        <v>-1517.9734890537497</v>
      </c>
      <c r="AH62" s="6" t="str">
        <f t="shared" ca="1" si="36"/>
        <v>amopt</v>
      </c>
      <c r="AI62" s="6">
        <f t="shared" ca="1" si="37"/>
        <v>-4876.0662719809716</v>
      </c>
      <c r="AJ62" s="17"/>
      <c r="AK62" s="6">
        <v>619301.6821030922</v>
      </c>
      <c r="AL62" s="6">
        <f ca="1"/>
        <v>-1111.924790335258</v>
      </c>
      <c r="AM62" s="6">
        <f t="shared" ca="1" si="17"/>
        <v>-1006.0846474523573</v>
      </c>
      <c r="AN62" s="6">
        <f ca="1"/>
        <v>-2118.0094377876153</v>
      </c>
      <c r="AO62" s="33">
        <f t="shared" ca="1" si="18"/>
        <v>52</v>
      </c>
      <c r="AP62" s="34">
        <f ca="1"/>
        <v>-3.3653925885684929E-2</v>
      </c>
      <c r="AQ62" s="34">
        <f ca="1"/>
        <v>-5.6404255491854967E-2</v>
      </c>
      <c r="AR62" s="34">
        <f ca="1"/>
        <v>-0.8910195406432152</v>
      </c>
      <c r="AS62" s="34">
        <f ca="1"/>
        <v>-1.9171916326462617</v>
      </c>
      <c r="AT62" s="34">
        <f t="shared" ca="1" si="19"/>
        <v>-2.8982693546670166</v>
      </c>
      <c r="AU62" s="33">
        <f t="shared" ca="1" si="20"/>
        <v>59</v>
      </c>
      <c r="AV62" s="21">
        <v>55</v>
      </c>
      <c r="AW62" s="6" t="str">
        <f t="shared" ca="1" si="38"/>
        <v>amopt</v>
      </c>
      <c r="AX62" s="6">
        <f t="shared" ca="1" si="21"/>
        <v>-1659.4368722426577</v>
      </c>
      <c r="AY62" s="6" t="str">
        <f t="shared" ca="1" si="39"/>
        <v>aglss</v>
      </c>
      <c r="AZ62" s="6">
        <f t="shared" ca="1" si="22"/>
        <v>-5.9376125436591511</v>
      </c>
      <c r="BA62" s="199"/>
      <c r="BB62" s="36">
        <f t="shared" si="23"/>
        <v>17.428219796554778</v>
      </c>
      <c r="BC62" s="36">
        <f ca="1"/>
        <v>-0.34199962619107505</v>
      </c>
      <c r="BD62" s="33">
        <f t="shared" ca="1" si="24"/>
        <v>62</v>
      </c>
      <c r="BE62" s="205">
        <f ca="1"/>
        <v>-5.9604446555976284E-2</v>
      </c>
      <c r="BF62" s="33">
        <f t="shared" ca="1" si="25"/>
        <v>52</v>
      </c>
      <c r="BG62" s="36">
        <f t="shared" si="26"/>
        <v>6.2488262091492128</v>
      </c>
      <c r="BH62" s="42">
        <f ca="1"/>
        <v>-0.30620598358383233</v>
      </c>
      <c r="BI62" s="33">
        <f t="shared" ca="1" si="27"/>
        <v>62</v>
      </c>
      <c r="BJ62" s="205">
        <f ca="1"/>
        <v>-1.9134279756169648E-2</v>
      </c>
      <c r="BK62" s="33">
        <f t="shared" ca="1" si="28"/>
        <v>59</v>
      </c>
      <c r="BL62" s="206">
        <v>55</v>
      </c>
      <c r="BM62" s="6" t="str">
        <f t="shared" ca="1" si="8"/>
        <v>amopt</v>
      </c>
      <c r="BN62" s="42">
        <f t="shared" ca="1" si="9"/>
        <v>-4.6699421919441972E-2</v>
      </c>
      <c r="BO62" s="6" t="str">
        <f t="shared" ca="1" si="29"/>
        <v>aglss</v>
      </c>
      <c r="BP62" s="42">
        <f t="shared" ca="1" si="30"/>
        <v>-3.9199924365611351E-2</v>
      </c>
      <c r="BQ62" s="207">
        <v>55</v>
      </c>
      <c r="BR62" s="6" t="str">
        <f t="shared" ca="1" si="31"/>
        <v>amopt</v>
      </c>
      <c r="BS62" s="6" t="str">
        <f ca="1">VLOOKUP(BR62,Notes!$A$12:$B$206,2,0)</f>
        <v>Medical, precision, optical instruments, watches and clocks</v>
      </c>
      <c r="BT62" s="42">
        <f t="shared" ca="1" si="40"/>
        <v>-29.635175813455181</v>
      </c>
      <c r="BU62" s="207">
        <v>55</v>
      </c>
      <c r="BV62" s="6" t="str">
        <f t="shared" ca="1" si="41"/>
        <v>awatd</v>
      </c>
      <c r="BW62" s="6" t="str">
        <f ca="1">VLOOKUP(BV62,Notes!$A$12:$B$206,2,0)</f>
        <v>Collection, purification and distribution of water</v>
      </c>
      <c r="BX62" s="42">
        <f t="shared" ca="1" si="42"/>
        <v>-20.268684112439853</v>
      </c>
    </row>
    <row r="63" spans="1:76" outlineLevel="1" x14ac:dyDescent="0.2">
      <c r="A63" s="23" t="s">
        <v>52</v>
      </c>
      <c r="B63" s="23" t="str">
        <f>VLOOKUP(A63,Notes!$A$12:$B$206,2,0)</f>
        <v>Education</v>
      </c>
      <c r="C63" s="24">
        <f>SUM('SAM and Preps'!FS63:GG63)</f>
        <v>0</v>
      </c>
      <c r="D63" s="24">
        <f>'SAM and Preps'!GH63</f>
        <v>0</v>
      </c>
      <c r="E63" s="24">
        <f>'SAM and Preps'!GM63</f>
        <v>0</v>
      </c>
      <c r="F63" s="24">
        <f>'SAM and Preps'!GO63</f>
        <v>0</v>
      </c>
      <c r="G63" s="24">
        <v>0</v>
      </c>
      <c r="H63" s="25">
        <f>SUM('SAM and Preps'!BF$175:BF$179)</f>
        <v>36761.890544177797</v>
      </c>
      <c r="I63" s="24">
        <f>IFERROR(VLOOKUP($A63,Employment!$A$5:$F$66,3,0),0)</f>
        <v>50.040186882914398</v>
      </c>
      <c r="J63" s="24">
        <f>IFERROR(VLOOKUP($A63,Employment!$A$5:$F$66,4,0),0)</f>
        <v>59.81517898843304</v>
      </c>
      <c r="K63" s="24">
        <f>IFERROR(VLOOKUP($A63,Employment!$A$5:$F$66,5,0),0)</f>
        <v>149.09652246938208</v>
      </c>
      <c r="L63" s="24">
        <f>IFERROR(VLOOKUP($A63,Employment!$A$5:$F$66,6,0),0)</f>
        <v>740.02951578300929</v>
      </c>
      <c r="M63" s="24">
        <f t="shared" si="0"/>
        <v>998.9814041237388</v>
      </c>
      <c r="N63" s="25">
        <v>82890.795837352242</v>
      </c>
      <c r="O63" s="26">
        <v>0</v>
      </c>
      <c r="P63" s="27">
        <v>0</v>
      </c>
      <c r="Q63" s="28">
        <f ca="1"/>
        <v>-55573.67690359948</v>
      </c>
      <c r="R63" s="28">
        <v>0</v>
      </c>
      <c r="S63" s="28"/>
      <c r="T63" s="35" t="e">
        <f ca="1"/>
        <v>#DIV/0!</v>
      </c>
      <c r="U63" s="30">
        <f ca="1"/>
        <v>-67.044448472476688</v>
      </c>
      <c r="V63" s="31">
        <v>0</v>
      </c>
      <c r="W63" s="32">
        <f ca="1"/>
        <v>-67.044448472476688</v>
      </c>
      <c r="X63" s="28">
        <f ca="1"/>
        <v>-43927.10701462291</v>
      </c>
      <c r="Y63" s="28">
        <f t="shared" ca="1" si="32"/>
        <v>-11646.56988897657</v>
      </c>
      <c r="Z63" s="33">
        <f t="shared" ca="1" si="13"/>
        <v>12</v>
      </c>
      <c r="AA63" s="33">
        <f t="shared" ca="1" si="43"/>
        <v>42</v>
      </c>
      <c r="AB63" s="33">
        <f t="shared" ca="1" si="33"/>
        <v>23</v>
      </c>
      <c r="AC63" s="21">
        <v>56</v>
      </c>
      <c r="AD63" s="6" t="str">
        <f t="shared" ca="1" si="15"/>
        <v>afish</v>
      </c>
      <c r="AE63" s="6">
        <f t="shared" ca="1" si="16"/>
        <v>-871.85215469038485</v>
      </c>
      <c r="AF63" s="6" t="str">
        <f t="shared" ca="1" si="34"/>
        <v>apuba</v>
      </c>
      <c r="AG63" s="6">
        <f t="shared" ca="1" si="35"/>
        <v>-1498.0036351431813</v>
      </c>
      <c r="AH63" s="6" t="str">
        <f t="shared" ca="1" si="36"/>
        <v>aglss</v>
      </c>
      <c r="AI63" s="6">
        <f t="shared" ca="1" si="37"/>
        <v>-4872.2309319897904</v>
      </c>
      <c r="AJ63" s="17"/>
      <c r="AK63" s="6">
        <v>36761.890544177797</v>
      </c>
      <c r="AL63" s="6">
        <f ca="1"/>
        <v>-19481.577944583703</v>
      </c>
      <c r="AM63" s="6">
        <f t="shared" ca="1" si="17"/>
        <v>-5165.22881881586</v>
      </c>
      <c r="AN63" s="6">
        <f ca="1"/>
        <v>-24646.806763399563</v>
      </c>
      <c r="AO63" s="33">
        <f t="shared" ca="1" si="18"/>
        <v>18</v>
      </c>
      <c r="AP63" s="34">
        <f ca="1"/>
        <v>-5.0323750965369882</v>
      </c>
      <c r="AQ63" s="34">
        <f ca="1"/>
        <v>-6.0154135283429548</v>
      </c>
      <c r="AR63" s="34">
        <f ca="1"/>
        <v>-32.987110589809035</v>
      </c>
      <c r="AS63" s="34">
        <f ca="1"/>
        <v>-208.38245710390856</v>
      </c>
      <c r="AT63" s="34">
        <f t="shared" ca="1" si="19"/>
        <v>-252.41735631859754</v>
      </c>
      <c r="AU63" s="33">
        <f t="shared" ca="1" si="20"/>
        <v>4</v>
      </c>
      <c r="AV63" s="21">
        <v>56</v>
      </c>
      <c r="AW63" s="6" t="str">
        <f t="shared" ca="1" si="38"/>
        <v>aglss</v>
      </c>
      <c r="AX63" s="6">
        <f t="shared" ca="1" si="21"/>
        <v>-1503.7473537550338</v>
      </c>
      <c r="AY63" s="6" t="str">
        <f t="shared" ca="1" si="39"/>
        <v>aofin</v>
      </c>
      <c r="AZ63" s="6">
        <f t="shared" ca="1" si="22"/>
        <v>-5.7873934146273154</v>
      </c>
      <c r="BA63" s="199"/>
      <c r="BB63" s="36">
        <f t="shared" si="23"/>
        <v>1.0345431427944451</v>
      </c>
      <c r="BC63" s="36">
        <f ca="1"/>
        <v>-67.044448472476688</v>
      </c>
      <c r="BD63" s="33">
        <f t="shared" ca="1" si="24"/>
        <v>22</v>
      </c>
      <c r="BE63" s="205">
        <f ca="1"/>
        <v>-0.69360374429636262</v>
      </c>
      <c r="BF63" s="33">
        <f t="shared" ca="1" si="25"/>
        <v>18</v>
      </c>
      <c r="BG63" s="36">
        <f t="shared" si="26"/>
        <v>6.5952426495262344</v>
      </c>
      <c r="BH63" s="42">
        <f ca="1"/>
        <v>-25.267472975636281</v>
      </c>
      <c r="BI63" s="33">
        <f t="shared" ca="1" si="27"/>
        <v>49</v>
      </c>
      <c r="BJ63" s="205">
        <f ca="1"/>
        <v>-1.6664511541466793</v>
      </c>
      <c r="BK63" s="33">
        <f t="shared" ca="1" si="28"/>
        <v>4</v>
      </c>
      <c r="BL63" s="206">
        <v>56</v>
      </c>
      <c r="BM63" s="6" t="str">
        <f t="shared" ca="1" si="8"/>
        <v>aglss</v>
      </c>
      <c r="BN63" s="42">
        <f t="shared" ca="1" si="9"/>
        <v>-4.2318049760064563E-2</v>
      </c>
      <c r="BO63" s="6" t="str">
        <f t="shared" ca="1" si="29"/>
        <v>aofin</v>
      </c>
      <c r="BP63" s="42">
        <f t="shared" ca="1" si="30"/>
        <v>-3.8208182574947618E-2</v>
      </c>
      <c r="BQ63" s="207">
        <v>56</v>
      </c>
      <c r="BR63" s="6" t="str">
        <f t="shared" ca="1" si="31"/>
        <v>aglss</v>
      </c>
      <c r="BS63" s="6" t="str">
        <f ca="1">VLOOKUP(BR63,Notes!$A$12:$B$206,2,0)</f>
        <v>Glass</v>
      </c>
      <c r="BT63" s="42">
        <f t="shared" ca="1" si="40"/>
        <v>-29.496182607572365</v>
      </c>
      <c r="BU63" s="207">
        <v>56</v>
      </c>
      <c r="BV63" s="6" t="str">
        <f t="shared" ca="1" si="41"/>
        <v>anobs</v>
      </c>
      <c r="BW63" s="6" t="str">
        <f ca="1">VLOOKUP(BV63,Notes!$A$12:$B$206,2,0)</f>
        <v>Non-observed, informal, non-profit, households,</v>
      </c>
      <c r="BX63" s="42">
        <f t="shared" ca="1" si="42"/>
        <v>-17.320513450103597</v>
      </c>
    </row>
    <row r="64" spans="1:76" outlineLevel="1" x14ac:dyDescent="0.2">
      <c r="A64" s="23" t="s">
        <v>53</v>
      </c>
      <c r="B64" s="23" t="str">
        <f>VLOOKUP(A64,Notes!$A$12:$B$206,2,0)</f>
        <v>Health and social work</v>
      </c>
      <c r="C64" s="24">
        <f>SUM('SAM and Preps'!FS64:GG64)</f>
        <v>0</v>
      </c>
      <c r="D64" s="24">
        <f>'SAM and Preps'!GH64</f>
        <v>0</v>
      </c>
      <c r="E64" s="24">
        <f>'SAM and Preps'!GM64</f>
        <v>0</v>
      </c>
      <c r="F64" s="24">
        <f>'SAM and Preps'!GO64</f>
        <v>0</v>
      </c>
      <c r="G64" s="24">
        <v>0</v>
      </c>
      <c r="H64" s="25">
        <f>SUM('SAM and Preps'!BG$175:BG$179)</f>
        <v>69424.469589733781</v>
      </c>
      <c r="I64" s="24">
        <f>IFERROR(VLOOKUP($A64,Employment!$A$5:$F$66,3,0),0)</f>
        <v>55.397876865141924</v>
      </c>
      <c r="J64" s="24">
        <f>IFERROR(VLOOKUP($A64,Employment!$A$5:$F$66,4,0),0)</f>
        <v>93.866850572877865</v>
      </c>
      <c r="K64" s="24">
        <f>IFERROR(VLOOKUP($A64,Employment!$A$5:$F$66,5,0),0)</f>
        <v>245.94211573619359</v>
      </c>
      <c r="L64" s="24">
        <f>IFERROR(VLOOKUP($A64,Employment!$A$5:$F$66,6,0),0)</f>
        <v>516.03193120049639</v>
      </c>
      <c r="M64" s="24">
        <f t="shared" si="0"/>
        <v>911.23877437470981</v>
      </c>
      <c r="N64" s="25">
        <v>173324.30777815025</v>
      </c>
      <c r="O64" s="26">
        <v>0</v>
      </c>
      <c r="P64" s="27">
        <v>0</v>
      </c>
      <c r="Q64" s="28">
        <f ca="1"/>
        <v>-7616.9078924859259</v>
      </c>
      <c r="R64" s="28">
        <v>0</v>
      </c>
      <c r="S64" s="28"/>
      <c r="T64" s="35" t="e">
        <f ca="1"/>
        <v>#DIV/0!</v>
      </c>
      <c r="U64" s="30">
        <f ca="1"/>
        <v>-4.3945987669746431</v>
      </c>
      <c r="V64" s="31">
        <v>0</v>
      </c>
      <c r="W64" s="32">
        <f ca="1"/>
        <v>-4.3945987669746431</v>
      </c>
      <c r="X64" s="28">
        <f ca="1"/>
        <v>12869.494079565131</v>
      </c>
      <c r="Y64" s="28">
        <f t="shared" ca="1" si="32"/>
        <v>-20486.401972051055</v>
      </c>
      <c r="Z64" s="33">
        <f t="shared" ca="1" si="13"/>
        <v>62</v>
      </c>
      <c r="AA64" s="33">
        <f t="shared" ca="1" si="43"/>
        <v>30</v>
      </c>
      <c r="AB64" s="33">
        <f t="shared" ca="1" si="33"/>
        <v>51</v>
      </c>
      <c r="AC64" s="21">
        <v>57</v>
      </c>
      <c r="AD64" s="6" t="str">
        <f t="shared" ca="1" si="15"/>
        <v>afore</v>
      </c>
      <c r="AE64" s="6">
        <f t="shared" ca="1" si="16"/>
        <v>-702.32933835253459</v>
      </c>
      <c r="AF64" s="6" t="str">
        <f t="shared" ca="1" si="34"/>
        <v>afoot</v>
      </c>
      <c r="AG64" s="6">
        <f t="shared" ca="1" si="35"/>
        <v>-1227.6947519495943</v>
      </c>
      <c r="AH64" s="6" t="str">
        <f t="shared" ca="1" si="36"/>
        <v>aoact</v>
      </c>
      <c r="AI64" s="6">
        <f t="shared" ca="1" si="37"/>
        <v>-4290.0573459104908</v>
      </c>
      <c r="AJ64" s="17"/>
      <c r="AK64" s="6">
        <v>69424.469589733781</v>
      </c>
      <c r="AL64" s="6">
        <f ca="1"/>
        <v>5154.8326476262446</v>
      </c>
      <c r="AM64" s="6">
        <f t="shared" ca="1" si="17"/>
        <v>-8205.7595321953704</v>
      </c>
      <c r="AN64" s="6">
        <f ca="1"/>
        <v>-3050.9268845691267</v>
      </c>
      <c r="AO64" s="33">
        <f t="shared" ca="1" si="18"/>
        <v>50</v>
      </c>
      <c r="AP64" s="34">
        <f ca="1"/>
        <v>-0.36517716204684864</v>
      </c>
      <c r="AQ64" s="34">
        <f ca="1"/>
        <v>-0.6187607186810431</v>
      </c>
      <c r="AR64" s="34">
        <f ca="1"/>
        <v>-3.5666958312526575</v>
      </c>
      <c r="AS64" s="34">
        <f ca="1"/>
        <v>-9.5245638120076279</v>
      </c>
      <c r="AT64" s="34">
        <f t="shared" ca="1" si="19"/>
        <v>-14.075197523988177</v>
      </c>
      <c r="AU64" s="33">
        <f t="shared" ca="1" si="20"/>
        <v>42</v>
      </c>
      <c r="AV64" s="21">
        <v>57</v>
      </c>
      <c r="AW64" s="6" t="str">
        <f t="shared" ca="1" si="38"/>
        <v>aleat</v>
      </c>
      <c r="AX64" s="6">
        <f t="shared" ca="1" si="21"/>
        <v>-1388.9336514895865</v>
      </c>
      <c r="AY64" s="6" t="str">
        <f t="shared" ca="1" si="39"/>
        <v>amopt</v>
      </c>
      <c r="AZ64" s="6">
        <f t="shared" ca="1" si="22"/>
        <v>-4.2977139391344998</v>
      </c>
      <c r="BA64" s="199"/>
      <c r="BB64" s="36">
        <f t="shared" si="23"/>
        <v>1.953724574362935</v>
      </c>
      <c r="BC64" s="36">
        <f ca="1"/>
        <v>-4.3945987669746431</v>
      </c>
      <c r="BD64" s="33">
        <f t="shared" ca="1" si="24"/>
        <v>60</v>
      </c>
      <c r="BE64" s="205">
        <f ca="1"/>
        <v>-8.5858356055034141E-2</v>
      </c>
      <c r="BF64" s="33">
        <f t="shared" ca="1" si="25"/>
        <v>50</v>
      </c>
      <c r="BG64" s="36">
        <f t="shared" si="26"/>
        <v>6.0159686695366066</v>
      </c>
      <c r="BH64" s="42">
        <f ca="1"/>
        <v>-1.5446223229083451</v>
      </c>
      <c r="BI64" s="33">
        <f t="shared" ca="1" si="27"/>
        <v>60</v>
      </c>
      <c r="BJ64" s="205">
        <f ca="1"/>
        <v>-9.2923995008834581E-2</v>
      </c>
      <c r="BK64" s="33">
        <f t="shared" ca="1" si="28"/>
        <v>42</v>
      </c>
      <c r="BL64" s="206">
        <v>57</v>
      </c>
      <c r="BM64" s="6" t="str">
        <f t="shared" ca="1" si="8"/>
        <v>aleat</v>
      </c>
      <c r="BN64" s="42">
        <f t="shared" ca="1" si="9"/>
        <v>-3.9086993722975819E-2</v>
      </c>
      <c r="BO64" s="6" t="str">
        <f t="shared" ca="1" si="29"/>
        <v>amopt</v>
      </c>
      <c r="BP64" s="42">
        <f t="shared" ca="1" si="30"/>
        <v>-2.8373367261731695E-2</v>
      </c>
      <c r="BQ64" s="207">
        <v>57</v>
      </c>
      <c r="BR64" s="6" t="str">
        <f t="shared" ca="1" si="31"/>
        <v>aleat</v>
      </c>
      <c r="BS64" s="6" t="str">
        <f ca="1">VLOOKUP(BR64,Notes!$A$12:$B$206,2,0)</f>
        <v>Tanning and dressing of leather</v>
      </c>
      <c r="BT64" s="42">
        <f t="shared" ca="1" si="40"/>
        <v>-27.141053383380303</v>
      </c>
      <c r="BU64" s="207">
        <v>57</v>
      </c>
      <c r="BV64" s="6" t="str">
        <f t="shared" ca="1" si="41"/>
        <v>apost</v>
      </c>
      <c r="BW64" s="6" t="str">
        <f ca="1">VLOOKUP(BV64,Notes!$A$12:$B$206,2,0)</f>
        <v>Post and telecommunication</v>
      </c>
      <c r="BX64" s="42">
        <f t="shared" ca="1" si="42"/>
        <v>-16.313852135554988</v>
      </c>
    </row>
    <row r="65" spans="1:76" outlineLevel="1" x14ac:dyDescent="0.2">
      <c r="A65" s="23" t="s">
        <v>272</v>
      </c>
      <c r="B65" s="23" t="str">
        <f>VLOOKUP(A65,Notes!$A$12:$B$206,2,0)</f>
        <v>Sewerage and refuse disposal</v>
      </c>
      <c r="C65" s="24">
        <f>SUM('SAM and Preps'!FS65:GG65)</f>
        <v>0</v>
      </c>
      <c r="D65" s="24">
        <f>'SAM and Preps'!GH65</f>
        <v>0</v>
      </c>
      <c r="E65" s="24">
        <f>'SAM and Preps'!GM65</f>
        <v>0</v>
      </c>
      <c r="F65" s="24">
        <f>'SAM and Preps'!GO65</f>
        <v>0</v>
      </c>
      <c r="G65" s="24">
        <v>0</v>
      </c>
      <c r="H65" s="25">
        <f>SUM('SAM and Preps'!BH$175:BH$179)</f>
        <v>1035.8608151617636</v>
      </c>
      <c r="I65" s="24">
        <f>IFERROR(VLOOKUP($A65,Employment!$A$5:$F$66,3,0),0)</f>
        <v>6.0787656907635848</v>
      </c>
      <c r="J65" s="24">
        <f>IFERROR(VLOOKUP($A65,Employment!$A$5:$F$66,4,0),0)</f>
        <v>5.7946339851378834</v>
      </c>
      <c r="K65" s="24">
        <f>IFERROR(VLOOKUP($A65,Employment!$A$5:$F$66,5,0),0)</f>
        <v>12.109627332182193</v>
      </c>
      <c r="L65" s="24">
        <f>IFERROR(VLOOKUP($A65,Employment!$A$5:$F$66,6,0),0)</f>
        <v>11.592889072258316</v>
      </c>
      <c r="M65" s="24">
        <f t="shared" si="0"/>
        <v>35.575916080341976</v>
      </c>
      <c r="N65" s="25">
        <v>2073.5649469502682</v>
      </c>
      <c r="O65" s="26">
        <v>0</v>
      </c>
      <c r="P65" s="27">
        <v>0</v>
      </c>
      <c r="Q65" s="28">
        <f ca="1"/>
        <v>-30.409265058762571</v>
      </c>
      <c r="R65" s="28">
        <v>0</v>
      </c>
      <c r="S65" s="28"/>
      <c r="T65" s="35" t="e">
        <f ca="1"/>
        <v>#DIV/0!</v>
      </c>
      <c r="U65" s="30">
        <f ca="1"/>
        <v>-1.4665209837525237</v>
      </c>
      <c r="V65" s="31">
        <v>0</v>
      </c>
      <c r="W65" s="32">
        <f ca="1"/>
        <v>-1.4665209837525237</v>
      </c>
      <c r="X65" s="28">
        <f ca="1"/>
        <v>-14.272722350657133</v>
      </c>
      <c r="Y65" s="28">
        <f t="shared" ca="1" si="32"/>
        <v>-16.136542708105438</v>
      </c>
      <c r="Z65" s="33">
        <f t="shared" ca="1" si="13"/>
        <v>61</v>
      </c>
      <c r="AA65" s="33">
        <f t="shared" ca="1" si="43"/>
        <v>62</v>
      </c>
      <c r="AB65" s="33">
        <f t="shared" ca="1" si="33"/>
        <v>62</v>
      </c>
      <c r="AC65" s="21">
        <v>58</v>
      </c>
      <c r="AD65" s="6" t="str">
        <f t="shared" ca="1" si="15"/>
        <v>artrd</v>
      </c>
      <c r="AE65" s="6">
        <f t="shared" ca="1" si="16"/>
        <v>-684.97330531096213</v>
      </c>
      <c r="AF65" s="6" t="str">
        <f t="shared" ca="1" si="34"/>
        <v>aoact</v>
      </c>
      <c r="AG65" s="6">
        <f t="shared" ca="1" si="35"/>
        <v>-1046.9117914220578</v>
      </c>
      <c r="AH65" s="6" t="str">
        <f t="shared" ca="1" si="36"/>
        <v>amorg</v>
      </c>
      <c r="AI65" s="6">
        <f t="shared" ca="1" si="37"/>
        <v>-3497.5711073155544</v>
      </c>
      <c r="AJ65" s="17"/>
      <c r="AK65" s="6">
        <v>1035.8608151617636</v>
      </c>
      <c r="AL65" s="6">
        <f ca="1"/>
        <v>-7.1300172345572594</v>
      </c>
      <c r="AM65" s="6">
        <f t="shared" ca="1" si="17"/>
        <v>-8.0610989822599493</v>
      </c>
      <c r="AN65" s="6">
        <f ca="1"/>
        <v>-15.191116216817209</v>
      </c>
      <c r="AO65" s="33">
        <f t="shared" ca="1" si="18"/>
        <v>62</v>
      </c>
      <c r="AP65" s="34">
        <f ca="1"/>
        <v>-1.3371956161229551E-2</v>
      </c>
      <c r="AQ65" s="34">
        <f ca="1"/>
        <v>-1.2746928498555323E-2</v>
      </c>
      <c r="AR65" s="34">
        <f ca="1"/>
        <v>-5.8604774540625321E-2</v>
      </c>
      <c r="AS65" s="34">
        <f ca="1"/>
        <v>-7.1405103364485023E-2</v>
      </c>
      <c r="AT65" s="34">
        <f t="shared" ca="1" si="19"/>
        <v>-0.15612876256489522</v>
      </c>
      <c r="AU65" s="33">
        <f t="shared" ca="1" si="20"/>
        <v>62</v>
      </c>
      <c r="AV65" s="21">
        <v>58</v>
      </c>
      <c r="AW65" s="6" t="str">
        <f t="shared" ca="1" si="38"/>
        <v>amorg</v>
      </c>
      <c r="AX65" s="6">
        <f t="shared" ca="1" si="21"/>
        <v>-1375.6217414609632</v>
      </c>
      <c r="AY65" s="6" t="str">
        <f t="shared" ca="1" si="39"/>
        <v>afish</v>
      </c>
      <c r="AZ65" s="6">
        <f t="shared" ca="1" si="22"/>
        <v>-3.7971141979327436</v>
      </c>
      <c r="BA65" s="199"/>
      <c r="BB65" s="36">
        <f t="shared" si="23"/>
        <v>2.9150913822760111E-2</v>
      </c>
      <c r="BC65" s="36">
        <f ca="1"/>
        <v>-1.4665209837525239</v>
      </c>
      <c r="BD65" s="33">
        <f t="shared" ca="1" si="24"/>
        <v>61</v>
      </c>
      <c r="BE65" s="205">
        <f ca="1"/>
        <v>-4.2750426816639208E-4</v>
      </c>
      <c r="BF65" s="33">
        <f t="shared" ca="1" si="25"/>
        <v>62</v>
      </c>
      <c r="BG65" s="36">
        <f t="shared" si="26"/>
        <v>0.2348710376994915</v>
      </c>
      <c r="BH65" s="42">
        <f ca="1"/>
        <v>-0.4388608355503924</v>
      </c>
      <c r="BI65" s="33">
        <f t="shared" ca="1" si="27"/>
        <v>61</v>
      </c>
      <c r="BJ65" s="205">
        <f ca="1"/>
        <v>-1.0307569985138654E-3</v>
      </c>
      <c r="BK65" s="33">
        <f t="shared" ca="1" si="28"/>
        <v>62</v>
      </c>
      <c r="BL65" s="206">
        <v>58</v>
      </c>
      <c r="BM65" s="6" t="str">
        <f t="shared" ca="1" si="8"/>
        <v>amorg</v>
      </c>
      <c r="BN65" s="42">
        <f t="shared" ca="1" si="9"/>
        <v>-3.8712373565150712E-2</v>
      </c>
      <c r="BO65" s="6" t="str">
        <f t="shared" ca="1" si="29"/>
        <v>afish</v>
      </c>
      <c r="BP65" s="42">
        <f t="shared" ca="1" si="30"/>
        <v>-2.506842409673694E-2</v>
      </c>
      <c r="BQ65" s="207">
        <v>58</v>
      </c>
      <c r="BR65" s="6" t="str">
        <f t="shared" ca="1" si="31"/>
        <v>amorg</v>
      </c>
      <c r="BS65" s="6" t="str">
        <f ca="1">VLOOKUP(BR65,Notes!$A$12:$B$206,2,0)</f>
        <v>Activities of membership organisations</v>
      </c>
      <c r="BT65" s="42">
        <f t="shared" ca="1" si="40"/>
        <v>-27.110602713950552</v>
      </c>
      <c r="BU65" s="207">
        <v>58</v>
      </c>
      <c r="BV65" s="6" t="str">
        <f t="shared" ca="1" si="41"/>
        <v>ainsp</v>
      </c>
      <c r="BW65" s="6" t="str">
        <f ca="1">VLOOKUP(BV65,Notes!$A$12:$B$206,2,0)</f>
        <v>Insurance and pension funding</v>
      </c>
      <c r="BX65" s="42">
        <f t="shared" ca="1" si="42"/>
        <v>-16.099770325786565</v>
      </c>
    </row>
    <row r="66" spans="1:76" outlineLevel="1" x14ac:dyDescent="0.2">
      <c r="A66" s="23" t="s">
        <v>273</v>
      </c>
      <c r="B66" s="23" t="str">
        <f>VLOOKUP(A66,Notes!$A$12:$B$206,2,0)</f>
        <v>Activities of membership organisations</v>
      </c>
      <c r="C66" s="24">
        <f>SUM('SAM and Preps'!FS66:GG66)</f>
        <v>0</v>
      </c>
      <c r="D66" s="24">
        <f>'SAM and Preps'!GH66</f>
        <v>0</v>
      </c>
      <c r="E66" s="24">
        <f>'SAM and Preps'!GM66</f>
        <v>0</v>
      </c>
      <c r="F66" s="24">
        <f>'SAM and Preps'!GO66</f>
        <v>0</v>
      </c>
      <c r="G66" s="24">
        <v>0</v>
      </c>
      <c r="H66" s="25">
        <f>SUM('SAM and Preps'!BI$175:BI$179)</f>
        <v>1750.3424060808345</v>
      </c>
      <c r="I66" s="24">
        <f>IFERROR(VLOOKUP($A66,Employment!$A$5:$F$66,3,0),0)</f>
        <v>3.8318493353494141</v>
      </c>
      <c r="J66" s="24">
        <f>IFERROR(VLOOKUP($A66,Employment!$A$5:$F$66,4,0),0)</f>
        <v>7.5797387489080741</v>
      </c>
      <c r="K66" s="24">
        <f>IFERROR(VLOOKUP($A66,Employment!$A$5:$F$66,5,0),0)</f>
        <v>13.95886461843547</v>
      </c>
      <c r="L66" s="24">
        <f>IFERROR(VLOOKUP($A66,Employment!$A$5:$F$66,6,0),0)</f>
        <v>57.542716297220281</v>
      </c>
      <c r="M66" s="24">
        <f t="shared" si="0"/>
        <v>82.913168999913239</v>
      </c>
      <c r="N66" s="25">
        <v>4450.3127879585363</v>
      </c>
      <c r="O66" s="26">
        <v>0</v>
      </c>
      <c r="P66" s="27">
        <v>0</v>
      </c>
      <c r="Q66" s="28">
        <f ca="1"/>
        <v>-3497.5711073155544</v>
      </c>
      <c r="R66" s="28">
        <v>0</v>
      </c>
      <c r="S66" s="28"/>
      <c r="T66" s="35" t="e">
        <f ca="1"/>
        <v>#DIV/0!</v>
      </c>
      <c r="U66" s="30">
        <f ca="1"/>
        <v>-78.591579377951376</v>
      </c>
      <c r="V66" s="31">
        <v>0</v>
      </c>
      <c r="W66" s="32">
        <f ca="1"/>
        <v>-78.591579377951376</v>
      </c>
      <c r="X66" s="28">
        <f ca="1"/>
        <v>-2681.4868680648378</v>
      </c>
      <c r="Y66" s="28">
        <f t="shared" ca="1" si="32"/>
        <v>-816.08423925071656</v>
      </c>
      <c r="Z66" s="33">
        <f t="shared" ca="1" si="13"/>
        <v>46</v>
      </c>
      <c r="AA66" s="33">
        <f t="shared" ca="1" si="43"/>
        <v>59</v>
      </c>
      <c r="AB66" s="33">
        <f t="shared" ca="1" si="33"/>
        <v>58</v>
      </c>
      <c r="AC66" s="21">
        <v>59</v>
      </c>
      <c r="AD66" s="6" t="str">
        <f t="shared" ca="1" si="15"/>
        <v>awatd</v>
      </c>
      <c r="AE66" s="6">
        <f t="shared" ca="1" si="16"/>
        <v>-395.50286018982609</v>
      </c>
      <c r="AF66" s="6" t="str">
        <f t="shared" ca="1" si="34"/>
        <v>amorg</v>
      </c>
      <c r="AG66" s="6">
        <f t="shared" ca="1" si="35"/>
        <v>-816.08423925071656</v>
      </c>
      <c r="AH66" s="6" t="str">
        <f t="shared" ca="1" si="36"/>
        <v>apuba</v>
      </c>
      <c r="AI66" s="6">
        <f t="shared" ca="1" si="37"/>
        <v>-3153.5973092399854</v>
      </c>
      <c r="AJ66" s="17"/>
      <c r="AK66" s="6">
        <v>1750.3424060808345</v>
      </c>
      <c r="AL66" s="6">
        <f ca="1"/>
        <v>-1054.6495044623139</v>
      </c>
      <c r="AM66" s="6">
        <f t="shared" ca="1" si="17"/>
        <v>-320.97223699864935</v>
      </c>
      <c r="AN66" s="6">
        <f ca="1"/>
        <v>-1375.6217414609632</v>
      </c>
      <c r="AO66" s="33">
        <f t="shared" ca="1" si="18"/>
        <v>58</v>
      </c>
      <c r="AP66" s="34">
        <f ca="1"/>
        <v>-0.45172663680519554</v>
      </c>
      <c r="AQ66" s="34">
        <f ca="1"/>
        <v>-0.89355545932341429</v>
      </c>
      <c r="AR66" s="34">
        <f ca="1"/>
        <v>-3.6202624150632996</v>
      </c>
      <c r="AS66" s="34">
        <f ca="1"/>
        <v>-18.993966413082884</v>
      </c>
      <c r="AT66" s="34">
        <f t="shared" ca="1" si="19"/>
        <v>-23.959510924274795</v>
      </c>
      <c r="AU66" s="33">
        <f t="shared" ca="1" si="20"/>
        <v>30</v>
      </c>
      <c r="AV66" s="21">
        <v>59</v>
      </c>
      <c r="AW66" s="6" t="str">
        <f t="shared" ca="1" si="38"/>
        <v>afoot</v>
      </c>
      <c r="AX66" s="6">
        <f t="shared" ca="1" si="21"/>
        <v>-1369.2034071860753</v>
      </c>
      <c r="AY66" s="6" t="str">
        <f t="shared" ca="1" si="39"/>
        <v>apuba</v>
      </c>
      <c r="AZ66" s="6">
        <f t="shared" ca="1" si="22"/>
        <v>-2.8982693546670166</v>
      </c>
      <c r="BA66" s="199"/>
      <c r="BB66" s="36">
        <f t="shared" si="23"/>
        <v>4.9257660771748465E-2</v>
      </c>
      <c r="BC66" s="36">
        <f ca="1"/>
        <v>-78.591579377951376</v>
      </c>
      <c r="BD66" s="33">
        <f t="shared" ca="1" si="24"/>
        <v>14</v>
      </c>
      <c r="BE66" s="205">
        <f ca="1"/>
        <v>-3.8712373565150712E-2</v>
      </c>
      <c r="BF66" s="33">
        <f t="shared" ca="1" si="25"/>
        <v>58</v>
      </c>
      <c r="BG66" s="36">
        <f t="shared" si="26"/>
        <v>0.54739003763064131</v>
      </c>
      <c r="BH66" s="42">
        <f ca="1"/>
        <v>-28.897111536407284</v>
      </c>
      <c r="BI66" s="33">
        <f t="shared" ca="1" si="27"/>
        <v>38</v>
      </c>
      <c r="BJ66" s="205">
        <f ca="1"/>
        <v>-0.15817990971330823</v>
      </c>
      <c r="BK66" s="33">
        <f t="shared" ca="1" si="28"/>
        <v>30</v>
      </c>
      <c r="BL66" s="206">
        <v>59</v>
      </c>
      <c r="BM66" s="6" t="str">
        <f t="shared" ca="1" si="8"/>
        <v>afoot</v>
      </c>
      <c r="BN66" s="42">
        <f t="shared" ca="1" si="9"/>
        <v>-3.8531750544572703E-2</v>
      </c>
      <c r="BO66" s="6" t="str">
        <f t="shared" ca="1" si="29"/>
        <v>apuba</v>
      </c>
      <c r="BP66" s="42">
        <f t="shared" ca="1" si="30"/>
        <v>-1.9134279756169648E-2</v>
      </c>
      <c r="BQ66" s="207">
        <v>59</v>
      </c>
      <c r="BR66" s="6" t="str">
        <f t="shared" ca="1" si="31"/>
        <v>afoot</v>
      </c>
      <c r="BS66" s="6" t="str">
        <f ca="1">VLOOKUP(BR66,Notes!$A$12:$B$206,2,0)</f>
        <v>Footwear</v>
      </c>
      <c r="BT66" s="42">
        <f t="shared" ca="1" si="40"/>
        <v>-22.188672122862794</v>
      </c>
      <c r="BU66" s="207">
        <v>59</v>
      </c>
      <c r="BV66" s="6" t="str">
        <f t="shared" ca="1" si="41"/>
        <v>aochm</v>
      </c>
      <c r="BW66" s="6" t="str">
        <f ca="1">VLOOKUP(BV66,Notes!$A$12:$B$206,2,0)</f>
        <v>Other chemical products, man-made fibres</v>
      </c>
      <c r="BX66" s="42">
        <f t="shared" ca="1" si="42"/>
        <v>-15.223031059993462</v>
      </c>
    </row>
    <row r="67" spans="1:76" outlineLevel="1" x14ac:dyDescent="0.2">
      <c r="A67" s="23" t="s">
        <v>274</v>
      </c>
      <c r="B67" s="23" t="str">
        <f>VLOOKUP(A67,Notes!$A$12:$B$206,2,0)</f>
        <v>Recreational, cultural and sporting activities</v>
      </c>
      <c r="C67" s="24">
        <f>SUM('SAM and Preps'!FS67:GG67)</f>
        <v>0</v>
      </c>
      <c r="D67" s="24">
        <f>'SAM and Preps'!GH67</f>
        <v>0</v>
      </c>
      <c r="E67" s="24">
        <f>'SAM and Preps'!GM67</f>
        <v>0</v>
      </c>
      <c r="F67" s="24">
        <f>'SAM and Preps'!GO67</f>
        <v>0</v>
      </c>
      <c r="G67" s="24">
        <v>0</v>
      </c>
      <c r="H67" s="25">
        <f>SUM('SAM and Preps'!BJ$175:BJ$179)</f>
        <v>10491.924352275084</v>
      </c>
      <c r="I67" s="24">
        <f>IFERROR(VLOOKUP($A67,Employment!$A$5:$F$66,3,0),0)</f>
        <v>8.2866026865946907</v>
      </c>
      <c r="J67" s="24">
        <f>IFERROR(VLOOKUP($A67,Employment!$A$5:$F$66,4,0),0)</f>
        <v>12.816359498797235</v>
      </c>
      <c r="K67" s="24">
        <f>IFERROR(VLOOKUP($A67,Employment!$A$5:$F$66,5,0),0)</f>
        <v>44.208968262499006</v>
      </c>
      <c r="L67" s="24">
        <f>IFERROR(VLOOKUP($A67,Employment!$A$5:$F$66,6,0),0)</f>
        <v>84.145319146139286</v>
      </c>
      <c r="M67" s="24">
        <f t="shared" si="0"/>
        <v>149.4572495940302</v>
      </c>
      <c r="N67" s="25">
        <v>41670.929862465571</v>
      </c>
      <c r="O67" s="26">
        <v>0</v>
      </c>
      <c r="P67" s="27">
        <v>0</v>
      </c>
      <c r="Q67" s="28">
        <f ca="1"/>
        <v>-30891.664705083251</v>
      </c>
      <c r="R67" s="28">
        <v>0</v>
      </c>
      <c r="S67" s="28"/>
      <c r="T67" s="35" t="e">
        <f ca="1"/>
        <v>#DIV/0!</v>
      </c>
      <c r="U67" s="30">
        <f ca="1"/>
        <v>-74.132410308675219</v>
      </c>
      <c r="V67" s="31">
        <v>0</v>
      </c>
      <c r="W67" s="32">
        <f ca="1"/>
        <v>-74.132410308675219</v>
      </c>
      <c r="X67" s="28">
        <f ca="1"/>
        <v>-21594.002202076859</v>
      </c>
      <c r="Y67" s="28">
        <f t="shared" ca="1" si="32"/>
        <v>-9297.6625030063915</v>
      </c>
      <c r="Z67" s="33">
        <f t="shared" ca="1" si="13"/>
        <v>18</v>
      </c>
      <c r="AA67" s="33">
        <f t="shared" ca="1" si="43"/>
        <v>45</v>
      </c>
      <c r="AB67" s="33">
        <f t="shared" ca="1" si="33"/>
        <v>38</v>
      </c>
      <c r="AC67" s="21">
        <v>60</v>
      </c>
      <c r="AD67" s="6" t="str">
        <f t="shared" ca="1" si="15"/>
        <v>awtrp</v>
      </c>
      <c r="AE67" s="6">
        <f t="shared" ca="1" si="16"/>
        <v>-291.97096365116153</v>
      </c>
      <c r="AF67" s="6" t="str">
        <f t="shared" ca="1" si="34"/>
        <v>amopt</v>
      </c>
      <c r="AG67" s="6">
        <f t="shared" ca="1" si="35"/>
        <v>-583.49492010024824</v>
      </c>
      <c r="AH67" s="6" t="str">
        <f t="shared" ca="1" si="36"/>
        <v>afish</v>
      </c>
      <c r="AI67" s="6">
        <f t="shared" ca="1" si="37"/>
        <v>-2389.8256437441346</v>
      </c>
      <c r="AJ67" s="17"/>
      <c r="AK67" s="6">
        <v>10491.924352275082</v>
      </c>
      <c r="AL67" s="6">
        <f ca="1"/>
        <v>-5436.9470111374849</v>
      </c>
      <c r="AM67" s="6">
        <f t="shared" ca="1" si="17"/>
        <v>-2340.9693989668949</v>
      </c>
      <c r="AN67" s="6">
        <f ca="1"/>
        <v>-7777.9164101043798</v>
      </c>
      <c r="AO67" s="33">
        <f t="shared" ca="1" si="18"/>
        <v>36</v>
      </c>
      <c r="AP67" s="34">
        <f ca="1"/>
        <v>-0.92145874564141217</v>
      </c>
      <c r="AQ67" s="34">
        <f ca="1"/>
        <v>-1.4251614315424856</v>
      </c>
      <c r="AR67" s="34">
        <f ca="1"/>
        <v>-10.815147336043964</v>
      </c>
      <c r="AS67" s="34">
        <f ca="1"/>
        <v>-26.199160362883298</v>
      </c>
      <c r="AT67" s="34">
        <f t="shared" ca="1" si="19"/>
        <v>-39.360927876111163</v>
      </c>
      <c r="AU67" s="33">
        <f t="shared" ca="1" si="20"/>
        <v>22</v>
      </c>
      <c r="AV67" s="21">
        <v>60</v>
      </c>
      <c r="AW67" s="6" t="str">
        <f t="shared" ca="1" si="38"/>
        <v>aoact</v>
      </c>
      <c r="AX67" s="6">
        <f t="shared" ca="1" si="21"/>
        <v>-1220.9652037899646</v>
      </c>
      <c r="AY67" s="6" t="str">
        <f t="shared" ca="1" si="39"/>
        <v>awtrp</v>
      </c>
      <c r="AZ67" s="6">
        <f t="shared" ca="1" si="22"/>
        <v>-1.2263596907928069</v>
      </c>
      <c r="BA67" s="199"/>
      <c r="BB67" s="36">
        <f t="shared" si="23"/>
        <v>0.29526088655098576</v>
      </c>
      <c r="BC67" s="36">
        <f ca="1"/>
        <v>-74.132410308675233</v>
      </c>
      <c r="BD67" s="33">
        <f t="shared" ca="1" si="24"/>
        <v>15</v>
      </c>
      <c r="BE67" s="205">
        <f ca="1"/>
        <v>-0.21888401189900886</v>
      </c>
      <c r="BF67" s="33">
        <f t="shared" ca="1" si="25"/>
        <v>36</v>
      </c>
      <c r="BG67" s="36">
        <f t="shared" si="26"/>
        <v>0.98671188746306326</v>
      </c>
      <c r="BH67" s="42">
        <f ca="1"/>
        <v>-26.335910759114736</v>
      </c>
      <c r="BI67" s="33">
        <f t="shared" ca="1" si="27"/>
        <v>47</v>
      </c>
      <c r="BJ67" s="205">
        <f ca="1"/>
        <v>-0.25985956213184896</v>
      </c>
      <c r="BK67" s="33">
        <f t="shared" ca="1" si="28"/>
        <v>22</v>
      </c>
      <c r="BL67" s="206">
        <v>60</v>
      </c>
      <c r="BM67" s="6" t="str">
        <f t="shared" ca="1" si="8"/>
        <v>aoact</v>
      </c>
      <c r="BN67" s="42">
        <f t="shared" ca="1" si="9"/>
        <v>-3.4360071271459174E-2</v>
      </c>
      <c r="BO67" s="6" t="str">
        <f t="shared" ca="1" si="29"/>
        <v>awtrp</v>
      </c>
      <c r="BP67" s="42">
        <f t="shared" ca="1" si="30"/>
        <v>-8.0963866824639002E-3</v>
      </c>
      <c r="BQ67" s="207">
        <v>60</v>
      </c>
      <c r="BR67" s="6" t="str">
        <f t="shared" ca="1" si="31"/>
        <v>aoact</v>
      </c>
      <c r="BS67" s="6" t="str">
        <f ca="1">VLOOKUP(BR67,Notes!$A$12:$B$206,2,0)</f>
        <v>Other activities</v>
      </c>
      <c r="BT67" s="42">
        <f t="shared" ca="1" si="40"/>
        <v>-4.3945987669746431</v>
      </c>
      <c r="BU67" s="207">
        <v>60</v>
      </c>
      <c r="BV67" s="6" t="str">
        <f t="shared" ca="1" si="41"/>
        <v>aheal</v>
      </c>
      <c r="BW67" s="6" t="str">
        <f ca="1">VLOOKUP(BV67,Notes!$A$12:$B$206,2,0)</f>
        <v>Health and social work</v>
      </c>
      <c r="BX67" s="42">
        <f t="shared" ca="1" si="42"/>
        <v>-1.5446223229083451</v>
      </c>
    </row>
    <row r="68" spans="1:76" outlineLevel="1" x14ac:dyDescent="0.2">
      <c r="A68" s="23" t="s">
        <v>275</v>
      </c>
      <c r="B68" s="23" t="str">
        <f>VLOOKUP(A68,Notes!$A$12:$B$206,2,0)</f>
        <v>Other activities</v>
      </c>
      <c r="C68" s="24">
        <f>SUM('SAM and Preps'!FS68:GG68)</f>
        <v>0</v>
      </c>
      <c r="D68" s="24">
        <f>'SAM and Preps'!GH68</f>
        <v>0</v>
      </c>
      <c r="E68" s="24">
        <f>'SAM and Preps'!GM68</f>
        <v>0</v>
      </c>
      <c r="F68" s="24">
        <f>'SAM and Preps'!GO68</f>
        <v>0</v>
      </c>
      <c r="G68" s="24">
        <v>0</v>
      </c>
      <c r="H68" s="25">
        <f>SUM('SAM and Preps'!BK$175:BK$179)</f>
        <v>1483.8064771842241</v>
      </c>
      <c r="I68" s="24">
        <f>IFERROR(VLOOKUP($A68,Employment!$A$5:$F$66,3,0),0)</f>
        <v>44.744782477111187</v>
      </c>
      <c r="J68" s="24">
        <f>IFERROR(VLOOKUP($A68,Employment!$A$5:$F$66,4,0),0)</f>
        <v>79.894421037616794</v>
      </c>
      <c r="K68" s="24">
        <f>IFERROR(VLOOKUP($A68,Employment!$A$5:$F$66,5,0),0)</f>
        <v>119.14518611840292</v>
      </c>
      <c r="L68" s="24">
        <f>IFERROR(VLOOKUP($A68,Employment!$A$5:$F$66,6,0),0)</f>
        <v>71.408067526572765</v>
      </c>
      <c r="M68" s="24">
        <f t="shared" si="0"/>
        <v>315.19245715970368</v>
      </c>
      <c r="N68" s="25">
        <v>5213.5923756012189</v>
      </c>
      <c r="O68" s="26">
        <v>0</v>
      </c>
      <c r="P68" s="27">
        <v>0</v>
      </c>
      <c r="Q68" s="28">
        <f ca="1"/>
        <v>-4290.0573459104908</v>
      </c>
      <c r="R68" s="28">
        <v>0</v>
      </c>
      <c r="S68" s="28"/>
      <c r="T68" s="35" t="e">
        <f ca="1"/>
        <v>#DIV/0!</v>
      </c>
      <c r="U68" s="30">
        <f ca="1"/>
        <v>-82.286013881470197</v>
      </c>
      <c r="V68" s="31">
        <v>0</v>
      </c>
      <c r="W68" s="32">
        <f ca="1"/>
        <v>-82.286013881470197</v>
      </c>
      <c r="X68" s="28">
        <f ca="1"/>
        <v>-3243.1455544884329</v>
      </c>
      <c r="Y68" s="28">
        <f t="shared" ca="1" si="32"/>
        <v>-1046.9117914220578</v>
      </c>
      <c r="Z68" s="33">
        <f t="shared" ca="1" si="13"/>
        <v>45</v>
      </c>
      <c r="AA68" s="33">
        <f t="shared" ca="1" si="43"/>
        <v>58</v>
      </c>
      <c r="AB68" s="33">
        <f t="shared" ca="1" si="33"/>
        <v>57</v>
      </c>
      <c r="AC68" s="21">
        <v>61</v>
      </c>
      <c r="AD68" s="6" t="str">
        <f t="shared" ca="1" si="15"/>
        <v>awast</v>
      </c>
      <c r="AE68" s="6">
        <f t="shared" ca="1" si="16"/>
        <v>-14.272722350657133</v>
      </c>
      <c r="AF68" s="6" t="str">
        <f t="shared" ca="1" si="34"/>
        <v>arsea</v>
      </c>
      <c r="AG68" s="6">
        <f t="shared" ca="1" si="35"/>
        <v>-26.951246578997598</v>
      </c>
      <c r="AH68" s="6" t="str">
        <f t="shared" ca="1" si="36"/>
        <v>awtrp</v>
      </c>
      <c r="AI68" s="6">
        <f t="shared" ca="1" si="37"/>
        <v>-2381.8136576888796</v>
      </c>
      <c r="AJ68" s="17"/>
      <c r="AK68" s="6">
        <v>1483.8064771842241</v>
      </c>
      <c r="AL68" s="6">
        <f ca="1"/>
        <v>-923.01047598609546</v>
      </c>
      <c r="AM68" s="6">
        <f t="shared" ca="1" si="17"/>
        <v>-297.9547278038691</v>
      </c>
      <c r="AN68" s="6">
        <f ca="1"/>
        <v>-1220.9652037899646</v>
      </c>
      <c r="AO68" s="33">
        <f t="shared" ca="1" si="18"/>
        <v>60</v>
      </c>
      <c r="AP68" s="34">
        <f ca="1"/>
        <v>-5.5228046880524033</v>
      </c>
      <c r="AQ68" s="34">
        <f ca="1"/>
        <v>-9.8612901578300391</v>
      </c>
      <c r="AR68" s="34">
        <f ca="1"/>
        <v>-62.745487608635223</v>
      </c>
      <c r="AS68" s="34">
        <f ca="1"/>
        <v>-58.758852357405274</v>
      </c>
      <c r="AT68" s="34">
        <f t="shared" ca="1" si="19"/>
        <v>-136.88843481192293</v>
      </c>
      <c r="AU68" s="33">
        <f t="shared" ca="1" si="20"/>
        <v>9</v>
      </c>
      <c r="AV68" s="21">
        <v>61</v>
      </c>
      <c r="AW68" s="6" t="str">
        <f t="shared" ca="1" si="38"/>
        <v>awtrp</v>
      </c>
      <c r="AX68" s="6">
        <f t="shared" ca="1" si="21"/>
        <v>-1039.0683233304428</v>
      </c>
      <c r="AY68" s="6" t="str">
        <f t="shared" ca="1" si="39"/>
        <v>ardtv</v>
      </c>
      <c r="AZ68" s="6">
        <f t="shared" ca="1" si="22"/>
        <v>-1.0422769049599221</v>
      </c>
      <c r="BA68" s="199"/>
      <c r="BB68" s="36">
        <f t="shared" si="23"/>
        <v>4.1756879025582061E-2</v>
      </c>
      <c r="BC68" s="36">
        <f ca="1"/>
        <v>-82.286013881470197</v>
      </c>
      <c r="BD68" s="33">
        <f t="shared" ca="1" si="24"/>
        <v>6</v>
      </c>
      <c r="BE68" s="205">
        <f ca="1"/>
        <v>-3.4360071271459174E-2</v>
      </c>
      <c r="BF68" s="33">
        <f t="shared" ca="1" si="25"/>
        <v>60</v>
      </c>
      <c r="BG68" s="36">
        <f t="shared" si="26"/>
        <v>2.0808903225701703</v>
      </c>
      <c r="BH68" s="42">
        <f ca="1"/>
        <v>-43.430111255030269</v>
      </c>
      <c r="BI68" s="33">
        <f t="shared" ca="1" si="27"/>
        <v>19</v>
      </c>
      <c r="BJ68" s="205">
        <f ca="1"/>
        <v>-0.90373298218738318</v>
      </c>
      <c r="BK68" s="33">
        <f t="shared" ca="1" si="28"/>
        <v>9</v>
      </c>
      <c r="BL68" s="206">
        <v>61</v>
      </c>
      <c r="BM68" s="6" t="str">
        <f t="shared" ca="1" si="8"/>
        <v>awtrp</v>
      </c>
      <c r="BN68" s="42">
        <f t="shared" ca="1" si="9"/>
        <v>-2.924117864680055E-2</v>
      </c>
      <c r="BO68" s="6" t="str">
        <f t="shared" ca="1" si="29"/>
        <v>ardtv</v>
      </c>
      <c r="BP68" s="42">
        <f t="shared" ca="1" si="30"/>
        <v>-6.8810781340194228E-3</v>
      </c>
      <c r="BQ68" s="207">
        <v>61</v>
      </c>
      <c r="BR68" s="6" t="str">
        <f t="shared" ca="1" si="31"/>
        <v>awtrp</v>
      </c>
      <c r="BS68" s="6" t="str">
        <f ca="1">VLOOKUP(BR68,Notes!$A$12:$B$206,2,0)</f>
        <v>Water transport</v>
      </c>
      <c r="BT68" s="42">
        <f t="shared" ca="1" si="40"/>
        <v>-1.4665209837525239</v>
      </c>
      <c r="BU68" s="207">
        <v>61</v>
      </c>
      <c r="BV68" s="6" t="str">
        <f t="shared" ca="1" si="41"/>
        <v>awast</v>
      </c>
      <c r="BW68" s="6" t="str">
        <f ca="1">VLOOKUP(BV68,Notes!$A$12:$B$206,2,0)</f>
        <v>Sewerage and refuse disposal</v>
      </c>
      <c r="BX68" s="42">
        <f t="shared" ca="1" si="42"/>
        <v>-0.4388608355503924</v>
      </c>
    </row>
    <row r="69" spans="1:76" x14ac:dyDescent="0.2">
      <c r="A69" s="23" t="s">
        <v>276</v>
      </c>
      <c r="B69" s="23" t="str">
        <f>VLOOKUP(A69,Notes!$A$12:$B$206,2,0)</f>
        <v>Non-observed, informal, non-profit, households,</v>
      </c>
      <c r="C69" s="24">
        <f>SUM('SAM and Preps'!FS69:GG69)</f>
        <v>0</v>
      </c>
      <c r="D69" s="24">
        <f>'SAM and Preps'!GH69</f>
        <v>0</v>
      </c>
      <c r="E69" s="24">
        <f>'SAM and Preps'!GM69</f>
        <v>0</v>
      </c>
      <c r="F69" s="24">
        <f>'SAM and Preps'!GO69</f>
        <v>0</v>
      </c>
      <c r="G69" s="24">
        <v>0</v>
      </c>
      <c r="H69" s="25">
        <f>SUM('SAM and Preps'!BL$175:BL$179)</f>
        <v>301764.38913000497</v>
      </c>
      <c r="I69" s="24">
        <f>IFERROR(VLOOKUP($A69,Employment!$A$5:$F$66,3,0),0)</f>
        <v>608.94702917715688</v>
      </c>
      <c r="J69" s="24">
        <f>IFERROR(VLOOKUP($A69,Employment!$A$5:$F$66,4,0),0)</f>
        <v>436.07541168906477</v>
      </c>
      <c r="K69" s="24">
        <f>IFERROR(VLOOKUP($A69,Employment!$A$5:$F$66,5,0),0)</f>
        <v>183.53696765420383</v>
      </c>
      <c r="L69" s="24">
        <f>IFERROR(VLOOKUP($A69,Employment!$A$5:$F$66,6,0),0)</f>
        <v>58.571915247305562</v>
      </c>
      <c r="M69" s="24">
        <f t="shared" si="0"/>
        <v>1287.1313237677309</v>
      </c>
      <c r="N69" s="25">
        <v>460425.68077190965</v>
      </c>
      <c r="O69" s="26">
        <v>0</v>
      </c>
      <c r="P69" s="27">
        <v>0</v>
      </c>
      <c r="Q69" s="28">
        <f ca="1"/>
        <v>-308442.54310688254</v>
      </c>
      <c r="R69" s="28">
        <v>0</v>
      </c>
      <c r="S69" s="28"/>
      <c r="T69" s="35" t="e">
        <f ca="1"/>
        <v>#DIV/0!</v>
      </c>
      <c r="U69" s="30">
        <f ca="1"/>
        <v>-66.990734007228838</v>
      </c>
      <c r="V69" s="31">
        <v>0</v>
      </c>
      <c r="W69" s="32">
        <f ca="1"/>
        <v>-66.990734007228838</v>
      </c>
      <c r="X69" s="28">
        <f ca="1"/>
        <v>-165490.50965166243</v>
      </c>
      <c r="Y69" s="28">
        <f t="shared" ca="1" si="32"/>
        <v>-142952.03345522011</v>
      </c>
      <c r="Z69" s="33">
        <f t="shared" ca="1" si="13"/>
        <v>2</v>
      </c>
      <c r="AA69" s="33">
        <f t="shared" ca="1" si="43"/>
        <v>3</v>
      </c>
      <c r="AB69" s="33">
        <f t="shared" ca="1" si="33"/>
        <v>2</v>
      </c>
      <c r="AC69" s="21">
        <v>62</v>
      </c>
      <c r="AD69" s="6" t="str">
        <f t="shared" ca="1" si="15"/>
        <v>aheal</v>
      </c>
      <c r="AE69" s="6">
        <f t="shared" ca="1" si="16"/>
        <v>12869.494079565131</v>
      </c>
      <c r="AF69" s="6" t="str">
        <f t="shared" ca="1" si="34"/>
        <v>awast</v>
      </c>
      <c r="AG69" s="6">
        <f t="shared" ca="1" si="35"/>
        <v>-16.136542708105438</v>
      </c>
      <c r="AH69" s="6" t="str">
        <f t="shared" ca="1" si="36"/>
        <v>awast</v>
      </c>
      <c r="AI69" s="6">
        <f t="shared" ca="1" si="37"/>
        <v>-30.409265058762571</v>
      </c>
      <c r="AJ69" s="17"/>
      <c r="AK69" s="6">
        <v>301764.38913000497</v>
      </c>
      <c r="AL69" s="6">
        <f ca="1"/>
        <v>-108462.98249073223</v>
      </c>
      <c r="AM69" s="6">
        <f t="shared" ca="1" si="17"/>
        <v>-93691.196759888364</v>
      </c>
      <c r="AN69" s="6">
        <f ca="1"/>
        <v>-202154.1792506206</v>
      </c>
      <c r="AO69" s="33">
        <f t="shared" ca="1" si="18"/>
        <v>1</v>
      </c>
      <c r="AP69" s="34">
        <f ca="1"/>
        <v>-61.190712684148693</v>
      </c>
      <c r="AQ69" s="34">
        <f ca="1"/>
        <v>-43.819517867332415</v>
      </c>
      <c r="AR69" s="34">
        <f ca="1"/>
        <v>-78.689767555943234</v>
      </c>
      <c r="AS69" s="34">
        <f ca="1"/>
        <v>-39.237755946261977</v>
      </c>
      <c r="AT69" s="34">
        <f t="shared" ca="1" si="19"/>
        <v>-222.93775405368632</v>
      </c>
      <c r="AU69" s="33">
        <f t="shared" ca="1" si="20"/>
        <v>5</v>
      </c>
      <c r="AV69" s="21">
        <v>62</v>
      </c>
      <c r="AW69" s="6" t="str">
        <f t="shared" ca="1" si="38"/>
        <v>awast</v>
      </c>
      <c r="AX69" s="6">
        <f t="shared" ca="1" si="21"/>
        <v>-15.191116216817209</v>
      </c>
      <c r="AY69" s="6" t="str">
        <f t="shared" ca="1" si="39"/>
        <v>awast</v>
      </c>
      <c r="AZ69" s="6">
        <f t="shared" ca="1" si="22"/>
        <v>-0.15612876256489522</v>
      </c>
      <c r="BA69" s="199"/>
      <c r="BB69" s="36">
        <f t="shared" si="23"/>
        <v>8.4921715094830557</v>
      </c>
      <c r="BC69" s="36">
        <f ca="1"/>
        <v>-66.990734007228838</v>
      </c>
      <c r="BD69" s="33">
        <f t="shared" ca="1" si="24"/>
        <v>23</v>
      </c>
      <c r="BE69" s="205">
        <f ca="1"/>
        <v>-5.6889680273554646</v>
      </c>
      <c r="BF69" s="33">
        <f t="shared" ca="1" si="25"/>
        <v>1</v>
      </c>
      <c r="BG69" s="36">
        <f t="shared" si="26"/>
        <v>8.4975990213753949</v>
      </c>
      <c r="BH69" s="42">
        <f ca="1"/>
        <v>-17.320513450103597</v>
      </c>
      <c r="BI69" s="33">
        <f t="shared" ca="1" si="27"/>
        <v>56</v>
      </c>
      <c r="BJ69" s="205">
        <f ca="1"/>
        <v>-1.471827781433197</v>
      </c>
      <c r="BK69" s="33">
        <f t="shared" ca="1" si="28"/>
        <v>5</v>
      </c>
      <c r="BL69" s="206">
        <v>62</v>
      </c>
      <c r="BM69" s="6" t="str">
        <f t="shared" ca="1" si="8"/>
        <v>awast</v>
      </c>
      <c r="BN69" s="42">
        <f t="shared" ca="1" si="9"/>
        <v>-4.2750426816639208E-4</v>
      </c>
      <c r="BO69" s="6" t="str">
        <f t="shared" ca="1" si="29"/>
        <v>awast</v>
      </c>
      <c r="BP69" s="42">
        <f t="shared" ca="1" si="30"/>
        <v>-1.0307569985138654E-3</v>
      </c>
      <c r="BQ69" s="207">
        <v>62</v>
      </c>
      <c r="BR69" s="6" t="str">
        <f t="shared" ca="1" si="31"/>
        <v>awast</v>
      </c>
      <c r="BS69" s="6" t="str">
        <f ca="1">VLOOKUP(BR69,Notes!$A$12:$B$206,2,0)</f>
        <v>Sewerage and refuse disposal</v>
      </c>
      <c r="BT69" s="42">
        <f t="shared" ca="1" si="40"/>
        <v>-0.34199962619107505</v>
      </c>
      <c r="BU69" s="207">
        <v>62</v>
      </c>
      <c r="BV69" s="6" t="str">
        <f t="shared" ca="1" si="41"/>
        <v>apuba</v>
      </c>
      <c r="BW69" s="6" t="str">
        <f ca="1">VLOOKUP(BV69,Notes!$A$12:$B$206,2,0)</f>
        <v>Government</v>
      </c>
      <c r="BX69" s="42">
        <f t="shared" ca="1" si="42"/>
        <v>-0.30620598358383233</v>
      </c>
    </row>
    <row r="70" spans="1:76" x14ac:dyDescent="0.2">
      <c r="A70" s="13" t="s">
        <v>55</v>
      </c>
      <c r="B70" s="13" t="str">
        <f>VLOOKUP(A70,Notes!$A$12:$B$206,2,0)</f>
        <v xml:space="preserve">Agriculture </v>
      </c>
      <c r="C70" s="24">
        <f>SUM('SAM and Preps'!FS70:GG70)</f>
        <v>84878.728617768196</v>
      </c>
      <c r="D70" s="24">
        <f>'SAM and Preps'!GH70</f>
        <v>0</v>
      </c>
      <c r="E70" s="24">
        <f>'SAM and Preps'!GM70</f>
        <v>0</v>
      </c>
      <c r="F70" s="24">
        <f>'SAM and Preps'!GO70</f>
        <v>24490.805119692399</v>
      </c>
      <c r="G70" s="24">
        <v>109234.82525275496</v>
      </c>
      <c r="H70" s="25">
        <f>SUM('SAM and Preps'!BM$175:BM$179)</f>
        <v>0</v>
      </c>
      <c r="I70" s="24">
        <f>IFERROR(VLOOKUP($A70,Employment!$A$5:$F$66,3,0),0)</f>
        <v>0</v>
      </c>
      <c r="J70" s="24">
        <f>IFERROR(VLOOKUP($A70,Employment!$A$5:$F$66,4,0),0)</f>
        <v>0</v>
      </c>
      <c r="K70" s="24">
        <f>IFERROR(VLOOKUP($A70,Employment!$A$5:$F$66,5,0),0)</f>
        <v>0</v>
      </c>
      <c r="L70" s="24">
        <f>IFERROR(VLOOKUP($A70,Employment!$A$5:$F$66,6,0),0)</f>
        <v>0</v>
      </c>
      <c r="M70" s="24">
        <f t="shared" si="0"/>
        <v>0</v>
      </c>
      <c r="N70" s="25">
        <v>180281.75835517872</v>
      </c>
      <c r="O70" s="26">
        <v>0</v>
      </c>
      <c r="P70" s="27">
        <f ca="1"/>
        <v>-17697.097460696124</v>
      </c>
      <c r="Q70" s="28">
        <f ca="1"/>
        <v>-50575.259522694607</v>
      </c>
      <c r="R70" s="28">
        <v>0</v>
      </c>
      <c r="S70" s="28"/>
      <c r="T70" s="35" t="e">
        <f ca="1"/>
        <v>#DIV/0!</v>
      </c>
      <c r="U70" s="30">
        <f ca="1"/>
        <v>-28.053453651730369</v>
      </c>
      <c r="V70" s="31">
        <v>0</v>
      </c>
      <c r="W70" s="32">
        <f ca="1"/>
        <v>-28.053453651730369</v>
      </c>
      <c r="X70" s="32"/>
      <c r="Y70" s="28">
        <f t="shared" ref="Y70:Y133" ca="1" si="44">Q70-P70</f>
        <v>-32878.162061998482</v>
      </c>
      <c r="Z70" s="33"/>
      <c r="AA70" s="36"/>
      <c r="AB70" s="33"/>
      <c r="AC70" s="21"/>
      <c r="AD70" s="6"/>
      <c r="AE70" s="6"/>
      <c r="AH70" s="6"/>
      <c r="AI70" s="6"/>
      <c r="AJ70" s="17"/>
      <c r="AV70" s="21"/>
    </row>
    <row r="71" spans="1:76" hidden="1" outlineLevel="1" x14ac:dyDescent="0.2">
      <c r="A71" s="13" t="s">
        <v>412</v>
      </c>
      <c r="B71" s="13" t="str">
        <f>VLOOKUP(A71,Notes!$A$12:$B$206,2,0)</f>
        <v xml:space="preserve">Live animal </v>
      </c>
      <c r="C71" s="24">
        <f>SUM('SAM and Preps'!FS71:GG71)</f>
        <v>14131.409340087181</v>
      </c>
      <c r="D71" s="24">
        <f>'SAM and Preps'!GH71</f>
        <v>0</v>
      </c>
      <c r="E71" s="24">
        <f>'SAM and Preps'!GM71</f>
        <v>0</v>
      </c>
      <c r="F71" s="24">
        <f>'SAM and Preps'!GO71</f>
        <v>3618.5168897171297</v>
      </c>
      <c r="G71" s="24">
        <v>17263.684754062</v>
      </c>
      <c r="H71" s="25">
        <f>SUM('SAM and Preps'!BN$175:BN$179)</f>
        <v>0</v>
      </c>
      <c r="I71" s="24">
        <f>IFERROR(VLOOKUP($A71,Employment!$A$5:$F$66,3,0),0)</f>
        <v>0</v>
      </c>
      <c r="J71" s="24">
        <f>IFERROR(VLOOKUP($A71,Employment!$A$5:$F$66,4,0),0)</f>
        <v>0</v>
      </c>
      <c r="K71" s="24">
        <f>IFERROR(VLOOKUP($A71,Employment!$A$5:$F$66,5,0),0)</f>
        <v>0</v>
      </c>
      <c r="L71" s="24">
        <f>IFERROR(VLOOKUP($A71,Employment!$A$5:$F$66,6,0),0)</f>
        <v>0</v>
      </c>
      <c r="M71" s="24">
        <f t="shared" si="0"/>
        <v>0</v>
      </c>
      <c r="N71" s="25">
        <v>60151.966364345659</v>
      </c>
      <c r="O71" s="26">
        <v>0</v>
      </c>
      <c r="P71" s="27">
        <f ca="1"/>
        <v>-2726.0867608703247</v>
      </c>
      <c r="Q71" s="28">
        <f ca="1"/>
        <v>-23916.620049117028</v>
      </c>
      <c r="R71" s="28">
        <v>0</v>
      </c>
      <c r="S71" s="28"/>
      <c r="T71" s="35" t="e">
        <f ca="1"/>
        <v>#DIV/0!</v>
      </c>
      <c r="U71" s="30">
        <f ca="1"/>
        <v>-39.760329536447728</v>
      </c>
      <c r="V71" s="31">
        <v>0</v>
      </c>
      <c r="W71" s="32">
        <f ca="1"/>
        <v>-39.760329536447728</v>
      </c>
      <c r="X71" s="32"/>
      <c r="Y71" s="28">
        <f t="shared" ca="1" si="44"/>
        <v>-21190.533288246705</v>
      </c>
      <c r="Z71" s="33"/>
      <c r="AA71" s="36"/>
      <c r="AB71" s="33"/>
      <c r="AC71" s="21"/>
      <c r="AD71" s="6"/>
      <c r="AE71" s="6"/>
      <c r="AH71" s="6"/>
      <c r="AI71" s="6"/>
      <c r="AJ71" s="17"/>
      <c r="AV71" s="21"/>
    </row>
    <row r="72" spans="1:76" hidden="1" outlineLevel="1" x14ac:dyDescent="0.2">
      <c r="A72" s="13" t="s">
        <v>56</v>
      </c>
      <c r="B72" s="13" t="str">
        <f>VLOOKUP(A72,Notes!$A$12:$B$206,2,0)</f>
        <v xml:space="preserve">Forestry </v>
      </c>
      <c r="C72" s="24">
        <f>SUM('SAM and Preps'!FS72:GG72)</f>
        <v>6453.9786667763983</v>
      </c>
      <c r="D72" s="24">
        <f>'SAM and Preps'!GH72</f>
        <v>0</v>
      </c>
      <c r="E72" s="24">
        <f>'SAM and Preps'!GM72</f>
        <v>0</v>
      </c>
      <c r="F72" s="24">
        <f>'SAM and Preps'!GO72</f>
        <v>741.06917254284008</v>
      </c>
      <c r="G72" s="24">
        <v>7107.2907868297443</v>
      </c>
      <c r="H72" s="25">
        <f>SUM('SAM and Preps'!BO$175:BO$179)</f>
        <v>0</v>
      </c>
      <c r="I72" s="24">
        <f>IFERROR(VLOOKUP($A72,Employment!$A$5:$F$66,3,0),0)</f>
        <v>0</v>
      </c>
      <c r="J72" s="24">
        <f>IFERROR(VLOOKUP($A72,Employment!$A$5:$F$66,4,0),0)</f>
        <v>0</v>
      </c>
      <c r="K72" s="24">
        <f>IFERROR(VLOOKUP($A72,Employment!$A$5:$F$66,5,0),0)</f>
        <v>0</v>
      </c>
      <c r="L72" s="24">
        <f>IFERROR(VLOOKUP($A72,Employment!$A$5:$F$66,6,0),0)</f>
        <v>0</v>
      </c>
      <c r="M72" s="24">
        <f t="shared" ref="M72:M135" si="45">SUM(I72:L72)</f>
        <v>0</v>
      </c>
      <c r="N72" s="25">
        <v>22602.765698920863</v>
      </c>
      <c r="O72" s="26">
        <v>0</v>
      </c>
      <c r="P72" s="27">
        <f ca="1"/>
        <v>-807.49170949491111</v>
      </c>
      <c r="Q72" s="28">
        <f ca="1"/>
        <v>-9164.3824847575634</v>
      </c>
      <c r="R72" s="28">
        <v>0</v>
      </c>
      <c r="S72" s="28"/>
      <c r="T72" s="35" t="e">
        <f ca="1"/>
        <v>#DIV/0!</v>
      </c>
      <c r="U72" s="30">
        <f ca="1"/>
        <v>-40.545403190172891</v>
      </c>
      <c r="V72" s="31">
        <v>0</v>
      </c>
      <c r="W72" s="32">
        <f ca="1"/>
        <v>-40.545403190172891</v>
      </c>
      <c r="X72" s="32"/>
      <c r="Y72" s="28">
        <f t="shared" ca="1" si="44"/>
        <v>-8356.8907752626528</v>
      </c>
      <c r="Z72" s="33"/>
      <c r="AA72" s="36"/>
      <c r="AB72" s="33"/>
      <c r="AC72" s="21"/>
      <c r="AD72" s="6"/>
      <c r="AE72" s="6"/>
      <c r="AH72" s="6"/>
      <c r="AI72" s="6"/>
      <c r="AJ72" s="17"/>
      <c r="AV72" s="21"/>
    </row>
    <row r="73" spans="1:76" hidden="1" outlineLevel="1" x14ac:dyDescent="0.2">
      <c r="A73" s="13" t="s">
        <v>57</v>
      </c>
      <c r="B73" s="13" t="str">
        <f>VLOOKUP(A73,Notes!$A$12:$B$206,2,0)</f>
        <v xml:space="preserve">Fishing </v>
      </c>
      <c r="C73" s="24">
        <f>SUM('SAM and Preps'!FS73:GG73)</f>
        <v>2493.872809485787</v>
      </c>
      <c r="D73" s="24">
        <f>'SAM and Preps'!GH73</f>
        <v>0</v>
      </c>
      <c r="E73" s="24">
        <f>'SAM and Preps'!GM73</f>
        <v>0</v>
      </c>
      <c r="F73" s="24">
        <f>'SAM and Preps'!GO73</f>
        <v>1992.492107724921</v>
      </c>
      <c r="G73" s="24">
        <v>4810.16007096679</v>
      </c>
      <c r="H73" s="25">
        <f>SUM('SAM and Preps'!BP$175:BP$179)</f>
        <v>0</v>
      </c>
      <c r="I73" s="24">
        <f>IFERROR(VLOOKUP($A73,Employment!$A$5:$F$66,3,0),0)</f>
        <v>0</v>
      </c>
      <c r="J73" s="24">
        <f>IFERROR(VLOOKUP($A73,Employment!$A$5:$F$66,4,0),0)</f>
        <v>0</v>
      </c>
      <c r="K73" s="24">
        <f>IFERROR(VLOOKUP($A73,Employment!$A$5:$F$66,5,0),0)</f>
        <v>0</v>
      </c>
      <c r="L73" s="24">
        <f>IFERROR(VLOOKUP($A73,Employment!$A$5:$F$66,6,0),0)</f>
        <v>0</v>
      </c>
      <c r="M73" s="24">
        <f t="shared" si="45"/>
        <v>0</v>
      </c>
      <c r="N73" s="25">
        <v>9585.6996752807718</v>
      </c>
      <c r="O73" s="26">
        <v>0</v>
      </c>
      <c r="P73" s="27">
        <f ca="1"/>
        <v>-1130.9673083719672</v>
      </c>
      <c r="Q73" s="28">
        <f ca="1"/>
        <v>-3185.3002788481472</v>
      </c>
      <c r="R73" s="28">
        <v>0</v>
      </c>
      <c r="S73" s="28"/>
      <c r="T73" s="35" t="e">
        <f ca="1"/>
        <v>#DIV/0!</v>
      </c>
      <c r="U73" s="30">
        <f ca="1"/>
        <v>-33.229710785351173</v>
      </c>
      <c r="V73" s="31">
        <v>0</v>
      </c>
      <c r="W73" s="32">
        <f ca="1"/>
        <v>-33.229710785351173</v>
      </c>
      <c r="X73" s="32"/>
      <c r="Y73" s="28">
        <f t="shared" ca="1" si="44"/>
        <v>-2054.33297047618</v>
      </c>
      <c r="Z73" s="33"/>
      <c r="AA73" s="36"/>
      <c r="AB73" s="33"/>
      <c r="AC73" s="21"/>
      <c r="AD73" s="6"/>
      <c r="AE73" s="6"/>
      <c r="AH73" s="6"/>
      <c r="AI73" s="6"/>
      <c r="AJ73" s="17"/>
      <c r="AV73" s="21"/>
    </row>
    <row r="74" spans="1:76" hidden="1" outlineLevel="1" x14ac:dyDescent="0.2">
      <c r="A74" s="13" t="s">
        <v>58</v>
      </c>
      <c r="B74" s="13" t="str">
        <f>VLOOKUP(A74,Notes!$A$12:$B$206,2,0)</f>
        <v xml:space="preserve">Coal and lignite </v>
      </c>
      <c r="C74" s="24">
        <f>SUM('SAM and Preps'!FS74:GG74)</f>
        <v>889.60160271780956</v>
      </c>
      <c r="D74" s="24">
        <f>'SAM and Preps'!GH74</f>
        <v>0</v>
      </c>
      <c r="E74" s="24">
        <f>'SAM and Preps'!GM74</f>
        <v>0</v>
      </c>
      <c r="F74" s="24">
        <f>'SAM and Preps'!GO74</f>
        <v>50558.388161126568</v>
      </c>
      <c r="G74" s="24">
        <v>52024.44953956049</v>
      </c>
      <c r="H74" s="25">
        <f>SUM('SAM and Preps'!BQ$175:BQ$179)</f>
        <v>0</v>
      </c>
      <c r="I74" s="24">
        <f>IFERROR(VLOOKUP($A74,Employment!$A$5:$F$66,3,0),0)</f>
        <v>0</v>
      </c>
      <c r="J74" s="24">
        <f>IFERROR(VLOOKUP($A74,Employment!$A$5:$F$66,4,0),0)</f>
        <v>0</v>
      </c>
      <c r="K74" s="24">
        <f>IFERROR(VLOOKUP($A74,Employment!$A$5:$F$66,5,0),0)</f>
        <v>0</v>
      </c>
      <c r="L74" s="24">
        <f>IFERROR(VLOOKUP($A74,Employment!$A$5:$F$66,6,0),0)</f>
        <v>0</v>
      </c>
      <c r="M74" s="24">
        <f t="shared" si="45"/>
        <v>0</v>
      </c>
      <c r="N74" s="25">
        <v>101385.67203815212</v>
      </c>
      <c r="O74" s="26">
        <v>0</v>
      </c>
      <c r="P74" s="27">
        <f ca="1"/>
        <v>-24268.026317340751</v>
      </c>
      <c r="Q74" s="28">
        <f ca="1"/>
        <v>-43586.598087345723</v>
      </c>
      <c r="R74" s="28">
        <v>0</v>
      </c>
      <c r="S74" s="28"/>
      <c r="T74" s="35" t="e">
        <f ca="1"/>
        <v>#DIV/0!</v>
      </c>
      <c r="U74" s="30">
        <f ca="1"/>
        <v>-42.990885409275378</v>
      </c>
      <c r="V74" s="31">
        <v>0</v>
      </c>
      <c r="W74" s="32">
        <f ca="1"/>
        <v>-42.990885409275378</v>
      </c>
      <c r="X74" s="32"/>
      <c r="Y74" s="28">
        <f t="shared" ca="1" si="44"/>
        <v>-19318.571770004972</v>
      </c>
      <c r="Z74" s="33"/>
      <c r="AA74" s="36"/>
      <c r="AB74" s="33"/>
      <c r="AC74" s="21"/>
      <c r="AD74" s="6"/>
      <c r="AE74" s="6"/>
      <c r="AH74" s="6"/>
      <c r="AI74" s="6"/>
      <c r="AJ74" s="17"/>
      <c r="AV74" s="21"/>
    </row>
    <row r="75" spans="1:76" hidden="1" outlineLevel="1" x14ac:dyDescent="0.2">
      <c r="A75" s="13" t="s">
        <v>59</v>
      </c>
      <c r="B75" s="13" t="str">
        <f>VLOOKUP(A75,Notes!$A$12:$B$206,2,0)</f>
        <v>Metal ores</v>
      </c>
      <c r="C75" s="24">
        <f>SUM('SAM and Preps'!FS75:GG75)</f>
        <v>0</v>
      </c>
      <c r="D75" s="24">
        <f>'SAM and Preps'!GH75</f>
        <v>0</v>
      </c>
      <c r="E75" s="24">
        <f>'SAM and Preps'!GM75</f>
        <v>0</v>
      </c>
      <c r="F75" s="24">
        <f>'SAM and Preps'!GO75</f>
        <v>241688.85268383773</v>
      </c>
      <c r="G75" s="24">
        <v>251412.75872480296</v>
      </c>
      <c r="H75" s="25">
        <f>SUM('SAM and Preps'!BR$175:BR$179)</f>
        <v>0</v>
      </c>
      <c r="I75" s="24">
        <f>IFERROR(VLOOKUP($A75,Employment!$A$5:$F$66,3,0),0)</f>
        <v>0</v>
      </c>
      <c r="J75" s="24">
        <f>IFERROR(VLOOKUP($A75,Employment!$A$5:$F$66,4,0),0)</f>
        <v>0</v>
      </c>
      <c r="K75" s="24">
        <f>IFERROR(VLOOKUP($A75,Employment!$A$5:$F$66,5,0),0)</f>
        <v>0</v>
      </c>
      <c r="L75" s="24">
        <f>IFERROR(VLOOKUP($A75,Employment!$A$5:$F$66,6,0),0)</f>
        <v>0</v>
      </c>
      <c r="M75" s="24">
        <f t="shared" si="45"/>
        <v>0</v>
      </c>
      <c r="N75" s="25">
        <v>305813.41510006896</v>
      </c>
      <c r="O75" s="26">
        <v>0</v>
      </c>
      <c r="P75" s="27">
        <f ca="1"/>
        <v>-116010.6492882421</v>
      </c>
      <c r="Q75" s="28">
        <f ca="1"/>
        <v>-159858.7726083521</v>
      </c>
      <c r="R75" s="28">
        <v>0</v>
      </c>
      <c r="S75" s="28"/>
      <c r="T75" s="35" t="e">
        <f ca="1"/>
        <v>#DIV/0!</v>
      </c>
      <c r="U75" s="30">
        <f ca="1"/>
        <v>-52.273302842533163</v>
      </c>
      <c r="V75" s="31">
        <v>0</v>
      </c>
      <c r="W75" s="32">
        <f ca="1"/>
        <v>-52.273302842533163</v>
      </c>
      <c r="X75" s="32"/>
      <c r="Y75" s="28">
        <f t="shared" ca="1" si="44"/>
        <v>-43848.123320109997</v>
      </c>
      <c r="Z75" s="33"/>
      <c r="AA75" s="36"/>
      <c r="AB75" s="33"/>
      <c r="AC75" s="21"/>
      <c r="AD75" s="6"/>
      <c r="AE75" s="6"/>
      <c r="AH75" s="6"/>
      <c r="AI75" s="6"/>
      <c r="AJ75" s="17"/>
      <c r="AV75" s="21"/>
    </row>
    <row r="76" spans="1:76" hidden="1" outlineLevel="1" x14ac:dyDescent="0.2">
      <c r="A76" s="13" t="s">
        <v>60</v>
      </c>
      <c r="B76" s="13" t="str">
        <f>VLOOKUP(A76,Notes!$A$12:$B$206,2,0)</f>
        <v>Other minerals</v>
      </c>
      <c r="C76" s="24">
        <f>SUM('SAM and Preps'!FS76:GG76)</f>
        <v>1040.9092600287854</v>
      </c>
      <c r="D76" s="24">
        <f>'SAM and Preps'!GH76</f>
        <v>0</v>
      </c>
      <c r="E76" s="24">
        <f>'SAM and Preps'!GM76</f>
        <v>0</v>
      </c>
      <c r="F76" s="24">
        <f>'SAM and Preps'!GO76</f>
        <v>102212.84865781697</v>
      </c>
      <c r="G76" s="24">
        <v>104021.1721323841</v>
      </c>
      <c r="H76" s="25">
        <f>SUM('SAM and Preps'!BS$175:BS$179)</f>
        <v>0</v>
      </c>
      <c r="I76" s="24">
        <f>IFERROR(VLOOKUP($A76,Employment!$A$5:$F$66,3,0),0)</f>
        <v>0</v>
      </c>
      <c r="J76" s="24">
        <f>IFERROR(VLOOKUP($A76,Employment!$A$5:$F$66,4,0),0)</f>
        <v>0</v>
      </c>
      <c r="K76" s="24">
        <f>IFERROR(VLOOKUP($A76,Employment!$A$5:$F$66,5,0),0)</f>
        <v>0</v>
      </c>
      <c r="L76" s="24">
        <f>IFERROR(VLOOKUP($A76,Employment!$A$5:$F$66,6,0),0)</f>
        <v>0</v>
      </c>
      <c r="M76" s="24">
        <f t="shared" si="45"/>
        <v>0</v>
      </c>
      <c r="N76" s="25">
        <v>281738.18204564741</v>
      </c>
      <c r="O76" s="26">
        <v>0</v>
      </c>
      <c r="P76" s="27">
        <f ca="1"/>
        <v>-49062.167355752143</v>
      </c>
      <c r="Q76" s="28">
        <f ca="1"/>
        <v>-143814.58052257664</v>
      </c>
      <c r="R76" s="28">
        <v>0</v>
      </c>
      <c r="S76" s="28"/>
      <c r="T76" s="35" t="e">
        <f ca="1"/>
        <v>#DIV/0!</v>
      </c>
      <c r="U76" s="30">
        <f ca="1"/>
        <v>-51.045470471331321</v>
      </c>
      <c r="V76" s="31">
        <v>0</v>
      </c>
      <c r="W76" s="32">
        <f ca="1"/>
        <v>-51.045470471331321</v>
      </c>
      <c r="X76" s="32"/>
      <c r="Y76" s="28">
        <f t="shared" ca="1" si="44"/>
        <v>-94752.413166824495</v>
      </c>
      <c r="Z76" s="33"/>
      <c r="AA76" s="36"/>
      <c r="AB76" s="33"/>
      <c r="AC76" s="21"/>
      <c r="AD76" s="6"/>
      <c r="AE76" s="6"/>
      <c r="AH76" s="6"/>
      <c r="AI76" s="6"/>
      <c r="AJ76" s="17"/>
      <c r="AV76" s="21"/>
    </row>
    <row r="77" spans="1:76" hidden="1" outlineLevel="1" x14ac:dyDescent="0.2">
      <c r="A77" s="13" t="s">
        <v>74</v>
      </c>
      <c r="B77" s="13" t="str">
        <f>VLOOKUP(A77,Notes!$A$12:$B$206,2,0)</f>
        <v>Electricity and gas</v>
      </c>
      <c r="C77" s="24">
        <f>SUM('SAM and Preps'!FS77:GG77)</f>
        <v>992.68745236748862</v>
      </c>
      <c r="D77" s="24">
        <f>'SAM and Preps'!GH77</f>
        <v>0</v>
      </c>
      <c r="E77" s="24">
        <f>'SAM and Preps'!GM77</f>
        <v>0</v>
      </c>
      <c r="F77" s="24">
        <f>'SAM and Preps'!GO77</f>
        <v>3600.6518393899846</v>
      </c>
      <c r="G77" s="24">
        <v>4452.087823763437</v>
      </c>
      <c r="H77" s="25">
        <f>SUM('SAM and Preps'!BT$175:BT$179)</f>
        <v>0</v>
      </c>
      <c r="I77" s="24">
        <f>IFERROR(VLOOKUP($A77,Employment!$A$5:$F$66,3,0),0)</f>
        <v>0</v>
      </c>
      <c r="J77" s="24">
        <f>IFERROR(VLOOKUP($A77,Employment!$A$5:$F$66,4,0),0)</f>
        <v>0</v>
      </c>
      <c r="K77" s="24">
        <f>IFERROR(VLOOKUP($A77,Employment!$A$5:$F$66,5,0),0)</f>
        <v>0</v>
      </c>
      <c r="L77" s="24">
        <f>IFERROR(VLOOKUP($A77,Employment!$A$5:$F$66,6,0),0)</f>
        <v>0</v>
      </c>
      <c r="M77" s="24">
        <f t="shared" si="45"/>
        <v>0</v>
      </c>
      <c r="N77" s="25">
        <v>45823.91911010239</v>
      </c>
      <c r="O77" s="26">
        <v>0</v>
      </c>
      <c r="P77" s="27">
        <f ca="1"/>
        <v>-1728.3128829071925</v>
      </c>
      <c r="Q77" s="28">
        <f ca="1"/>
        <v>-22680.994269287836</v>
      </c>
      <c r="R77" s="28">
        <v>0</v>
      </c>
      <c r="S77" s="28"/>
      <c r="T77" s="35" t="e">
        <f ca="1"/>
        <v>#DIV/0!</v>
      </c>
      <c r="U77" s="30">
        <f ca="1"/>
        <v>-49.49597221222303</v>
      </c>
      <c r="V77" s="31">
        <v>0</v>
      </c>
      <c r="W77" s="32">
        <f ca="1"/>
        <v>-49.49597221222303</v>
      </c>
      <c r="X77" s="32"/>
      <c r="Y77" s="28">
        <f t="shared" ca="1" si="44"/>
        <v>-20952.681386380642</v>
      </c>
      <c r="Z77" s="33"/>
      <c r="AA77" s="36"/>
      <c r="AB77" s="33"/>
      <c r="AC77" s="21"/>
      <c r="AD77" s="6"/>
      <c r="AE77" s="6"/>
      <c r="AH77" s="6"/>
      <c r="AI77" s="6"/>
      <c r="AJ77" s="17"/>
      <c r="AV77" s="21"/>
    </row>
    <row r="78" spans="1:76" hidden="1" outlineLevel="1" x14ac:dyDescent="0.2">
      <c r="A78" s="13" t="s">
        <v>413</v>
      </c>
      <c r="B78" s="13" t="str">
        <f>VLOOKUP(A78,Notes!$A$12:$B$206,2,0)</f>
        <v>Natural water</v>
      </c>
      <c r="C78" s="24">
        <f>SUM('SAM and Preps'!FS78:GG78)</f>
        <v>0</v>
      </c>
      <c r="D78" s="24">
        <f>'SAM and Preps'!GH78</f>
        <v>0</v>
      </c>
      <c r="E78" s="24">
        <f>'SAM and Preps'!GM78</f>
        <v>0</v>
      </c>
      <c r="F78" s="24">
        <f>'SAM and Preps'!GO78</f>
        <v>4.9999989163265868</v>
      </c>
      <c r="G78" s="24">
        <v>7.2956230831846201</v>
      </c>
      <c r="H78" s="25">
        <f>SUM('SAM and Preps'!BU$175:BU$179)</f>
        <v>0</v>
      </c>
      <c r="I78" s="24">
        <f>IFERROR(VLOOKUP($A78,Employment!$A$5:$F$66,3,0),0)</f>
        <v>0</v>
      </c>
      <c r="J78" s="24">
        <f>IFERROR(VLOOKUP($A78,Employment!$A$5:$F$66,4,0),0)</f>
        <v>0</v>
      </c>
      <c r="K78" s="24">
        <f>IFERROR(VLOOKUP($A78,Employment!$A$5:$F$66,5,0),0)</f>
        <v>0</v>
      </c>
      <c r="L78" s="24">
        <f>IFERROR(VLOOKUP($A78,Employment!$A$5:$F$66,6,0),0)</f>
        <v>0</v>
      </c>
      <c r="M78" s="24">
        <f t="shared" si="45"/>
        <v>0</v>
      </c>
      <c r="N78" s="25">
        <v>12808.135164223369</v>
      </c>
      <c r="O78" s="26">
        <v>0</v>
      </c>
      <c r="P78" s="27">
        <f ca="1"/>
        <v>-2.3999994798367617</v>
      </c>
      <c r="Q78" s="28">
        <f ca="1"/>
        <v>-4532.6222261821958</v>
      </c>
      <c r="R78" s="28">
        <v>0</v>
      </c>
      <c r="S78" s="28"/>
      <c r="T78" s="35" t="e">
        <f ca="1"/>
        <v>#DIV/0!</v>
      </c>
      <c r="U78" s="30">
        <f ca="1"/>
        <v>-35.388619561441317</v>
      </c>
      <c r="V78" s="31">
        <v>0</v>
      </c>
      <c r="W78" s="32">
        <f ca="1"/>
        <v>-35.388619561441317</v>
      </c>
      <c r="X78" s="32"/>
      <c r="Y78" s="28">
        <f t="shared" ca="1" si="44"/>
        <v>-4530.222226702359</v>
      </c>
      <c r="Z78" s="33"/>
      <c r="AA78" s="36"/>
      <c r="AB78" s="33"/>
      <c r="AC78" s="21"/>
      <c r="AD78" s="6"/>
      <c r="AE78" s="6"/>
      <c r="AH78" s="6"/>
      <c r="AI78" s="6"/>
      <c r="AJ78" s="17"/>
      <c r="AV78" s="21"/>
    </row>
    <row r="79" spans="1:76" hidden="1" outlineLevel="1" x14ac:dyDescent="0.2">
      <c r="A79" s="13" t="s">
        <v>414</v>
      </c>
      <c r="B79" s="13" t="str">
        <f>VLOOKUP(A79,Notes!$A$12:$B$206,2,0)</f>
        <v xml:space="preserve">Meat </v>
      </c>
      <c r="C79" s="24">
        <f>SUM('SAM and Preps'!FS79:GG79)</f>
        <v>67158.349903375158</v>
      </c>
      <c r="D79" s="24">
        <f>'SAM and Preps'!GH79</f>
        <v>0</v>
      </c>
      <c r="E79" s="24">
        <f>'SAM and Preps'!GM79</f>
        <v>0</v>
      </c>
      <c r="F79" s="24">
        <f>'SAM and Preps'!GO79</f>
        <v>4592.3380965031647</v>
      </c>
      <c r="G79" s="24">
        <v>71650.338443908884</v>
      </c>
      <c r="H79" s="25">
        <f>SUM('SAM and Preps'!BV$175:BV$179)</f>
        <v>0</v>
      </c>
      <c r="I79" s="24">
        <f>IFERROR(VLOOKUP($A79,Employment!$A$5:$F$66,3,0),0)</f>
        <v>0</v>
      </c>
      <c r="J79" s="24">
        <f>IFERROR(VLOOKUP($A79,Employment!$A$5:$F$66,4,0),0)</f>
        <v>0</v>
      </c>
      <c r="K79" s="24">
        <f>IFERROR(VLOOKUP($A79,Employment!$A$5:$F$66,5,0),0)</f>
        <v>0</v>
      </c>
      <c r="L79" s="24">
        <f>IFERROR(VLOOKUP($A79,Employment!$A$5:$F$66,6,0),0)</f>
        <v>0</v>
      </c>
      <c r="M79" s="24">
        <f t="shared" si="45"/>
        <v>0</v>
      </c>
      <c r="N79" s="25">
        <v>80793.267032002725</v>
      </c>
      <c r="O79" s="26">
        <v>0</v>
      </c>
      <c r="P79" s="27">
        <f ca="1"/>
        <v>-26260.825324083202</v>
      </c>
      <c r="Q79" s="28">
        <f ca="1"/>
        <v>-30725.642566077753</v>
      </c>
      <c r="R79" s="28">
        <v>0</v>
      </c>
      <c r="S79" s="28"/>
      <c r="T79" s="35" t="e">
        <f ca="1"/>
        <v>#DIV/0!</v>
      </c>
      <c r="U79" s="30">
        <f ca="1"/>
        <v>-38.029954344966804</v>
      </c>
      <c r="V79" s="31">
        <v>0</v>
      </c>
      <c r="W79" s="32">
        <f ca="1"/>
        <v>-38.029954344966804</v>
      </c>
      <c r="X79" s="32"/>
      <c r="Y79" s="28">
        <f t="shared" ca="1" si="44"/>
        <v>-4464.8172419945513</v>
      </c>
      <c r="Z79" s="33"/>
      <c r="AA79" s="36"/>
      <c r="AB79" s="33"/>
      <c r="AC79" s="21"/>
      <c r="AD79" s="6"/>
      <c r="AE79" s="6"/>
      <c r="AH79" s="6"/>
      <c r="AI79" s="6"/>
      <c r="AJ79" s="17"/>
      <c r="AV79" s="21"/>
    </row>
    <row r="80" spans="1:76" hidden="1" outlineLevel="1" x14ac:dyDescent="0.2">
      <c r="A80" s="13" t="s">
        <v>415</v>
      </c>
      <c r="B80" s="13" t="str">
        <f>VLOOKUP(A80,Notes!$A$12:$B$206,2,0)</f>
        <v xml:space="preserve">Fish </v>
      </c>
      <c r="C80" s="24">
        <f>SUM('SAM and Preps'!FS80:GG80)</f>
        <v>9797.9073113012801</v>
      </c>
      <c r="D80" s="24">
        <f>'SAM and Preps'!GH80</f>
        <v>0</v>
      </c>
      <c r="E80" s="24">
        <f>'SAM and Preps'!GM80</f>
        <v>0</v>
      </c>
      <c r="F80" s="24">
        <f>'SAM and Preps'!GO80</f>
        <v>6061.6883614830922</v>
      </c>
      <c r="G80" s="24">
        <v>18041.302353042116</v>
      </c>
      <c r="H80" s="25">
        <f>SUM('SAM and Preps'!BW$175:BW$179)</f>
        <v>0</v>
      </c>
      <c r="I80" s="24">
        <f>IFERROR(VLOOKUP($A80,Employment!$A$5:$F$66,3,0),0)</f>
        <v>0</v>
      </c>
      <c r="J80" s="24">
        <f>IFERROR(VLOOKUP($A80,Employment!$A$5:$F$66,4,0),0)</f>
        <v>0</v>
      </c>
      <c r="K80" s="24">
        <f>IFERROR(VLOOKUP($A80,Employment!$A$5:$F$66,5,0),0)</f>
        <v>0</v>
      </c>
      <c r="L80" s="24">
        <f>IFERROR(VLOOKUP($A80,Employment!$A$5:$F$66,6,0),0)</f>
        <v>0</v>
      </c>
      <c r="M80" s="24">
        <f t="shared" si="45"/>
        <v>0</v>
      </c>
      <c r="N80" s="25">
        <v>28952.653246427479</v>
      </c>
      <c r="O80" s="26">
        <v>0</v>
      </c>
      <c r="P80" s="27">
        <f ca="1"/>
        <v>-7066.2805758453032</v>
      </c>
      <c r="Q80" s="28">
        <f ca="1"/>
        <v>-11411.610497415568</v>
      </c>
      <c r="R80" s="28">
        <v>0</v>
      </c>
      <c r="S80" s="28"/>
      <c r="T80" s="35" t="e">
        <f ca="1"/>
        <v>#DIV/0!</v>
      </c>
      <c r="U80" s="30">
        <f ca="1"/>
        <v>-39.414731355661395</v>
      </c>
      <c r="V80" s="31">
        <v>0</v>
      </c>
      <c r="W80" s="32">
        <f ca="1"/>
        <v>-39.414731355661395</v>
      </c>
      <c r="X80" s="32"/>
      <c r="Y80" s="28">
        <f t="shared" ca="1" si="44"/>
        <v>-4345.3299215702646</v>
      </c>
      <c r="Z80" s="33"/>
      <c r="AA80" s="36"/>
      <c r="AB80" s="33"/>
      <c r="AC80" s="21"/>
      <c r="AD80" s="6"/>
      <c r="AE80" s="6"/>
      <c r="AH80" s="6"/>
      <c r="AI80" s="6"/>
      <c r="AJ80" s="17"/>
      <c r="AV80" s="21"/>
    </row>
    <row r="81" spans="1:48" hidden="1" outlineLevel="1" x14ac:dyDescent="0.2">
      <c r="A81" s="13" t="s">
        <v>416</v>
      </c>
      <c r="B81" s="13" t="str">
        <f>VLOOKUP(A81,Notes!$A$12:$B$206,2,0)</f>
        <v xml:space="preserve">Vegetables </v>
      </c>
      <c r="C81" s="24">
        <f>SUM('SAM and Preps'!FS81:GG81)</f>
        <v>10742.847287342298</v>
      </c>
      <c r="D81" s="24">
        <f>'SAM and Preps'!GH81</f>
        <v>0</v>
      </c>
      <c r="E81" s="24">
        <f>'SAM and Preps'!GM81</f>
        <v>0</v>
      </c>
      <c r="F81" s="24">
        <f>'SAM and Preps'!GO81</f>
        <v>1564.3106483925512</v>
      </c>
      <c r="G81" s="24">
        <v>12464.883038021755</v>
      </c>
      <c r="H81" s="25">
        <f>SUM('SAM and Preps'!BX$175:BX$179)</f>
        <v>0</v>
      </c>
      <c r="I81" s="24">
        <f>IFERROR(VLOOKUP($A81,Employment!$A$5:$F$66,3,0),0)</f>
        <v>0</v>
      </c>
      <c r="J81" s="24">
        <f>IFERROR(VLOOKUP($A81,Employment!$A$5:$F$66,4,0),0)</f>
        <v>0</v>
      </c>
      <c r="K81" s="24">
        <f>IFERROR(VLOOKUP($A81,Employment!$A$5:$F$66,5,0),0)</f>
        <v>0</v>
      </c>
      <c r="L81" s="24">
        <f>IFERROR(VLOOKUP($A81,Employment!$A$5:$F$66,6,0),0)</f>
        <v>0</v>
      </c>
      <c r="M81" s="24">
        <f t="shared" si="45"/>
        <v>0</v>
      </c>
      <c r="N81" s="25">
        <v>13427.712410300308</v>
      </c>
      <c r="O81" s="26">
        <v>0</v>
      </c>
      <c r="P81" s="27">
        <f ca="1"/>
        <v>-4698.582939605335</v>
      </c>
      <c r="Q81" s="28">
        <f ca="1"/>
        <v>-5048.5743656670038</v>
      </c>
      <c r="R81" s="28">
        <v>0</v>
      </c>
      <c r="S81" s="28"/>
      <c r="T81" s="35" t="e">
        <f ca="1"/>
        <v>#DIV/0!</v>
      </c>
      <c r="U81" s="30">
        <f ca="1"/>
        <v>-37.59817168704236</v>
      </c>
      <c r="V81" s="31">
        <v>0</v>
      </c>
      <c r="W81" s="32">
        <f ca="1"/>
        <v>-37.59817168704236</v>
      </c>
      <c r="X81" s="32"/>
      <c r="Y81" s="28">
        <f t="shared" ca="1" si="44"/>
        <v>-349.99142606166879</v>
      </c>
      <c r="Z81" s="33"/>
      <c r="AA81" s="36"/>
      <c r="AB81" s="33"/>
      <c r="AC81" s="21"/>
      <c r="AD81" s="6"/>
      <c r="AE81" s="6"/>
      <c r="AH81" s="6"/>
      <c r="AI81" s="6"/>
      <c r="AJ81" s="17"/>
      <c r="AV81" s="21"/>
    </row>
    <row r="82" spans="1:48" hidden="1" outlineLevel="1" x14ac:dyDescent="0.2">
      <c r="A82" s="13" t="s">
        <v>417</v>
      </c>
      <c r="B82" s="13" t="str">
        <f>VLOOKUP(A82,Notes!$A$12:$B$206,2,0)</f>
        <v>Fruit and nuts</v>
      </c>
      <c r="C82" s="24">
        <f>SUM('SAM and Preps'!FS82:GG82)</f>
        <v>11519.451488154866</v>
      </c>
      <c r="D82" s="24">
        <f>'SAM and Preps'!GH82</f>
        <v>0</v>
      </c>
      <c r="E82" s="24">
        <f>'SAM and Preps'!GM82</f>
        <v>0</v>
      </c>
      <c r="F82" s="24">
        <f>'SAM and Preps'!GO82</f>
        <v>6696.8579245706733</v>
      </c>
      <c r="G82" s="24">
        <v>19291.549535836195</v>
      </c>
      <c r="H82" s="25">
        <f>SUM('SAM and Preps'!BY$175:BY$179)</f>
        <v>0</v>
      </c>
      <c r="I82" s="24">
        <f>IFERROR(VLOOKUP($A82,Employment!$A$5:$F$66,3,0),0)</f>
        <v>0</v>
      </c>
      <c r="J82" s="24">
        <f>IFERROR(VLOOKUP($A82,Employment!$A$5:$F$66,4,0),0)</f>
        <v>0</v>
      </c>
      <c r="K82" s="24">
        <f>IFERROR(VLOOKUP($A82,Employment!$A$5:$F$66,5,0),0)</f>
        <v>0</v>
      </c>
      <c r="L82" s="24">
        <f>IFERROR(VLOOKUP($A82,Employment!$A$5:$F$66,6,0),0)</f>
        <v>0</v>
      </c>
      <c r="M82" s="24">
        <f t="shared" si="45"/>
        <v>0</v>
      </c>
      <c r="N82" s="25">
        <v>33075.556699126617</v>
      </c>
      <c r="O82" s="26">
        <v>0</v>
      </c>
      <c r="P82" s="27">
        <f ca="1"/>
        <v>-8049.9227755966067</v>
      </c>
      <c r="Q82" s="28">
        <f ca="1"/>
        <v>-14980.01647089262</v>
      </c>
      <c r="R82" s="28">
        <v>0</v>
      </c>
      <c r="S82" s="28"/>
      <c r="T82" s="35" t="e">
        <f ca="1"/>
        <v>#DIV/0!</v>
      </c>
      <c r="U82" s="30">
        <f ca="1"/>
        <v>-45.290292789805648</v>
      </c>
      <c r="V82" s="31">
        <v>0</v>
      </c>
      <c r="W82" s="32">
        <f ca="1"/>
        <v>-45.290292789805648</v>
      </c>
      <c r="X82" s="32"/>
      <c r="Y82" s="28">
        <f t="shared" ca="1" si="44"/>
        <v>-6930.0936952960137</v>
      </c>
      <c r="Z82" s="33"/>
      <c r="AA82" s="36"/>
      <c r="AB82" s="33"/>
      <c r="AC82" s="21"/>
      <c r="AD82" s="6"/>
      <c r="AE82" s="6"/>
      <c r="AH82" s="6"/>
      <c r="AI82" s="6"/>
      <c r="AJ82" s="17"/>
      <c r="AV82" s="21"/>
    </row>
    <row r="83" spans="1:48" hidden="1" outlineLevel="1" x14ac:dyDescent="0.2">
      <c r="A83" s="13" t="s">
        <v>418</v>
      </c>
      <c r="B83" s="13" t="str">
        <f>VLOOKUP(A83,Notes!$A$12:$B$206,2,0)</f>
        <v>Oils and fats</v>
      </c>
      <c r="C83" s="24">
        <f>SUM('SAM and Preps'!FS83:GG83)</f>
        <v>17619.083240406177</v>
      </c>
      <c r="D83" s="24">
        <f>'SAM and Preps'!GH83</f>
        <v>0</v>
      </c>
      <c r="E83" s="24">
        <f>'SAM and Preps'!GM83</f>
        <v>0</v>
      </c>
      <c r="F83" s="24">
        <f>'SAM and Preps'!GO83</f>
        <v>4393.0195030996656</v>
      </c>
      <c r="G83" s="24">
        <v>21890.762062820268</v>
      </c>
      <c r="H83" s="25">
        <f>SUM('SAM and Preps'!BZ$175:BZ$179)</f>
        <v>0</v>
      </c>
      <c r="I83" s="24">
        <f>IFERROR(VLOOKUP($A83,Employment!$A$5:$F$66,3,0),0)</f>
        <v>0</v>
      </c>
      <c r="J83" s="24">
        <f>IFERROR(VLOOKUP($A83,Employment!$A$5:$F$66,4,0),0)</f>
        <v>0</v>
      </c>
      <c r="K83" s="24">
        <f>IFERROR(VLOOKUP($A83,Employment!$A$5:$F$66,5,0),0)</f>
        <v>0</v>
      </c>
      <c r="L83" s="24">
        <f>IFERROR(VLOOKUP($A83,Employment!$A$5:$F$66,6,0),0)</f>
        <v>0</v>
      </c>
      <c r="M83" s="24">
        <f t="shared" si="45"/>
        <v>0</v>
      </c>
      <c r="N83" s="25">
        <v>32010.60607464136</v>
      </c>
      <c r="O83" s="26">
        <v>0</v>
      </c>
      <c r="P83" s="27">
        <f ca="1"/>
        <v>-8802.4908360019599</v>
      </c>
      <c r="Q83" s="28">
        <f ca="1"/>
        <v>-12567.791668789545</v>
      </c>
      <c r="R83" s="28">
        <v>0</v>
      </c>
      <c r="S83" s="28"/>
      <c r="T83" s="35" t="e">
        <f ca="1"/>
        <v>#DIV/0!</v>
      </c>
      <c r="U83" s="30">
        <f ca="1"/>
        <v>-39.261336194273703</v>
      </c>
      <c r="V83" s="31">
        <v>0</v>
      </c>
      <c r="W83" s="32">
        <f ca="1"/>
        <v>-39.261336194273703</v>
      </c>
      <c r="X83" s="32"/>
      <c r="Y83" s="28">
        <f t="shared" ca="1" si="44"/>
        <v>-3765.300832787585</v>
      </c>
      <c r="Z83" s="33"/>
      <c r="AA83" s="36"/>
      <c r="AB83" s="33"/>
      <c r="AC83" s="21"/>
      <c r="AD83" s="6"/>
      <c r="AE83" s="6"/>
      <c r="AH83" s="6"/>
      <c r="AI83" s="6"/>
      <c r="AJ83" s="17"/>
      <c r="AV83" s="21"/>
    </row>
    <row r="84" spans="1:48" hidden="1" outlineLevel="1" x14ac:dyDescent="0.2">
      <c r="A84" s="13" t="s">
        <v>419</v>
      </c>
      <c r="B84" s="13" t="str">
        <f>VLOOKUP(A84,Notes!$A$12:$B$206,2,0)</f>
        <v>Dairy products</v>
      </c>
      <c r="C84" s="24">
        <f>SUM('SAM and Preps'!FS84:GG84)</f>
        <v>35507.026082036471</v>
      </c>
      <c r="D84" s="24">
        <f>'SAM and Preps'!GH84</f>
        <v>0</v>
      </c>
      <c r="E84" s="24">
        <f>'SAM and Preps'!GM84</f>
        <v>0</v>
      </c>
      <c r="F84" s="24">
        <f>'SAM and Preps'!GO84</f>
        <v>4564.1548438086484</v>
      </c>
      <c r="G84" s="24">
        <v>44922.909888082009</v>
      </c>
      <c r="H84" s="25">
        <f>SUM('SAM and Preps'!CA$175:CA$179)</f>
        <v>0</v>
      </c>
      <c r="I84" s="24">
        <f>IFERROR(VLOOKUP($A84,Employment!$A$5:$F$66,3,0),0)</f>
        <v>0</v>
      </c>
      <c r="J84" s="24">
        <f>IFERROR(VLOOKUP($A84,Employment!$A$5:$F$66,4,0),0)</f>
        <v>0</v>
      </c>
      <c r="K84" s="24">
        <f>IFERROR(VLOOKUP($A84,Employment!$A$5:$F$66,5,0),0)</f>
        <v>0</v>
      </c>
      <c r="L84" s="24">
        <f>IFERROR(VLOOKUP($A84,Employment!$A$5:$F$66,6,0),0)</f>
        <v>0</v>
      </c>
      <c r="M84" s="24">
        <f t="shared" si="45"/>
        <v>0</v>
      </c>
      <c r="N84" s="25">
        <v>54893.985893672892</v>
      </c>
      <c r="O84" s="26">
        <v>0</v>
      </c>
      <c r="P84" s="27">
        <f ca="1"/>
        <v>-15165.952034997954</v>
      </c>
      <c r="Q84" s="28">
        <f ca="1"/>
        <v>-19318.147358384864</v>
      </c>
      <c r="R84" s="28">
        <v>0</v>
      </c>
      <c r="S84" s="28"/>
      <c r="T84" s="35" t="e">
        <f ca="1"/>
        <v>#DIV/0!</v>
      </c>
      <c r="U84" s="30">
        <f ca="1"/>
        <v>-35.191737389598963</v>
      </c>
      <c r="V84" s="31">
        <v>0</v>
      </c>
      <c r="W84" s="32">
        <f ca="1"/>
        <v>-35.191737389598963</v>
      </c>
      <c r="X84" s="32"/>
      <c r="Y84" s="28">
        <f t="shared" ca="1" si="44"/>
        <v>-4152.1953233869099</v>
      </c>
      <c r="Z84" s="33"/>
      <c r="AA84" s="36"/>
      <c r="AB84" s="33"/>
      <c r="AC84" s="21"/>
      <c r="AD84" s="6"/>
      <c r="AE84" s="6"/>
      <c r="AH84" s="6"/>
      <c r="AI84" s="6"/>
      <c r="AJ84" s="17"/>
      <c r="AV84" s="21"/>
    </row>
    <row r="85" spans="1:48" hidden="1" outlineLevel="1" x14ac:dyDescent="0.2">
      <c r="A85" s="13" t="s">
        <v>420</v>
      </c>
      <c r="B85" s="13" t="str">
        <f>VLOOKUP(A85,Notes!$A$12:$B$206,2,0)</f>
        <v>Grain mill products</v>
      </c>
      <c r="C85" s="24">
        <f>SUM('SAM and Preps'!FS85:GG85)</f>
        <v>35892.385024030867</v>
      </c>
      <c r="D85" s="24">
        <f>'SAM and Preps'!GH85</f>
        <v>0</v>
      </c>
      <c r="E85" s="24">
        <f>'SAM and Preps'!GM85</f>
        <v>0</v>
      </c>
      <c r="F85" s="24">
        <f>'SAM and Preps'!GO85</f>
        <v>3116.117834741789</v>
      </c>
      <c r="G85" s="24">
        <v>40825.572806697695</v>
      </c>
      <c r="H85" s="25">
        <f>SUM('SAM and Preps'!CB$175:CB$179)</f>
        <v>0</v>
      </c>
      <c r="I85" s="24">
        <f>IFERROR(VLOOKUP($A85,Employment!$A$5:$F$66,3,0),0)</f>
        <v>0</v>
      </c>
      <c r="J85" s="24">
        <f>IFERROR(VLOOKUP($A85,Employment!$A$5:$F$66,4,0),0)</f>
        <v>0</v>
      </c>
      <c r="K85" s="24">
        <f>IFERROR(VLOOKUP($A85,Employment!$A$5:$F$66,5,0),0)</f>
        <v>0</v>
      </c>
      <c r="L85" s="24">
        <f>IFERROR(VLOOKUP($A85,Employment!$A$5:$F$66,6,0),0)</f>
        <v>0</v>
      </c>
      <c r="M85" s="24">
        <f t="shared" si="45"/>
        <v>0</v>
      </c>
      <c r="N85" s="25">
        <v>49230.62500502661</v>
      </c>
      <c r="O85" s="26">
        <v>0</v>
      </c>
      <c r="P85" s="27">
        <f ca="1"/>
        <v>-14432.005459255877</v>
      </c>
      <c r="Q85" s="28">
        <f ca="1"/>
        <v>-17825.165508591945</v>
      </c>
      <c r="R85" s="28">
        <v>0</v>
      </c>
      <c r="S85" s="28"/>
      <c r="T85" s="35" t="e">
        <f ca="1"/>
        <v>#DIV/0!</v>
      </c>
      <c r="U85" s="30">
        <f ca="1"/>
        <v>-36.207473512213049</v>
      </c>
      <c r="V85" s="31">
        <v>0</v>
      </c>
      <c r="W85" s="32">
        <f ca="1"/>
        <v>-36.207473512213049</v>
      </c>
      <c r="X85" s="32"/>
      <c r="Y85" s="28">
        <f t="shared" ca="1" si="44"/>
        <v>-3393.1600493360675</v>
      </c>
      <c r="Z85" s="33"/>
      <c r="AA85" s="36"/>
      <c r="AB85" s="33"/>
      <c r="AC85" s="21"/>
      <c r="AD85" s="6"/>
      <c r="AE85" s="6"/>
      <c r="AH85" s="6"/>
      <c r="AI85" s="6"/>
      <c r="AJ85" s="17"/>
      <c r="AV85" s="21"/>
    </row>
    <row r="86" spans="1:48" hidden="1" outlineLevel="1" x14ac:dyDescent="0.2">
      <c r="A86" s="13" t="s">
        <v>421</v>
      </c>
      <c r="B86" s="13" t="str">
        <f>VLOOKUP(A86,Notes!$A$12:$B$206,2,0)</f>
        <v>Starches products</v>
      </c>
      <c r="C86" s="24">
        <f>SUM('SAM and Preps'!FS86:GG86)</f>
        <v>16600.020109048877</v>
      </c>
      <c r="D86" s="24">
        <f>'SAM and Preps'!GH86</f>
        <v>0</v>
      </c>
      <c r="E86" s="24">
        <f>'SAM and Preps'!GM86</f>
        <v>0</v>
      </c>
      <c r="F86" s="24">
        <f>'SAM and Preps'!GO86</f>
        <v>2048.9693964265862</v>
      </c>
      <c r="G86" s="24">
        <v>18854.274183616366</v>
      </c>
      <c r="H86" s="25">
        <f>SUM('SAM and Preps'!CC$175:CC$179)</f>
        <v>0</v>
      </c>
      <c r="I86" s="24">
        <f>IFERROR(VLOOKUP($A86,Employment!$A$5:$F$66,3,0),0)</f>
        <v>0</v>
      </c>
      <c r="J86" s="24">
        <f>IFERROR(VLOOKUP($A86,Employment!$A$5:$F$66,4,0),0)</f>
        <v>0</v>
      </c>
      <c r="K86" s="24">
        <f>IFERROR(VLOOKUP($A86,Employment!$A$5:$F$66,5,0),0)</f>
        <v>0</v>
      </c>
      <c r="L86" s="24">
        <f>IFERROR(VLOOKUP($A86,Employment!$A$5:$F$66,6,0),0)</f>
        <v>0</v>
      </c>
      <c r="M86" s="24">
        <f t="shared" si="45"/>
        <v>0</v>
      </c>
      <c r="N86" s="25">
        <v>19698.432633790249</v>
      </c>
      <c r="O86" s="26">
        <v>0</v>
      </c>
      <c r="P86" s="27">
        <f ca="1"/>
        <v>-7039.388676023058</v>
      </c>
      <c r="Q86" s="28">
        <f ca="1"/>
        <v>-7382.4626967784607</v>
      </c>
      <c r="R86" s="28">
        <v>0</v>
      </c>
      <c r="S86" s="28"/>
      <c r="T86" s="35" t="e">
        <f ca="1"/>
        <v>#DIV/0!</v>
      </c>
      <c r="U86" s="30">
        <f ca="1"/>
        <v>-37.477411700841365</v>
      </c>
      <c r="V86" s="31">
        <v>0</v>
      </c>
      <c r="W86" s="32">
        <f ca="1"/>
        <v>-37.477411700841365</v>
      </c>
      <c r="X86" s="32"/>
      <c r="Y86" s="28">
        <f t="shared" ca="1" si="44"/>
        <v>-343.07402075540267</v>
      </c>
      <c r="Z86" s="33"/>
      <c r="AA86" s="36"/>
      <c r="AB86" s="33"/>
      <c r="AC86" s="21"/>
      <c r="AD86" s="6"/>
      <c r="AE86" s="6"/>
      <c r="AH86" s="6"/>
      <c r="AI86" s="6"/>
      <c r="AJ86" s="17"/>
      <c r="AV86" s="21"/>
    </row>
    <row r="87" spans="1:48" hidden="1" outlineLevel="1" x14ac:dyDescent="0.2">
      <c r="A87" s="13" t="s">
        <v>422</v>
      </c>
      <c r="B87" s="13" t="str">
        <f>VLOOKUP(A87,Notes!$A$12:$B$206,2,0)</f>
        <v xml:space="preserve">Animal feeding </v>
      </c>
      <c r="C87" s="24">
        <f>SUM('SAM and Preps'!FS87:GG87)</f>
        <v>12549.138003779037</v>
      </c>
      <c r="D87" s="24">
        <f>'SAM and Preps'!GH87</f>
        <v>0</v>
      </c>
      <c r="E87" s="24">
        <f>'SAM and Preps'!GM87</f>
        <v>0</v>
      </c>
      <c r="F87" s="24">
        <f>'SAM and Preps'!GO87</f>
        <v>1855.2129322737019</v>
      </c>
      <c r="G87" s="24">
        <v>15639.367496692685</v>
      </c>
      <c r="H87" s="25">
        <f>SUM('SAM and Preps'!CD$175:CD$179)</f>
        <v>0</v>
      </c>
      <c r="I87" s="24">
        <f>IFERROR(VLOOKUP($A87,Employment!$A$5:$F$66,3,0),0)</f>
        <v>0</v>
      </c>
      <c r="J87" s="24">
        <f>IFERROR(VLOOKUP($A87,Employment!$A$5:$F$66,4,0),0)</f>
        <v>0</v>
      </c>
      <c r="K87" s="24">
        <f>IFERROR(VLOOKUP($A87,Employment!$A$5:$F$66,5,0),0)</f>
        <v>0</v>
      </c>
      <c r="L87" s="24">
        <f>IFERROR(VLOOKUP($A87,Employment!$A$5:$F$66,6,0),0)</f>
        <v>0</v>
      </c>
      <c r="M87" s="24">
        <f t="shared" si="45"/>
        <v>0</v>
      </c>
      <c r="N87" s="25">
        <v>26962.848204345333</v>
      </c>
      <c r="O87" s="26">
        <v>0</v>
      </c>
      <c r="P87" s="27">
        <f ca="1"/>
        <v>-5505.3260606868835</v>
      </c>
      <c r="Q87" s="28">
        <f ca="1"/>
        <v>-9206.4760763345512</v>
      </c>
      <c r="R87" s="28">
        <v>0</v>
      </c>
      <c r="S87" s="28"/>
      <c r="T87" s="35" t="e">
        <f ca="1"/>
        <v>#DIV/0!</v>
      </c>
      <c r="U87" s="30">
        <f ca="1"/>
        <v>-34.145042862537181</v>
      </c>
      <c r="V87" s="31">
        <v>0</v>
      </c>
      <c r="W87" s="32">
        <f ca="1"/>
        <v>-34.145042862537181</v>
      </c>
      <c r="X87" s="32"/>
      <c r="Y87" s="28">
        <f t="shared" ca="1" si="44"/>
        <v>-3701.1500156476677</v>
      </c>
      <c r="Z87" s="33"/>
      <c r="AA87" s="36"/>
      <c r="AB87" s="33"/>
      <c r="AC87" s="21"/>
      <c r="AD87" s="6"/>
      <c r="AE87" s="6"/>
      <c r="AH87" s="6"/>
      <c r="AI87" s="6"/>
      <c r="AJ87" s="17"/>
      <c r="AV87" s="21"/>
    </row>
    <row r="88" spans="1:48" hidden="1" outlineLevel="1" x14ac:dyDescent="0.2">
      <c r="A88" s="13" t="s">
        <v>423</v>
      </c>
      <c r="B88" s="13" t="str">
        <f>VLOOKUP(A88,Notes!$A$12:$B$206,2,0)</f>
        <v>Bakery products</v>
      </c>
      <c r="C88" s="24">
        <f>SUM('SAM and Preps'!FS88:GG88)</f>
        <v>74691.435258881189</v>
      </c>
      <c r="D88" s="24">
        <f>'SAM and Preps'!GH88</f>
        <v>0</v>
      </c>
      <c r="E88" s="24">
        <f>'SAM and Preps'!GM88</f>
        <v>0</v>
      </c>
      <c r="F88" s="24">
        <f>'SAM and Preps'!GO88</f>
        <v>3947.1197783614039</v>
      </c>
      <c r="G88" s="24">
        <v>78606.874559665652</v>
      </c>
      <c r="H88" s="25">
        <f>SUM('SAM and Preps'!CE$175:CE$179)</f>
        <v>0</v>
      </c>
      <c r="I88" s="24">
        <f>IFERROR(VLOOKUP($A88,Employment!$A$5:$F$66,3,0),0)</f>
        <v>0</v>
      </c>
      <c r="J88" s="24">
        <f>IFERROR(VLOOKUP($A88,Employment!$A$5:$F$66,4,0),0)</f>
        <v>0</v>
      </c>
      <c r="K88" s="24">
        <f>IFERROR(VLOOKUP($A88,Employment!$A$5:$F$66,5,0),0)</f>
        <v>0</v>
      </c>
      <c r="L88" s="24">
        <f>IFERROR(VLOOKUP($A88,Employment!$A$5:$F$66,6,0),0)</f>
        <v>0</v>
      </c>
      <c r="M88" s="24">
        <f t="shared" si="45"/>
        <v>0</v>
      </c>
      <c r="N88" s="25">
        <v>94295.121654842413</v>
      </c>
      <c r="O88" s="26">
        <v>0</v>
      </c>
      <c r="P88" s="27">
        <f ca="1"/>
        <v>-28510.274207625258</v>
      </c>
      <c r="Q88" s="28">
        <f ca="1"/>
        <v>-34698.22221144192</v>
      </c>
      <c r="R88" s="28">
        <v>0</v>
      </c>
      <c r="S88" s="28"/>
      <c r="T88" s="35" t="e">
        <f ca="1"/>
        <v>#DIV/0!</v>
      </c>
      <c r="U88" s="30">
        <f ca="1"/>
        <v>-36.79747329713534</v>
      </c>
      <c r="V88" s="31">
        <v>0</v>
      </c>
      <c r="W88" s="32">
        <f ca="1"/>
        <v>-36.79747329713534</v>
      </c>
      <c r="X88" s="32"/>
      <c r="Y88" s="28">
        <f t="shared" ca="1" si="44"/>
        <v>-6187.9480038166621</v>
      </c>
      <c r="Z88" s="33"/>
      <c r="AA88" s="36"/>
      <c r="AB88" s="33"/>
      <c r="AC88" s="21"/>
      <c r="AD88" s="6"/>
      <c r="AE88" s="6"/>
      <c r="AH88" s="6"/>
      <c r="AI88" s="6"/>
      <c r="AJ88" s="17"/>
      <c r="AV88" s="21"/>
    </row>
    <row r="89" spans="1:48" hidden="1" outlineLevel="1" x14ac:dyDescent="0.2">
      <c r="A89" s="13" t="s">
        <v>424</v>
      </c>
      <c r="B89" s="13" t="str">
        <f>VLOOKUP(A89,Notes!$A$12:$B$206,2,0)</f>
        <v>Sugar</v>
      </c>
      <c r="C89" s="24">
        <f>SUM('SAM and Preps'!FS89:GG89)</f>
        <v>17659.269896387261</v>
      </c>
      <c r="D89" s="24">
        <f>'SAM and Preps'!GH89</f>
        <v>0</v>
      </c>
      <c r="E89" s="24">
        <f>'SAM and Preps'!GM89</f>
        <v>0</v>
      </c>
      <c r="F89" s="24">
        <f>'SAM and Preps'!GO89</f>
        <v>3110.655723477093</v>
      </c>
      <c r="G89" s="24">
        <v>20780.047966079142</v>
      </c>
      <c r="H89" s="25">
        <f>SUM('SAM and Preps'!CF$175:CF$179)</f>
        <v>0</v>
      </c>
      <c r="I89" s="24">
        <f>IFERROR(VLOOKUP($A89,Employment!$A$5:$F$66,3,0),0)</f>
        <v>0</v>
      </c>
      <c r="J89" s="24">
        <f>IFERROR(VLOOKUP($A89,Employment!$A$5:$F$66,4,0),0)</f>
        <v>0</v>
      </c>
      <c r="K89" s="24">
        <f>IFERROR(VLOOKUP($A89,Employment!$A$5:$F$66,5,0),0)</f>
        <v>0</v>
      </c>
      <c r="L89" s="24">
        <f>IFERROR(VLOOKUP($A89,Employment!$A$5:$F$66,6,0),0)</f>
        <v>0</v>
      </c>
      <c r="M89" s="24">
        <f t="shared" si="45"/>
        <v>0</v>
      </c>
      <c r="N89" s="25">
        <v>28901.372623584688</v>
      </c>
      <c r="O89" s="26">
        <v>0</v>
      </c>
      <c r="P89" s="27">
        <f ca="1"/>
        <v>-8047.1378978217963</v>
      </c>
      <c r="Q89" s="28">
        <f ca="1"/>
        <v>-12147.990449669984</v>
      </c>
      <c r="R89" s="28">
        <v>0</v>
      </c>
      <c r="S89" s="28"/>
      <c r="T89" s="35" t="e">
        <f ca="1"/>
        <v>#DIV/0!</v>
      </c>
      <c r="U89" s="30">
        <f ca="1"/>
        <v>-42.03257266665851</v>
      </c>
      <c r="V89" s="31">
        <v>0</v>
      </c>
      <c r="W89" s="32">
        <f ca="1"/>
        <v>-42.03257266665851</v>
      </c>
      <c r="X89" s="32"/>
      <c r="Y89" s="28">
        <f t="shared" ca="1" si="44"/>
        <v>-4100.8525518481874</v>
      </c>
      <c r="Z89" s="33"/>
      <c r="AA89" s="36"/>
      <c r="AB89" s="33"/>
      <c r="AC89" s="21"/>
      <c r="AD89" s="6"/>
      <c r="AE89" s="6"/>
      <c r="AH89" s="6"/>
      <c r="AI89" s="6"/>
      <c r="AJ89" s="17"/>
      <c r="AV89" s="21"/>
    </row>
    <row r="90" spans="1:48" hidden="1" outlineLevel="1" x14ac:dyDescent="0.2">
      <c r="A90" s="13" t="s">
        <v>425</v>
      </c>
      <c r="B90" s="13" t="str">
        <f>VLOOKUP(A90,Notes!$A$12:$B$206,2,0)</f>
        <v>Confectionary products</v>
      </c>
      <c r="C90" s="24">
        <f>SUM('SAM and Preps'!FS90:GG90)</f>
        <v>9340.5747093458067</v>
      </c>
      <c r="D90" s="24">
        <f>'SAM and Preps'!GH90</f>
        <v>0</v>
      </c>
      <c r="E90" s="24">
        <f>'SAM and Preps'!GM90</f>
        <v>0</v>
      </c>
      <c r="F90" s="24">
        <f>'SAM and Preps'!GO90</f>
        <v>1280.6623995685984</v>
      </c>
      <c r="G90" s="24">
        <v>10553.738673966984</v>
      </c>
      <c r="H90" s="25">
        <f>SUM('SAM and Preps'!CG$175:CG$179)</f>
        <v>0</v>
      </c>
      <c r="I90" s="24">
        <f>IFERROR(VLOOKUP($A90,Employment!$A$5:$F$66,3,0),0)</f>
        <v>0</v>
      </c>
      <c r="J90" s="24">
        <f>IFERROR(VLOOKUP($A90,Employment!$A$5:$F$66,4,0),0)</f>
        <v>0</v>
      </c>
      <c r="K90" s="24">
        <f>IFERROR(VLOOKUP($A90,Employment!$A$5:$F$66,5,0),0)</f>
        <v>0</v>
      </c>
      <c r="L90" s="24">
        <f>IFERROR(VLOOKUP($A90,Employment!$A$5:$F$66,6,0),0)</f>
        <v>0</v>
      </c>
      <c r="M90" s="24">
        <f t="shared" si="45"/>
        <v>0</v>
      </c>
      <c r="N90" s="25">
        <v>15114.034984657454</v>
      </c>
      <c r="O90" s="26">
        <v>0</v>
      </c>
      <c r="P90" s="27">
        <f ca="1"/>
        <v>-4037.5985880121912</v>
      </c>
      <c r="Q90" s="28">
        <f ca="1"/>
        <v>-6090.4643647373614</v>
      </c>
      <c r="R90" s="28">
        <v>0</v>
      </c>
      <c r="S90" s="28"/>
      <c r="T90" s="35" t="e">
        <f ca="1"/>
        <v>#DIV/0!</v>
      </c>
      <c r="U90" s="30">
        <f ca="1"/>
        <v>-40.296746506938142</v>
      </c>
      <c r="V90" s="31">
        <v>0</v>
      </c>
      <c r="W90" s="32">
        <f ca="1"/>
        <v>-40.296746506938142</v>
      </c>
      <c r="X90" s="32"/>
      <c r="Y90" s="28">
        <f t="shared" ca="1" si="44"/>
        <v>-2052.8657767251702</v>
      </c>
      <c r="Z90" s="33"/>
      <c r="AA90" s="36"/>
      <c r="AB90" s="33"/>
      <c r="AC90" s="21"/>
      <c r="AD90" s="6"/>
      <c r="AE90" s="6"/>
      <c r="AH90" s="6"/>
      <c r="AI90" s="6"/>
      <c r="AJ90" s="17"/>
      <c r="AV90" s="21"/>
    </row>
    <row r="91" spans="1:48" hidden="1" outlineLevel="1" x14ac:dyDescent="0.2">
      <c r="A91" s="13" t="s">
        <v>426</v>
      </c>
      <c r="B91" s="13" t="str">
        <f>VLOOKUP(A91,Notes!$A$12:$B$206,2,0)</f>
        <v>Pasta products</v>
      </c>
      <c r="C91" s="24">
        <f>SUM('SAM and Preps'!FS91:GG91)</f>
        <v>1620.9752802951048</v>
      </c>
      <c r="D91" s="24">
        <f>'SAM and Preps'!GH91</f>
        <v>0</v>
      </c>
      <c r="E91" s="24">
        <f>'SAM and Preps'!GM91</f>
        <v>0</v>
      </c>
      <c r="F91" s="24">
        <f>'SAM and Preps'!GO91</f>
        <v>119.13447677199758</v>
      </c>
      <c r="G91" s="24">
        <v>1736.3353248277431</v>
      </c>
      <c r="H91" s="25">
        <f>SUM('SAM and Preps'!CH$175:CH$179)</f>
        <v>0</v>
      </c>
      <c r="I91" s="24">
        <f>IFERROR(VLOOKUP($A91,Employment!$A$5:$F$66,3,0),0)</f>
        <v>0</v>
      </c>
      <c r="J91" s="24">
        <f>IFERROR(VLOOKUP($A91,Employment!$A$5:$F$66,4,0),0)</f>
        <v>0</v>
      </c>
      <c r="K91" s="24">
        <f>IFERROR(VLOOKUP($A91,Employment!$A$5:$F$66,5,0),0)</f>
        <v>0</v>
      </c>
      <c r="L91" s="24">
        <f>IFERROR(VLOOKUP($A91,Employment!$A$5:$F$66,6,0),0)</f>
        <v>0</v>
      </c>
      <c r="M91" s="24">
        <f t="shared" si="45"/>
        <v>0</v>
      </c>
      <c r="N91" s="25">
        <v>2154.1313570879875</v>
      </c>
      <c r="O91" s="26">
        <v>0</v>
      </c>
      <c r="P91" s="27">
        <f ca="1"/>
        <v>-638.82203416648508</v>
      </c>
      <c r="Q91" s="28">
        <f ca="1"/>
        <v>-804.83696127420762</v>
      </c>
      <c r="R91" s="28">
        <v>0</v>
      </c>
      <c r="S91" s="28"/>
      <c r="T91" s="35" t="e">
        <f ca="1"/>
        <v>#DIV/0!</v>
      </c>
      <c r="U91" s="30">
        <f ca="1"/>
        <v>-37.36248296214432</v>
      </c>
      <c r="V91" s="31">
        <v>0</v>
      </c>
      <c r="W91" s="32">
        <f ca="1"/>
        <v>-37.36248296214432</v>
      </c>
      <c r="X91" s="32"/>
      <c r="Y91" s="28">
        <f t="shared" ca="1" si="44"/>
        <v>-166.01492710772254</v>
      </c>
      <c r="Z91" s="33"/>
      <c r="AA91" s="36"/>
      <c r="AB91" s="33"/>
      <c r="AC91" s="21"/>
      <c r="AD91" s="6"/>
      <c r="AE91" s="6"/>
      <c r="AH91" s="6"/>
      <c r="AI91" s="6"/>
      <c r="AJ91" s="17"/>
      <c r="AV91" s="21"/>
    </row>
    <row r="92" spans="1:48" hidden="1" outlineLevel="1" x14ac:dyDescent="0.2">
      <c r="A92" s="13" t="s">
        <v>427</v>
      </c>
      <c r="B92" s="13" t="str">
        <f>VLOOKUP(A92,Notes!$A$12:$B$206,2,0)</f>
        <v>Food n.e.c.</v>
      </c>
      <c r="C92" s="24">
        <f>SUM('SAM and Preps'!FS92:GG92)</f>
        <v>26224.518894851219</v>
      </c>
      <c r="D92" s="24">
        <f>'SAM and Preps'!GH92</f>
        <v>0</v>
      </c>
      <c r="E92" s="24">
        <f>'SAM and Preps'!GM92</f>
        <v>0</v>
      </c>
      <c r="F92" s="24">
        <f>'SAM and Preps'!GO92</f>
        <v>7071.5616888378163</v>
      </c>
      <c r="G92" s="24">
        <v>33220.418743960465</v>
      </c>
      <c r="H92" s="25">
        <f>SUM('SAM and Preps'!CI$175:CI$179)</f>
        <v>0</v>
      </c>
      <c r="I92" s="24">
        <f>IFERROR(VLOOKUP($A92,Employment!$A$5:$F$66,3,0),0)</f>
        <v>0</v>
      </c>
      <c r="J92" s="24">
        <f>IFERROR(VLOOKUP($A92,Employment!$A$5:$F$66,4,0),0)</f>
        <v>0</v>
      </c>
      <c r="K92" s="24">
        <f>IFERROR(VLOOKUP($A92,Employment!$A$5:$F$66,5,0),0)</f>
        <v>0</v>
      </c>
      <c r="L92" s="24">
        <f>IFERROR(VLOOKUP($A92,Employment!$A$5:$F$66,6,0),0)</f>
        <v>0</v>
      </c>
      <c r="M92" s="24">
        <f t="shared" si="45"/>
        <v>0</v>
      </c>
      <c r="N92" s="25">
        <v>48165.285187745067</v>
      </c>
      <c r="O92" s="26">
        <v>0</v>
      </c>
      <c r="P92" s="27">
        <f ca="1"/>
        <v>-13421.518626500616</v>
      </c>
      <c r="Q92" s="28">
        <f ca="1"/>
        <v>-20112.639660703891</v>
      </c>
      <c r="R92" s="28">
        <v>0</v>
      </c>
      <c r="S92" s="28"/>
      <c r="T92" s="35" t="e">
        <f ca="1"/>
        <v>#DIV/0!</v>
      </c>
      <c r="U92" s="30">
        <f ca="1"/>
        <v>-41.757542973754155</v>
      </c>
      <c r="V92" s="31">
        <v>0</v>
      </c>
      <c r="W92" s="32">
        <f ca="1"/>
        <v>-41.757542973754155</v>
      </c>
      <c r="X92" s="32"/>
      <c r="Y92" s="28">
        <f t="shared" ca="1" si="44"/>
        <v>-6691.1210342032755</v>
      </c>
      <c r="Z92" s="33"/>
      <c r="AA92" s="36"/>
      <c r="AB92" s="33"/>
      <c r="AC92" s="21"/>
      <c r="AD92" s="6"/>
      <c r="AE92" s="6"/>
      <c r="AH92" s="6"/>
      <c r="AI92" s="6"/>
      <c r="AJ92" s="17"/>
      <c r="AV92" s="21"/>
    </row>
    <row r="93" spans="1:48" hidden="1" outlineLevel="1" x14ac:dyDescent="0.2">
      <c r="A93" s="13" t="s">
        <v>428</v>
      </c>
      <c r="B93" s="13" t="str">
        <f>VLOOKUP(A93,Notes!$A$12:$B$206,2,0)</f>
        <v>Alcohol, beverages</v>
      </c>
      <c r="C93" s="24">
        <f>SUM('SAM and Preps'!FS93:GG93)</f>
        <v>81045.650565879114</v>
      </c>
      <c r="D93" s="24">
        <f>'SAM and Preps'!GH93</f>
        <v>0</v>
      </c>
      <c r="E93" s="24">
        <f>'SAM and Preps'!GM93</f>
        <v>0</v>
      </c>
      <c r="F93" s="24">
        <f>'SAM and Preps'!GO93</f>
        <v>18261.735926522579</v>
      </c>
      <c r="G93" s="24">
        <v>99233.721799313513</v>
      </c>
      <c r="H93" s="25">
        <f>SUM('SAM and Preps'!CJ$175:CJ$179)</f>
        <v>0</v>
      </c>
      <c r="I93" s="24">
        <f>IFERROR(VLOOKUP($A93,Employment!$A$5:$F$66,3,0),0)</f>
        <v>0</v>
      </c>
      <c r="J93" s="24">
        <f>IFERROR(VLOOKUP($A93,Employment!$A$5:$F$66,4,0),0)</f>
        <v>0</v>
      </c>
      <c r="K93" s="24">
        <f>IFERROR(VLOOKUP($A93,Employment!$A$5:$F$66,5,0),0)</f>
        <v>0</v>
      </c>
      <c r="L93" s="24">
        <f>IFERROR(VLOOKUP($A93,Employment!$A$5:$F$66,6,0),0)</f>
        <v>0</v>
      </c>
      <c r="M93" s="24">
        <f t="shared" si="45"/>
        <v>0</v>
      </c>
      <c r="N93" s="25">
        <v>118973.04244221972</v>
      </c>
      <c r="O93" s="26">
        <v>0</v>
      </c>
      <c r="P93" s="27">
        <f ca="1"/>
        <v>-97481.212899749429</v>
      </c>
      <c r="Q93" s="28">
        <f ca="1"/>
        <v>-112841.7722132248</v>
      </c>
      <c r="R93" s="28">
        <v>0</v>
      </c>
      <c r="S93" s="28"/>
      <c r="T93" s="35" t="e">
        <f ca="1"/>
        <v>#DIV/0!</v>
      </c>
      <c r="U93" s="30">
        <f ca="1"/>
        <v>-94.846504634045459</v>
      </c>
      <c r="V93" s="31">
        <v>0</v>
      </c>
      <c r="W93" s="32">
        <f ca="1"/>
        <v>-94.846504634045459</v>
      </c>
      <c r="X93" s="32"/>
      <c r="Y93" s="28">
        <f t="shared" ca="1" si="44"/>
        <v>-15360.559313475373</v>
      </c>
      <c r="Z93" s="33"/>
      <c r="AA93" s="36"/>
      <c r="AB93" s="33"/>
      <c r="AC93" s="21"/>
      <c r="AD93" s="6"/>
      <c r="AE93" s="6"/>
      <c r="AH93" s="6"/>
      <c r="AI93" s="6"/>
      <c r="AJ93" s="17"/>
      <c r="AV93" s="21"/>
    </row>
    <row r="94" spans="1:48" hidden="1" outlineLevel="1" x14ac:dyDescent="0.2">
      <c r="A94" s="13" t="s">
        <v>429</v>
      </c>
      <c r="B94" s="13" t="str">
        <f>VLOOKUP(A94,Notes!$A$12:$B$206,2,0)</f>
        <v>Soft drinks</v>
      </c>
      <c r="C94" s="24">
        <f>SUM('SAM and Preps'!FS94:GG94)</f>
        <v>22637.57473153247</v>
      </c>
      <c r="D94" s="24">
        <f>'SAM and Preps'!GH94</f>
        <v>0</v>
      </c>
      <c r="E94" s="24">
        <f>'SAM and Preps'!GM94</f>
        <v>0</v>
      </c>
      <c r="F94" s="24">
        <f>'SAM and Preps'!GO94</f>
        <v>5890.0718275100899</v>
      </c>
      <c r="G94" s="24">
        <v>28291.651915849558</v>
      </c>
      <c r="H94" s="25">
        <f>SUM('SAM and Preps'!CK$175:CK$179)</f>
        <v>0</v>
      </c>
      <c r="I94" s="24">
        <f>IFERROR(VLOOKUP($A94,Employment!$A$5:$F$66,3,0),0)</f>
        <v>0</v>
      </c>
      <c r="J94" s="24">
        <f>IFERROR(VLOOKUP($A94,Employment!$A$5:$F$66,4,0),0)</f>
        <v>0</v>
      </c>
      <c r="K94" s="24">
        <f>IFERROR(VLOOKUP($A94,Employment!$A$5:$F$66,5,0),0)</f>
        <v>0</v>
      </c>
      <c r="L94" s="24">
        <f>IFERROR(VLOOKUP($A94,Employment!$A$5:$F$66,6,0),0)</f>
        <v>0</v>
      </c>
      <c r="M94" s="24">
        <f t="shared" si="45"/>
        <v>0</v>
      </c>
      <c r="N94" s="25">
        <v>52601.015074740819</v>
      </c>
      <c r="O94" s="26">
        <v>0</v>
      </c>
      <c r="P94" s="27">
        <f ca="1"/>
        <v>-11457.194252542418</v>
      </c>
      <c r="Q94" s="28">
        <f ca="1"/>
        <v>-28396.150809592033</v>
      </c>
      <c r="R94" s="28">
        <v>0</v>
      </c>
      <c r="S94" s="28"/>
      <c r="T94" s="35" t="e">
        <f ca="1"/>
        <v>#DIV/0!</v>
      </c>
      <c r="U94" s="30">
        <f ca="1"/>
        <v>-53.984035800913574</v>
      </c>
      <c r="V94" s="31">
        <v>0</v>
      </c>
      <c r="W94" s="32">
        <f ca="1"/>
        <v>-53.984035800913574</v>
      </c>
      <c r="X94" s="32"/>
      <c r="Y94" s="28">
        <f t="shared" ca="1" si="44"/>
        <v>-16938.956557049612</v>
      </c>
      <c r="Z94" s="33"/>
      <c r="AA94" s="36"/>
      <c r="AB94" s="33"/>
      <c r="AC94" s="21"/>
      <c r="AD94" s="6"/>
      <c r="AE94" s="6"/>
      <c r="AH94" s="6"/>
      <c r="AI94" s="6"/>
      <c r="AJ94" s="17"/>
      <c r="AV94" s="21"/>
    </row>
    <row r="95" spans="1:48" hidden="1" outlineLevel="1" x14ac:dyDescent="0.2">
      <c r="A95" s="13" t="s">
        <v>430</v>
      </c>
      <c r="B95" s="13" t="str">
        <f>VLOOKUP(A95,Notes!$A$12:$B$206,2,0)</f>
        <v>Tobacco products</v>
      </c>
      <c r="C95" s="24">
        <f>SUM('SAM and Preps'!FS95:GG95)</f>
        <v>40204.479412509725</v>
      </c>
      <c r="D95" s="24">
        <f>'SAM and Preps'!GH95</f>
        <v>0</v>
      </c>
      <c r="E95" s="24">
        <f>'SAM and Preps'!GM95</f>
        <v>0</v>
      </c>
      <c r="F95" s="24">
        <f>'SAM and Preps'!GO95</f>
        <v>9251.5568069278888</v>
      </c>
      <c r="G95" s="24">
        <v>49318.4517278778</v>
      </c>
      <c r="H95" s="25">
        <f>SUM('SAM and Preps'!CL$175:CL$179)</f>
        <v>0</v>
      </c>
      <c r="I95" s="24">
        <f>IFERROR(VLOOKUP($A95,Employment!$A$5:$F$66,3,0),0)</f>
        <v>0</v>
      </c>
      <c r="J95" s="24">
        <f>IFERROR(VLOOKUP($A95,Employment!$A$5:$F$66,4,0),0)</f>
        <v>0</v>
      </c>
      <c r="K95" s="24">
        <f>IFERROR(VLOOKUP($A95,Employment!$A$5:$F$66,5,0),0)</f>
        <v>0</v>
      </c>
      <c r="L95" s="24">
        <f>IFERROR(VLOOKUP($A95,Employment!$A$5:$F$66,6,0),0)</f>
        <v>0</v>
      </c>
      <c r="M95" s="24">
        <f t="shared" si="45"/>
        <v>0</v>
      </c>
      <c r="N95" s="25">
        <v>72628.185352463071</v>
      </c>
      <c r="O95" s="26">
        <v>0</v>
      </c>
      <c r="P95" s="27">
        <f ca="1"/>
        <v>-48530.880538744823</v>
      </c>
      <c r="Q95" s="28">
        <f ca="1"/>
        <v>-64889.169802424367</v>
      </c>
      <c r="R95" s="28">
        <v>0</v>
      </c>
      <c r="S95" s="28"/>
      <c r="T95" s="35" t="e">
        <f ca="1"/>
        <v>#DIV/0!</v>
      </c>
      <c r="U95" s="30">
        <f ca="1"/>
        <v>-89.344335794042735</v>
      </c>
      <c r="V95" s="31">
        <v>0</v>
      </c>
      <c r="W95" s="32">
        <f ca="1"/>
        <v>-89.344335794042735</v>
      </c>
      <c r="X95" s="32"/>
      <c r="Y95" s="28">
        <f t="shared" ca="1" si="44"/>
        <v>-16358.289263679544</v>
      </c>
      <c r="Z95" s="33"/>
      <c r="AA95" s="36"/>
      <c r="AB95" s="33"/>
      <c r="AC95" s="21"/>
      <c r="AD95" s="6"/>
      <c r="AE95" s="6"/>
      <c r="AH95" s="6"/>
      <c r="AI95" s="6"/>
      <c r="AJ95" s="17"/>
      <c r="AV95" s="21"/>
    </row>
    <row r="96" spans="1:48" hidden="1" outlineLevel="1" x14ac:dyDescent="0.2">
      <c r="A96" s="13" t="s">
        <v>431</v>
      </c>
      <c r="B96" s="13" t="str">
        <f>VLOOKUP(A96,Notes!$A$12:$B$206,2,0)</f>
        <v>Textile fabrics</v>
      </c>
      <c r="C96" s="24">
        <f>SUM('SAM and Preps'!FS96:GG96)</f>
        <v>1320.4327654107099</v>
      </c>
      <c r="D96" s="24">
        <f>'SAM and Preps'!GH96</f>
        <v>0</v>
      </c>
      <c r="E96" s="24">
        <f>'SAM and Preps'!GM96</f>
        <v>0</v>
      </c>
      <c r="F96" s="24">
        <f>'SAM and Preps'!GO96</f>
        <v>3299.0922100159</v>
      </c>
      <c r="G96" s="24">
        <v>4477.3988933482487</v>
      </c>
      <c r="H96" s="25">
        <f>SUM('SAM and Preps'!CM$175:CM$179)</f>
        <v>0</v>
      </c>
      <c r="I96" s="24">
        <f>IFERROR(VLOOKUP($A96,Employment!$A$5:$F$66,3,0),0)</f>
        <v>0</v>
      </c>
      <c r="J96" s="24">
        <f>IFERROR(VLOOKUP($A96,Employment!$A$5:$F$66,4,0),0)</f>
        <v>0</v>
      </c>
      <c r="K96" s="24">
        <f>IFERROR(VLOOKUP($A96,Employment!$A$5:$F$66,5,0),0)</f>
        <v>0</v>
      </c>
      <c r="L96" s="24">
        <f>IFERROR(VLOOKUP($A96,Employment!$A$5:$F$66,6,0),0)</f>
        <v>0</v>
      </c>
      <c r="M96" s="24">
        <f t="shared" si="45"/>
        <v>0</v>
      </c>
      <c r="N96" s="25">
        <v>32217.334177926456</v>
      </c>
      <c r="O96" s="26">
        <v>0</v>
      </c>
      <c r="P96" s="27">
        <f ca="1"/>
        <v>-3893.4859248018065</v>
      </c>
      <c r="Q96" s="28">
        <f ca="1"/>
        <v>-22678.034877517672</v>
      </c>
      <c r="R96" s="28">
        <v>0</v>
      </c>
      <c r="S96" s="28"/>
      <c r="T96" s="35" t="e">
        <f ca="1"/>
        <v>#DIV/0!</v>
      </c>
      <c r="U96" s="30">
        <f ca="1"/>
        <v>-70.390786376904558</v>
      </c>
      <c r="V96" s="31">
        <v>0</v>
      </c>
      <c r="W96" s="32">
        <f ca="1"/>
        <v>-70.390786376904558</v>
      </c>
      <c r="X96" s="32"/>
      <c r="Y96" s="28">
        <f t="shared" ca="1" si="44"/>
        <v>-18784.548952715864</v>
      </c>
      <c r="Z96" s="33"/>
      <c r="AA96" s="36"/>
      <c r="AB96" s="33"/>
      <c r="AC96" s="21"/>
      <c r="AD96" s="6"/>
      <c r="AE96" s="6"/>
      <c r="AH96" s="6"/>
      <c r="AI96" s="6"/>
      <c r="AJ96" s="17"/>
      <c r="AV96" s="21"/>
    </row>
    <row r="97" spans="1:48" hidden="1" outlineLevel="1" x14ac:dyDescent="0.2">
      <c r="A97" s="13" t="s">
        <v>432</v>
      </c>
      <c r="B97" s="13" t="str">
        <f>VLOOKUP(A97,Notes!$A$12:$B$206,2,0)</f>
        <v>Made-up textile, articles</v>
      </c>
      <c r="C97" s="24">
        <f>SUM('SAM and Preps'!FS97:GG97)</f>
        <v>13154.472625537725</v>
      </c>
      <c r="D97" s="24">
        <f>'SAM and Preps'!GH97</f>
        <v>0</v>
      </c>
      <c r="E97" s="24">
        <f>'SAM and Preps'!GM97</f>
        <v>29.415597912737923</v>
      </c>
      <c r="F97" s="24">
        <f>'SAM and Preps'!GO97</f>
        <v>1522.4447067566771</v>
      </c>
      <c r="G97" s="24">
        <v>14655.122580877793</v>
      </c>
      <c r="H97" s="25">
        <f>SUM('SAM and Preps'!CN$175:CN$179)</f>
        <v>0</v>
      </c>
      <c r="I97" s="24">
        <f>IFERROR(VLOOKUP($A97,Employment!$A$5:$F$66,3,0),0)</f>
        <v>0</v>
      </c>
      <c r="J97" s="24">
        <f>IFERROR(VLOOKUP($A97,Employment!$A$5:$F$66,4,0),0)</f>
        <v>0</v>
      </c>
      <c r="K97" s="24">
        <f>IFERROR(VLOOKUP($A97,Employment!$A$5:$F$66,5,0),0)</f>
        <v>0</v>
      </c>
      <c r="L97" s="24">
        <f>IFERROR(VLOOKUP($A97,Employment!$A$5:$F$66,6,0),0)</f>
        <v>0</v>
      </c>
      <c r="M97" s="24">
        <f t="shared" si="45"/>
        <v>0</v>
      </c>
      <c r="N97" s="25">
        <v>20888.733602694268</v>
      </c>
      <c r="O97" s="26">
        <v>0</v>
      </c>
      <c r="P97" s="27">
        <f ca="1"/>
        <v>-10601.275240329351</v>
      </c>
      <c r="Q97" s="28">
        <f ca="1"/>
        <v>-12917.91530034023</v>
      </c>
      <c r="R97" s="28">
        <v>0</v>
      </c>
      <c r="S97" s="28"/>
      <c r="T97" s="35" t="e">
        <f ca="1"/>
        <v>#DIV/0!</v>
      </c>
      <c r="U97" s="30">
        <f ca="1"/>
        <v>-61.841543609297844</v>
      </c>
      <c r="V97" s="31">
        <v>0</v>
      </c>
      <c r="W97" s="32">
        <f ca="1"/>
        <v>-61.841543609297844</v>
      </c>
      <c r="X97" s="32"/>
      <c r="Y97" s="28">
        <f t="shared" ca="1" si="44"/>
        <v>-2316.6400600108791</v>
      </c>
      <c r="Z97" s="33"/>
      <c r="AA97" s="36"/>
      <c r="AB97" s="33"/>
      <c r="AC97" s="21"/>
      <c r="AD97" s="6"/>
      <c r="AE97" s="6"/>
      <c r="AH97" s="6"/>
      <c r="AI97" s="6"/>
      <c r="AJ97" s="17"/>
      <c r="AV97" s="21"/>
    </row>
    <row r="98" spans="1:48" hidden="1" outlineLevel="1" x14ac:dyDescent="0.2">
      <c r="A98" s="13" t="s">
        <v>433</v>
      </c>
      <c r="B98" s="13" t="str">
        <f>VLOOKUP(A98,Notes!$A$12:$B$206,2,0)</f>
        <v>Carpets</v>
      </c>
      <c r="C98" s="24">
        <f>SUM('SAM and Preps'!FS98:GG98)</f>
        <v>1633.1895123213287</v>
      </c>
      <c r="D98" s="24">
        <f>'SAM and Preps'!GH98</f>
        <v>0</v>
      </c>
      <c r="E98" s="24">
        <f>'SAM and Preps'!GM98</f>
        <v>0</v>
      </c>
      <c r="F98" s="24">
        <f>'SAM and Preps'!GO98</f>
        <v>1389.6693302203917</v>
      </c>
      <c r="G98" s="24">
        <v>3041.428634696992</v>
      </c>
      <c r="H98" s="25">
        <f>SUM('SAM and Preps'!CO$175:CO$179)</f>
        <v>0</v>
      </c>
      <c r="I98" s="24">
        <f>IFERROR(VLOOKUP($A98,Employment!$A$5:$F$66,3,0),0)</f>
        <v>0</v>
      </c>
      <c r="J98" s="24">
        <f>IFERROR(VLOOKUP($A98,Employment!$A$5:$F$66,4,0),0)</f>
        <v>0</v>
      </c>
      <c r="K98" s="24">
        <f>IFERROR(VLOOKUP($A98,Employment!$A$5:$F$66,5,0),0)</f>
        <v>0</v>
      </c>
      <c r="L98" s="24">
        <f>IFERROR(VLOOKUP($A98,Employment!$A$5:$F$66,6,0),0)</f>
        <v>0</v>
      </c>
      <c r="M98" s="24">
        <f t="shared" si="45"/>
        <v>0</v>
      </c>
      <c r="N98" s="25">
        <v>4811.7216619722394</v>
      </c>
      <c r="O98" s="26">
        <v>0</v>
      </c>
      <c r="P98" s="27">
        <f ca="1"/>
        <v>-2393.9350558232827</v>
      </c>
      <c r="Q98" s="28">
        <f ca="1"/>
        <v>-3668.3761207425441</v>
      </c>
      <c r="R98" s="28">
        <v>0</v>
      </c>
      <c r="S98" s="28"/>
      <c r="T98" s="35" t="e">
        <f ca="1"/>
        <v>#DIV/0!</v>
      </c>
      <c r="U98" s="30">
        <f ca="1"/>
        <v>-76.238327535324274</v>
      </c>
      <c r="V98" s="31">
        <v>0</v>
      </c>
      <c r="W98" s="32">
        <f ca="1"/>
        <v>-76.238327535324274</v>
      </c>
      <c r="X98" s="32"/>
      <c r="Y98" s="28">
        <f t="shared" ca="1" si="44"/>
        <v>-1274.4410649192614</v>
      </c>
      <c r="Z98" s="33"/>
      <c r="AA98" s="36"/>
      <c r="AB98" s="33"/>
      <c r="AC98" s="21"/>
      <c r="AD98" s="6"/>
      <c r="AE98" s="6"/>
      <c r="AH98" s="6"/>
      <c r="AI98" s="6"/>
      <c r="AJ98" s="17"/>
      <c r="AV98" s="21"/>
    </row>
    <row r="99" spans="1:48" hidden="1" outlineLevel="1" x14ac:dyDescent="0.2">
      <c r="A99" s="13" t="s">
        <v>434</v>
      </c>
      <c r="B99" s="13" t="str">
        <f>VLOOKUP(A99,Notes!$A$12:$B$206,2,0)</f>
        <v>Textile n.e.c.</v>
      </c>
      <c r="C99" s="24">
        <f>SUM('SAM and Preps'!FS99:GG99)</f>
        <v>1922.5633722710179</v>
      </c>
      <c r="D99" s="24">
        <f>'SAM and Preps'!GH99</f>
        <v>0</v>
      </c>
      <c r="E99" s="24">
        <f>'SAM and Preps'!GM99</f>
        <v>0</v>
      </c>
      <c r="F99" s="24">
        <f>'SAM and Preps'!GO99</f>
        <v>844.77400071672787</v>
      </c>
      <c r="G99" s="24">
        <v>2745.8730219439676</v>
      </c>
      <c r="H99" s="25">
        <f>SUM('SAM and Preps'!CP$175:CP$179)</f>
        <v>0</v>
      </c>
      <c r="I99" s="24">
        <f>IFERROR(VLOOKUP($A99,Employment!$A$5:$F$66,3,0),0)</f>
        <v>0</v>
      </c>
      <c r="J99" s="24">
        <f>IFERROR(VLOOKUP($A99,Employment!$A$5:$F$66,4,0),0)</f>
        <v>0</v>
      </c>
      <c r="K99" s="24">
        <f>IFERROR(VLOOKUP($A99,Employment!$A$5:$F$66,5,0),0)</f>
        <v>0</v>
      </c>
      <c r="L99" s="24">
        <f>IFERROR(VLOOKUP($A99,Employment!$A$5:$F$66,6,0),0)</f>
        <v>0</v>
      </c>
      <c r="M99" s="24">
        <f t="shared" si="45"/>
        <v>0</v>
      </c>
      <c r="N99" s="25">
        <v>11425.917236291467</v>
      </c>
      <c r="O99" s="26">
        <v>0</v>
      </c>
      <c r="P99" s="27">
        <f ca="1"/>
        <v>-2106.0909612347677</v>
      </c>
      <c r="Q99" s="28">
        <f ca="1"/>
        <v>-7853.6589342476673</v>
      </c>
      <c r="R99" s="28">
        <v>0</v>
      </c>
      <c r="S99" s="28"/>
      <c r="T99" s="35" t="e">
        <f ca="1"/>
        <v>#DIV/0!</v>
      </c>
      <c r="U99" s="30">
        <f ca="1"/>
        <v>-68.73547892770091</v>
      </c>
      <c r="V99" s="31">
        <v>0</v>
      </c>
      <c r="W99" s="32">
        <f ca="1"/>
        <v>-68.73547892770091</v>
      </c>
      <c r="X99" s="32"/>
      <c r="Y99" s="28">
        <f t="shared" ca="1" si="44"/>
        <v>-5747.5679730128995</v>
      </c>
      <c r="Z99" s="33"/>
      <c r="AA99" s="36"/>
      <c r="AB99" s="33"/>
      <c r="AC99" s="21"/>
      <c r="AD99" s="6"/>
      <c r="AE99" s="6"/>
      <c r="AH99" s="6"/>
      <c r="AI99" s="6"/>
      <c r="AJ99" s="17"/>
      <c r="AV99" s="21"/>
    </row>
    <row r="100" spans="1:48" hidden="1" outlineLevel="1" x14ac:dyDescent="0.2">
      <c r="A100" s="13" t="s">
        <v>61</v>
      </c>
      <c r="B100" s="13" t="str">
        <f>VLOOKUP(A100,Notes!$A$12:$B$206,2,0)</f>
        <v>Knitting fabrics</v>
      </c>
      <c r="C100" s="24">
        <f>SUM('SAM and Preps'!FS100:GG100)</f>
        <v>447.94265530193809</v>
      </c>
      <c r="D100" s="24">
        <f>'SAM and Preps'!GH100</f>
        <v>0</v>
      </c>
      <c r="E100" s="24">
        <f>'SAM and Preps'!GM100</f>
        <v>0</v>
      </c>
      <c r="F100" s="24">
        <f>'SAM and Preps'!GO100</f>
        <v>3589.2077056605208</v>
      </c>
      <c r="G100" s="24">
        <v>4021.4053119040518</v>
      </c>
      <c r="H100" s="25">
        <f>SUM('SAM and Preps'!CQ$175:CQ$179)</f>
        <v>0</v>
      </c>
      <c r="I100" s="24">
        <f>IFERROR(VLOOKUP($A100,Employment!$A$5:$F$66,3,0),0)</f>
        <v>0</v>
      </c>
      <c r="J100" s="24">
        <f>IFERROR(VLOOKUP($A100,Employment!$A$5:$F$66,4,0),0)</f>
        <v>0</v>
      </c>
      <c r="K100" s="24">
        <f>IFERROR(VLOOKUP($A100,Employment!$A$5:$F$66,5,0),0)</f>
        <v>0</v>
      </c>
      <c r="L100" s="24">
        <f>IFERROR(VLOOKUP($A100,Employment!$A$5:$F$66,6,0),0)</f>
        <v>0</v>
      </c>
      <c r="M100" s="24">
        <f t="shared" si="45"/>
        <v>0</v>
      </c>
      <c r="N100" s="25">
        <v>6070.4200385800614</v>
      </c>
      <c r="O100" s="26">
        <v>0</v>
      </c>
      <c r="P100" s="27">
        <f ca="1"/>
        <v>-2467.0844821076694</v>
      </c>
      <c r="Q100" s="28">
        <f ca="1"/>
        <v>-3601.7456013862038</v>
      </c>
      <c r="R100" s="28">
        <v>0</v>
      </c>
      <c r="S100" s="28"/>
      <c r="T100" s="35" t="e">
        <f ca="1"/>
        <v>#DIV/0!</v>
      </c>
      <c r="U100" s="30">
        <f ca="1"/>
        <v>-59.332724564290487</v>
      </c>
      <c r="V100" s="31">
        <v>0</v>
      </c>
      <c r="W100" s="32">
        <f ca="1"/>
        <v>-59.332724564290487</v>
      </c>
      <c r="X100" s="32"/>
      <c r="Y100" s="28">
        <f t="shared" ca="1" si="44"/>
        <v>-1134.6611192785344</v>
      </c>
      <c r="Z100" s="33"/>
      <c r="AA100" s="36"/>
      <c r="AB100" s="33"/>
      <c r="AC100" s="21"/>
      <c r="AD100" s="6"/>
      <c r="AE100" s="6"/>
      <c r="AH100" s="6"/>
      <c r="AI100" s="6"/>
      <c r="AJ100" s="17"/>
      <c r="AV100" s="21"/>
    </row>
    <row r="101" spans="1:48" hidden="1" outlineLevel="1" x14ac:dyDescent="0.2">
      <c r="A101" s="13" t="s">
        <v>435</v>
      </c>
      <c r="B101" s="13" t="str">
        <f>VLOOKUP(A101,Notes!$A$12:$B$206,2,0)</f>
        <v>Wearing apparel</v>
      </c>
      <c r="C101" s="24">
        <f>SUM('SAM and Preps'!FS101:GG101)</f>
        <v>61074.923776259733</v>
      </c>
      <c r="D101" s="24">
        <f>'SAM and Preps'!GH101</f>
        <v>0</v>
      </c>
      <c r="E101" s="24">
        <f>'SAM and Preps'!GM101</f>
        <v>0</v>
      </c>
      <c r="F101" s="24">
        <f>'SAM and Preps'!GO101</f>
        <v>4401.053928905294</v>
      </c>
      <c r="G101" s="24">
        <v>65834.830188707405</v>
      </c>
      <c r="H101" s="25">
        <f>SUM('SAM and Preps'!CR$175:CR$179)</f>
        <v>0</v>
      </c>
      <c r="I101" s="24">
        <f>IFERROR(VLOOKUP($A101,Employment!$A$5:$F$66,3,0),0)</f>
        <v>0</v>
      </c>
      <c r="J101" s="24">
        <f>IFERROR(VLOOKUP($A101,Employment!$A$5:$F$66,4,0),0)</f>
        <v>0</v>
      </c>
      <c r="K101" s="24">
        <f>IFERROR(VLOOKUP($A101,Employment!$A$5:$F$66,5,0),0)</f>
        <v>0</v>
      </c>
      <c r="L101" s="24">
        <f>IFERROR(VLOOKUP($A101,Employment!$A$5:$F$66,6,0),0)</f>
        <v>0</v>
      </c>
      <c r="M101" s="24">
        <f t="shared" si="45"/>
        <v>0</v>
      </c>
      <c r="N101" s="25">
        <v>74845.979898885213</v>
      </c>
      <c r="O101" s="26">
        <v>0</v>
      </c>
      <c r="P101" s="27">
        <f ca="1"/>
        <v>-45393.079000724989</v>
      </c>
      <c r="Q101" s="28">
        <f ca="1"/>
        <v>-49541.7260252669</v>
      </c>
      <c r="R101" s="28">
        <v>0</v>
      </c>
      <c r="S101" s="28"/>
      <c r="T101" s="35" t="e">
        <f ca="1"/>
        <v>#DIV/0!</v>
      </c>
      <c r="U101" s="30">
        <f ca="1"/>
        <v>-66.191565789099641</v>
      </c>
      <c r="V101" s="31">
        <v>0</v>
      </c>
      <c r="W101" s="32">
        <f ca="1"/>
        <v>-66.191565789099641</v>
      </c>
      <c r="X101" s="32"/>
      <c r="Y101" s="28">
        <f t="shared" ca="1" si="44"/>
        <v>-4148.6470245419114</v>
      </c>
      <c r="Z101" s="33"/>
      <c r="AA101" s="36"/>
      <c r="AB101" s="33"/>
      <c r="AC101" s="21"/>
      <c r="AD101" s="6"/>
      <c r="AE101" s="6"/>
      <c r="AH101" s="6"/>
      <c r="AI101" s="6"/>
      <c r="AJ101" s="17"/>
      <c r="AV101" s="21"/>
    </row>
    <row r="102" spans="1:48" hidden="1" outlineLevel="1" x14ac:dyDescent="0.2">
      <c r="A102" s="13" t="s">
        <v>62</v>
      </c>
      <c r="B102" s="13" t="str">
        <f>VLOOKUP(A102,Notes!$A$12:$B$206,2,0)</f>
        <v>Leather products</v>
      </c>
      <c r="C102" s="24">
        <f>SUM('SAM and Preps'!FS102:GG102)</f>
        <v>4517.8269316683982</v>
      </c>
      <c r="D102" s="24">
        <f>'SAM and Preps'!GH102</f>
        <v>0</v>
      </c>
      <c r="E102" s="24">
        <f>'SAM and Preps'!GM102</f>
        <v>3.6398994254791137E-2</v>
      </c>
      <c r="F102" s="24">
        <f>'SAM and Preps'!GO102</f>
        <v>7697.7684653708002</v>
      </c>
      <c r="G102" s="24">
        <v>12159.014031785082</v>
      </c>
      <c r="H102" s="25">
        <f>SUM('SAM and Preps'!CS$175:CS$179)</f>
        <v>0</v>
      </c>
      <c r="I102" s="24">
        <f>IFERROR(VLOOKUP($A102,Employment!$A$5:$F$66,3,0),0)</f>
        <v>0</v>
      </c>
      <c r="J102" s="24">
        <f>IFERROR(VLOOKUP($A102,Employment!$A$5:$F$66,4,0),0)</f>
        <v>0</v>
      </c>
      <c r="K102" s="24">
        <f>IFERROR(VLOOKUP($A102,Employment!$A$5:$F$66,5,0),0)</f>
        <v>0</v>
      </c>
      <c r="L102" s="24">
        <f>IFERROR(VLOOKUP($A102,Employment!$A$5:$F$66,6,0),0)</f>
        <v>0</v>
      </c>
      <c r="M102" s="24">
        <f t="shared" si="45"/>
        <v>0</v>
      </c>
      <c r="N102" s="25">
        <v>22157.7484516041</v>
      </c>
      <c r="O102" s="26">
        <v>0</v>
      </c>
      <c r="P102" s="27">
        <f ca="1"/>
        <v>-11445.851309596947</v>
      </c>
      <c r="Q102" s="28">
        <f ca="1"/>
        <v>-19191.545889281151</v>
      </c>
      <c r="R102" s="28">
        <v>0</v>
      </c>
      <c r="S102" s="28"/>
      <c r="T102" s="35" t="e">
        <f ca="1"/>
        <v>#DIV/0!</v>
      </c>
      <c r="U102" s="30">
        <f ca="1"/>
        <v>-86.613249226104415</v>
      </c>
      <c r="V102" s="31">
        <v>0</v>
      </c>
      <c r="W102" s="32">
        <f ca="1"/>
        <v>-86.613249226104415</v>
      </c>
      <c r="X102" s="32"/>
      <c r="Y102" s="28">
        <f t="shared" ca="1" si="44"/>
        <v>-7745.6945796842047</v>
      </c>
      <c r="Z102" s="33"/>
      <c r="AA102" s="36"/>
      <c r="AB102" s="33"/>
      <c r="AC102" s="21"/>
      <c r="AD102" s="6"/>
      <c r="AE102" s="6"/>
      <c r="AH102" s="6"/>
      <c r="AI102" s="6"/>
      <c r="AJ102" s="17"/>
      <c r="AV102" s="21"/>
    </row>
    <row r="103" spans="1:48" hidden="1" outlineLevel="1" x14ac:dyDescent="0.2">
      <c r="A103" s="13" t="s">
        <v>63</v>
      </c>
      <c r="B103" s="13" t="str">
        <f>VLOOKUP(A103,Notes!$A$12:$B$206,2,0)</f>
        <v>Footwear</v>
      </c>
      <c r="C103" s="24">
        <f>SUM('SAM and Preps'!FS103:GG103)</f>
        <v>22393.639295390134</v>
      </c>
      <c r="D103" s="24">
        <f>'SAM and Preps'!GH103</f>
        <v>0</v>
      </c>
      <c r="E103" s="24">
        <f>'SAM and Preps'!GM103</f>
        <v>0</v>
      </c>
      <c r="F103" s="24">
        <f>'SAM and Preps'!GO103</f>
        <v>3677.2616240701477</v>
      </c>
      <c r="G103" s="24">
        <v>26022.885697281494</v>
      </c>
      <c r="H103" s="25">
        <f>SUM('SAM and Preps'!CT$175:CT$179)</f>
        <v>0</v>
      </c>
      <c r="I103" s="24">
        <f>IFERROR(VLOOKUP($A103,Employment!$A$5:$F$66,3,0),0)</f>
        <v>0</v>
      </c>
      <c r="J103" s="24">
        <f>IFERROR(VLOOKUP($A103,Employment!$A$5:$F$66,4,0),0)</f>
        <v>0</v>
      </c>
      <c r="K103" s="24">
        <f>IFERROR(VLOOKUP($A103,Employment!$A$5:$F$66,5,0),0)</f>
        <v>0</v>
      </c>
      <c r="L103" s="24">
        <f>IFERROR(VLOOKUP($A103,Employment!$A$5:$F$66,6,0),0)</f>
        <v>0</v>
      </c>
      <c r="M103" s="24">
        <f t="shared" si="45"/>
        <v>0</v>
      </c>
      <c r="N103" s="25">
        <v>33570.329360378229</v>
      </c>
      <c r="O103" s="26">
        <v>0</v>
      </c>
      <c r="P103" s="27">
        <f ca="1"/>
        <v>-25703.174757053268</v>
      </c>
      <c r="Q103" s="28">
        <f ca="1"/>
        <v>-29980.811124104112</v>
      </c>
      <c r="R103" s="28">
        <v>0</v>
      </c>
      <c r="S103" s="28"/>
      <c r="T103" s="35" t="e">
        <f ca="1"/>
        <v>#DIV/0!</v>
      </c>
      <c r="U103" s="30">
        <f ca="1"/>
        <v>-89.307467919839084</v>
      </c>
      <c r="V103" s="31">
        <v>0</v>
      </c>
      <c r="W103" s="32">
        <f ca="1"/>
        <v>-89.307467919839084</v>
      </c>
      <c r="X103" s="32"/>
      <c r="Y103" s="28">
        <f t="shared" ca="1" si="44"/>
        <v>-4277.6363670508435</v>
      </c>
      <c r="Z103" s="33"/>
      <c r="AA103" s="36"/>
      <c r="AB103" s="33"/>
      <c r="AC103" s="21"/>
      <c r="AD103" s="6"/>
      <c r="AE103" s="6"/>
      <c r="AH103" s="6"/>
      <c r="AI103" s="6"/>
      <c r="AJ103" s="17"/>
      <c r="AV103" s="21"/>
    </row>
    <row r="104" spans="1:48" hidden="1" outlineLevel="1" x14ac:dyDescent="0.2">
      <c r="A104" s="13" t="s">
        <v>64</v>
      </c>
      <c r="B104" s="13" t="str">
        <f>VLOOKUP(A104,Notes!$A$12:$B$206,2,0)</f>
        <v>Wood products</v>
      </c>
      <c r="C104" s="24">
        <f>SUM('SAM and Preps'!FS104:GG104)</f>
        <v>1673.8875113666616</v>
      </c>
      <c r="D104" s="24">
        <f>'SAM and Preps'!GH104</f>
        <v>0</v>
      </c>
      <c r="E104" s="24">
        <f>'SAM and Preps'!GM104</f>
        <v>0</v>
      </c>
      <c r="F104" s="24">
        <f>'SAM and Preps'!GO104</f>
        <v>10604.599906757876</v>
      </c>
      <c r="G104" s="24">
        <v>14778.096974064085</v>
      </c>
      <c r="H104" s="25">
        <f>SUM('SAM and Preps'!CU$175:CU$179)</f>
        <v>0</v>
      </c>
      <c r="I104" s="24">
        <f>IFERROR(VLOOKUP($A104,Employment!$A$5:$F$66,3,0),0)</f>
        <v>0</v>
      </c>
      <c r="J104" s="24">
        <f>IFERROR(VLOOKUP($A104,Employment!$A$5:$F$66,4,0),0)</f>
        <v>0</v>
      </c>
      <c r="K104" s="24">
        <f>IFERROR(VLOOKUP($A104,Employment!$A$5:$F$66,5,0),0)</f>
        <v>0</v>
      </c>
      <c r="L104" s="24">
        <f>IFERROR(VLOOKUP($A104,Employment!$A$5:$F$66,6,0),0)</f>
        <v>0</v>
      </c>
      <c r="M104" s="24">
        <f t="shared" si="45"/>
        <v>0</v>
      </c>
      <c r="N104" s="25">
        <v>71705.780420255018</v>
      </c>
      <c r="O104" s="26">
        <v>0</v>
      </c>
      <c r="P104" s="27">
        <f ca="1"/>
        <v>-11218.027427448751</v>
      </c>
      <c r="Q104" s="28">
        <f ca="1"/>
        <v>-45198.288510875223</v>
      </c>
      <c r="R104" s="28">
        <v>0</v>
      </c>
      <c r="S104" s="28"/>
      <c r="T104" s="35" t="e">
        <f ca="1"/>
        <v>#DIV/0!</v>
      </c>
      <c r="U104" s="30">
        <f ca="1"/>
        <v>-63.03297760093534</v>
      </c>
      <c r="V104" s="31">
        <v>0</v>
      </c>
      <c r="W104" s="32">
        <f ca="1"/>
        <v>-63.03297760093534</v>
      </c>
      <c r="X104" s="32"/>
      <c r="Y104" s="28">
        <f t="shared" ca="1" si="44"/>
        <v>-33980.261083426471</v>
      </c>
      <c r="Z104" s="33"/>
      <c r="AA104" s="36"/>
      <c r="AB104" s="33"/>
      <c r="AC104" s="21"/>
      <c r="AD104" s="6"/>
      <c r="AE104" s="6"/>
      <c r="AH104" s="6"/>
      <c r="AI104" s="6"/>
      <c r="AJ104" s="17"/>
      <c r="AV104" s="21"/>
    </row>
    <row r="105" spans="1:48" hidden="1" outlineLevel="1" x14ac:dyDescent="0.2">
      <c r="A105" s="13" t="s">
        <v>436</v>
      </c>
      <c r="B105" s="13" t="str">
        <f>VLOOKUP(A105,Notes!$A$12:$B$206,2,0)</f>
        <v>Paper products</v>
      </c>
      <c r="C105" s="24">
        <f>SUM('SAM and Preps'!FS105:GG105)</f>
        <v>12449.900615225666</v>
      </c>
      <c r="D105" s="24">
        <f>'SAM and Preps'!GH105</f>
        <v>0</v>
      </c>
      <c r="E105" s="24">
        <f>'SAM and Preps'!GM105</f>
        <v>0</v>
      </c>
      <c r="F105" s="24">
        <f>'SAM and Preps'!GO105</f>
        <v>15454.926203972511</v>
      </c>
      <c r="G105" s="24">
        <v>30342.365699150032</v>
      </c>
      <c r="H105" s="25">
        <f>SUM('SAM and Preps'!CV$175:CV$179)</f>
        <v>0</v>
      </c>
      <c r="I105" s="24">
        <f>IFERROR(VLOOKUP($A105,Employment!$A$5:$F$66,3,0),0)</f>
        <v>0</v>
      </c>
      <c r="J105" s="24">
        <f>IFERROR(VLOOKUP($A105,Employment!$A$5:$F$66,4,0),0)</f>
        <v>0</v>
      </c>
      <c r="K105" s="24">
        <f>IFERROR(VLOOKUP($A105,Employment!$A$5:$F$66,5,0),0)</f>
        <v>0</v>
      </c>
      <c r="L105" s="24">
        <f>IFERROR(VLOOKUP($A105,Employment!$A$5:$F$66,6,0),0)</f>
        <v>0</v>
      </c>
      <c r="M105" s="24">
        <f t="shared" si="45"/>
        <v>0</v>
      </c>
      <c r="N105" s="25">
        <v>128260.10148129714</v>
      </c>
      <c r="O105" s="26">
        <v>0</v>
      </c>
      <c r="P105" s="27">
        <f ca="1"/>
        <v>-10032.843707104195</v>
      </c>
      <c r="Q105" s="28">
        <f ca="1"/>
        <v>-57450.468263035051</v>
      </c>
      <c r="R105" s="28">
        <v>0</v>
      </c>
      <c r="S105" s="28"/>
      <c r="T105" s="35" t="e">
        <f ca="1"/>
        <v>#DIV/0!</v>
      </c>
      <c r="U105" s="30">
        <f ca="1"/>
        <v>-44.792158745806439</v>
      </c>
      <c r="V105" s="31">
        <v>0</v>
      </c>
      <c r="W105" s="32">
        <f ca="1"/>
        <v>-44.792158745806439</v>
      </c>
      <c r="X105" s="32"/>
      <c r="Y105" s="28">
        <f t="shared" ca="1" si="44"/>
        <v>-47417.624555930859</v>
      </c>
      <c r="Z105" s="33"/>
      <c r="AA105" s="36"/>
      <c r="AB105" s="33"/>
      <c r="AC105" s="21"/>
      <c r="AD105" s="6"/>
      <c r="AE105" s="6"/>
      <c r="AH105" s="6"/>
      <c r="AI105" s="6"/>
      <c r="AJ105" s="17"/>
      <c r="AV105" s="21"/>
    </row>
    <row r="106" spans="1:48" hidden="1" outlineLevel="1" x14ac:dyDescent="0.2">
      <c r="A106" s="13" t="s">
        <v>65</v>
      </c>
      <c r="B106" s="13" t="str">
        <f>VLOOKUP(A106,Notes!$A$12:$B$206,2,0)</f>
        <v>Printing</v>
      </c>
      <c r="C106" s="24">
        <f>SUM('SAM and Preps'!FS106:GG106)</f>
        <v>12294.73988592971</v>
      </c>
      <c r="D106" s="24">
        <f>'SAM and Preps'!GH106</f>
        <v>0</v>
      </c>
      <c r="E106" s="24">
        <f>'SAM and Preps'!GM106</f>
        <v>1.5310346155832129</v>
      </c>
      <c r="F106" s="24">
        <f>'SAM and Preps'!GO106</f>
        <v>1796.4609689872484</v>
      </c>
      <c r="G106" s="24">
        <v>15483.675167646461</v>
      </c>
      <c r="H106" s="25">
        <f>SUM('SAM and Preps'!CW$175:CW$179)</f>
        <v>0</v>
      </c>
      <c r="I106" s="24">
        <f>IFERROR(VLOOKUP($A106,Employment!$A$5:$F$66,3,0),0)</f>
        <v>0</v>
      </c>
      <c r="J106" s="24">
        <f>IFERROR(VLOOKUP($A106,Employment!$A$5:$F$66,4,0),0)</f>
        <v>0</v>
      </c>
      <c r="K106" s="24">
        <f>IFERROR(VLOOKUP($A106,Employment!$A$5:$F$66,5,0),0)</f>
        <v>0</v>
      </c>
      <c r="L106" s="24">
        <f>IFERROR(VLOOKUP($A106,Employment!$A$5:$F$66,6,0),0)</f>
        <v>0</v>
      </c>
      <c r="M106" s="24">
        <f t="shared" si="45"/>
        <v>0</v>
      </c>
      <c r="N106" s="25">
        <v>82740.047567993897</v>
      </c>
      <c r="O106" s="26">
        <v>0</v>
      </c>
      <c r="P106" s="27">
        <f ca="1"/>
        <v>-863.49547211403421</v>
      </c>
      <c r="Q106" s="28">
        <f ca="1"/>
        <v>-32466.869593510652</v>
      </c>
      <c r="R106" s="28">
        <v>0</v>
      </c>
      <c r="S106" s="28"/>
      <c r="T106" s="35" t="e">
        <f ca="1"/>
        <v>#DIV/0!</v>
      </c>
      <c r="U106" s="30">
        <f ca="1"/>
        <v>-39.239607116288049</v>
      </c>
      <c r="V106" s="31">
        <v>0</v>
      </c>
      <c r="W106" s="32">
        <f ca="1"/>
        <v>-39.239607116288049</v>
      </c>
      <c r="X106" s="32"/>
      <c r="Y106" s="28">
        <f t="shared" ca="1" si="44"/>
        <v>-31603.374121396617</v>
      </c>
      <c r="Z106" s="33"/>
      <c r="AA106" s="36"/>
      <c r="AB106" s="33"/>
      <c r="AC106" s="21"/>
      <c r="AD106" s="6"/>
      <c r="AE106" s="6"/>
      <c r="AH106" s="6"/>
      <c r="AI106" s="6"/>
      <c r="AJ106" s="17"/>
      <c r="AV106" s="21"/>
    </row>
    <row r="107" spans="1:48" hidden="1" outlineLevel="1" x14ac:dyDescent="0.2">
      <c r="A107" s="13" t="s">
        <v>66</v>
      </c>
      <c r="B107" s="13" t="str">
        <f>VLOOKUP(A107,Notes!$A$12:$B$206,2,0)</f>
        <v>Petroleum products</v>
      </c>
      <c r="C107" s="24">
        <f>SUM('SAM and Preps'!FS107:GG107)</f>
        <v>93526.098125314849</v>
      </c>
      <c r="D107" s="24">
        <f>'SAM and Preps'!GH107</f>
        <v>0</v>
      </c>
      <c r="E107" s="24">
        <f>'SAM and Preps'!GM107</f>
        <v>943.71565981045001</v>
      </c>
      <c r="F107" s="24">
        <f>'SAM and Preps'!GO107</f>
        <v>39208.056081359675</v>
      </c>
      <c r="G107" s="24">
        <v>136277.7349602553</v>
      </c>
      <c r="H107" s="25">
        <f>SUM('SAM and Preps'!CX$175:CX$179)</f>
        <v>0</v>
      </c>
      <c r="I107" s="24">
        <f>IFERROR(VLOOKUP($A107,Employment!$A$5:$F$66,3,0),0)</f>
        <v>0</v>
      </c>
      <c r="J107" s="24">
        <f>IFERROR(VLOOKUP($A107,Employment!$A$5:$F$66,4,0),0)</f>
        <v>0</v>
      </c>
      <c r="K107" s="24">
        <f>IFERROR(VLOOKUP($A107,Employment!$A$5:$F$66,5,0),0)</f>
        <v>0</v>
      </c>
      <c r="L107" s="24">
        <f>IFERROR(VLOOKUP($A107,Employment!$A$5:$F$66,6,0),0)</f>
        <v>0</v>
      </c>
      <c r="M107" s="24">
        <f t="shared" si="45"/>
        <v>0</v>
      </c>
      <c r="N107" s="25">
        <v>391528.82529913692</v>
      </c>
      <c r="O107" s="26">
        <v>0</v>
      </c>
      <c r="P107" s="27">
        <f ca="1"/>
        <v>-39196.445740020907</v>
      </c>
      <c r="Q107" s="28">
        <f ca="1"/>
        <v>-179908.64285466788</v>
      </c>
      <c r="R107" s="28">
        <v>0</v>
      </c>
      <c r="S107" s="28"/>
      <c r="T107" s="35" t="e">
        <f ca="1"/>
        <v>#DIV/0!</v>
      </c>
      <c r="U107" s="30">
        <f ca="1"/>
        <v>-45.950293114999532</v>
      </c>
      <c r="V107" s="31">
        <v>0</v>
      </c>
      <c r="W107" s="32">
        <f ca="1"/>
        <v>-45.950293114999532</v>
      </c>
      <c r="X107" s="32"/>
      <c r="Y107" s="28">
        <f t="shared" ca="1" si="44"/>
        <v>-140712.19711464696</v>
      </c>
      <c r="Z107" s="33"/>
      <c r="AA107" s="36"/>
      <c r="AB107" s="33"/>
      <c r="AC107" s="21"/>
      <c r="AD107" s="6"/>
      <c r="AE107" s="6"/>
      <c r="AH107" s="6"/>
      <c r="AI107" s="6"/>
      <c r="AJ107" s="17"/>
      <c r="AV107" s="21"/>
    </row>
    <row r="108" spans="1:48" hidden="1" outlineLevel="1" x14ac:dyDescent="0.2">
      <c r="A108" s="13" t="s">
        <v>67</v>
      </c>
      <c r="B108" s="13" t="str">
        <f>VLOOKUP(A108,Notes!$A$12:$B$206,2,0)</f>
        <v xml:space="preserve">Basic chemicals </v>
      </c>
      <c r="C108" s="24">
        <f>SUM('SAM and Preps'!FS108:GG108)</f>
        <v>1089.9148640856115</v>
      </c>
      <c r="D108" s="24">
        <f>'SAM and Preps'!GH108</f>
        <v>0</v>
      </c>
      <c r="E108" s="24">
        <f>'SAM and Preps'!GM108</f>
        <v>0</v>
      </c>
      <c r="F108" s="24">
        <f>'SAM and Preps'!GO108</f>
        <v>50287.468355007499</v>
      </c>
      <c r="G108" s="24">
        <v>51238.778743284027</v>
      </c>
      <c r="H108" s="25">
        <f>SUM('SAM and Preps'!CY$175:CY$179)</f>
        <v>0</v>
      </c>
      <c r="I108" s="24">
        <f>IFERROR(VLOOKUP($A108,Employment!$A$5:$F$66,3,0),0)</f>
        <v>0</v>
      </c>
      <c r="J108" s="24">
        <f>IFERROR(VLOOKUP($A108,Employment!$A$5:$F$66,4,0),0)</f>
        <v>0</v>
      </c>
      <c r="K108" s="24">
        <f>IFERROR(VLOOKUP($A108,Employment!$A$5:$F$66,5,0),0)</f>
        <v>0</v>
      </c>
      <c r="L108" s="24">
        <f>IFERROR(VLOOKUP($A108,Employment!$A$5:$F$66,6,0),0)</f>
        <v>0</v>
      </c>
      <c r="M108" s="24">
        <f t="shared" si="45"/>
        <v>0</v>
      </c>
      <c r="N108" s="25">
        <v>189458.13683035813</v>
      </c>
      <c r="O108" s="26">
        <v>0</v>
      </c>
      <c r="P108" s="27">
        <f ca="1"/>
        <v>-24366.866931861576</v>
      </c>
      <c r="Q108" s="28">
        <f ca="1"/>
        <v>-95322.662829465233</v>
      </c>
      <c r="R108" s="28">
        <v>0</v>
      </c>
      <c r="S108" s="28"/>
      <c r="T108" s="35" t="e">
        <f ca="1"/>
        <v>#DIV/0!</v>
      </c>
      <c r="U108" s="30">
        <f ca="1"/>
        <v>-50.313311649854178</v>
      </c>
      <c r="V108" s="31">
        <v>0</v>
      </c>
      <c r="W108" s="32">
        <f ca="1"/>
        <v>-50.313311649854178</v>
      </c>
      <c r="X108" s="32"/>
      <c r="Y108" s="28">
        <f t="shared" ca="1" si="44"/>
        <v>-70955.795897603661</v>
      </c>
      <c r="Z108" s="33"/>
      <c r="AA108" s="36"/>
      <c r="AB108" s="33"/>
      <c r="AC108" s="21"/>
      <c r="AD108" s="6"/>
      <c r="AE108" s="6"/>
      <c r="AH108" s="6"/>
      <c r="AI108" s="6"/>
      <c r="AJ108" s="17"/>
      <c r="AV108" s="21"/>
    </row>
    <row r="109" spans="1:48" hidden="1" outlineLevel="1" x14ac:dyDescent="0.2">
      <c r="A109" s="13" t="s">
        <v>437</v>
      </c>
      <c r="B109" s="13" t="str">
        <f>VLOOKUP(A109,Notes!$A$12:$B$206,2,0)</f>
        <v>Fertilizers, pesticides</v>
      </c>
      <c r="C109" s="24">
        <f>SUM('SAM and Preps'!FS109:GG109)</f>
        <v>3539.8557907325285</v>
      </c>
      <c r="D109" s="24">
        <f>'SAM and Preps'!GH109</f>
        <v>0</v>
      </c>
      <c r="E109" s="24">
        <f>'SAM and Preps'!GM109</f>
        <v>0</v>
      </c>
      <c r="F109" s="24">
        <f>'SAM and Preps'!GO109</f>
        <v>7393.0137799204385</v>
      </c>
      <c r="G109" s="24">
        <v>12387.887938731741</v>
      </c>
      <c r="H109" s="25">
        <f>SUM('SAM and Preps'!CZ$175:CZ$179)</f>
        <v>0</v>
      </c>
      <c r="I109" s="24">
        <f>IFERROR(VLOOKUP($A109,Employment!$A$5:$F$66,3,0),0)</f>
        <v>0</v>
      </c>
      <c r="J109" s="24">
        <f>IFERROR(VLOOKUP($A109,Employment!$A$5:$F$66,4,0),0)</f>
        <v>0</v>
      </c>
      <c r="K109" s="24">
        <f>IFERROR(VLOOKUP($A109,Employment!$A$5:$F$66,5,0),0)</f>
        <v>0</v>
      </c>
      <c r="L109" s="24">
        <f>IFERROR(VLOOKUP($A109,Employment!$A$5:$F$66,6,0),0)</f>
        <v>0</v>
      </c>
      <c r="M109" s="24">
        <f t="shared" si="45"/>
        <v>0</v>
      </c>
      <c r="N109" s="25">
        <v>41738.580128815491</v>
      </c>
      <c r="O109" s="26">
        <v>0</v>
      </c>
      <c r="P109" s="27">
        <f ca="1"/>
        <v>-4292.0163304156413</v>
      </c>
      <c r="Q109" s="28">
        <f ca="1"/>
        <v>-14507.310877786364</v>
      </c>
      <c r="R109" s="28">
        <v>0</v>
      </c>
      <c r="S109" s="28"/>
      <c r="T109" s="35" t="e">
        <f ca="1"/>
        <v>#DIV/0!</v>
      </c>
      <c r="U109" s="30">
        <f ca="1"/>
        <v>-34.757557236046949</v>
      </c>
      <c r="V109" s="31">
        <v>0</v>
      </c>
      <c r="W109" s="32">
        <f ca="1"/>
        <v>-34.757557236046949</v>
      </c>
      <c r="X109" s="32"/>
      <c r="Y109" s="28">
        <f t="shared" ca="1" si="44"/>
        <v>-10215.294547370722</v>
      </c>
      <c r="Z109" s="33"/>
      <c r="AA109" s="36"/>
      <c r="AB109" s="33"/>
      <c r="AC109" s="21"/>
      <c r="AD109" s="6"/>
      <c r="AE109" s="6"/>
      <c r="AH109" s="6"/>
      <c r="AI109" s="6"/>
      <c r="AJ109" s="17"/>
      <c r="AV109" s="21"/>
    </row>
    <row r="110" spans="1:48" hidden="1" outlineLevel="1" x14ac:dyDescent="0.2">
      <c r="A110" s="13" t="s">
        <v>438</v>
      </c>
      <c r="B110" s="13" t="str">
        <f>VLOOKUP(A110,Notes!$A$12:$B$206,2,0)</f>
        <v>Paint, related products</v>
      </c>
      <c r="C110" s="24">
        <f>SUM('SAM and Preps'!FS110:GG110)</f>
        <v>844.35463037838315</v>
      </c>
      <c r="D110" s="24">
        <f>'SAM and Preps'!GH110</f>
        <v>0</v>
      </c>
      <c r="E110" s="24">
        <f>'SAM and Preps'!GM110</f>
        <v>0</v>
      </c>
      <c r="F110" s="24">
        <f>'SAM and Preps'!GO110</f>
        <v>2366.437591165422</v>
      </c>
      <c r="G110" s="24">
        <v>3094.1596042752685</v>
      </c>
      <c r="H110" s="25">
        <f>SUM('SAM and Preps'!DA$175:DA$179)</f>
        <v>0</v>
      </c>
      <c r="I110" s="24">
        <f>IFERROR(VLOOKUP($A110,Employment!$A$5:$F$66,3,0),0)</f>
        <v>0</v>
      </c>
      <c r="J110" s="24">
        <f>IFERROR(VLOOKUP($A110,Employment!$A$5:$F$66,4,0),0)</f>
        <v>0</v>
      </c>
      <c r="K110" s="24">
        <f>IFERROR(VLOOKUP($A110,Employment!$A$5:$F$66,5,0),0)</f>
        <v>0</v>
      </c>
      <c r="L110" s="24">
        <f>IFERROR(VLOOKUP($A110,Employment!$A$5:$F$66,6,0),0)</f>
        <v>0</v>
      </c>
      <c r="M110" s="24">
        <f t="shared" si="45"/>
        <v>0</v>
      </c>
      <c r="N110" s="25">
        <v>41305.047776195424</v>
      </c>
      <c r="O110" s="26">
        <v>0</v>
      </c>
      <c r="P110" s="27">
        <f ca="1"/>
        <v>-1313.204516138863</v>
      </c>
      <c r="Q110" s="28">
        <f ca="1"/>
        <v>-22415.434741296223</v>
      </c>
      <c r="R110" s="28">
        <v>0</v>
      </c>
      <c r="S110" s="28"/>
      <c r="T110" s="35" t="e">
        <f ca="1"/>
        <v>#DIV/0!</v>
      </c>
      <c r="U110" s="30">
        <f ca="1"/>
        <v>-54.268027633693961</v>
      </c>
      <c r="V110" s="31">
        <v>0</v>
      </c>
      <c r="W110" s="32">
        <f ca="1"/>
        <v>-54.268027633693961</v>
      </c>
      <c r="X110" s="32"/>
      <c r="Y110" s="28">
        <f t="shared" ca="1" si="44"/>
        <v>-21102.23022515736</v>
      </c>
      <c r="Z110" s="33"/>
      <c r="AA110" s="36"/>
      <c r="AB110" s="33"/>
      <c r="AC110" s="21"/>
      <c r="AD110" s="6"/>
      <c r="AE110" s="6"/>
      <c r="AH110" s="6"/>
      <c r="AI110" s="6"/>
      <c r="AJ110" s="17"/>
      <c r="AV110" s="21"/>
    </row>
    <row r="111" spans="1:48" hidden="1" outlineLevel="1" x14ac:dyDescent="0.2">
      <c r="A111" s="13" t="s">
        <v>439</v>
      </c>
      <c r="B111" s="13" t="str">
        <f>VLOOKUP(A111,Notes!$A$12:$B$206,2,0)</f>
        <v>Pharmaceutical products</v>
      </c>
      <c r="C111" s="24">
        <f>SUM('SAM and Preps'!FS111:GG111)</f>
        <v>35191.472401180916</v>
      </c>
      <c r="D111" s="24">
        <f>'SAM and Preps'!GH111</f>
        <v>0</v>
      </c>
      <c r="E111" s="24">
        <f>'SAM and Preps'!GM111</f>
        <v>0</v>
      </c>
      <c r="F111" s="24">
        <f>'SAM and Preps'!GO111</f>
        <v>7909.8855975000397</v>
      </c>
      <c r="G111" s="24">
        <v>43019.437556379933</v>
      </c>
      <c r="H111" s="25">
        <f>SUM('SAM and Preps'!DB$175:DB$179)</f>
        <v>0</v>
      </c>
      <c r="I111" s="24">
        <f>IFERROR(VLOOKUP($A111,Employment!$A$5:$F$66,3,0),0)</f>
        <v>0</v>
      </c>
      <c r="J111" s="24">
        <f>IFERROR(VLOOKUP($A111,Employment!$A$5:$F$66,4,0),0)</f>
        <v>0</v>
      </c>
      <c r="K111" s="24">
        <f>IFERROR(VLOOKUP($A111,Employment!$A$5:$F$66,5,0),0)</f>
        <v>0</v>
      </c>
      <c r="L111" s="24">
        <f>IFERROR(VLOOKUP($A111,Employment!$A$5:$F$66,6,0),0)</f>
        <v>0</v>
      </c>
      <c r="M111" s="24">
        <f t="shared" si="45"/>
        <v>0</v>
      </c>
      <c r="N111" s="25">
        <v>72926.366766978666</v>
      </c>
      <c r="O111" s="26">
        <v>0</v>
      </c>
      <c r="P111" s="27">
        <f ca="1"/>
        <v>-2037.1714667409728</v>
      </c>
      <c r="Q111" s="28">
        <f ca="1"/>
        <v>-7382.4685022206786</v>
      </c>
      <c r="R111" s="28">
        <v>0</v>
      </c>
      <c r="S111" s="28"/>
      <c r="T111" s="35" t="e">
        <f ca="1"/>
        <v>#DIV/0!</v>
      </c>
      <c r="U111" s="30">
        <f ca="1"/>
        <v>-10.123181545311109</v>
      </c>
      <c r="V111" s="31">
        <v>0</v>
      </c>
      <c r="W111" s="32">
        <f ca="1"/>
        <v>-10.123181545311109</v>
      </c>
      <c r="X111" s="32"/>
      <c r="Y111" s="28">
        <f t="shared" ca="1" si="44"/>
        <v>-5345.2970354797053</v>
      </c>
      <c r="Z111" s="33"/>
      <c r="AA111" s="36"/>
      <c r="AB111" s="33"/>
      <c r="AC111" s="21"/>
      <c r="AD111" s="6"/>
      <c r="AE111" s="6"/>
      <c r="AH111" s="6"/>
      <c r="AI111" s="6"/>
      <c r="AJ111" s="17"/>
      <c r="AV111" s="21"/>
    </row>
    <row r="112" spans="1:48" hidden="1" outlineLevel="1" x14ac:dyDescent="0.2">
      <c r="A112" s="13" t="s">
        <v>440</v>
      </c>
      <c r="B112" s="13" t="str">
        <f>VLOOKUP(A112,Notes!$A$12:$B$206,2,0)</f>
        <v>Soap, cleaning, perfume</v>
      </c>
      <c r="C112" s="24">
        <f>SUM('SAM and Preps'!FS112:GG112)</f>
        <v>52751.406555837537</v>
      </c>
      <c r="D112" s="24">
        <f>'SAM and Preps'!GH112</f>
        <v>0</v>
      </c>
      <c r="E112" s="24">
        <f>'SAM and Preps'!GM112</f>
        <v>0</v>
      </c>
      <c r="F112" s="24">
        <f>'SAM and Preps'!GO112</f>
        <v>7800.1159843679725</v>
      </c>
      <c r="G112" s="24">
        <v>60581.171235362475</v>
      </c>
      <c r="H112" s="25">
        <f>SUM('SAM and Preps'!DC$175:DC$179)</f>
        <v>0</v>
      </c>
      <c r="I112" s="24">
        <f>IFERROR(VLOOKUP($A112,Employment!$A$5:$F$66,3,0),0)</f>
        <v>0</v>
      </c>
      <c r="J112" s="24">
        <f>IFERROR(VLOOKUP($A112,Employment!$A$5:$F$66,4,0),0)</f>
        <v>0</v>
      </c>
      <c r="K112" s="24">
        <f>IFERROR(VLOOKUP($A112,Employment!$A$5:$F$66,5,0),0)</f>
        <v>0</v>
      </c>
      <c r="L112" s="24">
        <f>IFERROR(VLOOKUP($A112,Employment!$A$5:$F$66,6,0),0)</f>
        <v>0</v>
      </c>
      <c r="M112" s="24">
        <f t="shared" si="45"/>
        <v>0</v>
      </c>
      <c r="N112" s="25">
        <v>66794.935241650674</v>
      </c>
      <c r="O112" s="26">
        <v>0</v>
      </c>
      <c r="P112" s="27">
        <f ca="1"/>
        <v>-1106.4853447047499</v>
      </c>
      <c r="Q112" s="28">
        <f ca="1"/>
        <v>-3902.9590552862214</v>
      </c>
      <c r="R112" s="28">
        <v>0</v>
      </c>
      <c r="S112" s="28"/>
      <c r="T112" s="35" t="e">
        <f ca="1"/>
        <v>#DIV/0!</v>
      </c>
      <c r="U112" s="30">
        <f ca="1"/>
        <v>-5.8431961063606073</v>
      </c>
      <c r="V112" s="31">
        <v>0</v>
      </c>
      <c r="W112" s="32">
        <f ca="1"/>
        <v>-5.8431961063606073</v>
      </c>
      <c r="X112" s="32"/>
      <c r="Y112" s="28">
        <f t="shared" ca="1" si="44"/>
        <v>-2796.4737105814716</v>
      </c>
      <c r="Z112" s="33"/>
      <c r="AA112" s="36"/>
      <c r="AB112" s="33"/>
      <c r="AC112" s="21"/>
      <c r="AD112" s="6"/>
      <c r="AE112" s="6"/>
      <c r="AH112" s="6"/>
      <c r="AI112" s="6"/>
      <c r="AJ112" s="17"/>
      <c r="AV112" s="21"/>
    </row>
    <row r="113" spans="1:48" hidden="1" outlineLevel="1" x14ac:dyDescent="0.2">
      <c r="A113" s="13" t="s">
        <v>441</v>
      </c>
      <c r="B113" s="13" t="str">
        <f>VLOOKUP(A113,Notes!$A$12:$B$206,2,0)</f>
        <v>Chemical products, n.e.c.</v>
      </c>
      <c r="C113" s="24">
        <f>SUM('SAM and Preps'!FS113:GG113)</f>
        <v>383.30323347214608</v>
      </c>
      <c r="D113" s="24">
        <f>'SAM and Preps'!GH113</f>
        <v>0</v>
      </c>
      <c r="E113" s="24">
        <f>'SAM and Preps'!GM113</f>
        <v>0</v>
      </c>
      <c r="F113" s="24">
        <f>'SAM and Preps'!GO113</f>
        <v>16852.978256044342</v>
      </c>
      <c r="G113" s="24">
        <v>17689.470244429085</v>
      </c>
      <c r="H113" s="25">
        <f>SUM('SAM and Preps'!DD$175:DD$179)</f>
        <v>0</v>
      </c>
      <c r="I113" s="24">
        <f>IFERROR(VLOOKUP($A113,Employment!$A$5:$F$66,3,0),0)</f>
        <v>0</v>
      </c>
      <c r="J113" s="24">
        <f>IFERROR(VLOOKUP($A113,Employment!$A$5:$F$66,4,0),0)</f>
        <v>0</v>
      </c>
      <c r="K113" s="24">
        <f>IFERROR(VLOOKUP($A113,Employment!$A$5:$F$66,5,0),0)</f>
        <v>0</v>
      </c>
      <c r="L113" s="24">
        <f>IFERROR(VLOOKUP($A113,Employment!$A$5:$F$66,6,0),0)</f>
        <v>0</v>
      </c>
      <c r="M113" s="24">
        <f t="shared" si="45"/>
        <v>0</v>
      </c>
      <c r="N113" s="25">
        <v>49003.545617293945</v>
      </c>
      <c r="O113" s="26">
        <v>0</v>
      </c>
      <c r="P113" s="27">
        <f ca="1"/>
        <v>-8223.585694616535</v>
      </c>
      <c r="Q113" s="28">
        <f ca="1"/>
        <v>-23674.070275727609</v>
      </c>
      <c r="R113" s="28">
        <v>0</v>
      </c>
      <c r="S113" s="28"/>
      <c r="T113" s="35" t="e">
        <f ca="1"/>
        <v>#DIV/0!</v>
      </c>
      <c r="U113" s="30">
        <f ca="1"/>
        <v>-48.310933377385538</v>
      </c>
      <c r="V113" s="31">
        <v>0</v>
      </c>
      <c r="W113" s="32">
        <f ca="1"/>
        <v>-48.310933377385538</v>
      </c>
      <c r="X113" s="32"/>
      <c r="Y113" s="28">
        <f t="shared" ca="1" si="44"/>
        <v>-15450.484581111074</v>
      </c>
      <c r="Z113" s="33"/>
      <c r="AA113" s="36"/>
      <c r="AB113" s="33"/>
      <c r="AC113" s="21"/>
      <c r="AD113" s="6"/>
      <c r="AE113" s="6"/>
      <c r="AH113" s="6"/>
      <c r="AI113" s="6"/>
      <c r="AJ113" s="17"/>
      <c r="AV113" s="21"/>
    </row>
    <row r="114" spans="1:48" hidden="1" outlineLevel="1" x14ac:dyDescent="0.2">
      <c r="A114" s="13" t="s">
        <v>442</v>
      </c>
      <c r="B114" s="13" t="str">
        <f>VLOOKUP(A114,Notes!$A$12:$B$206,2,0)</f>
        <v>Rubber tyres</v>
      </c>
      <c r="C114" s="24">
        <f>SUM('SAM and Preps'!FS114:GG114)</f>
        <v>9891.2823908249575</v>
      </c>
      <c r="D114" s="24">
        <f>'SAM and Preps'!GH114</f>
        <v>0</v>
      </c>
      <c r="E114" s="24">
        <f>'SAM and Preps'!GM114</f>
        <v>463.28677107133552</v>
      </c>
      <c r="F114" s="24">
        <f>'SAM and Preps'!GO114</f>
        <v>3368.3655268455536</v>
      </c>
      <c r="G114" s="24">
        <v>13653.403707986217</v>
      </c>
      <c r="H114" s="25">
        <f>SUM('SAM and Preps'!DE$175:DE$179)</f>
        <v>0</v>
      </c>
      <c r="I114" s="24">
        <f>IFERROR(VLOOKUP($A114,Employment!$A$5:$F$66,3,0),0)</f>
        <v>0</v>
      </c>
      <c r="J114" s="24">
        <f>IFERROR(VLOOKUP($A114,Employment!$A$5:$F$66,4,0),0)</f>
        <v>0</v>
      </c>
      <c r="K114" s="24">
        <f>IFERROR(VLOOKUP($A114,Employment!$A$5:$F$66,5,0),0)</f>
        <v>0</v>
      </c>
      <c r="L114" s="24">
        <f>IFERROR(VLOOKUP($A114,Employment!$A$5:$F$66,6,0),0)</f>
        <v>0</v>
      </c>
      <c r="M114" s="24">
        <f t="shared" si="45"/>
        <v>0</v>
      </c>
      <c r="N114" s="25">
        <v>30955.849879213376</v>
      </c>
      <c r="O114" s="26">
        <v>0</v>
      </c>
      <c r="P114" s="27">
        <f ca="1"/>
        <v>-13339.769458950157</v>
      </c>
      <c r="Q114" s="28">
        <f ca="1"/>
        <v>-22812.980364925454</v>
      </c>
      <c r="R114" s="28">
        <v>0</v>
      </c>
      <c r="S114" s="28"/>
      <c r="T114" s="35" t="e">
        <f ca="1"/>
        <v>#DIV/0!</v>
      </c>
      <c r="U114" s="30">
        <f ca="1"/>
        <v>-73.695215779697264</v>
      </c>
      <c r="V114" s="31">
        <v>0</v>
      </c>
      <c r="W114" s="32">
        <f ca="1"/>
        <v>-73.695215779697264</v>
      </c>
      <c r="X114" s="32"/>
      <c r="Y114" s="28">
        <f t="shared" ca="1" si="44"/>
        <v>-9473.2109059752966</v>
      </c>
      <c r="Z114" s="33"/>
      <c r="AA114" s="36"/>
      <c r="AB114" s="33"/>
      <c r="AC114" s="21"/>
      <c r="AD114" s="6"/>
      <c r="AE114" s="6"/>
      <c r="AH114" s="6"/>
      <c r="AI114" s="6"/>
      <c r="AJ114" s="17"/>
      <c r="AV114" s="21"/>
    </row>
    <row r="115" spans="1:48" hidden="1" outlineLevel="1" x14ac:dyDescent="0.2">
      <c r="A115" s="13" t="s">
        <v>443</v>
      </c>
      <c r="B115" s="13" t="str">
        <f>VLOOKUP(A115,Notes!$A$12:$B$206,2,0)</f>
        <v>Other rubber products</v>
      </c>
      <c r="C115" s="24">
        <f>SUM('SAM and Preps'!FS115:GG115)</f>
        <v>224.79590252359276</v>
      </c>
      <c r="D115" s="24">
        <f>'SAM and Preps'!GH115</f>
        <v>0</v>
      </c>
      <c r="E115" s="24">
        <f>'SAM and Preps'!GM115</f>
        <v>0</v>
      </c>
      <c r="F115" s="24">
        <f>'SAM and Preps'!GO115</f>
        <v>2313.2758646292941</v>
      </c>
      <c r="G115" s="24">
        <v>3216.6951385736916</v>
      </c>
      <c r="H115" s="25">
        <f>SUM('SAM and Preps'!DF$175:DF$179)</f>
        <v>0</v>
      </c>
      <c r="I115" s="24">
        <f>IFERROR(VLOOKUP($A115,Employment!$A$5:$F$66,3,0),0)</f>
        <v>0</v>
      </c>
      <c r="J115" s="24">
        <f>IFERROR(VLOOKUP($A115,Employment!$A$5:$F$66,4,0),0)</f>
        <v>0</v>
      </c>
      <c r="K115" s="24">
        <f>IFERROR(VLOOKUP($A115,Employment!$A$5:$F$66,5,0),0)</f>
        <v>0</v>
      </c>
      <c r="L115" s="24">
        <f>IFERROR(VLOOKUP($A115,Employment!$A$5:$F$66,6,0),0)</f>
        <v>0</v>
      </c>
      <c r="M115" s="24">
        <f t="shared" si="45"/>
        <v>0</v>
      </c>
      <c r="N115" s="25">
        <v>13217.025142979855</v>
      </c>
      <c r="O115" s="26">
        <v>0</v>
      </c>
      <c r="P115" s="27">
        <f ca="1"/>
        <v>-2306.7441806899574</v>
      </c>
      <c r="Q115" s="28">
        <f ca="1"/>
        <v>-8741.533460723911</v>
      </c>
      <c r="R115" s="28">
        <v>0</v>
      </c>
      <c r="S115" s="28"/>
      <c r="T115" s="35" t="e">
        <f ca="1"/>
        <v>#DIV/0!</v>
      </c>
      <c r="U115" s="30">
        <f ca="1"/>
        <v>-66.138434073925666</v>
      </c>
      <c r="V115" s="31">
        <v>0</v>
      </c>
      <c r="W115" s="32">
        <f ca="1"/>
        <v>-66.138434073925666</v>
      </c>
      <c r="X115" s="32"/>
      <c r="Y115" s="28">
        <f t="shared" ca="1" si="44"/>
        <v>-6434.7892800339541</v>
      </c>
      <c r="Z115" s="33"/>
      <c r="AA115" s="36"/>
      <c r="AB115" s="33"/>
      <c r="AC115" s="21"/>
      <c r="AD115" s="6"/>
      <c r="AE115" s="6"/>
      <c r="AH115" s="6"/>
      <c r="AI115" s="6"/>
      <c r="AJ115" s="17"/>
      <c r="AV115" s="21"/>
    </row>
    <row r="116" spans="1:48" hidden="1" outlineLevel="1" x14ac:dyDescent="0.2">
      <c r="A116" s="13" t="s">
        <v>68</v>
      </c>
      <c r="B116" s="13" t="str">
        <f>VLOOKUP(A116,Notes!$A$12:$B$206,2,0)</f>
        <v>Plastic products</v>
      </c>
      <c r="C116" s="24">
        <f>SUM('SAM and Preps'!FS116:GG116)</f>
        <v>6227.8744520285954</v>
      </c>
      <c r="D116" s="24">
        <f>'SAM and Preps'!GH116</f>
        <v>0</v>
      </c>
      <c r="E116" s="24">
        <f>'SAM and Preps'!GM116</f>
        <v>712.75116009078511</v>
      </c>
      <c r="F116" s="24">
        <f>'SAM and Preps'!GO116</f>
        <v>4811.0212216215996</v>
      </c>
      <c r="G116" s="24">
        <v>12149.232857987347</v>
      </c>
      <c r="H116" s="25">
        <f>SUM('SAM and Preps'!DG$175:DG$179)</f>
        <v>0</v>
      </c>
      <c r="I116" s="24">
        <f>IFERROR(VLOOKUP($A116,Employment!$A$5:$F$66,3,0),0)</f>
        <v>0</v>
      </c>
      <c r="J116" s="24">
        <f>IFERROR(VLOOKUP($A116,Employment!$A$5:$F$66,4,0),0)</f>
        <v>0</v>
      </c>
      <c r="K116" s="24">
        <f>IFERROR(VLOOKUP($A116,Employment!$A$5:$F$66,5,0),0)</f>
        <v>0</v>
      </c>
      <c r="L116" s="24">
        <f>IFERROR(VLOOKUP($A116,Employment!$A$5:$F$66,6,0),0)</f>
        <v>0</v>
      </c>
      <c r="M116" s="24">
        <f t="shared" si="45"/>
        <v>0</v>
      </c>
      <c r="N116" s="25">
        <v>87447.264669503682</v>
      </c>
      <c r="O116" s="26">
        <v>0</v>
      </c>
      <c r="P116" s="27">
        <f ca="1"/>
        <v>-4173.0897261751852</v>
      </c>
      <c r="Q116" s="28">
        <f ca="1"/>
        <v>-50067.152355431812</v>
      </c>
      <c r="R116" s="28">
        <v>0</v>
      </c>
      <c r="S116" s="28"/>
      <c r="T116" s="35" t="e">
        <f ca="1"/>
        <v>#DIV/0!</v>
      </c>
      <c r="U116" s="30">
        <f ca="1"/>
        <v>-57.254109141840544</v>
      </c>
      <c r="V116" s="31">
        <v>0</v>
      </c>
      <c r="W116" s="32">
        <f ca="1"/>
        <v>-57.254109141840544</v>
      </c>
      <c r="X116" s="32"/>
      <c r="Y116" s="28">
        <f t="shared" ca="1" si="44"/>
        <v>-45894.06262925663</v>
      </c>
      <c r="Z116" s="33"/>
      <c r="AA116" s="36"/>
      <c r="AB116" s="33"/>
      <c r="AC116" s="21"/>
      <c r="AD116" s="6"/>
      <c r="AE116" s="6"/>
      <c r="AH116" s="6"/>
      <c r="AI116" s="6"/>
      <c r="AJ116" s="17"/>
      <c r="AV116" s="21"/>
    </row>
    <row r="117" spans="1:48" hidden="1" outlineLevel="1" x14ac:dyDescent="0.2">
      <c r="A117" s="13" t="s">
        <v>444</v>
      </c>
      <c r="B117" s="13" t="str">
        <f>VLOOKUP(A117,Notes!$A$12:$B$206,2,0)</f>
        <v>Glass products</v>
      </c>
      <c r="C117" s="24">
        <f>SUM('SAM and Preps'!FS117:GG117)</f>
        <v>5886.9770674921492</v>
      </c>
      <c r="D117" s="24">
        <f>'SAM and Preps'!GH117</f>
        <v>0</v>
      </c>
      <c r="E117" s="24">
        <f>'SAM and Preps'!GM117</f>
        <v>0.12371561787838438</v>
      </c>
      <c r="F117" s="24">
        <f>'SAM and Preps'!GO117</f>
        <v>2112.1725283966603</v>
      </c>
      <c r="G117" s="24">
        <v>7936.9063717775934</v>
      </c>
      <c r="H117" s="25">
        <f>SUM('SAM and Preps'!DH$175:DH$179)</f>
        <v>0</v>
      </c>
      <c r="I117" s="24">
        <f>IFERROR(VLOOKUP($A117,Employment!$A$5:$F$66,3,0),0)</f>
        <v>0</v>
      </c>
      <c r="J117" s="24">
        <f>IFERROR(VLOOKUP($A117,Employment!$A$5:$F$66,4,0),0)</f>
        <v>0</v>
      </c>
      <c r="K117" s="24">
        <f>IFERROR(VLOOKUP($A117,Employment!$A$5:$F$66,5,0),0)</f>
        <v>0</v>
      </c>
      <c r="L117" s="24">
        <f>IFERROR(VLOOKUP($A117,Employment!$A$5:$F$66,6,0),0)</f>
        <v>0</v>
      </c>
      <c r="M117" s="24">
        <f t="shared" si="45"/>
        <v>0</v>
      </c>
      <c r="N117" s="25">
        <v>22664.796909738627</v>
      </c>
      <c r="O117" s="26">
        <v>0</v>
      </c>
      <c r="P117" s="27">
        <f ca="1"/>
        <v>-2250.2044959856935</v>
      </c>
      <c r="Q117" s="28">
        <f ca="1"/>
        <v>-11146.225071039929</v>
      </c>
      <c r="R117" s="28">
        <v>0</v>
      </c>
      <c r="S117" s="28"/>
      <c r="T117" s="35" t="e">
        <f ca="1"/>
        <v>#DIV/0!</v>
      </c>
      <c r="U117" s="30">
        <f ca="1"/>
        <v>-49.178579077629465</v>
      </c>
      <c r="V117" s="31">
        <v>0</v>
      </c>
      <c r="W117" s="32">
        <f ca="1"/>
        <v>-49.178579077629465</v>
      </c>
      <c r="X117" s="32"/>
      <c r="Y117" s="28">
        <f t="shared" ca="1" si="44"/>
        <v>-8896.0205750542355</v>
      </c>
      <c r="Z117" s="33"/>
      <c r="AA117" s="36"/>
      <c r="AB117" s="33"/>
      <c r="AC117" s="21"/>
      <c r="AD117" s="6"/>
      <c r="AE117" s="6"/>
      <c r="AH117" s="6"/>
      <c r="AI117" s="6"/>
      <c r="AJ117" s="17"/>
      <c r="AV117" s="21"/>
    </row>
    <row r="118" spans="1:48" hidden="1" outlineLevel="1" x14ac:dyDescent="0.2">
      <c r="A118" s="13" t="s">
        <v>445</v>
      </c>
      <c r="B118" s="13" t="str">
        <f>VLOOKUP(A118,Notes!$A$12:$B$206,2,0)</f>
        <v>Non-structural ceramic</v>
      </c>
      <c r="C118" s="24">
        <f>SUM('SAM and Preps'!FS118:GG118)</f>
        <v>2630.5538947751147</v>
      </c>
      <c r="D118" s="24">
        <f>'SAM and Preps'!GH118</f>
        <v>0</v>
      </c>
      <c r="E118" s="24">
        <f>'SAM and Preps'!GM118</f>
        <v>19.364326792168381</v>
      </c>
      <c r="F118" s="24">
        <f>'SAM and Preps'!GO118</f>
        <v>383.17140904717775</v>
      </c>
      <c r="G118" s="24">
        <v>3210.1135373224829</v>
      </c>
      <c r="H118" s="25">
        <f>SUM('SAM and Preps'!DI$175:DI$179)</f>
        <v>0</v>
      </c>
      <c r="I118" s="24">
        <f>IFERROR(VLOOKUP($A118,Employment!$A$5:$F$66,3,0),0)</f>
        <v>0</v>
      </c>
      <c r="J118" s="24">
        <f>IFERROR(VLOOKUP($A118,Employment!$A$5:$F$66,4,0),0)</f>
        <v>0</v>
      </c>
      <c r="K118" s="24">
        <f>IFERROR(VLOOKUP($A118,Employment!$A$5:$F$66,5,0),0)</f>
        <v>0</v>
      </c>
      <c r="L118" s="24">
        <f>IFERROR(VLOOKUP($A118,Employment!$A$5:$F$66,6,0),0)</f>
        <v>0</v>
      </c>
      <c r="M118" s="24">
        <f t="shared" si="45"/>
        <v>0</v>
      </c>
      <c r="N118" s="25">
        <v>8266.0090429103147</v>
      </c>
      <c r="O118" s="26">
        <v>0</v>
      </c>
      <c r="P118" s="27">
        <f ca="1"/>
        <v>-2992.8360570305263</v>
      </c>
      <c r="Q118" s="28">
        <f ca="1"/>
        <v>-6056.4404605679829</v>
      </c>
      <c r="R118" s="28">
        <v>0</v>
      </c>
      <c r="S118" s="28"/>
      <c r="T118" s="35" t="e">
        <f ca="1"/>
        <v>#DIV/0!</v>
      </c>
      <c r="U118" s="30">
        <f ca="1"/>
        <v>-73.269221327099075</v>
      </c>
      <c r="V118" s="31">
        <v>0</v>
      </c>
      <c r="W118" s="32">
        <f ca="1"/>
        <v>-73.269221327099075</v>
      </c>
      <c r="X118" s="32"/>
      <c r="Y118" s="28">
        <f t="shared" ca="1" si="44"/>
        <v>-3063.6044035374566</v>
      </c>
      <c r="Z118" s="33"/>
      <c r="AA118" s="36"/>
      <c r="AB118" s="33"/>
      <c r="AC118" s="21"/>
      <c r="AD118" s="6"/>
      <c r="AE118" s="6"/>
      <c r="AH118" s="6"/>
      <c r="AI118" s="6"/>
      <c r="AJ118" s="17"/>
      <c r="AV118" s="21"/>
    </row>
    <row r="119" spans="1:48" hidden="1" outlineLevel="1" x14ac:dyDescent="0.2">
      <c r="A119" s="13" t="s">
        <v>446</v>
      </c>
      <c r="B119" s="13" t="str">
        <f>VLOOKUP(A119,Notes!$A$12:$B$206,2,0)</f>
        <v>Structure non-refractory clay</v>
      </c>
      <c r="C119" s="24">
        <f>SUM('SAM and Preps'!FS119:GG119)</f>
        <v>815.85172333020785</v>
      </c>
      <c r="D119" s="24">
        <f>'SAM and Preps'!GH119</f>
        <v>0</v>
      </c>
      <c r="E119" s="24">
        <f>'SAM and Preps'!GM119</f>
        <v>0</v>
      </c>
      <c r="F119" s="24">
        <f>'SAM and Preps'!GO119</f>
        <v>2124.7204777191569</v>
      </c>
      <c r="G119" s="24">
        <v>2877.3197993248996</v>
      </c>
      <c r="H119" s="25">
        <f>SUM('SAM and Preps'!DJ$175:DJ$179)</f>
        <v>0</v>
      </c>
      <c r="I119" s="24">
        <f>IFERROR(VLOOKUP($A119,Employment!$A$5:$F$66,3,0),0)</f>
        <v>0</v>
      </c>
      <c r="J119" s="24">
        <f>IFERROR(VLOOKUP($A119,Employment!$A$5:$F$66,4,0),0)</f>
        <v>0</v>
      </c>
      <c r="K119" s="24">
        <f>IFERROR(VLOOKUP($A119,Employment!$A$5:$F$66,5,0),0)</f>
        <v>0</v>
      </c>
      <c r="L119" s="24">
        <f>IFERROR(VLOOKUP($A119,Employment!$A$5:$F$66,6,0),0)</f>
        <v>0</v>
      </c>
      <c r="M119" s="24">
        <f t="shared" si="45"/>
        <v>0</v>
      </c>
      <c r="N119" s="25">
        <v>23792.18277746598</v>
      </c>
      <c r="O119" s="26">
        <v>0</v>
      </c>
      <c r="P119" s="27">
        <f ca="1"/>
        <v>-2728.100153277449</v>
      </c>
      <c r="Q119" s="28">
        <f ca="1"/>
        <v>-19966.893385780637</v>
      </c>
      <c r="R119" s="28">
        <v>0</v>
      </c>
      <c r="S119" s="28"/>
      <c r="T119" s="35" t="e">
        <f ca="1"/>
        <v>#DIV/0!</v>
      </c>
      <c r="U119" s="30">
        <f ca="1"/>
        <v>-83.922074626509897</v>
      </c>
      <c r="V119" s="31">
        <v>0</v>
      </c>
      <c r="W119" s="32">
        <f ca="1"/>
        <v>-83.922074626509897</v>
      </c>
      <c r="X119" s="32"/>
      <c r="Y119" s="28">
        <f t="shared" ca="1" si="44"/>
        <v>-17238.793232503187</v>
      </c>
      <c r="Z119" s="33"/>
      <c r="AA119" s="36"/>
      <c r="AB119" s="33"/>
      <c r="AC119" s="21"/>
      <c r="AD119" s="6"/>
      <c r="AE119" s="6"/>
      <c r="AH119" s="6"/>
      <c r="AI119" s="6"/>
      <c r="AJ119" s="17"/>
      <c r="AV119" s="21"/>
    </row>
    <row r="120" spans="1:48" hidden="1" outlineLevel="1" x14ac:dyDescent="0.2">
      <c r="A120" s="13" t="s">
        <v>447</v>
      </c>
      <c r="B120" s="13" t="str">
        <f>VLOOKUP(A120,Notes!$A$12:$B$206,2,0)</f>
        <v>Plaster, cement</v>
      </c>
      <c r="C120" s="24">
        <f>SUM('SAM and Preps'!FS120:GG120)</f>
        <v>610.43422081059873</v>
      </c>
      <c r="D120" s="24">
        <f>'SAM and Preps'!GH120</f>
        <v>0</v>
      </c>
      <c r="E120" s="24">
        <f>'SAM and Preps'!GM120</f>
        <v>0</v>
      </c>
      <c r="F120" s="24">
        <f>'SAM and Preps'!GO120</f>
        <v>625.99310627073646</v>
      </c>
      <c r="G120" s="24">
        <v>1209.2455530458024</v>
      </c>
      <c r="H120" s="25">
        <f>SUM('SAM and Preps'!DK$175:DK$179)</f>
        <v>0</v>
      </c>
      <c r="I120" s="24">
        <f>IFERROR(VLOOKUP($A120,Employment!$A$5:$F$66,3,0),0)</f>
        <v>0</v>
      </c>
      <c r="J120" s="24">
        <f>IFERROR(VLOOKUP($A120,Employment!$A$5:$F$66,4,0),0)</f>
        <v>0</v>
      </c>
      <c r="K120" s="24">
        <f>IFERROR(VLOOKUP($A120,Employment!$A$5:$F$66,5,0),0)</f>
        <v>0</v>
      </c>
      <c r="L120" s="24">
        <f>IFERROR(VLOOKUP($A120,Employment!$A$5:$F$66,6,0),0)</f>
        <v>0</v>
      </c>
      <c r="M120" s="24">
        <f t="shared" si="45"/>
        <v>0</v>
      </c>
      <c r="N120" s="25">
        <v>18417.012453668827</v>
      </c>
      <c r="O120" s="26">
        <v>0</v>
      </c>
      <c r="P120" s="27">
        <f ca="1"/>
        <v>-1173.8280164542616</v>
      </c>
      <c r="Q120" s="28">
        <f ca="1"/>
        <v>-13109.099764262584</v>
      </c>
      <c r="R120" s="28">
        <v>0</v>
      </c>
      <c r="S120" s="28"/>
      <c r="T120" s="35" t="e">
        <f ca="1"/>
        <v>#DIV/0!</v>
      </c>
      <c r="U120" s="30">
        <f ca="1"/>
        <v>-71.179295758423294</v>
      </c>
      <c r="V120" s="31">
        <v>0</v>
      </c>
      <c r="W120" s="32">
        <f ca="1"/>
        <v>-71.179295758423294</v>
      </c>
      <c r="X120" s="32"/>
      <c r="Y120" s="28">
        <f t="shared" ca="1" si="44"/>
        <v>-11935.271747808323</v>
      </c>
      <c r="Z120" s="33"/>
      <c r="AA120" s="36"/>
      <c r="AB120" s="33"/>
      <c r="AC120" s="21"/>
      <c r="AD120" s="6"/>
      <c r="AE120" s="6"/>
      <c r="AH120" s="6"/>
      <c r="AI120" s="6"/>
      <c r="AJ120" s="17"/>
      <c r="AV120" s="21"/>
    </row>
    <row r="121" spans="1:48" hidden="1" outlineLevel="1" x14ac:dyDescent="0.2">
      <c r="A121" s="13" t="s">
        <v>448</v>
      </c>
      <c r="B121" s="13" t="str">
        <f>VLOOKUP(A121,Notes!$A$12:$B$206,2,0)</f>
        <v>Articles of concrete</v>
      </c>
      <c r="C121" s="24">
        <f>SUM('SAM and Preps'!FS121:GG121)</f>
        <v>0</v>
      </c>
      <c r="D121" s="24">
        <f>'SAM and Preps'!GH121</f>
        <v>0</v>
      </c>
      <c r="E121" s="24">
        <f>'SAM and Preps'!GM121</f>
        <v>0</v>
      </c>
      <c r="F121" s="24">
        <f>'SAM and Preps'!GO121</f>
        <v>1889.5518825568595</v>
      </c>
      <c r="G121" s="24">
        <v>2034.1797254158971</v>
      </c>
      <c r="H121" s="25">
        <f>SUM('SAM and Preps'!DL$175:DL$179)</f>
        <v>0</v>
      </c>
      <c r="I121" s="24">
        <f>IFERROR(VLOOKUP($A121,Employment!$A$5:$F$66,3,0),0)</f>
        <v>0</v>
      </c>
      <c r="J121" s="24">
        <f>IFERROR(VLOOKUP($A121,Employment!$A$5:$F$66,4,0),0)</f>
        <v>0</v>
      </c>
      <c r="K121" s="24">
        <f>IFERROR(VLOOKUP($A121,Employment!$A$5:$F$66,5,0),0)</f>
        <v>0</v>
      </c>
      <c r="L121" s="24">
        <f>IFERROR(VLOOKUP($A121,Employment!$A$5:$F$66,6,0),0)</f>
        <v>0</v>
      </c>
      <c r="M121" s="24">
        <f t="shared" si="45"/>
        <v>0</v>
      </c>
      <c r="N121" s="25">
        <v>30187.653877255405</v>
      </c>
      <c r="O121" s="26">
        <v>0</v>
      </c>
      <c r="P121" s="27">
        <f ca="1"/>
        <v>-1700.5966943011736</v>
      </c>
      <c r="Q121" s="28">
        <f ca="1"/>
        <v>-24473.359134376311</v>
      </c>
      <c r="R121" s="28">
        <v>0</v>
      </c>
      <c r="S121" s="28"/>
      <c r="T121" s="35" t="e">
        <f ca="1"/>
        <v>#DIV/0!</v>
      </c>
      <c r="U121" s="30">
        <f ca="1"/>
        <v>-81.070755726451225</v>
      </c>
      <c r="V121" s="31">
        <v>0</v>
      </c>
      <c r="W121" s="32">
        <f ca="1"/>
        <v>-81.070755726451225</v>
      </c>
      <c r="X121" s="32"/>
      <c r="Y121" s="28">
        <f t="shared" ca="1" si="44"/>
        <v>-22772.762440075137</v>
      </c>
      <c r="Z121" s="33"/>
      <c r="AA121" s="36"/>
      <c r="AB121" s="33"/>
      <c r="AC121" s="21"/>
      <c r="AD121" s="6"/>
      <c r="AE121" s="6"/>
      <c r="AH121" s="6"/>
      <c r="AI121" s="6"/>
      <c r="AJ121" s="17"/>
      <c r="AV121" s="21"/>
    </row>
    <row r="122" spans="1:48" hidden="1" outlineLevel="1" x14ac:dyDescent="0.2">
      <c r="A122" s="13" t="s">
        <v>449</v>
      </c>
      <c r="B122" s="13" t="str">
        <f>VLOOKUP(A122,Notes!$A$12:$B$206,2,0)</f>
        <v>Non-metallic products n.e.c.</v>
      </c>
      <c r="C122" s="24">
        <f>SUM('SAM and Preps'!FS122:GG122)</f>
        <v>0</v>
      </c>
      <c r="D122" s="24">
        <f>'SAM and Preps'!GH122</f>
        <v>0</v>
      </c>
      <c r="E122" s="24">
        <f>'SAM and Preps'!GM122</f>
        <v>0</v>
      </c>
      <c r="F122" s="24">
        <f>'SAM and Preps'!GO122</f>
        <v>3016.3305260266188</v>
      </c>
      <c r="G122" s="24">
        <v>3188.3917943392771</v>
      </c>
      <c r="H122" s="25">
        <f>SUM('SAM and Preps'!DM$175:DM$179)</f>
        <v>0</v>
      </c>
      <c r="I122" s="24">
        <f>IFERROR(VLOOKUP($A122,Employment!$A$5:$F$66,3,0),0)</f>
        <v>0</v>
      </c>
      <c r="J122" s="24">
        <f>IFERROR(VLOOKUP($A122,Employment!$A$5:$F$66,4,0),0)</f>
        <v>0</v>
      </c>
      <c r="K122" s="24">
        <f>IFERROR(VLOOKUP($A122,Employment!$A$5:$F$66,5,0),0)</f>
        <v>0</v>
      </c>
      <c r="L122" s="24">
        <f>IFERROR(VLOOKUP($A122,Employment!$A$5:$F$66,6,0),0)</f>
        <v>0</v>
      </c>
      <c r="M122" s="24">
        <f t="shared" si="45"/>
        <v>0</v>
      </c>
      <c r="N122" s="25">
        <v>15993.323203889777</v>
      </c>
      <c r="O122" s="26">
        <v>0</v>
      </c>
      <c r="P122" s="27">
        <f ca="1"/>
        <v>-2714.697473423957</v>
      </c>
      <c r="Q122" s="28">
        <f ca="1"/>
        <v>-12136.112391149765</v>
      </c>
      <c r="R122" s="28">
        <v>0</v>
      </c>
      <c r="S122" s="28"/>
      <c r="T122" s="35" t="e">
        <f ca="1"/>
        <v>#DIV/0!</v>
      </c>
      <c r="U122" s="30">
        <f ca="1"/>
        <v>-75.882368138462368</v>
      </c>
      <c r="V122" s="31">
        <v>0</v>
      </c>
      <c r="W122" s="32">
        <f ca="1"/>
        <v>-75.882368138462368</v>
      </c>
      <c r="X122" s="32"/>
      <c r="Y122" s="28">
        <f t="shared" ca="1" si="44"/>
        <v>-9421.4149177258078</v>
      </c>
      <c r="Z122" s="33"/>
      <c r="AA122" s="36"/>
      <c r="AB122" s="33"/>
      <c r="AC122" s="21"/>
      <c r="AD122" s="6"/>
      <c r="AE122" s="6"/>
      <c r="AH122" s="6"/>
      <c r="AI122" s="6"/>
      <c r="AJ122" s="17"/>
      <c r="AV122" s="21"/>
    </row>
    <row r="123" spans="1:48" hidden="1" outlineLevel="1" x14ac:dyDescent="0.2">
      <c r="A123" s="13" t="s">
        <v>72</v>
      </c>
      <c r="B123" s="13" t="str">
        <f>VLOOKUP(A123,Notes!$A$12:$B$206,2,0)</f>
        <v>Furniture</v>
      </c>
      <c r="C123" s="24">
        <f>SUM('SAM and Preps'!FS123:GG123)</f>
        <v>17553.850767118172</v>
      </c>
      <c r="D123" s="24">
        <f>'SAM and Preps'!GH123</f>
        <v>0</v>
      </c>
      <c r="E123" s="24">
        <f>'SAM and Preps'!GM123</f>
        <v>9000.0679871745724</v>
      </c>
      <c r="F123" s="24">
        <f>'SAM and Preps'!GO123</f>
        <v>5985.6763321654862</v>
      </c>
      <c r="G123" s="24">
        <v>32792.585105781509</v>
      </c>
      <c r="H123" s="25">
        <f>SUM('SAM and Preps'!DN$175:DN$179)</f>
        <v>0</v>
      </c>
      <c r="I123" s="24">
        <f>IFERROR(VLOOKUP($A123,Employment!$A$5:$F$66,3,0),0)</f>
        <v>0</v>
      </c>
      <c r="J123" s="24">
        <f>IFERROR(VLOOKUP($A123,Employment!$A$5:$F$66,4,0),0)</f>
        <v>0</v>
      </c>
      <c r="K123" s="24">
        <f>IFERROR(VLOOKUP($A123,Employment!$A$5:$F$66,5,0),0)</f>
        <v>0</v>
      </c>
      <c r="L123" s="24">
        <f>IFERROR(VLOOKUP($A123,Employment!$A$5:$F$66,6,0),0)</f>
        <v>0</v>
      </c>
      <c r="M123" s="24">
        <f t="shared" si="45"/>
        <v>0</v>
      </c>
      <c r="N123" s="25">
        <v>40435.996196369502</v>
      </c>
      <c r="O123" s="26">
        <v>0</v>
      </c>
      <c r="P123" s="27">
        <f ca="1"/>
        <v>-31041.020654524225</v>
      </c>
      <c r="Q123" s="28">
        <f ca="1"/>
        <v>-34790.667698604004</v>
      </c>
      <c r="R123" s="28">
        <v>0</v>
      </c>
      <c r="S123" s="28"/>
      <c r="T123" s="35" t="e">
        <f ca="1"/>
        <v>#DIV/0!</v>
      </c>
      <c r="U123" s="30">
        <f ca="1"/>
        <v>-86.038853920279195</v>
      </c>
      <c r="V123" s="31">
        <v>0</v>
      </c>
      <c r="W123" s="32">
        <f ca="1"/>
        <v>-86.038853920279195</v>
      </c>
      <c r="X123" s="32"/>
      <c r="Y123" s="28">
        <f t="shared" ca="1" si="44"/>
        <v>-3749.6470440797784</v>
      </c>
      <c r="Z123" s="33"/>
      <c r="AA123" s="36"/>
      <c r="AB123" s="33"/>
      <c r="AC123" s="21"/>
      <c r="AD123" s="6"/>
      <c r="AE123" s="6"/>
      <c r="AH123" s="6"/>
      <c r="AI123" s="6"/>
      <c r="AJ123" s="17"/>
      <c r="AV123" s="21"/>
    </row>
    <row r="124" spans="1:48" hidden="1" outlineLevel="1" x14ac:dyDescent="0.2">
      <c r="A124" s="13" t="s">
        <v>450</v>
      </c>
      <c r="B124" s="13" t="str">
        <f>VLOOKUP(A124,Notes!$A$12:$B$206,2,0)</f>
        <v>Jewellery</v>
      </c>
      <c r="C124" s="24">
        <f>SUM('SAM and Preps'!FS124:GG124)</f>
        <v>5719.0421563099062</v>
      </c>
      <c r="D124" s="24">
        <f>'SAM and Preps'!GH124</f>
        <v>0</v>
      </c>
      <c r="E124" s="24">
        <f>'SAM and Preps'!GM124</f>
        <v>0</v>
      </c>
      <c r="F124" s="24">
        <f>'SAM and Preps'!GO124</f>
        <v>8163.3739676706236</v>
      </c>
      <c r="G124" s="24">
        <v>13886.263600754388</v>
      </c>
      <c r="H124" s="25">
        <f>SUM('SAM and Preps'!DO$175:DO$179)</f>
        <v>0</v>
      </c>
      <c r="I124" s="24">
        <f>IFERROR(VLOOKUP($A124,Employment!$A$5:$F$66,3,0),0)</f>
        <v>0</v>
      </c>
      <c r="J124" s="24">
        <f>IFERROR(VLOOKUP($A124,Employment!$A$5:$F$66,4,0),0)</f>
        <v>0</v>
      </c>
      <c r="K124" s="24">
        <f>IFERROR(VLOOKUP($A124,Employment!$A$5:$F$66,5,0),0)</f>
        <v>0</v>
      </c>
      <c r="L124" s="24">
        <f>IFERROR(VLOOKUP($A124,Employment!$A$5:$F$66,6,0),0)</f>
        <v>0</v>
      </c>
      <c r="M124" s="24">
        <f t="shared" si="45"/>
        <v>0</v>
      </c>
      <c r="N124" s="25">
        <v>20283.649769994921</v>
      </c>
      <c r="O124" s="26">
        <v>0</v>
      </c>
      <c r="P124" s="27">
        <f ca="1"/>
        <v>-13066.078727213468</v>
      </c>
      <c r="Q124" s="28">
        <f ca="1"/>
        <v>-14938.303215510834</v>
      </c>
      <c r="R124" s="28">
        <v>0</v>
      </c>
      <c r="S124" s="28"/>
      <c r="T124" s="35" t="e">
        <f ca="1"/>
        <v>#DIV/0!</v>
      </c>
      <c r="U124" s="30">
        <f ca="1"/>
        <v>-73.647018090445826</v>
      </c>
      <c r="V124" s="31">
        <v>0</v>
      </c>
      <c r="W124" s="32">
        <f ca="1"/>
        <v>-73.647018090445826</v>
      </c>
      <c r="X124" s="32"/>
      <c r="Y124" s="28">
        <f t="shared" ca="1" si="44"/>
        <v>-1872.2244882973664</v>
      </c>
      <c r="Z124" s="33"/>
      <c r="AA124" s="36"/>
      <c r="AB124" s="33"/>
      <c r="AC124" s="21"/>
      <c r="AD124" s="6"/>
      <c r="AE124" s="6"/>
      <c r="AH124" s="6"/>
      <c r="AI124" s="6"/>
      <c r="AJ124" s="17"/>
      <c r="AV124" s="21"/>
    </row>
    <row r="125" spans="1:48" hidden="1" outlineLevel="1" x14ac:dyDescent="0.2">
      <c r="A125" s="13" t="s">
        <v>73</v>
      </c>
      <c r="B125" s="13" t="str">
        <f>VLOOKUP(A125,Notes!$A$12:$B$206,2,0)</f>
        <v>Manufactured products n.e.c.</v>
      </c>
      <c r="C125" s="24">
        <f>SUM('SAM and Preps'!FS125:GG125)</f>
        <v>12002.119578337752</v>
      </c>
      <c r="D125" s="24">
        <f>'SAM and Preps'!GH125</f>
        <v>0</v>
      </c>
      <c r="E125" s="24">
        <f>'SAM and Preps'!GM125</f>
        <v>1508.6397911123329</v>
      </c>
      <c r="F125" s="24">
        <f>'SAM and Preps'!GO125</f>
        <v>4507.7562150015538</v>
      </c>
      <c r="G125" s="24">
        <v>18855.651995696251</v>
      </c>
      <c r="H125" s="25">
        <f>SUM('SAM and Preps'!DP$175:DP$179)</f>
        <v>0</v>
      </c>
      <c r="I125" s="24">
        <f>IFERROR(VLOOKUP($A125,Employment!$A$5:$F$66,3,0),0)</f>
        <v>0</v>
      </c>
      <c r="J125" s="24">
        <f>IFERROR(VLOOKUP($A125,Employment!$A$5:$F$66,4,0),0)</f>
        <v>0</v>
      </c>
      <c r="K125" s="24">
        <f>IFERROR(VLOOKUP($A125,Employment!$A$5:$F$66,5,0),0)</f>
        <v>0</v>
      </c>
      <c r="L125" s="24">
        <f>IFERROR(VLOOKUP($A125,Employment!$A$5:$F$66,6,0),0)</f>
        <v>0</v>
      </c>
      <c r="M125" s="24">
        <f t="shared" si="45"/>
        <v>0</v>
      </c>
      <c r="N125" s="25">
        <v>24446.684629615116</v>
      </c>
      <c r="O125" s="26">
        <v>0</v>
      </c>
      <c r="P125" s="27">
        <f ca="1"/>
        <v>-17416.875983840251</v>
      </c>
      <c r="Q125" s="28">
        <f ca="1"/>
        <v>-19893.537194177115</v>
      </c>
      <c r="R125" s="28">
        <v>0</v>
      </c>
      <c r="S125" s="28"/>
      <c r="T125" s="35" t="e">
        <f ca="1"/>
        <v>#DIV/0!</v>
      </c>
      <c r="U125" s="30">
        <f ca="1"/>
        <v>-81.375194614642183</v>
      </c>
      <c r="V125" s="31">
        <v>0</v>
      </c>
      <c r="W125" s="32">
        <f ca="1"/>
        <v>-81.375194614642183</v>
      </c>
      <c r="X125" s="32"/>
      <c r="Y125" s="28">
        <f t="shared" ca="1" si="44"/>
        <v>-2476.6612103368643</v>
      </c>
      <c r="Z125" s="33"/>
      <c r="AA125" s="36"/>
      <c r="AB125" s="33"/>
      <c r="AC125" s="21"/>
      <c r="AD125" s="6"/>
      <c r="AE125" s="6"/>
      <c r="AH125" s="6"/>
      <c r="AI125" s="6"/>
      <c r="AJ125" s="17"/>
      <c r="AV125" s="21"/>
    </row>
    <row r="126" spans="1:48" hidden="1" outlineLevel="1" x14ac:dyDescent="0.2">
      <c r="A126" s="13" t="s">
        <v>451</v>
      </c>
      <c r="B126" s="13" t="str">
        <f>VLOOKUP(A126,Notes!$A$12:$B$206,2,0)</f>
        <v>Wastes, scraps</v>
      </c>
      <c r="C126" s="24">
        <f>SUM('SAM and Preps'!FS126:GG126)</f>
        <v>160.09341831515374</v>
      </c>
      <c r="D126" s="24">
        <f>'SAM and Preps'!GH126</f>
        <v>0</v>
      </c>
      <c r="E126" s="24">
        <f>'SAM and Preps'!GM126</f>
        <v>0</v>
      </c>
      <c r="F126" s="24">
        <f>'SAM and Preps'!GO126</f>
        <v>7612.6317653539836</v>
      </c>
      <c r="G126" s="24">
        <v>7666.9617032552978</v>
      </c>
      <c r="H126" s="25">
        <f>SUM('SAM and Preps'!DQ$175:DQ$179)</f>
        <v>0</v>
      </c>
      <c r="I126" s="24">
        <f>IFERROR(VLOOKUP($A126,Employment!$A$5:$F$66,3,0),0)</f>
        <v>0</v>
      </c>
      <c r="J126" s="24">
        <f>IFERROR(VLOOKUP($A126,Employment!$A$5:$F$66,4,0),0)</f>
        <v>0</v>
      </c>
      <c r="K126" s="24">
        <f>IFERROR(VLOOKUP($A126,Employment!$A$5:$F$66,5,0),0)</f>
        <v>0</v>
      </c>
      <c r="L126" s="24">
        <f>IFERROR(VLOOKUP($A126,Employment!$A$5:$F$66,6,0),0)</f>
        <v>0</v>
      </c>
      <c r="M126" s="24">
        <f t="shared" si="45"/>
        <v>0</v>
      </c>
      <c r="N126" s="25">
        <v>28900.97379323568</v>
      </c>
      <c r="O126" s="26">
        <v>0</v>
      </c>
      <c r="P126" s="27">
        <f ca="1"/>
        <v>-7011.4620071337395</v>
      </c>
      <c r="Q126" s="28">
        <f ca="1"/>
        <v>-22864.075278825556</v>
      </c>
      <c r="R126" s="28">
        <v>0</v>
      </c>
      <c r="S126" s="28"/>
      <c r="T126" s="35" t="e">
        <f ca="1"/>
        <v>#DIV/0!</v>
      </c>
      <c r="U126" s="30">
        <f ca="1"/>
        <v>-79.111781638918103</v>
      </c>
      <c r="V126" s="31">
        <v>0</v>
      </c>
      <c r="W126" s="32">
        <f ca="1"/>
        <v>-79.111781638918103</v>
      </c>
      <c r="X126" s="32"/>
      <c r="Y126" s="28">
        <f t="shared" ca="1" si="44"/>
        <v>-15852.613271691816</v>
      </c>
      <c r="Z126" s="33"/>
      <c r="AA126" s="36"/>
      <c r="AB126" s="33"/>
      <c r="AC126" s="21"/>
      <c r="AD126" s="6"/>
      <c r="AE126" s="6"/>
      <c r="AH126" s="6"/>
      <c r="AI126" s="6"/>
      <c r="AJ126" s="17"/>
      <c r="AV126" s="21"/>
    </row>
    <row r="127" spans="1:48" hidden="1" outlineLevel="1" x14ac:dyDescent="0.2">
      <c r="A127" s="13" t="s">
        <v>452</v>
      </c>
      <c r="B127" s="13" t="str">
        <f>VLOOKUP(A127,Notes!$A$12:$B$206,2,0)</f>
        <v>Iron, steel products</v>
      </c>
      <c r="C127" s="24">
        <f>SUM('SAM and Preps'!FS127:GG127)</f>
        <v>0</v>
      </c>
      <c r="D127" s="24">
        <f>'SAM and Preps'!GH127</f>
        <v>0</v>
      </c>
      <c r="E127" s="24">
        <f>'SAM and Preps'!GM127</f>
        <v>0</v>
      </c>
      <c r="F127" s="24">
        <f>'SAM and Preps'!GO127</f>
        <v>104266.22068489504</v>
      </c>
      <c r="G127" s="24">
        <v>105554.29194795225</v>
      </c>
      <c r="H127" s="25">
        <f>SUM('SAM and Preps'!DR$175:DR$179)</f>
        <v>0</v>
      </c>
      <c r="I127" s="24">
        <f>IFERROR(VLOOKUP($A127,Employment!$A$5:$F$66,3,0),0)</f>
        <v>0</v>
      </c>
      <c r="J127" s="24">
        <f>IFERROR(VLOOKUP($A127,Employment!$A$5:$F$66,4,0),0)</f>
        <v>0</v>
      </c>
      <c r="K127" s="24">
        <f>IFERROR(VLOOKUP($A127,Employment!$A$5:$F$66,5,0),0)</f>
        <v>0</v>
      </c>
      <c r="L127" s="24">
        <f>IFERROR(VLOOKUP($A127,Employment!$A$5:$F$66,6,0),0)</f>
        <v>0</v>
      </c>
      <c r="M127" s="24">
        <f t="shared" si="45"/>
        <v>0</v>
      </c>
      <c r="N127" s="25">
        <v>227432.6959549243</v>
      </c>
      <c r="O127" s="26">
        <v>0</v>
      </c>
      <c r="P127" s="27">
        <f ca="1"/>
        <v>-93839.598616405536</v>
      </c>
      <c r="Q127" s="28">
        <f ca="1"/>
        <v>-187486.03615297793</v>
      </c>
      <c r="R127" s="28">
        <v>0</v>
      </c>
      <c r="S127" s="28"/>
      <c r="T127" s="35" t="e">
        <f ca="1"/>
        <v>#DIV/0!</v>
      </c>
      <c r="U127" s="30">
        <f ca="1"/>
        <v>-82.435832440792268</v>
      </c>
      <c r="V127" s="31">
        <v>0</v>
      </c>
      <c r="W127" s="32">
        <f ca="1"/>
        <v>-82.435832440792268</v>
      </c>
      <c r="X127" s="32"/>
      <c r="Y127" s="28">
        <f t="shared" ca="1" si="44"/>
        <v>-93646.437536572397</v>
      </c>
      <c r="Z127" s="33"/>
      <c r="AA127" s="36"/>
      <c r="AB127" s="33"/>
      <c r="AC127" s="21"/>
      <c r="AD127" s="6"/>
      <c r="AE127" s="6"/>
      <c r="AH127" s="6"/>
      <c r="AI127" s="6"/>
      <c r="AJ127" s="17"/>
      <c r="AV127" s="21"/>
    </row>
    <row r="128" spans="1:48" hidden="1" outlineLevel="1" x14ac:dyDescent="0.2">
      <c r="A128" s="13" t="s">
        <v>69</v>
      </c>
      <c r="B128" s="13" t="str">
        <f>VLOOKUP(A128,Notes!$A$12:$B$206,2,0)</f>
        <v>Non-ferrous metals</v>
      </c>
      <c r="C128" s="24">
        <f>SUM('SAM and Preps'!FS128:GG128)</f>
        <v>0</v>
      </c>
      <c r="D128" s="24">
        <f>'SAM and Preps'!GH128</f>
        <v>0</v>
      </c>
      <c r="E128" s="24">
        <f>'SAM and Preps'!GM128</f>
        <v>1616.2450215176889</v>
      </c>
      <c r="F128" s="24">
        <f>'SAM and Preps'!GO128</f>
        <v>36047.031722453314</v>
      </c>
      <c r="G128" s="24">
        <v>37647.298819308329</v>
      </c>
      <c r="H128" s="25">
        <f>SUM('SAM and Preps'!DS$175:DS$179)</f>
        <v>0</v>
      </c>
      <c r="I128" s="24">
        <f>IFERROR(VLOOKUP($A128,Employment!$A$5:$F$66,3,0),0)</f>
        <v>0</v>
      </c>
      <c r="J128" s="24">
        <f>IFERROR(VLOOKUP($A128,Employment!$A$5:$F$66,4,0),0)</f>
        <v>0</v>
      </c>
      <c r="K128" s="24">
        <f>IFERROR(VLOOKUP($A128,Employment!$A$5:$F$66,5,0),0)</f>
        <v>0</v>
      </c>
      <c r="L128" s="24">
        <f>IFERROR(VLOOKUP($A128,Employment!$A$5:$F$66,6,0),0)</f>
        <v>0</v>
      </c>
      <c r="M128" s="24">
        <f t="shared" si="45"/>
        <v>0</v>
      </c>
      <c r="N128" s="25">
        <v>112516.67265559745</v>
      </c>
      <c r="O128" s="26">
        <v>0</v>
      </c>
      <c r="P128" s="27">
        <f ca="1"/>
        <v>-33896.9490695739</v>
      </c>
      <c r="Q128" s="28">
        <f ca="1"/>
        <v>-91531.141795980599</v>
      </c>
      <c r="R128" s="28">
        <v>0</v>
      </c>
      <c r="S128" s="28"/>
      <c r="T128" s="35" t="e">
        <f ca="1"/>
        <v>#DIV/0!</v>
      </c>
      <c r="U128" s="30">
        <f ca="1"/>
        <v>-81.348958901538523</v>
      </c>
      <c r="V128" s="31">
        <v>0</v>
      </c>
      <c r="W128" s="32">
        <f ca="1"/>
        <v>-81.348958901538523</v>
      </c>
      <c r="X128" s="32"/>
      <c r="Y128" s="28">
        <f t="shared" ca="1" si="44"/>
        <v>-57634.192726406698</v>
      </c>
      <c r="Z128" s="33"/>
      <c r="AA128" s="36"/>
      <c r="AB128" s="33"/>
      <c r="AC128" s="21"/>
      <c r="AD128" s="6"/>
      <c r="AE128" s="6"/>
      <c r="AH128" s="6"/>
      <c r="AI128" s="6"/>
      <c r="AJ128" s="17"/>
      <c r="AV128" s="21"/>
    </row>
    <row r="129" spans="1:48" hidden="1" outlineLevel="1" x14ac:dyDescent="0.2">
      <c r="A129" s="13" t="s">
        <v>453</v>
      </c>
      <c r="B129" s="13" t="str">
        <f>VLOOKUP(A129,Notes!$A$12:$B$206,2,0)</f>
        <v>Structural metal products</v>
      </c>
      <c r="C129" s="24">
        <f>SUM('SAM and Preps'!FS129:GG129)</f>
        <v>0</v>
      </c>
      <c r="D129" s="24">
        <f>'SAM and Preps'!GH129</f>
        <v>0</v>
      </c>
      <c r="E129" s="24">
        <f>'SAM and Preps'!GM129</f>
        <v>2231.1128999548528</v>
      </c>
      <c r="F129" s="24">
        <f>'SAM and Preps'!GO129</f>
        <v>7458.1284729673316</v>
      </c>
      <c r="G129" s="24">
        <v>9757.0960440971867</v>
      </c>
      <c r="H129" s="25">
        <f>SUM('SAM and Preps'!DT$175:DT$179)</f>
        <v>0</v>
      </c>
      <c r="I129" s="24">
        <f>IFERROR(VLOOKUP($A129,Employment!$A$5:$F$66,3,0),0)</f>
        <v>0</v>
      </c>
      <c r="J129" s="24">
        <f>IFERROR(VLOOKUP($A129,Employment!$A$5:$F$66,4,0),0)</f>
        <v>0</v>
      </c>
      <c r="K129" s="24">
        <f>IFERROR(VLOOKUP($A129,Employment!$A$5:$F$66,5,0),0)</f>
        <v>0</v>
      </c>
      <c r="L129" s="24">
        <f>IFERROR(VLOOKUP($A129,Employment!$A$5:$F$66,6,0),0)</f>
        <v>0</v>
      </c>
      <c r="M129" s="24">
        <f t="shared" si="45"/>
        <v>0</v>
      </c>
      <c r="N129" s="25">
        <v>50537.283902945928</v>
      </c>
      <c r="O129" s="26">
        <v>0</v>
      </c>
      <c r="P129" s="27">
        <f ca="1"/>
        <v>-8720.3172356299656</v>
      </c>
      <c r="Q129" s="28">
        <f ca="1"/>
        <v>-40055.459756896584</v>
      </c>
      <c r="R129" s="28">
        <v>0</v>
      </c>
      <c r="S129" s="28"/>
      <c r="T129" s="35" t="e">
        <f ca="1"/>
        <v>#DIV/0!</v>
      </c>
      <c r="U129" s="30">
        <f ca="1"/>
        <v>-79.259225394504568</v>
      </c>
      <c r="V129" s="31">
        <v>0</v>
      </c>
      <c r="W129" s="32">
        <f ca="1"/>
        <v>-79.259225394504568</v>
      </c>
      <c r="X129" s="32"/>
      <c r="Y129" s="28">
        <f t="shared" ca="1" si="44"/>
        <v>-31335.142521266618</v>
      </c>
      <c r="Z129" s="33"/>
      <c r="AA129" s="36"/>
      <c r="AB129" s="33"/>
      <c r="AC129" s="21"/>
      <c r="AD129" s="6"/>
      <c r="AE129" s="6"/>
      <c r="AH129" s="6"/>
      <c r="AI129" s="6"/>
      <c r="AJ129" s="17"/>
      <c r="AV129" s="21"/>
    </row>
    <row r="130" spans="1:48" hidden="1" outlineLevel="1" x14ac:dyDescent="0.2">
      <c r="A130" s="13" t="s">
        <v>454</v>
      </c>
      <c r="B130" s="13" t="str">
        <f>VLOOKUP(A130,Notes!$A$12:$B$206,2,0)</f>
        <v>Tanks, reservoirs</v>
      </c>
      <c r="C130" s="24">
        <f>SUM('SAM and Preps'!FS130:GG130)</f>
        <v>0</v>
      </c>
      <c r="D130" s="24">
        <f>'SAM and Preps'!GH130</f>
        <v>0</v>
      </c>
      <c r="E130" s="24">
        <f>'SAM and Preps'!GM130</f>
        <v>1163.2178214056119</v>
      </c>
      <c r="F130" s="24">
        <f>'SAM and Preps'!GO130</f>
        <v>468.2004225145879</v>
      </c>
      <c r="G130" s="24">
        <v>1770.0483952800753</v>
      </c>
      <c r="H130" s="25">
        <f>SUM('SAM and Preps'!DU$175:DU$179)</f>
        <v>0</v>
      </c>
      <c r="I130" s="24">
        <f>IFERROR(VLOOKUP($A130,Employment!$A$5:$F$66,3,0),0)</f>
        <v>0</v>
      </c>
      <c r="J130" s="24">
        <f>IFERROR(VLOOKUP($A130,Employment!$A$5:$F$66,4,0),0)</f>
        <v>0</v>
      </c>
      <c r="K130" s="24">
        <f>IFERROR(VLOOKUP($A130,Employment!$A$5:$F$66,5,0),0)</f>
        <v>0</v>
      </c>
      <c r="L130" s="24">
        <f>IFERROR(VLOOKUP($A130,Employment!$A$5:$F$66,6,0),0)</f>
        <v>0</v>
      </c>
      <c r="M130" s="24">
        <f t="shared" si="45"/>
        <v>0</v>
      </c>
      <c r="N130" s="25">
        <v>10008.334557223723</v>
      </c>
      <c r="O130" s="26">
        <v>0</v>
      </c>
      <c r="P130" s="27">
        <f ca="1"/>
        <v>-1468.2764195281798</v>
      </c>
      <c r="Q130" s="28">
        <f ca="1"/>
        <v>-5728.7202659863415</v>
      </c>
      <c r="R130" s="28">
        <v>0</v>
      </c>
      <c r="S130" s="28"/>
      <c r="T130" s="35" t="e">
        <f ca="1"/>
        <v>#DIV/0!</v>
      </c>
      <c r="U130" s="30">
        <f ca="1"/>
        <v>-57.239496074314566</v>
      </c>
      <c r="V130" s="31">
        <v>0</v>
      </c>
      <c r="W130" s="32">
        <f ca="1"/>
        <v>-57.239496074314566</v>
      </c>
      <c r="X130" s="32"/>
      <c r="Y130" s="28">
        <f t="shared" ca="1" si="44"/>
        <v>-4260.4438464581617</v>
      </c>
      <c r="Z130" s="33"/>
      <c r="AA130" s="36"/>
      <c r="AB130" s="33"/>
      <c r="AC130" s="21"/>
      <c r="AD130" s="6"/>
      <c r="AE130" s="6"/>
      <c r="AH130" s="6"/>
      <c r="AI130" s="6"/>
      <c r="AJ130" s="17"/>
      <c r="AV130" s="21"/>
    </row>
    <row r="131" spans="1:48" hidden="1" outlineLevel="1" x14ac:dyDescent="0.2">
      <c r="A131" s="13" t="s">
        <v>455</v>
      </c>
      <c r="B131" s="13" t="str">
        <f>VLOOKUP(A131,Notes!$A$12:$B$206,2,0)</f>
        <v xml:space="preserve">Other fabricated metal </v>
      </c>
      <c r="C131" s="24">
        <f>SUM('SAM and Preps'!FS131:GG131)</f>
        <v>5154.6380363886938</v>
      </c>
      <c r="D131" s="24">
        <f>'SAM and Preps'!GH131</f>
        <v>0</v>
      </c>
      <c r="E131" s="24">
        <f>'SAM and Preps'!GM131</f>
        <v>74.735805087617678</v>
      </c>
      <c r="F131" s="24">
        <f>'SAM and Preps'!GO131</f>
        <v>12807.346617913918</v>
      </c>
      <c r="G131" s="24">
        <v>18022.392432374487</v>
      </c>
      <c r="H131" s="25">
        <f>SUM('SAM and Preps'!DV$175:DV$179)</f>
        <v>0</v>
      </c>
      <c r="I131" s="24">
        <f>IFERROR(VLOOKUP($A131,Employment!$A$5:$F$66,3,0),0)</f>
        <v>0</v>
      </c>
      <c r="J131" s="24">
        <f>IFERROR(VLOOKUP($A131,Employment!$A$5:$F$66,4,0),0)</f>
        <v>0</v>
      </c>
      <c r="K131" s="24">
        <f>IFERROR(VLOOKUP($A131,Employment!$A$5:$F$66,5,0),0)</f>
        <v>0</v>
      </c>
      <c r="L131" s="24">
        <f>IFERROR(VLOOKUP($A131,Employment!$A$5:$F$66,6,0),0)</f>
        <v>0</v>
      </c>
      <c r="M131" s="24">
        <f t="shared" si="45"/>
        <v>0</v>
      </c>
      <c r="N131" s="25">
        <v>84475.043216879538</v>
      </c>
      <c r="O131" s="26">
        <v>0</v>
      </c>
      <c r="P131" s="27">
        <f ca="1"/>
        <v>-16748.512217090076</v>
      </c>
      <c r="Q131" s="28">
        <f ca="1"/>
        <v>-56662.619885555308</v>
      </c>
      <c r="R131" s="28">
        <v>0</v>
      </c>
      <c r="S131" s="28"/>
      <c r="T131" s="35" t="e">
        <f ca="1"/>
        <v>#DIV/0!</v>
      </c>
      <c r="U131" s="30">
        <f ca="1"/>
        <v>-67.076165607966402</v>
      </c>
      <c r="V131" s="31">
        <v>0</v>
      </c>
      <c r="W131" s="32">
        <f ca="1"/>
        <v>-67.076165607966402</v>
      </c>
      <c r="X131" s="32"/>
      <c r="Y131" s="28">
        <f t="shared" ca="1" si="44"/>
        <v>-39914.107668465236</v>
      </c>
      <c r="Z131" s="33"/>
      <c r="AA131" s="36"/>
      <c r="AB131" s="33"/>
      <c r="AC131" s="21"/>
      <c r="AD131" s="6"/>
      <c r="AE131" s="6"/>
      <c r="AH131" s="6"/>
      <c r="AI131" s="6"/>
      <c r="AJ131" s="17"/>
      <c r="AV131" s="21"/>
    </row>
    <row r="132" spans="1:48" hidden="1" outlineLevel="1" x14ac:dyDescent="0.2">
      <c r="A132" s="13" t="s">
        <v>456</v>
      </c>
      <c r="B132" s="13" t="str">
        <f>VLOOKUP(A132,Notes!$A$12:$B$206,2,0)</f>
        <v>Engines, turbines</v>
      </c>
      <c r="C132" s="24">
        <f>SUM('SAM and Preps'!FS132:GG132)</f>
        <v>0</v>
      </c>
      <c r="D132" s="24">
        <f>'SAM and Preps'!GH132</f>
        <v>0</v>
      </c>
      <c r="E132" s="24">
        <f>'SAM and Preps'!GM132</f>
        <v>19021.258725817421</v>
      </c>
      <c r="F132" s="24">
        <f>'SAM and Preps'!GO132</f>
        <v>9450.8778594501418</v>
      </c>
      <c r="G132" s="24">
        <v>21204.919522751632</v>
      </c>
      <c r="H132" s="25">
        <f>SUM('SAM and Preps'!DW$175:DW$179)</f>
        <v>0</v>
      </c>
      <c r="I132" s="24">
        <f>IFERROR(VLOOKUP($A132,Employment!$A$5:$F$66,3,0),0)</f>
        <v>0</v>
      </c>
      <c r="J132" s="24">
        <f>IFERROR(VLOOKUP($A132,Employment!$A$5:$F$66,4,0),0)</f>
        <v>0</v>
      </c>
      <c r="K132" s="24">
        <f>IFERROR(VLOOKUP($A132,Employment!$A$5:$F$66,5,0),0)</f>
        <v>0</v>
      </c>
      <c r="L132" s="24">
        <f>IFERROR(VLOOKUP($A132,Employment!$A$5:$F$66,6,0),0)</f>
        <v>0</v>
      </c>
      <c r="M132" s="24">
        <f t="shared" si="45"/>
        <v>0</v>
      </c>
      <c r="N132" s="25">
        <v>22203.026640408076</v>
      </c>
      <c r="O132" s="26">
        <v>0</v>
      </c>
      <c r="P132" s="27">
        <f ca="1"/>
        <v>-25624.922926740808</v>
      </c>
      <c r="Q132" s="28">
        <f ca="1"/>
        <v>-26266.150997739518</v>
      </c>
      <c r="R132" s="28">
        <v>0</v>
      </c>
      <c r="S132" s="28"/>
      <c r="T132" s="35" t="e">
        <f ca="1"/>
        <v>#DIV/0!</v>
      </c>
      <c r="U132" s="30">
        <f ca="1"/>
        <v>-118.2998670547772</v>
      </c>
      <c r="V132" s="31">
        <v>0</v>
      </c>
      <c r="W132" s="32">
        <f ca="1"/>
        <v>-118.2998670547772</v>
      </c>
      <c r="X132" s="32"/>
      <c r="Y132" s="28">
        <f t="shared" ca="1" si="44"/>
        <v>-641.22807099870988</v>
      </c>
      <c r="Z132" s="33"/>
      <c r="AA132" s="36"/>
      <c r="AB132" s="33"/>
      <c r="AC132" s="21"/>
      <c r="AJ132" s="17"/>
      <c r="AV132" s="21"/>
    </row>
    <row r="133" spans="1:48" hidden="1" outlineLevel="1" x14ac:dyDescent="0.2">
      <c r="A133" s="13" t="s">
        <v>457</v>
      </c>
      <c r="B133" s="13" t="str">
        <f>VLOOKUP(A133,Notes!$A$12:$B$206,2,0)</f>
        <v>Pumps, compressors</v>
      </c>
      <c r="C133" s="24">
        <f>SUM('SAM and Preps'!FS133:GG133)</f>
        <v>413.78358163040878</v>
      </c>
      <c r="D133" s="24">
        <f>'SAM and Preps'!GH133</f>
        <v>0</v>
      </c>
      <c r="E133" s="24">
        <f>'SAM and Preps'!GM133</f>
        <v>11847.009182061998</v>
      </c>
      <c r="F133" s="24">
        <f>'SAM and Preps'!GO133</f>
        <v>4719.0899529487451</v>
      </c>
      <c r="G133" s="24">
        <v>17037.723927693987</v>
      </c>
      <c r="H133" s="25">
        <f>SUM('SAM and Preps'!DX$175:DX$179)</f>
        <v>0</v>
      </c>
      <c r="I133" s="24">
        <f>IFERROR(VLOOKUP($A133,Employment!$A$5:$F$66,3,0),0)</f>
        <v>0</v>
      </c>
      <c r="J133" s="24">
        <f>IFERROR(VLOOKUP($A133,Employment!$A$5:$F$66,4,0),0)</f>
        <v>0</v>
      </c>
      <c r="K133" s="24">
        <f>IFERROR(VLOOKUP($A133,Employment!$A$5:$F$66,5,0),0)</f>
        <v>0</v>
      </c>
      <c r="L133" s="24">
        <f>IFERROR(VLOOKUP($A133,Employment!$A$5:$F$66,6,0),0)</f>
        <v>0</v>
      </c>
      <c r="M133" s="24">
        <f t="shared" si="45"/>
        <v>0</v>
      </c>
      <c r="N133" s="25">
        <v>26702.701909743511</v>
      </c>
      <c r="O133" s="26">
        <v>0</v>
      </c>
      <c r="P133" s="27">
        <f ca="1"/>
        <v>-15323.272803140078</v>
      </c>
      <c r="Q133" s="28">
        <f ca="1"/>
        <v>-20306.063225078604</v>
      </c>
      <c r="R133" s="28">
        <v>0</v>
      </c>
      <c r="S133" s="28"/>
      <c r="T133" s="35" t="e">
        <f ca="1"/>
        <v>#DIV/0!</v>
      </c>
      <c r="U133" s="30">
        <f ca="1"/>
        <v>-76.044975874404514</v>
      </c>
      <c r="V133" s="31">
        <v>0</v>
      </c>
      <c r="W133" s="32">
        <f ca="1"/>
        <v>-76.044975874404514</v>
      </c>
      <c r="X133" s="32"/>
      <c r="Y133" s="28">
        <f t="shared" ca="1" si="44"/>
        <v>-4982.7904219385255</v>
      </c>
      <c r="Z133" s="33"/>
      <c r="AA133" s="36"/>
      <c r="AB133" s="33"/>
      <c r="AC133" s="21"/>
      <c r="AJ133" s="17"/>
      <c r="AV133" s="21"/>
    </row>
    <row r="134" spans="1:48" hidden="1" outlineLevel="1" x14ac:dyDescent="0.2">
      <c r="A134" s="13" t="s">
        <v>458</v>
      </c>
      <c r="B134" s="13" t="str">
        <f>VLOOKUP(A134,Notes!$A$12:$B$206,2,0)</f>
        <v>Bearings, gears</v>
      </c>
      <c r="C134" s="24">
        <f>SUM('SAM and Preps'!FS134:GG134)</f>
        <v>0</v>
      </c>
      <c r="D134" s="24">
        <f>'SAM and Preps'!GH134</f>
        <v>0</v>
      </c>
      <c r="E134" s="24">
        <f>'SAM and Preps'!GM134</f>
        <v>2247.7351682334079</v>
      </c>
      <c r="F134" s="24">
        <f>'SAM and Preps'!GO134</f>
        <v>5123.173527336091</v>
      </c>
      <c r="G134" s="24">
        <v>7379.6245100888373</v>
      </c>
      <c r="H134" s="25">
        <f>SUM('SAM and Preps'!DY$175:DY$179)</f>
        <v>0</v>
      </c>
      <c r="I134" s="24">
        <f>IFERROR(VLOOKUP($A134,Employment!$A$5:$F$66,3,0),0)</f>
        <v>0</v>
      </c>
      <c r="J134" s="24">
        <f>IFERROR(VLOOKUP($A134,Employment!$A$5:$F$66,4,0),0)</f>
        <v>0</v>
      </c>
      <c r="K134" s="24">
        <f>IFERROR(VLOOKUP($A134,Employment!$A$5:$F$66,5,0),0)</f>
        <v>0</v>
      </c>
      <c r="L134" s="24">
        <f>IFERROR(VLOOKUP($A134,Employment!$A$5:$F$66,6,0),0)</f>
        <v>0</v>
      </c>
      <c r="M134" s="24">
        <f t="shared" si="45"/>
        <v>0</v>
      </c>
      <c r="N134" s="25">
        <v>14521.061396237146</v>
      </c>
      <c r="O134" s="26">
        <v>0</v>
      </c>
      <c r="P134" s="27">
        <f ca="1"/>
        <v>-6633.8178260125487</v>
      </c>
      <c r="Q134" s="28">
        <f ca="1"/>
        <v>-10904.929668634097</v>
      </c>
      <c r="R134" s="28">
        <v>0</v>
      </c>
      <c r="S134" s="28"/>
      <c r="T134" s="35" t="e">
        <f ca="1"/>
        <v>#DIV/0!</v>
      </c>
      <c r="U134" s="30">
        <f ca="1"/>
        <v>-75.097331875890973</v>
      </c>
      <c r="V134" s="31">
        <v>0</v>
      </c>
      <c r="W134" s="32">
        <f ca="1"/>
        <v>-75.097331875890973</v>
      </c>
      <c r="X134" s="32"/>
      <c r="Y134" s="28">
        <f t="shared" ref="Y134:Y180" ca="1" si="46">Q134-P134</f>
        <v>-4271.111842621548</v>
      </c>
      <c r="Z134" s="33"/>
      <c r="AA134" s="36"/>
      <c r="AB134" s="33"/>
      <c r="AC134" s="21"/>
      <c r="AJ134" s="17"/>
      <c r="AV134" s="21"/>
    </row>
    <row r="135" spans="1:48" hidden="1" outlineLevel="1" x14ac:dyDescent="0.2">
      <c r="A135" s="13" t="s">
        <v>459</v>
      </c>
      <c r="B135" s="13" t="str">
        <f>VLOOKUP(A135,Notes!$A$12:$B$206,2,0)</f>
        <v>Lifting equipment</v>
      </c>
      <c r="C135" s="24">
        <f>SUM('SAM and Preps'!FS135:GG135)</f>
        <v>0</v>
      </c>
      <c r="D135" s="24">
        <f>'SAM and Preps'!GH135</f>
        <v>0</v>
      </c>
      <c r="E135" s="24">
        <f>'SAM and Preps'!GM135</f>
        <v>4016.5415568887265</v>
      </c>
      <c r="F135" s="24">
        <f>'SAM and Preps'!GO135</f>
        <v>3272.8559682847963</v>
      </c>
      <c r="G135" s="24">
        <v>7489.3629563932682</v>
      </c>
      <c r="H135" s="25">
        <f>SUM('SAM and Preps'!DZ$175:DZ$179)</f>
        <v>0</v>
      </c>
      <c r="I135" s="24">
        <f>IFERROR(VLOOKUP($A135,Employment!$A$5:$F$66,3,0),0)</f>
        <v>0</v>
      </c>
      <c r="J135" s="24">
        <f>IFERROR(VLOOKUP($A135,Employment!$A$5:$F$66,4,0),0)</f>
        <v>0</v>
      </c>
      <c r="K135" s="24">
        <f>IFERROR(VLOOKUP($A135,Employment!$A$5:$F$66,5,0),0)</f>
        <v>0</v>
      </c>
      <c r="L135" s="24">
        <f>IFERROR(VLOOKUP($A135,Employment!$A$5:$F$66,6,0),0)</f>
        <v>0</v>
      </c>
      <c r="M135" s="24">
        <f t="shared" si="45"/>
        <v>0</v>
      </c>
      <c r="N135" s="25">
        <v>16566.84997703306</v>
      </c>
      <c r="O135" s="26">
        <v>0</v>
      </c>
      <c r="P135" s="27">
        <f ca="1"/>
        <v>-6560.4577726561711</v>
      </c>
      <c r="Q135" s="28">
        <f ca="1"/>
        <v>-11628.039848151233</v>
      </c>
      <c r="R135" s="28">
        <v>0</v>
      </c>
      <c r="S135" s="28"/>
      <c r="T135" s="35" t="e">
        <f ca="1"/>
        <v>#DIV/0!</v>
      </c>
      <c r="U135" s="30">
        <f ca="1"/>
        <v>-70.188598703262272</v>
      </c>
      <c r="V135" s="31">
        <v>0</v>
      </c>
      <c r="W135" s="32">
        <f ca="1"/>
        <v>-70.188598703262272</v>
      </c>
      <c r="X135" s="32"/>
      <c r="Y135" s="28">
        <f t="shared" ca="1" si="46"/>
        <v>-5067.5820754950619</v>
      </c>
      <c r="Z135" s="33"/>
      <c r="AA135" s="36"/>
      <c r="AB135" s="33"/>
      <c r="AC135" s="21"/>
      <c r="AJ135" s="17"/>
      <c r="AV135" s="21"/>
    </row>
    <row r="136" spans="1:48" hidden="1" outlineLevel="1" x14ac:dyDescent="0.2">
      <c r="A136" s="13" t="s">
        <v>460</v>
      </c>
      <c r="B136" s="13" t="str">
        <f>VLOOKUP(A136,Notes!$A$12:$B$206,2,0)</f>
        <v>General machinery</v>
      </c>
      <c r="C136" s="24">
        <f>SUM('SAM and Preps'!FS136:GG136)</f>
        <v>414.87231771558015</v>
      </c>
      <c r="D136" s="24">
        <f>'SAM and Preps'!GH136</f>
        <v>0</v>
      </c>
      <c r="E136" s="24">
        <f>'SAM and Preps'!GM136</f>
        <v>12977.688294371559</v>
      </c>
      <c r="F136" s="24">
        <f>'SAM and Preps'!GO136</f>
        <v>17737.823473910456</v>
      </c>
      <c r="G136" s="24">
        <v>31143.420622283091</v>
      </c>
      <c r="H136" s="25">
        <f>SUM('SAM and Preps'!EA$175:EA$179)</f>
        <v>0</v>
      </c>
      <c r="I136" s="24">
        <f>IFERROR(VLOOKUP($A136,Employment!$A$5:$F$66,3,0),0)</f>
        <v>0</v>
      </c>
      <c r="J136" s="24">
        <f>IFERROR(VLOOKUP($A136,Employment!$A$5:$F$66,4,0),0)</f>
        <v>0</v>
      </c>
      <c r="K136" s="24">
        <f>IFERROR(VLOOKUP($A136,Employment!$A$5:$F$66,5,0),0)</f>
        <v>0</v>
      </c>
      <c r="L136" s="24">
        <f>IFERROR(VLOOKUP($A136,Employment!$A$5:$F$66,6,0),0)</f>
        <v>0</v>
      </c>
      <c r="M136" s="24">
        <f t="shared" ref="M136:M180" si="47">SUM(I136:L136)</f>
        <v>0</v>
      </c>
      <c r="N136" s="25">
        <v>39840.269394808085</v>
      </c>
      <c r="O136" s="26">
        <v>0</v>
      </c>
      <c r="P136" s="27">
        <f ca="1"/>
        <v>-28058.832909169396</v>
      </c>
      <c r="Q136" s="28">
        <f ca="1"/>
        <v>-33455.611372176369</v>
      </c>
      <c r="R136" s="28">
        <v>0</v>
      </c>
      <c r="S136" s="28"/>
      <c r="T136" s="35" t="e">
        <f ca="1"/>
        <v>#DIV/0!</v>
      </c>
      <c r="U136" s="30">
        <f ca="1"/>
        <v>-83.97436031528504</v>
      </c>
      <c r="V136" s="31">
        <v>0</v>
      </c>
      <c r="W136" s="32">
        <f ca="1"/>
        <v>-83.97436031528504</v>
      </c>
      <c r="X136" s="32"/>
      <c r="Y136" s="28">
        <f t="shared" ca="1" si="46"/>
        <v>-5396.7784630069727</v>
      </c>
      <c r="Z136" s="33"/>
      <c r="AA136" s="36"/>
      <c r="AB136" s="33"/>
      <c r="AC136" s="21"/>
      <c r="AJ136" s="17"/>
      <c r="AV136" s="21"/>
    </row>
    <row r="137" spans="1:48" hidden="1" outlineLevel="1" x14ac:dyDescent="0.2">
      <c r="A137" s="13" t="s">
        <v>461</v>
      </c>
      <c r="B137" s="13" t="str">
        <f>VLOOKUP(A137,Notes!$A$12:$B$206,2,0)</f>
        <v>Special machinery</v>
      </c>
      <c r="C137" s="24">
        <f>SUM('SAM and Preps'!FS137:GG137)</f>
        <v>1009.9321729421947</v>
      </c>
      <c r="D137" s="24">
        <f>'SAM and Preps'!GH137</f>
        <v>0</v>
      </c>
      <c r="E137" s="24">
        <f>'SAM and Preps'!GM137</f>
        <v>84311.532812867707</v>
      </c>
      <c r="F137" s="24">
        <f>'SAM and Preps'!GO137</f>
        <v>8721.3091634990196</v>
      </c>
      <c r="G137" s="24">
        <v>94053.922825331043</v>
      </c>
      <c r="H137" s="25">
        <f>SUM('SAM and Preps'!EB$175:EB$179)</f>
        <v>0</v>
      </c>
      <c r="I137" s="24">
        <f>IFERROR(VLOOKUP($A137,Employment!$A$5:$F$66,3,0),0)</f>
        <v>0</v>
      </c>
      <c r="J137" s="24">
        <f>IFERROR(VLOOKUP($A137,Employment!$A$5:$F$66,4,0),0)</f>
        <v>0</v>
      </c>
      <c r="K137" s="24">
        <f>IFERROR(VLOOKUP($A137,Employment!$A$5:$F$66,5,0),0)</f>
        <v>0</v>
      </c>
      <c r="L137" s="24">
        <f>IFERROR(VLOOKUP($A137,Employment!$A$5:$F$66,6,0),0)</f>
        <v>0</v>
      </c>
      <c r="M137" s="24">
        <f t="shared" si="47"/>
        <v>0</v>
      </c>
      <c r="N137" s="25">
        <v>129122.73465730433</v>
      </c>
      <c r="O137" s="26">
        <v>0</v>
      </c>
      <c r="P137" s="27">
        <f ca="1"/>
        <v>-84739.489951672251</v>
      </c>
      <c r="Q137" s="28">
        <f ca="1"/>
        <v>-103051.88751371333</v>
      </c>
      <c r="R137" s="28">
        <v>0</v>
      </c>
      <c r="S137" s="28"/>
      <c r="T137" s="35" t="e">
        <f ca="1"/>
        <v>#DIV/0!</v>
      </c>
      <c r="U137" s="30">
        <f ca="1"/>
        <v>-79.809251087514667</v>
      </c>
      <c r="V137" s="31">
        <v>0</v>
      </c>
      <c r="W137" s="32">
        <f ca="1"/>
        <v>-79.809251087514667</v>
      </c>
      <c r="X137" s="32"/>
      <c r="Y137" s="28">
        <f t="shared" ca="1" si="46"/>
        <v>-18312.397562041078</v>
      </c>
      <c r="Z137" s="33"/>
      <c r="AA137" s="36"/>
      <c r="AB137" s="33"/>
      <c r="AC137" s="21"/>
      <c r="AJ137" s="17"/>
      <c r="AV137" s="21"/>
    </row>
    <row r="138" spans="1:48" hidden="1" outlineLevel="1" x14ac:dyDescent="0.2">
      <c r="A138" s="13" t="s">
        <v>462</v>
      </c>
      <c r="B138" s="13" t="str">
        <f>VLOOKUP(A138,Notes!$A$12:$B$206,2,0)</f>
        <v>Domestic appliances</v>
      </c>
      <c r="C138" s="24">
        <f>SUM('SAM and Preps'!FS138:GG138)</f>
        <v>10589.371254685149</v>
      </c>
      <c r="D138" s="24">
        <f>'SAM and Preps'!GH138</f>
        <v>0</v>
      </c>
      <c r="E138" s="24">
        <f>'SAM and Preps'!GM138</f>
        <v>4839.784617481343</v>
      </c>
      <c r="F138" s="24">
        <f>'SAM and Preps'!GO138</f>
        <v>1655.1988442479969</v>
      </c>
      <c r="G138" s="24">
        <v>17071.196889701583</v>
      </c>
      <c r="H138" s="25">
        <f>SUM('SAM and Preps'!EC$175:EC$179)</f>
        <v>0</v>
      </c>
      <c r="I138" s="24">
        <f>IFERROR(VLOOKUP($A138,Employment!$A$5:$F$66,3,0),0)</f>
        <v>0</v>
      </c>
      <c r="J138" s="24">
        <f>IFERROR(VLOOKUP($A138,Employment!$A$5:$F$66,4,0),0)</f>
        <v>0</v>
      </c>
      <c r="K138" s="24">
        <f>IFERROR(VLOOKUP($A138,Employment!$A$5:$F$66,5,0),0)</f>
        <v>0</v>
      </c>
      <c r="L138" s="24">
        <f>IFERROR(VLOOKUP($A138,Employment!$A$5:$F$66,6,0),0)</f>
        <v>0</v>
      </c>
      <c r="M138" s="24">
        <f t="shared" si="47"/>
        <v>0</v>
      </c>
      <c r="N138" s="25">
        <v>20964.210068887114</v>
      </c>
      <c r="O138" s="26">
        <v>0</v>
      </c>
      <c r="P138" s="27">
        <f ca="1"/>
        <v>-16434.856370241556</v>
      </c>
      <c r="Q138" s="28">
        <f ca="1"/>
        <v>-18797.566451430124</v>
      </c>
      <c r="R138" s="28">
        <v>0</v>
      </c>
      <c r="S138" s="28"/>
      <c r="T138" s="35" t="e">
        <f ca="1"/>
        <v>#DIV/0!</v>
      </c>
      <c r="U138" s="30">
        <f ca="1"/>
        <v>-89.66503574264172</v>
      </c>
      <c r="V138" s="31">
        <v>0</v>
      </c>
      <c r="W138" s="32">
        <f ca="1"/>
        <v>-89.66503574264172</v>
      </c>
      <c r="X138" s="32"/>
      <c r="Y138" s="28">
        <f t="shared" ca="1" si="46"/>
        <v>-2362.7100811885684</v>
      </c>
      <c r="Z138" s="33"/>
      <c r="AA138" s="36"/>
      <c r="AB138" s="33"/>
      <c r="AC138" s="21"/>
      <c r="AJ138" s="17"/>
      <c r="AV138" s="21"/>
    </row>
    <row r="139" spans="1:48" hidden="1" outlineLevel="1" x14ac:dyDescent="0.2">
      <c r="A139" s="13" t="s">
        <v>463</v>
      </c>
      <c r="B139" s="13" t="str">
        <f>VLOOKUP(A139,Notes!$A$12:$B$206,2,0)</f>
        <v>Office machinery</v>
      </c>
      <c r="C139" s="24">
        <f>SUM('SAM and Preps'!FS139:GG139)</f>
        <v>6319.2105696311792</v>
      </c>
      <c r="D139" s="24">
        <f>'SAM and Preps'!GH139</f>
        <v>0</v>
      </c>
      <c r="E139" s="24">
        <f>'SAM and Preps'!GM139</f>
        <v>35948.848584368432</v>
      </c>
      <c r="F139" s="24">
        <f>'SAM and Preps'!GO139</f>
        <v>4728.0958290197859</v>
      </c>
      <c r="G139" s="24">
        <v>32017.215220894668</v>
      </c>
      <c r="H139" s="25">
        <f>SUM('SAM and Preps'!ED$175:ED$179)</f>
        <v>0</v>
      </c>
      <c r="I139" s="24">
        <f>IFERROR(VLOOKUP($A139,Employment!$A$5:$F$66,3,0),0)</f>
        <v>0</v>
      </c>
      <c r="J139" s="24">
        <f>IFERROR(VLOOKUP($A139,Employment!$A$5:$F$66,4,0),0)</f>
        <v>0</v>
      </c>
      <c r="K139" s="24">
        <f>IFERROR(VLOOKUP($A139,Employment!$A$5:$F$66,5,0),0)</f>
        <v>0</v>
      </c>
      <c r="L139" s="24">
        <f>IFERROR(VLOOKUP($A139,Employment!$A$5:$F$66,6,0),0)</f>
        <v>0</v>
      </c>
      <c r="M139" s="24">
        <f t="shared" si="47"/>
        <v>0</v>
      </c>
      <c r="N139" s="25">
        <v>41819.827179430424</v>
      </c>
      <c r="O139" s="26">
        <v>0</v>
      </c>
      <c r="P139" s="27">
        <f ca="1"/>
        <v>-42928.460541680579</v>
      </c>
      <c r="Q139" s="28">
        <f ca="1"/>
        <v>-46984.83989035523</v>
      </c>
      <c r="R139" s="28">
        <v>0</v>
      </c>
      <c r="S139" s="28"/>
      <c r="T139" s="35" t="e">
        <f ca="1"/>
        <v>#DIV/0!</v>
      </c>
      <c r="U139" s="30">
        <f ca="1"/>
        <v>-112.35063140926913</v>
      </c>
      <c r="V139" s="31">
        <v>0</v>
      </c>
      <c r="W139" s="32">
        <f ca="1"/>
        <v>-112.35063140926913</v>
      </c>
      <c r="X139" s="32"/>
      <c r="Y139" s="28">
        <f t="shared" ca="1" si="46"/>
        <v>-4056.3793486746508</v>
      </c>
      <c r="Z139" s="33"/>
      <c r="AA139" s="36"/>
      <c r="AB139" s="33"/>
      <c r="AC139" s="21"/>
      <c r="AJ139" s="17"/>
      <c r="AV139" s="21"/>
    </row>
    <row r="140" spans="1:48" hidden="1" outlineLevel="1" x14ac:dyDescent="0.2">
      <c r="A140" s="13" t="s">
        <v>464</v>
      </c>
      <c r="B140" s="13" t="str">
        <f>VLOOKUP(A140,Notes!$A$12:$B$206,2,0)</f>
        <v>Electrical machinery</v>
      </c>
      <c r="C140" s="24">
        <f>SUM('SAM and Preps'!FS140:GG140)</f>
        <v>2507.99964971905</v>
      </c>
      <c r="D140" s="24">
        <f>'SAM and Preps'!GH140</f>
        <v>0</v>
      </c>
      <c r="E140" s="24">
        <f>'SAM and Preps'!GM140</f>
        <v>40438.311034789549</v>
      </c>
      <c r="F140" s="24">
        <f>'SAM and Preps'!GO140</f>
        <v>15344.519778023594</v>
      </c>
      <c r="G140" s="24">
        <v>58558.247285433958</v>
      </c>
      <c r="H140" s="25">
        <f>SUM('SAM and Preps'!EE$175:EE$179)</f>
        <v>0</v>
      </c>
      <c r="I140" s="24">
        <f>IFERROR(VLOOKUP($A140,Employment!$A$5:$F$66,3,0),0)</f>
        <v>0</v>
      </c>
      <c r="J140" s="24">
        <f>IFERROR(VLOOKUP($A140,Employment!$A$5:$F$66,4,0),0)</f>
        <v>0</v>
      </c>
      <c r="K140" s="24">
        <f>IFERROR(VLOOKUP($A140,Employment!$A$5:$F$66,5,0),0)</f>
        <v>0</v>
      </c>
      <c r="L140" s="24">
        <f>IFERROR(VLOOKUP($A140,Employment!$A$5:$F$66,6,0),0)</f>
        <v>0</v>
      </c>
      <c r="M140" s="24">
        <f t="shared" si="47"/>
        <v>0</v>
      </c>
      <c r="N140" s="25">
        <v>115367.59220536525</v>
      </c>
      <c r="O140" s="26">
        <v>0</v>
      </c>
      <c r="P140" s="27">
        <f ca="1"/>
        <v>-52712.547381250886</v>
      </c>
      <c r="Q140" s="28">
        <f ca="1"/>
        <v>-87502.635980429608</v>
      </c>
      <c r="R140" s="28">
        <v>0</v>
      </c>
      <c r="S140" s="28"/>
      <c r="T140" s="35" t="e">
        <f ca="1"/>
        <v>#DIV/0!</v>
      </c>
      <c r="U140" s="30">
        <f ca="1"/>
        <v>-75.846807849353937</v>
      </c>
      <c r="V140" s="31">
        <v>0</v>
      </c>
      <c r="W140" s="32">
        <f ca="1"/>
        <v>-75.846807849353937</v>
      </c>
      <c r="X140" s="32"/>
      <c r="Y140" s="28">
        <f t="shared" ca="1" si="46"/>
        <v>-34790.088599178722</v>
      </c>
      <c r="Z140" s="33"/>
      <c r="AA140" s="36"/>
      <c r="AB140" s="33"/>
      <c r="AC140" s="21"/>
      <c r="AJ140" s="17"/>
      <c r="AV140" s="21"/>
    </row>
    <row r="141" spans="1:48" hidden="1" outlineLevel="1" x14ac:dyDescent="0.2">
      <c r="A141" s="13" t="s">
        <v>70</v>
      </c>
      <c r="B141" s="13" t="str">
        <f>VLOOKUP(A141,Notes!$A$12:$B$206,2,0)</f>
        <v>Radio, television</v>
      </c>
      <c r="C141" s="24">
        <f>SUM('SAM and Preps'!FS141:GG141)</f>
        <v>6450.2007804909799</v>
      </c>
      <c r="D141" s="24">
        <f>'SAM and Preps'!GH141</f>
        <v>0</v>
      </c>
      <c r="E141" s="24">
        <f>'SAM and Preps'!GM141</f>
        <v>2868.6351807442065</v>
      </c>
      <c r="F141" s="24">
        <f>'SAM and Preps'!GO141</f>
        <v>5002.496826283701</v>
      </c>
      <c r="G141" s="24">
        <v>14317.841685995536</v>
      </c>
      <c r="H141" s="25">
        <f>SUM('SAM and Preps'!EF$175:EF$179)</f>
        <v>0</v>
      </c>
      <c r="I141" s="24">
        <f>IFERROR(VLOOKUP($A141,Employment!$A$5:$F$66,3,0),0)</f>
        <v>0</v>
      </c>
      <c r="J141" s="24">
        <f>IFERROR(VLOOKUP($A141,Employment!$A$5:$F$66,4,0),0)</f>
        <v>0</v>
      </c>
      <c r="K141" s="24">
        <f>IFERROR(VLOOKUP($A141,Employment!$A$5:$F$66,5,0),0)</f>
        <v>0</v>
      </c>
      <c r="L141" s="24">
        <f>IFERROR(VLOOKUP($A141,Employment!$A$5:$F$66,6,0),0)</f>
        <v>0</v>
      </c>
      <c r="M141" s="24">
        <f t="shared" si="47"/>
        <v>0</v>
      </c>
      <c r="N141" s="25">
        <v>111495.09533238443</v>
      </c>
      <c r="O141" s="26">
        <v>0</v>
      </c>
      <c r="P141" s="27">
        <f ca="1"/>
        <v>-13534.219586816098</v>
      </c>
      <c r="Q141" s="28">
        <f ca="1"/>
        <v>-49185.718604284659</v>
      </c>
      <c r="R141" s="28">
        <v>0</v>
      </c>
      <c r="S141" s="28"/>
      <c r="T141" s="35" t="e">
        <f ca="1"/>
        <v>#DIV/0!</v>
      </c>
      <c r="U141" s="30">
        <f ca="1"/>
        <v>-44.114692630787289</v>
      </c>
      <c r="V141" s="31">
        <v>0</v>
      </c>
      <c r="W141" s="32">
        <f ca="1"/>
        <v>-44.114692630787289</v>
      </c>
      <c r="X141" s="32"/>
      <c r="Y141" s="28">
        <f t="shared" ca="1" si="46"/>
        <v>-35651.499017468559</v>
      </c>
      <c r="Z141" s="33"/>
      <c r="AA141" s="36"/>
      <c r="AB141" s="33"/>
      <c r="AC141" s="21"/>
      <c r="AJ141" s="17"/>
      <c r="AV141" s="21"/>
    </row>
    <row r="142" spans="1:48" hidden="1" outlineLevel="1" x14ac:dyDescent="0.2">
      <c r="A142" s="13" t="s">
        <v>465</v>
      </c>
      <c r="B142" s="13" t="str">
        <f>VLOOKUP(A142,Notes!$A$12:$B$206,2,0)</f>
        <v>Medical appliances</v>
      </c>
      <c r="C142" s="24">
        <f>SUM('SAM and Preps'!FS142:GG142)</f>
        <v>9297.4290531848455</v>
      </c>
      <c r="D142" s="24">
        <f>'SAM and Preps'!GH142</f>
        <v>0</v>
      </c>
      <c r="E142" s="24">
        <f>'SAM and Preps'!GM142</f>
        <v>27846.151039941229</v>
      </c>
      <c r="F142" s="24">
        <f>'SAM and Preps'!GO142</f>
        <v>4411.0683676072231</v>
      </c>
      <c r="G142" s="24">
        <v>41721.760700551858</v>
      </c>
      <c r="H142" s="25">
        <f>SUM('SAM and Preps'!EG$175:EG$179)</f>
        <v>0</v>
      </c>
      <c r="I142" s="24">
        <f>IFERROR(VLOOKUP($A142,Employment!$A$5:$F$66,3,0),0)</f>
        <v>0</v>
      </c>
      <c r="J142" s="24">
        <f>IFERROR(VLOOKUP($A142,Employment!$A$5:$F$66,4,0),0)</f>
        <v>0</v>
      </c>
      <c r="K142" s="24">
        <f>IFERROR(VLOOKUP($A142,Employment!$A$5:$F$66,5,0),0)</f>
        <v>0</v>
      </c>
      <c r="L142" s="24">
        <f>IFERROR(VLOOKUP($A142,Employment!$A$5:$F$66,6,0),0)</f>
        <v>0</v>
      </c>
      <c r="M142" s="24">
        <f t="shared" si="47"/>
        <v>0</v>
      </c>
      <c r="N142" s="25">
        <v>48771.170658711169</v>
      </c>
      <c r="O142" s="26">
        <v>0</v>
      </c>
      <c r="P142" s="27">
        <f ca="1"/>
        <v>-21977.824816968659</v>
      </c>
      <c r="Q142" s="28">
        <f ca="1"/>
        <v>-24579.015692818099</v>
      </c>
      <c r="R142" s="28">
        <v>0</v>
      </c>
      <c r="S142" s="28"/>
      <c r="T142" s="35" t="e">
        <f ca="1"/>
        <v>#DIV/0!</v>
      </c>
      <c r="U142" s="30">
        <f ca="1"/>
        <v>-50.396607997819231</v>
      </c>
      <c r="V142" s="31">
        <v>0</v>
      </c>
      <c r="W142" s="32">
        <f ca="1"/>
        <v>-50.396607997819231</v>
      </c>
      <c r="X142" s="32"/>
      <c r="Y142" s="28">
        <f t="shared" ca="1" si="46"/>
        <v>-2601.1908758494392</v>
      </c>
      <c r="Z142" s="33"/>
      <c r="AA142" s="36"/>
      <c r="AB142" s="33"/>
      <c r="AC142" s="21"/>
      <c r="AJ142" s="17"/>
      <c r="AV142" s="21"/>
    </row>
    <row r="143" spans="1:48" hidden="1" outlineLevel="1" x14ac:dyDescent="0.2">
      <c r="A143" s="13" t="s">
        <v>71</v>
      </c>
      <c r="B143" s="13" t="str">
        <f>VLOOKUP(A143,Notes!$A$12:$B$206,2,0)</f>
        <v xml:space="preserve">Motor vehicles, parts </v>
      </c>
      <c r="C143" s="24">
        <f>SUM('SAM and Preps'!FS143:GG143)</f>
        <v>106563.48703761221</v>
      </c>
      <c r="D143" s="24">
        <f>'SAM and Preps'!GH143</f>
        <v>0</v>
      </c>
      <c r="E143" s="24">
        <f>'SAM and Preps'!GM143</f>
        <v>124203.3363528737</v>
      </c>
      <c r="F143" s="24">
        <f>'SAM and Preps'!GO143</f>
        <v>68563.399786204929</v>
      </c>
      <c r="G143" s="24">
        <v>302713.68974879634</v>
      </c>
      <c r="H143" s="25">
        <f>SUM('SAM and Preps'!EH$175:EH$179)</f>
        <v>0</v>
      </c>
      <c r="I143" s="24">
        <f>IFERROR(VLOOKUP($A143,Employment!$A$5:$F$66,3,0),0)</f>
        <v>0</v>
      </c>
      <c r="J143" s="24">
        <f>IFERROR(VLOOKUP($A143,Employment!$A$5:$F$66,4,0),0)</f>
        <v>0</v>
      </c>
      <c r="K143" s="24">
        <f>IFERROR(VLOOKUP($A143,Employment!$A$5:$F$66,5,0),0)</f>
        <v>0</v>
      </c>
      <c r="L143" s="24">
        <f>IFERROR(VLOOKUP($A143,Employment!$A$5:$F$66,6,0),0)</f>
        <v>0</v>
      </c>
      <c r="M143" s="24">
        <f t="shared" si="47"/>
        <v>0</v>
      </c>
      <c r="N143" s="25">
        <v>473755.70133184211</v>
      </c>
      <c r="O143" s="26">
        <v>0</v>
      </c>
      <c r="P143" s="27">
        <f ca="1"/>
        <v>-280053.54956278298</v>
      </c>
      <c r="Q143" s="28">
        <f ca="1"/>
        <v>-375061.18214011658</v>
      </c>
      <c r="R143" s="28">
        <v>0</v>
      </c>
      <c r="S143" s="28"/>
      <c r="T143" s="35" t="e">
        <f ca="1"/>
        <v>#DIV/0!</v>
      </c>
      <c r="U143" s="30">
        <f ca="1"/>
        <v>-79.167634518324249</v>
      </c>
      <c r="V143" s="31">
        <v>0</v>
      </c>
      <c r="W143" s="32">
        <f ca="1"/>
        <v>-79.167634518324249</v>
      </c>
      <c r="X143" s="32"/>
      <c r="Y143" s="28">
        <f t="shared" ca="1" si="46"/>
        <v>-95007.632577333599</v>
      </c>
      <c r="Z143" s="33"/>
      <c r="AA143" s="36"/>
      <c r="AB143" s="33"/>
      <c r="AC143" s="21"/>
      <c r="AJ143" s="17"/>
      <c r="AV143" s="21"/>
    </row>
    <row r="144" spans="1:48" hidden="1" outlineLevel="1" x14ac:dyDescent="0.2">
      <c r="A144" s="13" t="s">
        <v>466</v>
      </c>
      <c r="B144" s="13" t="str">
        <f>VLOOKUP(A144,Notes!$A$12:$B$206,2,0)</f>
        <v>Ships and boats</v>
      </c>
      <c r="C144" s="24">
        <f>SUM('SAM and Preps'!FS144:GG144)</f>
        <v>676.9574250292037</v>
      </c>
      <c r="D144" s="24">
        <f>'SAM and Preps'!GH144</f>
        <v>0</v>
      </c>
      <c r="E144" s="24">
        <f>'SAM and Preps'!GM144</f>
        <v>15583.999349475404</v>
      </c>
      <c r="F144" s="24">
        <f>'SAM and Preps'!GO144</f>
        <v>3466.8395224016544</v>
      </c>
      <c r="G144" s="24">
        <v>19727.982345065091</v>
      </c>
      <c r="H144" s="25">
        <f>SUM('SAM and Preps'!EI$175:EI$179)</f>
        <v>0</v>
      </c>
      <c r="I144" s="24">
        <f>IFERROR(VLOOKUP($A144,Employment!$A$5:$F$66,3,0),0)</f>
        <v>0</v>
      </c>
      <c r="J144" s="24">
        <f>IFERROR(VLOOKUP($A144,Employment!$A$5:$F$66,4,0),0)</f>
        <v>0</v>
      </c>
      <c r="K144" s="24">
        <f>IFERROR(VLOOKUP($A144,Employment!$A$5:$F$66,5,0),0)</f>
        <v>0</v>
      </c>
      <c r="L144" s="24">
        <f>IFERROR(VLOOKUP($A144,Employment!$A$5:$F$66,6,0),0)</f>
        <v>0</v>
      </c>
      <c r="M144" s="24">
        <f t="shared" si="47"/>
        <v>0</v>
      </c>
      <c r="N144" s="25">
        <v>21339.970038275762</v>
      </c>
      <c r="O144" s="26">
        <v>0</v>
      </c>
      <c r="P144" s="27">
        <f ca="1"/>
        <v>-17822.712409718559</v>
      </c>
      <c r="Q144" s="28">
        <f ca="1"/>
        <v>-19326.336426323316</v>
      </c>
      <c r="R144" s="28">
        <v>0</v>
      </c>
      <c r="S144" s="28"/>
      <c r="T144" s="35" t="e">
        <f ca="1"/>
        <v>#DIV/0!</v>
      </c>
      <c r="U144" s="30">
        <f ca="1"/>
        <v>-90.564027932837973</v>
      </c>
      <c r="V144" s="31">
        <v>0</v>
      </c>
      <c r="W144" s="32">
        <f ca="1"/>
        <v>-90.564027932837973</v>
      </c>
      <c r="X144" s="32"/>
      <c r="Y144" s="28">
        <f t="shared" ca="1" si="46"/>
        <v>-1503.6240166047573</v>
      </c>
      <c r="Z144" s="33"/>
      <c r="AA144" s="36"/>
      <c r="AB144" s="33"/>
      <c r="AC144" s="21"/>
      <c r="AJ144" s="17"/>
      <c r="AV144" s="21"/>
    </row>
    <row r="145" spans="1:48" hidden="1" outlineLevel="1" x14ac:dyDescent="0.2">
      <c r="A145" s="13" t="s">
        <v>467</v>
      </c>
      <c r="B145" s="13" t="str">
        <f>VLOOKUP(A145,Notes!$A$12:$B$206,2,0)</f>
        <v>Railway and trams</v>
      </c>
      <c r="C145" s="24">
        <f>SUM('SAM and Preps'!FS145:GG145)</f>
        <v>0</v>
      </c>
      <c r="D145" s="24">
        <f>'SAM and Preps'!GH145</f>
        <v>0</v>
      </c>
      <c r="E145" s="24">
        <f>'SAM and Preps'!GM145</f>
        <v>3278.2849365949746</v>
      </c>
      <c r="F145" s="24">
        <f>'SAM and Preps'!GO145</f>
        <v>1579.1161115363263</v>
      </c>
      <c r="G145" s="24">
        <v>4855.5848365324746</v>
      </c>
      <c r="H145" s="25">
        <f>SUM('SAM and Preps'!EJ$175:EJ$179)</f>
        <v>0</v>
      </c>
      <c r="I145" s="24">
        <f>IFERROR(VLOOKUP($A145,Employment!$A$5:$F$66,3,0),0)</f>
        <v>0</v>
      </c>
      <c r="J145" s="24">
        <f>IFERROR(VLOOKUP($A145,Employment!$A$5:$F$66,4,0),0)</f>
        <v>0</v>
      </c>
      <c r="K145" s="24">
        <f>IFERROR(VLOOKUP($A145,Employment!$A$5:$F$66,5,0),0)</f>
        <v>0</v>
      </c>
      <c r="L145" s="24">
        <f>IFERROR(VLOOKUP($A145,Employment!$A$5:$F$66,6,0),0)</f>
        <v>0</v>
      </c>
      <c r="M145" s="24">
        <f t="shared" si="47"/>
        <v>0</v>
      </c>
      <c r="N145" s="25">
        <v>6397.2507748040789</v>
      </c>
      <c r="O145" s="26">
        <v>0</v>
      </c>
      <c r="P145" s="27">
        <f ca="1"/>
        <v>-4371.6609433181711</v>
      </c>
      <c r="Q145" s="28">
        <f ca="1"/>
        <v>-5642.3271604158172</v>
      </c>
      <c r="R145" s="28">
        <v>0</v>
      </c>
      <c r="S145" s="28"/>
      <c r="T145" s="35" t="e">
        <f ca="1"/>
        <v>#DIV/0!</v>
      </c>
      <c r="U145" s="30">
        <f ca="1"/>
        <v>-88.199249318760963</v>
      </c>
      <c r="V145" s="31">
        <v>0</v>
      </c>
      <c r="W145" s="32">
        <f ca="1"/>
        <v>-88.199249318760963</v>
      </c>
      <c r="X145" s="32"/>
      <c r="Y145" s="28">
        <f t="shared" ca="1" si="46"/>
        <v>-1270.666217097646</v>
      </c>
      <c r="Z145" s="33"/>
      <c r="AA145" s="36"/>
      <c r="AB145" s="33"/>
      <c r="AC145" s="21"/>
      <c r="AJ145" s="17"/>
      <c r="AV145" s="21"/>
    </row>
    <row r="146" spans="1:48" hidden="1" outlineLevel="1" x14ac:dyDescent="0.2">
      <c r="A146" s="13" t="s">
        <v>468</v>
      </c>
      <c r="B146" s="13" t="str">
        <f>VLOOKUP(A146,Notes!$A$12:$B$206,2,0)</f>
        <v xml:space="preserve">Aircrafts </v>
      </c>
      <c r="C146" s="24">
        <f>SUM('SAM and Preps'!FS146:GG146)</f>
        <v>0</v>
      </c>
      <c r="D146" s="24">
        <f>'SAM and Preps'!GH146</f>
        <v>0</v>
      </c>
      <c r="E146" s="24">
        <f>'SAM and Preps'!GM146</f>
        <v>6994.070920624441</v>
      </c>
      <c r="F146" s="24">
        <f>'SAM and Preps'!GO146</f>
        <v>12969.537522841709</v>
      </c>
      <c r="G146" s="24">
        <v>18647.853583033426</v>
      </c>
      <c r="H146" s="25">
        <f>SUM('SAM and Preps'!EK$175:EK$179)</f>
        <v>0</v>
      </c>
      <c r="I146" s="24">
        <f>IFERROR(VLOOKUP($A146,Employment!$A$5:$F$66,3,0),0)</f>
        <v>0</v>
      </c>
      <c r="J146" s="24">
        <f>IFERROR(VLOOKUP($A146,Employment!$A$5:$F$66,4,0),0)</f>
        <v>0</v>
      </c>
      <c r="K146" s="24">
        <f>IFERROR(VLOOKUP($A146,Employment!$A$5:$F$66,5,0),0)</f>
        <v>0</v>
      </c>
      <c r="L146" s="24">
        <f>IFERROR(VLOOKUP($A146,Employment!$A$5:$F$66,6,0),0)</f>
        <v>0</v>
      </c>
      <c r="M146" s="24">
        <f t="shared" si="47"/>
        <v>0</v>
      </c>
      <c r="N146" s="25">
        <v>20472.559324667352</v>
      </c>
      <c r="O146" s="26">
        <v>0</v>
      </c>
      <c r="P146" s="27">
        <f ca="1"/>
        <v>-17967.247599119535</v>
      </c>
      <c r="Q146" s="28">
        <f ca="1"/>
        <v>-19669.28998313591</v>
      </c>
      <c r="R146" s="28">
        <v>0</v>
      </c>
      <c r="S146" s="28"/>
      <c r="T146" s="35" t="e">
        <f ca="1"/>
        <v>#DIV/0!</v>
      </c>
      <c r="U146" s="30">
        <f ca="1"/>
        <v>-96.076360904405419</v>
      </c>
      <c r="V146" s="31">
        <v>0</v>
      </c>
      <c r="W146" s="32">
        <f ca="1"/>
        <v>-96.076360904405419</v>
      </c>
      <c r="X146" s="32"/>
      <c r="Y146" s="28">
        <f t="shared" ca="1" si="46"/>
        <v>-1702.0423840163749</v>
      </c>
      <c r="Z146" s="33"/>
      <c r="AA146" s="36"/>
      <c r="AB146" s="33"/>
      <c r="AC146" s="21"/>
      <c r="AJ146" s="17"/>
      <c r="AV146" s="21"/>
    </row>
    <row r="147" spans="1:48" hidden="1" outlineLevel="1" x14ac:dyDescent="0.2">
      <c r="A147" s="13" t="s">
        <v>469</v>
      </c>
      <c r="B147" s="13" t="str">
        <f>VLOOKUP(A147,Notes!$A$12:$B$206,2,0)</f>
        <v>Other transport equipment</v>
      </c>
      <c r="C147" s="24">
        <f>SUM('SAM and Preps'!FS147:GG147)</f>
        <v>1625.2536470633481</v>
      </c>
      <c r="D147" s="24">
        <f>'SAM and Preps'!GH147</f>
        <v>0</v>
      </c>
      <c r="E147" s="24">
        <f>'SAM and Preps'!GM147</f>
        <v>0</v>
      </c>
      <c r="F147" s="24">
        <f>'SAM and Preps'!GO147</f>
        <v>282.22199549154408</v>
      </c>
      <c r="G147" s="24">
        <v>1878.7935474527758</v>
      </c>
      <c r="H147" s="25">
        <f>SUM('SAM and Preps'!EL$175:EL$179)</f>
        <v>0</v>
      </c>
      <c r="I147" s="24">
        <f>IFERROR(VLOOKUP($A147,Employment!$A$5:$F$66,3,0),0)</f>
        <v>0</v>
      </c>
      <c r="J147" s="24">
        <f>IFERROR(VLOOKUP($A147,Employment!$A$5:$F$66,4,0),0)</f>
        <v>0</v>
      </c>
      <c r="K147" s="24">
        <f>IFERROR(VLOOKUP($A147,Employment!$A$5:$F$66,5,0),0)</f>
        <v>0</v>
      </c>
      <c r="L147" s="24">
        <f>IFERROR(VLOOKUP($A147,Employment!$A$5:$F$66,6,0),0)</f>
        <v>0</v>
      </c>
      <c r="M147" s="24">
        <f t="shared" si="47"/>
        <v>0</v>
      </c>
      <c r="N147" s="25">
        <v>5179.3054235105501</v>
      </c>
      <c r="O147" s="26">
        <v>0</v>
      </c>
      <c r="P147" s="27">
        <f ca="1"/>
        <v>-1879.2534430057378</v>
      </c>
      <c r="Q147" s="28">
        <f ca="1"/>
        <v>-3181.9442792149885</v>
      </c>
      <c r="R147" s="28">
        <v>0</v>
      </c>
      <c r="S147" s="28"/>
      <c r="T147" s="35" t="e">
        <f ca="1"/>
        <v>#DIV/0!</v>
      </c>
      <c r="U147" s="30">
        <f ca="1"/>
        <v>-61.435733540082602</v>
      </c>
      <c r="V147" s="31">
        <v>0</v>
      </c>
      <c r="W147" s="32">
        <f ca="1"/>
        <v>-61.435733540082602</v>
      </c>
      <c r="X147" s="32"/>
      <c r="Y147" s="28">
        <f t="shared" ca="1" si="46"/>
        <v>-1302.6908362092506</v>
      </c>
      <c r="Z147" s="33"/>
      <c r="AA147" s="36"/>
      <c r="AB147" s="33"/>
      <c r="AC147" s="21"/>
      <c r="AJ147" s="17"/>
      <c r="AV147" s="21"/>
    </row>
    <row r="148" spans="1:48" hidden="1" outlineLevel="1" x14ac:dyDescent="0.2">
      <c r="A148" s="13" t="s">
        <v>76</v>
      </c>
      <c r="B148" s="13" t="str">
        <f>VLOOKUP(A148,Notes!$A$12:$B$206,2,0)</f>
        <v>Construction</v>
      </c>
      <c r="C148" s="24">
        <f>SUM('SAM and Preps'!FS148:GG148)</f>
        <v>0</v>
      </c>
      <c r="D148" s="24">
        <f>'SAM and Preps'!GH148</f>
        <v>0</v>
      </c>
      <c r="E148" s="24">
        <f>'SAM and Preps'!GM148</f>
        <v>183530.60164912924</v>
      </c>
      <c r="F148" s="24">
        <f>'SAM and Preps'!GO148</f>
        <v>273.22159998498108</v>
      </c>
      <c r="G148" s="24">
        <v>183710.32303309799</v>
      </c>
      <c r="H148" s="25">
        <f>SUM('SAM and Preps'!EM$175:EM$179)</f>
        <v>0</v>
      </c>
      <c r="I148" s="24">
        <f>IFERROR(VLOOKUP($A148,Employment!$A$5:$F$66,3,0),0)</f>
        <v>0</v>
      </c>
      <c r="J148" s="24">
        <f>IFERROR(VLOOKUP($A148,Employment!$A$5:$F$66,4,0),0)</f>
        <v>0</v>
      </c>
      <c r="K148" s="24">
        <f>IFERROR(VLOOKUP($A148,Employment!$A$5:$F$66,5,0),0)</f>
        <v>0</v>
      </c>
      <c r="L148" s="24">
        <f>IFERROR(VLOOKUP($A148,Employment!$A$5:$F$66,6,0),0)</f>
        <v>0</v>
      </c>
      <c r="M148" s="24">
        <f t="shared" si="47"/>
        <v>0</v>
      </c>
      <c r="N148" s="25">
        <v>188445.9907894409</v>
      </c>
      <c r="O148" s="26">
        <v>0</v>
      </c>
      <c r="P148" s="27">
        <f ca="1"/>
        <v>-176451.67031914962</v>
      </c>
      <c r="Q148" s="28">
        <f ca="1"/>
        <v>-179244.34377510191</v>
      </c>
      <c r="R148" s="28">
        <v>0</v>
      </c>
      <c r="S148" s="28"/>
      <c r="T148" s="35" t="e">
        <f ca="1"/>
        <v>#DIV/0!</v>
      </c>
      <c r="U148" s="30">
        <f ca="1"/>
        <v>-95.117090591425537</v>
      </c>
      <c r="V148" s="31">
        <v>0</v>
      </c>
      <c r="W148" s="32">
        <f ca="1"/>
        <v>-95.117090591425537</v>
      </c>
      <c r="X148" s="32"/>
      <c r="Y148" s="28">
        <f t="shared" ca="1" si="46"/>
        <v>-2792.6734559522884</v>
      </c>
      <c r="Z148" s="33"/>
      <c r="AA148" s="36"/>
      <c r="AB148" s="33"/>
      <c r="AC148" s="21"/>
      <c r="AJ148" s="17"/>
      <c r="AV148" s="21"/>
    </row>
    <row r="149" spans="1:48" hidden="1" outlineLevel="1" x14ac:dyDescent="0.2">
      <c r="A149" s="13" t="s">
        <v>470</v>
      </c>
      <c r="B149" s="13" t="str">
        <f>VLOOKUP(A149,Notes!$A$12:$B$206,2,0)</f>
        <v>Construction services</v>
      </c>
      <c r="C149" s="24">
        <f>SUM('SAM and Preps'!FS149:GG149)</f>
        <v>3520.6639064283186</v>
      </c>
      <c r="D149" s="24">
        <f>'SAM and Preps'!GH149</f>
        <v>0</v>
      </c>
      <c r="E149" s="24">
        <f>'SAM and Preps'!GM149</f>
        <v>166673.12392239421</v>
      </c>
      <c r="F149" s="24">
        <f>'SAM and Preps'!GO149</f>
        <v>847.68925279563734</v>
      </c>
      <c r="G149" s="24">
        <v>170942.12002123665</v>
      </c>
      <c r="H149" s="25">
        <f>SUM('SAM and Preps'!EN$175:EN$179)</f>
        <v>0</v>
      </c>
      <c r="I149" s="24">
        <f>IFERROR(VLOOKUP($A149,Employment!$A$5:$F$66,3,0),0)</f>
        <v>0</v>
      </c>
      <c r="J149" s="24">
        <f>IFERROR(VLOOKUP($A149,Employment!$A$5:$F$66,4,0),0)</f>
        <v>0</v>
      </c>
      <c r="K149" s="24">
        <f>IFERROR(VLOOKUP($A149,Employment!$A$5:$F$66,5,0),0)</f>
        <v>0</v>
      </c>
      <c r="L149" s="24">
        <f>IFERROR(VLOOKUP($A149,Employment!$A$5:$F$66,6,0),0)</f>
        <v>0</v>
      </c>
      <c r="M149" s="24">
        <f t="shared" si="47"/>
        <v>0</v>
      </c>
      <c r="N149" s="25">
        <v>174152.70058884719</v>
      </c>
      <c r="O149" s="26">
        <v>0</v>
      </c>
      <c r="P149" s="27">
        <f ca="1"/>
        <v>-164340.6445546106</v>
      </c>
      <c r="Q149" s="28">
        <f ca="1"/>
        <v>-166184.68734927021</v>
      </c>
      <c r="R149" s="28">
        <v>0</v>
      </c>
      <c r="S149" s="28"/>
      <c r="T149" s="35" t="e">
        <f ca="1"/>
        <v>#DIV/0!</v>
      </c>
      <c r="U149" s="30">
        <f ca="1"/>
        <v>-95.42469728425948</v>
      </c>
      <c r="V149" s="31">
        <v>0</v>
      </c>
      <c r="W149" s="32">
        <f ca="1"/>
        <v>-95.42469728425948</v>
      </c>
      <c r="X149" s="32"/>
      <c r="Y149" s="28">
        <f t="shared" ca="1" si="46"/>
        <v>-1844.0427946596174</v>
      </c>
      <c r="Z149" s="33"/>
      <c r="AA149" s="36"/>
      <c r="AB149" s="33"/>
      <c r="AC149" s="21"/>
      <c r="AJ149" s="17"/>
      <c r="AV149" s="21"/>
    </row>
    <row r="150" spans="1:48" hidden="1" outlineLevel="1" x14ac:dyDescent="0.2">
      <c r="A150" s="13" t="s">
        <v>77</v>
      </c>
      <c r="B150" s="13" t="str">
        <f>VLOOKUP(A150,Notes!$A$12:$B$206,2,0)</f>
        <v>Trade services</v>
      </c>
      <c r="C150" s="24">
        <f>SUM('SAM and Preps'!FS150:GG150)</f>
        <v>0</v>
      </c>
      <c r="D150" s="24">
        <f>'SAM and Preps'!GH150</f>
        <v>0</v>
      </c>
      <c r="E150" s="24">
        <f>'SAM and Preps'!GM150</f>
        <v>0</v>
      </c>
      <c r="F150" s="24">
        <f>'SAM and Preps'!GO150</f>
        <v>787.89511067582703</v>
      </c>
      <c r="G150" s="24">
        <v>714.66790494310612</v>
      </c>
      <c r="H150" s="25">
        <f>SUM('SAM and Preps'!EO$175:EO$179)</f>
        <v>0</v>
      </c>
      <c r="I150" s="24">
        <f>IFERROR(VLOOKUP($A150,Employment!$A$5:$F$66,3,0),0)</f>
        <v>0</v>
      </c>
      <c r="J150" s="24">
        <f>IFERROR(VLOOKUP($A150,Employment!$A$5:$F$66,4,0),0)</f>
        <v>0</v>
      </c>
      <c r="K150" s="24">
        <f>IFERROR(VLOOKUP($A150,Employment!$A$5:$F$66,5,0),0)</f>
        <v>0</v>
      </c>
      <c r="L150" s="24">
        <f>IFERROR(VLOOKUP($A150,Employment!$A$5:$F$66,6,0),0)</f>
        <v>0</v>
      </c>
      <c r="M150" s="24">
        <f t="shared" si="47"/>
        <v>0</v>
      </c>
      <c r="N150" s="25">
        <v>824432.15622058453</v>
      </c>
      <c r="O150" s="26">
        <v>0</v>
      </c>
      <c r="P150" s="27">
        <f ca="1"/>
        <v>-378.18965312439695</v>
      </c>
      <c r="Q150" s="28">
        <f ca="1"/>
        <v>-489997.56089880073</v>
      </c>
      <c r="R150" s="28">
        <v>0</v>
      </c>
      <c r="S150" s="28"/>
      <c r="T150" s="35" t="e">
        <f ca="1"/>
        <v>#DIV/0!</v>
      </c>
      <c r="U150" s="30">
        <f ca="1"/>
        <v>-59.434552279605327</v>
      </c>
      <c r="V150" s="31">
        <v>0</v>
      </c>
      <c r="W150" s="32">
        <f ca="1"/>
        <v>-59.434552279605327</v>
      </c>
      <c r="X150" s="32"/>
      <c r="Y150" s="28">
        <f t="shared" ca="1" si="46"/>
        <v>-489619.37124567636</v>
      </c>
      <c r="Z150" s="33"/>
      <c r="AA150" s="36"/>
      <c r="AB150" s="33"/>
      <c r="AC150" s="21"/>
      <c r="AJ150" s="17"/>
      <c r="AV150" s="21"/>
    </row>
    <row r="151" spans="1:48" hidden="1" outlineLevel="1" x14ac:dyDescent="0.2">
      <c r="A151" s="13" t="s">
        <v>471</v>
      </c>
      <c r="B151" s="13" t="str">
        <f>VLOOKUP(A151,Notes!$A$12:$B$206,2,0)</f>
        <v xml:space="preserve">Accommodation </v>
      </c>
      <c r="C151" s="24">
        <f>SUM('SAM and Preps'!FS151:GG151)</f>
        <v>24911.096918348347</v>
      </c>
      <c r="D151" s="24">
        <f>'SAM and Preps'!GH151</f>
        <v>0</v>
      </c>
      <c r="E151" s="24">
        <f>'SAM and Preps'!GM151</f>
        <v>0</v>
      </c>
      <c r="F151" s="24">
        <f>'SAM and Preps'!GO151</f>
        <v>12374.45898055504</v>
      </c>
      <c r="G151" s="24">
        <v>37193.177441039115</v>
      </c>
      <c r="H151" s="25">
        <f>SUM('SAM and Preps'!EP$175:EP$179)</f>
        <v>0</v>
      </c>
      <c r="I151" s="24">
        <f>IFERROR(VLOOKUP($A151,Employment!$A$5:$F$66,3,0),0)</f>
        <v>0</v>
      </c>
      <c r="J151" s="24">
        <f>IFERROR(VLOOKUP($A151,Employment!$A$5:$F$66,4,0),0)</f>
        <v>0</v>
      </c>
      <c r="K151" s="24">
        <f>IFERROR(VLOOKUP($A151,Employment!$A$5:$F$66,5,0),0)</f>
        <v>0</v>
      </c>
      <c r="L151" s="24">
        <f>IFERROR(VLOOKUP($A151,Employment!$A$5:$F$66,6,0),0)</f>
        <v>0</v>
      </c>
      <c r="M151" s="24">
        <f t="shared" si="47"/>
        <v>0</v>
      </c>
      <c r="N151" s="25">
        <v>53514.470054187921</v>
      </c>
      <c r="O151" s="26">
        <v>0</v>
      </c>
      <c r="P151" s="27">
        <f ca="1"/>
        <v>-37285.555898903389</v>
      </c>
      <c r="Q151" s="28">
        <f ca="1"/>
        <v>-46047.75700270971</v>
      </c>
      <c r="R151" s="28">
        <v>0</v>
      </c>
      <c r="S151" s="28"/>
      <c r="T151" s="35" t="e">
        <f ca="1"/>
        <v>#DIV/0!</v>
      </c>
      <c r="U151" s="30">
        <f ca="1"/>
        <v>-86.047300769460051</v>
      </c>
      <c r="V151" s="31">
        <v>0</v>
      </c>
      <c r="W151" s="32">
        <f ca="1"/>
        <v>-86.047300769460051</v>
      </c>
      <c r="X151" s="32"/>
      <c r="Y151" s="28">
        <f t="shared" ca="1" si="46"/>
        <v>-8762.201103806321</v>
      </c>
      <c r="Z151" s="33"/>
      <c r="AA151" s="36"/>
      <c r="AB151" s="33"/>
      <c r="AC151" s="21"/>
      <c r="AJ151" s="17"/>
      <c r="AV151" s="21"/>
    </row>
    <row r="152" spans="1:48" hidden="1" outlineLevel="1" x14ac:dyDescent="0.2">
      <c r="A152" s="13" t="s">
        <v>472</v>
      </c>
      <c r="B152" s="13" t="str">
        <f>VLOOKUP(A152,Notes!$A$12:$B$206,2,0)</f>
        <v>Catering services</v>
      </c>
      <c r="C152" s="24">
        <f>SUM('SAM and Preps'!FS152:GG152)</f>
        <v>50133.216142010424</v>
      </c>
      <c r="D152" s="24">
        <f>'SAM and Preps'!GH152</f>
        <v>0</v>
      </c>
      <c r="E152" s="24">
        <f>'SAM and Preps'!GM152</f>
        <v>0</v>
      </c>
      <c r="F152" s="24">
        <f>'SAM and Preps'!GO152</f>
        <v>3395.2585411950008</v>
      </c>
      <c r="G152" s="24">
        <v>53430.112914148027</v>
      </c>
      <c r="H152" s="25">
        <f>SUM('SAM and Preps'!EQ$175:EQ$179)</f>
        <v>0</v>
      </c>
      <c r="I152" s="24">
        <f>IFERROR(VLOOKUP($A152,Employment!$A$5:$F$66,3,0),0)</f>
        <v>0</v>
      </c>
      <c r="J152" s="24">
        <f>IFERROR(VLOOKUP($A152,Employment!$A$5:$F$66,4,0),0)</f>
        <v>0</v>
      </c>
      <c r="K152" s="24">
        <f>IFERROR(VLOOKUP($A152,Employment!$A$5:$F$66,5,0),0)</f>
        <v>0</v>
      </c>
      <c r="L152" s="24">
        <f>IFERROR(VLOOKUP($A152,Employment!$A$5:$F$66,6,0),0)</f>
        <v>0</v>
      </c>
      <c r="M152" s="24">
        <f t="shared" si="47"/>
        <v>0</v>
      </c>
      <c r="N152" s="25">
        <v>61746.934988471519</v>
      </c>
      <c r="O152" s="26">
        <v>0</v>
      </c>
      <c r="P152" s="27">
        <f ca="1"/>
        <v>-53528.474683205422</v>
      </c>
      <c r="Q152" s="28">
        <f ca="1"/>
        <v>-58032.764954803861</v>
      </c>
      <c r="R152" s="28">
        <v>0</v>
      </c>
      <c r="S152" s="28"/>
      <c r="T152" s="35" t="e">
        <f ca="1"/>
        <v>#DIV/0!</v>
      </c>
      <c r="U152" s="30">
        <f ca="1"/>
        <v>-93.984851176238777</v>
      </c>
      <c r="V152" s="31">
        <v>0</v>
      </c>
      <c r="W152" s="32">
        <f ca="1"/>
        <v>-93.984851176238777</v>
      </c>
      <c r="X152" s="32"/>
      <c r="Y152" s="28">
        <f t="shared" ca="1" si="46"/>
        <v>-4504.2902715984383</v>
      </c>
      <c r="Z152" s="33"/>
      <c r="AA152" s="36"/>
      <c r="AB152" s="33"/>
      <c r="AC152" s="21"/>
      <c r="AJ152" s="17"/>
      <c r="AV152" s="21"/>
    </row>
    <row r="153" spans="1:48" hidden="1" outlineLevel="1" x14ac:dyDescent="0.2">
      <c r="A153" s="13" t="s">
        <v>473</v>
      </c>
      <c r="B153" s="13" t="str">
        <f>VLOOKUP(A153,Notes!$A$12:$B$206,2,0)</f>
        <v xml:space="preserve">Passenger transport </v>
      </c>
      <c r="C153" s="24">
        <f>SUM('SAM and Preps'!FS153:GG153)</f>
        <v>119204.99288511279</v>
      </c>
      <c r="D153" s="24">
        <f>'SAM and Preps'!GH153</f>
        <v>0</v>
      </c>
      <c r="E153" s="24">
        <f>'SAM and Preps'!GM153</f>
        <v>0</v>
      </c>
      <c r="F153" s="24">
        <f>'SAM and Preps'!GO153</f>
        <v>24908.353928978464</v>
      </c>
      <c r="G153" s="24">
        <v>144013.99221710674</v>
      </c>
      <c r="H153" s="25">
        <f>SUM('SAM and Preps'!ER$175:ER$179)</f>
        <v>0</v>
      </c>
      <c r="I153" s="24">
        <f>IFERROR(VLOOKUP($A153,Employment!$A$5:$F$66,3,0),0)</f>
        <v>0</v>
      </c>
      <c r="J153" s="24">
        <f>IFERROR(VLOOKUP($A153,Employment!$A$5:$F$66,4,0),0)</f>
        <v>0</v>
      </c>
      <c r="K153" s="24">
        <f>IFERROR(VLOOKUP($A153,Employment!$A$5:$F$66,5,0),0)</f>
        <v>0</v>
      </c>
      <c r="L153" s="24">
        <f>IFERROR(VLOOKUP($A153,Employment!$A$5:$F$66,6,0),0)</f>
        <v>0</v>
      </c>
      <c r="M153" s="24">
        <f t="shared" si="47"/>
        <v>0</v>
      </c>
      <c r="N153" s="25">
        <v>211954.6671077754</v>
      </c>
      <c r="O153" s="26">
        <v>0</v>
      </c>
      <c r="P153" s="27">
        <f ca="1"/>
        <v>-127905.05959005584</v>
      </c>
      <c r="Q153" s="28">
        <f ca="1"/>
        <v>-162499.72797139338</v>
      </c>
      <c r="R153" s="28">
        <v>0</v>
      </c>
      <c r="S153" s="28"/>
      <c r="T153" s="35" t="e">
        <f ca="1"/>
        <v>#DIV/0!</v>
      </c>
      <c r="U153" s="30">
        <f ca="1"/>
        <v>-76.667209167309807</v>
      </c>
      <c r="V153" s="31">
        <v>0</v>
      </c>
      <c r="W153" s="32">
        <f ca="1"/>
        <v>-76.667209167309807</v>
      </c>
      <c r="X153" s="32"/>
      <c r="Y153" s="28">
        <f t="shared" ca="1" si="46"/>
        <v>-34594.668381337542</v>
      </c>
      <c r="Z153" s="33"/>
      <c r="AA153" s="36"/>
      <c r="AB153" s="33"/>
      <c r="AC153" s="21"/>
      <c r="AJ153" s="17"/>
      <c r="AV153" s="21"/>
    </row>
    <row r="154" spans="1:48" hidden="1" outlineLevel="1" x14ac:dyDescent="0.2">
      <c r="A154" s="13" t="s">
        <v>474</v>
      </c>
      <c r="B154" s="13" t="str">
        <f>VLOOKUP(A154,Notes!$A$12:$B$206,2,0)</f>
        <v xml:space="preserve">Freight transport </v>
      </c>
      <c r="C154" s="24">
        <f>SUM('SAM and Preps'!FS154:GG154)</f>
        <v>34161.667433467679</v>
      </c>
      <c r="D154" s="24">
        <f>'SAM and Preps'!GH154</f>
        <v>0</v>
      </c>
      <c r="E154" s="24">
        <f>'SAM and Preps'!GM154</f>
        <v>0</v>
      </c>
      <c r="F154" s="24">
        <f>'SAM and Preps'!GO154</f>
        <v>4090.0560562974297</v>
      </c>
      <c r="G154" s="24">
        <v>38056.712728333281</v>
      </c>
      <c r="H154" s="25">
        <f>SUM('SAM and Preps'!ES$175:ES$179)</f>
        <v>0</v>
      </c>
      <c r="I154" s="24">
        <f>IFERROR(VLOOKUP($A154,Employment!$A$5:$F$66,3,0),0)</f>
        <v>0</v>
      </c>
      <c r="J154" s="24">
        <f>IFERROR(VLOOKUP($A154,Employment!$A$5:$F$66,4,0),0)</f>
        <v>0</v>
      </c>
      <c r="K154" s="24">
        <f>IFERROR(VLOOKUP($A154,Employment!$A$5:$F$66,5,0),0)</f>
        <v>0</v>
      </c>
      <c r="L154" s="24">
        <f>IFERROR(VLOOKUP($A154,Employment!$A$5:$F$66,6,0),0)</f>
        <v>0</v>
      </c>
      <c r="M154" s="24">
        <f t="shared" si="47"/>
        <v>0</v>
      </c>
      <c r="N154" s="25">
        <v>286152.78013556259</v>
      </c>
      <c r="O154" s="26">
        <v>0</v>
      </c>
      <c r="P154" s="27">
        <f ca="1"/>
        <v>-18702.44394942193</v>
      </c>
      <c r="Q154" s="28">
        <f ca="1"/>
        <v>-157770.20387183395</v>
      </c>
      <c r="R154" s="28">
        <v>0</v>
      </c>
      <c r="S154" s="28"/>
      <c r="T154" s="35" t="e">
        <f ca="1"/>
        <v>#DIV/0!</v>
      </c>
      <c r="U154" s="30">
        <f ca="1"/>
        <v>-55.134954060936117</v>
      </c>
      <c r="V154" s="31">
        <v>0</v>
      </c>
      <c r="W154" s="32">
        <f ca="1"/>
        <v>-55.134954060936117</v>
      </c>
      <c r="X154" s="32"/>
      <c r="Y154" s="28">
        <f t="shared" ca="1" si="46"/>
        <v>-139067.75992241202</v>
      </c>
      <c r="Z154" s="33"/>
      <c r="AA154" s="36"/>
      <c r="AB154" s="33"/>
      <c r="AC154" s="21"/>
      <c r="AJ154" s="17"/>
      <c r="AV154" s="21"/>
    </row>
    <row r="155" spans="1:48" hidden="1" outlineLevel="1" x14ac:dyDescent="0.2">
      <c r="A155" s="13" t="s">
        <v>78</v>
      </c>
      <c r="B155" s="13" t="str">
        <f>VLOOKUP(A155,Notes!$A$12:$B$206,2,0)</f>
        <v>Supporting transport services</v>
      </c>
      <c r="C155" s="24">
        <f>SUM('SAM and Preps'!FS155:GG155)</f>
        <v>12136.805903261444</v>
      </c>
      <c r="D155" s="24">
        <f>'SAM and Preps'!GH155</f>
        <v>0</v>
      </c>
      <c r="E155" s="24">
        <f>'SAM and Preps'!GM155</f>
        <v>0</v>
      </c>
      <c r="F155" s="24">
        <f>'SAM and Preps'!GO155</f>
        <v>1488.0090470336436</v>
      </c>
      <c r="G155" s="24">
        <v>13515.670510822343</v>
      </c>
      <c r="H155" s="25">
        <f>SUM('SAM and Preps'!ET$175:ET$179)</f>
        <v>0</v>
      </c>
      <c r="I155" s="24">
        <f>IFERROR(VLOOKUP($A155,Employment!$A$5:$F$66,3,0),0)</f>
        <v>0</v>
      </c>
      <c r="J155" s="24">
        <f>IFERROR(VLOOKUP($A155,Employment!$A$5:$F$66,4,0),0)</f>
        <v>0</v>
      </c>
      <c r="K155" s="24">
        <f>IFERROR(VLOOKUP($A155,Employment!$A$5:$F$66,5,0),0)</f>
        <v>0</v>
      </c>
      <c r="L155" s="24">
        <f>IFERROR(VLOOKUP($A155,Employment!$A$5:$F$66,6,0),0)</f>
        <v>0</v>
      </c>
      <c r="M155" s="24">
        <f t="shared" si="47"/>
        <v>0</v>
      </c>
      <c r="N155" s="25">
        <v>77099.408472930445</v>
      </c>
      <c r="O155" s="26">
        <v>0</v>
      </c>
      <c r="P155" s="27">
        <f ca="1"/>
        <v>-6661.2792351742555</v>
      </c>
      <c r="Q155" s="28">
        <f ca="1"/>
        <v>-40319.293890080546</v>
      </c>
      <c r="R155" s="28">
        <v>0</v>
      </c>
      <c r="S155" s="28"/>
      <c r="T155" s="35" t="e">
        <f ca="1"/>
        <v>#DIV/0!</v>
      </c>
      <c r="U155" s="30">
        <f ca="1"/>
        <v>-52.295205227465033</v>
      </c>
      <c r="V155" s="31">
        <v>0</v>
      </c>
      <c r="W155" s="32">
        <f ca="1"/>
        <v>-52.295205227465033</v>
      </c>
      <c r="X155" s="32"/>
      <c r="Y155" s="28">
        <f t="shared" ca="1" si="46"/>
        <v>-33658.014654906292</v>
      </c>
      <c r="Z155" s="33"/>
      <c r="AA155" s="36"/>
      <c r="AB155" s="33"/>
      <c r="AC155" s="21"/>
      <c r="AJ155" s="17"/>
      <c r="AV155" s="21"/>
    </row>
    <row r="156" spans="1:48" hidden="1" outlineLevel="1" x14ac:dyDescent="0.2">
      <c r="A156" s="13" t="s">
        <v>79</v>
      </c>
      <c r="B156" s="13" t="str">
        <f>VLOOKUP(A156,Notes!$A$12:$B$206,2,0)</f>
        <v>Postal,  courier services</v>
      </c>
      <c r="C156" s="24">
        <f>SUM('SAM and Preps'!FS156:GG156)</f>
        <v>1353.8486631428436</v>
      </c>
      <c r="D156" s="24">
        <f>'SAM and Preps'!GH156</f>
        <v>0</v>
      </c>
      <c r="E156" s="24">
        <f>'SAM and Preps'!GM156</f>
        <v>0</v>
      </c>
      <c r="F156" s="24">
        <f>'SAM and Preps'!GO156</f>
        <v>1075.7520533070958</v>
      </c>
      <c r="G156" s="24">
        <v>2395.2796659065034</v>
      </c>
      <c r="H156" s="25">
        <f>SUM('SAM and Preps'!EU$175:EU$179)</f>
        <v>0</v>
      </c>
      <c r="I156" s="24">
        <f>IFERROR(VLOOKUP($A156,Employment!$A$5:$F$66,3,0),0)</f>
        <v>0</v>
      </c>
      <c r="J156" s="24">
        <f>IFERROR(VLOOKUP($A156,Employment!$A$5:$F$66,4,0),0)</f>
        <v>0</v>
      </c>
      <c r="K156" s="24">
        <f>IFERROR(VLOOKUP($A156,Employment!$A$5:$F$66,5,0),0)</f>
        <v>0</v>
      </c>
      <c r="L156" s="24">
        <f>IFERROR(VLOOKUP($A156,Employment!$A$5:$F$66,6,0),0)</f>
        <v>0</v>
      </c>
      <c r="M156" s="24">
        <f t="shared" si="47"/>
        <v>0</v>
      </c>
      <c r="N156" s="25">
        <v>14995.719556268348</v>
      </c>
      <c r="O156" s="26">
        <v>0</v>
      </c>
      <c r="P156" s="27">
        <f ca="1"/>
        <v>-177.89881980169503</v>
      </c>
      <c r="Q156" s="28">
        <f ca="1"/>
        <v>-6897.3564000739898</v>
      </c>
      <c r="R156" s="28">
        <v>0</v>
      </c>
      <c r="S156" s="28"/>
      <c r="T156" s="35" t="e">
        <f ca="1"/>
        <v>#DIV/0!</v>
      </c>
      <c r="U156" s="30">
        <f ca="1"/>
        <v>-45.99550141087316</v>
      </c>
      <c r="V156" s="31">
        <v>0</v>
      </c>
      <c r="W156" s="32">
        <f ca="1"/>
        <v>-45.99550141087316</v>
      </c>
      <c r="X156" s="32"/>
      <c r="Y156" s="28">
        <f t="shared" ca="1" si="46"/>
        <v>-6719.4575802722948</v>
      </c>
      <c r="Z156" s="33"/>
      <c r="AA156" s="36"/>
      <c r="AB156" s="33"/>
      <c r="AC156" s="21"/>
      <c r="AJ156" s="17"/>
      <c r="AV156" s="21"/>
    </row>
    <row r="157" spans="1:48" hidden="1" outlineLevel="1" x14ac:dyDescent="0.2">
      <c r="A157" s="13" t="s">
        <v>475</v>
      </c>
      <c r="B157" s="13" t="str">
        <f>VLOOKUP(A157,Notes!$A$12:$B$206,2,0)</f>
        <v xml:space="preserve">Electricity distribution </v>
      </c>
      <c r="C157" s="24">
        <f>SUM('SAM and Preps'!FS157:GG157)</f>
        <v>76931.437742112379</v>
      </c>
      <c r="D157" s="24">
        <f>'SAM and Preps'!GH157</f>
        <v>0</v>
      </c>
      <c r="E157" s="24">
        <f>'SAM and Preps'!GM157</f>
        <v>0</v>
      </c>
      <c r="F157" s="24">
        <f>'SAM and Preps'!GO157</f>
        <v>3027.8058607202929</v>
      </c>
      <c r="G157" s="24">
        <v>79900.041226475107</v>
      </c>
      <c r="H157" s="25">
        <f>SUM('SAM and Preps'!EV$175:EV$179)</f>
        <v>0</v>
      </c>
      <c r="I157" s="24">
        <f>IFERROR(VLOOKUP($A157,Employment!$A$5:$F$66,3,0),0)</f>
        <v>0</v>
      </c>
      <c r="J157" s="24">
        <f>IFERROR(VLOOKUP($A157,Employment!$A$5:$F$66,4,0),0)</f>
        <v>0</v>
      </c>
      <c r="K157" s="24">
        <f>IFERROR(VLOOKUP($A157,Employment!$A$5:$F$66,5,0),0)</f>
        <v>0</v>
      </c>
      <c r="L157" s="24">
        <f>IFERROR(VLOOKUP($A157,Employment!$A$5:$F$66,6,0),0)</f>
        <v>0</v>
      </c>
      <c r="M157" s="24">
        <f t="shared" si="47"/>
        <v>0</v>
      </c>
      <c r="N157" s="25">
        <v>153255.30013837732</v>
      </c>
      <c r="O157" s="26">
        <v>0</v>
      </c>
      <c r="P157" s="27">
        <f ca="1"/>
        <v>-1453.3468131457405</v>
      </c>
      <c r="Q157" s="28">
        <f ca="1"/>
        <v>-38594.587155504712</v>
      </c>
      <c r="R157" s="28">
        <v>0</v>
      </c>
      <c r="S157" s="28"/>
      <c r="T157" s="35" t="e">
        <f ca="1"/>
        <v>#DIV/0!</v>
      </c>
      <c r="U157" s="30">
        <f ca="1"/>
        <v>-25.183198963205104</v>
      </c>
      <c r="V157" s="31">
        <v>0</v>
      </c>
      <c r="W157" s="32">
        <f ca="1"/>
        <v>-25.183198963205104</v>
      </c>
      <c r="X157" s="32"/>
      <c r="Y157" s="28">
        <f t="shared" ca="1" si="46"/>
        <v>-37141.240342358971</v>
      </c>
      <c r="Z157" s="33"/>
      <c r="AA157" s="36"/>
      <c r="AB157" s="33"/>
      <c r="AC157" s="21"/>
      <c r="AJ157" s="17"/>
      <c r="AV157" s="21"/>
    </row>
    <row r="158" spans="1:48" hidden="1" outlineLevel="1" x14ac:dyDescent="0.2">
      <c r="A158" s="13" t="s">
        <v>75</v>
      </c>
      <c r="B158" s="13" t="str">
        <f>VLOOKUP(A158,Notes!$A$12:$B$206,2,0)</f>
        <v xml:space="preserve">Water distribution </v>
      </c>
      <c r="C158" s="24">
        <f>SUM('SAM and Preps'!FS158:GG158)</f>
        <v>23216.874584238805</v>
      </c>
      <c r="D158" s="24">
        <f>'SAM and Preps'!GH158</f>
        <v>0</v>
      </c>
      <c r="E158" s="24">
        <f>'SAM and Preps'!GM158</f>
        <v>0</v>
      </c>
      <c r="F158" s="24">
        <f>'SAM and Preps'!GO158</f>
        <v>913.75113993594391</v>
      </c>
      <c r="G158" s="24">
        <v>24001.028980715873</v>
      </c>
      <c r="H158" s="25">
        <f>SUM('SAM and Preps'!EW$175:EW$179)</f>
        <v>0</v>
      </c>
      <c r="I158" s="24">
        <f>IFERROR(VLOOKUP($A158,Employment!$A$5:$F$66,3,0),0)</f>
        <v>0</v>
      </c>
      <c r="J158" s="24">
        <f>IFERROR(VLOOKUP($A158,Employment!$A$5:$F$66,4,0),0)</f>
        <v>0</v>
      </c>
      <c r="K158" s="24">
        <f>IFERROR(VLOOKUP($A158,Employment!$A$5:$F$66,5,0),0)</f>
        <v>0</v>
      </c>
      <c r="L158" s="24">
        <f>IFERROR(VLOOKUP($A158,Employment!$A$5:$F$66,6,0),0)</f>
        <v>0</v>
      </c>
      <c r="M158" s="24">
        <f t="shared" si="47"/>
        <v>0</v>
      </c>
      <c r="N158" s="25">
        <v>58306.417121761428</v>
      </c>
      <c r="O158" s="26">
        <v>0</v>
      </c>
      <c r="P158" s="27">
        <f ca="1"/>
        <v>-438.60054716925305</v>
      </c>
      <c r="Q158" s="28">
        <f ca="1"/>
        <v>-14479.928702296718</v>
      </c>
      <c r="R158" s="28">
        <v>0</v>
      </c>
      <c r="S158" s="28"/>
      <c r="T158" s="35" t="e">
        <f ca="1"/>
        <v>#DIV/0!</v>
      </c>
      <c r="U158" s="30">
        <f ca="1"/>
        <v>-24.8341939311041</v>
      </c>
      <c r="V158" s="31">
        <v>0</v>
      </c>
      <c r="W158" s="32">
        <f ca="1"/>
        <v>-24.8341939311041</v>
      </c>
      <c r="X158" s="32"/>
      <c r="Y158" s="28">
        <f t="shared" ca="1" si="46"/>
        <v>-14041.328155127465</v>
      </c>
      <c r="Z158" s="33"/>
      <c r="AA158" s="36"/>
      <c r="AB158" s="33"/>
      <c r="AC158" s="21"/>
      <c r="AJ158" s="17"/>
      <c r="AV158" s="21"/>
    </row>
    <row r="159" spans="1:48" hidden="1" outlineLevel="1" x14ac:dyDescent="0.2">
      <c r="A159" s="13" t="s">
        <v>80</v>
      </c>
      <c r="B159" s="13" t="str">
        <f>VLOOKUP(A159,Notes!$A$12:$B$206,2,0)</f>
        <v>Financial services</v>
      </c>
      <c r="C159" s="24">
        <f>SUM('SAM and Preps'!FS159:GG159)</f>
        <v>61848.654575608591</v>
      </c>
      <c r="D159" s="24">
        <f>'SAM and Preps'!GH159</f>
        <v>0</v>
      </c>
      <c r="E159" s="24">
        <f>'SAM and Preps'!GM159</f>
        <v>0</v>
      </c>
      <c r="F159" s="24">
        <f>'SAM and Preps'!GO159</f>
        <v>3607.1266854076503</v>
      </c>
      <c r="G159" s="24">
        <v>65383.456074849157</v>
      </c>
      <c r="H159" s="25">
        <f>SUM('SAM and Preps'!EX$175:EX$179)</f>
        <v>0</v>
      </c>
      <c r="I159" s="24">
        <f>IFERROR(VLOOKUP($A159,Employment!$A$5:$F$66,3,0),0)</f>
        <v>0</v>
      </c>
      <c r="J159" s="24">
        <f>IFERROR(VLOOKUP($A159,Employment!$A$5:$F$66,4,0),0)</f>
        <v>0</v>
      </c>
      <c r="K159" s="24">
        <f>IFERROR(VLOOKUP($A159,Employment!$A$5:$F$66,5,0),0)</f>
        <v>0</v>
      </c>
      <c r="L159" s="24">
        <f>IFERROR(VLOOKUP($A159,Employment!$A$5:$F$66,6,0),0)</f>
        <v>0</v>
      </c>
      <c r="M159" s="24">
        <f t="shared" si="47"/>
        <v>0</v>
      </c>
      <c r="N159" s="25">
        <v>317039.70116928627</v>
      </c>
      <c r="O159" s="26">
        <v>0</v>
      </c>
      <c r="P159" s="27">
        <f ca="1"/>
        <v>-6060.8266292882736</v>
      </c>
      <c r="Q159" s="28">
        <f ca="1"/>
        <v>-105682.03428942105</v>
      </c>
      <c r="R159" s="28">
        <v>0</v>
      </c>
      <c r="S159" s="28"/>
      <c r="T159" s="35" t="e">
        <f ca="1"/>
        <v>#DIV/0!</v>
      </c>
      <c r="U159" s="30">
        <f ca="1"/>
        <v>-33.334006403504382</v>
      </c>
      <c r="V159" s="31">
        <v>0</v>
      </c>
      <c r="W159" s="32">
        <f ca="1"/>
        <v>-33.334006403504382</v>
      </c>
      <c r="X159" s="32"/>
      <c r="Y159" s="28">
        <f t="shared" ca="1" si="46"/>
        <v>-99621.207660132772</v>
      </c>
      <c r="Z159" s="33"/>
      <c r="AA159" s="36"/>
      <c r="AB159" s="33"/>
      <c r="AC159" s="21"/>
      <c r="AJ159" s="17"/>
      <c r="AV159" s="21"/>
    </row>
    <row r="160" spans="1:48" hidden="1" outlineLevel="1" x14ac:dyDescent="0.2">
      <c r="A160" s="13" t="s">
        <v>81</v>
      </c>
      <c r="B160" s="13" t="str">
        <f>VLOOKUP(A160,Notes!$A$12:$B$206,2,0)</f>
        <v xml:space="preserve">Insurance, pension </v>
      </c>
      <c r="C160" s="24">
        <f>SUM('SAM and Preps'!FS160:GG160)</f>
        <v>113950.49437137764</v>
      </c>
      <c r="D160" s="24">
        <f>'SAM and Preps'!GH160</f>
        <v>0</v>
      </c>
      <c r="E160" s="24">
        <f>'SAM and Preps'!GM160</f>
        <v>0</v>
      </c>
      <c r="F160" s="24">
        <f>'SAM and Preps'!GO160</f>
        <v>17885.111129619814</v>
      </c>
      <c r="G160" s="24">
        <v>131765.17747856464</v>
      </c>
      <c r="H160" s="25">
        <f>SUM('SAM and Preps'!EY$175:EY$179)</f>
        <v>0</v>
      </c>
      <c r="I160" s="24">
        <f>IFERROR(VLOOKUP($A160,Employment!$A$5:$F$66,3,0),0)</f>
        <v>0</v>
      </c>
      <c r="J160" s="24">
        <f>IFERROR(VLOOKUP($A160,Employment!$A$5:$F$66,4,0),0)</f>
        <v>0</v>
      </c>
      <c r="K160" s="24">
        <f>IFERROR(VLOOKUP($A160,Employment!$A$5:$F$66,5,0),0)</f>
        <v>0</v>
      </c>
      <c r="L160" s="24">
        <f>IFERROR(VLOOKUP($A160,Employment!$A$5:$F$66,6,0),0)</f>
        <v>0</v>
      </c>
      <c r="M160" s="24">
        <f t="shared" si="47"/>
        <v>0</v>
      </c>
      <c r="N160" s="25">
        <v>172499.36013214334</v>
      </c>
      <c r="O160" s="26">
        <v>0</v>
      </c>
      <c r="P160" s="27">
        <f ca="1"/>
        <v>-16561.387948213945</v>
      </c>
      <c r="Q160" s="28">
        <f ca="1"/>
        <v>-35104.059277706816</v>
      </c>
      <c r="R160" s="28">
        <v>0</v>
      </c>
      <c r="S160" s="28"/>
      <c r="T160" s="35" t="e">
        <f ca="1"/>
        <v>#DIV/0!</v>
      </c>
      <c r="U160" s="30">
        <f ca="1"/>
        <v>-20.350254778229502</v>
      </c>
      <c r="V160" s="31">
        <v>0</v>
      </c>
      <c r="W160" s="32">
        <f ca="1"/>
        <v>-20.350254778229502</v>
      </c>
      <c r="X160" s="32"/>
      <c r="Y160" s="28">
        <f t="shared" ca="1" si="46"/>
        <v>-18542.67132949287</v>
      </c>
      <c r="Z160" s="33"/>
      <c r="AA160" s="36"/>
      <c r="AB160" s="33"/>
      <c r="AC160" s="21"/>
      <c r="AJ160" s="17"/>
      <c r="AV160" s="21"/>
    </row>
    <row r="161" spans="1:48" hidden="1" outlineLevel="1" x14ac:dyDescent="0.2">
      <c r="A161" s="13" t="s">
        <v>82</v>
      </c>
      <c r="B161" s="13" t="str">
        <f>VLOOKUP(A161,Notes!$A$12:$B$206,2,0)</f>
        <v>Other financial services</v>
      </c>
      <c r="C161" s="24">
        <f>SUM('SAM and Preps'!FS161:GG161)</f>
        <v>218.19466774810155</v>
      </c>
      <c r="D161" s="24">
        <f>'SAM and Preps'!GH161</f>
        <v>0</v>
      </c>
      <c r="E161" s="24">
        <f>'SAM and Preps'!GM161</f>
        <v>8095.9996620477968</v>
      </c>
      <c r="F161" s="24">
        <f>'SAM and Preps'!GO161</f>
        <v>6980.5441323458208</v>
      </c>
      <c r="G161" s="24">
        <v>15226.69464799669</v>
      </c>
      <c r="H161" s="25">
        <f>SUM('SAM and Preps'!EZ$175:EZ$179)</f>
        <v>0</v>
      </c>
      <c r="I161" s="24">
        <f>IFERROR(VLOOKUP($A161,Employment!$A$5:$F$66,3,0),0)</f>
        <v>0</v>
      </c>
      <c r="J161" s="24">
        <f>IFERROR(VLOOKUP($A161,Employment!$A$5:$F$66,4,0),0)</f>
        <v>0</v>
      </c>
      <c r="K161" s="24">
        <f>IFERROR(VLOOKUP($A161,Employment!$A$5:$F$66,5,0),0)</f>
        <v>0</v>
      </c>
      <c r="L161" s="24">
        <f>IFERROR(VLOOKUP($A161,Employment!$A$5:$F$66,6,0),0)</f>
        <v>0</v>
      </c>
      <c r="M161" s="24">
        <f t="shared" si="47"/>
        <v>0</v>
      </c>
      <c r="N161" s="25">
        <v>201102.83998606825</v>
      </c>
      <c r="O161" s="26">
        <v>0</v>
      </c>
      <c r="P161" s="27">
        <f ca="1"/>
        <v>-9680.8145466656424</v>
      </c>
      <c r="Q161" s="28">
        <f ca="1"/>
        <v>-92600.326950392264</v>
      </c>
      <c r="R161" s="28">
        <v>0</v>
      </c>
      <c r="S161" s="28"/>
      <c r="T161" s="35" t="e">
        <f ca="1"/>
        <v>#DIV/0!</v>
      </c>
      <c r="U161" s="30">
        <f ca="1"/>
        <v>-46.046255217881217</v>
      </c>
      <c r="V161" s="31">
        <v>0</v>
      </c>
      <c r="W161" s="32">
        <f ca="1"/>
        <v>-46.046255217881217</v>
      </c>
      <c r="X161" s="32"/>
      <c r="Y161" s="28">
        <f t="shared" ca="1" si="46"/>
        <v>-82919.512403726621</v>
      </c>
      <c r="Z161" s="33"/>
      <c r="AA161" s="36"/>
      <c r="AB161" s="33"/>
      <c r="AC161" s="21"/>
      <c r="AJ161" s="17"/>
      <c r="AV161" s="21"/>
    </row>
    <row r="162" spans="1:48" hidden="1" outlineLevel="1" x14ac:dyDescent="0.2">
      <c r="A162" s="13" t="s">
        <v>83</v>
      </c>
      <c r="B162" s="13" t="str">
        <f>VLOOKUP(A162,Notes!$A$12:$B$206,2,0)</f>
        <v>Real estate services</v>
      </c>
      <c r="C162" s="24">
        <f>SUM('SAM and Preps'!FS162:GG162)</f>
        <v>269934.89401119656</v>
      </c>
      <c r="D162" s="24">
        <f>'SAM and Preps'!GH162</f>
        <v>0</v>
      </c>
      <c r="E162" s="24">
        <f>'SAM and Preps'!GM162</f>
        <v>27204.556687454791</v>
      </c>
      <c r="F162" s="24">
        <f>'SAM and Preps'!GO162</f>
        <v>11669.845675060018</v>
      </c>
      <c r="G162" s="24">
        <v>308666.08175093355</v>
      </c>
      <c r="H162" s="25">
        <f>SUM('SAM and Preps'!FA$175:FA$179)</f>
        <v>0</v>
      </c>
      <c r="I162" s="24">
        <f>IFERROR(VLOOKUP($A162,Employment!$A$5:$F$66,3,0),0)</f>
        <v>0</v>
      </c>
      <c r="J162" s="24">
        <f>IFERROR(VLOOKUP($A162,Employment!$A$5:$F$66,4,0),0)</f>
        <v>0</v>
      </c>
      <c r="K162" s="24">
        <f>IFERROR(VLOOKUP($A162,Employment!$A$5:$F$66,5,0),0)</f>
        <v>0</v>
      </c>
      <c r="L162" s="24">
        <f>IFERROR(VLOOKUP($A162,Employment!$A$5:$F$66,6,0),0)</f>
        <v>0</v>
      </c>
      <c r="M162" s="24">
        <f t="shared" si="47"/>
        <v>0</v>
      </c>
      <c r="N162" s="25">
        <v>451571.71421698225</v>
      </c>
      <c r="O162" s="26">
        <v>0</v>
      </c>
      <c r="P162" s="27">
        <f ca="1"/>
        <v>-121298.29304416235</v>
      </c>
      <c r="Q162" s="28">
        <f ca="1"/>
        <v>-192288.97543785852</v>
      </c>
      <c r="R162" s="28">
        <v>0</v>
      </c>
      <c r="S162" s="28"/>
      <c r="T162" s="35" t="e">
        <f ca="1"/>
        <v>#DIV/0!</v>
      </c>
      <c r="U162" s="30">
        <f ca="1"/>
        <v>-42.582156805654748</v>
      </c>
      <c r="V162" s="31">
        <v>0</v>
      </c>
      <c r="W162" s="32">
        <f ca="1"/>
        <v>-42.582156805654748</v>
      </c>
      <c r="X162" s="32"/>
      <c r="Y162" s="28">
        <f t="shared" ca="1" si="46"/>
        <v>-70990.682393696174</v>
      </c>
      <c r="Z162" s="33"/>
      <c r="AA162" s="36"/>
      <c r="AB162" s="33"/>
      <c r="AC162" s="21"/>
      <c r="AJ162" s="17"/>
      <c r="AV162" s="21"/>
    </row>
    <row r="163" spans="1:48" hidden="1" outlineLevel="1" x14ac:dyDescent="0.2">
      <c r="A163" s="13" t="s">
        <v>84</v>
      </c>
      <c r="B163" s="13" t="str">
        <f>VLOOKUP(A163,Notes!$A$12:$B$206,2,0)</f>
        <v>Leasing, Rental services</v>
      </c>
      <c r="C163" s="24">
        <f>SUM('SAM and Preps'!FS163:GG163)</f>
        <v>8960.1804251973026</v>
      </c>
      <c r="D163" s="24">
        <f>'SAM and Preps'!GH163</f>
        <v>0</v>
      </c>
      <c r="E163" s="24">
        <f>'SAM and Preps'!GM163</f>
        <v>0</v>
      </c>
      <c r="F163" s="24">
        <f>'SAM and Preps'!GO163</f>
        <v>352.64759896295061</v>
      </c>
      <c r="G163" s="24">
        <v>9239.386558376098</v>
      </c>
      <c r="H163" s="25">
        <f>SUM('SAM and Preps'!FB$175:FB$179)</f>
        <v>0</v>
      </c>
      <c r="I163" s="24">
        <f>IFERROR(VLOOKUP($A163,Employment!$A$5:$F$66,3,0),0)</f>
        <v>0</v>
      </c>
      <c r="J163" s="24">
        <f>IFERROR(VLOOKUP($A163,Employment!$A$5:$F$66,4,0),0)</f>
        <v>0</v>
      </c>
      <c r="K163" s="24">
        <f>IFERROR(VLOOKUP($A163,Employment!$A$5:$F$66,5,0),0)</f>
        <v>0</v>
      </c>
      <c r="L163" s="24">
        <f>IFERROR(VLOOKUP($A163,Employment!$A$5:$F$66,6,0),0)</f>
        <v>0</v>
      </c>
      <c r="M163" s="24">
        <f t="shared" si="47"/>
        <v>0</v>
      </c>
      <c r="N163" s="25">
        <v>124570.90721670371</v>
      </c>
      <c r="O163" s="26">
        <v>0</v>
      </c>
      <c r="P163" s="27">
        <f ca="1"/>
        <v>-7780.4578284190584</v>
      </c>
      <c r="Q163" s="28">
        <f ca="1"/>
        <v>-73097.328304507406</v>
      </c>
      <c r="R163" s="28">
        <v>0</v>
      </c>
      <c r="S163" s="28"/>
      <c r="T163" s="35" t="e">
        <f ca="1"/>
        <v>#DIV/0!</v>
      </c>
      <c r="U163" s="30">
        <f ca="1"/>
        <v>-58.679293534683183</v>
      </c>
      <c r="V163" s="31">
        <v>0</v>
      </c>
      <c r="W163" s="32">
        <f ca="1"/>
        <v>-58.679293534683183</v>
      </c>
      <c r="X163" s="32"/>
      <c r="Y163" s="28">
        <f t="shared" ca="1" si="46"/>
        <v>-65316.870476088348</v>
      </c>
      <c r="Z163" s="33"/>
      <c r="AA163" s="36"/>
      <c r="AB163" s="33"/>
      <c r="AC163" s="21"/>
      <c r="AJ163" s="17"/>
      <c r="AV163" s="21"/>
    </row>
    <row r="164" spans="1:48" hidden="1" outlineLevel="1" x14ac:dyDescent="0.2">
      <c r="A164" s="13" t="s">
        <v>85</v>
      </c>
      <c r="B164" s="13" t="str">
        <f>VLOOKUP(A164,Notes!$A$12:$B$206,2,0)</f>
        <v>Research, development</v>
      </c>
      <c r="C164" s="24">
        <f>SUM('SAM and Preps'!FS164:GG164)</f>
        <v>0</v>
      </c>
      <c r="D164" s="24">
        <f>'SAM and Preps'!GH164</f>
        <v>0</v>
      </c>
      <c r="E164" s="24">
        <f>'SAM and Preps'!GM164</f>
        <v>21323.999109869961</v>
      </c>
      <c r="F164" s="24">
        <f>'SAM and Preps'!GO164</f>
        <v>170.52338649417928</v>
      </c>
      <c r="G164" s="24">
        <v>37017.450670217673</v>
      </c>
      <c r="H164" s="25">
        <f>SUM('SAM and Preps'!FC$175:FC$179)</f>
        <v>0</v>
      </c>
      <c r="I164" s="24">
        <f>IFERROR(VLOOKUP($A164,Employment!$A$5:$F$66,3,0),0)</f>
        <v>0</v>
      </c>
      <c r="J164" s="24">
        <f>IFERROR(VLOOKUP($A164,Employment!$A$5:$F$66,4,0),0)</f>
        <v>0</v>
      </c>
      <c r="K164" s="24">
        <f>IFERROR(VLOOKUP($A164,Employment!$A$5:$F$66,5,0),0)</f>
        <v>0</v>
      </c>
      <c r="L164" s="24">
        <f>IFERROR(VLOOKUP($A164,Employment!$A$5:$F$66,6,0),0)</f>
        <v>0</v>
      </c>
      <c r="M164" s="24">
        <f t="shared" si="47"/>
        <v>0</v>
      </c>
      <c r="N164" s="25">
        <v>37075.085327606466</v>
      </c>
      <c r="O164" s="26">
        <v>0</v>
      </c>
      <c r="P164" s="27">
        <f ca="1"/>
        <v>-16735.03333759508</v>
      </c>
      <c r="Q164" s="28">
        <f ca="1"/>
        <v>-16757.720733642527</v>
      </c>
      <c r="R164" s="28">
        <v>0</v>
      </c>
      <c r="S164" s="28"/>
      <c r="T164" s="35" t="e">
        <f ca="1"/>
        <v>#DIV/0!</v>
      </c>
      <c r="U164" s="30">
        <f ca="1"/>
        <v>-45.199412450615633</v>
      </c>
      <c r="V164" s="31">
        <v>0</v>
      </c>
      <c r="W164" s="32">
        <f ca="1"/>
        <v>-45.199412450615633</v>
      </c>
      <c r="X164" s="32"/>
      <c r="Y164" s="28">
        <f t="shared" ca="1" si="46"/>
        <v>-22.687396047447692</v>
      </c>
      <c r="Z164" s="33"/>
      <c r="AA164" s="36"/>
      <c r="AB164" s="33"/>
      <c r="AC164" s="21"/>
      <c r="AJ164" s="17"/>
      <c r="AV164" s="21"/>
    </row>
    <row r="165" spans="1:48" hidden="1" outlineLevel="1" x14ac:dyDescent="0.2">
      <c r="A165" s="13" t="s">
        <v>476</v>
      </c>
      <c r="B165" s="13" t="str">
        <f>VLOOKUP(A165,Notes!$A$12:$B$206,2,0)</f>
        <v xml:space="preserve">Legal, accounting </v>
      </c>
      <c r="C165" s="24">
        <f>SUM('SAM and Preps'!FS165:GG165)</f>
        <v>11212.088051142862</v>
      </c>
      <c r="D165" s="24">
        <f>'SAM and Preps'!GH165</f>
        <v>0</v>
      </c>
      <c r="E165" s="24">
        <f>'SAM and Preps'!GM165</f>
        <v>7229.2872208119988</v>
      </c>
      <c r="F165" s="24">
        <f>'SAM and Preps'!GO165</f>
        <v>4151.4121701170561</v>
      </c>
      <c r="G165" s="24">
        <v>22526.349020910035</v>
      </c>
      <c r="H165" s="25">
        <f>SUM('SAM and Preps'!FD$175:FD$179)</f>
        <v>0</v>
      </c>
      <c r="I165" s="24">
        <f>IFERROR(VLOOKUP($A165,Employment!$A$5:$F$66,3,0),0)</f>
        <v>0</v>
      </c>
      <c r="J165" s="24">
        <f>IFERROR(VLOOKUP($A165,Employment!$A$5:$F$66,4,0),0)</f>
        <v>0</v>
      </c>
      <c r="K165" s="24">
        <f>IFERROR(VLOOKUP($A165,Employment!$A$5:$F$66,5,0),0)</f>
        <v>0</v>
      </c>
      <c r="L165" s="24">
        <f>IFERROR(VLOOKUP($A165,Employment!$A$5:$F$66,6,0),0)</f>
        <v>0</v>
      </c>
      <c r="M165" s="24">
        <f t="shared" si="47"/>
        <v>0</v>
      </c>
      <c r="N165" s="25">
        <v>56988.943996470829</v>
      </c>
      <c r="O165" s="26">
        <v>0</v>
      </c>
      <c r="P165" s="27">
        <f ca="1"/>
        <v>-11555.752691789547</v>
      </c>
      <c r="Q165" s="28">
        <f ca="1"/>
        <v>-29127.908401620651</v>
      </c>
      <c r="R165" s="28">
        <v>0</v>
      </c>
      <c r="S165" s="28"/>
      <c r="T165" s="35" t="e">
        <f ca="1"/>
        <v>#DIV/0!</v>
      </c>
      <c r="U165" s="30">
        <f ca="1"/>
        <v>-51.111507529292808</v>
      </c>
      <c r="V165" s="31">
        <v>0</v>
      </c>
      <c r="W165" s="32">
        <f ca="1"/>
        <v>-51.111507529292808</v>
      </c>
      <c r="X165" s="32"/>
      <c r="Y165" s="28">
        <f t="shared" ca="1" si="46"/>
        <v>-17572.155709831102</v>
      </c>
      <c r="Z165" s="33"/>
      <c r="AA165" s="36"/>
      <c r="AB165" s="33"/>
      <c r="AC165" s="21"/>
      <c r="AJ165" s="17"/>
      <c r="AV165" s="21"/>
    </row>
    <row r="166" spans="1:48" hidden="1" outlineLevel="1" x14ac:dyDescent="0.2">
      <c r="A166" s="13" t="s">
        <v>86</v>
      </c>
      <c r="B166" s="13" t="str">
        <f>VLOOKUP(A166,Notes!$A$12:$B$206,2,0)</f>
        <v>Other business services</v>
      </c>
      <c r="C166" s="24">
        <f>SUM('SAM and Preps'!FS166:GG166)</f>
        <v>8907.0517611902851</v>
      </c>
      <c r="D166" s="24">
        <f>'SAM and Preps'!GH166</f>
        <v>0</v>
      </c>
      <c r="E166" s="24">
        <f>'SAM and Preps'!GM166</f>
        <v>0</v>
      </c>
      <c r="F166" s="24">
        <f>'SAM and Preps'!GO166</f>
        <v>8160.5624190297276</v>
      </c>
      <c r="G166" s="24">
        <v>16901.472573879451</v>
      </c>
      <c r="H166" s="25">
        <f>SUM('SAM and Preps'!FE$175:FE$179)</f>
        <v>0</v>
      </c>
      <c r="I166" s="24">
        <f>IFERROR(VLOOKUP($A166,Employment!$A$5:$F$66,3,0),0)</f>
        <v>0</v>
      </c>
      <c r="J166" s="24">
        <f>IFERROR(VLOOKUP($A166,Employment!$A$5:$F$66,4,0),0)</f>
        <v>0</v>
      </c>
      <c r="K166" s="24">
        <f>IFERROR(VLOOKUP($A166,Employment!$A$5:$F$66,5,0),0)</f>
        <v>0</v>
      </c>
      <c r="L166" s="24">
        <f>IFERROR(VLOOKUP($A166,Employment!$A$5:$F$66,6,0),0)</f>
        <v>0</v>
      </c>
      <c r="M166" s="24">
        <f t="shared" si="47"/>
        <v>0</v>
      </c>
      <c r="N166" s="25">
        <v>255457.25330775339</v>
      </c>
      <c r="O166" s="26">
        <v>0</v>
      </c>
      <c r="P166" s="27">
        <f ca="1"/>
        <v>-5164.0572077009092</v>
      </c>
      <c r="Q166" s="28">
        <f ca="1"/>
        <v>-103843.303013005</v>
      </c>
      <c r="R166" s="28">
        <v>0</v>
      </c>
      <c r="S166" s="28"/>
      <c r="T166" s="35" t="e">
        <f ca="1"/>
        <v>#DIV/0!</v>
      </c>
      <c r="U166" s="30">
        <f ca="1"/>
        <v>-40.649972419418184</v>
      </c>
      <c r="V166" s="31">
        <v>0</v>
      </c>
      <c r="W166" s="32">
        <f ca="1"/>
        <v>-40.649972419418184</v>
      </c>
      <c r="X166" s="32"/>
      <c r="Y166" s="28">
        <f t="shared" ca="1" si="46"/>
        <v>-98679.24580530409</v>
      </c>
      <c r="Z166" s="33"/>
      <c r="AA166" s="36"/>
      <c r="AB166" s="33"/>
      <c r="AC166" s="21"/>
      <c r="AJ166" s="17"/>
      <c r="AV166" s="21"/>
    </row>
    <row r="167" spans="1:48" hidden="1" outlineLevel="1" x14ac:dyDescent="0.2">
      <c r="A167" s="13" t="s">
        <v>477</v>
      </c>
      <c r="B167" s="13" t="str">
        <f>VLOOKUP(A167,Notes!$A$12:$B$206,2,0)</f>
        <v>Telecommunications</v>
      </c>
      <c r="C167" s="24">
        <f>SUM('SAM and Preps'!FS167:GG167)</f>
        <v>64732.192625652599</v>
      </c>
      <c r="D167" s="24">
        <f>'SAM and Preps'!GH167</f>
        <v>0</v>
      </c>
      <c r="E167" s="24">
        <f>'SAM and Preps'!GM167</f>
        <v>0</v>
      </c>
      <c r="F167" s="24">
        <f>'SAM and Preps'!GO167</f>
        <v>12460.830663540566</v>
      </c>
      <c r="G167" s="24">
        <v>77051.944883950404</v>
      </c>
      <c r="H167" s="25">
        <f>SUM('SAM and Preps'!FF$175:FF$179)</f>
        <v>0</v>
      </c>
      <c r="I167" s="24">
        <f>IFERROR(VLOOKUP($A167,Employment!$A$5:$F$66,3,0),0)</f>
        <v>0</v>
      </c>
      <c r="J167" s="24">
        <f>IFERROR(VLOOKUP($A167,Employment!$A$5:$F$66,4,0),0)</f>
        <v>0</v>
      </c>
      <c r="K167" s="24">
        <f>IFERROR(VLOOKUP($A167,Employment!$A$5:$F$66,5,0),0)</f>
        <v>0</v>
      </c>
      <c r="L167" s="24">
        <f>IFERROR(VLOOKUP($A167,Employment!$A$5:$F$66,6,0),0)</f>
        <v>0</v>
      </c>
      <c r="M167" s="24">
        <f t="shared" si="47"/>
        <v>0</v>
      </c>
      <c r="N167" s="25">
        <v>206060.37053750767</v>
      </c>
      <c r="O167" s="26">
        <v>0</v>
      </c>
      <c r="P167" s="27">
        <f ca="1"/>
        <v>-2744.5890872168411</v>
      </c>
      <c r="Q167" s="28">
        <f ca="1"/>
        <v>-55829.837372271002</v>
      </c>
      <c r="R167" s="28">
        <v>0</v>
      </c>
      <c r="S167" s="28"/>
      <c r="T167" s="35" t="e">
        <f ca="1"/>
        <v>#DIV/0!</v>
      </c>
      <c r="U167" s="30">
        <f ca="1"/>
        <v>-27.093922633759753</v>
      </c>
      <c r="V167" s="31">
        <v>0</v>
      </c>
      <c r="W167" s="32">
        <f ca="1"/>
        <v>-27.093922633759753</v>
      </c>
      <c r="X167" s="32"/>
      <c r="Y167" s="28">
        <f t="shared" ca="1" si="46"/>
        <v>-53085.248285054164</v>
      </c>
      <c r="Z167" s="33"/>
      <c r="AA167" s="36"/>
      <c r="AB167" s="33"/>
      <c r="AC167" s="21"/>
      <c r="AJ167" s="17"/>
      <c r="AV167" s="21"/>
    </row>
    <row r="168" spans="1:48" hidden="1" outlineLevel="1" x14ac:dyDescent="0.2">
      <c r="A168" s="13" t="s">
        <v>478</v>
      </c>
      <c r="B168" s="13" t="str">
        <f>VLOOKUP(A168,Notes!$A$12:$B$206,2,0)</f>
        <v>Support services</v>
      </c>
      <c r="C168" s="24">
        <f>SUM('SAM and Preps'!FS168:GG168)</f>
        <v>65355.056311880748</v>
      </c>
      <c r="D168" s="24">
        <f>'SAM and Preps'!GH168</f>
        <v>0</v>
      </c>
      <c r="E168" s="24">
        <f>'SAM and Preps'!GM168</f>
        <v>0</v>
      </c>
      <c r="F168" s="24">
        <f>'SAM and Preps'!GO168</f>
        <v>3380.7307835185629</v>
      </c>
      <c r="G168" s="24">
        <v>68661.766633344145</v>
      </c>
      <c r="H168" s="25">
        <f>SUM('SAM and Preps'!FG$175:FG$179)</f>
        <v>0</v>
      </c>
      <c r="I168" s="24">
        <f>IFERROR(VLOOKUP($A168,Employment!$A$5:$F$66,3,0),0)</f>
        <v>0</v>
      </c>
      <c r="J168" s="24">
        <f>IFERROR(VLOOKUP($A168,Employment!$A$5:$F$66,4,0),0)</f>
        <v>0</v>
      </c>
      <c r="K168" s="24">
        <f>IFERROR(VLOOKUP($A168,Employment!$A$5:$F$66,5,0),0)</f>
        <v>0</v>
      </c>
      <c r="L168" s="24">
        <f>IFERROR(VLOOKUP($A168,Employment!$A$5:$F$66,6,0),0)</f>
        <v>0</v>
      </c>
      <c r="M168" s="24">
        <f t="shared" si="47"/>
        <v>0</v>
      </c>
      <c r="N168" s="25">
        <v>152487.89284875704</v>
      </c>
      <c r="O168" s="26">
        <v>0</v>
      </c>
      <c r="P168" s="27">
        <f ca="1"/>
        <v>-24497.020485247169</v>
      </c>
      <c r="Q168" s="28">
        <f ca="1"/>
        <v>-71932.890433925379</v>
      </c>
      <c r="R168" s="28">
        <v>0</v>
      </c>
      <c r="S168" s="28"/>
      <c r="T168" s="35" t="e">
        <f ca="1"/>
        <v>#DIV/0!</v>
      </c>
      <c r="U168" s="30">
        <f ca="1"/>
        <v>-47.172853588626211</v>
      </c>
      <c r="V168" s="31">
        <v>0</v>
      </c>
      <c r="W168" s="32">
        <f ca="1"/>
        <v>-47.172853588626211</v>
      </c>
      <c r="X168" s="32"/>
      <c r="Y168" s="28">
        <f t="shared" ca="1" si="46"/>
        <v>-47435.869948678213</v>
      </c>
      <c r="Z168" s="33"/>
      <c r="AA168" s="36"/>
      <c r="AB168" s="33"/>
      <c r="AC168" s="21"/>
      <c r="AJ168" s="17"/>
      <c r="AV168" s="21"/>
    </row>
    <row r="169" spans="1:48" hidden="1" outlineLevel="1" x14ac:dyDescent="0.2">
      <c r="A169" s="13" t="s">
        <v>479</v>
      </c>
      <c r="B169" s="13" t="str">
        <f>VLOOKUP(A169,Notes!$A$12:$B$206,2,0)</f>
        <v>Manufactured services n.e.c.</v>
      </c>
      <c r="C169" s="24">
        <f>SUM('SAM and Preps'!FS169:GG169)</f>
        <v>0</v>
      </c>
      <c r="D169" s="24">
        <f>'SAM and Preps'!GH169</f>
        <v>0</v>
      </c>
      <c r="E169" s="24">
        <f>'SAM and Preps'!GM169</f>
        <v>0</v>
      </c>
      <c r="F169" s="24">
        <f>'SAM and Preps'!GO169</f>
        <v>806.07790346998797</v>
      </c>
      <c r="G169" s="24">
        <v>790.6830030164964</v>
      </c>
      <c r="H169" s="25">
        <f>SUM('SAM and Preps'!FH$175:FH$179)</f>
        <v>0</v>
      </c>
      <c r="I169" s="24">
        <f>IFERROR(VLOOKUP($A169,Employment!$A$5:$F$66,3,0),0)</f>
        <v>0</v>
      </c>
      <c r="J169" s="24">
        <f>IFERROR(VLOOKUP($A169,Employment!$A$5:$F$66,4,0),0)</f>
        <v>0</v>
      </c>
      <c r="K169" s="24">
        <f>IFERROR(VLOOKUP($A169,Employment!$A$5:$F$66,5,0),0)</f>
        <v>0</v>
      </c>
      <c r="L169" s="24">
        <f>IFERROR(VLOOKUP($A169,Employment!$A$5:$F$66,6,0),0)</f>
        <v>0</v>
      </c>
      <c r="M169" s="24">
        <f t="shared" si="47"/>
        <v>0</v>
      </c>
      <c r="N169" s="25">
        <v>6553.7218911599039</v>
      </c>
      <c r="O169" s="26">
        <v>0</v>
      </c>
      <c r="P169" s="27">
        <f ca="1"/>
        <v>-386.9173936655942</v>
      </c>
      <c r="Q169" s="28">
        <f ca="1"/>
        <v>-3124.228562546285</v>
      </c>
      <c r="R169" s="28">
        <v>0</v>
      </c>
      <c r="S169" s="28"/>
      <c r="T169" s="35" t="e">
        <f ca="1"/>
        <v>#DIV/0!</v>
      </c>
      <c r="U169" s="30">
        <f ca="1"/>
        <v>-47.671057979442985</v>
      </c>
      <c r="V169" s="31">
        <v>0</v>
      </c>
      <c r="W169" s="32">
        <f ca="1"/>
        <v>-47.671057979442985</v>
      </c>
      <c r="X169" s="32"/>
      <c r="Y169" s="28">
        <f t="shared" ca="1" si="46"/>
        <v>-2737.3111688806907</v>
      </c>
      <c r="Z169" s="33"/>
      <c r="AA169" s="36"/>
      <c r="AB169" s="33"/>
      <c r="AC169" s="21"/>
      <c r="AJ169" s="17"/>
      <c r="AV169" s="21"/>
    </row>
    <row r="170" spans="1:48" hidden="1" outlineLevel="1" x14ac:dyDescent="0.2">
      <c r="A170" s="13" t="s">
        <v>87</v>
      </c>
      <c r="B170" s="13" t="str">
        <f>VLOOKUP(A170,Notes!$A$12:$B$206,2,0)</f>
        <v>Public administration</v>
      </c>
      <c r="C170" s="24">
        <f>SUM('SAM and Preps'!FS170:GG170)</f>
        <v>28381.063418196427</v>
      </c>
      <c r="D170" s="24">
        <f>'SAM and Preps'!GH170</f>
        <v>828934</v>
      </c>
      <c r="E170" s="24">
        <f>'SAM and Preps'!GM170</f>
        <v>0</v>
      </c>
      <c r="F170" s="24">
        <f>'SAM and Preps'!GO170</f>
        <v>1116.9991446039228</v>
      </c>
      <c r="G170" s="24">
        <v>858289.3268175706</v>
      </c>
      <c r="H170" s="25">
        <f>SUM('SAM and Preps'!FI$175:FI$179)</f>
        <v>0</v>
      </c>
      <c r="I170" s="24">
        <f>IFERROR(VLOOKUP($A170,Employment!$A$5:$F$66,3,0),0)</f>
        <v>0</v>
      </c>
      <c r="J170" s="24">
        <f>IFERROR(VLOOKUP($A170,Employment!$A$5:$F$66,4,0),0)</f>
        <v>0</v>
      </c>
      <c r="K170" s="24">
        <f>IFERROR(VLOOKUP($A170,Employment!$A$5:$F$66,5,0),0)</f>
        <v>0</v>
      </c>
      <c r="L170" s="24">
        <f>IFERROR(VLOOKUP($A170,Employment!$A$5:$F$66,6,0),0)</f>
        <v>0</v>
      </c>
      <c r="M170" s="24">
        <f t="shared" si="47"/>
        <v>0</v>
      </c>
      <c r="N170" s="25">
        <v>942597.87961709592</v>
      </c>
      <c r="O170" s="26">
        <v>0</v>
      </c>
      <c r="P170" s="27">
        <f ca="1"/>
        <v>-536.15958940988287</v>
      </c>
      <c r="Q170" s="28">
        <f ca="1"/>
        <v>-2070.0582829243544</v>
      </c>
      <c r="R170" s="28">
        <v>0</v>
      </c>
      <c r="S170" s="28"/>
      <c r="T170" s="35" t="e">
        <f ca="1"/>
        <v>#DIV/0!</v>
      </c>
      <c r="U170" s="30">
        <f ca="1"/>
        <v>-0.2196120241396318</v>
      </c>
      <c r="V170" s="31">
        <v>0</v>
      </c>
      <c r="W170" s="32">
        <f ca="1"/>
        <v>-0.2196120241396318</v>
      </c>
      <c r="X170" s="32"/>
      <c r="Y170" s="28">
        <f t="shared" ca="1" si="46"/>
        <v>-1533.8986935144717</v>
      </c>
      <c r="Z170" s="33"/>
      <c r="AA170" s="36"/>
      <c r="AB170" s="33"/>
      <c r="AC170" s="21"/>
      <c r="AJ170" s="17"/>
      <c r="AV170" s="21"/>
    </row>
    <row r="171" spans="1:48" hidden="1" outlineLevel="1" x14ac:dyDescent="0.2">
      <c r="A171" s="13" t="s">
        <v>88</v>
      </c>
      <c r="B171" s="13" t="str">
        <f>VLOOKUP(A171,Notes!$A$12:$B$206,2,0)</f>
        <v>Education services</v>
      </c>
      <c r="C171" s="24">
        <f>SUM('SAM and Preps'!FS171:GG171)</f>
        <v>50558.582534513684</v>
      </c>
      <c r="D171" s="24">
        <f>'SAM and Preps'!GH171</f>
        <v>0</v>
      </c>
      <c r="E171" s="24">
        <f>'SAM and Preps'!GM171</f>
        <v>0</v>
      </c>
      <c r="F171" s="24">
        <f>'SAM and Preps'!GO171</f>
        <v>1989.84416514959</v>
      </c>
      <c r="G171" s="24">
        <v>52483.543686220954</v>
      </c>
      <c r="H171" s="25">
        <f>SUM('SAM and Preps'!FJ$175:FJ$179)</f>
        <v>0</v>
      </c>
      <c r="I171" s="24">
        <f>IFERROR(VLOOKUP($A171,Employment!$A$5:$F$66,3,0),0)</f>
        <v>0</v>
      </c>
      <c r="J171" s="24">
        <f>IFERROR(VLOOKUP($A171,Employment!$A$5:$F$66,4,0),0)</f>
        <v>0</v>
      </c>
      <c r="K171" s="24">
        <f>IFERROR(VLOOKUP($A171,Employment!$A$5:$F$66,5,0),0)</f>
        <v>0</v>
      </c>
      <c r="L171" s="24">
        <f>IFERROR(VLOOKUP($A171,Employment!$A$5:$F$66,6,0),0)</f>
        <v>0</v>
      </c>
      <c r="M171" s="24">
        <f t="shared" si="47"/>
        <v>0</v>
      </c>
      <c r="N171" s="25">
        <v>70882.125710214474</v>
      </c>
      <c r="O171" s="26">
        <v>0</v>
      </c>
      <c r="P171" s="27">
        <f ca="1"/>
        <v>-36584.914273249327</v>
      </c>
      <c r="Q171" s="28">
        <f ca="1"/>
        <v>-45605.31791828444</v>
      </c>
      <c r="R171" s="28">
        <v>0</v>
      </c>
      <c r="S171" s="28"/>
      <c r="T171" s="35" t="e">
        <f ca="1"/>
        <v>#DIV/0!</v>
      </c>
      <c r="U171" s="30">
        <f ca="1"/>
        <v>-64.339658921533285</v>
      </c>
      <c r="V171" s="31">
        <v>0</v>
      </c>
      <c r="W171" s="32">
        <f ca="1"/>
        <v>-64.339658921533285</v>
      </c>
      <c r="X171" s="32"/>
      <c r="Y171" s="28">
        <f t="shared" ca="1" si="46"/>
        <v>-9020.4036450351123</v>
      </c>
      <c r="Z171" s="33"/>
      <c r="AA171" s="36"/>
      <c r="AB171" s="33"/>
      <c r="AC171" s="21"/>
      <c r="AJ171" s="17"/>
      <c r="AV171" s="21"/>
    </row>
    <row r="172" spans="1:48" hidden="1" outlineLevel="1" x14ac:dyDescent="0.2">
      <c r="A172" s="13" t="s">
        <v>89</v>
      </c>
      <c r="B172" s="13" t="str">
        <f>VLOOKUP(A172,Notes!$A$12:$B$206,2,0)</f>
        <v>Health, social services</v>
      </c>
      <c r="C172" s="24">
        <f>SUM('SAM and Preps'!FS172:GG172)</f>
        <v>125243.70326037481</v>
      </c>
      <c r="D172" s="24">
        <f>'SAM and Preps'!GH172</f>
        <v>0</v>
      </c>
      <c r="E172" s="24">
        <f>'SAM and Preps'!GM172</f>
        <v>0</v>
      </c>
      <c r="F172" s="24">
        <f>'SAM and Preps'!GO172</f>
        <v>7137.6664785760895</v>
      </c>
      <c r="G172" s="24">
        <v>132233.77780225369</v>
      </c>
      <c r="H172" s="25">
        <f>SUM('SAM and Preps'!FK$175:FK$179)</f>
        <v>0</v>
      </c>
      <c r="I172" s="24">
        <f>IFERROR(VLOOKUP($A172,Employment!$A$5:$F$66,3,0),0)</f>
        <v>0</v>
      </c>
      <c r="J172" s="24">
        <f>IFERROR(VLOOKUP($A172,Employment!$A$5:$F$66,4,0),0)</f>
        <v>0</v>
      </c>
      <c r="K172" s="24">
        <f>IFERROR(VLOOKUP($A172,Employment!$A$5:$F$66,5,0),0)</f>
        <v>0</v>
      </c>
      <c r="L172" s="24">
        <f>IFERROR(VLOOKUP($A172,Employment!$A$5:$F$66,6,0),0)</f>
        <v>0</v>
      </c>
      <c r="M172" s="24">
        <f t="shared" si="47"/>
        <v>0</v>
      </c>
      <c r="N172" s="25">
        <v>190455.98786548473</v>
      </c>
      <c r="O172" s="26">
        <v>0</v>
      </c>
      <c r="P172" s="27">
        <f ca="1"/>
        <v>15360.475579339698</v>
      </c>
      <c r="Q172" s="28">
        <f ca="1"/>
        <v>-5317.0845149025172</v>
      </c>
      <c r="R172" s="28">
        <v>0</v>
      </c>
      <c r="S172" s="28"/>
      <c r="T172" s="35" t="e">
        <f ca="1"/>
        <v>#DIV/0!</v>
      </c>
      <c r="U172" s="30">
        <f ca="1"/>
        <v>-2.7917654753169896</v>
      </c>
      <c r="V172" s="31">
        <v>0</v>
      </c>
      <c r="W172" s="32">
        <f ca="1"/>
        <v>-2.7917654753169896</v>
      </c>
      <c r="X172" s="32"/>
      <c r="Y172" s="28">
        <f t="shared" ca="1" si="46"/>
        <v>-20677.560094242217</v>
      </c>
      <c r="Z172" s="33"/>
      <c r="AA172" s="36"/>
      <c r="AB172" s="33"/>
      <c r="AC172" s="21"/>
      <c r="AJ172" s="17"/>
      <c r="AV172" s="21"/>
    </row>
    <row r="173" spans="1:48" collapsed="1" x14ac:dyDescent="0.2">
      <c r="A173" s="13" t="s">
        <v>90</v>
      </c>
      <c r="B173" s="13" t="str">
        <f>VLOOKUP(A173,Notes!$A$12:$B$206,2,0)</f>
        <v>Other services n.e.c.</v>
      </c>
      <c r="C173" s="24">
        <f>SUM('SAM and Preps'!FS173:GG173)</f>
        <v>127750.42921376471</v>
      </c>
      <c r="D173" s="24">
        <f>'SAM and Preps'!GH173</f>
        <v>0</v>
      </c>
      <c r="E173" s="24">
        <f>'SAM and Preps'!GM173</f>
        <v>0</v>
      </c>
      <c r="F173" s="24">
        <f>'SAM and Preps'!GO173</f>
        <v>14878.225322645849</v>
      </c>
      <c r="G173" s="24">
        <v>142488.88130322902</v>
      </c>
      <c r="H173" s="25">
        <f>SUM('SAM and Preps'!FL$175:FL$179)</f>
        <v>0</v>
      </c>
      <c r="I173" s="24">
        <f>IFERROR(VLOOKUP($A173,Employment!$A$5:$F$66,3,0),0)</f>
        <v>0</v>
      </c>
      <c r="J173" s="24">
        <f>IFERROR(VLOOKUP($A173,Employment!$A$5:$F$66,4,0),0)</f>
        <v>0</v>
      </c>
      <c r="K173" s="24">
        <f>IFERROR(VLOOKUP($A173,Employment!$A$5:$F$66,5,0),0)</f>
        <v>0</v>
      </c>
      <c r="L173" s="24">
        <f>IFERROR(VLOOKUP($A173,Employment!$A$5:$F$66,6,0),0)</f>
        <v>0</v>
      </c>
      <c r="M173" s="24">
        <f t="shared" si="47"/>
        <v>0</v>
      </c>
      <c r="N173" s="25">
        <v>220234.90508768329</v>
      </c>
      <c r="O173" s="26">
        <v>0</v>
      </c>
      <c r="P173" s="27">
        <f ca="1"/>
        <v>-137693.12990051194</v>
      </c>
      <c r="Q173" s="28">
        <f ca="1"/>
        <v>-181524.4151663949</v>
      </c>
      <c r="R173" s="28">
        <v>0</v>
      </c>
      <c r="S173" s="28"/>
      <c r="T173" s="35" t="e">
        <f ca="1"/>
        <v>#DIV/0!</v>
      </c>
      <c r="U173" s="30">
        <f ca="1"/>
        <v>-82.423090515158634</v>
      </c>
      <c r="V173" s="31">
        <v>0</v>
      </c>
      <c r="W173" s="32">
        <f ca="1"/>
        <v>-82.423090515158634</v>
      </c>
      <c r="X173" s="32"/>
      <c r="Y173" s="28">
        <f t="shared" ca="1" si="46"/>
        <v>-43831.285265882965</v>
      </c>
      <c r="Z173" s="33"/>
      <c r="AA173" s="36"/>
      <c r="AB173" s="33"/>
      <c r="AC173" s="21"/>
      <c r="AJ173" s="17"/>
      <c r="AV173" s="21"/>
    </row>
    <row r="174" spans="1:48" x14ac:dyDescent="0.2">
      <c r="A174" s="23" t="s">
        <v>480</v>
      </c>
      <c r="B174" s="23" t="str">
        <f>VLOOKUP(A174,Notes!$A$12:$B$206,2,0)</f>
        <v>Margins</v>
      </c>
      <c r="C174" s="24">
        <f>SUM('SAM and Preps'!FS174:GG174)</f>
        <v>0</v>
      </c>
      <c r="D174" s="24">
        <f>'SAM and Preps'!GH174</f>
        <v>0</v>
      </c>
      <c r="E174" s="24">
        <f>'SAM and Preps'!GM174</f>
        <v>0</v>
      </c>
      <c r="F174" s="24">
        <f>'SAM and Preps'!GO174</f>
        <v>0</v>
      </c>
      <c r="G174" s="24">
        <v>0</v>
      </c>
      <c r="H174" s="25">
        <f>SUM('SAM and Preps'!FM$175:FM$179)</f>
        <v>0</v>
      </c>
      <c r="I174" s="24">
        <f>IFERROR(VLOOKUP($A174,Employment!$A$5:$F$66,3,0),0)</f>
        <v>0</v>
      </c>
      <c r="J174" s="24">
        <f>IFERROR(VLOOKUP($A174,Employment!$A$5:$F$66,4,0),0)</f>
        <v>0</v>
      </c>
      <c r="K174" s="24">
        <f>IFERROR(VLOOKUP($A174,Employment!$A$5:$F$66,5,0),0)</f>
        <v>0</v>
      </c>
      <c r="L174" s="24">
        <f>IFERROR(VLOOKUP($A174,Employment!$A$5:$F$66,6,0),0)</f>
        <v>0</v>
      </c>
      <c r="M174" s="24">
        <f t="shared" si="47"/>
        <v>0</v>
      </c>
      <c r="N174" s="25">
        <v>984008.95401885267</v>
      </c>
      <c r="O174" s="26">
        <v>0</v>
      </c>
      <c r="P174" s="27">
        <v>0</v>
      </c>
      <c r="Q174" s="28">
        <f ca="1"/>
        <v>-587989.11730628484</v>
      </c>
      <c r="R174" s="28">
        <v>0</v>
      </c>
      <c r="S174" s="28"/>
      <c r="T174" s="35" t="e">
        <f ca="1"/>
        <v>#DIV/0!</v>
      </c>
      <c r="U174" s="30">
        <f ca="1"/>
        <v>-59.75444785383727</v>
      </c>
      <c r="V174" s="31">
        <v>0</v>
      </c>
      <c r="W174" s="32">
        <f ca="1"/>
        <v>-59.75444785383727</v>
      </c>
      <c r="X174" s="32"/>
      <c r="Y174" s="28">
        <f t="shared" ca="1" si="46"/>
        <v>-587989.11730628484</v>
      </c>
      <c r="Z174" s="33"/>
      <c r="AA174" s="36"/>
      <c r="AB174" s="33"/>
      <c r="AC174" s="21"/>
      <c r="AJ174" s="17"/>
      <c r="AV174" s="21"/>
    </row>
    <row r="175" spans="1:48" x14ac:dyDescent="0.2">
      <c r="A175" s="13" t="s">
        <v>91</v>
      </c>
      <c r="B175" s="13" t="str">
        <f>VLOOKUP(A175,Notes!$A$12:$B$206,2,0)</f>
        <v>Labor with primary school education (grades 1-7)</v>
      </c>
      <c r="C175" s="24">
        <f>SUM('SAM and Preps'!FS175:GG175)</f>
        <v>0</v>
      </c>
      <c r="D175" s="24">
        <f>'SAM and Preps'!GH175</f>
        <v>0</v>
      </c>
      <c r="E175" s="24">
        <f>'SAM and Preps'!GM175</f>
        <v>0</v>
      </c>
      <c r="F175" s="24">
        <f>'SAM and Preps'!GO175</f>
        <v>558.8534566711279</v>
      </c>
      <c r="G175" s="24">
        <v>558.8534566711279</v>
      </c>
      <c r="H175" s="25">
        <f>SUM('SAM and Preps'!FN$175:FN$179)</f>
        <v>0</v>
      </c>
      <c r="I175" s="24">
        <f>IFERROR(VLOOKUP($A175,Employment!$A$5:$F$66,3,0),0)</f>
        <v>0</v>
      </c>
      <c r="J175" s="24">
        <f>IFERROR(VLOOKUP($A175,Employment!$A$5:$F$66,4,0),0)</f>
        <v>0</v>
      </c>
      <c r="K175" s="24">
        <f>IFERROR(VLOOKUP($A175,Employment!$A$5:$F$66,5,0),0)</f>
        <v>0</v>
      </c>
      <c r="L175" s="24">
        <f>IFERROR(VLOOKUP($A175,Employment!$A$5:$F$66,6,0),0)</f>
        <v>0</v>
      </c>
      <c r="M175" s="24">
        <f t="shared" si="47"/>
        <v>0</v>
      </c>
      <c r="N175" s="25">
        <v>102122.90273154878</v>
      </c>
      <c r="O175" s="26">
        <v>0</v>
      </c>
      <c r="P175" s="27">
        <v>0</v>
      </c>
      <c r="Q175" s="28">
        <f ca="1"/>
        <v>-54197.904304130723</v>
      </c>
      <c r="R175" s="28">
        <v>0</v>
      </c>
      <c r="S175" s="28"/>
      <c r="T175" s="35" t="e">
        <f ca="1"/>
        <v>#DIV/0!</v>
      </c>
      <c r="U175" s="30">
        <f ca="1"/>
        <v>-53.071253219859159</v>
      </c>
      <c r="V175" s="31">
        <v>0</v>
      </c>
      <c r="W175" s="32">
        <f ca="1"/>
        <v>-53.071253219859159</v>
      </c>
      <c r="X175" s="32"/>
      <c r="Y175" s="28">
        <f t="shared" ca="1" si="46"/>
        <v>-54197.904304130723</v>
      </c>
      <c r="Z175" s="33"/>
      <c r="AA175" s="36"/>
      <c r="AB175" s="33"/>
      <c r="AC175" s="21"/>
      <c r="AJ175" s="17"/>
      <c r="AV175" s="21"/>
    </row>
    <row r="176" spans="1:48" hidden="1" outlineLevel="1" x14ac:dyDescent="0.2">
      <c r="A176" s="13" t="s">
        <v>92</v>
      </c>
      <c r="B176" s="13" t="str">
        <f>VLOOKUP(A176,Notes!$A$12:$B$206,2,0)</f>
        <v>Labor with middle school education (grades 8-11)</v>
      </c>
      <c r="C176" s="24">
        <f>SUM('SAM and Preps'!FS176:GG176)</f>
        <v>0</v>
      </c>
      <c r="D176" s="24">
        <f>'SAM and Preps'!GH176</f>
        <v>0</v>
      </c>
      <c r="E176" s="24">
        <f>'SAM and Preps'!GM176</f>
        <v>0</v>
      </c>
      <c r="F176" s="24">
        <f>'SAM and Preps'!GO176</f>
        <v>1020.275501172206</v>
      </c>
      <c r="G176" s="24">
        <v>1020.275501172206</v>
      </c>
      <c r="H176" s="25">
        <f>SUM('SAM and Preps'!FO$175:FO$179)</f>
        <v>0</v>
      </c>
      <c r="I176" s="24">
        <f>IFERROR(VLOOKUP($A176,Employment!$A$5:$F$66,3,0),0)</f>
        <v>0</v>
      </c>
      <c r="J176" s="24">
        <f>IFERROR(VLOOKUP($A176,Employment!$A$5:$F$66,4,0),0)</f>
        <v>0</v>
      </c>
      <c r="K176" s="24">
        <f>IFERROR(VLOOKUP($A176,Employment!$A$5:$F$66,5,0),0)</f>
        <v>0</v>
      </c>
      <c r="L176" s="24">
        <f>IFERROR(VLOOKUP($A176,Employment!$A$5:$F$66,6,0),0)</f>
        <v>0</v>
      </c>
      <c r="M176" s="24">
        <f t="shared" si="47"/>
        <v>0</v>
      </c>
      <c r="N176" s="25">
        <v>186441.53404048242</v>
      </c>
      <c r="O176" s="26">
        <v>0</v>
      </c>
      <c r="P176" s="27">
        <v>0</v>
      </c>
      <c r="Q176" s="28">
        <f ca="1"/>
        <v>-97655.250534940482</v>
      </c>
      <c r="R176" s="28">
        <v>0</v>
      </c>
      <c r="S176" s="28"/>
      <c r="T176" s="35" t="e">
        <f ca="1"/>
        <v>#DIV/0!</v>
      </c>
      <c r="U176" s="30">
        <f ca="1"/>
        <v>-52.378484782117482</v>
      </c>
      <c r="V176" s="31">
        <v>0</v>
      </c>
      <c r="W176" s="32">
        <f ca="1"/>
        <v>-52.378484782117482</v>
      </c>
      <c r="X176" s="32"/>
      <c r="Y176" s="28">
        <f t="shared" ca="1" si="46"/>
        <v>-97655.250534940482</v>
      </c>
      <c r="Z176" s="33"/>
      <c r="AA176" s="36"/>
      <c r="AB176" s="33"/>
      <c r="AC176" s="21"/>
      <c r="AJ176" s="17"/>
      <c r="AV176" s="21"/>
    </row>
    <row r="177" spans="1:76" hidden="1" outlineLevel="1" x14ac:dyDescent="0.2">
      <c r="A177" s="13" t="s">
        <v>93</v>
      </c>
      <c r="B177" s="13" t="str">
        <f>VLOOKUP(A177,Notes!$A$12:$B$206,2,0)</f>
        <v>Labor completed sedondary school education (grade 12)</v>
      </c>
      <c r="C177" s="24">
        <f>SUM('SAM and Preps'!FS177:GG177)</f>
        <v>0</v>
      </c>
      <c r="D177" s="24">
        <f>'SAM and Preps'!GH177</f>
        <v>0</v>
      </c>
      <c r="E177" s="24">
        <f>'SAM and Preps'!GM177</f>
        <v>0</v>
      </c>
      <c r="F177" s="24">
        <f>'SAM and Preps'!GO177</f>
        <v>2632.342070812927</v>
      </c>
      <c r="G177" s="24">
        <v>2632.342070812927</v>
      </c>
      <c r="H177" s="25">
        <f>SUM('SAM and Preps'!FP$175:FP$179)</f>
        <v>0</v>
      </c>
      <c r="I177" s="24">
        <f>IFERROR(VLOOKUP($A177,Employment!$A$5:$F$66,3,0),0)</f>
        <v>0</v>
      </c>
      <c r="J177" s="24">
        <f>IFERROR(VLOOKUP($A177,Employment!$A$5:$F$66,4,0),0)</f>
        <v>0</v>
      </c>
      <c r="K177" s="24">
        <f>IFERROR(VLOOKUP($A177,Employment!$A$5:$F$66,5,0),0)</f>
        <v>0</v>
      </c>
      <c r="L177" s="24">
        <f>IFERROR(VLOOKUP($A177,Employment!$A$5:$F$66,6,0),0)</f>
        <v>0</v>
      </c>
      <c r="M177" s="24">
        <f t="shared" si="47"/>
        <v>0</v>
      </c>
      <c r="N177" s="25">
        <v>481024.87341683905</v>
      </c>
      <c r="O177" s="26">
        <v>0</v>
      </c>
      <c r="P177" s="27">
        <v>0</v>
      </c>
      <c r="Q177" s="28">
        <f ca="1"/>
        <v>-191375.40878353428</v>
      </c>
      <c r="R177" s="28">
        <v>0</v>
      </c>
      <c r="S177" s="28"/>
      <c r="T177" s="35" t="e">
        <f ca="1"/>
        <v>#DIV/0!</v>
      </c>
      <c r="U177" s="30">
        <f ca="1"/>
        <v>-39.784929919350589</v>
      </c>
      <c r="V177" s="31">
        <v>0</v>
      </c>
      <c r="W177" s="32">
        <f ca="1"/>
        <v>-39.784929919350589</v>
      </c>
      <c r="X177" s="32"/>
      <c r="Y177" s="28">
        <f t="shared" ca="1" si="46"/>
        <v>-191375.40878353428</v>
      </c>
      <c r="Z177" s="33"/>
      <c r="AA177" s="36"/>
      <c r="AB177" s="33"/>
      <c r="AC177" s="21"/>
      <c r="AJ177" s="17"/>
      <c r="AV177" s="21"/>
    </row>
    <row r="178" spans="1:76" hidden="1" outlineLevel="1" x14ac:dyDescent="0.2">
      <c r="A178" s="13" t="s">
        <v>94</v>
      </c>
      <c r="B178" s="13" t="str">
        <f>VLOOKUP(A178,Notes!$A$12:$B$206,2,0)</f>
        <v>Labor with tertiary education (certificates, diplomas or degrees)</v>
      </c>
      <c r="C178" s="24">
        <f>SUM('SAM and Preps'!FS178:GG178)</f>
        <v>0</v>
      </c>
      <c r="D178" s="24">
        <f>'SAM and Preps'!GH178</f>
        <v>0</v>
      </c>
      <c r="E178" s="24">
        <f>'SAM and Preps'!GM178</f>
        <v>0</v>
      </c>
      <c r="F178" s="24">
        <f>'SAM and Preps'!GO178</f>
        <v>6276.5289713437396</v>
      </c>
      <c r="G178" s="24">
        <v>6276.5289713437396</v>
      </c>
      <c r="H178" s="25">
        <f>SUM('SAM and Preps'!FQ$175:FQ$179)</f>
        <v>0</v>
      </c>
      <c r="I178" s="24">
        <f>IFERROR(VLOOKUP($A178,Employment!$A$5:$F$66,3,0),0)</f>
        <v>0</v>
      </c>
      <c r="J178" s="24">
        <f>IFERROR(VLOOKUP($A178,Employment!$A$5:$F$66,4,0),0)</f>
        <v>0</v>
      </c>
      <c r="K178" s="24">
        <f>IFERROR(VLOOKUP($A178,Employment!$A$5:$F$66,5,0),0)</f>
        <v>0</v>
      </c>
      <c r="L178" s="24">
        <f>IFERROR(VLOOKUP($A178,Employment!$A$5:$F$66,6,0),0)</f>
        <v>0</v>
      </c>
      <c r="M178" s="24">
        <f t="shared" si="47"/>
        <v>0</v>
      </c>
      <c r="N178" s="25">
        <v>1146950.6898111301</v>
      </c>
      <c r="O178" s="26">
        <v>0</v>
      </c>
      <c r="P178" s="27">
        <v>0</v>
      </c>
      <c r="Q178" s="28">
        <f ca="1"/>
        <v>-377901.17845325643</v>
      </c>
      <c r="R178" s="28">
        <v>0</v>
      </c>
      <c r="S178" s="28"/>
      <c r="T178" s="35" t="e">
        <f ca="1"/>
        <v>#DIV/0!</v>
      </c>
      <c r="U178" s="30">
        <f ca="1"/>
        <v>-32.948336995680776</v>
      </c>
      <c r="V178" s="31">
        <v>0</v>
      </c>
      <c r="W178" s="32">
        <f ca="1"/>
        <v>-32.948336995680776</v>
      </c>
      <c r="X178" s="32"/>
      <c r="Y178" s="28">
        <f t="shared" ca="1" si="46"/>
        <v>-377901.17845325643</v>
      </c>
      <c r="Z178" s="33"/>
      <c r="AA178" s="36"/>
      <c r="AB178" s="33"/>
      <c r="AC178" s="21"/>
      <c r="AJ178" s="17"/>
      <c r="AV178" s="21"/>
    </row>
    <row r="179" spans="1:76" collapsed="1" x14ac:dyDescent="0.2">
      <c r="A179" s="13" t="s">
        <v>95</v>
      </c>
      <c r="B179" s="13" t="str">
        <f>VLOOKUP(A179,Notes!$A$12:$B$206,2,0)</f>
        <v>Capital</v>
      </c>
      <c r="C179" s="24">
        <f>SUM('SAM and Preps'!FS179:GG179)</f>
        <v>0</v>
      </c>
      <c r="D179" s="24">
        <f>'SAM and Preps'!GH179</f>
        <v>0</v>
      </c>
      <c r="E179" s="24">
        <f>'SAM and Preps'!GM179</f>
        <v>0</v>
      </c>
      <c r="F179" s="24">
        <f>'SAM and Preps'!GO179</f>
        <v>87528</v>
      </c>
      <c r="G179" s="24">
        <v>87528</v>
      </c>
      <c r="H179" s="25">
        <f>SUM('SAM and Preps'!FR$175:FR$179)</f>
        <v>0</v>
      </c>
      <c r="I179" s="24">
        <f>IFERROR(VLOOKUP($A179,Employment!$A$5:$F$66,3,0),0)</f>
        <v>0</v>
      </c>
      <c r="J179" s="24">
        <f>IFERROR(VLOOKUP($A179,Employment!$A$5:$F$66,4,0),0)</f>
        <v>0</v>
      </c>
      <c r="K179" s="24">
        <f>IFERROR(VLOOKUP($A179,Employment!$A$5:$F$66,5,0),0)</f>
        <v>0</v>
      </c>
      <c r="L179" s="24">
        <f>IFERROR(VLOOKUP($A179,Employment!$A$5:$F$66,6,0),0)</f>
        <v>0</v>
      </c>
      <c r="M179" s="24">
        <f t="shared" si="47"/>
        <v>0</v>
      </c>
      <c r="N179" s="25">
        <v>1734917.9999999993</v>
      </c>
      <c r="O179" s="26">
        <v>0</v>
      </c>
      <c r="P179" s="27">
        <v>0</v>
      </c>
      <c r="Q179" s="28">
        <f ca="1"/>
        <v>-806296.33466931188</v>
      </c>
      <c r="R179" s="28">
        <v>0</v>
      </c>
      <c r="S179" s="28"/>
      <c r="T179" s="35" t="e">
        <f ca="1"/>
        <v>#DIV/0!</v>
      </c>
      <c r="U179" s="30">
        <f ca="1"/>
        <v>-46.47460771456128</v>
      </c>
      <c r="V179" s="31">
        <v>0</v>
      </c>
      <c r="W179" s="32">
        <f ca="1"/>
        <v>-46.47460771456128</v>
      </c>
      <c r="X179" s="32"/>
      <c r="Y179" s="28">
        <f t="shared" ca="1" si="46"/>
        <v>-806296.33466931188</v>
      </c>
      <c r="Z179" s="33"/>
      <c r="AA179" s="36"/>
      <c r="AB179" s="33"/>
      <c r="AC179" s="21"/>
      <c r="AJ179" s="17"/>
      <c r="AV179" s="21"/>
    </row>
    <row r="180" spans="1:76" x14ac:dyDescent="0.2">
      <c r="A180" s="13" t="s">
        <v>96</v>
      </c>
      <c r="B180" s="13" t="str">
        <f>VLOOKUP(A180,Notes!$A$12:$B$206,2,0)</f>
        <v>Enterprises</v>
      </c>
      <c r="C180" s="24">
        <f>SUM('SAM and Preps'!FS180:GG180)</f>
        <v>514814</v>
      </c>
      <c r="D180" s="24">
        <f>'SAM and Preps'!GH180</f>
        <v>383518</v>
      </c>
      <c r="E180" s="24">
        <f>'SAM and Preps'!GM180</f>
        <v>0</v>
      </c>
      <c r="F180" s="24">
        <f>'SAM and Preps'!GO180</f>
        <v>0</v>
      </c>
      <c r="G180" s="24">
        <v>721074</v>
      </c>
      <c r="H180" s="25">
        <f t="array" ref="H180">SUM('SAM and Preps'!FS$175:FS$179)</f>
        <v>0</v>
      </c>
      <c r="I180" s="24">
        <f>IFERROR(VLOOKUP($A180,Employment!$A$5:$F$66,3,0),0)</f>
        <v>0</v>
      </c>
      <c r="J180" s="24">
        <f>IFERROR(VLOOKUP($A180,Employment!$A$5:$F$66,4,0),0)</f>
        <v>0</v>
      </c>
      <c r="K180" s="24">
        <f>IFERROR(VLOOKUP($A180,Employment!$A$5:$F$66,5,0),0)</f>
        <v>0</v>
      </c>
      <c r="L180" s="24">
        <f>IFERROR(VLOOKUP($A180,Employment!$A$5:$F$66,6,0),0)</f>
        <v>0</v>
      </c>
      <c r="M180" s="24">
        <f t="shared" si="47"/>
        <v>0</v>
      </c>
      <c r="N180" s="25">
        <v>1837795.0000000002</v>
      </c>
      <c r="O180" s="26">
        <v>0</v>
      </c>
      <c r="P180" s="27">
        <v>0</v>
      </c>
      <c r="Q180" s="28">
        <f ca="1"/>
        <v>-483218.91040784097</v>
      </c>
      <c r="R180" s="28"/>
      <c r="S180" s="28"/>
      <c r="T180" s="35" t="e">
        <f ca="1"/>
        <v>#DIV/0!</v>
      </c>
      <c r="U180" s="30">
        <f t="array" aca="1" ref="U180" ca="1">dm_endo/x*100</f>
        <v>-31.693589374427113</v>
      </c>
      <c r="V180" s="31">
        <v>0</v>
      </c>
      <c r="W180" s="32">
        <f ca="1"/>
        <v>-26.293406522916911</v>
      </c>
      <c r="X180" s="32"/>
      <c r="Y180" s="28">
        <f t="shared" ca="1" si="46"/>
        <v>-483218.91040784097</v>
      </c>
      <c r="Z180" s="33"/>
      <c r="AA180" s="36"/>
      <c r="AB180" s="33"/>
      <c r="AC180" s="21"/>
      <c r="AJ180" s="17"/>
      <c r="AV180" s="21"/>
    </row>
    <row r="181" spans="1:76" x14ac:dyDescent="0.2">
      <c r="A181" s="13"/>
      <c r="B181" s="13" t="s">
        <v>252</v>
      </c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38">
        <f>SUM(M8:M179)</f>
        <v>15147</v>
      </c>
      <c r="N181" s="13"/>
      <c r="O181" s="13"/>
      <c r="P181" s="37">
        <f ca="1">SUM(dm_exo)</f>
        <v>-2591686.8586523333</v>
      </c>
      <c r="Q181" s="13"/>
      <c r="R181" s="13"/>
      <c r="S181" s="13"/>
      <c r="T181" s="13"/>
      <c r="U181" s="13"/>
      <c r="V181" s="13"/>
      <c r="W181" s="13"/>
      <c r="X181" s="13"/>
      <c r="Y181" s="13"/>
      <c r="Z181" s="23"/>
      <c r="AA181" s="23"/>
      <c r="AB181" s="23"/>
      <c r="AC181" s="21"/>
      <c r="AD181" s="21"/>
      <c r="AE181" s="21"/>
      <c r="AF181" s="21"/>
      <c r="AG181" s="21"/>
      <c r="AH181" s="21"/>
      <c r="AI181" s="21"/>
      <c r="AJ181" s="17"/>
      <c r="AK181" s="38">
        <f>SUM(AK8:AK179)</f>
        <v>3553442.0000000009</v>
      </c>
      <c r="AL181" s="38">
        <f ca="1">SUM(AL8:AL179)</f>
        <v>-632671.1870806322</v>
      </c>
      <c r="AM181" s="38"/>
      <c r="AN181" s="38">
        <f ca="1">SUM(AN8:AN179)</f>
        <v>-1527426.0767451737</v>
      </c>
      <c r="AO181" s="17"/>
      <c r="AP181" s="17"/>
      <c r="AQ181" s="17"/>
      <c r="AR181" s="17"/>
      <c r="AS181" s="17"/>
      <c r="AT181" s="38">
        <f ca="1">SUM(AT8:AT179)</f>
        <v>-4887.5350322331788</v>
      </c>
      <c r="AU181" s="17"/>
      <c r="AV181" s="21"/>
      <c r="AW181" s="21"/>
      <c r="AX181" s="21"/>
      <c r="AY181" s="21"/>
      <c r="AZ181" s="21"/>
      <c r="BA181" s="199"/>
      <c r="BB181" s="208">
        <f t="shared" ref="BB181:BG181" si="48">SUM(BB8:BB180)</f>
        <v>99.999999999999972</v>
      </c>
      <c r="BC181" s="208">
        <f ca="1">100*AN181/AK181</f>
        <v>-42.984409953649823</v>
      </c>
      <c r="BD181" s="208"/>
      <c r="BE181" s="208">
        <f t="shared" ca="1" si="48"/>
        <v>-42.984409953649809</v>
      </c>
      <c r="BF181" s="209"/>
      <c r="BG181" s="208">
        <f t="shared" si="48"/>
        <v>99.999999999999986</v>
      </c>
      <c r="BH181" s="210">
        <f ca="1">100*AT181/M181</f>
        <v>-32.267346882109848</v>
      </c>
      <c r="BI181" s="210"/>
      <c r="BJ181" s="208">
        <f ca="1">SUM(BJ8:BJ180)</f>
        <v>-32.267346882109855</v>
      </c>
      <c r="BK181" s="209"/>
      <c r="BL181" s="199"/>
      <c r="BM181" s="201"/>
      <c r="BN181" s="211">
        <f ca="1">SUM(BN8:BN180)</f>
        <v>-42.984409953649802</v>
      </c>
      <c r="BO181" s="201"/>
      <c r="BP181" s="211">
        <f ca="1">SUM(BP8:BP180)</f>
        <v>-32.267346882109862</v>
      </c>
      <c r="BQ181" s="90"/>
      <c r="BR181" s="90"/>
      <c r="BS181" s="90"/>
      <c r="BT181" s="90"/>
      <c r="BU181" s="90"/>
      <c r="BV181" s="90"/>
      <c r="BW181" s="90"/>
      <c r="BX181" s="90"/>
    </row>
    <row r="183" spans="1:76" x14ac:dyDescent="0.2">
      <c r="A183" s="8"/>
      <c r="B183" s="8" t="s">
        <v>576</v>
      </c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</row>
    <row r="184" spans="1:76" x14ac:dyDescent="0.2">
      <c r="A184" s="11"/>
      <c r="B184" s="11" t="s">
        <v>574</v>
      </c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40">
        <f>SUM(N8:N69)</f>
        <v>7924002.9999999991</v>
      </c>
      <c r="P184" s="6"/>
      <c r="Q184" s="40">
        <f ca="1">SUM(Q8:Q69)</f>
        <v>-3752534.1678226884</v>
      </c>
      <c r="U184" s="41">
        <f t="shared" ref="U184:U193" ca="1" si="49">100*Q184/N184</f>
        <v>-47.356546531124337</v>
      </c>
      <c r="Z184" s="42"/>
      <c r="AA184" s="42"/>
      <c r="AB184" s="42"/>
    </row>
    <row r="185" spans="1:76" x14ac:dyDescent="0.2">
      <c r="A185" s="13"/>
      <c r="B185" s="13" t="s">
        <v>697</v>
      </c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40">
        <f>SUM('SAM and Preps'!FT70:GG173)</f>
        <v>2417271</v>
      </c>
      <c r="Q185" s="27">
        <f t="array" aca="1" ref="Q185:Q187" ca="1">TRANSPOSE(Q2Shock!N180:P180)</f>
        <v>-1043909.1468949299</v>
      </c>
      <c r="U185" s="41">
        <f t="shared" ca="1" si="49"/>
        <v>-43.185441222557586</v>
      </c>
      <c r="Z185" s="42"/>
      <c r="AA185" s="42"/>
      <c r="AB185" s="42"/>
    </row>
    <row r="186" spans="1:76" x14ac:dyDescent="0.2">
      <c r="A186" s="13"/>
      <c r="B186" s="13" t="s">
        <v>564</v>
      </c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40">
        <f t="array" ref="N186">SUM('SAM and Preps'!GH70:GH173)</f>
        <v>828934</v>
      </c>
      <c r="Q186" s="27">
        <f ca="1"/>
        <v>0</v>
      </c>
      <c r="U186" s="41">
        <f t="shared" ca="1" si="49"/>
        <v>0</v>
      </c>
      <c r="Z186" s="42"/>
      <c r="AA186" s="42"/>
      <c r="AB186" s="42"/>
    </row>
    <row r="187" spans="1:76" x14ac:dyDescent="0.2">
      <c r="A187" s="13"/>
      <c r="B187" s="13" t="s">
        <v>565</v>
      </c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40">
        <f t="array" ref="N187">SUM('SAM and Preps'!GM70:GM173)</f>
        <v>828245</v>
      </c>
      <c r="Q187" s="27">
        <f ca="1"/>
        <v>-755226.21982771053</v>
      </c>
      <c r="U187" s="41">
        <f t="shared" ca="1" si="49"/>
        <v>-91.183915366553435</v>
      </c>
      <c r="Z187" s="42"/>
      <c r="AA187" s="42"/>
      <c r="AB187" s="42"/>
    </row>
    <row r="188" spans="1:76" x14ac:dyDescent="0.2">
      <c r="A188" s="13"/>
      <c r="B188" s="13" t="s">
        <v>566</v>
      </c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40">
        <f t="array" ref="N188">SUM('SAM and Preps'!GN70:GN173)</f>
        <v>29154.999999999909</v>
      </c>
      <c r="Q188" s="6">
        <v>0</v>
      </c>
      <c r="U188" s="41">
        <f t="shared" si="49"/>
        <v>0</v>
      </c>
      <c r="Z188" s="42"/>
      <c r="AA188" s="42"/>
      <c r="AB188" s="42"/>
    </row>
    <row r="189" spans="1:76" x14ac:dyDescent="0.2">
      <c r="A189" s="13"/>
      <c r="B189" s="13" t="s">
        <v>563</v>
      </c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40">
        <f t="array" ref="N189">SUM('SAM and Preps'!GO70:GO173)</f>
        <v>1221748.0000000007</v>
      </c>
      <c r="Q189" s="27">
        <f ca="1">Q2Shock!Q180</f>
        <v>-792551.49192969222</v>
      </c>
      <c r="U189" s="41">
        <f t="shared" ca="1" si="49"/>
        <v>-64.870291740169961</v>
      </c>
      <c r="Z189" s="42"/>
      <c r="AA189" s="42"/>
      <c r="AB189" s="42"/>
    </row>
    <row r="190" spans="1:76" x14ac:dyDescent="0.2">
      <c r="A190" s="13"/>
      <c r="B190" s="13" t="s">
        <v>594</v>
      </c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40">
        <f>SUM('SAM and Preps'!BM202:FL202)</f>
        <v>1273933.0000000007</v>
      </c>
      <c r="Q190" s="6" cm="1">
        <f t="array" aca="1" ref="Q190" ca="1">MMULT(imports/TRANSPOSE(x),dm_endo)</f>
        <v>-797211.43565693207</v>
      </c>
      <c r="U190" s="41">
        <f t="shared" ca="1" si="49"/>
        <v>-62.578756940665762</v>
      </c>
      <c r="Z190" s="42"/>
      <c r="AA190" s="42"/>
      <c r="AB190" s="42"/>
    </row>
    <row r="191" spans="1:76" x14ac:dyDescent="0.2">
      <c r="A191" s="13"/>
      <c r="B191" s="13" t="s">
        <v>567</v>
      </c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40">
        <f>SUM(N185:N189)-N190</f>
        <v>4051420</v>
      </c>
      <c r="Q191" s="40">
        <f ca="1">SUM(Q185:Q189)-Q190</f>
        <v>-1794475.4229954006</v>
      </c>
      <c r="U191" s="41">
        <f t="shared" ca="1" si="49"/>
        <v>-44.292505417739967</v>
      </c>
      <c r="Z191" s="42"/>
      <c r="AA191" s="42"/>
      <c r="AB191" s="42"/>
    </row>
    <row r="192" spans="1:76" x14ac:dyDescent="0.2">
      <c r="A192" s="13"/>
      <c r="B192" s="13" t="s">
        <v>758</v>
      </c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40">
        <f>-'SAM and Preps'!GO200</f>
        <v>-186084</v>
      </c>
      <c r="O192" s="232">
        <f>N192/N191%</f>
        <v>-4.5930562617551383</v>
      </c>
      <c r="Q192" s="6">
        <f ca="1">Q189-Q190</f>
        <v>4659.94372723985</v>
      </c>
      <c r="U192" s="233">
        <f ca="1">(N192+Q192)/(N191+Q191)%</f>
        <v>-8.0384807904120024</v>
      </c>
      <c r="Z192" s="42"/>
      <c r="AA192" s="42"/>
      <c r="AB192" s="42"/>
    </row>
    <row r="193" spans="1:28" x14ac:dyDescent="0.2">
      <c r="A193" s="11"/>
      <c r="B193" s="11" t="s">
        <v>699</v>
      </c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40">
        <f>N175</f>
        <v>102122.90273154878</v>
      </c>
      <c r="Q193" s="40">
        <f ca="1">Q175</f>
        <v>-54197.904304130723</v>
      </c>
      <c r="U193" s="41">
        <f t="shared" ca="1" si="49"/>
        <v>-53.071253219859159</v>
      </c>
      <c r="Z193" s="42"/>
      <c r="AA193" s="42"/>
      <c r="AB193" s="42"/>
    </row>
    <row r="194" spans="1:28" x14ac:dyDescent="0.2">
      <c r="A194" s="11"/>
      <c r="B194" s="11" t="s">
        <v>700</v>
      </c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40">
        <f t="shared" ref="N194:N196" si="50">N176</f>
        <v>186441.53404048242</v>
      </c>
      <c r="Q194" s="40">
        <f t="shared" ref="Q194:Q196" ca="1" si="51">Q176</f>
        <v>-97655.250534940482</v>
      </c>
      <c r="U194" s="41">
        <f t="shared" ref="U194:U196" ca="1" si="52">100*Q194/N194</f>
        <v>-52.378484782117482</v>
      </c>
      <c r="Z194" s="42"/>
      <c r="AA194" s="42"/>
      <c r="AB194" s="42"/>
    </row>
    <row r="195" spans="1:28" x14ac:dyDescent="0.2">
      <c r="A195" s="11"/>
      <c r="B195" s="11" t="s">
        <v>701</v>
      </c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40">
        <f t="shared" si="50"/>
        <v>481024.87341683905</v>
      </c>
      <c r="Q195" s="40">
        <f t="shared" ca="1" si="51"/>
        <v>-191375.40878353428</v>
      </c>
      <c r="U195" s="41">
        <f t="shared" ca="1" si="52"/>
        <v>-39.784929919350589</v>
      </c>
      <c r="Z195" s="42"/>
      <c r="AA195" s="42"/>
      <c r="AB195" s="42"/>
    </row>
    <row r="196" spans="1:28" x14ac:dyDescent="0.2">
      <c r="A196" s="11"/>
      <c r="B196" s="11" t="s">
        <v>702</v>
      </c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40">
        <f t="shared" si="50"/>
        <v>1146950.6898111301</v>
      </c>
      <c r="Q196" s="40">
        <f t="shared" ca="1" si="51"/>
        <v>-377901.17845325643</v>
      </c>
      <c r="U196" s="41">
        <f t="shared" ca="1" si="52"/>
        <v>-32.948336995680776</v>
      </c>
      <c r="Z196" s="42"/>
      <c r="AA196" s="42"/>
      <c r="AB196" s="42"/>
    </row>
    <row r="197" spans="1:28" x14ac:dyDescent="0.2">
      <c r="A197" s="11"/>
      <c r="B197" s="11" t="s">
        <v>698</v>
      </c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40">
        <f>SUM('SAM and Preps'!C175:BL178)</f>
        <v>1906052</v>
      </c>
      <c r="Q197" s="40">
        <f ca="1">SUM(Q175:Q178)</f>
        <v>-721129.7420758619</v>
      </c>
      <c r="U197" s="41">
        <f ca="1">100*Q197/N197</f>
        <v>-37.833686702978817</v>
      </c>
      <c r="Z197" s="42"/>
      <c r="AA197" s="42"/>
      <c r="AB197" s="42"/>
    </row>
    <row r="198" spans="1:28" x14ac:dyDescent="0.2">
      <c r="A198" s="11"/>
      <c r="B198" s="11" t="s">
        <v>623</v>
      </c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40">
        <f>SUM('SAM and Preps'!C179:BL179)</f>
        <v>1647389.9999999993</v>
      </c>
      <c r="Q198" s="40">
        <f ca="1">Q179</f>
        <v>-806296.33466931188</v>
      </c>
      <c r="U198" s="41">
        <f ca="1">100*Q198/N198</f>
        <v>-48.943864820674662</v>
      </c>
      <c r="Z198" s="42"/>
      <c r="AA198" s="42"/>
      <c r="AB198" s="42"/>
    </row>
    <row r="199" spans="1:28" x14ac:dyDescent="0.2">
      <c r="A199" s="11"/>
      <c r="B199" s="11" t="s">
        <v>568</v>
      </c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40">
        <f>SUM(N197:N198)</f>
        <v>3553441.9999999991</v>
      </c>
      <c r="Q199" s="40">
        <f ca="1">SUM(Q197:Q198)</f>
        <v>-1527426.0767451739</v>
      </c>
      <c r="U199" s="41">
        <f ca="1">100*Q199/N199</f>
        <v>-42.984409953649852</v>
      </c>
      <c r="Z199" s="42"/>
      <c r="AA199" s="42"/>
      <c r="AB199" s="42"/>
    </row>
    <row r="200" spans="1:28" x14ac:dyDescent="0.2">
      <c r="A200" s="11"/>
      <c r="B200" s="11" t="s">
        <v>297</v>
      </c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40">
        <f>'SAM and Preps'!GP196</f>
        <v>72271.000000000029</v>
      </c>
      <c r="Q200" s="40">
        <f t="array" aca="1" ref="Q200" ca="1">MMULT(tax_a/TRANSPOSE(x),dm_endo)</f>
        <v>-31381.216430148812</v>
      </c>
      <c r="U200" s="41">
        <f t="shared" ref="U200:U203" ca="1" si="53">100*Q200/N200</f>
        <v>-43.421588784088776</v>
      </c>
      <c r="Z200" s="42"/>
      <c r="AA200" s="42"/>
      <c r="AB200" s="42"/>
    </row>
    <row r="201" spans="1:28" x14ac:dyDescent="0.2">
      <c r="A201" s="11"/>
      <c r="B201" s="11" t="s">
        <v>624</v>
      </c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40">
        <f>SUM(N199:N200)</f>
        <v>3625712.9999999991</v>
      </c>
      <c r="Q201" s="40">
        <f ca="1">SUM(Q199:Q200)</f>
        <v>-1558807.2931753227</v>
      </c>
      <c r="U201" s="41">
        <f t="shared" ca="1" si="53"/>
        <v>-42.993124198614815</v>
      </c>
      <c r="Z201" s="42"/>
      <c r="AA201" s="42"/>
      <c r="AB201" s="42"/>
    </row>
    <row r="202" spans="1:28" x14ac:dyDescent="0.2">
      <c r="A202" s="11"/>
      <c r="B202" s="11" t="s">
        <v>298</v>
      </c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40">
        <f>'SAM and Preps'!GP198</f>
        <v>44308.000000000007</v>
      </c>
      <c r="Q202" s="40">
        <f t="array" aca="1" ref="Q202" ca="1">MMULT(tax_m/TRANSPOSE(x),dm_endo)</f>
        <v>-31310.315602877363</v>
      </c>
      <c r="U202" s="41">
        <f t="shared" ca="1" si="53"/>
        <v>-70.665152123493186</v>
      </c>
      <c r="Z202" s="42"/>
      <c r="AA202" s="42"/>
      <c r="AB202" s="42"/>
    </row>
    <row r="203" spans="1:28" x14ac:dyDescent="0.2">
      <c r="A203" s="11"/>
      <c r="B203" s="11" t="s">
        <v>299</v>
      </c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40">
        <f>'SAM and Preps'!GP199</f>
        <v>381399</v>
      </c>
      <c r="Q203" s="40" cm="1">
        <f t="array" aca="1" ref="Q203" ca="1">MMULT(tax_s/TRANSPOSE(x),dm_endo)</f>
        <v>-204357.81421720088</v>
      </c>
      <c r="U203" s="41">
        <f t="shared" ca="1" si="53"/>
        <v>-53.581109079258432</v>
      </c>
      <c r="Z203" s="42"/>
      <c r="AA203" s="42"/>
      <c r="AB203" s="42"/>
    </row>
    <row r="204" spans="1:28" x14ac:dyDescent="0.2">
      <c r="A204" s="11"/>
      <c r="B204" s="11" t="s">
        <v>567</v>
      </c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40">
        <f>SUM(N201:N203)</f>
        <v>4051419.9999999991</v>
      </c>
      <c r="Q204" s="40">
        <f ca="1">SUM(Q201:Q203)</f>
        <v>-1794475.4229954011</v>
      </c>
      <c r="U204" s="41">
        <f t="shared" ref="U204" ca="1" si="54">100*Q204/N204</f>
        <v>-44.292505417739989</v>
      </c>
      <c r="Z204" s="42"/>
      <c r="AA204" s="42"/>
      <c r="AB204" s="42"/>
    </row>
    <row r="205" spans="1:28" x14ac:dyDescent="0.2">
      <c r="A205" s="13"/>
      <c r="B205" s="13" t="s">
        <v>569</v>
      </c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46">
        <f>N204-N191</f>
        <v>0</v>
      </c>
      <c r="Q205" s="46">
        <f ca="1">Q204-Q191</f>
        <v>0</v>
      </c>
      <c r="U205" s="41"/>
      <c r="Z205" s="42"/>
      <c r="AA205" s="42"/>
      <c r="AB205" s="42"/>
    </row>
    <row r="206" spans="1:28" x14ac:dyDescent="0.2">
      <c r="A206" s="11"/>
      <c r="B206" s="11" t="s">
        <v>625</v>
      </c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40">
        <f>'SAM and Preps'!GP197</f>
        <v>607551.99999999988</v>
      </c>
      <c r="Q206" s="40" cm="1">
        <f t="array" aca="1" ref="Q206" ca="1">MMULT(tax_d/TRANSPOSE(x),dm_endo)+SUM(TRANSPOSE(hh_tax/hh_outlays)*hh_post_impacts)</f>
        <v>-190506.79028632175</v>
      </c>
      <c r="U206" s="41">
        <f ca="1">100*Q206/N206</f>
        <v>-31.35645842435245</v>
      </c>
      <c r="Z206" s="42"/>
      <c r="AA206" s="42"/>
      <c r="AB206" s="42"/>
    </row>
    <row r="207" spans="1:28" x14ac:dyDescent="0.2">
      <c r="A207" s="11"/>
      <c r="B207" s="11" t="s">
        <v>300</v>
      </c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40">
        <f>N200+N202+N204+N206</f>
        <v>4775550.9999999991</v>
      </c>
      <c r="Q207" s="40">
        <f ca="1">SUM(Q200:Q203)</f>
        <v>-1825856.6394255499</v>
      </c>
      <c r="U207" s="41">
        <f ca="1">100*Q207/N207</f>
        <v>-38.233423523810139</v>
      </c>
      <c r="Z207" s="42"/>
      <c r="AA207" s="42"/>
      <c r="AB207" s="42"/>
    </row>
    <row r="208" spans="1:28" x14ac:dyDescent="0.2">
      <c r="A208" s="13" t="s">
        <v>97</v>
      </c>
      <c r="B208" s="13" t="str">
        <f>VLOOKUP(A208,Notes!$A$12:$B$206,2,0)</f>
        <v>Households - Decile 1</v>
      </c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>
        <f>'SAM and Preps'!GP181</f>
        <v>65989.543662945609</v>
      </c>
      <c r="O208" s="39"/>
      <c r="P208" s="40"/>
      <c r="Q208" s="40">
        <f t="array" aca="1" ref="Q208:Q221" ca="1">MMULT(hh_inc/TRANSPOSE(x),dm_endo)</f>
        <v>-10234.027104202527</v>
      </c>
      <c r="R208" s="40">
        <v>0</v>
      </c>
      <c r="S208" s="40"/>
      <c r="T208" s="43"/>
      <c r="U208" s="41">
        <f t="shared" ref="U208:U221" ca="1" si="55">100*Q208/N208</f>
        <v>-15.508558683895142</v>
      </c>
      <c r="V208" s="44"/>
      <c r="W208" s="45"/>
      <c r="X208" s="45"/>
      <c r="Y208" s="40"/>
      <c r="Z208" s="42"/>
      <c r="AA208" s="42"/>
      <c r="AB208" s="42"/>
    </row>
    <row r="209" spans="1:142" hidden="1" outlineLevel="1" x14ac:dyDescent="0.2">
      <c r="A209" s="13" t="s">
        <v>98</v>
      </c>
      <c r="B209" s="13" t="str">
        <f>VLOOKUP(A209,Notes!$A$12:$B$206,2,0)</f>
        <v>Households - Decile 2</v>
      </c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>
        <f>'SAM and Preps'!GP182</f>
        <v>90984.902699491911</v>
      </c>
      <c r="O209" s="39"/>
      <c r="P209" s="40"/>
      <c r="Q209" s="40">
        <f ca="1"/>
        <v>-16220.110905595571</v>
      </c>
      <c r="R209" s="40">
        <v>0</v>
      </c>
      <c r="S209" s="40"/>
      <c r="T209" s="43"/>
      <c r="U209" s="41">
        <f t="shared" ca="1" si="55"/>
        <v>-17.827255318575123</v>
      </c>
      <c r="V209" s="44"/>
      <c r="W209" s="45"/>
      <c r="X209" s="45"/>
      <c r="Y209" s="40"/>
      <c r="Z209" s="42"/>
      <c r="AA209" s="42"/>
      <c r="AB209" s="42"/>
    </row>
    <row r="210" spans="1:142" hidden="1" outlineLevel="1" x14ac:dyDescent="0.2">
      <c r="A210" s="13" t="s">
        <v>99</v>
      </c>
      <c r="B210" s="13" t="str">
        <f>VLOOKUP(A210,Notes!$A$12:$B$206,2,0)</f>
        <v>Households - Decile 3</v>
      </c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>
        <f>'SAM and Preps'!GP183</f>
        <v>106450.11198261232</v>
      </c>
      <c r="O210" s="39"/>
      <c r="P210" s="40"/>
      <c r="Q210" s="40">
        <f ca="1"/>
        <v>-20670.016573261488</v>
      </c>
      <c r="R210" s="40">
        <v>0</v>
      </c>
      <c r="S210" s="40"/>
      <c r="T210" s="43"/>
      <c r="U210" s="41">
        <f t="shared" ca="1" si="55"/>
        <v>-19.417562075122806</v>
      </c>
      <c r="V210" s="44"/>
      <c r="W210" s="45"/>
      <c r="X210" s="45"/>
      <c r="Y210" s="40"/>
      <c r="Z210" s="42"/>
      <c r="AA210" s="42"/>
      <c r="AB210" s="42"/>
    </row>
    <row r="211" spans="1:142" hidden="1" outlineLevel="1" x14ac:dyDescent="0.2">
      <c r="A211" s="13" t="s">
        <v>100</v>
      </c>
      <c r="B211" s="13" t="str">
        <f>VLOOKUP(A211,Notes!$A$12:$B$206,2,0)</f>
        <v>Households - Decile 4</v>
      </c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>
        <f>'SAM and Preps'!GP184</f>
        <v>123492.06290570777</v>
      </c>
      <c r="O211" s="39"/>
      <c r="P211" s="40"/>
      <c r="Q211" s="40">
        <f ca="1"/>
        <v>-27805.081717031022</v>
      </c>
      <c r="R211" s="40">
        <v>0</v>
      </c>
      <c r="S211" s="40"/>
      <c r="T211" s="43"/>
      <c r="U211" s="41">
        <f t="shared" ca="1" si="55"/>
        <v>-22.515683245377122</v>
      </c>
      <c r="V211" s="44"/>
      <c r="W211" s="45"/>
      <c r="X211" s="45"/>
      <c r="Y211" s="40"/>
      <c r="Z211" s="42"/>
      <c r="AA211" s="42"/>
      <c r="AB211" s="42"/>
    </row>
    <row r="212" spans="1:142" hidden="1" outlineLevel="1" x14ac:dyDescent="0.2">
      <c r="A212" s="13" t="s">
        <v>101</v>
      </c>
      <c r="B212" s="13" t="str">
        <f>VLOOKUP(A212,Notes!$A$12:$B$206,2,0)</f>
        <v>Households - Decile 5</v>
      </c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>
        <f>'SAM and Preps'!GP185</f>
        <v>139019.68510979667</v>
      </c>
      <c r="O212" s="39"/>
      <c r="P212" s="40"/>
      <c r="Q212" s="40">
        <f ca="1"/>
        <v>-36272.534592606229</v>
      </c>
      <c r="R212" s="40">
        <v>0</v>
      </c>
      <c r="S212" s="40"/>
      <c r="T212" s="43"/>
      <c r="U212" s="41">
        <f t="shared" ca="1" si="55"/>
        <v>-26.091653540977642</v>
      </c>
      <c r="V212" s="44"/>
      <c r="W212" s="45"/>
      <c r="X212" s="45"/>
      <c r="Y212" s="40"/>
      <c r="Z212" s="42"/>
      <c r="AA212" s="42"/>
      <c r="AB212" s="42"/>
    </row>
    <row r="213" spans="1:142" hidden="1" outlineLevel="1" x14ac:dyDescent="0.2">
      <c r="A213" s="13" t="s">
        <v>102</v>
      </c>
      <c r="B213" s="13" t="str">
        <f>VLOOKUP(A213,Notes!$A$12:$B$206,2,0)</f>
        <v>Households - Decile 6</v>
      </c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>
        <f>'SAM and Preps'!GP186</f>
        <v>183900.30086333427</v>
      </c>
      <c r="O213" s="39"/>
      <c r="P213" s="40"/>
      <c r="Q213" s="40">
        <f ca="1"/>
        <v>-56045.753797543395</v>
      </c>
      <c r="R213" s="40">
        <v>0</v>
      </c>
      <c r="S213" s="40"/>
      <c r="T213" s="43"/>
      <c r="U213" s="41">
        <f t="shared" ca="1" si="55"/>
        <v>-30.476162102200075</v>
      </c>
      <c r="V213" s="44"/>
      <c r="W213" s="45"/>
      <c r="X213" s="45"/>
      <c r="Y213" s="40"/>
      <c r="Z213" s="42"/>
      <c r="AA213" s="42"/>
      <c r="AB213" s="42"/>
    </row>
    <row r="214" spans="1:142" hidden="1" outlineLevel="1" x14ac:dyDescent="0.2">
      <c r="A214" s="13" t="s">
        <v>103</v>
      </c>
      <c r="B214" s="13" t="str">
        <f>VLOOKUP(A214,Notes!$A$12:$B$206,2,0)</f>
        <v>Households - Decile 7</v>
      </c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>
        <f>'SAM and Preps'!GP187</f>
        <v>222467.41769264181</v>
      </c>
      <c r="O214" s="39"/>
      <c r="P214" s="40"/>
      <c r="Q214" s="40">
        <f ca="1"/>
        <v>-75561.819112031124</v>
      </c>
      <c r="R214" s="40">
        <v>0</v>
      </c>
      <c r="S214" s="40"/>
      <c r="T214" s="43"/>
      <c r="U214" s="41">
        <f t="shared" ca="1" si="55"/>
        <v>-33.965341934442904</v>
      </c>
      <c r="V214" s="44"/>
      <c r="W214" s="45"/>
      <c r="X214" s="45"/>
      <c r="Y214" s="40"/>
      <c r="Z214" s="42"/>
      <c r="AA214" s="42"/>
      <c r="AB214" s="42"/>
    </row>
    <row r="215" spans="1:142" hidden="1" outlineLevel="1" x14ac:dyDescent="0.2">
      <c r="A215" s="13" t="s">
        <v>104</v>
      </c>
      <c r="B215" s="13" t="str">
        <f>VLOOKUP(A215,Notes!$A$12:$B$206,2,0)</f>
        <v>Households - Decile 8</v>
      </c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>
        <f>'SAM and Preps'!GP188</f>
        <v>340905.81117327488</v>
      </c>
      <c r="O215" s="39"/>
      <c r="P215" s="40"/>
      <c r="Q215" s="40">
        <f ca="1"/>
        <v>-120459.85990249948</v>
      </c>
      <c r="R215" s="40">
        <v>0</v>
      </c>
      <c r="S215" s="40"/>
      <c r="T215" s="43"/>
      <c r="U215" s="41">
        <f t="shared" ca="1" si="55"/>
        <v>-35.335232182731076</v>
      </c>
      <c r="V215" s="44"/>
      <c r="W215" s="45"/>
      <c r="X215" s="45"/>
      <c r="Y215" s="40"/>
      <c r="Z215" s="42"/>
      <c r="AA215" s="42"/>
      <c r="AB215" s="42"/>
    </row>
    <row r="216" spans="1:142" hidden="1" outlineLevel="1" x14ac:dyDescent="0.2">
      <c r="A216" s="13" t="s">
        <v>105</v>
      </c>
      <c r="B216" s="13" t="str">
        <f>VLOOKUP(A216,Notes!$A$12:$B$206,2,0)</f>
        <v>Households - Decile 9</v>
      </c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>
        <f>'SAM and Preps'!GP189</f>
        <v>639532.41294474725</v>
      </c>
      <c r="O216" s="39"/>
      <c r="P216" s="40"/>
      <c r="Q216" s="40">
        <f ca="1"/>
        <v>-224253.15646986876</v>
      </c>
      <c r="R216" s="40">
        <v>0</v>
      </c>
      <c r="S216" s="40"/>
      <c r="T216" s="43"/>
      <c r="U216" s="41">
        <f t="shared" ca="1" si="55"/>
        <v>-35.065174482289024</v>
      </c>
      <c r="V216" s="44"/>
      <c r="W216" s="45"/>
      <c r="X216" s="45"/>
      <c r="Y216" s="40"/>
      <c r="Z216" s="42"/>
      <c r="AA216" s="42"/>
      <c r="AB216" s="42"/>
    </row>
    <row r="217" spans="1:142" hidden="1" outlineLevel="1" x14ac:dyDescent="0.2">
      <c r="A217" s="13" t="s">
        <v>106</v>
      </c>
      <c r="B217" s="13" t="str">
        <f>VLOOKUP(A217,Notes!$A$12:$B$206,2,0)</f>
        <v>Households - Percentile 90-92</v>
      </c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>
        <f>'SAM and Preps'!GP190</f>
        <v>177769.09754421673</v>
      </c>
      <c r="O217" s="39"/>
      <c r="P217" s="40"/>
      <c r="Q217" s="40">
        <f ca="1"/>
        <v>-62703.593120973019</v>
      </c>
      <c r="R217" s="40">
        <v>0</v>
      </c>
      <c r="S217" s="40"/>
      <c r="T217" s="43"/>
      <c r="U217" s="41">
        <f t="shared" ca="1" si="55"/>
        <v>-35.272493356375776</v>
      </c>
      <c r="V217" s="44"/>
      <c r="W217" s="45"/>
      <c r="X217" s="45"/>
      <c r="Y217" s="40"/>
      <c r="Z217" s="42"/>
      <c r="AA217" s="42"/>
      <c r="AB217" s="42"/>
    </row>
    <row r="218" spans="1:142" hidden="1" outlineLevel="1" x14ac:dyDescent="0.2">
      <c r="A218" s="13" t="s">
        <v>107</v>
      </c>
      <c r="B218" s="13" t="str">
        <f>VLOOKUP(A218,Notes!$A$12:$B$206,2,0)</f>
        <v>Households - Percentile 92-94</v>
      </c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>
        <f>'SAM and Preps'!GP191</f>
        <v>205886.07030306937</v>
      </c>
      <c r="O218" s="39"/>
      <c r="P218" s="40"/>
      <c r="Q218" s="40">
        <f ca="1"/>
        <v>-70436.19731810395</v>
      </c>
      <c r="R218" s="40">
        <v>0</v>
      </c>
      <c r="S218" s="40"/>
      <c r="T218" s="43"/>
      <c r="U218" s="41">
        <f t="shared" ca="1" si="55"/>
        <v>-34.21124955875846</v>
      </c>
      <c r="V218" s="44"/>
      <c r="W218" s="45"/>
      <c r="X218" s="45"/>
      <c r="Y218" s="40"/>
      <c r="Z218" s="42"/>
      <c r="AA218" s="42"/>
      <c r="AB218" s="42"/>
    </row>
    <row r="219" spans="1:142" hidden="1" outlineLevel="1" x14ac:dyDescent="0.2">
      <c r="A219" s="13" t="s">
        <v>108</v>
      </c>
      <c r="B219" s="13" t="str">
        <f>VLOOKUP(A219,Notes!$A$12:$B$206,2,0)</f>
        <v>Households - Percentile 94-96</v>
      </c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>
        <f>'SAM and Preps'!GP192</f>
        <v>258606.67678101637</v>
      </c>
      <c r="O219" s="39"/>
      <c r="P219" s="40"/>
      <c r="Q219" s="40">
        <f ca="1"/>
        <v>-90872.170672766501</v>
      </c>
      <c r="R219" s="40">
        <v>0</v>
      </c>
      <c r="S219" s="40"/>
      <c r="T219" s="43"/>
      <c r="U219" s="41">
        <f t="shared" ca="1" si="55"/>
        <v>-35.139143274988008</v>
      </c>
      <c r="V219" s="44"/>
      <c r="W219" s="45"/>
      <c r="X219" s="45"/>
      <c r="Y219" s="40"/>
      <c r="Z219" s="42"/>
      <c r="AA219" s="42"/>
      <c r="AB219" s="42"/>
    </row>
    <row r="220" spans="1:142" hidden="1" outlineLevel="1" x14ac:dyDescent="0.2">
      <c r="A220" s="13" t="s">
        <v>109</v>
      </c>
      <c r="B220" s="13" t="str">
        <f>VLOOKUP(A220,Notes!$A$12:$B$206,2,0)</f>
        <v>Households - Percentile 96-98</v>
      </c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>
        <f>'SAM and Preps'!GP193</f>
        <v>326808.24485675589</v>
      </c>
      <c r="O220" s="39"/>
      <c r="P220" s="40"/>
      <c r="Q220" s="40">
        <f ca="1"/>
        <v>-108965.13088714311</v>
      </c>
      <c r="R220" s="40">
        <v>0</v>
      </c>
      <c r="S220" s="40"/>
      <c r="T220" s="43"/>
      <c r="U220" s="41">
        <f t="shared" ca="1" si="55"/>
        <v>-33.342222114042407</v>
      </c>
      <c r="V220" s="44"/>
      <c r="W220" s="45"/>
      <c r="X220" s="45"/>
      <c r="Y220" s="40"/>
      <c r="Z220" s="42"/>
      <c r="AA220" s="42"/>
      <c r="AB220" s="42"/>
    </row>
    <row r="221" spans="1:142" collapsed="1" x14ac:dyDescent="0.2">
      <c r="A221" s="13" t="s">
        <v>110</v>
      </c>
      <c r="B221" s="13" t="str">
        <f>VLOOKUP(A221,Notes!$A$12:$B$206,2,0)</f>
        <v>Households - Percentile 98-100</v>
      </c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>
        <f>'SAM and Preps'!GP194</f>
        <v>553080.66148038954</v>
      </c>
      <c r="O221" s="39"/>
      <c r="P221" s="40"/>
      <c r="Q221" s="40">
        <f ca="1"/>
        <v>-185665.96749198419</v>
      </c>
      <c r="R221" s="40">
        <v>0</v>
      </c>
      <c r="S221" s="40"/>
      <c r="T221" s="43"/>
      <c r="U221" s="41">
        <f t="shared" ca="1" si="55"/>
        <v>-33.569419511979682</v>
      </c>
      <c r="V221" s="44"/>
      <c r="W221" s="45"/>
      <c r="X221" s="45"/>
      <c r="Y221" s="40"/>
      <c r="Z221" s="42"/>
      <c r="AA221" s="42"/>
      <c r="AB221" s="42"/>
    </row>
    <row r="222" spans="1:142" x14ac:dyDescent="0.2">
      <c r="A222" s="13"/>
      <c r="B222" s="13" t="s">
        <v>295</v>
      </c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>
        <f>SUM(N208:N214)</f>
        <v>932304.02491653047</v>
      </c>
      <c r="O222" s="6"/>
      <c r="P222" s="6"/>
      <c r="Q222" s="40">
        <f ca="1">SUM(Q208:Q214)</f>
        <v>-242809.34380227135</v>
      </c>
      <c r="R222" s="6"/>
      <c r="S222" s="6"/>
      <c r="T222" s="6"/>
      <c r="U222" s="41">
        <f t="shared" ref="U222:U230" ca="1" si="56">100*Q222/N222</f>
        <v>-26.044008961991786</v>
      </c>
      <c r="V222" s="6"/>
      <c r="W222" s="6"/>
      <c r="X222" s="6"/>
      <c r="Y222" s="6"/>
      <c r="Z222" s="42"/>
      <c r="AA222" s="42"/>
      <c r="AB222" s="42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P222" s="6"/>
      <c r="AQ222" s="6"/>
      <c r="AR222" s="6"/>
      <c r="AS222" s="6"/>
      <c r="AT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</row>
    <row r="223" spans="1:142" x14ac:dyDescent="0.2">
      <c r="A223" s="13"/>
      <c r="B223" s="13" t="s">
        <v>296</v>
      </c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40">
        <f>SUM(N215:N221)</f>
        <v>2502588.9750834703</v>
      </c>
      <c r="Q223" s="40">
        <f ca="1">SUM(Q215:Q221)</f>
        <v>-863356.07586333901</v>
      </c>
      <c r="U223" s="41">
        <f t="shared" ca="1" si="56"/>
        <v>-34.498516714457395</v>
      </c>
      <c r="Z223" s="42"/>
      <c r="AA223" s="42"/>
      <c r="AB223" s="42"/>
    </row>
    <row r="224" spans="1:142" x14ac:dyDescent="0.2">
      <c r="A224" s="13"/>
      <c r="B224" s="13" t="s">
        <v>551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40">
        <f>SUM(N222:N223)</f>
        <v>3434893.0000000009</v>
      </c>
      <c r="Q224" s="40">
        <f ca="1">SUM(Q222:Q223)</f>
        <v>-1106165.4196656104</v>
      </c>
      <c r="U224" s="41">
        <f t="shared" ca="1" si="56"/>
        <v>-32.203781010517943</v>
      </c>
      <c r="Z224" s="42"/>
      <c r="AA224" s="42"/>
      <c r="AB224" s="42"/>
    </row>
    <row r="225" spans="1:28" x14ac:dyDescent="0.2">
      <c r="A225" s="11" t="s">
        <v>261</v>
      </c>
      <c r="B225" s="11" t="s">
        <v>91</v>
      </c>
      <c r="C225" s="39"/>
      <c r="D225" s="39"/>
      <c r="E225" s="39"/>
      <c r="F225" s="39"/>
      <c r="G225" s="39"/>
      <c r="H225" s="39"/>
      <c r="I225" s="40"/>
      <c r="J225" s="40"/>
      <c r="K225" s="40"/>
      <c r="L225" s="40"/>
      <c r="M225" s="39"/>
      <c r="N225" s="40">
        <f>SUM(I$8:I$69)</f>
        <v>2179.216118601737</v>
      </c>
      <c r="Q225" s="40">
        <f t="array" aca="1" ref="Q225:Q228" ca="1">MMULT(TRANSPOSE(EMP_all*EMP_ELAS_all/x_act),dm_endo_act)</f>
        <v>-588.77608269078303</v>
      </c>
      <c r="U225" s="41">
        <f t="shared" ca="1" si="56"/>
        <v>-27.017792208170835</v>
      </c>
      <c r="Z225" s="42"/>
      <c r="AA225" s="42"/>
      <c r="AB225" s="42"/>
    </row>
    <row r="226" spans="1:28" hidden="1" outlineLevel="1" x14ac:dyDescent="0.2">
      <c r="A226" s="11" t="s">
        <v>261</v>
      </c>
      <c r="B226" s="11" t="s">
        <v>92</v>
      </c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40">
        <f>SUM(J$8:J$69)</f>
        <v>2816.6439376564531</v>
      </c>
      <c r="Q226" s="40">
        <f ca="1"/>
        <v>-807.26982100430439</v>
      </c>
      <c r="U226" s="41">
        <f t="shared" ca="1" si="56"/>
        <v>-28.660698294580367</v>
      </c>
      <c r="Z226" s="42"/>
      <c r="AA226" s="42"/>
      <c r="AB226" s="42"/>
    </row>
    <row r="227" spans="1:28" hidden="1" outlineLevel="1" x14ac:dyDescent="0.2">
      <c r="A227" s="11" t="s">
        <v>261</v>
      </c>
      <c r="B227" s="11" t="s">
        <v>93</v>
      </c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40">
        <f>SUM(K$8:K$69)</f>
        <v>4553.0454768995132</v>
      </c>
      <c r="Q227" s="40">
        <f ca="1"/>
        <v>-1680.8669031446266</v>
      </c>
      <c r="U227" s="41">
        <f t="shared" ca="1" si="56"/>
        <v>-36.917419596899052</v>
      </c>
      <c r="Z227" s="42"/>
      <c r="AA227" s="42"/>
      <c r="AB227" s="42"/>
    </row>
    <row r="228" spans="1:28" hidden="1" outlineLevel="1" x14ac:dyDescent="0.2">
      <c r="A228" s="11" t="s">
        <v>261</v>
      </c>
      <c r="B228" s="11" t="s">
        <v>94</v>
      </c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40">
        <f>SUM(L$8:L$69)</f>
        <v>5598.0944668422981</v>
      </c>
      <c r="Q228" s="40">
        <f ca="1"/>
        <v>-1810.6222253934652</v>
      </c>
      <c r="U228" s="41">
        <f t="shared" ca="1" si="56"/>
        <v>-32.343545399561251</v>
      </c>
      <c r="Z228" s="42"/>
      <c r="AA228" s="42"/>
      <c r="AB228" s="42"/>
    </row>
    <row r="229" spans="1:28" collapsed="1" x14ac:dyDescent="0.2">
      <c r="A229" s="11" t="s">
        <v>261</v>
      </c>
      <c r="B229" s="11" t="s">
        <v>301</v>
      </c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40">
        <f>SUM(N225:N228)</f>
        <v>15147.000000000002</v>
      </c>
      <c r="Q229" s="40">
        <f ca="1">SUM(Q225:Q228)</f>
        <v>-4887.5350322331797</v>
      </c>
      <c r="U229" s="41">
        <f t="shared" ca="1" si="56"/>
        <v>-32.267346882109848</v>
      </c>
      <c r="Z229" s="42"/>
      <c r="AA229" s="42"/>
      <c r="AB229" s="42"/>
    </row>
    <row r="230" spans="1:28" x14ac:dyDescent="0.2">
      <c r="A230" s="13" t="s">
        <v>620</v>
      </c>
      <c r="B230" s="13" t="s">
        <v>597</v>
      </c>
      <c r="N230" s="6">
        <f>SUMIF(Notes!$C$12:$C$73,$A230,N$8:N$69)</f>
        <v>218790.30262229464</v>
      </c>
      <c r="Q230" s="6">
        <f ca="1">SUMIF(Notes!$C$12:$C$73,$A230,Q$8:Q$69)</f>
        <v>-71157.263663661564</v>
      </c>
      <c r="U230" s="41">
        <f t="shared" ca="1" si="56"/>
        <v>-32.523042754094469</v>
      </c>
      <c r="X230" s="6"/>
      <c r="Y230" s="6"/>
      <c r="Z230" s="42"/>
    </row>
    <row r="231" spans="1:28" x14ac:dyDescent="0.2">
      <c r="A231" s="13" t="s">
        <v>611</v>
      </c>
      <c r="B231" s="13" t="s">
        <v>598</v>
      </c>
      <c r="N231" s="6">
        <f>SUMIF(Notes!$C$12:$C$73,$A231,N$8:N$69)</f>
        <v>533556.96420921688</v>
      </c>
      <c r="Q231" s="6">
        <f ca="1">SUMIF(Notes!$C$12:$C$73,$A231,Q$8:Q$69)</f>
        <v>-268915.42404158093</v>
      </c>
      <c r="U231" s="41">
        <f t="shared" ref="U231:U240" ca="1" si="57">100*Q231/N231</f>
        <v>-50.40050867673326</v>
      </c>
      <c r="X231" s="6"/>
      <c r="Y231" s="6"/>
      <c r="Z231" s="42"/>
    </row>
    <row r="232" spans="1:28" x14ac:dyDescent="0.2">
      <c r="A232" s="13" t="s">
        <v>612</v>
      </c>
      <c r="B232" s="13" t="s">
        <v>599</v>
      </c>
      <c r="N232" s="6">
        <f>SUMIF(Notes!$C$12:$C$73,$A232,N$8:N$69)</f>
        <v>1925579.6472207431</v>
      </c>
      <c r="Q232" s="6">
        <f ca="1">SUMIF(Notes!$C$12:$C$73,$A232,Q$8:Q$69)</f>
        <v>-1165514.4304459582</v>
      </c>
      <c r="U232" s="41">
        <f t="shared" ca="1" si="57"/>
        <v>-60.527978270241185</v>
      </c>
      <c r="X232" s="6"/>
      <c r="Y232" s="6"/>
      <c r="Z232" s="42"/>
    </row>
    <row r="233" spans="1:28" x14ac:dyDescent="0.2">
      <c r="A233" s="13" t="s">
        <v>613</v>
      </c>
      <c r="B233" s="13" t="s">
        <v>600</v>
      </c>
      <c r="N233" s="6">
        <f>SUMIF(Notes!$C$12:$C$73,$A233,N$8:N$69)</f>
        <v>240822.91066950708</v>
      </c>
      <c r="Q233" s="6">
        <f ca="1">SUMIF(Notes!$C$12:$C$73,$A233,Q$8:Q$69)</f>
        <v>-69527.596815164448</v>
      </c>
      <c r="U233" s="41">
        <f t="shared" ca="1" si="57"/>
        <v>-28.870839830758683</v>
      </c>
      <c r="X233" s="6"/>
      <c r="Y233" s="6"/>
      <c r="Z233" s="42"/>
    </row>
    <row r="234" spans="1:28" x14ac:dyDescent="0.2">
      <c r="A234" s="13" t="s">
        <v>606</v>
      </c>
      <c r="B234" s="13" t="s">
        <v>177</v>
      </c>
      <c r="N234" s="6">
        <f>SUMIF(Notes!$C$12:$C$73,$A234,N$8:N$69)</f>
        <v>409535.17147224495</v>
      </c>
      <c r="Q234" s="6">
        <f ca="1">SUMIF(Notes!$C$12:$C$73,$A234,Q$8:Q$69)</f>
        <v>-338633.95188075746</v>
      </c>
      <c r="U234" s="41">
        <f t="shared" ca="1" si="57"/>
        <v>-82.687391821170451</v>
      </c>
      <c r="X234" s="6"/>
      <c r="Y234" s="6"/>
      <c r="Z234" s="42"/>
    </row>
    <row r="235" spans="1:28" x14ac:dyDescent="0.2">
      <c r="A235" s="13" t="s">
        <v>618</v>
      </c>
      <c r="B235" s="13" t="s">
        <v>601</v>
      </c>
      <c r="N235" s="6">
        <f>SUMIF(Notes!$C$12:$C$73,$A235,N$8:N$69)</f>
        <v>828937.9627193074</v>
      </c>
      <c r="Q235" s="6">
        <f ca="1">SUMIF(Notes!$C$12:$C$73,$A235,Q$8:Q$69)</f>
        <v>-508936.12451691087</v>
      </c>
      <c r="U235" s="41">
        <f t="shared" ca="1" si="57"/>
        <v>-61.396165624669962</v>
      </c>
      <c r="X235" s="6"/>
      <c r="Y235" s="6"/>
      <c r="Z235" s="42"/>
    </row>
    <row r="236" spans="1:28" x14ac:dyDescent="0.2">
      <c r="A236" s="13" t="s">
        <v>617</v>
      </c>
      <c r="B236" s="13" t="s">
        <v>602</v>
      </c>
      <c r="N236" s="6">
        <f>SUMIF(Notes!$C$12:$C$73,$A236,N$8:N$69)</f>
        <v>701205.92899021134</v>
      </c>
      <c r="Q236" s="6">
        <f ca="1">SUMIF(Notes!$C$12:$C$73,$A236,Q$8:Q$69)</f>
        <v>-372030.80094606057</v>
      </c>
      <c r="U236" s="41">
        <f t="shared" ca="1" si="57"/>
        <v>-53.055855001370652</v>
      </c>
      <c r="X236" s="6"/>
      <c r="Y236" s="6"/>
      <c r="Z236" s="42"/>
    </row>
    <row r="237" spans="1:28" x14ac:dyDescent="0.2">
      <c r="A237" s="13" t="s">
        <v>614</v>
      </c>
      <c r="B237" s="13" t="s">
        <v>603</v>
      </c>
      <c r="N237" s="6">
        <f>SUMIF(Notes!$C$12:$C$73,$A237,N$8:N$69)</f>
        <v>1373419.4434809454</v>
      </c>
      <c r="Q237" s="6">
        <f ca="1">SUMIF(Notes!$C$12:$C$73,$A237,Q$8:Q$69)</f>
        <v>-544322.1478770189</v>
      </c>
      <c r="U237" s="41">
        <f t="shared" ca="1" si="57"/>
        <v>-39.632622827694135</v>
      </c>
      <c r="X237" s="6"/>
      <c r="Y237" s="6"/>
      <c r="Z237" s="42"/>
    </row>
    <row r="238" spans="1:28" x14ac:dyDescent="0.2">
      <c r="A238" s="13" t="s">
        <v>615</v>
      </c>
      <c r="B238" s="13" t="s">
        <v>604</v>
      </c>
      <c r="N238" s="6">
        <f>SUMIF(Notes!$C$12:$C$73,$A238,N$8:N$69)</f>
        <v>1180394.1528175939</v>
      </c>
      <c r="Q238" s="6">
        <f ca="1">SUMIF(Notes!$C$12:$C$73,$A238,Q$8:Q$69)</f>
        <v>-66374.591370384151</v>
      </c>
      <c r="U238" s="41">
        <f t="shared" ca="1" si="57"/>
        <v>-5.6230871028925717</v>
      </c>
      <c r="X238" s="6"/>
      <c r="Y238" s="6"/>
      <c r="Z238" s="42"/>
    </row>
    <row r="239" spans="1:28" x14ac:dyDescent="0.2">
      <c r="A239" s="13" t="s">
        <v>616</v>
      </c>
      <c r="B239" s="13" t="s">
        <v>605</v>
      </c>
      <c r="N239" s="6">
        <f>SUMIF(Notes!$C$12:$C$73,$A239,N$8:N$69)</f>
        <v>511760.51579793496</v>
      </c>
      <c r="Q239" s="6">
        <f ca="1">SUMIF(Notes!$C$12:$C$73,$A239,Q$8:Q$69)</f>
        <v>-347121.83626519184</v>
      </c>
      <c r="U239" s="41">
        <f t="shared" ca="1" si="57"/>
        <v>-67.828960138505565</v>
      </c>
      <c r="X239" s="6"/>
      <c r="Y239" s="6"/>
      <c r="Z239" s="42"/>
    </row>
    <row r="240" spans="1:28" x14ac:dyDescent="0.2">
      <c r="A240" s="13"/>
      <c r="B240" s="16" t="s">
        <v>252</v>
      </c>
      <c r="N240" s="6">
        <f>SUM(N230:N239)</f>
        <v>7924002.9999999981</v>
      </c>
      <c r="Q240" s="6">
        <f ca="1">SUM(Q230:Q239)</f>
        <v>-3752534.1678226893</v>
      </c>
      <c r="U240" s="41">
        <f t="shared" ca="1" si="57"/>
        <v>-47.356546531124359</v>
      </c>
      <c r="X240" s="6"/>
      <c r="Y240" s="6"/>
      <c r="Z240" s="42"/>
    </row>
  </sheetData>
  <conditionalFormatting sqref="R8:R181 W174:X181 P205:P224 R205:R224 W205:X224 W185:X203 P185:P191 R185:R191 R193:R203 P193:P203">
    <cfRule type="cellIs" dxfId="349" priority="8" operator="notEqual">
      <formula>0</formula>
    </cfRule>
  </conditionalFormatting>
  <conditionalFormatting sqref="O8:O181 O205:O224 O185:O191 O193:O203">
    <cfRule type="cellIs" dxfId="348" priority="7" operator="equal">
      <formula>1</formula>
    </cfRule>
  </conditionalFormatting>
  <conditionalFormatting sqref="P8:P180">
    <cfRule type="cellIs" dxfId="347" priority="6" operator="notEqual">
      <formula>0</formula>
    </cfRule>
  </conditionalFormatting>
  <conditionalFormatting sqref="Y181">
    <cfRule type="cellIs" dxfId="346" priority="3" operator="notEqual">
      <formula>0</formula>
    </cfRule>
  </conditionalFormatting>
  <conditionalFormatting sqref="P192 R192">
    <cfRule type="cellIs" dxfId="345" priority="2" operator="notEqual">
      <formula>0</formula>
    </cfRule>
  </conditionalFormatting>
  <conditionalFormatting sqref="O192">
    <cfRule type="cellIs" dxfId="344" priority="1" operator="equal">
      <formula>1</formula>
    </cfRule>
  </conditionalFormatting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126</vt:i4>
      </vt:variant>
    </vt:vector>
  </HeadingPairs>
  <TitlesOfParts>
    <vt:vector size="144" baseType="lpstr">
      <vt:lpstr>Notes</vt:lpstr>
      <vt:lpstr>Summary Results</vt:lpstr>
      <vt:lpstr>AveQ1-4Impacts</vt:lpstr>
      <vt:lpstr>Q1BaseShocks</vt:lpstr>
      <vt:lpstr>Q1Shock</vt:lpstr>
      <vt:lpstr>Q1Impacts</vt:lpstr>
      <vt:lpstr>Q2BaseShocks</vt:lpstr>
      <vt:lpstr>Q2Shock</vt:lpstr>
      <vt:lpstr>Q2Impacts</vt:lpstr>
      <vt:lpstr>Q3BaseShocks</vt:lpstr>
      <vt:lpstr>Q3Shock</vt:lpstr>
      <vt:lpstr>Q3Impacts</vt:lpstr>
      <vt:lpstr>Q4BaseShocks</vt:lpstr>
      <vt:lpstr>Q4Shock</vt:lpstr>
      <vt:lpstr>Q4Impacts</vt:lpstr>
      <vt:lpstr>Employment</vt:lpstr>
      <vt:lpstr>Empl Elast</vt:lpstr>
      <vt:lpstr>SAM and Preps</vt:lpstr>
      <vt:lpstr>Adj_Q1</vt:lpstr>
      <vt:lpstr>Adj_Q2</vt:lpstr>
      <vt:lpstr>Adj_Q3</vt:lpstr>
      <vt:lpstr>Adj_Q4</vt:lpstr>
      <vt:lpstr>Q1BaseShocks!Base_shock_LR</vt:lpstr>
      <vt:lpstr>Q2BaseShocks!Base_Shock_LR</vt:lpstr>
      <vt:lpstr>Q3BaseShocks!Base_Shock_LR</vt:lpstr>
      <vt:lpstr>Q4BaseShocks!Base_Shock_LR</vt:lpstr>
      <vt:lpstr>Q1BaseShocks!BaseShockQ1_CH</vt:lpstr>
      <vt:lpstr>Q1BaseShocks!BaseShockQ1_LR</vt:lpstr>
      <vt:lpstr>Q2BaseShocks!BaseShockQ2_CH</vt:lpstr>
      <vt:lpstr>Q2BaseShocks!BaseShockQ2_LR</vt:lpstr>
      <vt:lpstr>Q3BaseShocks!BaseShockQ3_CH</vt:lpstr>
      <vt:lpstr>Q3BaseShocks!BaseShockQ3_LR</vt:lpstr>
      <vt:lpstr>Q4BaseShocks!BaseShockQ4_CH</vt:lpstr>
      <vt:lpstr>Q4BaseShocks!BaseShockQ4_LR</vt:lpstr>
      <vt:lpstr>'AveQ1-4Impacts'!comm_shock</vt:lpstr>
      <vt:lpstr>Q2Impacts!comm_shock</vt:lpstr>
      <vt:lpstr>Q3Impacts!comm_shock</vt:lpstr>
      <vt:lpstr>Q4Impacts!comm_shock</vt:lpstr>
      <vt:lpstr>comm_shock</vt:lpstr>
      <vt:lpstr>comm_supply</vt:lpstr>
      <vt:lpstr>'AveQ1-4Impacts'!Constraint_Selector_Mod</vt:lpstr>
      <vt:lpstr>Q2Impacts!Constraint_Selector_Mod</vt:lpstr>
      <vt:lpstr>Q3Impacts!Constraint_Selector_Mod</vt:lpstr>
      <vt:lpstr>Q4Impacts!Constraint_Selector_Mod</vt:lpstr>
      <vt:lpstr>Constraint_Selector_Mod</vt:lpstr>
      <vt:lpstr>Constraint_Selector_Prep</vt:lpstr>
      <vt:lpstr>'AveQ1-4Impacts'!df</vt:lpstr>
      <vt:lpstr>Q2Impacts!df</vt:lpstr>
      <vt:lpstr>Q3Impacts!df</vt:lpstr>
      <vt:lpstr>Q4Impacts!df</vt:lpstr>
      <vt:lpstr>df</vt:lpstr>
      <vt:lpstr>'AveQ1-4Impacts'!dm_endo</vt:lpstr>
      <vt:lpstr>Q2Impacts!dm_endo</vt:lpstr>
      <vt:lpstr>Q3Impacts!dm_endo</vt:lpstr>
      <vt:lpstr>Q4Impacts!dm_endo</vt:lpstr>
      <vt:lpstr>dm_endo</vt:lpstr>
      <vt:lpstr>'AveQ1-4Impacts'!dm_endo_act</vt:lpstr>
      <vt:lpstr>Q2Impacts!dm_endo_act</vt:lpstr>
      <vt:lpstr>Q3Impacts!dm_endo_act</vt:lpstr>
      <vt:lpstr>Q4Impacts!dm_endo_act</vt:lpstr>
      <vt:lpstr>dm_endo_act</vt:lpstr>
      <vt:lpstr>'AveQ1-4Impacts'!dm_exo</vt:lpstr>
      <vt:lpstr>Q2Impacts!dm_exo</vt:lpstr>
      <vt:lpstr>Q3Impacts!dm_exo</vt:lpstr>
      <vt:lpstr>Q4Impacts!dm_exo</vt:lpstr>
      <vt:lpstr>dm_exo</vt:lpstr>
      <vt:lpstr>'AveQ1-4Impacts'!dx</vt:lpstr>
      <vt:lpstr>Q2Impacts!dx</vt:lpstr>
      <vt:lpstr>Q3Impacts!dx</vt:lpstr>
      <vt:lpstr>Q4Impacts!dx</vt:lpstr>
      <vt:lpstr>dx</vt:lpstr>
      <vt:lpstr>'AveQ1-4Impacts'!EMP_all</vt:lpstr>
      <vt:lpstr>Q2Impacts!EMP_all</vt:lpstr>
      <vt:lpstr>Q3Impacts!EMP_all</vt:lpstr>
      <vt:lpstr>Q4Impacts!EMP_all</vt:lpstr>
      <vt:lpstr>EMP_all</vt:lpstr>
      <vt:lpstr>EMP_ELAS_all</vt:lpstr>
      <vt:lpstr>f</vt:lpstr>
      <vt:lpstr>'AveQ1-4Impacts'!first_rnd</vt:lpstr>
      <vt:lpstr>Q1Impacts!first_rnd</vt:lpstr>
      <vt:lpstr>Q2Impacts!first_rnd</vt:lpstr>
      <vt:lpstr>Q3Impacts!first_rnd</vt:lpstr>
      <vt:lpstr>Q4Impacts!first_rnd</vt:lpstr>
      <vt:lpstr>'AveQ1-4Impacts'!gdp_act</vt:lpstr>
      <vt:lpstr>Q2Impacts!gdp_act</vt:lpstr>
      <vt:lpstr>Q3Impacts!gdp_act</vt:lpstr>
      <vt:lpstr>Q4Impacts!gdp_act</vt:lpstr>
      <vt:lpstr>gdp_act</vt:lpstr>
      <vt:lpstr>hh_inc</vt:lpstr>
      <vt:lpstr>hh_outlays</vt:lpstr>
      <vt:lpstr>'AveQ1-4Impacts'!hh_post_impacts</vt:lpstr>
      <vt:lpstr>Q2Impacts!hh_post_impacts</vt:lpstr>
      <vt:lpstr>Q3Impacts!hh_post_impacts</vt:lpstr>
      <vt:lpstr>Q4Impacts!hh_post_impacts</vt:lpstr>
      <vt:lpstr>hh_post_impacts</vt:lpstr>
      <vt:lpstr>hh_tax</vt:lpstr>
      <vt:lpstr>imports</vt:lpstr>
      <vt:lpstr>m_endo</vt:lpstr>
      <vt:lpstr>m_exo</vt:lpstr>
      <vt:lpstr>Q1Shock!shock</vt:lpstr>
      <vt:lpstr>Q2Shock!shock</vt:lpstr>
      <vt:lpstr>Q3Shock!shock</vt:lpstr>
      <vt:lpstr>Q4Shock!shock</vt:lpstr>
      <vt:lpstr>Q2BaseShocks!Sim_1</vt:lpstr>
      <vt:lpstr>Q3BaseShocks!Sim_1</vt:lpstr>
      <vt:lpstr>Q4BaseShocks!Sim_1</vt:lpstr>
      <vt:lpstr>Q2BaseShocks!Sim_2</vt:lpstr>
      <vt:lpstr>Q3BaseShocks!Sim_2</vt:lpstr>
      <vt:lpstr>Q4BaseShocks!Sim_2</vt:lpstr>
      <vt:lpstr>Q2BaseShocks!Sim_3</vt:lpstr>
      <vt:lpstr>Q3BaseShocks!Sim_3</vt:lpstr>
      <vt:lpstr>Q4BaseShocks!Sim_3</vt:lpstr>
      <vt:lpstr>Q2BaseShocks!Sim_4</vt:lpstr>
      <vt:lpstr>Q3BaseShocks!Sim_4</vt:lpstr>
      <vt:lpstr>Q4BaseShocks!Sim_4</vt:lpstr>
      <vt:lpstr>Sim_4</vt:lpstr>
      <vt:lpstr>Q1BaseShocks!Sim_5</vt:lpstr>
      <vt:lpstr>Q2BaseShocks!Sim_5</vt:lpstr>
      <vt:lpstr>Q3BaseShocks!Sim_5</vt:lpstr>
      <vt:lpstr>Q4BaseShocks!Sim_5</vt:lpstr>
      <vt:lpstr>Q1BaseShocks!Sim_6</vt:lpstr>
      <vt:lpstr>Q2BaseShocks!Sim_6</vt:lpstr>
      <vt:lpstr>Q3BaseShocks!Sim_6</vt:lpstr>
      <vt:lpstr>Q4BaseShocks!Sim_6</vt:lpstr>
      <vt:lpstr>Q1BaseShocks!Sim_7</vt:lpstr>
      <vt:lpstr>Q2BaseShocks!Sim_7</vt:lpstr>
      <vt:lpstr>Q3BaseShocks!Sim_7</vt:lpstr>
      <vt:lpstr>Q4BaseShocks!Sim_7</vt:lpstr>
      <vt:lpstr>supply_matrix</vt:lpstr>
      <vt:lpstr>tax_a</vt:lpstr>
      <vt:lpstr>tax_d</vt:lpstr>
      <vt:lpstr>tax_m</vt:lpstr>
      <vt:lpstr>tax_s</vt:lpstr>
      <vt:lpstr>Q1Shock!Warning1</vt:lpstr>
      <vt:lpstr>Q2Shock!Warning1</vt:lpstr>
      <vt:lpstr>Q3Shock!Warning1</vt:lpstr>
      <vt:lpstr>Q4Shock!Warning1</vt:lpstr>
      <vt:lpstr>x</vt:lpstr>
      <vt:lpstr>'AveQ1-4Impacts'!x_act</vt:lpstr>
      <vt:lpstr>Q2Impacts!x_act</vt:lpstr>
      <vt:lpstr>Q3Impacts!x_act</vt:lpstr>
      <vt:lpstr>Q4Impacts!x_act</vt:lpstr>
      <vt:lpstr>x_act</vt:lpstr>
      <vt:lpstr>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Dirk van Seventer;Rob Davies</dc:creator>
  <cp:lastModifiedBy>Rob Davies</cp:lastModifiedBy>
  <dcterms:created xsi:type="dcterms:W3CDTF">2020-03-26T03:35:58Z</dcterms:created>
  <dcterms:modified xsi:type="dcterms:W3CDTF">2020-06-04T21:43:11Z</dcterms:modified>
</cp:coreProperties>
</file>